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 sheetId="1" state="visible" r:id="rId2"/>
    <sheet name="Input" sheetId="2" state="visible" r:id="rId3"/>
    <sheet name="RollUp" sheetId="3" state="visible" r:id="rId4"/>
    <sheet name="Net_Income" sheetId="4" state="visible" r:id="rId5"/>
    <sheet name="Accumulated_Debt" sheetId="5" state="visible" r:id="rId6"/>
    <sheet name="Net_Worth" sheetId="6" state="visible" r:id="rId7"/>
    <sheet name="College" sheetId="7" state="visible" r:id="rId8"/>
    <sheet name="Salary_01" sheetId="8" state="visible" r:id="rId9"/>
    <sheet name="Salary_02" sheetId="9" state="visible" r:id="rId10"/>
    <sheet name="Expenses" sheetId="10" state="visible" r:id="rId11"/>
    <sheet name="Childcare" sheetId="11" state="visible" r:id="rId12"/>
    <sheet name="Mortgage" sheetId="12" state="visible" r:id="rId13"/>
    <sheet name="Loan_01" sheetId="13" state="visible" r:id="rId14"/>
    <sheet name="Loan_02" sheetId="14" state="visible" r:id="rId15"/>
    <sheet name="401k_01" sheetId="15" state="visible" r:id="rId16"/>
    <sheet name="401k_02" sheetId="16" state="visible" r:id="rId17"/>
    <sheet name="Roth_01" sheetId="17" state="visible" r:id="rId18"/>
    <sheet name="Roth_02" sheetId="18" state="visible" r:id="rId19"/>
    <sheet name="IRA_01" sheetId="19" state="visible" r:id="rId20"/>
    <sheet name="IRA_02" sheetId="20" state="visible" r:id="rId21"/>
    <sheet name="Invest_01" sheetId="21" state="visible" r:id="rId22"/>
    <sheet name="Invest_02" sheetId="22" state="visible" r:id="rId23"/>
    <sheet name="Pension_01" sheetId="23" state="visible" r:id="rId24"/>
    <sheet name="Pension_02" sheetId="24" state="visible" r:id="rId25"/>
    <sheet name="Retirement_Dist_01" sheetId="25" state="visible" r:id="rId26"/>
    <sheet name="Retirement_Dist_02" sheetId="26" state="visible" r:id="rId27"/>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<sst xmlns="http://schemas.openxmlformats.org/spreadsheetml/2006/main" count="436" uniqueCount="233">
  <si>
    <t xml:space="preserve">READ ME FIRST!</t>
  </si>
  <si>
    <t xml:space="preserve">This workbook was not developed by a financial planner, nor an accountant, nor someone with an MBA. It was developed by a seasoned software engineer with good intentions. It should not be used to make enormous, critical decisions, but it might be able to help. The author was around 40, married and with two young children when this was written, so the model parameters most closely represent the types of investments/loans/accounts of people at that stage of life might have. NO GUARANTEES OF CORRECTNESS, ACCURACY (OR ANYTHING REALLY) ARE IMPLIED.</t>
  </si>
  <si>
    <t xml:space="preserve">This workbook forecasts the financial life of up to two cohabitants with their own incomes and up to three children. The individuals can have up to one shared mortgage. They can each have a 401(k) account with employer matching, a Roth IRA, a Traditional IRA, another investment account (such as mutual funds), a pension, and a loan such as a student loan. Their kids' daycare, aftercare and college expenses can be incorporated in. Zero out anything that does not apply. It's more of a long-term model, but it can also give some insight into the near-term as well, as long as the user(s) can characterize their typical monthly expenses in an average way.</t>
  </si>
  <si>
    <t xml:space="preserve">You only need to modify the ~110 green input fields on the “Input” sheet; everything recalculates when any input field is modified. There are lots of knobs to turn for current balances/debts for a large number of account and loan types, mortgage amortization, tax rates and increases in tax rates, interest/inflation rate increases, and everything compounds either annually or monthly as appropriate. You can also factor in childcare expenses and college expenses for up to three kids. The numbers that are in the “Input” sheet now are just examples.</t>
  </si>
  <si>
    <t xml:space="preserve">All of the forecast predictions for savings vs. debt are summarized in the “RollUp” tab, and there are three plots that might be informative after that - “Monthly Income”, “Accumulated Debt”, and “Net Worth”. Basically, the “Monthly Income” plot shows how your salary(ies) naturally rise until retirement, then shows what your retirement preparations will have set you up for in terms of monthly income after you retire. If there's any action in the “Accumulated Debt” plot, the user might be living beyond their means, at least until the debt can be paid down using all available discretionary income. And the “Net Worth” tab basically totals up all your assets and subtracts all your debts at every point in time.</t>
  </si>
  <si>
    <t xml:space="preserve">The duration of the model from the start date is an arbitrarily-chosen ~51 years.</t>
  </si>
  <si>
    <t xml:space="preserve">Anything that's a payment, a loan amount, etc. should be entered as a negative number.</t>
  </si>
  <si>
    <t xml:space="preserve">On the Input tab, specify what percentage of each monthly credit card bill you will pay (from the required minimum e.g. 2% up to 100%). If you are overspending and there are insufficient funds in your monthly net income to cover it, it accumulates in the “Accumulated Debt” column at the credit card interest rate. The model attempts to pay down this debt from any discretionary income that may be available.</t>
  </si>
  <si>
    <t xml:space="preserve">All monthly expenses and health insurance are assumed to increase with inflation.</t>
  </si>
  <si>
    <t xml:space="preserve">Your health insurance costs double after retirement and continue to increase with inflation.</t>
  </si>
  <si>
    <t xml:space="preserve">College savings and payments are an independent scenario. See the “College” tab. The total college costs are assumed to be due in equal monthly chunks while the kid(s) are in college. This is kind of a "worst-case-scenario" for the parents, thus conservative. Zero these total costs if you don't plan to pay for kids' college.</t>
  </si>
  <si>
    <t xml:space="preserve">Any monthly contributions to retirement-type accounts are assumed to stop at retirement.</t>
  </si>
  <si>
    <t xml:space="preserve">Most interest/other rates are modeled as compounding annually.</t>
  </si>
  <si>
    <t xml:space="preserve">During retirement and until death, all retirement, investment and savings accounts are modeled to burn down to either zero (for the investment accounts and IRAs) or the defined "remainder" you desire (for the 401(k) accounts). In the current version of the model, the tax-deferred income sources are taxed at the same rate that’s defined in the “Input” tab. Future versions will have a </t>
  </si>
  <si>
    <t xml:space="preserve">During retirement, your monthly expenses are modeled to be equal to any income you have available from your retirement and investment accounts after taxes and health insurance are accounted for. So, the “available income” fields and “expenses” fields cancel each other out throughout retirement. This is a measure of the lifestyle you can afford to maintain in retirement (in future dollars).</t>
  </si>
  <si>
    <t xml:space="preserve">At the end of the model (death), if your debt has not overtaken your assets, your final net worth will be equal to:</t>
  </si>
  <si>
    <t xml:space="preserve">(the value of the home you've paid off) + (any remaining 401(k) balance you've decided to leave)</t>
  </si>
  <si>
    <t xml:space="preserve">Currently (as of 04 July 2017), Social Security benefit payments during retirement are not incorporated. Neither are the parameters for a different tax bracket during retirement. Those are the two big next features the author hopes to implement.</t>
  </si>
  <si>
    <t xml:space="preserve">The author suggests saving a couple copies of this with different "scenarios" in them - different salary/mortgage/expenses assumptions, single vs dual income scenarios, etc..</t>
  </si>
  <si>
    <t xml:space="preserve">LICENSE:</t>
  </si>
  <si>
    <t xml:space="preserve">Copyright 2017 Nicholas V. Zorn (email nickvzorn at gmail dot com)</t>
  </si>
  <si>
    <t xml:space="preserve">Last modified by NVZ on 05 July 2017</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</si>
  <si>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</si>
  <si>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 xml:space="preserve">* The above copyright notice and this permission notice shall be included in all copies or substantial portions of the Software.</t>
  </si>
  <si>
    <t xml:space="preserv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</si>
  <si>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Financial Forecast Model </t>
  </si>
  <si>
    <t xml:space="preserve">Green is editable</t>
  </si>
  <si>
    <t xml:space="preserve">Yellow is not editable</t>
  </si>
  <si>
    <r>
      <rPr>
        <b val="true"/>
        <sz val="11"/>
        <rFont val="Arial"/>
        <family val="2"/>
      </rPr>
      <t xml:space="preserve">Input all assets or investments as positive numbers, all debts or payments as </t>
    </r>
    <r>
      <rPr>
        <b val="true"/>
        <sz val="11"/>
        <color rgb="FFFF3333"/>
        <rFont val="Arial"/>
        <family val="2"/>
      </rPr>
      <t xml:space="preserve">-negative</t>
    </r>
    <r>
      <rPr>
        <b val="true"/>
        <sz val="11"/>
        <rFont val="Arial"/>
        <family val="2"/>
      </rPr>
      <t xml:space="preserve"> numbers</t>
    </r>
  </si>
  <si>
    <t xml:space="preserve">Globals</t>
  </si>
  <si>
    <t xml:space="preserve">House Value, Mortgage &amp; R. E. Taxes</t>
  </si>
  <si>
    <t xml:space="preserve">Monthly Expenses</t>
  </si>
  <si>
    <t xml:space="preserve">Childcare</t>
  </si>
  <si>
    <t xml:space="preserve">Current date (model start)</t>
  </si>
  <si>
    <t xml:space="preserve">Current estimate of house value [$]</t>
  </si>
  <si>
    <t xml:space="preserve">Lazy total of a bunch of stuff [$]</t>
  </si>
  <si>
    <t xml:space="preserve">Child #01 monthly daycare (pre-K)</t>
  </si>
  <si>
    <t xml:space="preserve">Model end date (death)</t>
  </si>
  <si>
    <t xml:space="preserve">Modeled annual increase in house value [$]</t>
  </si>
  <si>
    <t xml:space="preserve">Utility bills</t>
  </si>
  <si>
    <t xml:space="preserve">Child #01 daycare end date</t>
  </si>
  <si>
    <t xml:space="preserve">Federal income tax rate (on adjusted) [%]</t>
  </si>
  <si>
    <t xml:space="preserve">Remaining loan amount [$]</t>
  </si>
  <si>
    <t xml:space="preserve">Cell phone bill(s)</t>
  </si>
  <si>
    <t xml:space="preserve">Child #01 monthly aftercare (K to age 12)</t>
  </si>
  <si>
    <t xml:space="preserve">State income tax rate (on adjusted) [%]</t>
  </si>
  <si>
    <t xml:space="preserve">Current equity (principal) [$]</t>
  </si>
  <si>
    <t xml:space="preserve">Cable/internet bill</t>
  </si>
  <si>
    <t xml:space="preserve">Child #01 aftercare end date</t>
  </si>
  <si>
    <t xml:space="preserve">Social Security tax rate (on gross) [%]</t>
  </si>
  <si>
    <t xml:space="preserve">Mortgage interest rate [%]</t>
  </si>
  <si>
    <t xml:space="preserve">Groceries</t>
  </si>
  <si>
    <t xml:space="preserve">Child #02 monthly daycare (pre-K)</t>
  </si>
  <si>
    <t xml:space="preserve">Medicare tax rate (on gross) [%]</t>
  </si>
  <si>
    <t xml:space="preserve">Remaining mortgage term [yrs.]</t>
  </si>
  <si>
    <t xml:space="preserve">Gasoline</t>
  </si>
  <si>
    <t xml:space="preserve">Child #02 daycare end date</t>
  </si>
  <si>
    <t xml:space="preserve">Max 401k employee contribution [$/year]</t>
  </si>
  <si>
    <t xml:space="preserve">Annual property taxes &amp; insurance [$]</t>
  </si>
  <si>
    <t xml:space="preserve">Restaurants</t>
  </si>
  <si>
    <t xml:space="preserve">Child #02 monthly aftercare (K to age 12)</t>
  </si>
  <si>
    <t xml:space="preserve">Modeled annual inflation [%]</t>
  </si>
  <si>
    <t xml:space="preserve">Modeled annual increase in property taxes [%]</t>
  </si>
  <si>
    <t xml:space="preserve">Hardware/Lumber/Garden</t>
  </si>
  <si>
    <t xml:space="preserve">Child #02 aftercare end date</t>
  </si>
  <si>
    <t xml:space="preserve">CURRENT CREDIT CARD BALANCE [$]</t>
  </si>
  <si>
    <t xml:space="preserve">Supplemental monthly principal payment [$]</t>
  </si>
  <si>
    <t xml:space="preserve">Food at Work</t>
  </si>
  <si>
    <t xml:space="preserve">Child #03 monthly daycare (pre-K)</t>
  </si>
  <si>
    <t xml:space="preserve">Credit card annual interest rate [%]</t>
  </si>
  <si>
    <t xml:space="preserve">Payments per year</t>
  </si>
  <si>
    <t xml:space="preserve">Audio/Video/Apps/Magazines</t>
  </si>
  <si>
    <t xml:space="preserve">Child #03 daycare end date</t>
  </si>
  <si>
    <t xml:space="preserve">Credit card minimum monthly payment [% of bal.]</t>
  </si>
  <si>
    <t xml:space="preserve">Monthly principal &amp; interest [$]</t>
  </si>
  <si>
    <t xml:space="preserve">Automotive parts/repair</t>
  </si>
  <si>
    <t xml:space="preserve">Child #03 monthly aftercare (K to age 12)</t>
  </si>
  <si>
    <t xml:space="preserve">CURRENT SAVINGS ACCOUNT BALANCE [$]</t>
  </si>
  <si>
    <t xml:space="preserve">Monthly taxes &amp; insurance (current) [$]</t>
  </si>
  <si>
    <t xml:space="preserve">Rent</t>
  </si>
  <si>
    <t xml:space="preserve">Child #03 aftercare end date</t>
  </si>
  <si>
    <t xml:space="preserve">Savings account annual interest rate [%]</t>
  </si>
  <si>
    <t xml:space="preserve">TOTAL MONTHLY PAYMENT [$]</t>
  </si>
  <si>
    <t xml:space="preserve">Charitable donations</t>
  </si>
  <si>
    <t xml:space="preserve">Travel/Parking</t>
  </si>
  <si>
    <t xml:space="preserve">Individual #1 Details</t>
  </si>
  <si>
    <t xml:space="preserve">Individual #2 Details</t>
  </si>
  <si>
    <t xml:space="preserve">Exercise/sports/gym</t>
  </si>
  <si>
    <t xml:space="preserve">Kids' College</t>
  </si>
  <si>
    <t xml:space="preserve">Name</t>
  </si>
  <si>
    <t xml:space="preserve">Tina</t>
  </si>
  <si>
    <t xml:space="preserve">Timmy</t>
  </si>
  <si>
    <t xml:space="preserve">Hobbies</t>
  </si>
  <si>
    <t xml:space="preserve">Child #01 college start date</t>
  </si>
  <si>
    <t xml:space="preserve">Birthday</t>
  </si>
  <si>
    <t xml:space="preserve">Alcohol</t>
  </si>
  <si>
    <t xml:space="preserve">Child #01 total college cost (estimated) [$]</t>
  </si>
  <si>
    <t xml:space="preserve">Start Gross Salary [$/month]</t>
  </si>
  <si>
    <t xml:space="preserve">Gifts for others (e.g. flowers)</t>
  </si>
  <si>
    <t xml:space="preserve">Child #01 college end date</t>
  </si>
  <si>
    <t xml:space="preserve">Start Gross Salary [$/year]</t>
  </si>
  <si>
    <t xml:space="preserve">Adults’ clothing &amp; shoes</t>
  </si>
  <si>
    <t xml:space="preserve">Child #01 months of college</t>
  </si>
  <si>
    <t xml:space="preserve">Modeled Annual Raise Rate [%]</t>
  </si>
  <si>
    <t xml:space="preserve">Kids' clothing &amp; shoes</t>
  </si>
  <si>
    <t xml:space="preserve">Child #01 college savings (current) [$]</t>
  </si>
  <si>
    <t xml:space="preserve">Health insurance (pre-tax) [$/month]</t>
  </si>
  <si>
    <t xml:space="preserve">Dry Cleaners</t>
  </si>
  <si>
    <t xml:space="preserve">Child #01 modeled annual college savings rate of return [%]</t>
  </si>
  <si>
    <t xml:space="preserve">Retirement date</t>
  </si>
  <si>
    <t xml:space="preserve">Medical/pharmacy</t>
  </si>
  <si>
    <t xml:space="preserve">Child #01 monthly contribution to college savings [$]</t>
  </si>
  <si>
    <t xml:space="preserve">Gross Salary at Retirement [$/month]</t>
  </si>
  <si>
    <t xml:space="preserve">Kids' activities (sports/lessons)</t>
  </si>
  <si>
    <t xml:space="preserve">Child #02 college start date</t>
  </si>
  <si>
    <t xml:space="preserve">Gross Salary at Retirement [$/year]</t>
  </si>
  <si>
    <t xml:space="preserve">Other/miscellaneous</t>
  </si>
  <si>
    <t xml:space="preserve">Child #02 total college cost (estimated) [$]</t>
  </si>
  <si>
    <t xml:space="preserve">401(k) balance (current) [$]</t>
  </si>
  <si>
    <t xml:space="preserve">Child #02 college end date</t>
  </si>
  <si>
    <t xml:space="preserve">Annual 401(k) employee contribution [%]</t>
  </si>
  <si>
    <t xml:space="preserve">Annual 401k employee contribution [%]</t>
  </si>
  <si>
    <t xml:space="preserve">TOTAL EXPENSES</t>
  </si>
  <si>
    <t xml:space="preserve">Child #02 months of college</t>
  </si>
  <si>
    <t xml:space="preserve">Annual 401(k) employer contribution [%]</t>
  </si>
  <si>
    <t xml:space="preserve">Annual 401k employer contribution [%]</t>
  </si>
  <si>
    <t xml:space="preserve">Child #02 college savings (current) [$]</t>
  </si>
  <si>
    <t xml:space="preserve">Modeled Annual 401(k) rate of return [%]</t>
  </si>
  <si>
    <t xml:space="preserve">Modeled Annual 401k rate of return [%]</t>
  </si>
  <si>
    <t xml:space="preserve">Child #02 modeled annual college savings rate of return [%]</t>
  </si>
  <si>
    <t xml:space="preserve">Target remaining balance in 401(k) at death [$]</t>
  </si>
  <si>
    <t xml:space="preserve">Child #02 monthly contribution to college savings [$]</t>
  </si>
  <si>
    <t xml:space="preserve">Roth IRA balance (current) [$]</t>
  </si>
  <si>
    <t xml:space="preserve">Child #03 college start date</t>
  </si>
  <si>
    <t xml:space="preserve">Modeled annual Roth IRA rate of return [%]</t>
  </si>
  <si>
    <t xml:space="preserve">Child #03 total college cost (estimated) [$]</t>
  </si>
  <si>
    <t xml:space="preserve">Monthly contribution to Roth IRA [$]</t>
  </si>
  <si>
    <t xml:space="preserve">Child #03 college end date</t>
  </si>
  <si>
    <t xml:space="preserve">Traditional IRA balance (current) [$]</t>
  </si>
  <si>
    <t xml:space="preserve">Child #03 months of college</t>
  </si>
  <si>
    <t xml:space="preserve">Modeled Traditional IRA rate of return [%]</t>
  </si>
  <si>
    <t xml:space="preserve">Child #03 college savings (current) [$]</t>
  </si>
  <si>
    <t xml:space="preserve">Monthly contribution to Traditional IRA [$]</t>
  </si>
  <si>
    <t xml:space="preserve">Child #03 modeled annual college savings rate of return [%]</t>
  </si>
  <si>
    <t xml:space="preserve">Other investment acct. balance (current) [$]</t>
  </si>
  <si>
    <t xml:space="preserve">Child #03 monthly contribution to college savings [$]</t>
  </si>
  <si>
    <t xml:space="preserve">Modeled invest. acct. rate of return [%]</t>
  </si>
  <si>
    <t xml:space="preserve">Monthly contribution to invest. acct. [$]</t>
  </si>
  <si>
    <t xml:space="preserve">Pension Payout Start Date</t>
  </si>
  <si>
    <t xml:space="preserve">Pension Payout [$/month]</t>
  </si>
  <si>
    <t xml:space="preserve">Student (or other) loan balance (current) [$]</t>
  </si>
  <si>
    <t xml:space="preserve">Loan annual interest rate [%]</t>
  </si>
  <si>
    <t xml:space="preserve">Supplemental monthly loan payment [$]</t>
  </si>
  <si>
    <t xml:space="preserve">Roll-up</t>
  </si>
  <si>
    <t xml:space="preserve">Net Income</t>
  </si>
  <si>
    <t xml:space="preserve">Transfer to</t>
  </si>
  <si>
    <t xml:space="preserve">Salary minus</t>
  </si>
  <si>
    <t xml:space="preserve">Retirement</t>
  </si>
  <si>
    <t xml:space="preserve">Savings Acct.</t>
  </si>
  <si>
    <t xml:space="preserve">Total</t>
  </si>
  <si>
    <t xml:space="preserve">Mortgage</t>
  </si>
  <si>
    <t xml:space="preserve">Minus Mortgage, Taxes</t>
  </si>
  <si>
    <t xml:space="preserve">Loan</t>
  </si>
  <si>
    <t xml:space="preserve">College</t>
  </si>
  <si>
    <t xml:space="preserve">Minimum</t>
  </si>
  <si>
    <t xml:space="preserve">Monthly</t>
  </si>
  <si>
    <t xml:space="preserve">Discretionary</t>
  </si>
  <si>
    <t xml:space="preserve">Accumulated</t>
  </si>
  <si>
    <t xml:space="preserve">Savings Balance</t>
  </si>
  <si>
    <t xml:space="preserve">Month</t>
  </si>
  <si>
    <t xml:space="preserve">Date</t>
  </si>
  <si>
    <t xml:space="preserve">Age</t>
  </si>
  <si>
    <t xml:space="preserve">Health Insur.</t>
  </si>
  <si>
    <t xml:space="preserve">Distribution</t>
  </si>
  <si>
    <t xml:space="preserve">Income</t>
  </si>
  <si>
    <t xml:space="preserve">&amp; Taxes</t>
  </si>
  <si>
    <t xml:space="preserve">&amp; Health Insurance</t>
  </si>
  <si>
    <t xml:space="preserve">Expenses</t>
  </si>
  <si>
    <t xml:space="preserve">Payment</t>
  </si>
  <si>
    <t xml:space="preserve">Investments</t>
  </si>
  <si>
    <t xml:space="preserve">Savings</t>
  </si>
  <si>
    <t xml:space="preserve">C.C. Payment</t>
  </si>
  <si>
    <t xml:space="preserve">Overspending</t>
  </si>
  <si>
    <t xml:space="preserve">Debt</t>
  </si>
  <si>
    <t xml:space="preserve">At Retirement</t>
  </si>
  <si>
    <t xml:space="preserve">Monthly Income (After Any Mortgage, Taxes and Health Insurance are Paid)</t>
  </si>
  <si>
    <t xml:space="preserve">Accumulated Debt</t>
  </si>
  <si>
    <t xml:space="preserve">Net Worth Over Time</t>
  </si>
  <si>
    <t xml:space="preserve">Net</t>
  </si>
  <si>
    <t xml:space="preserve">Worth</t>
  </si>
  <si>
    <t xml:space="preserve">College expenses</t>
  </si>
  <si>
    <t xml:space="preserve">Child 01</t>
  </si>
  <si>
    <t xml:space="preserve">Child 02</t>
  </si>
  <si>
    <t xml:space="preserve">Child 03</t>
  </si>
  <si>
    <t xml:space="preserve">Savings minus</t>
  </si>
  <si>
    <t xml:space="preserve">Costs</t>
  </si>
  <si>
    <t xml:space="preserve">Salary (&amp; Health Insurance)</t>
  </si>
  <si>
    <t xml:space="preserve">Gross Salary</t>
  </si>
  <si>
    <t xml:space="preserve">Soc. Sec</t>
  </si>
  <si>
    <t xml:space="preserve">Medicare</t>
  </si>
  <si>
    <t xml:space="preserve">Health Insurance</t>
  </si>
  <si>
    <t xml:space="preserve">401k</t>
  </si>
  <si>
    <t xml:space="preserve">FED Taxes</t>
  </si>
  <si>
    <t xml:space="preserve">State Taxes</t>
  </si>
  <si>
    <t xml:space="preserve">Net Pay</t>
  </si>
  <si>
    <t xml:space="preserve">Monthly Expenses (adjusted for annual inflation)</t>
  </si>
  <si>
    <t xml:space="preserve">Childcare expenses</t>
  </si>
  <si>
    <t xml:space="preserve">Mortgage Amortization Schedule</t>
  </si>
  <si>
    <t xml:space="preserve">Remaining Principal</t>
  </si>
  <si>
    <t xml:space="preserve">Total P&amp;I</t>
  </si>
  <si>
    <t xml:space="preserve">Interest Payment</t>
  </si>
  <si>
    <t xml:space="preserve">Principal Payment</t>
  </si>
  <si>
    <t xml:space="preserve">Additional Principal</t>
  </si>
  <si>
    <t xml:space="preserve">Equity</t>
  </si>
  <si>
    <t xml:space="preserve">Taxes</t>
  </si>
  <si>
    <t xml:space="preserve">Student (or Other) Loan Payment Schedule</t>
  </si>
  <si>
    <t xml:space="preserve">Total Payment</t>
  </si>
  <si>
    <t xml:space="preserve">401(k)</t>
  </si>
  <si>
    <t xml:space="preserve">Balance</t>
  </si>
  <si>
    <t xml:space="preserve">Employer Contribution</t>
  </si>
  <si>
    <t xml:space="preserve">Employee Contribution</t>
  </si>
  <si>
    <t xml:space="preserve">Roth IRA</t>
  </si>
  <si>
    <t xml:space="preserve">Monthly Contribution</t>
  </si>
  <si>
    <t xml:space="preserve">Traditional IRA</t>
  </si>
  <si>
    <t xml:space="preserve">Investment Account</t>
  </si>
  <si>
    <t xml:space="preserve">Pension</t>
  </si>
  <si>
    <t xml:space="preserve">Payout [$]</t>
  </si>
  <si>
    <t xml:space="preserve">Total Retirement Distributions</t>
  </si>
  <si>
    <t xml:space="preserve">Tax Deferred</t>
  </si>
  <si>
    <t xml:space="preserve">Tax Free</t>
  </si>
  <si>
    <t xml:space="preserve">Federal</t>
  </si>
  <si>
    <t xml:space="preserve">State</t>
  </si>
  <si>
    <t xml:space="preserve">Distributions</t>
  </si>
</sst>
</file>

<file path=xl/styles.xml><?xml version="1.0" encoding="utf-8"?>
<styleSheet xmlns="http://schemas.openxmlformats.org/spreadsheetml/2006/main">
  <numFmts count="5">
    <numFmt numFmtId="164" formatCode="General"/>
    <numFmt numFmtId="165" formatCode="[$$-409]#,##0.00;[RED]\-[$$-409]#,##0.00"/>
    <numFmt numFmtId="166" formatCode="YYYY\-MM\-DD"/>
    <numFmt numFmtId="167" formatCode="[$$-409]#,##0;[RED]\-[$$-409]#,##0"/>
    <numFmt numFmtId="168" formatCode="0.00"/>
  </numFmts>
  <fonts count="20">
    <font>
      <sz val="10"/>
      <name val="Arial"/>
      <family val="2"/>
    </font>
    <font>
      <sz val="10"/>
      <name val="Arial"/>
      <family val="0"/>
    </font>
    <font>
      <sz val="10"/>
      <name val="Arial"/>
      <family val="0"/>
    </font>
    <font>
      <sz val="10"/>
      <name val="Arial"/>
      <family val="0"/>
    </font>
    <font>
      <b val="true"/>
      <i val="true"/>
      <u val="single"/>
      <sz val="10"/>
      <name val="Arial"/>
      <family val="2"/>
    </font>
    <font>
      <b val="true"/>
      <i val="true"/>
      <sz val="16"/>
      <name val="Arial"/>
      <family val="2"/>
    </font>
    <font>
      <b val="true"/>
      <sz val="11"/>
      <name val="Arial"/>
      <family val="2"/>
    </font>
    <font>
      <b val="true"/>
      <u val="single"/>
      <sz val="16"/>
      <name val="Arial"/>
      <family val="2"/>
    </font>
    <font>
      <b val="true"/>
      <sz val="11"/>
      <color rgb="FF0000FF"/>
      <name val="Arial"/>
      <family val="2"/>
    </font>
    <font>
      <b val="true"/>
      <sz val="11"/>
      <color rgb="FFFF0000"/>
      <name val="Arial"/>
      <family val="2"/>
    </font>
    <font>
      <b val="true"/>
      <sz val="10"/>
      <name val="Arial"/>
      <family val="2"/>
    </font>
    <font>
      <b val="true"/>
      <sz val="16"/>
      <name val="Arial"/>
      <family val="2"/>
    </font>
    <font>
      <b val="true"/>
      <sz val="11"/>
      <color rgb="FFFF3333"/>
      <name val="Arial"/>
      <family val="2"/>
    </font>
    <font>
      <b val="true"/>
      <sz val="11"/>
      <color rgb="FF000000"/>
      <name val="Arial"/>
      <family val="2"/>
    </font>
    <font>
      <b val="true"/>
      <sz val="10"/>
      <color rgb="FFFF3333"/>
      <name val="Arial"/>
      <family val="2"/>
    </font>
    <font>
      <b val="true"/>
      <u val="single"/>
      <sz val="10"/>
      <name val="Arial"/>
      <family val="2"/>
    </font>
    <font>
      <sz val="13"/>
      <name val="Arial"/>
      <family val="2"/>
    </font>
    <font>
      <sz val="10"/>
      <color rgb="FF000000"/>
      <name val="Arial"/>
      <family val="2"/>
    </font>
    <font>
      <sz val="9"/>
      <color rgb="FF000000"/>
      <name val="Arial"/>
      <family val="2"/>
    </font>
    <font>
      <sz val="9"/>
      <name val="Arial"/>
      <family val="2"/>
    </font>
  </fonts>
  <fills count="4">
    <fill>
      <patternFill patternType="none"/>
    </fill>
    <fill>
      <patternFill patternType="gray125"/>
    </fill>
    <fill>
      <patternFill patternType="solid">
        <fgColor rgb="FF99FF99"/>
        <bgColor rgb="FFCCFFFF"/>
      </patternFill>
    </fill>
    <fill>
      <patternFill patternType="solid">
        <fgColor rgb="FFFFFF99"/>
        <bgColor rgb="FFFFFFCC"/>
      </patternFill>
    </fill>
  </fills>
  <borders count="11">
    <border diagonalUp="false" diagonalDown="false">
      <left/>
      <right/>
      <top/>
      <bottom/>
      <diagonal/>
    </border>
    <border diagonalUp="false" diagonalDown="false">
      <left/>
      <right style="dotted"/>
      <top style="dotted"/>
      <bottom style="dotted"/>
      <diagonal/>
    </border>
    <border diagonalUp="false" diagonalDown="false">
      <left style="dotted"/>
      <right style="dotted"/>
      <top style="dotted"/>
      <bottom style="dotted"/>
      <diagonal/>
    </border>
    <border diagonalUp="false" diagonalDown="false">
      <left style="dotted"/>
      <right/>
      <top style="dotted"/>
      <bottom style="dotted"/>
      <diagonal/>
    </border>
    <border diagonalUp="false" diagonalDown="false">
      <left/>
      <right style="dotted"/>
      <top/>
      <bottom style="dotted"/>
      <diagonal/>
    </border>
    <border diagonalUp="false" diagonalDown="false">
      <left style="dotted"/>
      <right style="dotted"/>
      <top/>
      <bottom style="dotted"/>
      <diagonal/>
    </border>
    <border diagonalUp="false" diagonalDown="false">
      <left style="dotted"/>
      <right/>
      <top/>
      <bottom style="dotted"/>
      <diagonal/>
    </border>
    <border diagonalUp="false" diagonalDown="false">
      <left style="dotted"/>
      <right style="dotted"/>
      <top style="dotted"/>
      <bottom style="medium"/>
      <diagonal/>
    </border>
    <border diagonalUp="false" diagonalDown="false">
      <left style="dotted"/>
      <right style="dotted"/>
      <top style="medium"/>
      <bottom style="dotted"/>
      <diagonal/>
    </border>
    <border diagonalUp="false" diagonalDown="false">
      <left/>
      <right style="dotted"/>
      <top style="dotted"/>
      <bottom style="medium"/>
      <diagonal/>
    </border>
    <border diagonalUp="false" diagonalDown="false">
      <left style="dotted"/>
      <right style="dotted"/>
      <top style="medium"/>
      <bottom style="mediu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cellStyleXfs>
  <cellXfs count="97">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center"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4" fontId="10" fillId="0" borderId="5"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left" vertical="bottom" textRotation="0" wrapText="false" indent="0" shrinkToFit="false"/>
      <protection locked="true" hidden="false"/>
    </xf>
    <xf numFmtId="164" fontId="10" fillId="0" borderId="6"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6" fontId="6" fillId="2" borderId="1"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12" fillId="0" borderId="2" xfId="0" applyFont="true" applyBorder="true" applyAlignment="true" applyProtection="false">
      <alignment horizontal="left" vertical="bottom" textRotation="0" wrapText="false" indent="0" shrinkToFit="false"/>
      <protection locked="true" hidden="false"/>
    </xf>
    <xf numFmtId="164" fontId="11" fillId="0" borderId="7"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true" applyProtection="false">
      <alignment horizontal="left" vertical="bottom" textRotation="0" wrapText="false" indent="0" shrinkToFit="false"/>
      <protection locked="true" hidden="false"/>
    </xf>
    <xf numFmtId="166" fontId="6" fillId="2" borderId="8" xfId="0" applyFont="true" applyBorder="true" applyAlignment="true" applyProtection="true">
      <alignment horizontal="center" vertical="bottom" textRotation="0" wrapText="false" indent="0" shrinkToFit="false"/>
      <protection locked="fals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7" fontId="6" fillId="2" borderId="8"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true" applyProtection="false">
      <alignment horizontal="left" vertical="bottom" textRotation="0" wrapText="false" indent="0" shrinkToFit="false"/>
      <protection locked="true" hidden="false"/>
    </xf>
    <xf numFmtId="167" fontId="6" fillId="2" borderId="8" xfId="0" applyFont="true" applyBorder="true" applyAlignment="true" applyProtection="false">
      <alignment horizontal="center" vertical="bottom" textRotation="0" wrapText="false" indent="0" shrinkToFit="false"/>
      <protection locked="tru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6" fontId="6" fillId="3" borderId="7" xfId="0" applyFont="true" applyBorder="true" applyAlignment="true" applyProtection="false">
      <alignment horizontal="center" vertical="bottom" textRotation="0" wrapText="false" indent="0" shrinkToFit="false"/>
      <protection locked="true" hidden="false"/>
    </xf>
    <xf numFmtId="168" fontId="6" fillId="2" borderId="2" xfId="0" applyFont="true" applyBorder="true" applyAlignment="true" applyProtection="true">
      <alignment horizontal="center" vertical="bottom" textRotation="0" wrapText="false" indent="0" shrinkToFit="false"/>
      <protection locked="false" hidden="false"/>
    </xf>
    <xf numFmtId="167" fontId="6" fillId="2" borderId="2" xfId="0" applyFont="true" applyBorder="true" applyAlignment="true" applyProtection="true">
      <alignment horizontal="center" vertical="bottom" textRotation="0" wrapText="false" indent="0" shrinkToFit="false"/>
      <protection locked="false" hidden="false"/>
    </xf>
    <xf numFmtId="166" fontId="6" fillId="2" borderId="2" xfId="0" applyFont="true" applyBorder="true" applyAlignment="true" applyProtection="false">
      <alignment horizontal="center" vertical="bottom" textRotation="0" wrapText="false" indent="0" shrinkToFit="false"/>
      <protection locked="true" hidden="false"/>
    </xf>
    <xf numFmtId="168" fontId="6" fillId="2" borderId="8" xfId="0" applyFont="true" applyBorder="true" applyAlignment="true" applyProtection="true">
      <alignment horizontal="center" vertical="bottom" textRotation="0" wrapText="false" indent="0" shrinkToFit="false"/>
      <protection locked="false" hidden="false"/>
    </xf>
    <xf numFmtId="168" fontId="6" fillId="0" borderId="2" xfId="0" applyFont="true" applyBorder="true" applyAlignment="true" applyProtection="true">
      <alignment horizontal="general" vertical="bottom" textRotation="0" wrapText="false" indent="0" shrinkToFit="false"/>
      <protection locked="fals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7" fontId="6" fillId="2" borderId="2"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7" fontId="6" fillId="3" borderId="2" xfId="0" applyFont="true" applyBorder="true" applyAlignment="true" applyProtection="false">
      <alignment horizontal="center" vertical="bottom" textRotation="0" wrapText="false" indent="0" shrinkToFit="false"/>
      <protection locked="true" hidden="false"/>
    </xf>
    <xf numFmtId="166" fontId="6" fillId="2" borderId="7" xfId="0" applyFont="true" applyBorder="true" applyAlignment="true" applyProtection="false">
      <alignment horizontal="center" vertical="bottom" textRotation="0" wrapText="false" indent="0" shrinkToFit="false"/>
      <protection locked="true" hidden="false"/>
    </xf>
    <xf numFmtId="164" fontId="12" fillId="0" borderId="8"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7" xfId="0" applyFont="true" applyBorder="true" applyAlignment="true" applyProtection="false">
      <alignment horizontal="left" vertical="bottom" textRotation="0" wrapText="false" indent="0" shrinkToFit="false"/>
      <protection locked="true" hidden="false"/>
    </xf>
    <xf numFmtId="168" fontId="6" fillId="2" borderId="7" xfId="0" applyFont="true" applyBorder="true" applyAlignment="true" applyProtection="true">
      <alignment horizontal="center" vertical="bottom" textRotation="0" wrapText="false" indent="0" shrinkToFit="false"/>
      <protection locked="false" hidden="false"/>
    </xf>
    <xf numFmtId="166" fontId="6" fillId="2" borderId="2" xfId="0" applyFont="true" applyBorder="true" applyAlignment="true" applyProtection="true">
      <alignment horizontal="center" vertical="bottom" textRotation="0" wrapText="false" indent="0" shrinkToFit="false"/>
      <protection locked="false" hidden="false"/>
    </xf>
    <xf numFmtId="164" fontId="6" fillId="0" borderId="10" xfId="0" applyFont="true" applyBorder="true" applyAlignment="true" applyProtection="false">
      <alignment horizontal="left" vertical="bottom" textRotation="0" wrapText="false" indent="0" shrinkToFit="false"/>
      <protection locked="true" hidden="false"/>
    </xf>
    <xf numFmtId="167" fontId="6" fillId="2" borderId="10" xfId="0" applyFont="true" applyBorder="true" applyAlignment="true" applyProtection="true">
      <alignment horizontal="center" vertical="bottom" textRotation="0" wrapText="false" indent="0" shrinkToFit="false"/>
      <protection locked="false" hidden="false"/>
    </xf>
    <xf numFmtId="166" fontId="6" fillId="2" borderId="7" xfId="0" applyFont="true" applyBorder="true" applyAlignment="true" applyProtection="true">
      <alignment horizontal="center" vertical="bottom" textRotation="0" wrapText="false" indent="0" shrinkToFit="false"/>
      <protection locked="false" hidden="false"/>
    </xf>
    <xf numFmtId="164" fontId="9" fillId="0" borderId="2" xfId="0" applyFont="true" applyBorder="true" applyAlignment="true" applyProtection="false">
      <alignment horizontal="left" vertical="bottom" textRotation="0" wrapText="false" indent="0" shrinkToFit="false"/>
      <protection locked="true" hidden="false"/>
    </xf>
    <xf numFmtId="168" fontId="9" fillId="0" borderId="2" xfId="0" applyFont="true" applyBorder="true" applyAlignment="true" applyProtection="true">
      <alignment horizontal="general" vertical="bottom" textRotation="0" wrapText="false" indent="0" shrinkToFit="false"/>
      <protection locked="false" hidden="false"/>
    </xf>
    <xf numFmtId="167" fontId="9" fillId="2" borderId="2" xfId="0" applyFont="true" applyBorder="true" applyAlignment="true" applyProtection="true">
      <alignment horizontal="center" vertical="bottom" textRotation="0" wrapText="false" indent="0" shrinkToFit="false"/>
      <protection locked="false" hidden="false"/>
    </xf>
    <xf numFmtId="164" fontId="12" fillId="0" borderId="7" xfId="0" applyFont="true" applyBorder="true" applyAlignment="true" applyProtection="false">
      <alignment horizontal="left" vertical="bottom" textRotation="0" wrapText="false" indent="0" shrinkToFit="false"/>
      <protection locked="true" hidden="false"/>
    </xf>
    <xf numFmtId="168" fontId="6" fillId="0" borderId="7" xfId="0" applyFont="true" applyBorder="true" applyAlignment="true" applyProtection="true">
      <alignment horizontal="general" vertical="bottom" textRotation="0" wrapText="false" indent="0" shrinkToFit="false"/>
      <protection locked="false" hidden="false"/>
    </xf>
    <xf numFmtId="167" fontId="6" fillId="3" borderId="7" xfId="0" applyFont="true" applyBorder="true" applyAlignment="true" applyProtection="false">
      <alignment horizontal="center" vertical="bottom" textRotation="0" wrapText="false" indent="0" shrinkToFit="false"/>
      <protection locked="true" hidden="false"/>
    </xf>
    <xf numFmtId="164" fontId="10" fillId="0" borderId="8"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6" fillId="3" borderId="2" xfId="0" applyFont="true" applyBorder="true" applyAlignment="true" applyProtection="false">
      <alignment horizontal="center" vertical="bottom" textRotation="0" wrapText="false" indent="0" shrinkToFit="false"/>
      <protection locked="true" hidden="false"/>
    </xf>
    <xf numFmtId="167" fontId="6" fillId="2" borderId="7" xfId="0" applyFont="true" applyBorder="true" applyAlignment="true" applyProtection="true">
      <alignment horizontal="center" vertical="bottom" textRotation="0" wrapText="false" indent="0" shrinkToFit="false"/>
      <protection locked="false" hidden="false"/>
    </xf>
    <xf numFmtId="164" fontId="10" fillId="0" borderId="8" xfId="0" applyFont="true" applyBorder="true" applyAlignment="true" applyProtection="false">
      <alignment horizontal="left" vertical="bottom" textRotation="0" wrapText="false" indent="0" shrinkToFit="false"/>
      <protection locked="true" hidden="false"/>
    </xf>
    <xf numFmtId="164" fontId="10" fillId="0" borderId="8" xfId="0" applyFont="true" applyBorder="true" applyAlignment="true" applyProtection="false">
      <alignment horizontal="center" vertical="bottom" textRotation="0" wrapText="false" indent="0" shrinkToFit="false"/>
      <protection locked="true" hidden="false"/>
    </xf>
    <xf numFmtId="167" fontId="13" fillId="2" borderId="2" xfId="0" applyFont="true" applyBorder="true" applyAlignment="true" applyProtection="true">
      <alignment horizontal="center" vertical="bottom" textRotation="0" wrapText="false" indent="0" shrinkToFit="false"/>
      <protection locked="false" hidden="false"/>
    </xf>
    <xf numFmtId="164" fontId="14" fillId="0" borderId="8"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7" fontId="10"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5" fillId="0" borderId="0" xfId="0" applyFont="true" applyBorder="false" applyAlignment="true" applyProtection="false">
      <alignment horizontal="center" vertical="bottom" textRotation="0" wrapText="false" indent="0" shrinkToFit="false"/>
      <protection locked="true" hidden="false"/>
    </xf>
    <xf numFmtId="166" fontId="15" fillId="0" borderId="0" xfId="0" applyFont="true" applyBorder="false" applyAlignment="true" applyProtection="false">
      <alignment horizontal="center" vertical="bottom" textRotation="0" wrapText="false" indent="0" shrinkToFit="false"/>
      <protection locked="true" hidden="false"/>
    </xf>
    <xf numFmtId="167" fontId="15"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false" hidden="false"/>
    </xf>
    <xf numFmtId="166" fontId="10" fillId="0" borderId="0" xfId="0" applyFont="true" applyBorder="false" applyAlignment="true" applyProtection="false">
      <alignment horizontal="center" vertical="bottom" textRotation="0" wrapText="false" indent="0" shrinkToFit="false"/>
      <protection locked="true" hidden="false"/>
    </xf>
    <xf numFmtId="164" fontId="15" fillId="0" borderId="0" xfId="0" applyFont="true" applyBorder="true" applyAlignment="true" applyProtection="true">
      <alignment horizontal="center"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general" vertical="bottom" textRotation="0" wrapText="false" indent="0" shrinkToFit="false"/>
      <protection locked="true" hidden="false"/>
    </xf>
    <xf numFmtId="168" fontId="0" fillId="0" borderId="0" xfId="0"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false"/>
    </xf>
    <xf numFmtId="167" fontId="10" fillId="0" borderId="0" xfId="0" applyFont="true" applyBorder="true" applyAlignment="true" applyProtection="true">
      <alignment horizontal="center" vertical="bottom" textRotation="0" wrapText="false" indent="0" shrinkToFit="false"/>
      <protection locked="true" hidden="false"/>
    </xf>
    <xf numFmtId="164" fontId="15" fillId="0" borderId="0" xfId="0" applyFont="true" applyBorder="true" applyAlignment="true" applyProtection="true">
      <alignment horizontal="center" vertical="bottom" textRotation="0" wrapText="false" indent="0" shrinkToFit="false"/>
      <protection locked="true" hidden="false"/>
    </xf>
    <xf numFmtId="166" fontId="15" fillId="0" borderId="0" xfId="0" applyFont="true" applyBorder="false" applyAlignment="true" applyProtection="true">
      <alignment horizontal="center" vertical="bottom" textRotation="0" wrapText="false" indent="0" shrinkToFit="false"/>
      <protection locked="true" hidden="false"/>
    </xf>
    <xf numFmtId="167" fontId="15" fillId="0" borderId="0" xfId="0" applyFont="true" applyBorder="true" applyAlignment="true" applyProtection="true">
      <alignment horizontal="center" vertical="bottom" textRotation="0" wrapText="false" indent="0" shrinkToFit="false"/>
      <protection locked="true" hidden="false"/>
    </xf>
    <xf numFmtId="168" fontId="15"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false" hidden="false"/>
    </xf>
    <xf numFmtId="168" fontId="0" fillId="0" borderId="0" xfId="0" applyFont="true" applyBorder="true" applyAlignment="true" applyProtection="true">
      <alignment horizontal="general" vertical="bottom" textRotation="0" wrapText="false" indent="0" shrinkToFit="false"/>
      <protection locked="false" hidden="false"/>
    </xf>
    <xf numFmtId="167" fontId="15" fillId="0" borderId="0" xfId="0" applyFont="true" applyBorder="true" applyAlignment="true" applyProtection="true">
      <alignment horizontal="center" vertical="bottom" textRotation="0" wrapText="false" indent="0" shrinkToFit="false"/>
      <protection locked="false" hidden="false"/>
    </xf>
    <xf numFmtId="168" fontId="15" fillId="0" borderId="0" xfId="0" applyFont="true" applyBorder="true" applyAlignment="true" applyProtection="true">
      <alignment horizontal="center" vertical="bottom" textRotation="0" wrapText="false" indent="0" shrinkToFit="false"/>
      <protection locked="fals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1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Result" xfId="20" builtinId="53" customBuiltin="true"/>
    <cellStyle name="Result2" xfId="21" builtinId="53" customBuiltin="true"/>
    <cellStyle name="Heading" xfId="22" builtinId="53" customBuiltin="true"/>
    <cellStyle name="Heading1" xfId="23"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
</Relationships>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Monthly Income, After Any Mortgage, Taxes and Health Insurance are Paid</a:t>
            </a:r>
          </a:p>
        </c:rich>
      </c:tx>
      <c:overlay val="0"/>
    </c:title>
    <c:autoTitleDeleted val="0"/>
    <c:plotArea>
      <c:barChart>
        <c:barDir val="col"/>
        <c:grouping val="clustered"/>
        <c:varyColors val="0"/>
        <c:ser>
          <c:idx val="0"/>
          <c:order val="0"/>
          <c:tx>
            <c:strRef>
              <c:f>Net_Income!$D$3</c:f>
              <c:strCache>
                <c:ptCount val="1"/>
                <c:pt idx="0">
                  <c:v>Net Income</c:v>
                </c:pt>
              </c:strCache>
            </c:strRef>
          </c:tx>
          <c:spPr>
            <a:solidFill>
              <a:srgbClr val="004586"/>
            </a:solidFill>
            <a:ln>
              <a:noFill/>
            </a:ln>
          </c:spPr>
          <c:invertIfNegative val="0"/>
          <c:dLbls>
            <c:showLegendKey val="0"/>
            <c:showVal val="0"/>
            <c:showCatName val="0"/>
            <c:showSerName val="0"/>
            <c:showPercent val="0"/>
            <c:showLeaderLines val="0"/>
          </c:dLbls>
          <c:cat>
            <c:strRef>
              <c:f>Net_Income!$B$4:$B$620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Net_Income!$D$4:$D$620</c:f>
              <c:numCache>
                <c:formatCode>General</c:formatCode>
                <c:ptCount val="617"/>
                <c:pt idx="0">
                  <c:v>7174.48247932888</c:v>
                </c:pt>
                <c:pt idx="1">
                  <c:v>7174.48247932888</c:v>
                </c:pt>
                <c:pt idx="2">
                  <c:v>7174.48247932888</c:v>
                </c:pt>
                <c:pt idx="3">
                  <c:v>7174.48247932888</c:v>
                </c:pt>
                <c:pt idx="4">
                  <c:v>7174.48247932888</c:v>
                </c:pt>
                <c:pt idx="5">
                  <c:v>7174.48247932888</c:v>
                </c:pt>
                <c:pt idx="6">
                  <c:v>7174.48247932888</c:v>
                </c:pt>
                <c:pt idx="7">
                  <c:v>7174.48247932888</c:v>
                </c:pt>
                <c:pt idx="8">
                  <c:v>7174.48247932888</c:v>
                </c:pt>
                <c:pt idx="9">
                  <c:v>7174.48247932888</c:v>
                </c:pt>
                <c:pt idx="10">
                  <c:v>7174.48247932888</c:v>
                </c:pt>
                <c:pt idx="11">
                  <c:v>7174.48247932888</c:v>
                </c:pt>
                <c:pt idx="12">
                  <c:v>7335.59428732888</c:v>
                </c:pt>
                <c:pt idx="13">
                  <c:v>7335.59428732888</c:v>
                </c:pt>
                <c:pt idx="14">
                  <c:v>7335.59428732888</c:v>
                </c:pt>
                <c:pt idx="15">
                  <c:v>7335.59428732888</c:v>
                </c:pt>
                <c:pt idx="16">
                  <c:v>7335.59428732888</c:v>
                </c:pt>
                <c:pt idx="17">
                  <c:v>7335.59428732888</c:v>
                </c:pt>
                <c:pt idx="18">
                  <c:v>7335.59428732888</c:v>
                </c:pt>
                <c:pt idx="19">
                  <c:v>7335.59428732888</c:v>
                </c:pt>
                <c:pt idx="20">
                  <c:v>7335.59428732888</c:v>
                </c:pt>
                <c:pt idx="21">
                  <c:v>7335.59428732888</c:v>
                </c:pt>
                <c:pt idx="22">
                  <c:v>7335.59428732888</c:v>
                </c:pt>
                <c:pt idx="23">
                  <c:v>7335.59428732888</c:v>
                </c:pt>
                <c:pt idx="24">
                  <c:v>7499.85333148888</c:v>
                </c:pt>
                <c:pt idx="25">
                  <c:v>7499.85333148888</c:v>
                </c:pt>
                <c:pt idx="26">
                  <c:v>7499.85333148888</c:v>
                </c:pt>
                <c:pt idx="27">
                  <c:v>7499.85333148888</c:v>
                </c:pt>
                <c:pt idx="28">
                  <c:v>7499.85333148888</c:v>
                </c:pt>
                <c:pt idx="29">
                  <c:v>7499.85333148888</c:v>
                </c:pt>
                <c:pt idx="30">
                  <c:v>7499.85333148888</c:v>
                </c:pt>
                <c:pt idx="31">
                  <c:v>7499.85333148888</c:v>
                </c:pt>
                <c:pt idx="32">
                  <c:v>7499.85333148888</c:v>
                </c:pt>
                <c:pt idx="33">
                  <c:v>7499.85333148888</c:v>
                </c:pt>
                <c:pt idx="34">
                  <c:v>7499.85333148888</c:v>
                </c:pt>
                <c:pt idx="35">
                  <c:v>7499.85333148888</c:v>
                </c:pt>
                <c:pt idx="36">
                  <c:v>7667.32030653208</c:v>
                </c:pt>
                <c:pt idx="37">
                  <c:v>7667.32030653208</c:v>
                </c:pt>
                <c:pt idx="38">
                  <c:v>7667.32030653208</c:v>
                </c:pt>
                <c:pt idx="39">
                  <c:v>7667.32030653208</c:v>
                </c:pt>
                <c:pt idx="40">
                  <c:v>7667.32030653208</c:v>
                </c:pt>
                <c:pt idx="41">
                  <c:v>7667.32030653208</c:v>
                </c:pt>
                <c:pt idx="42">
                  <c:v>7667.32030653208</c:v>
                </c:pt>
                <c:pt idx="43">
                  <c:v>7667.32030653208</c:v>
                </c:pt>
                <c:pt idx="44">
                  <c:v>7667.32030653208</c:v>
                </c:pt>
                <c:pt idx="45">
                  <c:v>7667.32030653208</c:v>
                </c:pt>
                <c:pt idx="46">
                  <c:v>7667.32030653208</c:v>
                </c:pt>
                <c:pt idx="47">
                  <c:v>7667.32030653208</c:v>
                </c:pt>
                <c:pt idx="48">
                  <c:v>7838.05705357615</c:v>
                </c:pt>
                <c:pt idx="49">
                  <c:v>7838.05705357615</c:v>
                </c:pt>
                <c:pt idx="50">
                  <c:v>7838.05705357615</c:v>
                </c:pt>
                <c:pt idx="51">
                  <c:v>7838.05705357615</c:v>
                </c:pt>
                <c:pt idx="52">
                  <c:v>7838.05705357615</c:v>
                </c:pt>
                <c:pt idx="53">
                  <c:v>7838.05705357615</c:v>
                </c:pt>
                <c:pt idx="54">
                  <c:v>7838.05705357615</c:v>
                </c:pt>
                <c:pt idx="55">
                  <c:v>7838.05705357615</c:v>
                </c:pt>
                <c:pt idx="56">
                  <c:v>7838.05705357615</c:v>
                </c:pt>
                <c:pt idx="57">
                  <c:v>7838.05705357615</c:v>
                </c:pt>
                <c:pt idx="58">
                  <c:v>7838.05705357615</c:v>
                </c:pt>
                <c:pt idx="59">
                  <c:v>7838.05705357615</c:v>
                </c:pt>
                <c:pt idx="60">
                  <c:v>8012.12658103609</c:v>
                </c:pt>
                <c:pt idx="61">
                  <c:v>8012.12658103609</c:v>
                </c:pt>
                <c:pt idx="62">
                  <c:v>8012.12658103609</c:v>
                </c:pt>
                <c:pt idx="63">
                  <c:v>8012.12658103609</c:v>
                </c:pt>
                <c:pt idx="64">
                  <c:v>8012.12658103609</c:v>
                </c:pt>
                <c:pt idx="65">
                  <c:v>8012.12658103609</c:v>
                </c:pt>
                <c:pt idx="66">
                  <c:v>8012.12658103609</c:v>
                </c:pt>
                <c:pt idx="67">
                  <c:v>8012.12658103609</c:v>
                </c:pt>
                <c:pt idx="68">
                  <c:v>8012.12658103609</c:v>
                </c:pt>
                <c:pt idx="69">
                  <c:v>8012.12658103609</c:v>
                </c:pt>
                <c:pt idx="70">
                  <c:v>8012.12658103609</c:v>
                </c:pt>
                <c:pt idx="71">
                  <c:v>8012.12658103609</c:v>
                </c:pt>
                <c:pt idx="72">
                  <c:v>8189.59308588448</c:v>
                </c:pt>
                <c:pt idx="73">
                  <c:v>8189.59308588448</c:v>
                </c:pt>
                <c:pt idx="74">
                  <c:v>8189.59308588448</c:v>
                </c:pt>
                <c:pt idx="75">
                  <c:v>8189.59308588448</c:v>
                </c:pt>
                <c:pt idx="76">
                  <c:v>8189.59308588448</c:v>
                </c:pt>
                <c:pt idx="77">
                  <c:v>8189.59308588448</c:v>
                </c:pt>
                <c:pt idx="78">
                  <c:v>8189.59308588448</c:v>
                </c:pt>
                <c:pt idx="79">
                  <c:v>8189.59308588448</c:v>
                </c:pt>
                <c:pt idx="80">
                  <c:v>8189.59308588448</c:v>
                </c:pt>
                <c:pt idx="81">
                  <c:v>8189.59308588448</c:v>
                </c:pt>
                <c:pt idx="82">
                  <c:v>8189.59308588448</c:v>
                </c:pt>
                <c:pt idx="83">
                  <c:v>8189.59308588448</c:v>
                </c:pt>
                <c:pt idx="84">
                  <c:v>8370.52197527427</c:v>
                </c:pt>
                <c:pt idx="85">
                  <c:v>8370.52197527427</c:v>
                </c:pt>
                <c:pt idx="86">
                  <c:v>8370.52197527427</c:v>
                </c:pt>
                <c:pt idx="87">
                  <c:v>8370.52197527427</c:v>
                </c:pt>
                <c:pt idx="88">
                  <c:v>8370.52197527427</c:v>
                </c:pt>
                <c:pt idx="89">
                  <c:v>8370.52197527427</c:v>
                </c:pt>
                <c:pt idx="90">
                  <c:v>8370.52197527427</c:v>
                </c:pt>
                <c:pt idx="91">
                  <c:v>8370.52197527427</c:v>
                </c:pt>
                <c:pt idx="92">
                  <c:v>8370.52197527427</c:v>
                </c:pt>
                <c:pt idx="93">
                  <c:v>8370.52197527427</c:v>
                </c:pt>
                <c:pt idx="94">
                  <c:v>8370.52197527427</c:v>
                </c:pt>
                <c:pt idx="95">
                  <c:v>8370.52197527427</c:v>
                </c:pt>
                <c:pt idx="96">
                  <c:v>8554.97988852962</c:v>
                </c:pt>
                <c:pt idx="97">
                  <c:v>8554.97988852962</c:v>
                </c:pt>
                <c:pt idx="98">
                  <c:v>8554.97988852962</c:v>
                </c:pt>
                <c:pt idx="99">
                  <c:v>8554.97988852962</c:v>
                </c:pt>
                <c:pt idx="100">
                  <c:v>8554.97988852962</c:v>
                </c:pt>
                <c:pt idx="101">
                  <c:v>8554.97988852962</c:v>
                </c:pt>
                <c:pt idx="102">
                  <c:v>8554.97988852962</c:v>
                </c:pt>
                <c:pt idx="103">
                  <c:v>8554.97988852962</c:v>
                </c:pt>
                <c:pt idx="104">
                  <c:v>8554.97988852962</c:v>
                </c:pt>
                <c:pt idx="105">
                  <c:v>8554.97988852962</c:v>
                </c:pt>
                <c:pt idx="106">
                  <c:v>8554.97988852962</c:v>
                </c:pt>
                <c:pt idx="107">
                  <c:v>8554.97988852962</c:v>
                </c:pt>
                <c:pt idx="108">
                  <c:v>8743.03471951017</c:v>
                </c:pt>
                <c:pt idx="109">
                  <c:v>8743.03471951017</c:v>
                </c:pt>
                <c:pt idx="110">
                  <c:v>8743.03471951017</c:v>
                </c:pt>
                <c:pt idx="111">
                  <c:v>8743.03471951017</c:v>
                </c:pt>
                <c:pt idx="112">
                  <c:v>8743.03471951017</c:v>
                </c:pt>
                <c:pt idx="113">
                  <c:v>9749.14264018129</c:v>
                </c:pt>
                <c:pt idx="114">
                  <c:v>9749.14264018129</c:v>
                </c:pt>
                <c:pt idx="115">
                  <c:v>9749.14264018129</c:v>
                </c:pt>
                <c:pt idx="116">
                  <c:v>9749.14264018129</c:v>
                </c:pt>
                <c:pt idx="117">
                  <c:v>9749.14264018129</c:v>
                </c:pt>
                <c:pt idx="118">
                  <c:v>9749.14264018129</c:v>
                </c:pt>
                <c:pt idx="119">
                  <c:v>9749.14264018129</c:v>
                </c:pt>
                <c:pt idx="120">
                  <c:v>9940.86356002534</c:v>
                </c:pt>
                <c:pt idx="121">
                  <c:v>9940.86356002534</c:v>
                </c:pt>
                <c:pt idx="122">
                  <c:v>9940.86356002534</c:v>
                </c:pt>
                <c:pt idx="123">
                  <c:v>9940.86356002534</c:v>
                </c:pt>
                <c:pt idx="124">
                  <c:v>9940.86356002534</c:v>
                </c:pt>
                <c:pt idx="125">
                  <c:v>9940.86356002534</c:v>
                </c:pt>
                <c:pt idx="126">
                  <c:v>9940.86356002534</c:v>
                </c:pt>
                <c:pt idx="127">
                  <c:v>9940.86356002534</c:v>
                </c:pt>
                <c:pt idx="128">
                  <c:v>9940.86356002534</c:v>
                </c:pt>
                <c:pt idx="129">
                  <c:v>9940.86356002534</c:v>
                </c:pt>
                <c:pt idx="130">
                  <c:v>9940.86356002534</c:v>
                </c:pt>
                <c:pt idx="131">
                  <c:v>9940.86356002534</c:v>
                </c:pt>
                <c:pt idx="132">
                  <c:v>10136.3210402775</c:v>
                </c:pt>
                <c:pt idx="133">
                  <c:v>10136.3210402775</c:v>
                </c:pt>
                <c:pt idx="134">
                  <c:v>10136.3210402775</c:v>
                </c:pt>
                <c:pt idx="135">
                  <c:v>10136.3210402775</c:v>
                </c:pt>
                <c:pt idx="136">
                  <c:v>10136.3210402775</c:v>
                </c:pt>
                <c:pt idx="137">
                  <c:v>10136.3210402775</c:v>
                </c:pt>
                <c:pt idx="138">
                  <c:v>10136.3210402775</c:v>
                </c:pt>
                <c:pt idx="139">
                  <c:v>10136.3210402775</c:v>
                </c:pt>
                <c:pt idx="140">
                  <c:v>10136.3210402775</c:v>
                </c:pt>
                <c:pt idx="141">
                  <c:v>10136.3210402775</c:v>
                </c:pt>
                <c:pt idx="142">
                  <c:v>10136.3210402775</c:v>
                </c:pt>
                <c:pt idx="143">
                  <c:v>10136.3210402775</c:v>
                </c:pt>
                <c:pt idx="144">
                  <c:v>10335.5868764062</c:v>
                </c:pt>
                <c:pt idx="145">
                  <c:v>10335.5868764062</c:v>
                </c:pt>
                <c:pt idx="146">
                  <c:v>10335.5868764062</c:v>
                </c:pt>
                <c:pt idx="147">
                  <c:v>10335.5868764062</c:v>
                </c:pt>
                <c:pt idx="148">
                  <c:v>10335.5868764062</c:v>
                </c:pt>
                <c:pt idx="149">
                  <c:v>10335.5868764062</c:v>
                </c:pt>
                <c:pt idx="150">
                  <c:v>10335.5868764062</c:v>
                </c:pt>
                <c:pt idx="151">
                  <c:v>10335.5868764062</c:v>
                </c:pt>
                <c:pt idx="152">
                  <c:v>10335.5868764062</c:v>
                </c:pt>
                <c:pt idx="153">
                  <c:v>10335.5868764062</c:v>
                </c:pt>
                <c:pt idx="154">
                  <c:v>10335.5868764062</c:v>
                </c:pt>
                <c:pt idx="155">
                  <c:v>10335.5868764062</c:v>
                </c:pt>
                <c:pt idx="156">
                  <c:v>10538.7342117172</c:v>
                </c:pt>
                <c:pt idx="157">
                  <c:v>10538.7342117172</c:v>
                </c:pt>
                <c:pt idx="158">
                  <c:v>10538.7342117172</c:v>
                </c:pt>
                <c:pt idx="159">
                  <c:v>10538.7342117172</c:v>
                </c:pt>
                <c:pt idx="160">
                  <c:v>10538.7342117172</c:v>
                </c:pt>
                <c:pt idx="161">
                  <c:v>10538.7342117172</c:v>
                </c:pt>
                <c:pt idx="162">
                  <c:v>10538.7342117172</c:v>
                </c:pt>
                <c:pt idx="163">
                  <c:v>10538.7342117172</c:v>
                </c:pt>
                <c:pt idx="164">
                  <c:v>10538.7342117172</c:v>
                </c:pt>
                <c:pt idx="165">
                  <c:v>10538.7342117172</c:v>
                </c:pt>
                <c:pt idx="166">
                  <c:v>10538.7342117172</c:v>
                </c:pt>
                <c:pt idx="167">
                  <c:v>10538.7342117172</c:v>
                </c:pt>
                <c:pt idx="168">
                  <c:v>10745.8375616679</c:v>
                </c:pt>
                <c:pt idx="169">
                  <c:v>10745.8375616679</c:v>
                </c:pt>
                <c:pt idx="170">
                  <c:v>10745.8375616679</c:v>
                </c:pt>
                <c:pt idx="171">
                  <c:v>10745.8375616679</c:v>
                </c:pt>
                <c:pt idx="172">
                  <c:v>10745.8375616679</c:v>
                </c:pt>
                <c:pt idx="173">
                  <c:v>10745.8375616679</c:v>
                </c:pt>
                <c:pt idx="174">
                  <c:v>10745.8375616679</c:v>
                </c:pt>
                <c:pt idx="175">
                  <c:v>10745.8375616679</c:v>
                </c:pt>
                <c:pt idx="176">
                  <c:v>10745.8375616679</c:v>
                </c:pt>
                <c:pt idx="177">
                  <c:v>10745.8375616679</c:v>
                </c:pt>
                <c:pt idx="178">
                  <c:v>10745.8375616679</c:v>
                </c:pt>
                <c:pt idx="179">
                  <c:v>10745.8375616679</c:v>
                </c:pt>
                <c:pt idx="180">
                  <c:v>10956.9728385892</c:v>
                </c:pt>
                <c:pt idx="181">
                  <c:v>10956.9728385892</c:v>
                </c:pt>
                <c:pt idx="182">
                  <c:v>10956.9728385892</c:v>
                </c:pt>
                <c:pt idx="183">
                  <c:v>10956.9728385892</c:v>
                </c:pt>
                <c:pt idx="184">
                  <c:v>10956.9728385892</c:v>
                </c:pt>
                <c:pt idx="185">
                  <c:v>10956.9728385892</c:v>
                </c:pt>
                <c:pt idx="186">
                  <c:v>10956.9728385892</c:v>
                </c:pt>
                <c:pt idx="187">
                  <c:v>10956.9728385892</c:v>
                </c:pt>
                <c:pt idx="188">
                  <c:v>10956.9728385892</c:v>
                </c:pt>
                <c:pt idx="189">
                  <c:v>10956.9728385892</c:v>
                </c:pt>
                <c:pt idx="190">
                  <c:v>10956.9728385892</c:v>
                </c:pt>
                <c:pt idx="191">
                  <c:v>10956.9728385892</c:v>
                </c:pt>
                <c:pt idx="192">
                  <c:v>11172.2173768195</c:v>
                </c:pt>
                <c:pt idx="193">
                  <c:v>11172.2173768195</c:v>
                </c:pt>
                <c:pt idx="194">
                  <c:v>11172.2173768195</c:v>
                </c:pt>
                <c:pt idx="195">
                  <c:v>11172.2173768195</c:v>
                </c:pt>
                <c:pt idx="196">
                  <c:v>11172.2173768195</c:v>
                </c:pt>
                <c:pt idx="197">
                  <c:v>11172.2173768195</c:v>
                </c:pt>
                <c:pt idx="198">
                  <c:v>11172.2173768195</c:v>
                </c:pt>
                <c:pt idx="199">
                  <c:v>11172.2173768195</c:v>
                </c:pt>
                <c:pt idx="200">
                  <c:v>11172.2173768195</c:v>
                </c:pt>
                <c:pt idx="201">
                  <c:v>11172.2173768195</c:v>
                </c:pt>
                <c:pt idx="202">
                  <c:v>11172.2173768195</c:v>
                </c:pt>
                <c:pt idx="203">
                  <c:v>11172.2173768195</c:v>
                </c:pt>
                <c:pt idx="204">
                  <c:v>11391.6499582581</c:v>
                </c:pt>
                <c:pt idx="205">
                  <c:v>11391.6499582581</c:v>
                </c:pt>
                <c:pt idx="206">
                  <c:v>11391.6499582581</c:v>
                </c:pt>
                <c:pt idx="207">
                  <c:v>11391.6499582581</c:v>
                </c:pt>
                <c:pt idx="208">
                  <c:v>11391.6499582581</c:v>
                </c:pt>
                <c:pt idx="209">
                  <c:v>11391.6499582581</c:v>
                </c:pt>
                <c:pt idx="210">
                  <c:v>11391.6499582581</c:v>
                </c:pt>
                <c:pt idx="211">
                  <c:v>11391.6499582581</c:v>
                </c:pt>
                <c:pt idx="212">
                  <c:v>11391.6499582581</c:v>
                </c:pt>
                <c:pt idx="213">
                  <c:v>11391.6499582581</c:v>
                </c:pt>
                <c:pt idx="214">
                  <c:v>11391.6499582581</c:v>
                </c:pt>
                <c:pt idx="215">
                  <c:v>11391.6499582581</c:v>
                </c:pt>
                <c:pt idx="216">
                  <c:v>11615.3508383426</c:v>
                </c:pt>
                <c:pt idx="217">
                  <c:v>11615.3508383426</c:v>
                </c:pt>
                <c:pt idx="218">
                  <c:v>11615.3508383426</c:v>
                </c:pt>
                <c:pt idx="219">
                  <c:v>11615.3508383426</c:v>
                </c:pt>
                <c:pt idx="220">
                  <c:v>11615.3508383426</c:v>
                </c:pt>
                <c:pt idx="221">
                  <c:v>11615.3508383426</c:v>
                </c:pt>
                <c:pt idx="222">
                  <c:v>11615.3508383426</c:v>
                </c:pt>
                <c:pt idx="223">
                  <c:v>11615.3508383426</c:v>
                </c:pt>
                <c:pt idx="224">
                  <c:v>11615.3508383426</c:v>
                </c:pt>
                <c:pt idx="225">
                  <c:v>11615.3508383426</c:v>
                </c:pt>
                <c:pt idx="226">
                  <c:v>11615.3508383426</c:v>
                </c:pt>
                <c:pt idx="227">
                  <c:v>11615.3508383426</c:v>
                </c:pt>
                <c:pt idx="228">
                  <c:v>11843.4017724563</c:v>
                </c:pt>
                <c:pt idx="229">
                  <c:v>11843.4017724563</c:v>
                </c:pt>
                <c:pt idx="230">
                  <c:v>11843.4017724563</c:v>
                </c:pt>
                <c:pt idx="231">
                  <c:v>11843.4017724563</c:v>
                </c:pt>
                <c:pt idx="232">
                  <c:v>11843.4017724563</c:v>
                </c:pt>
                <c:pt idx="233">
                  <c:v>11843.4017724563</c:v>
                </c:pt>
                <c:pt idx="234">
                  <c:v>11843.4017724563</c:v>
                </c:pt>
                <c:pt idx="235">
                  <c:v>11843.4017724563</c:v>
                </c:pt>
                <c:pt idx="236">
                  <c:v>11843.4017724563</c:v>
                </c:pt>
                <c:pt idx="237">
                  <c:v>11843.4017724563</c:v>
                </c:pt>
                <c:pt idx="238">
                  <c:v>11843.4017724563</c:v>
                </c:pt>
                <c:pt idx="239">
                  <c:v>11843.4017724563</c:v>
                </c:pt>
                <c:pt idx="240">
                  <c:v>12075.8860427728</c:v>
                </c:pt>
                <c:pt idx="241">
                  <c:v>12075.8860427728</c:v>
                </c:pt>
                <c:pt idx="242">
                  <c:v>12075.8860427728</c:v>
                </c:pt>
                <c:pt idx="243">
                  <c:v>12075.8860427728</c:v>
                </c:pt>
                <c:pt idx="244">
                  <c:v>12075.8860427728</c:v>
                </c:pt>
                <c:pt idx="245">
                  <c:v>12075.8860427728</c:v>
                </c:pt>
                <c:pt idx="246">
                  <c:v>12075.8860427728</c:v>
                </c:pt>
                <c:pt idx="247">
                  <c:v>12075.8860427728</c:v>
                </c:pt>
                <c:pt idx="248">
                  <c:v>12075.8860427728</c:v>
                </c:pt>
                <c:pt idx="249">
                  <c:v>12075.8860427728</c:v>
                </c:pt>
                <c:pt idx="250">
                  <c:v>12075.8860427728</c:v>
                </c:pt>
                <c:pt idx="251">
                  <c:v>12075.8860427728</c:v>
                </c:pt>
                <c:pt idx="252">
                  <c:v>12312.8884855415</c:v>
                </c:pt>
                <c:pt idx="253">
                  <c:v>12312.8884855415</c:v>
                </c:pt>
                <c:pt idx="254">
                  <c:v>12312.8884855415</c:v>
                </c:pt>
                <c:pt idx="255">
                  <c:v>4727.50662280626</c:v>
                </c:pt>
                <c:pt idx="256">
                  <c:v>4727.50662280626</c:v>
                </c:pt>
                <c:pt idx="257">
                  <c:v>4727.50662280626</c:v>
                </c:pt>
                <c:pt idx="258">
                  <c:v>4727.50662280626</c:v>
                </c:pt>
                <c:pt idx="259">
                  <c:v>4727.50662280626</c:v>
                </c:pt>
                <c:pt idx="260">
                  <c:v>4727.50662280626</c:v>
                </c:pt>
                <c:pt idx="261">
                  <c:v>4727.50662280626</c:v>
                </c:pt>
                <c:pt idx="262">
                  <c:v>4727.50662280626</c:v>
                </c:pt>
                <c:pt idx="263">
                  <c:v>4727.50662280626</c:v>
                </c:pt>
                <c:pt idx="264">
                  <c:v>4685.54489948321</c:v>
                </c:pt>
                <c:pt idx="265">
                  <c:v>4685.54489948321</c:v>
                </c:pt>
                <c:pt idx="266">
                  <c:v>4685.54489948321</c:v>
                </c:pt>
                <c:pt idx="267">
                  <c:v>4685.54489948321</c:v>
                </c:pt>
                <c:pt idx="268">
                  <c:v>4685.54489948321</c:v>
                </c:pt>
                <c:pt idx="269">
                  <c:v>4685.54489948321</c:v>
                </c:pt>
                <c:pt idx="270">
                  <c:v>4685.54489948321</c:v>
                </c:pt>
                <c:pt idx="271">
                  <c:v>4685.54489948321</c:v>
                </c:pt>
                <c:pt idx="272">
                  <c:v>4685.54489948321</c:v>
                </c:pt>
                <c:pt idx="273">
                  <c:v>4685.54489948321</c:v>
                </c:pt>
                <c:pt idx="274">
                  <c:v>4685.54489948321</c:v>
                </c:pt>
                <c:pt idx="275">
                  <c:v>4685.54489948321</c:v>
                </c:pt>
                <c:pt idx="276">
                  <c:v>4642.60441960081</c:v>
                </c:pt>
                <c:pt idx="277">
                  <c:v>4642.60441960081</c:v>
                </c:pt>
                <c:pt idx="278">
                  <c:v>4642.60441960081</c:v>
                </c:pt>
                <c:pt idx="279">
                  <c:v>4642.60441960081</c:v>
                </c:pt>
                <c:pt idx="280">
                  <c:v>4642.60441960081</c:v>
                </c:pt>
                <c:pt idx="281">
                  <c:v>4642.60441960081</c:v>
                </c:pt>
                <c:pt idx="282">
                  <c:v>4642.60441960081</c:v>
                </c:pt>
                <c:pt idx="283">
                  <c:v>4642.60441960081</c:v>
                </c:pt>
                <c:pt idx="284">
                  <c:v>4642.60441960081</c:v>
                </c:pt>
                <c:pt idx="285">
                  <c:v>4642.60441960081</c:v>
                </c:pt>
                <c:pt idx="286">
                  <c:v>4642.60441960081</c:v>
                </c:pt>
                <c:pt idx="287">
                  <c:v>4642.60441960081</c:v>
                </c:pt>
                <c:pt idx="288">
                  <c:v>4598.6614223651</c:v>
                </c:pt>
                <c:pt idx="289">
                  <c:v>4598.6614223651</c:v>
                </c:pt>
                <c:pt idx="290">
                  <c:v>4598.6614223651</c:v>
                </c:pt>
                <c:pt idx="291">
                  <c:v>4598.6614223651</c:v>
                </c:pt>
                <c:pt idx="292">
                  <c:v>4598.6614223651</c:v>
                </c:pt>
                <c:pt idx="293">
                  <c:v>4598.6614223651</c:v>
                </c:pt>
                <c:pt idx="294">
                  <c:v>4598.6614223651</c:v>
                </c:pt>
                <c:pt idx="295">
                  <c:v>4598.6614223651</c:v>
                </c:pt>
                <c:pt idx="296">
                  <c:v>4598.6614223651</c:v>
                </c:pt>
                <c:pt idx="297">
                  <c:v>4598.6614223651</c:v>
                </c:pt>
                <c:pt idx="298">
                  <c:v>4598.6614223651</c:v>
                </c:pt>
                <c:pt idx="299">
                  <c:v>4598.6614223651</c:v>
                </c:pt>
                <c:pt idx="300">
                  <c:v>4979.09154619635</c:v>
                </c:pt>
                <c:pt idx="301">
                  <c:v>4979.09154619635</c:v>
                </c:pt>
                <c:pt idx="302">
                  <c:v>4979.09154619635</c:v>
                </c:pt>
                <c:pt idx="303">
                  <c:v>4979.09154619635</c:v>
                </c:pt>
                <c:pt idx="304">
                  <c:v>4979.09154619635</c:v>
                </c:pt>
                <c:pt idx="305">
                  <c:v>4979.09154619635</c:v>
                </c:pt>
                <c:pt idx="306">
                  <c:v>4979.09154619635</c:v>
                </c:pt>
                <c:pt idx="307">
                  <c:v>4979.09154619635</c:v>
                </c:pt>
                <c:pt idx="308">
                  <c:v>4979.09154619635</c:v>
                </c:pt>
                <c:pt idx="309">
                  <c:v>4979.09154619635</c:v>
                </c:pt>
                <c:pt idx="310">
                  <c:v>4979.09154619635</c:v>
                </c:pt>
                <c:pt idx="311">
                  <c:v>4979.09154619635</c:v>
                </c:pt>
                <c:pt idx="312">
                  <c:v>4933.06981294623</c:v>
                </c:pt>
                <c:pt idx="313">
                  <c:v>4933.06981294623</c:v>
                </c:pt>
                <c:pt idx="314">
                  <c:v>4933.06981294623</c:v>
                </c:pt>
                <c:pt idx="315">
                  <c:v>4933.06981294623</c:v>
                </c:pt>
                <c:pt idx="316">
                  <c:v>4933.06981294623</c:v>
                </c:pt>
                <c:pt idx="317">
                  <c:v>4933.06981294623</c:v>
                </c:pt>
                <c:pt idx="318">
                  <c:v>4933.06981294623</c:v>
                </c:pt>
                <c:pt idx="319">
                  <c:v>4933.06981294623</c:v>
                </c:pt>
                <c:pt idx="320">
                  <c:v>4933.06981294623</c:v>
                </c:pt>
                <c:pt idx="321">
                  <c:v>4933.06981294623</c:v>
                </c:pt>
                <c:pt idx="322">
                  <c:v>4933.06981294623</c:v>
                </c:pt>
                <c:pt idx="323">
                  <c:v>4933.06981294623</c:v>
                </c:pt>
                <c:pt idx="324">
                  <c:v>4885.97061168639</c:v>
                </c:pt>
                <c:pt idx="325">
                  <c:v>4885.97061168639</c:v>
                </c:pt>
                <c:pt idx="326">
                  <c:v>4885.97061168639</c:v>
                </c:pt>
                <c:pt idx="327">
                  <c:v>4885.97061168639</c:v>
                </c:pt>
                <c:pt idx="328">
                  <c:v>4885.97061168639</c:v>
                </c:pt>
                <c:pt idx="329">
                  <c:v>4885.97061168639</c:v>
                </c:pt>
                <c:pt idx="330">
                  <c:v>4885.97061168639</c:v>
                </c:pt>
                <c:pt idx="331">
                  <c:v>4885.97061168639</c:v>
                </c:pt>
                <c:pt idx="332">
                  <c:v>4885.97061168639</c:v>
                </c:pt>
                <c:pt idx="333">
                  <c:v>4885.97061168639</c:v>
                </c:pt>
                <c:pt idx="334">
                  <c:v>4885.97061168639</c:v>
                </c:pt>
                <c:pt idx="335">
                  <c:v>4885.97061168639</c:v>
                </c:pt>
                <c:pt idx="336">
                  <c:v>4837.76768205629</c:v>
                </c:pt>
                <c:pt idx="337">
                  <c:v>4837.76768205629</c:v>
                </c:pt>
                <c:pt idx="338">
                  <c:v>4837.76768205629</c:v>
                </c:pt>
                <c:pt idx="339">
                  <c:v>4837.76768205629</c:v>
                </c:pt>
                <c:pt idx="340">
                  <c:v>4837.76768205629</c:v>
                </c:pt>
                <c:pt idx="341">
                  <c:v>4837.76768205629</c:v>
                </c:pt>
                <c:pt idx="342">
                  <c:v>4837.76768205629</c:v>
                </c:pt>
                <c:pt idx="343">
                  <c:v>4837.76768205629</c:v>
                </c:pt>
                <c:pt idx="344">
                  <c:v>4837.76768205629</c:v>
                </c:pt>
                <c:pt idx="345">
                  <c:v>4837.76768205629</c:v>
                </c:pt>
                <c:pt idx="346">
                  <c:v>4837.76768205629</c:v>
                </c:pt>
                <c:pt idx="347">
                  <c:v>4837.76768205629</c:v>
                </c:pt>
                <c:pt idx="348">
                  <c:v>4788.43409715817</c:v>
                </c:pt>
                <c:pt idx="349">
                  <c:v>4788.43409715817</c:v>
                </c:pt>
                <c:pt idx="350">
                  <c:v>4788.43409715817</c:v>
                </c:pt>
                <c:pt idx="351">
                  <c:v>4788.43409715817</c:v>
                </c:pt>
                <c:pt idx="352">
                  <c:v>4788.43409715817</c:v>
                </c:pt>
                <c:pt idx="353">
                  <c:v>4788.43409715817</c:v>
                </c:pt>
                <c:pt idx="354">
                  <c:v>4788.43409715817</c:v>
                </c:pt>
                <c:pt idx="355">
                  <c:v>4788.43409715817</c:v>
                </c:pt>
                <c:pt idx="356">
                  <c:v>4788.43409715817</c:v>
                </c:pt>
                <c:pt idx="357">
                  <c:v>4788.43409715817</c:v>
                </c:pt>
                <c:pt idx="358">
                  <c:v>4788.43409715817</c:v>
                </c:pt>
                <c:pt idx="359">
                  <c:v>4788.43409715817</c:v>
                </c:pt>
                <c:pt idx="360">
                  <c:v>4737.9422459864</c:v>
                </c:pt>
                <c:pt idx="361">
                  <c:v>4737.9422459864</c:v>
                </c:pt>
                <c:pt idx="362">
                  <c:v>4737.9422459864</c:v>
                </c:pt>
                <c:pt idx="363">
                  <c:v>4737.9422459864</c:v>
                </c:pt>
                <c:pt idx="364">
                  <c:v>4737.9422459864</c:v>
                </c:pt>
                <c:pt idx="365">
                  <c:v>4737.9422459864</c:v>
                </c:pt>
                <c:pt idx="366">
                  <c:v>4737.9422459864</c:v>
                </c:pt>
                <c:pt idx="367">
                  <c:v>4737.9422459864</c:v>
                </c:pt>
                <c:pt idx="368">
                  <c:v>4737.9422459864</c:v>
                </c:pt>
                <c:pt idx="369">
                  <c:v>4737.9422459864</c:v>
                </c:pt>
                <c:pt idx="370">
                  <c:v>4737.9422459864</c:v>
                </c:pt>
                <c:pt idx="371">
                  <c:v>4737.9422459864</c:v>
                </c:pt>
                <c:pt idx="372">
                  <c:v>4686.26381537825</c:v>
                </c:pt>
                <c:pt idx="373">
                  <c:v>4686.26381537825</c:v>
                </c:pt>
                <c:pt idx="374">
                  <c:v>4686.26381537825</c:v>
                </c:pt>
                <c:pt idx="375">
                  <c:v>4686.26381537825</c:v>
                </c:pt>
                <c:pt idx="376">
                  <c:v>4686.26381537825</c:v>
                </c:pt>
                <c:pt idx="377">
                  <c:v>4686.26381537825</c:v>
                </c:pt>
                <c:pt idx="378">
                  <c:v>4686.26381537825</c:v>
                </c:pt>
                <c:pt idx="379">
                  <c:v>4686.26381537825</c:v>
                </c:pt>
                <c:pt idx="380">
                  <c:v>4686.26381537825</c:v>
                </c:pt>
                <c:pt idx="381">
                  <c:v>4686.26381537825</c:v>
                </c:pt>
                <c:pt idx="382">
                  <c:v>4686.26381537825</c:v>
                </c:pt>
                <c:pt idx="383">
                  <c:v>4686.26381537825</c:v>
                </c:pt>
                <c:pt idx="384">
                  <c:v>4633.36977147259</c:v>
                </c:pt>
                <c:pt idx="385">
                  <c:v>4633.36977147259</c:v>
                </c:pt>
                <c:pt idx="386">
                  <c:v>4633.36977147259</c:v>
                </c:pt>
                <c:pt idx="387">
                  <c:v>4633.36977147259</c:v>
                </c:pt>
                <c:pt idx="388">
                  <c:v>4633.36977147259</c:v>
                </c:pt>
                <c:pt idx="389">
                  <c:v>4633.36977147259</c:v>
                </c:pt>
                <c:pt idx="390">
                  <c:v>4633.36977147259</c:v>
                </c:pt>
                <c:pt idx="391">
                  <c:v>4633.36977147259</c:v>
                </c:pt>
                <c:pt idx="392">
                  <c:v>4633.36977147259</c:v>
                </c:pt>
                <c:pt idx="393">
                  <c:v>4633.36977147259</c:v>
                </c:pt>
                <c:pt idx="394">
                  <c:v>4633.36977147259</c:v>
                </c:pt>
                <c:pt idx="395">
                  <c:v>4633.36977147259</c:v>
                </c:pt>
                <c:pt idx="396">
                  <c:v>4579.23034066292</c:v>
                </c:pt>
                <c:pt idx="397">
                  <c:v>4579.23034066292</c:v>
                </c:pt>
                <c:pt idx="398">
                  <c:v>4579.23034066292</c:v>
                </c:pt>
                <c:pt idx="399">
                  <c:v>4579.23034066292</c:v>
                </c:pt>
                <c:pt idx="400">
                  <c:v>4579.23034066292</c:v>
                </c:pt>
                <c:pt idx="401">
                  <c:v>4579.23034066292</c:v>
                </c:pt>
                <c:pt idx="402">
                  <c:v>4579.23034066292</c:v>
                </c:pt>
                <c:pt idx="403">
                  <c:v>4579.23034066292</c:v>
                </c:pt>
                <c:pt idx="404">
                  <c:v>4579.23034066292</c:v>
                </c:pt>
                <c:pt idx="405">
                  <c:v>4579.23034066292</c:v>
                </c:pt>
                <c:pt idx="406">
                  <c:v>4579.23034066292</c:v>
                </c:pt>
                <c:pt idx="407">
                  <c:v>4579.23034066292</c:v>
                </c:pt>
                <c:pt idx="408">
                  <c:v>4523.81499003039</c:v>
                </c:pt>
                <c:pt idx="409">
                  <c:v>4523.81499003039</c:v>
                </c:pt>
                <c:pt idx="410">
                  <c:v>4523.81499003039</c:v>
                </c:pt>
                <c:pt idx="411">
                  <c:v>4523.81499003039</c:v>
                </c:pt>
                <c:pt idx="412">
                  <c:v>4523.81499003039</c:v>
                </c:pt>
                <c:pt idx="413">
                  <c:v>4523.81499003039</c:v>
                </c:pt>
                <c:pt idx="414">
                  <c:v>4523.81499003039</c:v>
                </c:pt>
                <c:pt idx="415">
                  <c:v>4523.81499003039</c:v>
                </c:pt>
                <c:pt idx="416">
                  <c:v>4523.81499003039</c:v>
                </c:pt>
                <c:pt idx="417">
                  <c:v>4523.81499003039</c:v>
                </c:pt>
                <c:pt idx="418">
                  <c:v>4523.81499003039</c:v>
                </c:pt>
                <c:pt idx="419">
                  <c:v>4523.81499003039</c:v>
                </c:pt>
                <c:pt idx="420">
                  <c:v>4467.09240724232</c:v>
                </c:pt>
                <c:pt idx="421">
                  <c:v>4467.09240724232</c:v>
                </c:pt>
                <c:pt idx="422">
                  <c:v>4467.09240724232</c:v>
                </c:pt>
                <c:pt idx="423">
                  <c:v>4467.09240724232</c:v>
                </c:pt>
                <c:pt idx="424">
                  <c:v>4467.09240724232</c:v>
                </c:pt>
                <c:pt idx="425">
                  <c:v>4467.09240724232</c:v>
                </c:pt>
                <c:pt idx="426">
                  <c:v>4467.09240724232</c:v>
                </c:pt>
                <c:pt idx="427">
                  <c:v>4467.09240724232</c:v>
                </c:pt>
                <c:pt idx="428">
                  <c:v>4467.09240724232</c:v>
                </c:pt>
                <c:pt idx="429">
                  <c:v>4467.09240724232</c:v>
                </c:pt>
                <c:pt idx="430">
                  <c:v>4467.09240724232</c:v>
                </c:pt>
                <c:pt idx="431">
                  <c:v>4467.09240724232</c:v>
                </c:pt>
                <c:pt idx="432">
                  <c:v>4409.03047990133</c:v>
                </c:pt>
                <c:pt idx="433">
                  <c:v>4409.03047990133</c:v>
                </c:pt>
                <c:pt idx="434">
                  <c:v>4409.03047990133</c:v>
                </c:pt>
                <c:pt idx="435">
                  <c:v>4409.03047990133</c:v>
                </c:pt>
                <c:pt idx="436">
                  <c:v>4409.03047990133</c:v>
                </c:pt>
                <c:pt idx="437">
                  <c:v>4409.03047990133</c:v>
                </c:pt>
                <c:pt idx="438">
                  <c:v>4409.03047990133</c:v>
                </c:pt>
                <c:pt idx="439">
                  <c:v>4409.03047990133</c:v>
                </c:pt>
                <c:pt idx="440">
                  <c:v>4409.03047990133</c:v>
                </c:pt>
                <c:pt idx="441">
                  <c:v>4409.03047990133</c:v>
                </c:pt>
                <c:pt idx="442">
                  <c:v>4409.03047990133</c:v>
                </c:pt>
                <c:pt idx="443">
                  <c:v>4409.03047990133</c:v>
                </c:pt>
                <c:pt idx="444">
                  <c:v>4349.59627432945</c:v>
                </c:pt>
                <c:pt idx="445">
                  <c:v>4349.59627432945</c:v>
                </c:pt>
                <c:pt idx="446">
                  <c:v>4349.59627432945</c:v>
                </c:pt>
                <c:pt idx="447">
                  <c:v>4349.59627432945</c:v>
                </c:pt>
                <c:pt idx="448">
                  <c:v>4349.59627432945</c:v>
                </c:pt>
                <c:pt idx="449">
                  <c:v>4349.59627432945</c:v>
                </c:pt>
                <c:pt idx="450">
                  <c:v>4349.59627432945</c:v>
                </c:pt>
                <c:pt idx="451">
                  <c:v>4349.59627432945</c:v>
                </c:pt>
                <c:pt idx="452">
                  <c:v>4349.59627432945</c:v>
                </c:pt>
                <c:pt idx="453">
                  <c:v>4349.59627432945</c:v>
                </c:pt>
                <c:pt idx="454">
                  <c:v>4349.59627432945</c:v>
                </c:pt>
                <c:pt idx="455">
                  <c:v>4349.59627432945</c:v>
                </c:pt>
                <c:pt idx="456">
                  <c:v>4288.75601377152</c:v>
                </c:pt>
                <c:pt idx="457">
                  <c:v>4288.75601377152</c:v>
                </c:pt>
                <c:pt idx="458">
                  <c:v>4288.75601377152</c:v>
                </c:pt>
                <c:pt idx="459">
                  <c:v>4288.75601377152</c:v>
                </c:pt>
                <c:pt idx="460">
                  <c:v>4288.75601377152</c:v>
                </c:pt>
                <c:pt idx="461">
                  <c:v>4288.75601377152</c:v>
                </c:pt>
                <c:pt idx="462">
                  <c:v>4288.75601377152</c:v>
                </c:pt>
                <c:pt idx="463">
                  <c:v>4288.75601377152</c:v>
                </c:pt>
                <c:pt idx="464">
                  <c:v>4288.75601377152</c:v>
                </c:pt>
                <c:pt idx="465">
                  <c:v>4288.75601377152</c:v>
                </c:pt>
                <c:pt idx="466">
                  <c:v>4288.75601377152</c:v>
                </c:pt>
                <c:pt idx="467">
                  <c:v>4288.75601377152</c:v>
                </c:pt>
                <c:pt idx="468">
                  <c:v>4226.4750560016</c:v>
                </c:pt>
                <c:pt idx="469">
                  <c:v>4226.4750560016</c:v>
                </c:pt>
                <c:pt idx="470">
                  <c:v>4226.4750560016</c:v>
                </c:pt>
                <c:pt idx="471">
                  <c:v>4226.4750560016</c:v>
                </c:pt>
                <c:pt idx="472">
                  <c:v>4226.4750560016</c:v>
                </c:pt>
                <c:pt idx="473">
                  <c:v>4226.4750560016</c:v>
                </c:pt>
                <c:pt idx="474">
                  <c:v>4226.4750560016</c:v>
                </c:pt>
                <c:pt idx="475">
                  <c:v>4226.4750560016</c:v>
                </c:pt>
                <c:pt idx="476">
                  <c:v>4226.4750560016</c:v>
                </c:pt>
                <c:pt idx="477">
                  <c:v>4226.4750560016</c:v>
                </c:pt>
                <c:pt idx="478">
                  <c:v>4226.4750560016</c:v>
                </c:pt>
                <c:pt idx="479">
                  <c:v>4226.4750560016</c:v>
                </c:pt>
                <c:pt idx="480">
                  <c:v>4162.71787031542</c:v>
                </c:pt>
                <c:pt idx="481">
                  <c:v>4162.71787031542</c:v>
                </c:pt>
                <c:pt idx="482">
                  <c:v>4162.71787031542</c:v>
                </c:pt>
                <c:pt idx="483">
                  <c:v>4162.71787031542</c:v>
                </c:pt>
                <c:pt idx="484">
                  <c:v>4162.71787031542</c:v>
                </c:pt>
                <c:pt idx="485">
                  <c:v>4162.71787031542</c:v>
                </c:pt>
                <c:pt idx="486">
                  <c:v>4162.71787031542</c:v>
                </c:pt>
                <c:pt idx="487">
                  <c:v>4162.71787031542</c:v>
                </c:pt>
                <c:pt idx="488">
                  <c:v>4162.71787031542</c:v>
                </c:pt>
                <c:pt idx="489">
                  <c:v>4162.71787031542</c:v>
                </c:pt>
                <c:pt idx="490">
                  <c:v>4162.71787031542</c:v>
                </c:pt>
                <c:pt idx="491">
                  <c:v>4162.71787031542</c:v>
                </c:pt>
                <c:pt idx="492">
                  <c:v>4097.44801389182</c:v>
                </c:pt>
                <c:pt idx="493">
                  <c:v>4097.44801389182</c:v>
                </c:pt>
                <c:pt idx="494">
                  <c:v>4097.44801389182</c:v>
                </c:pt>
                <c:pt idx="495">
                  <c:v>4097.44801389182</c:v>
                </c:pt>
                <c:pt idx="496">
                  <c:v>4097.44801389182</c:v>
                </c:pt>
                <c:pt idx="497">
                  <c:v>4097.44801389182</c:v>
                </c:pt>
                <c:pt idx="498">
                  <c:v>4097.44801389182</c:v>
                </c:pt>
                <c:pt idx="499">
                  <c:v>4097.44801389182</c:v>
                </c:pt>
                <c:pt idx="500">
                  <c:v>4097.44801389182</c:v>
                </c:pt>
                <c:pt idx="501">
                  <c:v>4097.44801389182</c:v>
                </c:pt>
                <c:pt idx="502">
                  <c:v>4097.44801389182</c:v>
                </c:pt>
                <c:pt idx="503">
                  <c:v>4097.44801389182</c:v>
                </c:pt>
                <c:pt idx="504">
                  <c:v>4030.62810750536</c:v>
                </c:pt>
                <c:pt idx="505">
                  <c:v>4030.62810750536</c:v>
                </c:pt>
                <c:pt idx="506">
                  <c:v>4030.62810750536</c:v>
                </c:pt>
                <c:pt idx="507">
                  <c:v>4030.62810750536</c:v>
                </c:pt>
                <c:pt idx="508">
                  <c:v>4030.62810750536</c:v>
                </c:pt>
                <c:pt idx="509">
                  <c:v>4030.62810750536</c:v>
                </c:pt>
                <c:pt idx="510">
                  <c:v>4030.62810750536</c:v>
                </c:pt>
                <c:pt idx="511">
                  <c:v>4030.62810750536</c:v>
                </c:pt>
                <c:pt idx="512">
                  <c:v>4030.62810750536</c:v>
                </c:pt>
                <c:pt idx="513">
                  <c:v>4030.62810750536</c:v>
                </c:pt>
                <c:pt idx="514">
                  <c:v>4030.62810750536</c:v>
                </c:pt>
                <c:pt idx="515">
                  <c:v>4030.62810750536</c:v>
                </c:pt>
                <c:pt idx="516">
                  <c:v>3962.21981057173</c:v>
                </c:pt>
                <c:pt idx="517">
                  <c:v>3962.21981057173</c:v>
                </c:pt>
                <c:pt idx="518">
                  <c:v>3962.21981057173</c:v>
                </c:pt>
                <c:pt idx="519">
                  <c:v>3962.21981057173</c:v>
                </c:pt>
                <c:pt idx="520">
                  <c:v>3962.21981057173</c:v>
                </c:pt>
                <c:pt idx="521">
                  <c:v>3962.21981057173</c:v>
                </c:pt>
                <c:pt idx="522">
                  <c:v>3962.21981057173</c:v>
                </c:pt>
                <c:pt idx="523">
                  <c:v>3962.21981057173</c:v>
                </c:pt>
                <c:pt idx="524">
                  <c:v>3962.21981057173</c:v>
                </c:pt>
                <c:pt idx="525">
                  <c:v>3962.21981057173</c:v>
                </c:pt>
                <c:pt idx="526">
                  <c:v>3962.21981057173</c:v>
                </c:pt>
                <c:pt idx="527">
                  <c:v>3962.21981057173</c:v>
                </c:pt>
                <c:pt idx="528">
                  <c:v>3892.18379550741</c:v>
                </c:pt>
                <c:pt idx="529">
                  <c:v>3892.18379550741</c:v>
                </c:pt>
                <c:pt idx="530">
                  <c:v>3892.18379550741</c:v>
                </c:pt>
                <c:pt idx="531">
                  <c:v>3892.18379550741</c:v>
                </c:pt>
                <c:pt idx="532">
                  <c:v>3892.18379550741</c:v>
                </c:pt>
                <c:pt idx="533">
                  <c:v>3892.18379550741</c:v>
                </c:pt>
                <c:pt idx="534">
                  <c:v>3892.18379550741</c:v>
                </c:pt>
                <c:pt idx="535">
                  <c:v>3892.18379550741</c:v>
                </c:pt>
                <c:pt idx="536">
                  <c:v>3892.18379550741</c:v>
                </c:pt>
                <c:pt idx="537">
                  <c:v>3892.18379550741</c:v>
                </c:pt>
                <c:pt idx="538">
                  <c:v>3892.18379550741</c:v>
                </c:pt>
                <c:pt idx="539">
                  <c:v>3892.18379550741</c:v>
                </c:pt>
                <c:pt idx="540">
                  <c:v>3820.47972138403</c:v>
                </c:pt>
                <c:pt idx="541">
                  <c:v>3820.47972138403</c:v>
                </c:pt>
                <c:pt idx="542">
                  <c:v>3820.47972138403</c:v>
                </c:pt>
                <c:pt idx="543">
                  <c:v>3820.47972138403</c:v>
                </c:pt>
                <c:pt idx="544">
                  <c:v>3820.47972138403</c:v>
                </c:pt>
                <c:pt idx="545">
                  <c:v>3820.47972138403</c:v>
                </c:pt>
                <c:pt idx="546">
                  <c:v>3820.47972138403</c:v>
                </c:pt>
                <c:pt idx="547">
                  <c:v>3820.47972138403</c:v>
                </c:pt>
                <c:pt idx="548">
                  <c:v>3820.47972138403</c:v>
                </c:pt>
                <c:pt idx="549">
                  <c:v>3820.47972138403</c:v>
                </c:pt>
                <c:pt idx="550">
                  <c:v>3820.47972138403</c:v>
                </c:pt>
                <c:pt idx="551">
                  <c:v>3820.47972138403</c:v>
                </c:pt>
                <c:pt idx="552">
                  <c:v>3747.06620685768</c:v>
                </c:pt>
                <c:pt idx="553">
                  <c:v>3747.06620685768</c:v>
                </c:pt>
                <c:pt idx="554">
                  <c:v>3747.06620685768</c:v>
                </c:pt>
                <c:pt idx="555">
                  <c:v>3747.06620685768</c:v>
                </c:pt>
                <c:pt idx="556">
                  <c:v>3747.06620685768</c:v>
                </c:pt>
                <c:pt idx="557">
                  <c:v>3747.06620685768</c:v>
                </c:pt>
                <c:pt idx="558">
                  <c:v>3747.06620685768</c:v>
                </c:pt>
                <c:pt idx="559">
                  <c:v>3747.06620685768</c:v>
                </c:pt>
                <c:pt idx="560">
                  <c:v>3747.06620685768</c:v>
                </c:pt>
                <c:pt idx="561">
                  <c:v>3747.06620685768</c:v>
                </c:pt>
                <c:pt idx="562">
                  <c:v>3747.06620685768</c:v>
                </c:pt>
                <c:pt idx="563">
                  <c:v>3747.06620685768</c:v>
                </c:pt>
                <c:pt idx="564">
                  <c:v>3671.90080235267</c:v>
                </c:pt>
                <c:pt idx="565">
                  <c:v>3671.90080235267</c:v>
                </c:pt>
                <c:pt idx="566">
                  <c:v>3671.90080235267</c:v>
                </c:pt>
                <c:pt idx="567">
                  <c:v>3671.90080235267</c:v>
                </c:pt>
                <c:pt idx="568">
                  <c:v>3671.90080235267</c:v>
                </c:pt>
                <c:pt idx="569">
                  <c:v>3671.90080235267</c:v>
                </c:pt>
                <c:pt idx="570">
                  <c:v>3671.90080235267</c:v>
                </c:pt>
                <c:pt idx="571">
                  <c:v>3671.90080235267</c:v>
                </c:pt>
                <c:pt idx="572">
                  <c:v>3671.90080235267</c:v>
                </c:pt>
                <c:pt idx="573">
                  <c:v>3671.90080235267</c:v>
                </c:pt>
                <c:pt idx="574">
                  <c:v>3671.90080235267</c:v>
                </c:pt>
                <c:pt idx="575">
                  <c:v>3671.90080235267</c:v>
                </c:pt>
                <c:pt idx="576">
                  <c:v>3594.9399614788</c:v>
                </c:pt>
                <c:pt idx="577">
                  <c:v>3594.9399614788</c:v>
                </c:pt>
                <c:pt idx="578">
                  <c:v>3594.9399614788</c:v>
                </c:pt>
                <c:pt idx="579">
                  <c:v>3594.9399614788</c:v>
                </c:pt>
                <c:pt idx="580">
                  <c:v>3594.9399614788</c:v>
                </c:pt>
                <c:pt idx="581">
                  <c:v>3594.9399614788</c:v>
                </c:pt>
                <c:pt idx="582">
                  <c:v>3594.9399614788</c:v>
                </c:pt>
                <c:pt idx="583">
                  <c:v>3594.9399614788</c:v>
                </c:pt>
                <c:pt idx="584">
                  <c:v>3594.9399614788</c:v>
                </c:pt>
                <c:pt idx="585">
                  <c:v>3594.9399614788</c:v>
                </c:pt>
                <c:pt idx="586">
                  <c:v>3594.9399614788</c:v>
                </c:pt>
                <c:pt idx="587">
                  <c:v>3594.9399614788</c:v>
                </c:pt>
                <c:pt idx="588">
                  <c:v>3516.13901166032</c:v>
                </c:pt>
                <c:pt idx="589">
                  <c:v>3516.13901166032</c:v>
                </c:pt>
                <c:pt idx="590">
                  <c:v>3516.13901166032</c:v>
                </c:pt>
                <c:pt idx="591">
                  <c:v>3516.13901166032</c:v>
                </c:pt>
                <c:pt idx="592">
                  <c:v>3516.13901166032</c:v>
                </c:pt>
                <c:pt idx="593">
                  <c:v>3516.13901166032</c:v>
                </c:pt>
                <c:pt idx="594">
                  <c:v>3516.13901166032</c:v>
                </c:pt>
                <c:pt idx="595">
                  <c:v>3516.13901166032</c:v>
                </c:pt>
                <c:pt idx="596">
                  <c:v>3516.13901166032</c:v>
                </c:pt>
                <c:pt idx="597">
                  <c:v>3516.13901166032</c:v>
                </c:pt>
                <c:pt idx="598">
                  <c:v>3516.13901166032</c:v>
                </c:pt>
                <c:pt idx="599">
                  <c:v>3516.13901166032</c:v>
                </c:pt>
                <c:pt idx="600">
                  <c:v>3435.45212395453</c:v>
                </c:pt>
                <c:pt idx="601">
                  <c:v>3435.45212395453</c:v>
                </c:pt>
                <c:pt idx="602">
                  <c:v>3435.45212395453</c:v>
                </c:pt>
                <c:pt idx="603">
                  <c:v>3435.45212395453</c:v>
                </c:pt>
                <c:pt idx="604">
                  <c:v>3435.45212395453</c:v>
                </c:pt>
                <c:pt idx="605">
                  <c:v>3435.45212395453</c:v>
                </c:pt>
                <c:pt idx="606">
                  <c:v>3435.45212395453</c:v>
                </c:pt>
                <c:pt idx="607">
                  <c:v>3435.45212395453</c:v>
                </c:pt>
                <c:pt idx="608">
                  <c:v>3435.45212395453</c:v>
                </c:pt>
                <c:pt idx="609">
                  <c:v>3435.45212395453</c:v>
                </c:pt>
                <c:pt idx="610">
                  <c:v>3435.45212395453</c:v>
                </c:pt>
                <c:pt idx="611">
                  <c:v>3435.45212395453</c:v>
                </c:pt>
                <c:pt idx="612">
                  <c:v>3352.83228203694</c:v>
                </c:pt>
                <c:pt idx="613">
                  <c:v>3352.83228203694</c:v>
                </c:pt>
                <c:pt idx="614">
                  <c:v>3352.83228203694</c:v>
                </c:pt>
                <c:pt idx="615">
                  <c:v>3352.83228203694</c:v>
                </c:pt>
                <c:pt idx="616">
                  <c:v>3352.83228203694</c:v>
                </c:pt>
              </c:numCache>
            </c:numRef>
          </c:val>
        </c:ser>
        <c:gapWidth val="100"/>
        <c:overlap val="0"/>
        <c:axId val="30445776"/>
        <c:axId val="4776197"/>
      </c:barChart>
      <c:catAx>
        <c:axId val="30445776"/>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4776197"/>
        <c:crosses val="autoZero"/>
        <c:auto val="1"/>
        <c:lblAlgn val="ctr"/>
        <c:lblOffset val="100"/>
      </c:catAx>
      <c:valAx>
        <c:axId val="4776197"/>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Income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30445776"/>
        <c:crossesAt val="1"/>
      </c:valAx>
      <c:spPr>
        <a:noFill/>
        <a:ln>
          <a:solidFill>
            <a:srgbClr val="b3b3b3"/>
          </a:solidFill>
        </a:ln>
      </c:spPr>
    </c:plotArea>
    <c:plotVisOnly val="1"/>
    <c:dispBlanksAs val="gap"/>
  </c:chart>
  <c:spPr>
    <a:solidFill>
      <a:srgbClr val="ffffff"/>
    </a:solidFill>
    <a:ln w="25200">
      <a:solidFill>
        <a:srgbClr val="000000"/>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Accumulated Debt</a:t>
            </a:r>
          </a:p>
        </c:rich>
      </c:tx>
      <c:overlay val="0"/>
    </c:title>
    <c:autoTitleDeleted val="0"/>
    <c:plotArea>
      <c:barChart>
        <c:barDir val="col"/>
        <c:grouping val="clustered"/>
        <c:varyColors val="0"/>
        <c:ser>
          <c:idx val="0"/>
          <c:order val="0"/>
          <c:tx>
            <c:strRef>
              <c:f>Accumulated_Debt!$D$3</c:f>
              <c:strCache>
                <c:ptCount val="1"/>
                <c:pt idx="0">
                  <c:v>Debt</c:v>
                </c:pt>
              </c:strCache>
            </c:strRef>
          </c:tx>
          <c:spPr>
            <a:solidFill>
              <a:srgbClr val="004586"/>
            </a:solidFill>
            <a:ln>
              <a:noFill/>
            </a:ln>
          </c:spPr>
          <c:invertIfNegative val="0"/>
          <c:dLbls>
            <c:showLegendKey val="0"/>
            <c:showVal val="0"/>
            <c:showCatName val="0"/>
            <c:showSerName val="0"/>
            <c:showPercent val="0"/>
            <c:showLeaderLines val="0"/>
          </c:dLbls>
          <c:cat>
            <c:strRef>
              <c:f>Accumulated_Debt!$B$4:$B$620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Accumulated_Debt!$D$4:$D$620</c:f>
              <c:numCache>
                <c:formatCode>General</c:formatCode>
                <c:ptCount val="617"/>
                <c:pt idx="0">
                  <c:v>-30000</c:v>
                </c:pt>
                <c:pt idx="1">
                  <c:v>-30111.4024181632</c:v>
                </c:pt>
                <c:pt idx="2">
                  <c:v>-30224.2902019019</c:v>
                </c:pt>
                <c:pt idx="3">
                  <c:v>-30338.6831560904</c:v>
                </c:pt>
                <c:pt idx="4">
                  <c:v>-30454.6013496681</c:v>
                </c:pt>
                <c:pt idx="5">
                  <c:v>-30572.0651191602</c:v>
                </c:pt>
                <c:pt idx="6">
                  <c:v>-30691.0950722455</c:v>
                </c:pt>
                <c:pt idx="7">
                  <c:v>-30811.712091372</c:v>
                </c:pt>
                <c:pt idx="8">
                  <c:v>-30933.9373374201</c:v>
                </c:pt>
                <c:pt idx="9">
                  <c:v>-31057.7922534156</c:v>
                </c:pt>
                <c:pt idx="10">
                  <c:v>-31183.298568291</c:v>
                </c:pt>
                <c:pt idx="11">
                  <c:v>-31310.478300698</c:v>
                </c:pt>
                <c:pt idx="12">
                  <c:v>-31439.3537628705</c:v>
                </c:pt>
                <c:pt idx="13">
                  <c:v>-31482.6875990986</c:v>
                </c:pt>
                <c:pt idx="14">
                  <c:v>-31526.5992198098</c:v>
                </c:pt>
                <c:pt idx="15">
                  <c:v>-31074.1778590417</c:v>
                </c:pt>
                <c:pt idx="16">
                  <c:v>-30343.4736103073</c:v>
                </c:pt>
                <c:pt idx="17">
                  <c:v>-29597.3867717268</c:v>
                </c:pt>
                <c:pt idx="18">
                  <c:v>-28841.0403548111</c:v>
                </c:pt>
                <c:pt idx="19">
                  <c:v>-28074.401391549</c:v>
                </c:pt>
                <c:pt idx="20">
                  <c:v>-27297.3319798374</c:v>
                </c:pt>
                <c:pt idx="21">
                  <c:v>-26509.6902522144</c:v>
                </c:pt>
                <c:pt idx="22">
                  <c:v>-25711.3323692872</c:v>
                </c:pt>
                <c:pt idx="23">
                  <c:v>-24902.1125338403</c:v>
                </c:pt>
                <c:pt idx="24">
                  <c:v>-23992.9538002674</c:v>
                </c:pt>
                <c:pt idx="25">
                  <c:v>-23069.6475219117</c:v>
                </c:pt>
                <c:pt idx="26">
                  <c:v>-22133.7437696035</c:v>
                </c:pt>
                <c:pt idx="27">
                  <c:v>-21185.1059917925</c:v>
                </c:pt>
                <c:pt idx="28">
                  <c:v>-20223.5616340271</c:v>
                </c:pt>
                <c:pt idx="29">
                  <c:v>-19248.9351114712</c:v>
                </c:pt>
                <c:pt idx="30">
                  <c:v>-18261.0484367414</c:v>
                </c:pt>
                <c:pt idx="31">
                  <c:v>-17259.7212005978</c:v>
                </c:pt>
                <c:pt idx="32">
                  <c:v>-16244.7705392609</c:v>
                </c:pt>
                <c:pt idx="33">
                  <c:v>-15216.0111010224</c:v>
                </c:pt>
                <c:pt idx="34">
                  <c:v>-14173.2550123954</c:v>
                </c:pt>
                <c:pt idx="35">
                  <c:v>-13116.3118438056</c:v>
                </c:pt>
                <c:pt idx="36">
                  <c:v>-11954.3591067702</c:v>
                </c:pt>
                <c:pt idx="37">
                  <c:v>-10774.7854726538</c:v>
                </c:pt>
                <c:pt idx="38">
                  <c:v>-9579.127073235</c:v>
                </c:pt>
                <c:pt idx="39">
                  <c:v>-8367.20057724718</c:v>
                </c:pt>
                <c:pt idx="40">
                  <c:v>-7138.78536122239</c:v>
                </c:pt>
                <c:pt idx="41">
                  <c:v>-5893.65710425786</c:v>
                </c:pt>
                <c:pt idx="42">
                  <c:v>-4631.58841957075</c:v>
                </c:pt>
                <c:pt idx="43">
                  <c:v>-3352.3488264193</c:v>
                </c:pt>
                <c:pt idx="44">
                  <c:v>-2055.70470828096</c:v>
                </c:pt>
                <c:pt idx="45">
                  <c:v>-741.419270194368</c:v>
                </c:pt>
                <c:pt idx="46">
                  <c:v>590.747504484327</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numCache>
            </c:numRef>
          </c:val>
        </c:ser>
        <c:gapWidth val="100"/>
        <c:overlap val="0"/>
        <c:axId val="41352964"/>
        <c:axId val="68971554"/>
      </c:barChart>
      <c:catAx>
        <c:axId val="41352964"/>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68971554"/>
        <c:crosses val="autoZero"/>
        <c:auto val="1"/>
        <c:lblAlgn val="ctr"/>
        <c:lblOffset val="100"/>
      </c:catAx>
      <c:valAx>
        <c:axId val="68971554"/>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Accumulated Debt</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41352964"/>
        <c:crosses val="autoZero"/>
      </c:valAx>
      <c:spPr>
        <a:noFill/>
        <a:ln>
          <a:solidFill>
            <a:srgbClr val="b3b3b3"/>
          </a:solidFill>
        </a:ln>
      </c:spPr>
    </c:plotArea>
    <c:plotVisOnly val="1"/>
    <c:dispBlanksAs val="gap"/>
  </c:chart>
  <c:spPr>
    <a:solidFill>
      <a:srgbClr val="ffffff"/>
    </a:solid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Net Worth Over Time</a:t>
            </a:r>
          </a:p>
        </c:rich>
      </c:tx>
      <c:overlay val="0"/>
    </c:title>
    <c:autoTitleDeleted val="0"/>
    <c:plotArea>
      <c:barChart>
        <c:barDir val="col"/>
        <c:grouping val="clustered"/>
        <c:varyColors val="0"/>
        <c:ser>
          <c:idx val="0"/>
          <c:order val="0"/>
          <c:tx>
            <c:strRef>
              <c:f>Net_Worth!$D$3</c:f>
              <c:strCache>
                <c:ptCount val="1"/>
                <c:pt idx="0">
                  <c:v>Worth</c:v>
                </c:pt>
              </c:strCache>
            </c:strRef>
          </c:tx>
          <c:spPr>
            <a:solidFill>
              <a:srgbClr val="004586"/>
            </a:solidFill>
            <a:ln>
              <a:noFill/>
            </a:ln>
          </c:spPr>
          <c:invertIfNegative val="0"/>
          <c:dLbls>
            <c:showLegendKey val="0"/>
            <c:showVal val="0"/>
            <c:showCatName val="0"/>
            <c:showSerName val="0"/>
            <c:showPercent val="0"/>
            <c:showLeaderLines val="0"/>
          </c:dLbls>
          <c:cat>
            <c:strRef>
              <c:f>Net_Worth!$B$4:$B$620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Net_Worth!$D$4:$D$620</c:f>
              <c:numCache>
                <c:formatCode>General</c:formatCode>
                <c:ptCount val="617"/>
                <c:pt idx="0">
                  <c:v>81854.0662540045</c:v>
                </c:pt>
                <c:pt idx="1">
                  <c:v>84096.3622365231</c:v>
                </c:pt>
                <c:pt idx="2">
                  <c:v>86346.0294397356</c:v>
                </c:pt>
                <c:pt idx="3">
                  <c:v>88603.0804881594</c:v>
                </c:pt>
                <c:pt idx="4">
                  <c:v>90867.5278652063</c:v>
                </c:pt>
                <c:pt idx="5">
                  <c:v>93139.3839101443</c:v>
                </c:pt>
                <c:pt idx="6">
                  <c:v>95418.660815014</c:v>
                </c:pt>
                <c:pt idx="7">
                  <c:v>97705.3706215006</c:v>
                </c:pt>
                <c:pt idx="8">
                  <c:v>99999.525217759</c:v>
                </c:pt>
                <c:pt idx="9">
                  <c:v>102301.136335192</c:v>
                </c:pt>
                <c:pt idx="10">
                  <c:v>104610.21554518</c:v>
                </c:pt>
                <c:pt idx="11">
                  <c:v>106926.774255766</c:v>
                </c:pt>
                <c:pt idx="12">
                  <c:v>109272.915374953</c:v>
                </c:pt>
                <c:pt idx="13">
                  <c:v>111713.910321341</c:v>
                </c:pt>
                <c:pt idx="14">
                  <c:v>114163.673876862</c:v>
                </c:pt>
                <c:pt idx="15">
                  <c:v>117119.151129812</c:v>
                </c:pt>
                <c:pt idx="16">
                  <c:v>120362.326439501</c:v>
                </c:pt>
                <c:pt idx="17">
                  <c:v>123630.334091633</c:v>
                </c:pt>
                <c:pt idx="18">
                  <c:v>126918.085790039</c:v>
                </c:pt>
                <c:pt idx="19">
                  <c:v>130225.649350106</c:v>
                </c:pt>
                <c:pt idx="20">
                  <c:v>133553.197653867</c:v>
                </c:pt>
                <c:pt idx="21">
                  <c:v>136900.90768179</c:v>
                </c:pt>
                <c:pt idx="22">
                  <c:v>140268.958519873</c:v>
                </c:pt>
                <c:pt idx="23">
                  <c:v>143657.531346063</c:v>
                </c:pt>
                <c:pt idx="24">
                  <c:v>147178.272121351</c:v>
                </c:pt>
                <c:pt idx="25">
                  <c:v>150722.985532546</c:v>
                </c:pt>
                <c:pt idx="26">
                  <c:v>154290.157686309</c:v>
                </c:pt>
                <c:pt idx="27">
                  <c:v>157879.961449562</c:v>
                </c:pt>
                <c:pt idx="28">
                  <c:v>161492.605830553</c:v>
                </c:pt>
                <c:pt idx="29">
                  <c:v>165128.303006884</c:v>
                </c:pt>
                <c:pt idx="30">
                  <c:v>168787.267698222</c:v>
                </c:pt>
                <c:pt idx="31">
                  <c:v>172469.717186157</c:v>
                </c:pt>
                <c:pt idx="32">
                  <c:v>176175.871347439</c:v>
                </c:pt>
                <c:pt idx="33">
                  <c:v>179905.952687921</c:v>
                </c:pt>
                <c:pt idx="34">
                  <c:v>183660.186376966</c:v>
                </c:pt>
                <c:pt idx="35">
                  <c:v>187438.800282313</c:v>
                </c:pt>
                <c:pt idx="36">
                  <c:v>191355.638643461</c:v>
                </c:pt>
                <c:pt idx="37">
                  <c:v>195300.462110851</c:v>
                </c:pt>
                <c:pt idx="38">
                  <c:v>199271.772820146</c:v>
                </c:pt>
                <c:pt idx="39">
                  <c:v>203269.792516266</c:v>
                </c:pt>
                <c:pt idx="40">
                  <c:v>207294.780383118</c:v>
                </c:pt>
                <c:pt idx="41">
                  <c:v>211346.999449414</c:v>
                </c:pt>
                <c:pt idx="42">
                  <c:v>215426.715957694</c:v>
                </c:pt>
                <c:pt idx="43">
                  <c:v>219534.199392991</c:v>
                </c:pt>
                <c:pt idx="44">
                  <c:v>223669.722525241</c:v>
                </c:pt>
                <c:pt idx="45">
                  <c:v>227833.561452525</c:v>
                </c:pt>
                <c:pt idx="46">
                  <c:v>232025.995644909</c:v>
                </c:pt>
                <c:pt idx="47">
                  <c:v>235604.431251229</c:v>
                </c:pt>
                <c:pt idx="48">
                  <c:v>239899.055538956</c:v>
                </c:pt>
                <c:pt idx="49">
                  <c:v>244204.668596192</c:v>
                </c:pt>
                <c:pt idx="50">
                  <c:v>248521.310892947</c:v>
                </c:pt>
                <c:pt idx="51">
                  <c:v>252849.023054221</c:v>
                </c:pt>
                <c:pt idx="52">
                  <c:v>257187.845860616</c:v>
                </c:pt>
                <c:pt idx="53">
                  <c:v>261537.820248953</c:v>
                </c:pt>
                <c:pt idx="54">
                  <c:v>265898.987312886</c:v>
                </c:pt>
                <c:pt idx="55">
                  <c:v>270271.388303529</c:v>
                </c:pt>
                <c:pt idx="56">
                  <c:v>274655.064630071</c:v>
                </c:pt>
                <c:pt idx="57">
                  <c:v>279050.057860408</c:v>
                </c:pt>
                <c:pt idx="58">
                  <c:v>283456.409721768</c:v>
                </c:pt>
                <c:pt idx="59">
                  <c:v>287874.16210134</c:v>
                </c:pt>
                <c:pt idx="60">
                  <c:v>292420.160763136</c:v>
                </c:pt>
                <c:pt idx="61">
                  <c:v>296977.747706783</c:v>
                </c:pt>
                <c:pt idx="62">
                  <c:v>301546.96571848</c:v>
                </c:pt>
                <c:pt idx="63">
                  <c:v>306127.857748668</c:v>
                </c:pt>
                <c:pt idx="64">
                  <c:v>310720.466912676</c:v>
                </c:pt>
                <c:pt idx="65">
                  <c:v>315324.836491379</c:v>
                </c:pt>
                <c:pt idx="66">
                  <c:v>319941.00993185</c:v>
                </c:pt>
                <c:pt idx="67">
                  <c:v>324569.03084802</c:v>
                </c:pt>
                <c:pt idx="68">
                  <c:v>329208.94302134</c:v>
                </c:pt>
                <c:pt idx="69">
                  <c:v>333860.790401443</c:v>
                </c:pt>
                <c:pt idx="70">
                  <c:v>338524.617106811</c:v>
                </c:pt>
                <c:pt idx="71">
                  <c:v>343200.467425444</c:v>
                </c:pt>
                <c:pt idx="72">
                  <c:v>348007.441189405</c:v>
                </c:pt>
                <c:pt idx="73">
                  <c:v>353576.664477334</c:v>
                </c:pt>
                <c:pt idx="74">
                  <c:v>359158.182514749</c:v>
                </c:pt>
                <c:pt idx="75">
                  <c:v>364752.040701156</c:v>
                </c:pt>
                <c:pt idx="76">
                  <c:v>370358.284610738</c:v>
                </c:pt>
                <c:pt idx="77">
                  <c:v>375976.959993049</c:v>
                </c:pt>
                <c:pt idx="78">
                  <c:v>381608.112773706</c:v>
                </c:pt>
                <c:pt idx="79">
                  <c:v>387251.789055092</c:v>
                </c:pt>
                <c:pt idx="80">
                  <c:v>392908.035117057</c:v>
                </c:pt>
                <c:pt idx="81">
                  <c:v>398576.897417617</c:v>
                </c:pt>
                <c:pt idx="82">
                  <c:v>404258.422593669</c:v>
                </c:pt>
                <c:pt idx="83">
                  <c:v>409952.657461695</c:v>
                </c:pt>
                <c:pt idx="84">
                  <c:v>415780.998550646</c:v>
                </c:pt>
                <c:pt idx="85">
                  <c:v>421622.251187452</c:v>
                </c:pt>
                <c:pt idx="86">
                  <c:v>427866.161634589</c:v>
                </c:pt>
                <c:pt idx="87">
                  <c:v>434123.095634518</c:v>
                </c:pt>
                <c:pt idx="88">
                  <c:v>440393.101348783</c:v>
                </c:pt>
                <c:pt idx="89">
                  <c:v>446676.227124647</c:v>
                </c:pt>
                <c:pt idx="90">
                  <c:v>452972.521495836</c:v>
                </c:pt>
                <c:pt idx="91">
                  <c:v>459282.033183279</c:v>
                </c:pt>
                <c:pt idx="92">
                  <c:v>465604.811095843</c:v>
                </c:pt>
                <c:pt idx="93">
                  <c:v>471940.904331096</c:v>
                </c:pt>
                <c:pt idx="94">
                  <c:v>479040.393426042</c:v>
                </c:pt>
                <c:pt idx="95">
                  <c:v>486153.327859184</c:v>
                </c:pt>
                <c:pt idx="96">
                  <c:v>493403.444265135</c:v>
                </c:pt>
                <c:pt idx="97">
                  <c:v>500667.215371096</c:v>
                </c:pt>
                <c:pt idx="98">
                  <c:v>507944.691671436</c:v>
                </c:pt>
                <c:pt idx="99">
                  <c:v>515235.923855597</c:v>
                </c:pt>
                <c:pt idx="100">
                  <c:v>522540.962808872</c:v>
                </c:pt>
                <c:pt idx="101">
                  <c:v>529859.859613181</c:v>
                </c:pt>
                <c:pt idx="102">
                  <c:v>537192.665547857</c:v>
                </c:pt>
                <c:pt idx="103">
                  <c:v>544539.432090427</c:v>
                </c:pt>
                <c:pt idx="104">
                  <c:v>551900.210917405</c:v>
                </c:pt>
                <c:pt idx="105">
                  <c:v>559275.053905081</c:v>
                </c:pt>
                <c:pt idx="106">
                  <c:v>566664.013130319</c:v>
                </c:pt>
                <c:pt idx="107">
                  <c:v>574067.14087135</c:v>
                </c:pt>
                <c:pt idx="108">
                  <c:v>581610.55806866</c:v>
                </c:pt>
                <c:pt idx="109">
                  <c:v>589168.360969527</c:v>
                </c:pt>
                <c:pt idx="110">
                  <c:v>596740.602910662</c:v>
                </c:pt>
                <c:pt idx="111">
                  <c:v>604327.337435253</c:v>
                </c:pt>
                <c:pt idx="112">
                  <c:v>611928.618293771</c:v>
                </c:pt>
                <c:pt idx="113">
                  <c:v>619443.598252151</c:v>
                </c:pt>
                <c:pt idx="114">
                  <c:v>626969.815059015</c:v>
                </c:pt>
                <c:pt idx="115">
                  <c:v>634507.314396542</c:v>
                </c:pt>
                <c:pt idx="116">
                  <c:v>642056.142136952</c:v>
                </c:pt>
                <c:pt idx="117">
                  <c:v>649616.344343303</c:v>
                </c:pt>
                <c:pt idx="118">
                  <c:v>657187.967270281</c:v>
                </c:pt>
                <c:pt idx="119">
                  <c:v>664771.057365001</c:v>
                </c:pt>
                <c:pt idx="120">
                  <c:v>672494.156085379</c:v>
                </c:pt>
                <c:pt idx="121">
                  <c:v>680228.92970872</c:v>
                </c:pt>
                <c:pt idx="122">
                  <c:v>687975.425722789</c:v>
                </c:pt>
                <c:pt idx="123">
                  <c:v>695733.691812912</c:v>
                </c:pt>
                <c:pt idx="124">
                  <c:v>703503.775862803</c:v>
                </c:pt>
                <c:pt idx="125">
                  <c:v>711285.725955391</c:v>
                </c:pt>
                <c:pt idx="126">
                  <c:v>719079.590373646</c:v>
                </c:pt>
                <c:pt idx="127">
                  <c:v>726885.417601421</c:v>
                </c:pt>
                <c:pt idx="128">
                  <c:v>734703.256324277</c:v>
                </c:pt>
                <c:pt idx="129">
                  <c:v>742533.155430332</c:v>
                </c:pt>
                <c:pt idx="130">
                  <c:v>750375.164011101</c:v>
                </c:pt>
                <c:pt idx="131">
                  <c:v>758229.331362345</c:v>
                </c:pt>
                <c:pt idx="132">
                  <c:v>766226.673836773</c:v>
                </c:pt>
                <c:pt idx="133">
                  <c:v>774236.390830968</c:v>
                </c:pt>
                <c:pt idx="134">
                  <c:v>782258.532726252</c:v>
                </c:pt>
                <c:pt idx="135">
                  <c:v>790293.15011357</c:v>
                </c:pt>
                <c:pt idx="136">
                  <c:v>798340.293794352</c:v>
                </c:pt>
                <c:pt idx="137">
                  <c:v>806400.0147814</c:v>
                </c:pt>
                <c:pt idx="138">
                  <c:v>814472.364299761</c:v>
                </c:pt>
                <c:pt idx="139">
                  <c:v>822557.393787618</c:v>
                </c:pt>
                <c:pt idx="140">
                  <c:v>830655.154897171</c:v>
                </c:pt>
                <c:pt idx="141">
                  <c:v>838765.699495533</c:v>
                </c:pt>
                <c:pt idx="142">
                  <c:v>846889.079665624</c:v>
                </c:pt>
                <c:pt idx="143">
                  <c:v>855025.347707069</c:v>
                </c:pt>
                <c:pt idx="144">
                  <c:v>863308.041528065</c:v>
                </c:pt>
                <c:pt idx="145">
                  <c:v>871603.847341659</c:v>
                </c:pt>
                <c:pt idx="146">
                  <c:v>879912.818580091</c:v>
                </c:pt>
                <c:pt idx="147">
                  <c:v>888485.019314591</c:v>
                </c:pt>
                <c:pt idx="148">
                  <c:v>897070.50342341</c:v>
                </c:pt>
                <c:pt idx="149">
                  <c:v>905669.325008979</c:v>
                </c:pt>
                <c:pt idx="150">
                  <c:v>914281.538398851</c:v>
                </c:pt>
                <c:pt idx="151">
                  <c:v>922907.198146628</c:v>
                </c:pt>
                <c:pt idx="152">
                  <c:v>931546.359032909</c:v>
                </c:pt>
                <c:pt idx="153">
                  <c:v>940199.076066237</c:v>
                </c:pt>
                <c:pt idx="154">
                  <c:v>948865.404484043</c:v>
                </c:pt>
                <c:pt idx="155">
                  <c:v>957545.399753604</c:v>
                </c:pt>
                <c:pt idx="156">
                  <c:v>966375.168849912</c:v>
                </c:pt>
                <c:pt idx="157">
                  <c:v>975218.837667195</c:v>
                </c:pt>
                <c:pt idx="158">
                  <c:v>984076.462854627</c:v>
                </c:pt>
                <c:pt idx="159">
                  <c:v>992948.101297108</c:v>
                </c:pt>
                <c:pt idx="160">
                  <c:v>1001833.81011624</c:v>
                </c:pt>
                <c:pt idx="161">
                  <c:v>1010733.64667133</c:v>
                </c:pt>
                <c:pt idx="162">
                  <c:v>1019647.66856036</c:v>
                </c:pt>
                <c:pt idx="163">
                  <c:v>1028575.93362099</c:v>
                </c:pt>
                <c:pt idx="164">
                  <c:v>1037518.49993154</c:v>
                </c:pt>
                <c:pt idx="165">
                  <c:v>1046475.42581205</c:v>
                </c:pt>
                <c:pt idx="166">
                  <c:v>1055446.7698252</c:v>
                </c:pt>
                <c:pt idx="167">
                  <c:v>1064432.59077739</c:v>
                </c:pt>
                <c:pt idx="168">
                  <c:v>1073571.61308567</c:v>
                </c:pt>
                <c:pt idx="169">
                  <c:v>1082725.3543426</c:v>
                </c:pt>
                <c:pt idx="170">
                  <c:v>1091893.87458812</c:v>
                </c:pt>
                <c:pt idx="171">
                  <c:v>1101327.24452867</c:v>
                </c:pt>
                <c:pt idx="172">
                  <c:v>1110775.52470535</c:v>
                </c:pt>
                <c:pt idx="173">
                  <c:v>1120238.7759112</c:v>
                </c:pt>
                <c:pt idx="174">
                  <c:v>1129717.05919224</c:v>
                </c:pt>
                <c:pt idx="175">
                  <c:v>1139210.43584854</c:v>
                </c:pt>
                <c:pt idx="176">
                  <c:v>1148718.96743525</c:v>
                </c:pt>
                <c:pt idx="177">
                  <c:v>1158242.7157637</c:v>
                </c:pt>
                <c:pt idx="178">
                  <c:v>1167781.74290241</c:v>
                </c:pt>
                <c:pt idx="179">
                  <c:v>1177336.11117826</c:v>
                </c:pt>
                <c:pt idx="180">
                  <c:v>1187047.21170607</c:v>
                </c:pt>
                <c:pt idx="181">
                  <c:v>1196773.90493421</c:v>
                </c:pt>
                <c:pt idx="182">
                  <c:v>1206516.25447715</c:v>
                </c:pt>
                <c:pt idx="183">
                  <c:v>1216274.32421411</c:v>
                </c:pt>
                <c:pt idx="184">
                  <c:v>1226048.17829014</c:v>
                </c:pt>
                <c:pt idx="185">
                  <c:v>1235837.88111725</c:v>
                </c:pt>
                <c:pt idx="186">
                  <c:v>1245643.4973755</c:v>
                </c:pt>
                <c:pt idx="187">
                  <c:v>1255465.09201413</c:v>
                </c:pt>
                <c:pt idx="188">
                  <c:v>1265302.73025268</c:v>
                </c:pt>
                <c:pt idx="189">
                  <c:v>1275156.47758212</c:v>
                </c:pt>
                <c:pt idx="190">
                  <c:v>1285026.39976596</c:v>
                </c:pt>
                <c:pt idx="191">
                  <c:v>1294912.56284141</c:v>
                </c:pt>
                <c:pt idx="192">
                  <c:v>1304959.07477077</c:v>
                </c:pt>
                <c:pt idx="193">
                  <c:v>1315022.08913998</c:v>
                </c:pt>
                <c:pt idx="194">
                  <c:v>1325101.6733306</c:v>
                </c:pt>
                <c:pt idx="195">
                  <c:v>1335197.89500456</c:v>
                </c:pt>
                <c:pt idx="196">
                  <c:v>1345310.82210543</c:v>
                </c:pt>
                <c:pt idx="197">
                  <c:v>1355440.52285954</c:v>
                </c:pt>
                <c:pt idx="198">
                  <c:v>1365587.06577718</c:v>
                </c:pt>
                <c:pt idx="199">
                  <c:v>1375750.51965374</c:v>
                </c:pt>
                <c:pt idx="200">
                  <c:v>1385930.95357097</c:v>
                </c:pt>
                <c:pt idx="201">
                  <c:v>1396128.43689811</c:v>
                </c:pt>
                <c:pt idx="202">
                  <c:v>1406343.03929312</c:v>
                </c:pt>
                <c:pt idx="203">
                  <c:v>1416574.83070388</c:v>
                </c:pt>
                <c:pt idx="204">
                  <c:v>1426970.68700019</c:v>
                </c:pt>
                <c:pt idx="205">
                  <c:v>1437384.00429885</c:v>
                </c:pt>
                <c:pt idx="206">
                  <c:v>1447814.85395145</c:v>
                </c:pt>
                <c:pt idx="207">
                  <c:v>1458263.30760656</c:v>
                </c:pt>
                <c:pt idx="208">
                  <c:v>1468729.43721094</c:v>
                </c:pt>
                <c:pt idx="209">
                  <c:v>1479213.31501081</c:v>
                </c:pt>
                <c:pt idx="210">
                  <c:v>1489715.01355309</c:v>
                </c:pt>
                <c:pt idx="211">
                  <c:v>1500234.60568662</c:v>
                </c:pt>
                <c:pt idx="212">
                  <c:v>1510772.16456349</c:v>
                </c:pt>
                <c:pt idx="213">
                  <c:v>1521327.76364023</c:v>
                </c:pt>
                <c:pt idx="214">
                  <c:v>1531901.4766791</c:v>
                </c:pt>
                <c:pt idx="215">
                  <c:v>1542493.3777494</c:v>
                </c:pt>
                <c:pt idx="216">
                  <c:v>1553253.16261415</c:v>
                </c:pt>
                <c:pt idx="217">
                  <c:v>1564031.41841066</c:v>
                </c:pt>
                <c:pt idx="218">
                  <c:v>1574828.22067417</c:v>
                </c:pt>
                <c:pt idx="219">
                  <c:v>1585643.64525436</c:v>
                </c:pt>
                <c:pt idx="220">
                  <c:v>1596477.7683166</c:v>
                </c:pt>
                <c:pt idx="221">
                  <c:v>1607330.66634326</c:v>
                </c:pt>
                <c:pt idx="222">
                  <c:v>1618202.41613509</c:v>
                </c:pt>
                <c:pt idx="223">
                  <c:v>1629093.09481249</c:v>
                </c:pt>
                <c:pt idx="224">
                  <c:v>1640002.77981685</c:v>
                </c:pt>
                <c:pt idx="225">
                  <c:v>1650931.54891192</c:v>
                </c:pt>
                <c:pt idx="226">
                  <c:v>1661879.48018511</c:v>
                </c:pt>
                <c:pt idx="227">
                  <c:v>1672846.65204887</c:v>
                </c:pt>
                <c:pt idx="228">
                  <c:v>1683985.63308646</c:v>
                </c:pt>
                <c:pt idx="229">
                  <c:v>1695144.14902717</c:v>
                </c:pt>
                <c:pt idx="230">
                  <c:v>1706322.27981469</c:v>
                </c:pt>
                <c:pt idx="231">
                  <c:v>1717520.10572545</c:v>
                </c:pt>
                <c:pt idx="232">
                  <c:v>1728737.70737003</c:v>
                </c:pt>
                <c:pt idx="233">
                  <c:v>1739975.16569456</c:v>
                </c:pt>
                <c:pt idx="234">
                  <c:v>1751232.56198211</c:v>
                </c:pt>
                <c:pt idx="235">
                  <c:v>1762509.97785408</c:v>
                </c:pt>
                <c:pt idx="236">
                  <c:v>1773807.49527163</c:v>
                </c:pt>
                <c:pt idx="237">
                  <c:v>1785125.19653707</c:v>
                </c:pt>
                <c:pt idx="238">
                  <c:v>1796463.16429533</c:v>
                </c:pt>
                <c:pt idx="239">
                  <c:v>1807821.48153531</c:v>
                </c:pt>
                <c:pt idx="240">
                  <c:v>1819355.64354491</c:v>
                </c:pt>
                <c:pt idx="241">
                  <c:v>1830910.46128384</c:v>
                </c:pt>
                <c:pt idx="242">
                  <c:v>1842486.01934066</c:v>
                </c:pt>
                <c:pt idx="243">
                  <c:v>1854082.402656</c:v>
                </c:pt>
                <c:pt idx="244">
                  <c:v>1865699.69652412</c:v>
                </c:pt>
                <c:pt idx="245">
                  <c:v>1877337.98659429</c:v>
                </c:pt>
                <c:pt idx="246">
                  <c:v>1888997.35887234</c:v>
                </c:pt>
                <c:pt idx="247">
                  <c:v>1900677.89972209</c:v>
                </c:pt>
                <c:pt idx="248">
                  <c:v>1912379.69586688</c:v>
                </c:pt>
                <c:pt idx="249">
                  <c:v>1924102.83439106</c:v>
                </c:pt>
                <c:pt idx="250">
                  <c:v>1935847.40274149</c:v>
                </c:pt>
                <c:pt idx="251">
                  <c:v>1947613.48872903</c:v>
                </c:pt>
                <c:pt idx="252">
                  <c:v>1959559.56920423</c:v>
                </c:pt>
                <c:pt idx="253">
                  <c:v>1971527.48604754</c:v>
                </c:pt>
                <c:pt idx="254">
                  <c:v>1983517.32874116</c:v>
                </c:pt>
                <c:pt idx="255">
                  <c:v>1979936.90835252</c:v>
                </c:pt>
                <c:pt idx="256">
                  <c:v>1976352.25353303</c:v>
                </c:pt>
                <c:pt idx="257">
                  <c:v>1972763.34674502</c:v>
                </c:pt>
                <c:pt idx="258">
                  <c:v>1969170.17037741</c:v>
                </c:pt>
                <c:pt idx="259">
                  <c:v>1965572.7067455</c:v>
                </c:pt>
                <c:pt idx="260">
                  <c:v>1961970.93809061</c:v>
                </c:pt>
                <c:pt idx="261">
                  <c:v>1958364.84657979</c:v>
                </c:pt>
                <c:pt idx="262">
                  <c:v>1954754.41430552</c:v>
                </c:pt>
                <c:pt idx="263">
                  <c:v>1951139.62328535</c:v>
                </c:pt>
                <c:pt idx="264">
                  <c:v>1947520.45546167</c:v>
                </c:pt>
                <c:pt idx="265">
                  <c:v>1943896.89270131</c:v>
                </c:pt>
                <c:pt idx="266">
                  <c:v>1940268.91679528</c:v>
                </c:pt>
                <c:pt idx="267">
                  <c:v>1936636.50945844</c:v>
                </c:pt>
                <c:pt idx="268">
                  <c:v>1932999.65232919</c:v>
                </c:pt>
                <c:pt idx="269">
                  <c:v>1929358.32696912</c:v>
                </c:pt>
                <c:pt idx="270">
                  <c:v>1925712.51486273</c:v>
                </c:pt>
                <c:pt idx="271">
                  <c:v>1922062.19741708</c:v>
                </c:pt>
                <c:pt idx="272">
                  <c:v>1918407.35596149</c:v>
                </c:pt>
                <c:pt idx="273">
                  <c:v>1914747.97174718</c:v>
                </c:pt>
                <c:pt idx="274">
                  <c:v>1911084.025947</c:v>
                </c:pt>
                <c:pt idx="275">
                  <c:v>1907415.49965504</c:v>
                </c:pt>
                <c:pt idx="276">
                  <c:v>1903742.37388636</c:v>
                </c:pt>
                <c:pt idx="277">
                  <c:v>1900064.6295766</c:v>
                </c:pt>
                <c:pt idx="278">
                  <c:v>1896382.24758172</c:v>
                </c:pt>
                <c:pt idx="279">
                  <c:v>1892695.20867759</c:v>
                </c:pt>
                <c:pt idx="280">
                  <c:v>1889003.49355974</c:v>
                </c:pt>
                <c:pt idx="281">
                  <c:v>1885307.08284294</c:v>
                </c:pt>
                <c:pt idx="282">
                  <c:v>1881605.95706092</c:v>
                </c:pt>
                <c:pt idx="283">
                  <c:v>1877900.09666602</c:v>
                </c:pt>
                <c:pt idx="284">
                  <c:v>1874189.48202885</c:v>
                </c:pt>
                <c:pt idx="285">
                  <c:v>1870474.09343792</c:v>
                </c:pt>
                <c:pt idx="286">
                  <c:v>1866753.91109936</c:v>
                </c:pt>
                <c:pt idx="287">
                  <c:v>1863028.91513651</c:v>
                </c:pt>
                <c:pt idx="288">
                  <c:v>1859299.08558963</c:v>
                </c:pt>
                <c:pt idx="289">
                  <c:v>1855564.40241549</c:v>
                </c:pt>
                <c:pt idx="290">
                  <c:v>1851824.8454871</c:v>
                </c:pt>
                <c:pt idx="291">
                  <c:v>1848080.39459331</c:v>
                </c:pt>
                <c:pt idx="292">
                  <c:v>1844331.02943846</c:v>
                </c:pt>
                <c:pt idx="293">
                  <c:v>1840576.72964203</c:v>
                </c:pt>
                <c:pt idx="294">
                  <c:v>1836817.47473832</c:v>
                </c:pt>
                <c:pt idx="295">
                  <c:v>1833053.24417606</c:v>
                </c:pt>
                <c:pt idx="296">
                  <c:v>1829284.01731804</c:v>
                </c:pt>
                <c:pt idx="297">
                  <c:v>1825509.77344081</c:v>
                </c:pt>
                <c:pt idx="298">
                  <c:v>1821730.49173424</c:v>
                </c:pt>
                <c:pt idx="299">
                  <c:v>1817946.15130125</c:v>
                </c:pt>
                <c:pt idx="300">
                  <c:v>1814156.73115736</c:v>
                </c:pt>
                <c:pt idx="301">
                  <c:v>1810362.21023039</c:v>
                </c:pt>
                <c:pt idx="302">
                  <c:v>1806562.56736005</c:v>
                </c:pt>
                <c:pt idx="303">
                  <c:v>1802757.78129762</c:v>
                </c:pt>
                <c:pt idx="304">
                  <c:v>1798947.83070552</c:v>
                </c:pt>
                <c:pt idx="305">
                  <c:v>1795132.694157</c:v>
                </c:pt>
                <c:pt idx="306">
                  <c:v>1791312.35013574</c:v>
                </c:pt>
                <c:pt idx="307">
                  <c:v>1787486.77703545</c:v>
                </c:pt>
                <c:pt idx="308">
                  <c:v>1783655.95315955</c:v>
                </c:pt>
                <c:pt idx="309">
                  <c:v>1779819.85672077</c:v>
                </c:pt>
                <c:pt idx="310">
                  <c:v>1775978.46584074</c:v>
                </c:pt>
                <c:pt idx="311">
                  <c:v>1772131.75854967</c:v>
                </c:pt>
                <c:pt idx="312">
                  <c:v>1768279.71278591</c:v>
                </c:pt>
                <c:pt idx="313">
                  <c:v>1764422.30639561</c:v>
                </c:pt>
                <c:pt idx="314">
                  <c:v>1760559.51713232</c:v>
                </c:pt>
                <c:pt idx="315">
                  <c:v>1756691.32265659</c:v>
                </c:pt>
                <c:pt idx="316">
                  <c:v>1752817.70053561</c:v>
                </c:pt>
                <c:pt idx="317">
                  <c:v>1748938.62824281</c:v>
                </c:pt>
                <c:pt idx="318">
                  <c:v>1745054.08315745</c:v>
                </c:pt>
                <c:pt idx="319">
                  <c:v>1741164.04256425</c:v>
                </c:pt>
                <c:pt idx="320">
                  <c:v>1737268.48365299</c:v>
                </c:pt>
                <c:pt idx="321">
                  <c:v>1733367.38351812</c:v>
                </c:pt>
                <c:pt idx="322">
                  <c:v>1729460.71915834</c:v>
                </c:pt>
                <c:pt idx="323">
                  <c:v>1725548.46747622</c:v>
                </c:pt>
                <c:pt idx="324">
                  <c:v>1721630.60527781</c:v>
                </c:pt>
                <c:pt idx="325">
                  <c:v>1717707.1092722</c:v>
                </c:pt>
                <c:pt idx="326">
                  <c:v>1713777.95607117</c:v>
                </c:pt>
                <c:pt idx="327">
                  <c:v>1709843.12218872</c:v>
                </c:pt>
                <c:pt idx="328">
                  <c:v>1705902.58404071</c:v>
                </c:pt>
                <c:pt idx="329">
                  <c:v>1701956.31794445</c:v>
                </c:pt>
                <c:pt idx="330">
                  <c:v>1698004.30011825</c:v>
                </c:pt>
                <c:pt idx="331">
                  <c:v>1694046.50668104</c:v>
                </c:pt>
                <c:pt idx="332">
                  <c:v>1690082.91365197</c:v>
                </c:pt>
                <c:pt idx="333">
                  <c:v>1686113.49694994</c:v>
                </c:pt>
                <c:pt idx="334">
                  <c:v>1682138.23239324</c:v>
                </c:pt>
                <c:pt idx="335">
                  <c:v>1678157.09569908</c:v>
                </c:pt>
                <c:pt idx="336">
                  <c:v>1674170.06248322</c:v>
                </c:pt>
                <c:pt idx="337">
                  <c:v>1670177.10825949</c:v>
                </c:pt>
                <c:pt idx="338">
                  <c:v>1666178.20843944</c:v>
                </c:pt>
                <c:pt idx="339">
                  <c:v>1662173.33833182</c:v>
                </c:pt>
                <c:pt idx="340">
                  <c:v>1658162.47314223</c:v>
                </c:pt>
                <c:pt idx="341">
                  <c:v>1654145.58797266</c:v>
                </c:pt>
                <c:pt idx="342">
                  <c:v>1650122.65782104</c:v>
                </c:pt>
                <c:pt idx="343">
                  <c:v>1646093.65758083</c:v>
                </c:pt>
                <c:pt idx="344">
                  <c:v>1642058.5620406</c:v>
                </c:pt>
                <c:pt idx="345">
                  <c:v>1638017.34588355</c:v>
                </c:pt>
                <c:pt idx="346">
                  <c:v>1633969.9836871</c:v>
                </c:pt>
                <c:pt idx="347">
                  <c:v>1629916.44992244</c:v>
                </c:pt>
                <c:pt idx="348">
                  <c:v>1625856.71895408</c:v>
                </c:pt>
                <c:pt idx="349">
                  <c:v>1621790.76503943</c:v>
                </c:pt>
                <c:pt idx="350">
                  <c:v>1617718.56232832</c:v>
                </c:pt>
                <c:pt idx="351">
                  <c:v>1613640.08486259</c:v>
                </c:pt>
                <c:pt idx="352">
                  <c:v>1609555.3065756</c:v>
                </c:pt>
                <c:pt idx="353">
                  <c:v>1605464.20129181</c:v>
                </c:pt>
                <c:pt idx="354">
                  <c:v>1601366.74272629</c:v>
                </c:pt>
                <c:pt idx="355">
                  <c:v>1597262.9044843</c:v>
                </c:pt>
                <c:pt idx="356">
                  <c:v>1593152.66006083</c:v>
                </c:pt>
                <c:pt idx="357">
                  <c:v>1589035.98284012</c:v>
                </c:pt>
                <c:pt idx="358">
                  <c:v>1584912.84609519</c:v>
                </c:pt>
                <c:pt idx="359">
                  <c:v>1580783.22298741</c:v>
                </c:pt>
                <c:pt idx="360">
                  <c:v>1576647.08656603</c:v>
                </c:pt>
                <c:pt idx="361">
                  <c:v>1572504.40976766</c:v>
                </c:pt>
                <c:pt idx="362">
                  <c:v>1568355.16541588</c:v>
                </c:pt>
                <c:pt idx="363">
                  <c:v>1564199.32622072</c:v>
                </c:pt>
                <c:pt idx="364">
                  <c:v>1560036.86477817</c:v>
                </c:pt>
                <c:pt idx="365">
                  <c:v>1555867.75356978</c:v>
                </c:pt>
                <c:pt idx="366">
                  <c:v>1551691.96496208</c:v>
                </c:pt>
                <c:pt idx="367">
                  <c:v>1547509.47120619</c:v>
                </c:pt>
                <c:pt idx="368">
                  <c:v>1543320.24443728</c:v>
                </c:pt>
                <c:pt idx="369">
                  <c:v>1539124.25667414</c:v>
                </c:pt>
                <c:pt idx="370">
                  <c:v>1534921.47981863</c:v>
                </c:pt>
                <c:pt idx="371">
                  <c:v>1530711.88565525</c:v>
                </c:pt>
                <c:pt idx="372">
                  <c:v>1526495.44585061</c:v>
                </c:pt>
                <c:pt idx="373">
                  <c:v>1522272.13195297</c:v>
                </c:pt>
                <c:pt idx="374">
                  <c:v>1518041.91539173</c:v>
                </c:pt>
                <c:pt idx="375">
                  <c:v>1513804.76747692</c:v>
                </c:pt>
                <c:pt idx="376">
                  <c:v>1509560.65939876</c:v>
                </c:pt>
                <c:pt idx="377">
                  <c:v>1505309.56222707</c:v>
                </c:pt>
                <c:pt idx="378">
                  <c:v>1501051.44691085</c:v>
                </c:pt>
                <c:pt idx="379">
                  <c:v>1496786.28427774</c:v>
                </c:pt>
                <c:pt idx="380">
                  <c:v>1492514.0450335</c:v>
                </c:pt>
                <c:pt idx="381">
                  <c:v>1488234.69976155</c:v>
                </c:pt>
                <c:pt idx="382">
                  <c:v>1483948.21892242</c:v>
                </c:pt>
                <c:pt idx="383">
                  <c:v>1479654.57285322</c:v>
                </c:pt>
                <c:pt idx="384">
                  <c:v>1475353.73176719</c:v>
                </c:pt>
                <c:pt idx="385">
                  <c:v>1471045.66575313</c:v>
                </c:pt>
                <c:pt idx="386">
                  <c:v>1466730.3447749</c:v>
                </c:pt>
                <c:pt idx="387">
                  <c:v>1462407.7386709</c:v>
                </c:pt>
                <c:pt idx="388">
                  <c:v>1458077.81715355</c:v>
                </c:pt>
                <c:pt idx="389">
                  <c:v>1453740.54980873</c:v>
                </c:pt>
                <c:pt idx="390">
                  <c:v>1449395.90609533</c:v>
                </c:pt>
                <c:pt idx="391">
                  <c:v>1445043.85534462</c:v>
                </c:pt>
                <c:pt idx="392">
                  <c:v>1440684.36675982</c:v>
                </c:pt>
                <c:pt idx="393">
                  <c:v>1436317.40941547</c:v>
                </c:pt>
                <c:pt idx="394">
                  <c:v>1431942.95225697</c:v>
                </c:pt>
                <c:pt idx="395">
                  <c:v>1427560.96410001</c:v>
                </c:pt>
                <c:pt idx="396">
                  <c:v>1423171.41363002</c:v>
                </c:pt>
                <c:pt idx="397">
                  <c:v>1418774.26940164</c:v>
                </c:pt>
                <c:pt idx="398">
                  <c:v>1414369.49983817</c:v>
                </c:pt>
                <c:pt idx="399">
                  <c:v>1409957.07323104</c:v>
                </c:pt>
                <c:pt idx="400">
                  <c:v>1405536.95773923</c:v>
                </c:pt>
                <c:pt idx="401">
                  <c:v>1401109.12138873</c:v>
                </c:pt>
                <c:pt idx="402">
                  <c:v>1396673.532072</c:v>
                </c:pt>
                <c:pt idx="403">
                  <c:v>1392230.15754741</c:v>
                </c:pt>
                <c:pt idx="404">
                  <c:v>1387778.96543865</c:v>
                </c:pt>
                <c:pt idx="405">
                  <c:v>1383319.9232342</c:v>
                </c:pt>
                <c:pt idx="406">
                  <c:v>1378852.99828678</c:v>
                </c:pt>
                <c:pt idx="407">
                  <c:v>1374378.15781272</c:v>
                </c:pt>
                <c:pt idx="408">
                  <c:v>1369895.36889147</c:v>
                </c:pt>
                <c:pt idx="409">
                  <c:v>1365404.59846497</c:v>
                </c:pt>
                <c:pt idx="410">
                  <c:v>1360905.81333712</c:v>
                </c:pt>
                <c:pt idx="411">
                  <c:v>1356398.98017317</c:v>
                </c:pt>
                <c:pt idx="412">
                  <c:v>1351884.06549916</c:v>
                </c:pt>
                <c:pt idx="413">
                  <c:v>1347361.03570133</c:v>
                </c:pt>
                <c:pt idx="414">
                  <c:v>1342829.85702554</c:v>
                </c:pt>
                <c:pt idx="415">
                  <c:v>1338290.49557672</c:v>
                </c:pt>
                <c:pt idx="416">
                  <c:v>1333742.9173182</c:v>
                </c:pt>
                <c:pt idx="417">
                  <c:v>1329187.08807122</c:v>
                </c:pt>
                <c:pt idx="418">
                  <c:v>1324622.97351425</c:v>
                </c:pt>
                <c:pt idx="419">
                  <c:v>1320050.53918245</c:v>
                </c:pt>
                <c:pt idx="420">
                  <c:v>1315469.75046705</c:v>
                </c:pt>
                <c:pt idx="421">
                  <c:v>1310880.57261476</c:v>
                </c:pt>
                <c:pt idx="422">
                  <c:v>1306282.97072716</c:v>
                </c:pt>
                <c:pt idx="423">
                  <c:v>1301676.9097601</c:v>
                </c:pt>
                <c:pt idx="424">
                  <c:v>1297062.35452308</c:v>
                </c:pt>
                <c:pt idx="425">
                  <c:v>1292439.26967867</c:v>
                </c:pt>
                <c:pt idx="426">
                  <c:v>1287807.61974185</c:v>
                </c:pt>
                <c:pt idx="427">
                  <c:v>1283167.36907945</c:v>
                </c:pt>
                <c:pt idx="428">
                  <c:v>1278518.48190949</c:v>
                </c:pt>
                <c:pt idx="429">
                  <c:v>1273860.92230057</c:v>
                </c:pt>
                <c:pt idx="430">
                  <c:v>1269194.65417127</c:v>
                </c:pt>
                <c:pt idx="431">
                  <c:v>1264519.6412895</c:v>
                </c:pt>
                <c:pt idx="432">
                  <c:v>1259835.84727186</c:v>
                </c:pt>
                <c:pt idx="433">
                  <c:v>1255143.23558305</c:v>
                </c:pt>
                <c:pt idx="434">
                  <c:v>1250441.7695352</c:v>
                </c:pt>
                <c:pt idx="435">
                  <c:v>1245731.41228726</c:v>
                </c:pt>
                <c:pt idx="436">
                  <c:v>1241012.12684434</c:v>
                </c:pt>
                <c:pt idx="437">
                  <c:v>1236283.87605708</c:v>
                </c:pt>
                <c:pt idx="438">
                  <c:v>1231546.62262101</c:v>
                </c:pt>
                <c:pt idx="439">
                  <c:v>1226800.3290759</c:v>
                </c:pt>
                <c:pt idx="440">
                  <c:v>1222044.95780509</c:v>
                </c:pt>
                <c:pt idx="441">
                  <c:v>1217280.47103489</c:v>
                </c:pt>
                <c:pt idx="442">
                  <c:v>1212506.83083385</c:v>
                </c:pt>
                <c:pt idx="443">
                  <c:v>1207723.99911217</c:v>
                </c:pt>
                <c:pt idx="444">
                  <c:v>1202931.93762103</c:v>
                </c:pt>
                <c:pt idx="445">
                  <c:v>1198130.60795187</c:v>
                </c:pt>
                <c:pt idx="446">
                  <c:v>1193319.9715358</c:v>
                </c:pt>
                <c:pt idx="447">
                  <c:v>1188499.98964288</c:v>
                </c:pt>
                <c:pt idx="448">
                  <c:v>1183670.62338148</c:v>
                </c:pt>
                <c:pt idx="449">
                  <c:v>1178831.83369757</c:v>
                </c:pt>
                <c:pt idx="450">
                  <c:v>1173983.58137408</c:v>
                </c:pt>
                <c:pt idx="451">
                  <c:v>1169125.82703021</c:v>
                </c:pt>
                <c:pt idx="452">
                  <c:v>1164258.53112073</c:v>
                </c:pt>
                <c:pt idx="453">
                  <c:v>1159381.65393532</c:v>
                </c:pt>
                <c:pt idx="454">
                  <c:v>1154495.15559786</c:v>
                </c:pt>
                <c:pt idx="455">
                  <c:v>1149598.99606575</c:v>
                </c:pt>
                <c:pt idx="456">
                  <c:v>1144693.13512921</c:v>
                </c:pt>
                <c:pt idx="457">
                  <c:v>1139777.53241059</c:v>
                </c:pt>
                <c:pt idx="458">
                  <c:v>1134852.14736369</c:v>
                </c:pt>
                <c:pt idx="459">
                  <c:v>1129916.93927299</c:v>
                </c:pt>
                <c:pt idx="460">
                  <c:v>1124971.86725304</c:v>
                </c:pt>
                <c:pt idx="461">
                  <c:v>1120016.89024765</c:v>
                </c:pt>
                <c:pt idx="462">
                  <c:v>1115051.96702926</c:v>
                </c:pt>
                <c:pt idx="463">
                  <c:v>1110077.0561982</c:v>
                </c:pt>
                <c:pt idx="464">
                  <c:v>1105092.11618195</c:v>
                </c:pt>
                <c:pt idx="465">
                  <c:v>1100097.10523444</c:v>
                </c:pt>
                <c:pt idx="466">
                  <c:v>1095091.98143533</c:v>
                </c:pt>
                <c:pt idx="467">
                  <c:v>1090076.70268927</c:v>
                </c:pt>
                <c:pt idx="468">
                  <c:v>1085051.22672518</c:v>
                </c:pt>
                <c:pt idx="469">
                  <c:v>1080015.51109553</c:v>
                </c:pt>
                <c:pt idx="470">
                  <c:v>1074969.51317555</c:v>
                </c:pt>
                <c:pt idx="471">
                  <c:v>1069913.19016258</c:v>
                </c:pt>
                <c:pt idx="472">
                  <c:v>1064846.49907525</c:v>
                </c:pt>
                <c:pt idx="473">
                  <c:v>1059769.39675276</c:v>
                </c:pt>
                <c:pt idx="474">
                  <c:v>1054681.83985416</c:v>
                </c:pt>
                <c:pt idx="475">
                  <c:v>1049583.78485755</c:v>
                </c:pt>
                <c:pt idx="476">
                  <c:v>1044475.18805937</c:v>
                </c:pt>
                <c:pt idx="477">
                  <c:v>1039356.00557361</c:v>
                </c:pt>
                <c:pt idx="478">
                  <c:v>1034226.19333108</c:v>
                </c:pt>
                <c:pt idx="479">
                  <c:v>1029085.70707861</c:v>
                </c:pt>
                <c:pt idx="480">
                  <c:v>1023934.50237832</c:v>
                </c:pt>
                <c:pt idx="481">
                  <c:v>1018772.53460683</c:v>
                </c:pt>
                <c:pt idx="482">
                  <c:v>1013599.75895448</c:v>
                </c:pt>
                <c:pt idx="483">
                  <c:v>1008416.13042457</c:v>
                </c:pt>
                <c:pt idx="484">
                  <c:v>1003221.60383258</c:v>
                </c:pt>
                <c:pt idx="485">
                  <c:v>998016.133805363</c:v>
                </c:pt>
                <c:pt idx="486">
                  <c:v>992799.6747804</c:v>
                </c:pt>
                <c:pt idx="487">
                  <c:v>987572.181004972</c:v>
                </c:pt>
                <c:pt idx="488">
                  <c:v>982333.606535386</c:v>
                </c:pt>
                <c:pt idx="489">
                  <c:v>977083.905236176</c:v>
                </c:pt>
                <c:pt idx="490">
                  <c:v>971823.030779303</c:v>
                </c:pt>
                <c:pt idx="491">
                  <c:v>966550.936643352</c:v>
                </c:pt>
                <c:pt idx="492">
                  <c:v>961267.576112729</c:v>
                </c:pt>
                <c:pt idx="493">
                  <c:v>955972.902276845</c:v>
                </c:pt>
                <c:pt idx="494">
                  <c:v>950666.868029309</c:v>
                </c:pt>
                <c:pt idx="495">
                  <c:v>945349.426067114</c:v>
                </c:pt>
                <c:pt idx="496">
                  <c:v>940020.528889806</c:v>
                </c:pt>
                <c:pt idx="497">
                  <c:v>934680.128798675</c:v>
                </c:pt>
                <c:pt idx="498">
                  <c:v>929328.177895921</c:v>
                </c:pt>
                <c:pt idx="499">
                  <c:v>923964.628083821</c:v>
                </c:pt>
                <c:pt idx="500">
                  <c:v>918589.431063907</c:v>
                </c:pt>
                <c:pt idx="501">
                  <c:v>913202.538336117</c:v>
                </c:pt>
                <c:pt idx="502">
                  <c:v>907803.901197964</c:v>
                </c:pt>
                <c:pt idx="503">
                  <c:v>902393.470743683</c:v>
                </c:pt>
                <c:pt idx="504">
                  <c:v>896971.197863394</c:v>
                </c:pt>
                <c:pt idx="505">
                  <c:v>891537.033242246</c:v>
                </c:pt>
                <c:pt idx="506">
                  <c:v>886090.927359559</c:v>
                </c:pt>
                <c:pt idx="507">
                  <c:v>880632.830487974</c:v>
                </c:pt>
                <c:pt idx="508">
                  <c:v>875162.692692587</c:v>
                </c:pt>
                <c:pt idx="509">
                  <c:v>869680.463830081</c:v>
                </c:pt>
                <c:pt idx="510">
                  <c:v>864186.093547864</c:v>
                </c:pt>
                <c:pt idx="511">
                  <c:v>858679.531283193</c:v>
                </c:pt>
                <c:pt idx="512">
                  <c:v>853160.726262299</c:v>
                </c:pt>
                <c:pt idx="513">
                  <c:v>847629.627499504</c:v>
                </c:pt>
                <c:pt idx="514">
                  <c:v>842086.183796345</c:v>
                </c:pt>
                <c:pt idx="515">
                  <c:v>836530.343740679</c:v>
                </c:pt>
                <c:pt idx="516">
                  <c:v>830962.055705799</c:v>
                </c:pt>
                <c:pt idx="517">
                  <c:v>825381.267849534</c:v>
                </c:pt>
                <c:pt idx="518">
                  <c:v>819787.928113356</c:v>
                </c:pt>
                <c:pt idx="519">
                  <c:v>814181.984221476</c:v>
                </c:pt>
                <c:pt idx="520">
                  <c:v>808563.383679937</c:v>
                </c:pt>
                <c:pt idx="521">
                  <c:v>802932.073775706</c:v>
                </c:pt>
                <c:pt idx="522">
                  <c:v>797288.001575762</c:v>
                </c:pt>
                <c:pt idx="523">
                  <c:v>791631.113926177</c:v>
                </c:pt>
                <c:pt idx="524">
                  <c:v>785961.357451198</c:v>
                </c:pt>
                <c:pt idx="525">
                  <c:v>780278.678552318</c:v>
                </c:pt>
                <c:pt idx="526">
                  <c:v>774583.023407353</c:v>
                </c:pt>
                <c:pt idx="527">
                  <c:v>768874.337969506</c:v>
                </c:pt>
                <c:pt idx="528">
                  <c:v>763152.567966429</c:v>
                </c:pt>
                <c:pt idx="529">
                  <c:v>757417.65889929</c:v>
                </c:pt>
                <c:pt idx="530">
                  <c:v>751669.556041821</c:v>
                </c:pt>
                <c:pt idx="531">
                  <c:v>745908.204439376</c:v>
                </c:pt>
                <c:pt idx="532">
                  <c:v>740133.548907974</c:v>
                </c:pt>
                <c:pt idx="533">
                  <c:v>734345.534033351</c:v>
                </c:pt>
                <c:pt idx="534">
                  <c:v>728544.104169989</c:v>
                </c:pt>
                <c:pt idx="535">
                  <c:v>722729.203440164</c:v>
                </c:pt>
                <c:pt idx="536">
                  <c:v>716900.775732967</c:v>
                </c:pt>
                <c:pt idx="537">
                  <c:v>711058.76470334</c:v>
                </c:pt>
                <c:pt idx="538">
                  <c:v>705203.113771098</c:v>
                </c:pt>
                <c:pt idx="539">
                  <c:v>699333.766119948</c:v>
                </c:pt>
                <c:pt idx="540">
                  <c:v>693450.664696506</c:v>
                </c:pt>
                <c:pt idx="541">
                  <c:v>687553.752209306</c:v>
                </c:pt>
                <c:pt idx="542">
                  <c:v>681642.971127812</c:v>
                </c:pt>
                <c:pt idx="543">
                  <c:v>675718.263681419</c:v>
                </c:pt>
                <c:pt idx="544">
                  <c:v>669779.571858454</c:v>
                </c:pt>
                <c:pt idx="545">
                  <c:v>663826.837405166</c:v>
                </c:pt>
                <c:pt idx="546">
                  <c:v>657860.001824726</c:v>
                </c:pt>
                <c:pt idx="547">
                  <c:v>651879.006376206</c:v>
                </c:pt>
                <c:pt idx="548">
                  <c:v>645883.792073567</c:v>
                </c:pt>
                <c:pt idx="549">
                  <c:v>639874.299684632</c:v>
                </c:pt>
                <c:pt idx="550">
                  <c:v>633850.469730065</c:v>
                </c:pt>
                <c:pt idx="551">
                  <c:v>627812.242482338</c:v>
                </c:pt>
                <c:pt idx="552">
                  <c:v>621759.5579647</c:v>
                </c:pt>
                <c:pt idx="553">
                  <c:v>615692.355950131</c:v>
                </c:pt>
                <c:pt idx="554">
                  <c:v>609610.575960308</c:v>
                </c:pt>
                <c:pt idx="555">
                  <c:v>603514.157264551</c:v>
                </c:pt>
                <c:pt idx="556">
                  <c:v>597403.038878775</c:v>
                </c:pt>
                <c:pt idx="557">
                  <c:v>591277.159564431</c:v>
                </c:pt>
                <c:pt idx="558">
                  <c:v>585136.457827446</c:v>
                </c:pt>
                <c:pt idx="559">
                  <c:v>578980.871917161</c:v>
                </c:pt>
                <c:pt idx="560">
                  <c:v>572810.339825257</c:v>
                </c:pt>
                <c:pt idx="561">
                  <c:v>566624.799284683</c:v>
                </c:pt>
                <c:pt idx="562">
                  <c:v>560424.187768582</c:v>
                </c:pt>
                <c:pt idx="563">
                  <c:v>554208.4424892</c:v>
                </c:pt>
                <c:pt idx="564">
                  <c:v>547977.500396804</c:v>
                </c:pt>
                <c:pt idx="565">
                  <c:v>541731.298178588</c:v>
                </c:pt>
                <c:pt idx="566">
                  <c:v>535469.77225758</c:v>
                </c:pt>
                <c:pt idx="567">
                  <c:v>529192.858791536</c:v>
                </c:pt>
                <c:pt idx="568">
                  <c:v>522900.493671837</c:v>
                </c:pt>
                <c:pt idx="569">
                  <c:v>516592.61252238</c:v>
                </c:pt>
                <c:pt idx="570">
                  <c:v>510269.150698459</c:v>
                </c:pt>
                <c:pt idx="571">
                  <c:v>503930.043285651</c:v>
                </c:pt>
                <c:pt idx="572">
                  <c:v>497575.225098688</c:v>
                </c:pt>
                <c:pt idx="573">
                  <c:v>491204.630680329</c:v>
                </c:pt>
                <c:pt idx="574">
                  <c:v>484818.194300225</c:v>
                </c:pt>
                <c:pt idx="575">
                  <c:v>478415.849953787</c:v>
                </c:pt>
                <c:pt idx="576">
                  <c:v>471997.531361035</c:v>
                </c:pt>
                <c:pt idx="577">
                  <c:v>465563.171965452</c:v>
                </c:pt>
                <c:pt idx="578">
                  <c:v>459112.704932837</c:v>
                </c:pt>
                <c:pt idx="579">
                  <c:v>452646.063150142</c:v>
                </c:pt>
                <c:pt idx="580">
                  <c:v>446163.179224312</c:v>
                </c:pt>
                <c:pt idx="581">
                  <c:v>439663.985481117</c:v>
                </c:pt>
                <c:pt idx="582">
                  <c:v>433148.413963978</c:v>
                </c:pt>
                <c:pt idx="583">
                  <c:v>426616.396432799</c:v>
                </c:pt>
                <c:pt idx="584">
                  <c:v>420067.864362774</c:v>
                </c:pt>
                <c:pt idx="585">
                  <c:v>413502.748943209</c:v>
                </c:pt>
                <c:pt idx="586">
                  <c:v>406920.981076324</c:v>
                </c:pt>
                <c:pt idx="587">
                  <c:v>400322.49137606</c:v>
                </c:pt>
                <c:pt idx="588">
                  <c:v>393707.21016688</c:v>
                </c:pt>
                <c:pt idx="589">
                  <c:v>387075.067482557</c:v>
                </c:pt>
                <c:pt idx="590">
                  <c:v>380425.993064965</c:v>
                </c:pt>
                <c:pt idx="591">
                  <c:v>373759.916362865</c:v>
                </c:pt>
                <c:pt idx="592">
                  <c:v>367076.766530676</c:v>
                </c:pt>
                <c:pt idx="593">
                  <c:v>360376.472427259</c:v>
                </c:pt>
                <c:pt idx="594">
                  <c:v>353658.962614674</c:v>
                </c:pt>
                <c:pt idx="595">
                  <c:v>346924.165356953</c:v>
                </c:pt>
                <c:pt idx="596">
                  <c:v>340172.008618848</c:v>
                </c:pt>
                <c:pt idx="597">
                  <c:v>333402.420064594</c:v>
                </c:pt>
                <c:pt idx="598">
                  <c:v>326615.327056648</c:v>
                </c:pt>
                <c:pt idx="599">
                  <c:v>319810.656654436</c:v>
                </c:pt>
                <c:pt idx="600">
                  <c:v>312988.335613087</c:v>
                </c:pt>
                <c:pt idx="601">
                  <c:v>306148.290382169</c:v>
                </c:pt>
                <c:pt idx="602">
                  <c:v>299290.447104411</c:v>
                </c:pt>
                <c:pt idx="603">
                  <c:v>292414.731614427</c:v>
                </c:pt>
                <c:pt idx="604">
                  <c:v>285521.06943743</c:v>
                </c:pt>
                <c:pt idx="605">
                  <c:v>278609.385787945</c:v>
                </c:pt>
                <c:pt idx="606">
                  <c:v>271679.60556851</c:v>
                </c:pt>
                <c:pt idx="607">
                  <c:v>264731.653368382</c:v>
                </c:pt>
                <c:pt idx="608">
                  <c:v>257765.453462226</c:v>
                </c:pt>
                <c:pt idx="609">
                  <c:v>250780.929808803</c:v>
                </c:pt>
                <c:pt idx="610">
                  <c:v>243778.006049658</c:v>
                </c:pt>
                <c:pt idx="611">
                  <c:v>236756.605507798</c:v>
                </c:pt>
                <c:pt idx="612">
                  <c:v>229716.651186359</c:v>
                </c:pt>
                <c:pt idx="613">
                  <c:v>222658.065767277</c:v>
                </c:pt>
                <c:pt idx="614">
                  <c:v>215580.77160995</c:v>
                </c:pt>
                <c:pt idx="615">
                  <c:v>208484.690749891</c:v>
                </c:pt>
                <c:pt idx="616">
                  <c:v>201369.744897377</c:v>
                </c:pt>
              </c:numCache>
            </c:numRef>
          </c:val>
        </c:ser>
        <c:gapWidth val="100"/>
        <c:overlap val="0"/>
        <c:axId val="37779668"/>
        <c:axId val="87059367"/>
      </c:barChart>
      <c:catAx>
        <c:axId val="37779668"/>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7059367"/>
        <c:crosses val="autoZero"/>
        <c:auto val="1"/>
        <c:lblAlgn val="ctr"/>
        <c:lblOffset val="100"/>
      </c:catAx>
      <c:valAx>
        <c:axId val="87059367"/>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Worth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37779668"/>
        <c:crosses val="autoZero"/>
      </c:valAx>
      <c:spPr>
        <a:noFill/>
        <a:ln>
          <a:solidFill>
            <a:srgbClr val="b3b3b3"/>
          </a:solidFill>
        </a:ln>
      </c:spPr>
    </c:plotArea>
    <c:plotVisOnly val="1"/>
    <c:dispBlanksAs val="gap"/>
  </c:chart>
  <c:spPr>
    <a:solidFill>
      <a:srgbClr val="ffffff"/>
    </a:solid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Total Accumulated College Savings Minus Costs</a:t>
            </a:r>
          </a:p>
        </c:rich>
      </c:tx>
      <c:overlay val="0"/>
    </c:title>
    <c:autoTitleDeleted val="0"/>
    <c:plotArea>
      <c:barChart>
        <c:barDir val="col"/>
        <c:grouping val="clustered"/>
        <c:varyColors val="0"/>
        <c:ser>
          <c:idx val="0"/>
          <c:order val="0"/>
          <c:tx>
            <c:strRef>
              <c:f>College!$L$3</c:f>
              <c:strCache>
                <c:ptCount val="1"/>
                <c:pt idx="0">
                  <c:v>Costs</c:v>
                </c:pt>
              </c:strCache>
            </c:strRef>
          </c:tx>
          <c:spPr>
            <a:solidFill>
              <a:srgbClr val="004586"/>
            </a:solidFill>
            <a:ln>
              <a:noFill/>
            </a:ln>
          </c:spPr>
          <c:invertIfNegative val="0"/>
          <c:dLbls>
            <c:showLegendKey val="0"/>
            <c:showVal val="0"/>
            <c:showCatName val="0"/>
            <c:showSerName val="0"/>
            <c:showPercent val="0"/>
            <c:showLeaderLines val="0"/>
          </c:dLbls>
          <c:cat>
            <c:strRef>
              <c:f>College!$B$4:$B$620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College!$L$4:$L$620</c:f>
              <c:numCache>
                <c:formatCode>General</c:formatCode>
                <c:ptCount val="617"/>
                <c:pt idx="0">
                  <c:v>47000</c:v>
                </c:pt>
                <c:pt idx="1">
                  <c:v>47658.3333333333</c:v>
                </c:pt>
                <c:pt idx="2">
                  <c:v>48318.8611111111</c:v>
                </c:pt>
                <c:pt idx="3">
                  <c:v>48981.5906481482</c:v>
                </c:pt>
                <c:pt idx="4">
                  <c:v>49646.529283642</c:v>
                </c:pt>
                <c:pt idx="5">
                  <c:v>50313.6843812541</c:v>
                </c:pt>
                <c:pt idx="6">
                  <c:v>50983.0633291917</c:v>
                </c:pt>
                <c:pt idx="7">
                  <c:v>51654.673540289</c:v>
                </c:pt>
                <c:pt idx="8">
                  <c:v>52328.5224520899</c:v>
                </c:pt>
                <c:pt idx="9">
                  <c:v>53004.6175269302</c:v>
                </c:pt>
                <c:pt idx="10">
                  <c:v>53682.96625202</c:v>
                </c:pt>
                <c:pt idx="11">
                  <c:v>54363.5761395267</c:v>
                </c:pt>
                <c:pt idx="12">
                  <c:v>55046.4547266585</c:v>
                </c:pt>
                <c:pt idx="13">
                  <c:v>55731.6095757474</c:v>
                </c:pt>
                <c:pt idx="14">
                  <c:v>56419.0482743332</c:v>
                </c:pt>
                <c:pt idx="15">
                  <c:v>57108.7784352477</c:v>
                </c:pt>
                <c:pt idx="16">
                  <c:v>57800.8076966985</c:v>
                </c:pt>
                <c:pt idx="17">
                  <c:v>58495.1437223541</c:v>
                </c:pt>
                <c:pt idx="18">
                  <c:v>59191.7942014287</c:v>
                </c:pt>
                <c:pt idx="19">
                  <c:v>59890.7668487668</c:v>
                </c:pt>
                <c:pt idx="20">
                  <c:v>60592.0694049293</c:v>
                </c:pt>
                <c:pt idx="21">
                  <c:v>61295.7096362791</c:v>
                </c:pt>
                <c:pt idx="22">
                  <c:v>62001.6953350667</c:v>
                </c:pt>
                <c:pt idx="23">
                  <c:v>62710.0343195169</c:v>
                </c:pt>
                <c:pt idx="24">
                  <c:v>63420.7344339153</c:v>
                </c:pt>
                <c:pt idx="25">
                  <c:v>64133.803548695</c:v>
                </c:pt>
                <c:pt idx="26">
                  <c:v>64849.249560524</c:v>
                </c:pt>
                <c:pt idx="27">
                  <c:v>65567.0803923925</c:v>
                </c:pt>
                <c:pt idx="28">
                  <c:v>66287.3039937004</c:v>
                </c:pt>
                <c:pt idx="29">
                  <c:v>67009.9283403461</c:v>
                </c:pt>
                <c:pt idx="30">
                  <c:v>67734.9614348139</c:v>
                </c:pt>
                <c:pt idx="31">
                  <c:v>68462.4113062633</c:v>
                </c:pt>
                <c:pt idx="32">
                  <c:v>69192.2860106175</c:v>
                </c:pt>
                <c:pt idx="33">
                  <c:v>69924.5936306529</c:v>
                </c:pt>
                <c:pt idx="34">
                  <c:v>70659.3422760885</c:v>
                </c:pt>
                <c:pt idx="35">
                  <c:v>71396.5400836754</c:v>
                </c:pt>
                <c:pt idx="36">
                  <c:v>72136.1952172877</c:v>
                </c:pt>
                <c:pt idx="37">
                  <c:v>72878.315868012</c:v>
                </c:pt>
                <c:pt idx="38">
                  <c:v>73622.9102542387</c:v>
                </c:pt>
                <c:pt idx="39">
                  <c:v>74369.9866217528</c:v>
                </c:pt>
                <c:pt idx="40">
                  <c:v>75119.5532438253</c:v>
                </c:pt>
                <c:pt idx="41">
                  <c:v>75871.6184213048</c:v>
                </c:pt>
                <c:pt idx="42">
                  <c:v>76626.1904827091</c:v>
                </c:pt>
                <c:pt idx="43">
                  <c:v>77383.2777843182</c:v>
                </c:pt>
                <c:pt idx="44">
                  <c:v>78142.8887102659</c:v>
                </c:pt>
                <c:pt idx="45">
                  <c:v>78905.0316726335</c:v>
                </c:pt>
                <c:pt idx="46">
                  <c:v>79669.7151115422</c:v>
                </c:pt>
                <c:pt idx="47">
                  <c:v>80436.9474952474</c:v>
                </c:pt>
                <c:pt idx="48">
                  <c:v>81206.7373202315</c:v>
                </c:pt>
                <c:pt idx="49">
                  <c:v>81979.093111299</c:v>
                </c:pt>
                <c:pt idx="50">
                  <c:v>82754.02342167</c:v>
                </c:pt>
                <c:pt idx="51">
                  <c:v>83531.5368330756</c:v>
                </c:pt>
                <c:pt idx="52">
                  <c:v>84311.6419558525</c:v>
                </c:pt>
                <c:pt idx="53">
                  <c:v>85094.3474290387</c:v>
                </c:pt>
                <c:pt idx="54">
                  <c:v>85879.6619204688</c:v>
                </c:pt>
                <c:pt idx="55">
                  <c:v>86667.5941268704</c:v>
                </c:pt>
                <c:pt idx="56">
                  <c:v>87458.1527739599</c:v>
                </c:pt>
                <c:pt idx="57">
                  <c:v>88251.3466165398</c:v>
                </c:pt>
                <c:pt idx="58">
                  <c:v>89047.184438595</c:v>
                </c:pt>
                <c:pt idx="59">
                  <c:v>89845.6750533903</c:v>
                </c:pt>
                <c:pt idx="60">
                  <c:v>90646.8273035683</c:v>
                </c:pt>
                <c:pt idx="61">
                  <c:v>91450.6500612468</c:v>
                </c:pt>
                <c:pt idx="62">
                  <c:v>92257.1522281177</c:v>
                </c:pt>
                <c:pt idx="63">
                  <c:v>93066.3427355447</c:v>
                </c:pt>
                <c:pt idx="64">
                  <c:v>93878.2305446632</c:v>
                </c:pt>
                <c:pt idx="65">
                  <c:v>94692.8246464788</c:v>
                </c:pt>
                <c:pt idx="66">
                  <c:v>95510.134061967</c:v>
                </c:pt>
                <c:pt idx="67">
                  <c:v>96330.1678421736</c:v>
                </c:pt>
                <c:pt idx="68">
                  <c:v>97152.9350683142</c:v>
                </c:pt>
                <c:pt idx="69">
                  <c:v>97978.4448518753</c:v>
                </c:pt>
                <c:pt idx="70">
                  <c:v>98806.7063347148</c:v>
                </c:pt>
                <c:pt idx="71">
                  <c:v>99637.7286891639</c:v>
                </c:pt>
                <c:pt idx="72">
                  <c:v>100471.521118128</c:v>
                </c:pt>
                <c:pt idx="73">
                  <c:v>101308.092855188</c:v>
                </c:pt>
                <c:pt idx="74">
                  <c:v>102147.453164706</c:v>
                </c:pt>
                <c:pt idx="75">
                  <c:v>102989.611341921</c:v>
                </c:pt>
                <c:pt idx="76">
                  <c:v>103834.576713061</c:v>
                </c:pt>
                <c:pt idx="77">
                  <c:v>104682.358635438</c:v>
                </c:pt>
                <c:pt idx="78">
                  <c:v>105532.966497556</c:v>
                </c:pt>
                <c:pt idx="79">
                  <c:v>106386.409719215</c:v>
                </c:pt>
                <c:pt idx="80">
                  <c:v>107242.697751612</c:v>
                </c:pt>
                <c:pt idx="81">
                  <c:v>108101.840077451</c:v>
                </c:pt>
                <c:pt idx="82">
                  <c:v>108963.846211042</c:v>
                </c:pt>
                <c:pt idx="83">
                  <c:v>109828.725698412</c:v>
                </c:pt>
                <c:pt idx="84">
                  <c:v>110696.488117407</c:v>
                </c:pt>
                <c:pt idx="85">
                  <c:v>111567.143077798</c:v>
                </c:pt>
                <c:pt idx="86">
                  <c:v>112440.700221391</c:v>
                </c:pt>
                <c:pt idx="87">
                  <c:v>113317.169222129</c:v>
                </c:pt>
                <c:pt idx="88">
                  <c:v>114196.559786203</c:v>
                </c:pt>
                <c:pt idx="89">
                  <c:v>115078.881652157</c:v>
                </c:pt>
                <c:pt idx="90">
                  <c:v>115964.144590997</c:v>
                </c:pt>
                <c:pt idx="91">
                  <c:v>116852.358406301</c:v>
                </c:pt>
                <c:pt idx="92">
                  <c:v>117743.532934322</c:v>
                </c:pt>
                <c:pt idx="93">
                  <c:v>118637.678044103</c:v>
                </c:pt>
                <c:pt idx="94">
                  <c:v>119534.803637583</c:v>
                </c:pt>
                <c:pt idx="95">
                  <c:v>120434.919649708</c:v>
                </c:pt>
                <c:pt idx="96">
                  <c:v>121338.036048541</c:v>
                </c:pt>
                <c:pt idx="97">
                  <c:v>122244.162835369</c:v>
                </c:pt>
                <c:pt idx="98">
                  <c:v>123153.31004482</c:v>
                </c:pt>
                <c:pt idx="99">
                  <c:v>124065.48774497</c:v>
                </c:pt>
                <c:pt idx="100">
                  <c:v>124980.706037453</c:v>
                </c:pt>
                <c:pt idx="101">
                  <c:v>125898.975057578</c:v>
                </c:pt>
                <c:pt idx="102">
                  <c:v>126820.304974437</c:v>
                </c:pt>
                <c:pt idx="103">
                  <c:v>127744.705991018</c:v>
                </c:pt>
                <c:pt idx="104">
                  <c:v>128672.188344321</c:v>
                </c:pt>
                <c:pt idx="105">
                  <c:v>129602.762305469</c:v>
                </c:pt>
                <c:pt idx="106">
                  <c:v>130536.438179821</c:v>
                </c:pt>
                <c:pt idx="107">
                  <c:v>131473.226307087</c:v>
                </c:pt>
                <c:pt idx="108">
                  <c:v>132413.137061444</c:v>
                </c:pt>
                <c:pt idx="109">
                  <c:v>133356.180851649</c:v>
                </c:pt>
                <c:pt idx="110">
                  <c:v>134302.368121154</c:v>
                </c:pt>
                <c:pt idx="111">
                  <c:v>135251.709348225</c:v>
                </c:pt>
                <c:pt idx="112">
                  <c:v>136204.215046052</c:v>
                </c:pt>
                <c:pt idx="113">
                  <c:v>137159.895762872</c:v>
                </c:pt>
                <c:pt idx="114">
                  <c:v>138118.762082082</c:v>
                </c:pt>
                <c:pt idx="115">
                  <c:v>139080.824622355</c:v>
                </c:pt>
                <c:pt idx="116">
                  <c:v>140046.094037763</c:v>
                </c:pt>
                <c:pt idx="117">
                  <c:v>141014.581017889</c:v>
                </c:pt>
                <c:pt idx="118">
                  <c:v>141986.296287949</c:v>
                </c:pt>
                <c:pt idx="119">
                  <c:v>142961.250608909</c:v>
                </c:pt>
                <c:pt idx="120">
                  <c:v>143939.454777605</c:v>
                </c:pt>
                <c:pt idx="121">
                  <c:v>144920.919626864</c:v>
                </c:pt>
                <c:pt idx="122">
                  <c:v>145905.65602562</c:v>
                </c:pt>
                <c:pt idx="123">
                  <c:v>146893.674879039</c:v>
                </c:pt>
                <c:pt idx="124">
                  <c:v>147884.987128636</c:v>
                </c:pt>
                <c:pt idx="125">
                  <c:v>148879.603752398</c:v>
                </c:pt>
                <c:pt idx="126">
                  <c:v>149877.535764906</c:v>
                </c:pt>
                <c:pt idx="127">
                  <c:v>150878.794217455</c:v>
                </c:pt>
                <c:pt idx="128">
                  <c:v>151883.39019818</c:v>
                </c:pt>
                <c:pt idx="129">
                  <c:v>152891.334832174</c:v>
                </c:pt>
                <c:pt idx="130">
                  <c:v>153902.639281615</c:v>
                </c:pt>
                <c:pt idx="131">
                  <c:v>154917.314745887</c:v>
                </c:pt>
                <c:pt idx="132">
                  <c:v>155935.372461706</c:v>
                </c:pt>
                <c:pt idx="133">
                  <c:v>156956.823703245</c:v>
                </c:pt>
                <c:pt idx="134">
                  <c:v>157981.679782256</c:v>
                </c:pt>
                <c:pt idx="135">
                  <c:v>159009.952048197</c:v>
                </c:pt>
                <c:pt idx="136">
                  <c:v>160041.651888358</c:v>
                </c:pt>
                <c:pt idx="137">
                  <c:v>161076.790727986</c:v>
                </c:pt>
                <c:pt idx="138">
                  <c:v>162115.380030412</c:v>
                </c:pt>
                <c:pt idx="139">
                  <c:v>163157.43129718</c:v>
                </c:pt>
                <c:pt idx="140">
                  <c:v>164202.956068171</c:v>
                </c:pt>
                <c:pt idx="141">
                  <c:v>165251.965921732</c:v>
                </c:pt>
                <c:pt idx="142">
                  <c:v>166304.472474804</c:v>
                </c:pt>
                <c:pt idx="143">
                  <c:v>167360.487383053</c:v>
                </c:pt>
                <c:pt idx="144">
                  <c:v>168420.022340997</c:v>
                </c:pt>
                <c:pt idx="145">
                  <c:v>169483.089082134</c:v>
                </c:pt>
                <c:pt idx="146">
                  <c:v>170549.699379074</c:v>
                </c:pt>
                <c:pt idx="147">
                  <c:v>166632.209926438</c:v>
                </c:pt>
                <c:pt idx="148">
                  <c:v>162716.47699044</c:v>
                </c:pt>
                <c:pt idx="149">
                  <c:v>158802.506426138</c:v>
                </c:pt>
                <c:pt idx="150">
                  <c:v>154890.304108103</c:v>
                </c:pt>
                <c:pt idx="151">
                  <c:v>150979.875930489</c:v>
                </c:pt>
                <c:pt idx="152">
                  <c:v>147071.227807098</c:v>
                </c:pt>
                <c:pt idx="153">
                  <c:v>143164.365671443</c:v>
                </c:pt>
                <c:pt idx="154">
                  <c:v>139259.295476818</c:v>
                </c:pt>
                <c:pt idx="155">
                  <c:v>135356.023196359</c:v>
                </c:pt>
                <c:pt idx="156">
                  <c:v>131454.554823114</c:v>
                </c:pt>
                <c:pt idx="157">
                  <c:v>127554.896370105</c:v>
                </c:pt>
                <c:pt idx="158">
                  <c:v>123657.053870402</c:v>
                </c:pt>
                <c:pt idx="159">
                  <c:v>119761.033377181</c:v>
                </c:pt>
                <c:pt idx="160">
                  <c:v>115866.840963797</c:v>
                </c:pt>
                <c:pt idx="161">
                  <c:v>111974.48272385</c:v>
                </c:pt>
                <c:pt idx="162">
                  <c:v>108083.964771252</c:v>
                </c:pt>
                <c:pt idx="163">
                  <c:v>104195.293240293</c:v>
                </c:pt>
                <c:pt idx="164">
                  <c:v>100308.474285712</c:v>
                </c:pt>
                <c:pt idx="165">
                  <c:v>96423.5140827646</c:v>
                </c:pt>
                <c:pt idx="166">
                  <c:v>92540.4188272885</c:v>
                </c:pt>
                <c:pt idx="167">
                  <c:v>88659.1947357755</c:v>
                </c:pt>
                <c:pt idx="168">
                  <c:v>84779.8480454391</c:v>
                </c:pt>
                <c:pt idx="169">
                  <c:v>80902.385014283</c:v>
                </c:pt>
                <c:pt idx="170">
                  <c:v>77026.8119211712</c:v>
                </c:pt>
                <c:pt idx="171">
                  <c:v>68137.9230322823</c:v>
                </c:pt>
                <c:pt idx="172">
                  <c:v>59249.0341433934</c:v>
                </c:pt>
                <c:pt idx="173">
                  <c:v>50360.1452545045</c:v>
                </c:pt>
                <c:pt idx="174">
                  <c:v>41471.2563656156</c:v>
                </c:pt>
                <c:pt idx="175">
                  <c:v>32582.3674767267</c:v>
                </c:pt>
                <c:pt idx="176">
                  <c:v>23693.4785878378</c:v>
                </c:pt>
                <c:pt idx="177">
                  <c:v>14804.589698949</c:v>
                </c:pt>
                <c:pt idx="178">
                  <c:v>5915.70081006009</c:v>
                </c:pt>
                <c:pt idx="179">
                  <c:v>-2973.1880788288</c:v>
                </c:pt>
                <c:pt idx="180">
                  <c:v>-11862.0769677177</c:v>
                </c:pt>
                <c:pt idx="181">
                  <c:v>-20750.9658566066</c:v>
                </c:pt>
                <c:pt idx="182">
                  <c:v>-29639.8547454954</c:v>
                </c:pt>
                <c:pt idx="183">
                  <c:v>-38528.7436343843</c:v>
                </c:pt>
                <c:pt idx="184">
                  <c:v>-47417.6325232732</c:v>
                </c:pt>
                <c:pt idx="185">
                  <c:v>-56306.5214121621</c:v>
                </c:pt>
                <c:pt idx="186">
                  <c:v>-65195.410301051</c:v>
                </c:pt>
                <c:pt idx="187">
                  <c:v>-74084.2991899399</c:v>
                </c:pt>
                <c:pt idx="188">
                  <c:v>-82973.1880788287</c:v>
                </c:pt>
                <c:pt idx="189">
                  <c:v>-91862.0769677176</c:v>
                </c:pt>
                <c:pt idx="190">
                  <c:v>-100750.965856606</c:v>
                </c:pt>
                <c:pt idx="191">
                  <c:v>-109639.854745495</c:v>
                </c:pt>
                <c:pt idx="192">
                  <c:v>-114084.29918994</c:v>
                </c:pt>
                <c:pt idx="193">
                  <c:v>-118528.743634384</c:v>
                </c:pt>
                <c:pt idx="194">
                  <c:v>-122973.188078829</c:v>
                </c:pt>
                <c:pt idx="195">
                  <c:v>-127417.632523273</c:v>
                </c:pt>
                <c:pt idx="196">
                  <c:v>-131862.076967718</c:v>
                </c:pt>
                <c:pt idx="197">
                  <c:v>-136306.521412162</c:v>
                </c:pt>
                <c:pt idx="198">
                  <c:v>-140750.965856606</c:v>
                </c:pt>
                <c:pt idx="199">
                  <c:v>-145195.410301051</c:v>
                </c:pt>
                <c:pt idx="200">
                  <c:v>-149639.854745495</c:v>
                </c:pt>
                <c:pt idx="201">
                  <c:v>-154084.29918994</c:v>
                </c:pt>
                <c:pt idx="202">
                  <c:v>-158528.743634384</c:v>
                </c:pt>
                <c:pt idx="203">
                  <c:v>-162973.188078829</c:v>
                </c:pt>
                <c:pt idx="204">
                  <c:v>-167417.632523273</c:v>
                </c:pt>
                <c:pt idx="205">
                  <c:v>-171862.076967718</c:v>
                </c:pt>
                <c:pt idx="206">
                  <c:v>-176306.521412162</c:v>
                </c:pt>
                <c:pt idx="207">
                  <c:v>-180750.965856606</c:v>
                </c:pt>
                <c:pt idx="208">
                  <c:v>-185195.410301051</c:v>
                </c:pt>
                <c:pt idx="209">
                  <c:v>-189639.854745495</c:v>
                </c:pt>
                <c:pt idx="210">
                  <c:v>-194084.29918994</c:v>
                </c:pt>
                <c:pt idx="211">
                  <c:v>-198528.743634384</c:v>
                </c:pt>
                <c:pt idx="212">
                  <c:v>-202973.188078829</c:v>
                </c:pt>
                <c:pt idx="213">
                  <c:v>-207417.632523273</c:v>
                </c:pt>
                <c:pt idx="214">
                  <c:v>-211862.076967717</c:v>
                </c:pt>
                <c:pt idx="215">
                  <c:v>-216306.521412162</c:v>
                </c:pt>
                <c:pt idx="216">
                  <c:v>-216306.521412162</c:v>
                </c:pt>
                <c:pt idx="217">
                  <c:v>-216306.521412162</c:v>
                </c:pt>
                <c:pt idx="218">
                  <c:v>-216306.521412162</c:v>
                </c:pt>
                <c:pt idx="219">
                  <c:v>-216306.521412162</c:v>
                </c:pt>
                <c:pt idx="220">
                  <c:v>-216306.521412162</c:v>
                </c:pt>
                <c:pt idx="221">
                  <c:v>-216306.521412162</c:v>
                </c:pt>
                <c:pt idx="222">
                  <c:v>-216306.521412162</c:v>
                </c:pt>
                <c:pt idx="223">
                  <c:v>-216306.521412162</c:v>
                </c:pt>
                <c:pt idx="224">
                  <c:v>-216306.521412162</c:v>
                </c:pt>
                <c:pt idx="225">
                  <c:v>-216306.521412162</c:v>
                </c:pt>
                <c:pt idx="226">
                  <c:v>-216306.521412162</c:v>
                </c:pt>
                <c:pt idx="227">
                  <c:v>-216306.521412162</c:v>
                </c:pt>
                <c:pt idx="228">
                  <c:v>-216306.521412162</c:v>
                </c:pt>
                <c:pt idx="229">
                  <c:v>-216306.521412162</c:v>
                </c:pt>
                <c:pt idx="230">
                  <c:v>-216306.521412162</c:v>
                </c:pt>
                <c:pt idx="231">
                  <c:v>-216306.521412162</c:v>
                </c:pt>
                <c:pt idx="232">
                  <c:v>-216306.521412162</c:v>
                </c:pt>
                <c:pt idx="233">
                  <c:v>-216306.521412162</c:v>
                </c:pt>
                <c:pt idx="234">
                  <c:v>-216306.521412162</c:v>
                </c:pt>
                <c:pt idx="235">
                  <c:v>-216306.521412162</c:v>
                </c:pt>
                <c:pt idx="236">
                  <c:v>-216306.521412162</c:v>
                </c:pt>
                <c:pt idx="237">
                  <c:v>-216306.521412162</c:v>
                </c:pt>
                <c:pt idx="238">
                  <c:v>-216306.521412162</c:v>
                </c:pt>
                <c:pt idx="239">
                  <c:v>-216306.521412162</c:v>
                </c:pt>
                <c:pt idx="240">
                  <c:v>-216306.521412162</c:v>
                </c:pt>
                <c:pt idx="241">
                  <c:v>-216306.521412162</c:v>
                </c:pt>
                <c:pt idx="242">
                  <c:v>-216306.521412162</c:v>
                </c:pt>
                <c:pt idx="243">
                  <c:v>-216306.521412162</c:v>
                </c:pt>
                <c:pt idx="244">
                  <c:v>-216306.521412162</c:v>
                </c:pt>
                <c:pt idx="245">
                  <c:v>-216306.521412162</c:v>
                </c:pt>
                <c:pt idx="246">
                  <c:v>-216306.521412162</c:v>
                </c:pt>
                <c:pt idx="247">
                  <c:v>-216306.521412162</c:v>
                </c:pt>
                <c:pt idx="248">
                  <c:v>-216306.521412162</c:v>
                </c:pt>
                <c:pt idx="249">
                  <c:v>-216306.521412162</c:v>
                </c:pt>
                <c:pt idx="250">
                  <c:v>-216306.521412162</c:v>
                </c:pt>
                <c:pt idx="251">
                  <c:v>-216306.521412162</c:v>
                </c:pt>
                <c:pt idx="252">
                  <c:v>-216306.521412162</c:v>
                </c:pt>
                <c:pt idx="253">
                  <c:v>-216306.521412162</c:v>
                </c:pt>
                <c:pt idx="254">
                  <c:v>-216306.521412162</c:v>
                </c:pt>
                <c:pt idx="255">
                  <c:v>-216306.521412162</c:v>
                </c:pt>
                <c:pt idx="256">
                  <c:v>-216306.521412162</c:v>
                </c:pt>
                <c:pt idx="257">
                  <c:v>-216306.521412162</c:v>
                </c:pt>
                <c:pt idx="258">
                  <c:v>-216306.521412162</c:v>
                </c:pt>
                <c:pt idx="259">
                  <c:v>-216306.521412162</c:v>
                </c:pt>
                <c:pt idx="260">
                  <c:v>-216306.521412162</c:v>
                </c:pt>
                <c:pt idx="261">
                  <c:v>-216306.521412162</c:v>
                </c:pt>
                <c:pt idx="262">
                  <c:v>-216306.521412162</c:v>
                </c:pt>
                <c:pt idx="263">
                  <c:v>-216306.521412162</c:v>
                </c:pt>
                <c:pt idx="264">
                  <c:v>-216306.521412162</c:v>
                </c:pt>
                <c:pt idx="265">
                  <c:v>-216306.521412162</c:v>
                </c:pt>
                <c:pt idx="266">
                  <c:v>-216306.521412162</c:v>
                </c:pt>
                <c:pt idx="267">
                  <c:v>-216306.521412162</c:v>
                </c:pt>
                <c:pt idx="268">
                  <c:v>-216306.521412162</c:v>
                </c:pt>
                <c:pt idx="269">
                  <c:v>-216306.521412162</c:v>
                </c:pt>
                <c:pt idx="270">
                  <c:v>-216306.521412162</c:v>
                </c:pt>
                <c:pt idx="271">
                  <c:v>-216306.521412162</c:v>
                </c:pt>
                <c:pt idx="272">
                  <c:v>-216306.521412162</c:v>
                </c:pt>
                <c:pt idx="273">
                  <c:v>-216306.521412162</c:v>
                </c:pt>
                <c:pt idx="274">
                  <c:v>-216306.521412162</c:v>
                </c:pt>
                <c:pt idx="275">
                  <c:v>-216306.521412162</c:v>
                </c:pt>
                <c:pt idx="276">
                  <c:v>-216306.521412162</c:v>
                </c:pt>
                <c:pt idx="277">
                  <c:v>-216306.521412162</c:v>
                </c:pt>
                <c:pt idx="278">
                  <c:v>-216306.521412162</c:v>
                </c:pt>
                <c:pt idx="279">
                  <c:v>-216306.521412162</c:v>
                </c:pt>
                <c:pt idx="280">
                  <c:v>-216306.521412162</c:v>
                </c:pt>
                <c:pt idx="281">
                  <c:v>-216306.521412162</c:v>
                </c:pt>
                <c:pt idx="282">
                  <c:v>-216306.521412162</c:v>
                </c:pt>
                <c:pt idx="283">
                  <c:v>-216306.521412162</c:v>
                </c:pt>
                <c:pt idx="284">
                  <c:v>-216306.521412162</c:v>
                </c:pt>
                <c:pt idx="285">
                  <c:v>-216306.521412162</c:v>
                </c:pt>
                <c:pt idx="286">
                  <c:v>-216306.521412162</c:v>
                </c:pt>
                <c:pt idx="287">
                  <c:v>-216306.521412162</c:v>
                </c:pt>
                <c:pt idx="288">
                  <c:v>-216306.521412162</c:v>
                </c:pt>
                <c:pt idx="289">
                  <c:v>-216306.521412162</c:v>
                </c:pt>
                <c:pt idx="290">
                  <c:v>-216306.521412162</c:v>
                </c:pt>
                <c:pt idx="291">
                  <c:v>-216306.521412162</c:v>
                </c:pt>
                <c:pt idx="292">
                  <c:v>-216306.521412162</c:v>
                </c:pt>
                <c:pt idx="293">
                  <c:v>-216306.521412162</c:v>
                </c:pt>
                <c:pt idx="294">
                  <c:v>-216306.521412162</c:v>
                </c:pt>
                <c:pt idx="295">
                  <c:v>-216306.521412162</c:v>
                </c:pt>
                <c:pt idx="296">
                  <c:v>-216306.521412162</c:v>
                </c:pt>
                <c:pt idx="297">
                  <c:v>-216306.521412162</c:v>
                </c:pt>
                <c:pt idx="298">
                  <c:v>-216306.521412162</c:v>
                </c:pt>
                <c:pt idx="299">
                  <c:v>-216306.521412162</c:v>
                </c:pt>
                <c:pt idx="300">
                  <c:v>-216306.521412162</c:v>
                </c:pt>
                <c:pt idx="301">
                  <c:v>-216306.521412162</c:v>
                </c:pt>
                <c:pt idx="302">
                  <c:v>-216306.521412162</c:v>
                </c:pt>
                <c:pt idx="303">
                  <c:v>-216306.521412162</c:v>
                </c:pt>
                <c:pt idx="304">
                  <c:v>-216306.521412162</c:v>
                </c:pt>
                <c:pt idx="305">
                  <c:v>-216306.521412162</c:v>
                </c:pt>
                <c:pt idx="306">
                  <c:v>-216306.521412162</c:v>
                </c:pt>
                <c:pt idx="307">
                  <c:v>-216306.521412162</c:v>
                </c:pt>
                <c:pt idx="308">
                  <c:v>-216306.521412162</c:v>
                </c:pt>
                <c:pt idx="309">
                  <c:v>-216306.521412162</c:v>
                </c:pt>
                <c:pt idx="310">
                  <c:v>-216306.521412162</c:v>
                </c:pt>
                <c:pt idx="311">
                  <c:v>-216306.521412162</c:v>
                </c:pt>
                <c:pt idx="312">
                  <c:v>-216306.521412162</c:v>
                </c:pt>
                <c:pt idx="313">
                  <c:v>-216306.521412162</c:v>
                </c:pt>
                <c:pt idx="314">
                  <c:v>-216306.521412162</c:v>
                </c:pt>
                <c:pt idx="315">
                  <c:v>-216306.521412162</c:v>
                </c:pt>
                <c:pt idx="316">
                  <c:v>-216306.521412162</c:v>
                </c:pt>
                <c:pt idx="317">
                  <c:v>-216306.521412162</c:v>
                </c:pt>
                <c:pt idx="318">
                  <c:v>-216306.521412162</c:v>
                </c:pt>
                <c:pt idx="319">
                  <c:v>-216306.521412162</c:v>
                </c:pt>
                <c:pt idx="320">
                  <c:v>-216306.521412162</c:v>
                </c:pt>
                <c:pt idx="321">
                  <c:v>-216306.521412162</c:v>
                </c:pt>
                <c:pt idx="322">
                  <c:v>-216306.521412162</c:v>
                </c:pt>
                <c:pt idx="323">
                  <c:v>-216306.521412162</c:v>
                </c:pt>
                <c:pt idx="324">
                  <c:v>-216306.521412162</c:v>
                </c:pt>
                <c:pt idx="325">
                  <c:v>-216306.521412162</c:v>
                </c:pt>
                <c:pt idx="326">
                  <c:v>-216306.521412162</c:v>
                </c:pt>
                <c:pt idx="327">
                  <c:v>-216306.521412162</c:v>
                </c:pt>
                <c:pt idx="328">
                  <c:v>-216306.521412162</c:v>
                </c:pt>
                <c:pt idx="329">
                  <c:v>-216306.521412162</c:v>
                </c:pt>
                <c:pt idx="330">
                  <c:v>-216306.521412162</c:v>
                </c:pt>
                <c:pt idx="331">
                  <c:v>-216306.521412162</c:v>
                </c:pt>
                <c:pt idx="332">
                  <c:v>-216306.521412162</c:v>
                </c:pt>
                <c:pt idx="333">
                  <c:v>-216306.521412162</c:v>
                </c:pt>
                <c:pt idx="334">
                  <c:v>-216306.521412162</c:v>
                </c:pt>
                <c:pt idx="335">
                  <c:v>-216306.521412162</c:v>
                </c:pt>
                <c:pt idx="336">
                  <c:v>-216306.521412162</c:v>
                </c:pt>
                <c:pt idx="337">
                  <c:v>-216306.521412162</c:v>
                </c:pt>
                <c:pt idx="338">
                  <c:v>-216306.521412162</c:v>
                </c:pt>
                <c:pt idx="339">
                  <c:v>-216306.521412162</c:v>
                </c:pt>
                <c:pt idx="340">
                  <c:v>-216306.521412162</c:v>
                </c:pt>
                <c:pt idx="341">
                  <c:v>-216306.521412162</c:v>
                </c:pt>
                <c:pt idx="342">
                  <c:v>-216306.521412162</c:v>
                </c:pt>
                <c:pt idx="343">
                  <c:v>-216306.521412162</c:v>
                </c:pt>
                <c:pt idx="344">
                  <c:v>-216306.521412162</c:v>
                </c:pt>
                <c:pt idx="345">
                  <c:v>-216306.521412162</c:v>
                </c:pt>
                <c:pt idx="346">
                  <c:v>-216306.521412162</c:v>
                </c:pt>
                <c:pt idx="347">
                  <c:v>-216306.521412162</c:v>
                </c:pt>
                <c:pt idx="348">
                  <c:v>-216306.521412162</c:v>
                </c:pt>
                <c:pt idx="349">
                  <c:v>-216306.521412162</c:v>
                </c:pt>
                <c:pt idx="350">
                  <c:v>-216306.521412162</c:v>
                </c:pt>
                <c:pt idx="351">
                  <c:v>-216306.521412162</c:v>
                </c:pt>
                <c:pt idx="352">
                  <c:v>-216306.521412162</c:v>
                </c:pt>
                <c:pt idx="353">
                  <c:v>-216306.521412162</c:v>
                </c:pt>
                <c:pt idx="354">
                  <c:v>-216306.521412162</c:v>
                </c:pt>
                <c:pt idx="355">
                  <c:v>-216306.521412162</c:v>
                </c:pt>
                <c:pt idx="356">
                  <c:v>-216306.521412162</c:v>
                </c:pt>
                <c:pt idx="357">
                  <c:v>-216306.521412162</c:v>
                </c:pt>
                <c:pt idx="358">
                  <c:v>-216306.521412162</c:v>
                </c:pt>
                <c:pt idx="359">
                  <c:v>-216306.521412162</c:v>
                </c:pt>
                <c:pt idx="360">
                  <c:v>-216306.521412162</c:v>
                </c:pt>
                <c:pt idx="361">
                  <c:v>-216306.521412162</c:v>
                </c:pt>
                <c:pt idx="362">
                  <c:v>-216306.521412162</c:v>
                </c:pt>
                <c:pt idx="363">
                  <c:v>-216306.521412162</c:v>
                </c:pt>
                <c:pt idx="364">
                  <c:v>-216306.521412162</c:v>
                </c:pt>
                <c:pt idx="365">
                  <c:v>-216306.521412162</c:v>
                </c:pt>
                <c:pt idx="366">
                  <c:v>-216306.521412162</c:v>
                </c:pt>
                <c:pt idx="367">
                  <c:v>-216306.521412162</c:v>
                </c:pt>
                <c:pt idx="368">
                  <c:v>-216306.521412162</c:v>
                </c:pt>
                <c:pt idx="369">
                  <c:v>-216306.521412162</c:v>
                </c:pt>
                <c:pt idx="370">
                  <c:v>-216306.521412162</c:v>
                </c:pt>
                <c:pt idx="371">
                  <c:v>-216306.521412162</c:v>
                </c:pt>
                <c:pt idx="372">
                  <c:v>-216306.521412162</c:v>
                </c:pt>
                <c:pt idx="373">
                  <c:v>-216306.521412162</c:v>
                </c:pt>
                <c:pt idx="374">
                  <c:v>-216306.521412162</c:v>
                </c:pt>
                <c:pt idx="375">
                  <c:v>-216306.521412162</c:v>
                </c:pt>
                <c:pt idx="376">
                  <c:v>-216306.521412162</c:v>
                </c:pt>
                <c:pt idx="377">
                  <c:v>-216306.521412162</c:v>
                </c:pt>
                <c:pt idx="378">
                  <c:v>-216306.521412162</c:v>
                </c:pt>
                <c:pt idx="379">
                  <c:v>-216306.521412162</c:v>
                </c:pt>
                <c:pt idx="380">
                  <c:v>-216306.521412162</c:v>
                </c:pt>
                <c:pt idx="381">
                  <c:v>-216306.521412162</c:v>
                </c:pt>
                <c:pt idx="382">
                  <c:v>-216306.521412162</c:v>
                </c:pt>
                <c:pt idx="383">
                  <c:v>-216306.521412162</c:v>
                </c:pt>
                <c:pt idx="384">
                  <c:v>-216306.521412162</c:v>
                </c:pt>
                <c:pt idx="385">
                  <c:v>-216306.521412162</c:v>
                </c:pt>
                <c:pt idx="386">
                  <c:v>-216306.521412162</c:v>
                </c:pt>
                <c:pt idx="387">
                  <c:v>-216306.521412162</c:v>
                </c:pt>
                <c:pt idx="388">
                  <c:v>-216306.521412162</c:v>
                </c:pt>
                <c:pt idx="389">
                  <c:v>-216306.521412162</c:v>
                </c:pt>
                <c:pt idx="390">
                  <c:v>-216306.521412162</c:v>
                </c:pt>
                <c:pt idx="391">
                  <c:v>-216306.521412162</c:v>
                </c:pt>
                <c:pt idx="392">
                  <c:v>-216306.521412162</c:v>
                </c:pt>
                <c:pt idx="393">
                  <c:v>-216306.521412162</c:v>
                </c:pt>
                <c:pt idx="394">
                  <c:v>-216306.521412162</c:v>
                </c:pt>
                <c:pt idx="395">
                  <c:v>-216306.521412162</c:v>
                </c:pt>
                <c:pt idx="396">
                  <c:v>-216306.521412162</c:v>
                </c:pt>
                <c:pt idx="397">
                  <c:v>-216306.521412162</c:v>
                </c:pt>
                <c:pt idx="398">
                  <c:v>-216306.521412162</c:v>
                </c:pt>
                <c:pt idx="399">
                  <c:v>-216306.521412162</c:v>
                </c:pt>
                <c:pt idx="400">
                  <c:v>-216306.521412162</c:v>
                </c:pt>
                <c:pt idx="401">
                  <c:v>-216306.521412162</c:v>
                </c:pt>
                <c:pt idx="402">
                  <c:v>-216306.521412162</c:v>
                </c:pt>
                <c:pt idx="403">
                  <c:v>-216306.521412162</c:v>
                </c:pt>
                <c:pt idx="404">
                  <c:v>-216306.521412162</c:v>
                </c:pt>
                <c:pt idx="405">
                  <c:v>-216306.521412162</c:v>
                </c:pt>
                <c:pt idx="406">
                  <c:v>-216306.521412162</c:v>
                </c:pt>
                <c:pt idx="407">
                  <c:v>-216306.521412162</c:v>
                </c:pt>
                <c:pt idx="408">
                  <c:v>-216306.521412162</c:v>
                </c:pt>
                <c:pt idx="409">
                  <c:v>-216306.521412162</c:v>
                </c:pt>
                <c:pt idx="410">
                  <c:v>-216306.521412162</c:v>
                </c:pt>
                <c:pt idx="411">
                  <c:v>-216306.521412162</c:v>
                </c:pt>
                <c:pt idx="412">
                  <c:v>-216306.521412162</c:v>
                </c:pt>
                <c:pt idx="413">
                  <c:v>-216306.521412162</c:v>
                </c:pt>
                <c:pt idx="414">
                  <c:v>-216306.521412162</c:v>
                </c:pt>
                <c:pt idx="415">
                  <c:v>-216306.521412162</c:v>
                </c:pt>
                <c:pt idx="416">
                  <c:v>-216306.521412162</c:v>
                </c:pt>
                <c:pt idx="417">
                  <c:v>-216306.521412162</c:v>
                </c:pt>
                <c:pt idx="418">
                  <c:v>-216306.521412162</c:v>
                </c:pt>
                <c:pt idx="419">
                  <c:v>-216306.521412162</c:v>
                </c:pt>
                <c:pt idx="420">
                  <c:v>-216306.521412162</c:v>
                </c:pt>
                <c:pt idx="421">
                  <c:v>-216306.521412162</c:v>
                </c:pt>
                <c:pt idx="422">
                  <c:v>-216306.521412162</c:v>
                </c:pt>
                <c:pt idx="423">
                  <c:v>-216306.521412162</c:v>
                </c:pt>
                <c:pt idx="424">
                  <c:v>-216306.521412162</c:v>
                </c:pt>
                <c:pt idx="425">
                  <c:v>-216306.521412162</c:v>
                </c:pt>
                <c:pt idx="426">
                  <c:v>-216306.521412162</c:v>
                </c:pt>
                <c:pt idx="427">
                  <c:v>-216306.521412162</c:v>
                </c:pt>
                <c:pt idx="428">
                  <c:v>-216306.521412162</c:v>
                </c:pt>
                <c:pt idx="429">
                  <c:v>-216306.521412162</c:v>
                </c:pt>
                <c:pt idx="430">
                  <c:v>-216306.521412162</c:v>
                </c:pt>
                <c:pt idx="431">
                  <c:v>-216306.521412162</c:v>
                </c:pt>
                <c:pt idx="432">
                  <c:v>-216306.521412162</c:v>
                </c:pt>
                <c:pt idx="433">
                  <c:v>-216306.521412162</c:v>
                </c:pt>
                <c:pt idx="434">
                  <c:v>-216306.521412162</c:v>
                </c:pt>
                <c:pt idx="435">
                  <c:v>-216306.521412162</c:v>
                </c:pt>
                <c:pt idx="436">
                  <c:v>-216306.521412162</c:v>
                </c:pt>
                <c:pt idx="437">
                  <c:v>-216306.521412162</c:v>
                </c:pt>
                <c:pt idx="438">
                  <c:v>-216306.521412162</c:v>
                </c:pt>
                <c:pt idx="439">
                  <c:v>-216306.521412162</c:v>
                </c:pt>
                <c:pt idx="440">
                  <c:v>-216306.521412162</c:v>
                </c:pt>
                <c:pt idx="441">
                  <c:v>-216306.521412162</c:v>
                </c:pt>
                <c:pt idx="442">
                  <c:v>-216306.521412162</c:v>
                </c:pt>
                <c:pt idx="443">
                  <c:v>-216306.521412162</c:v>
                </c:pt>
                <c:pt idx="444">
                  <c:v>-216306.521412162</c:v>
                </c:pt>
                <c:pt idx="445">
                  <c:v>-216306.521412162</c:v>
                </c:pt>
                <c:pt idx="446">
                  <c:v>-216306.521412162</c:v>
                </c:pt>
                <c:pt idx="447">
                  <c:v>-216306.521412162</c:v>
                </c:pt>
                <c:pt idx="448">
                  <c:v>-216306.521412162</c:v>
                </c:pt>
                <c:pt idx="449">
                  <c:v>-216306.521412162</c:v>
                </c:pt>
                <c:pt idx="450">
                  <c:v>-216306.521412162</c:v>
                </c:pt>
                <c:pt idx="451">
                  <c:v>-216306.521412162</c:v>
                </c:pt>
                <c:pt idx="452">
                  <c:v>-216306.521412162</c:v>
                </c:pt>
                <c:pt idx="453">
                  <c:v>-216306.521412162</c:v>
                </c:pt>
                <c:pt idx="454">
                  <c:v>-216306.521412162</c:v>
                </c:pt>
                <c:pt idx="455">
                  <c:v>-216306.521412162</c:v>
                </c:pt>
                <c:pt idx="456">
                  <c:v>-216306.521412162</c:v>
                </c:pt>
                <c:pt idx="457">
                  <c:v>-216306.521412162</c:v>
                </c:pt>
                <c:pt idx="458">
                  <c:v>-216306.521412162</c:v>
                </c:pt>
                <c:pt idx="459">
                  <c:v>-216306.521412162</c:v>
                </c:pt>
                <c:pt idx="460">
                  <c:v>-216306.521412162</c:v>
                </c:pt>
                <c:pt idx="461">
                  <c:v>-216306.521412162</c:v>
                </c:pt>
                <c:pt idx="462">
                  <c:v>-216306.521412162</c:v>
                </c:pt>
                <c:pt idx="463">
                  <c:v>-216306.521412162</c:v>
                </c:pt>
                <c:pt idx="464">
                  <c:v>-216306.521412162</c:v>
                </c:pt>
                <c:pt idx="465">
                  <c:v>-216306.521412162</c:v>
                </c:pt>
                <c:pt idx="466">
                  <c:v>-216306.521412162</c:v>
                </c:pt>
                <c:pt idx="467">
                  <c:v>-216306.521412162</c:v>
                </c:pt>
                <c:pt idx="468">
                  <c:v>-216306.521412162</c:v>
                </c:pt>
                <c:pt idx="469">
                  <c:v>-216306.521412162</c:v>
                </c:pt>
                <c:pt idx="470">
                  <c:v>-216306.521412162</c:v>
                </c:pt>
                <c:pt idx="471">
                  <c:v>-216306.521412162</c:v>
                </c:pt>
                <c:pt idx="472">
                  <c:v>-216306.521412162</c:v>
                </c:pt>
                <c:pt idx="473">
                  <c:v>-216306.521412162</c:v>
                </c:pt>
                <c:pt idx="474">
                  <c:v>-216306.521412162</c:v>
                </c:pt>
                <c:pt idx="475">
                  <c:v>-216306.521412162</c:v>
                </c:pt>
                <c:pt idx="476">
                  <c:v>-216306.521412162</c:v>
                </c:pt>
                <c:pt idx="477">
                  <c:v>-216306.521412162</c:v>
                </c:pt>
                <c:pt idx="478">
                  <c:v>-216306.521412162</c:v>
                </c:pt>
                <c:pt idx="479">
                  <c:v>-216306.521412162</c:v>
                </c:pt>
                <c:pt idx="480">
                  <c:v>-216306.521412162</c:v>
                </c:pt>
                <c:pt idx="481">
                  <c:v>-216306.521412162</c:v>
                </c:pt>
                <c:pt idx="482">
                  <c:v>-216306.521412162</c:v>
                </c:pt>
                <c:pt idx="483">
                  <c:v>-216306.521412162</c:v>
                </c:pt>
                <c:pt idx="484">
                  <c:v>-216306.521412162</c:v>
                </c:pt>
                <c:pt idx="485">
                  <c:v>-216306.521412162</c:v>
                </c:pt>
                <c:pt idx="486">
                  <c:v>-216306.521412162</c:v>
                </c:pt>
                <c:pt idx="487">
                  <c:v>-216306.521412162</c:v>
                </c:pt>
                <c:pt idx="488">
                  <c:v>-216306.521412162</c:v>
                </c:pt>
                <c:pt idx="489">
                  <c:v>-216306.521412162</c:v>
                </c:pt>
                <c:pt idx="490">
                  <c:v>-216306.521412162</c:v>
                </c:pt>
                <c:pt idx="491">
                  <c:v>-216306.521412162</c:v>
                </c:pt>
                <c:pt idx="492">
                  <c:v>-216306.521412162</c:v>
                </c:pt>
                <c:pt idx="493">
                  <c:v>-216306.521412162</c:v>
                </c:pt>
                <c:pt idx="494">
                  <c:v>-216306.521412162</c:v>
                </c:pt>
                <c:pt idx="495">
                  <c:v>-216306.521412162</c:v>
                </c:pt>
                <c:pt idx="496">
                  <c:v>-216306.521412162</c:v>
                </c:pt>
                <c:pt idx="497">
                  <c:v>-216306.521412162</c:v>
                </c:pt>
                <c:pt idx="498">
                  <c:v>-216306.521412162</c:v>
                </c:pt>
                <c:pt idx="499">
                  <c:v>-216306.521412162</c:v>
                </c:pt>
                <c:pt idx="500">
                  <c:v>-216306.521412162</c:v>
                </c:pt>
                <c:pt idx="501">
                  <c:v>-216306.521412162</c:v>
                </c:pt>
                <c:pt idx="502">
                  <c:v>-216306.521412162</c:v>
                </c:pt>
                <c:pt idx="503">
                  <c:v>-216306.521412162</c:v>
                </c:pt>
                <c:pt idx="504">
                  <c:v>-216306.521412162</c:v>
                </c:pt>
                <c:pt idx="505">
                  <c:v>-216306.521412162</c:v>
                </c:pt>
                <c:pt idx="506">
                  <c:v>-216306.521412162</c:v>
                </c:pt>
                <c:pt idx="507">
                  <c:v>-216306.521412162</c:v>
                </c:pt>
                <c:pt idx="508">
                  <c:v>-216306.521412162</c:v>
                </c:pt>
                <c:pt idx="509">
                  <c:v>-216306.521412162</c:v>
                </c:pt>
                <c:pt idx="510">
                  <c:v>-216306.521412162</c:v>
                </c:pt>
                <c:pt idx="511">
                  <c:v>-216306.521412162</c:v>
                </c:pt>
                <c:pt idx="512">
                  <c:v>-216306.521412162</c:v>
                </c:pt>
                <c:pt idx="513">
                  <c:v>-216306.521412162</c:v>
                </c:pt>
                <c:pt idx="514">
                  <c:v>-216306.521412162</c:v>
                </c:pt>
                <c:pt idx="515">
                  <c:v>-216306.521412162</c:v>
                </c:pt>
                <c:pt idx="516">
                  <c:v>-216306.521412162</c:v>
                </c:pt>
                <c:pt idx="517">
                  <c:v>-216306.521412162</c:v>
                </c:pt>
                <c:pt idx="518">
                  <c:v>-216306.521412162</c:v>
                </c:pt>
                <c:pt idx="519">
                  <c:v>-216306.521412162</c:v>
                </c:pt>
                <c:pt idx="520">
                  <c:v>-216306.521412162</c:v>
                </c:pt>
                <c:pt idx="521">
                  <c:v>-216306.521412162</c:v>
                </c:pt>
                <c:pt idx="522">
                  <c:v>-216306.521412162</c:v>
                </c:pt>
                <c:pt idx="523">
                  <c:v>-216306.521412162</c:v>
                </c:pt>
                <c:pt idx="524">
                  <c:v>-216306.521412162</c:v>
                </c:pt>
                <c:pt idx="525">
                  <c:v>-216306.521412162</c:v>
                </c:pt>
                <c:pt idx="526">
                  <c:v>-216306.521412162</c:v>
                </c:pt>
                <c:pt idx="527">
                  <c:v>-216306.521412162</c:v>
                </c:pt>
                <c:pt idx="528">
                  <c:v>-216306.521412162</c:v>
                </c:pt>
                <c:pt idx="529">
                  <c:v>-216306.521412162</c:v>
                </c:pt>
                <c:pt idx="530">
                  <c:v>-216306.521412162</c:v>
                </c:pt>
                <c:pt idx="531">
                  <c:v>-216306.521412162</c:v>
                </c:pt>
                <c:pt idx="532">
                  <c:v>-216306.521412162</c:v>
                </c:pt>
                <c:pt idx="533">
                  <c:v>-216306.521412162</c:v>
                </c:pt>
                <c:pt idx="534">
                  <c:v>-216306.521412162</c:v>
                </c:pt>
                <c:pt idx="535">
                  <c:v>-216306.521412162</c:v>
                </c:pt>
                <c:pt idx="536">
                  <c:v>-216306.521412162</c:v>
                </c:pt>
                <c:pt idx="537">
                  <c:v>-216306.521412162</c:v>
                </c:pt>
                <c:pt idx="538">
                  <c:v>-216306.521412162</c:v>
                </c:pt>
                <c:pt idx="539">
                  <c:v>-216306.521412162</c:v>
                </c:pt>
                <c:pt idx="540">
                  <c:v>-216306.521412162</c:v>
                </c:pt>
                <c:pt idx="541">
                  <c:v>-216306.521412162</c:v>
                </c:pt>
                <c:pt idx="542">
                  <c:v>-216306.521412162</c:v>
                </c:pt>
                <c:pt idx="543">
                  <c:v>-216306.521412162</c:v>
                </c:pt>
                <c:pt idx="544">
                  <c:v>-216306.521412162</c:v>
                </c:pt>
                <c:pt idx="545">
                  <c:v>-216306.521412162</c:v>
                </c:pt>
                <c:pt idx="546">
                  <c:v>-216306.521412162</c:v>
                </c:pt>
                <c:pt idx="547">
                  <c:v>-216306.521412162</c:v>
                </c:pt>
                <c:pt idx="548">
                  <c:v>-216306.521412162</c:v>
                </c:pt>
                <c:pt idx="549">
                  <c:v>-216306.521412162</c:v>
                </c:pt>
                <c:pt idx="550">
                  <c:v>-216306.521412162</c:v>
                </c:pt>
                <c:pt idx="551">
                  <c:v>-216306.521412162</c:v>
                </c:pt>
                <c:pt idx="552">
                  <c:v>-216306.521412162</c:v>
                </c:pt>
                <c:pt idx="553">
                  <c:v>-216306.521412162</c:v>
                </c:pt>
                <c:pt idx="554">
                  <c:v>-216306.521412162</c:v>
                </c:pt>
                <c:pt idx="555">
                  <c:v>-216306.521412162</c:v>
                </c:pt>
                <c:pt idx="556">
                  <c:v>-216306.521412162</c:v>
                </c:pt>
                <c:pt idx="557">
                  <c:v>-216306.521412162</c:v>
                </c:pt>
                <c:pt idx="558">
                  <c:v>-216306.521412162</c:v>
                </c:pt>
                <c:pt idx="559">
                  <c:v>-216306.521412162</c:v>
                </c:pt>
                <c:pt idx="560">
                  <c:v>-216306.521412162</c:v>
                </c:pt>
                <c:pt idx="561">
                  <c:v>-216306.521412162</c:v>
                </c:pt>
                <c:pt idx="562">
                  <c:v>-216306.521412162</c:v>
                </c:pt>
                <c:pt idx="563">
                  <c:v>-216306.521412162</c:v>
                </c:pt>
                <c:pt idx="564">
                  <c:v>-216306.521412162</c:v>
                </c:pt>
                <c:pt idx="565">
                  <c:v>-216306.521412162</c:v>
                </c:pt>
                <c:pt idx="566">
                  <c:v>-216306.521412162</c:v>
                </c:pt>
                <c:pt idx="567">
                  <c:v>-216306.521412162</c:v>
                </c:pt>
                <c:pt idx="568">
                  <c:v>-216306.521412162</c:v>
                </c:pt>
                <c:pt idx="569">
                  <c:v>-216306.521412162</c:v>
                </c:pt>
                <c:pt idx="570">
                  <c:v>-216306.521412162</c:v>
                </c:pt>
                <c:pt idx="571">
                  <c:v>-216306.521412162</c:v>
                </c:pt>
                <c:pt idx="572">
                  <c:v>-216306.521412162</c:v>
                </c:pt>
                <c:pt idx="573">
                  <c:v>-216306.521412162</c:v>
                </c:pt>
                <c:pt idx="574">
                  <c:v>-216306.521412162</c:v>
                </c:pt>
                <c:pt idx="575">
                  <c:v>-216306.521412162</c:v>
                </c:pt>
                <c:pt idx="576">
                  <c:v>-216306.521412162</c:v>
                </c:pt>
                <c:pt idx="577">
                  <c:v>-216306.521412162</c:v>
                </c:pt>
                <c:pt idx="578">
                  <c:v>-216306.521412162</c:v>
                </c:pt>
                <c:pt idx="579">
                  <c:v>-216306.521412162</c:v>
                </c:pt>
                <c:pt idx="580">
                  <c:v>-216306.521412162</c:v>
                </c:pt>
                <c:pt idx="581">
                  <c:v>-216306.521412162</c:v>
                </c:pt>
                <c:pt idx="582">
                  <c:v>-216306.521412162</c:v>
                </c:pt>
                <c:pt idx="583">
                  <c:v>-216306.521412162</c:v>
                </c:pt>
                <c:pt idx="584">
                  <c:v>-216306.521412162</c:v>
                </c:pt>
                <c:pt idx="585">
                  <c:v>-216306.521412162</c:v>
                </c:pt>
                <c:pt idx="586">
                  <c:v>-216306.521412162</c:v>
                </c:pt>
                <c:pt idx="587">
                  <c:v>-216306.521412162</c:v>
                </c:pt>
                <c:pt idx="588">
                  <c:v>-216306.521412162</c:v>
                </c:pt>
                <c:pt idx="589">
                  <c:v>-216306.521412162</c:v>
                </c:pt>
                <c:pt idx="590">
                  <c:v>-216306.521412162</c:v>
                </c:pt>
                <c:pt idx="591">
                  <c:v>-216306.521412162</c:v>
                </c:pt>
                <c:pt idx="592">
                  <c:v>-216306.521412162</c:v>
                </c:pt>
                <c:pt idx="593">
                  <c:v>-216306.521412162</c:v>
                </c:pt>
                <c:pt idx="594">
                  <c:v>-216306.521412162</c:v>
                </c:pt>
                <c:pt idx="595">
                  <c:v>-216306.521412162</c:v>
                </c:pt>
                <c:pt idx="596">
                  <c:v>-216306.521412162</c:v>
                </c:pt>
                <c:pt idx="597">
                  <c:v>-216306.521412162</c:v>
                </c:pt>
                <c:pt idx="598">
                  <c:v>-216306.521412162</c:v>
                </c:pt>
                <c:pt idx="599">
                  <c:v>-216306.521412162</c:v>
                </c:pt>
                <c:pt idx="600">
                  <c:v>-216306.521412162</c:v>
                </c:pt>
                <c:pt idx="601">
                  <c:v>-216306.521412162</c:v>
                </c:pt>
                <c:pt idx="602">
                  <c:v>-216306.521412162</c:v>
                </c:pt>
                <c:pt idx="603">
                  <c:v>-216306.521412162</c:v>
                </c:pt>
                <c:pt idx="604">
                  <c:v>-216306.521412162</c:v>
                </c:pt>
                <c:pt idx="605">
                  <c:v>-216306.521412162</c:v>
                </c:pt>
                <c:pt idx="606">
                  <c:v>-216306.521412162</c:v>
                </c:pt>
                <c:pt idx="607">
                  <c:v>-216306.521412162</c:v>
                </c:pt>
                <c:pt idx="608">
                  <c:v>-216306.521412162</c:v>
                </c:pt>
                <c:pt idx="609">
                  <c:v>-216306.521412162</c:v>
                </c:pt>
                <c:pt idx="610">
                  <c:v>-216306.521412162</c:v>
                </c:pt>
                <c:pt idx="611">
                  <c:v>-216306.521412162</c:v>
                </c:pt>
                <c:pt idx="612">
                  <c:v>-216306.521412162</c:v>
                </c:pt>
                <c:pt idx="613">
                  <c:v>-216306.521412162</c:v>
                </c:pt>
                <c:pt idx="614">
                  <c:v>-216306.521412162</c:v>
                </c:pt>
                <c:pt idx="615">
                  <c:v>-216306.521412162</c:v>
                </c:pt>
                <c:pt idx="616">
                  <c:v>-216306.521412162</c:v>
                </c:pt>
              </c:numCache>
            </c:numRef>
          </c:val>
        </c:ser>
        <c:gapWidth val="100"/>
        <c:overlap val="0"/>
        <c:axId val="46066051"/>
        <c:axId val="99386231"/>
      </c:barChart>
      <c:catAx>
        <c:axId val="46066051"/>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9386231"/>
        <c:crosses val="autoZero"/>
        <c:auto val="1"/>
        <c:lblAlgn val="ctr"/>
        <c:lblOffset val="100"/>
      </c:catAx>
      <c:valAx>
        <c:axId val="99386231"/>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Savings Minus Costs</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46066051"/>
        <c:crosses val="autoZero"/>
      </c:valAx>
      <c:spPr>
        <a:noFill/>
        <a:ln>
          <a:solidFill>
            <a:srgbClr val="b3b3b3"/>
          </a:solid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5.xml"/>
</Relationships>
</file>

<file path=xl/drawings/_rels/drawing2.xml.rels><?xml version="1.0" encoding="UTF-8"?>
<Relationships xmlns="http://schemas.openxmlformats.org/package/2006/relationships"><Relationship Id="rId1" Type="http://schemas.openxmlformats.org/officeDocument/2006/relationships/chart" Target="../charts/chart6.xml"/>
</Relationships>
</file>

<file path=xl/drawings/_rels/drawing3.xml.rels><?xml version="1.0" encoding="UTF-8"?>
<Relationships xmlns="http://schemas.openxmlformats.org/package/2006/relationships"><Relationship Id="rId1" Type="http://schemas.openxmlformats.org/officeDocument/2006/relationships/chart" Target="../charts/chart7.xml"/>
</Relationships>
</file>

<file path=xl/drawings/_rels/drawing4.xml.rels><?xml version="1.0" encoding="UTF-8"?>
<Relationships xmlns="http://schemas.openxmlformats.org/package/2006/relationships"><Relationship Id="rId1" Type="http://schemas.openxmlformats.org/officeDocument/2006/relationships/chart" Target="../charts/chart8.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178200</xdr:colOff>
      <xdr:row>2</xdr:row>
      <xdr:rowOff>116640</xdr:rowOff>
    </xdr:from>
    <xdr:to>
      <xdr:col>22</xdr:col>
      <xdr:colOff>806040</xdr:colOff>
      <xdr:row>53</xdr:row>
      <xdr:rowOff>4320</xdr:rowOff>
    </xdr:to>
    <xdr:graphicFrame>
      <xdr:nvGraphicFramePr>
        <xdr:cNvPr id="0" name="Chart 1"/>
        <xdr:cNvGraphicFramePr/>
      </xdr:nvGraphicFramePr>
      <xdr:xfrm>
        <a:off x="2375280" y="519840"/>
        <a:ext cx="15261120" cy="7692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86040</xdr:colOff>
      <xdr:row>2</xdr:row>
      <xdr:rowOff>34560</xdr:rowOff>
    </xdr:from>
    <xdr:to>
      <xdr:col>19</xdr:col>
      <xdr:colOff>722520</xdr:colOff>
      <xdr:row>49</xdr:row>
      <xdr:rowOff>74880</xdr:rowOff>
    </xdr:to>
    <xdr:graphicFrame>
      <xdr:nvGraphicFramePr>
        <xdr:cNvPr id="1" name=""/>
        <xdr:cNvGraphicFramePr/>
      </xdr:nvGraphicFramePr>
      <xdr:xfrm>
        <a:off x="2387160" y="447120"/>
        <a:ext cx="12828600" cy="768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34920</xdr:colOff>
      <xdr:row>2</xdr:row>
      <xdr:rowOff>30960</xdr:rowOff>
    </xdr:from>
    <xdr:to>
      <xdr:col>20</xdr:col>
      <xdr:colOff>743400</xdr:colOff>
      <xdr:row>51</xdr:row>
      <xdr:rowOff>99000</xdr:rowOff>
    </xdr:to>
    <xdr:graphicFrame>
      <xdr:nvGraphicFramePr>
        <xdr:cNvPr id="2" name=""/>
        <xdr:cNvGraphicFramePr/>
      </xdr:nvGraphicFramePr>
      <xdr:xfrm>
        <a:off x="2179080" y="428400"/>
        <a:ext cx="12994560" cy="7671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33120</xdr:colOff>
      <xdr:row>2</xdr:row>
      <xdr:rowOff>34560</xdr:rowOff>
    </xdr:from>
    <xdr:to>
      <xdr:col>23</xdr:col>
      <xdr:colOff>736200</xdr:colOff>
      <xdr:row>49</xdr:row>
      <xdr:rowOff>84960</xdr:rowOff>
    </xdr:to>
    <xdr:graphicFrame>
      <xdr:nvGraphicFramePr>
        <xdr:cNvPr id="3" name=""/>
        <xdr:cNvGraphicFramePr/>
      </xdr:nvGraphicFramePr>
      <xdr:xfrm>
        <a:off x="7795800" y="447120"/>
        <a:ext cx="9644040" cy="7690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4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1" width="155.55"/>
    <col collapsed="false" customWidth="false" hidden="false" outlineLevel="0" max="256" min="2" style="1" width="11.57"/>
    <col collapsed="false" customWidth="false" hidden="false" outlineLevel="0" max="1025" min="257" style="2" width="11.52"/>
  </cols>
  <sheetData>
    <row r="1" customFormat="false" ht="19.7" hidden="false" customHeight="false" outlineLevel="0" collapsed="false">
      <c r="A1" s="3" t="s">
        <v>0</v>
      </c>
    </row>
    <row r="3" customFormat="false" ht="46.8" hidden="false" customHeight="false" outlineLevel="0" collapsed="false">
      <c r="A3" s="1" t="s">
        <v>1</v>
      </c>
    </row>
    <row r="5" customFormat="false" ht="46.8" hidden="false" customHeight="false" outlineLevel="0" collapsed="false">
      <c r="A5" s="1" t="s">
        <v>2</v>
      </c>
    </row>
    <row r="7" customFormat="false" ht="46.8" hidden="false" customHeight="false" outlineLevel="0" collapsed="false">
      <c r="A7" s="1" t="s">
        <v>3</v>
      </c>
    </row>
    <row r="9" customFormat="false" ht="58.4" hidden="false" customHeight="false" outlineLevel="0" collapsed="false">
      <c r="A9" s="1" t="s">
        <v>4</v>
      </c>
    </row>
    <row r="11" customFormat="false" ht="13.8" hidden="false" customHeight="false" outlineLevel="0" collapsed="false">
      <c r="A11" s="1" t="s">
        <v>5</v>
      </c>
    </row>
    <row r="13" customFormat="false" ht="13.8" hidden="false" customHeight="false" outlineLevel="0" collapsed="false">
      <c r="A13" s="1" t="s">
        <v>6</v>
      </c>
    </row>
    <row r="15" customFormat="false" ht="35.4" hidden="false" customHeight="false" outlineLevel="0" collapsed="false">
      <c r="A15" s="1" t="s">
        <v>7</v>
      </c>
    </row>
    <row r="17" customFormat="false" ht="13.8" hidden="false" customHeight="false" outlineLevel="0" collapsed="false">
      <c r="A17" s="1" t="s">
        <v>8</v>
      </c>
    </row>
    <row r="19" customFormat="false" ht="13.8" hidden="false" customHeight="false" outlineLevel="0" collapsed="false">
      <c r="A19" s="1" t="s">
        <v>9</v>
      </c>
    </row>
    <row r="21" customFormat="false" ht="24" hidden="false" customHeight="false" outlineLevel="0" collapsed="false">
      <c r="A21" s="1" t="s">
        <v>10</v>
      </c>
    </row>
    <row r="23" customFormat="false" ht="13.8" hidden="false" customHeight="false" outlineLevel="0" collapsed="false">
      <c r="A23" s="1" t="s">
        <v>11</v>
      </c>
    </row>
    <row r="25" customFormat="false" ht="13.8" hidden="false" customHeight="false" outlineLevel="0" collapsed="false">
      <c r="A25" s="1" t="s">
        <v>12</v>
      </c>
    </row>
    <row r="27" customFormat="false" ht="35.4" hidden="false" customHeight="false" outlineLevel="0" collapsed="false">
      <c r="A27" s="1" t="s">
        <v>13</v>
      </c>
    </row>
    <row r="29" customFormat="false" ht="35.4" hidden="false" customHeight="false" outlineLevel="0" collapsed="false">
      <c r="A29" s="1" t="s">
        <v>14</v>
      </c>
    </row>
    <row r="31" customFormat="false" ht="13.8" hidden="false" customHeight="false" outlineLevel="0" collapsed="false">
      <c r="A31" s="1" t="s">
        <v>15</v>
      </c>
    </row>
    <row r="32" customFormat="false" ht="13.8" hidden="false" customHeight="false" outlineLevel="0" collapsed="false">
      <c r="A32" s="1" t="s">
        <v>16</v>
      </c>
    </row>
    <row r="34" customFormat="false" ht="24" hidden="false" customHeight="false" outlineLevel="0" collapsed="false">
      <c r="A34" s="4" t="s">
        <v>17</v>
      </c>
    </row>
    <row r="36" customFormat="false" ht="24" hidden="false" customHeight="false" outlineLevel="0" collapsed="false">
      <c r="A36" s="1" t="s">
        <v>18</v>
      </c>
    </row>
    <row r="39" customFormat="false" ht="13.8" hidden="false" customHeight="false" outlineLevel="0" collapsed="false">
      <c r="A39" s="5" t="s">
        <v>19</v>
      </c>
    </row>
    <row r="40" customFormat="false" ht="13.8" hidden="false" customHeight="false" outlineLevel="0" collapsed="false">
      <c r="A40" s="5" t="s">
        <v>20</v>
      </c>
    </row>
    <row r="41" customFormat="false" ht="13.8" hidden="false" customHeight="false" outlineLevel="0" collapsed="false">
      <c r="A41" s="5"/>
    </row>
    <row r="42" customFormat="false" ht="13.8" hidden="false" customHeight="false" outlineLevel="0" collapsed="false">
      <c r="A42" s="5" t="s">
        <v>21</v>
      </c>
    </row>
    <row r="43" customFormat="false" ht="13.8" hidden="false" customHeight="false" outlineLevel="0" collapsed="false">
      <c r="A43" s="5"/>
    </row>
    <row r="44" customFormat="false" ht="35.4" hidden="false" customHeight="false" outlineLevel="0" collapsed="false">
      <c r="A44" s="5" t="s">
        <v>22</v>
      </c>
    </row>
    <row r="45" customFormat="false" ht="13.8" hidden="false" customHeight="false" outlineLevel="0" collapsed="false">
      <c r="A45" s="5" t="s">
        <v>23</v>
      </c>
    </row>
    <row r="46" customFormat="false" ht="13.8" hidden="false" customHeight="false" outlineLevel="0" collapsed="false">
      <c r="A46" s="5"/>
    </row>
    <row r="47" customFormat="false" ht="46.8" hidden="false" customHeight="false" outlineLevel="0" collapsed="false">
      <c r="A47" s="5" t="s">
        <v>24</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6" width="48.62"/>
    <col collapsed="false" customWidth="true" hidden="false" outlineLevel="0" max="2" min="2" style="7" width="1.29"/>
    <col collapsed="false" customWidth="true" hidden="false" outlineLevel="0" max="3" min="3" style="8" width="12.99"/>
    <col collapsed="false" customWidth="true" hidden="false" outlineLevel="0" max="4" min="4" style="7" width="3.22"/>
    <col collapsed="false" customWidth="true" hidden="false" outlineLevel="0" max="5" min="5" style="7" width="45.01"/>
    <col collapsed="false" customWidth="true" hidden="false" outlineLevel="0" max="6" min="6" style="7" width="1.43"/>
    <col collapsed="false" customWidth="true" hidden="false" outlineLevel="0" max="7" min="7" style="8" width="12.99"/>
    <col collapsed="false" customWidth="true" hidden="false" outlineLevel="0" max="8" min="8" style="7" width="3.22"/>
    <col collapsed="false" customWidth="true" hidden="false" outlineLevel="0" max="9" min="9" style="7" width="32.42"/>
    <col collapsed="false" customWidth="true" hidden="false" outlineLevel="0" max="10" min="10" style="7" width="1.3"/>
    <col collapsed="false" customWidth="true" hidden="false" outlineLevel="0" max="11" min="11" style="7" width="12.99"/>
    <col collapsed="false" customWidth="true" hidden="false" outlineLevel="0" max="12" min="12" style="7" width="3.25"/>
    <col collapsed="false" customWidth="true" hidden="false" outlineLevel="0" max="13" min="13" style="7" width="57.73"/>
    <col collapsed="false" customWidth="true" hidden="false" outlineLevel="0" max="14" min="14" style="7" width="1.29"/>
    <col collapsed="false" customWidth="true" hidden="false" outlineLevel="0" max="15" min="15" style="8" width="12.99"/>
    <col collapsed="false" customWidth="true" hidden="false" outlineLevel="0" max="16" min="16" style="7" width="3.22"/>
    <col collapsed="false" customWidth="false" hidden="false" outlineLevel="0" max="773" min="17" style="9" width="11.57"/>
    <col collapsed="false" customWidth="false" hidden="false" outlineLevel="0" max="774" min="774" style="10" width="11.57"/>
  </cols>
  <sheetData>
    <row r="1" s="12" customFormat="true" ht="19.7" hidden="false" customHeight="false" outlineLevel="0" collapsed="false">
      <c r="A1" s="11" t="s">
        <v>25</v>
      </c>
      <c r="B1" s="11"/>
      <c r="C1" s="11"/>
      <c r="F1" s="13"/>
      <c r="G1" s="14"/>
      <c r="H1" s="13"/>
      <c r="I1" s="13"/>
      <c r="J1" s="13"/>
      <c r="K1" s="13"/>
      <c r="L1" s="13"/>
      <c r="M1" s="15"/>
      <c r="N1" s="13"/>
      <c r="P1" s="13"/>
      <c r="ACT1" s="16"/>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7"/>
      <c r="B2" s="18"/>
      <c r="C2" s="18"/>
      <c r="D2" s="18"/>
      <c r="E2" s="19" t="s">
        <v>26</v>
      </c>
    </row>
    <row r="3" customFormat="false" ht="13.8" hidden="false" customHeight="false" outlineLevel="0" collapsed="false">
      <c r="A3" s="2"/>
      <c r="B3" s="20"/>
      <c r="C3" s="21"/>
      <c r="D3" s="20"/>
      <c r="E3" s="22" t="s">
        <v>27</v>
      </c>
    </row>
    <row r="4" customFormat="false" ht="13.8" hidden="false" customHeight="false" outlineLevel="0" collapsed="false">
      <c r="A4" s="23" t="s">
        <v>28</v>
      </c>
      <c r="B4" s="20"/>
      <c r="C4" s="20"/>
      <c r="D4" s="24"/>
      <c r="E4" s="20"/>
    </row>
    <row r="5" customFormat="false" ht="7.55" hidden="false" customHeight="true" outlineLevel="0" collapsed="false">
      <c r="A5" s="23"/>
      <c r="B5" s="20"/>
      <c r="C5" s="20"/>
      <c r="D5" s="24"/>
      <c r="E5" s="20"/>
    </row>
    <row r="6" customFormat="false" ht="19.7" hidden="false" customHeight="false" outlineLevel="0" collapsed="false">
      <c r="A6" s="25" t="s">
        <v>29</v>
      </c>
      <c r="B6" s="25"/>
      <c r="C6" s="25"/>
      <c r="E6" s="25" t="s">
        <v>30</v>
      </c>
      <c r="F6" s="25"/>
      <c r="G6" s="25"/>
      <c r="I6" s="25" t="s">
        <v>31</v>
      </c>
      <c r="J6" s="25"/>
      <c r="K6" s="25"/>
      <c r="M6" s="25" t="s">
        <v>32</v>
      </c>
      <c r="N6" s="25"/>
      <c r="O6" s="25"/>
    </row>
    <row r="7" customFormat="false" ht="13.8" hidden="false" customHeight="false" outlineLevel="0" collapsed="false">
      <c r="A7" s="26" t="s">
        <v>33</v>
      </c>
      <c r="B7" s="26"/>
      <c r="C7" s="27" t="n">
        <v>42887</v>
      </c>
      <c r="E7" s="28" t="s">
        <v>34</v>
      </c>
      <c r="F7" s="28"/>
      <c r="G7" s="29" t="n">
        <v>130000</v>
      </c>
      <c r="I7" s="30" t="s">
        <v>35</v>
      </c>
      <c r="J7" s="26"/>
      <c r="K7" s="29" t="n">
        <v>-3500</v>
      </c>
      <c r="M7" s="28" t="s">
        <v>36</v>
      </c>
      <c r="N7" s="28"/>
      <c r="O7" s="31" t="n">
        <v>0</v>
      </c>
    </row>
    <row r="8" customFormat="false" ht="13.8" hidden="false" customHeight="false" outlineLevel="0" collapsed="false">
      <c r="A8" s="32" t="s">
        <v>37</v>
      </c>
      <c r="B8" s="32"/>
      <c r="C8" s="33" t="n">
        <f aca="false">RollUp!$B$620</f>
        <v>61667</v>
      </c>
      <c r="E8" s="18" t="s">
        <v>38</v>
      </c>
      <c r="F8" s="18"/>
      <c r="G8" s="34" t="n">
        <v>1</v>
      </c>
      <c r="I8" s="24" t="s">
        <v>39</v>
      </c>
      <c r="J8" s="20"/>
      <c r="K8" s="35" t="n">
        <v>0</v>
      </c>
      <c r="M8" s="18" t="s">
        <v>40</v>
      </c>
      <c r="N8" s="18"/>
      <c r="O8" s="36" t="n">
        <v>42613</v>
      </c>
    </row>
    <row r="9" customFormat="false" ht="13.8" hidden="false" customHeight="false" outlineLevel="0" collapsed="false">
      <c r="A9" s="26" t="s">
        <v>41</v>
      </c>
      <c r="B9" s="26"/>
      <c r="C9" s="37" t="n">
        <v>10</v>
      </c>
      <c r="E9" s="24" t="s">
        <v>42</v>
      </c>
      <c r="F9" s="38"/>
      <c r="G9" s="35" t="n">
        <v>-110000</v>
      </c>
      <c r="I9" s="24" t="s">
        <v>43</v>
      </c>
      <c r="J9" s="20"/>
      <c r="K9" s="35" t="n">
        <v>0</v>
      </c>
      <c r="M9" s="39" t="s">
        <v>44</v>
      </c>
      <c r="N9" s="18"/>
      <c r="O9" s="40" t="n">
        <v>-750</v>
      </c>
    </row>
    <row r="10" customFormat="false" ht="13.8" hidden="false" customHeight="false" outlineLevel="0" collapsed="false">
      <c r="A10" s="41" t="s">
        <v>45</v>
      </c>
      <c r="B10" s="20"/>
      <c r="C10" s="34" t="n">
        <v>4.92</v>
      </c>
      <c r="E10" s="18" t="s">
        <v>46</v>
      </c>
      <c r="F10" s="18"/>
      <c r="G10" s="42" t="n">
        <f aca="false">$G$7+$G$9</f>
        <v>20000</v>
      </c>
      <c r="I10" s="24" t="s">
        <v>47</v>
      </c>
      <c r="J10" s="20"/>
      <c r="K10" s="35" t="n">
        <v>0</v>
      </c>
      <c r="M10" s="32" t="s">
        <v>48</v>
      </c>
      <c r="N10" s="32"/>
      <c r="O10" s="43" t="n">
        <v>45118</v>
      </c>
    </row>
    <row r="11" customFormat="false" ht="13.8" hidden="false" customHeight="false" outlineLevel="0" collapsed="false">
      <c r="A11" s="41" t="s">
        <v>49</v>
      </c>
      <c r="B11" s="20"/>
      <c r="C11" s="34" t="n">
        <v>6.2</v>
      </c>
      <c r="E11" s="20" t="s">
        <v>50</v>
      </c>
      <c r="F11" s="38"/>
      <c r="G11" s="34" t="n">
        <v>2.75</v>
      </c>
      <c r="I11" s="24" t="s">
        <v>51</v>
      </c>
      <c r="J11" s="0"/>
      <c r="K11" s="35" t="n">
        <v>0</v>
      </c>
      <c r="M11" s="44" t="s">
        <v>52</v>
      </c>
      <c r="N11" s="28"/>
      <c r="O11" s="29" t="n">
        <v>-1500</v>
      </c>
    </row>
    <row r="12" customFormat="false" ht="13.8" hidden="false" customHeight="false" outlineLevel="0" collapsed="false">
      <c r="A12" s="45" t="s">
        <v>53</v>
      </c>
      <c r="B12" s="46"/>
      <c r="C12" s="47" t="n">
        <v>1.45</v>
      </c>
      <c r="E12" s="20" t="s">
        <v>54</v>
      </c>
      <c r="F12" s="38"/>
      <c r="G12" s="34" t="n">
        <v>10.5</v>
      </c>
      <c r="I12" s="24" t="s">
        <v>55</v>
      </c>
      <c r="J12" s="0"/>
      <c r="K12" s="35" t="n">
        <v>0</v>
      </c>
      <c r="M12" s="18" t="s">
        <v>56</v>
      </c>
      <c r="N12" s="18"/>
      <c r="O12" s="48" t="n">
        <v>43343</v>
      </c>
    </row>
    <row r="13" customFormat="false" ht="13.8" hidden="false" customHeight="false" outlineLevel="0" collapsed="false">
      <c r="A13" s="49" t="s">
        <v>57</v>
      </c>
      <c r="B13" s="49"/>
      <c r="C13" s="50" t="n">
        <v>18000</v>
      </c>
      <c r="E13" s="24" t="s">
        <v>58</v>
      </c>
      <c r="F13" s="38"/>
      <c r="G13" s="35" t="n">
        <v>-3000</v>
      </c>
      <c r="I13" s="24" t="s">
        <v>59</v>
      </c>
      <c r="K13" s="35" t="n">
        <v>0</v>
      </c>
      <c r="M13" s="39" t="s">
        <v>60</v>
      </c>
      <c r="N13" s="20"/>
      <c r="O13" s="35" t="n">
        <v>-750</v>
      </c>
    </row>
    <row r="14" customFormat="false" ht="13.8" hidden="false" customHeight="false" outlineLevel="0" collapsed="false">
      <c r="A14" s="46" t="s">
        <v>61</v>
      </c>
      <c r="B14" s="46"/>
      <c r="C14" s="47" t="n">
        <v>2</v>
      </c>
      <c r="E14" s="18" t="s">
        <v>62</v>
      </c>
      <c r="F14" s="18"/>
      <c r="G14" s="34" t="n">
        <v>3</v>
      </c>
      <c r="I14" s="24" t="s">
        <v>63</v>
      </c>
      <c r="K14" s="35" t="n">
        <v>0</v>
      </c>
      <c r="M14" s="32" t="s">
        <v>64</v>
      </c>
      <c r="N14" s="32"/>
      <c r="O14" s="51" t="n">
        <v>45771</v>
      </c>
    </row>
    <row r="15" customFormat="false" ht="13.8" hidden="false" customHeight="false" outlineLevel="0" collapsed="false">
      <c r="A15" s="30" t="s">
        <v>65</v>
      </c>
      <c r="B15" s="28"/>
      <c r="C15" s="29" t="n">
        <v>-30000</v>
      </c>
      <c r="E15" s="52" t="s">
        <v>66</v>
      </c>
      <c r="F15" s="53"/>
      <c r="G15" s="54" t="n">
        <v>-100</v>
      </c>
      <c r="I15" s="24" t="s">
        <v>67</v>
      </c>
      <c r="K15" s="35" t="n">
        <v>0</v>
      </c>
      <c r="M15" s="44" t="s">
        <v>68</v>
      </c>
      <c r="N15" s="26"/>
      <c r="O15" s="29" t="n">
        <v>0</v>
      </c>
    </row>
    <row r="16" customFormat="false" ht="13.8" hidden="false" customHeight="false" outlineLevel="0" collapsed="false">
      <c r="A16" s="17" t="s">
        <v>69</v>
      </c>
      <c r="B16" s="18"/>
      <c r="C16" s="34" t="n">
        <v>16</v>
      </c>
      <c r="E16" s="20" t="s">
        <v>70</v>
      </c>
      <c r="F16" s="38"/>
      <c r="G16" s="34" t="n">
        <v>12</v>
      </c>
      <c r="I16" s="24" t="s">
        <v>71</v>
      </c>
      <c r="K16" s="35" t="n">
        <v>0</v>
      </c>
      <c r="M16" s="18" t="s">
        <v>72</v>
      </c>
      <c r="N16" s="20"/>
      <c r="O16" s="48" t="n">
        <v>42856</v>
      </c>
    </row>
    <row r="17" customFormat="false" ht="13.8" hidden="false" customHeight="false" outlineLevel="0" collapsed="false">
      <c r="A17" s="17" t="s">
        <v>73</v>
      </c>
      <c r="B17" s="18"/>
      <c r="C17" s="34" t="n">
        <v>2</v>
      </c>
      <c r="E17" s="24" t="s">
        <v>74</v>
      </c>
      <c r="F17" s="38"/>
      <c r="G17" s="42" t="n">
        <f aca="false">(($G$11/100)*$G$9)/((1-(1+$G$11/($G$16*100))^(-$G$16*$G$12))*$G$16)</f>
        <v>-1006.10792067112</v>
      </c>
      <c r="I17" s="24" t="s">
        <v>75</v>
      </c>
      <c r="K17" s="35" t="n">
        <v>0</v>
      </c>
      <c r="M17" s="39" t="s">
        <v>76</v>
      </c>
      <c r="N17" s="20"/>
      <c r="O17" s="35" t="n">
        <v>0</v>
      </c>
    </row>
    <row r="18" customFormat="false" ht="13.8" hidden="false" customHeight="false" outlineLevel="0" collapsed="false">
      <c r="A18" s="28" t="s">
        <v>77</v>
      </c>
      <c r="B18" s="28"/>
      <c r="C18" s="29" t="n">
        <v>1000</v>
      </c>
      <c r="E18" s="24" t="s">
        <v>78</v>
      </c>
      <c r="F18" s="38"/>
      <c r="G18" s="42" t="n">
        <f aca="false">$G$13/$G$16</f>
        <v>-250</v>
      </c>
      <c r="I18" s="24" t="s">
        <v>79</v>
      </c>
      <c r="K18" s="35" t="n">
        <v>0</v>
      </c>
      <c r="M18" s="32" t="s">
        <v>80</v>
      </c>
      <c r="N18" s="46"/>
      <c r="O18" s="51" t="n">
        <v>42856</v>
      </c>
    </row>
    <row r="19" customFormat="false" ht="13.8" hidden="false" customHeight="false" outlineLevel="0" collapsed="false">
      <c r="A19" s="32" t="s">
        <v>81</v>
      </c>
      <c r="B19" s="32"/>
      <c r="C19" s="47" t="n">
        <v>0.05</v>
      </c>
      <c r="E19" s="55" t="s">
        <v>82</v>
      </c>
      <c r="F19" s="56"/>
      <c r="G19" s="57" t="n">
        <f aca="false">$G$18+$G$17+$G$15</f>
        <v>-1356.10792067112</v>
      </c>
      <c r="I19" s="24" t="s">
        <v>83</v>
      </c>
      <c r="K19" s="35" t="n">
        <v>0</v>
      </c>
      <c r="M19" s="58"/>
      <c r="N19" s="58"/>
      <c r="O19" s="58"/>
    </row>
    <row r="20" customFormat="false" ht="13.8" hidden="false" customHeight="false" outlineLevel="0" collapsed="false">
      <c r="A20" s="59"/>
      <c r="B20" s="59"/>
      <c r="C20" s="59"/>
      <c r="E20" s="58"/>
      <c r="F20" s="58"/>
      <c r="G20" s="58"/>
      <c r="I20" s="24" t="s">
        <v>84</v>
      </c>
      <c r="K20" s="35" t="n">
        <v>0</v>
      </c>
      <c r="M20" s="9"/>
      <c r="N20" s="9"/>
      <c r="O20" s="9"/>
    </row>
    <row r="21" customFormat="false" ht="19.7" hidden="false" customHeight="false" outlineLevel="0" collapsed="false">
      <c r="A21" s="25" t="s">
        <v>85</v>
      </c>
      <c r="B21" s="25"/>
      <c r="C21" s="25"/>
      <c r="E21" s="25" t="s">
        <v>86</v>
      </c>
      <c r="F21" s="25"/>
      <c r="G21" s="25"/>
      <c r="I21" s="24" t="s">
        <v>87</v>
      </c>
      <c r="K21" s="35" t="n">
        <v>0</v>
      </c>
      <c r="M21" s="25" t="s">
        <v>88</v>
      </c>
      <c r="N21" s="25"/>
      <c r="O21" s="25"/>
    </row>
    <row r="22" customFormat="false" ht="13.8" hidden="false" customHeight="false" outlineLevel="0" collapsed="false">
      <c r="A22" s="26" t="s">
        <v>89</v>
      </c>
      <c r="B22" s="26"/>
      <c r="C22" s="27" t="s">
        <v>90</v>
      </c>
      <c r="E22" s="26" t="s">
        <v>89</v>
      </c>
      <c r="F22" s="26"/>
      <c r="G22" s="27" t="s">
        <v>91</v>
      </c>
      <c r="I22" s="24" t="s">
        <v>92</v>
      </c>
      <c r="K22" s="35" t="n">
        <v>0</v>
      </c>
      <c r="M22" s="28" t="s">
        <v>93</v>
      </c>
      <c r="N22" s="28"/>
      <c r="O22" s="27" t="n">
        <v>47362</v>
      </c>
    </row>
    <row r="23" customFormat="false" ht="13.8" hidden="false" customHeight="false" outlineLevel="0" collapsed="false">
      <c r="A23" s="46" t="s">
        <v>94</v>
      </c>
      <c r="B23" s="46"/>
      <c r="C23" s="51" t="n">
        <v>28265</v>
      </c>
      <c r="D23" s="9"/>
      <c r="E23" s="46" t="s">
        <v>94</v>
      </c>
      <c r="F23" s="46"/>
      <c r="G23" s="51" t="n">
        <v>28764</v>
      </c>
      <c r="I23" s="24" t="s">
        <v>95</v>
      </c>
      <c r="K23" s="35" t="n">
        <v>0</v>
      </c>
      <c r="M23" s="39" t="s">
        <v>96</v>
      </c>
      <c r="N23" s="18"/>
      <c r="O23" s="35" t="n">
        <v>-200000</v>
      </c>
    </row>
    <row r="24" customFormat="false" ht="13.8" hidden="false" customHeight="false" outlineLevel="0" collapsed="false">
      <c r="A24" s="26" t="s">
        <v>97</v>
      </c>
      <c r="B24" s="26"/>
      <c r="C24" s="29" t="n">
        <v>7000</v>
      </c>
      <c r="D24" s="9"/>
      <c r="E24" s="26" t="s">
        <v>97</v>
      </c>
      <c r="F24" s="26"/>
      <c r="G24" s="29" t="n">
        <v>5000</v>
      </c>
      <c r="I24" s="24" t="s">
        <v>98</v>
      </c>
      <c r="K24" s="35" t="n">
        <v>0</v>
      </c>
      <c r="M24" s="18" t="s">
        <v>99</v>
      </c>
      <c r="N24" s="18"/>
      <c r="O24" s="48" t="n">
        <v>48731</v>
      </c>
    </row>
    <row r="25" customFormat="false" ht="13.8" hidden="false" customHeight="false" outlineLevel="0" collapsed="false">
      <c r="A25" s="41" t="s">
        <v>100</v>
      </c>
      <c r="B25" s="20"/>
      <c r="C25" s="42" t="n">
        <f aca="false">$C$24*12</f>
        <v>84000</v>
      </c>
      <c r="E25" s="20" t="s">
        <v>100</v>
      </c>
      <c r="F25" s="20"/>
      <c r="G25" s="42" t="n">
        <f aca="false">$G$24*12</f>
        <v>60000</v>
      </c>
      <c r="I25" s="24" t="s">
        <v>101</v>
      </c>
      <c r="K25" s="35" t="n">
        <v>0</v>
      </c>
      <c r="M25" s="18" t="s">
        <v>102</v>
      </c>
      <c r="N25" s="18"/>
      <c r="O25" s="60" t="n">
        <f aca="false">DATEDIF($O$22,$O$24,"M")</f>
        <v>45</v>
      </c>
    </row>
    <row r="26" customFormat="false" ht="13.8" hidden="false" customHeight="false" outlineLevel="0" collapsed="false">
      <c r="A26" s="41" t="s">
        <v>103</v>
      </c>
      <c r="B26" s="20"/>
      <c r="C26" s="34" t="n">
        <v>2</v>
      </c>
      <c r="E26" s="20" t="s">
        <v>103</v>
      </c>
      <c r="F26" s="20"/>
      <c r="G26" s="34" t="n">
        <v>2</v>
      </c>
      <c r="I26" s="24" t="s">
        <v>104</v>
      </c>
      <c r="K26" s="35" t="n">
        <v>0</v>
      </c>
      <c r="M26" s="17" t="s">
        <v>105</v>
      </c>
      <c r="N26" s="18"/>
      <c r="O26" s="35" t="n">
        <v>25000</v>
      </c>
    </row>
    <row r="27" customFormat="false" ht="13.8" hidden="false" customHeight="false" outlineLevel="0" collapsed="false">
      <c r="A27" s="55" t="s">
        <v>106</v>
      </c>
      <c r="B27" s="46"/>
      <c r="C27" s="61" t="n">
        <v>-231</v>
      </c>
      <c r="E27" s="55" t="s">
        <v>106</v>
      </c>
      <c r="F27" s="46"/>
      <c r="G27" s="61" t="n">
        <v>-231</v>
      </c>
      <c r="I27" s="24" t="s">
        <v>107</v>
      </c>
      <c r="K27" s="35" t="n">
        <v>0</v>
      </c>
      <c r="M27" s="41" t="s">
        <v>108</v>
      </c>
      <c r="N27" s="20"/>
      <c r="O27" s="34" t="n">
        <v>4</v>
      </c>
    </row>
    <row r="28" customFormat="false" ht="13.8" hidden="false" customHeight="false" outlineLevel="0" collapsed="false">
      <c r="A28" s="26" t="s">
        <v>109</v>
      </c>
      <c r="B28" s="26"/>
      <c r="C28" s="27" t="n">
        <v>50649</v>
      </c>
      <c r="E28" s="26" t="s">
        <v>109</v>
      </c>
      <c r="F28" s="26"/>
      <c r="G28" s="27" t="n">
        <v>50649</v>
      </c>
      <c r="I28" s="24" t="s">
        <v>110</v>
      </c>
      <c r="K28" s="35" t="n">
        <v>0</v>
      </c>
      <c r="M28" s="45" t="s">
        <v>111</v>
      </c>
      <c r="N28" s="46"/>
      <c r="O28" s="61" t="n">
        <v>250</v>
      </c>
    </row>
    <row r="29" customFormat="false" ht="13.8" hidden="false" customHeight="false" outlineLevel="0" collapsed="false">
      <c r="A29" s="41" t="s">
        <v>112</v>
      </c>
      <c r="B29" s="20"/>
      <c r="C29" s="42" t="n">
        <f aca="false">Input!$C$24*(1+Input!$C$26/100)^(DATEDIF(Input!$C$7,$C$28,"Y"))</f>
        <v>10609.6644072855</v>
      </c>
      <c r="E29" s="20" t="s">
        <v>112</v>
      </c>
      <c r="F29" s="20"/>
      <c r="G29" s="42" t="n">
        <f aca="false">Input!$G$24*(1+Input!$G$26/100)^(DATEDIF(Input!$C$7,$G$28,"Y"))</f>
        <v>7578.33171948961</v>
      </c>
      <c r="I29" s="24" t="s">
        <v>113</v>
      </c>
      <c r="K29" s="35" t="n">
        <v>0</v>
      </c>
      <c r="M29" s="28" t="s">
        <v>114</v>
      </c>
      <c r="N29" s="28"/>
      <c r="O29" s="27" t="n">
        <v>48092</v>
      </c>
    </row>
    <row r="30" customFormat="false" ht="13.8" hidden="false" customHeight="false" outlineLevel="0" collapsed="false">
      <c r="A30" s="46" t="s">
        <v>115</v>
      </c>
      <c r="B30" s="46"/>
      <c r="C30" s="57" t="n">
        <f aca="false">$C$29*12</f>
        <v>127315.972887425</v>
      </c>
      <c r="D30" s="9"/>
      <c r="E30" s="46" t="s">
        <v>115</v>
      </c>
      <c r="F30" s="46"/>
      <c r="G30" s="57" t="n">
        <f aca="false">$G$29*12</f>
        <v>90939.9806338753</v>
      </c>
      <c r="I30" s="24" t="s">
        <v>116</v>
      </c>
      <c r="K30" s="35" t="n">
        <v>-250</v>
      </c>
      <c r="M30" s="39" t="s">
        <v>117</v>
      </c>
      <c r="N30" s="18"/>
      <c r="O30" s="35" t="n">
        <v>-200000</v>
      </c>
    </row>
    <row r="31" customFormat="false" ht="13.8" hidden="false" customHeight="false" outlineLevel="0" collapsed="false">
      <c r="A31" s="26" t="s">
        <v>118</v>
      </c>
      <c r="B31" s="26"/>
      <c r="C31" s="29" t="n">
        <v>50000</v>
      </c>
      <c r="D31" s="9"/>
      <c r="E31" s="26" t="s">
        <v>118</v>
      </c>
      <c r="F31" s="26"/>
      <c r="G31" s="29" t="n">
        <v>30000</v>
      </c>
      <c r="I31" s="9"/>
      <c r="M31" s="18" t="s">
        <v>119</v>
      </c>
      <c r="N31" s="18"/>
      <c r="O31" s="48" t="n">
        <v>49461</v>
      </c>
    </row>
    <row r="32" customFormat="false" ht="13.8" hidden="false" customHeight="false" outlineLevel="0" collapsed="false">
      <c r="A32" s="41" t="s">
        <v>120</v>
      </c>
      <c r="B32" s="20"/>
      <c r="C32" s="34" t="n">
        <v>5</v>
      </c>
      <c r="E32" s="20" t="s">
        <v>121</v>
      </c>
      <c r="F32" s="20"/>
      <c r="G32" s="34" t="n">
        <v>4</v>
      </c>
      <c r="I32" s="24" t="s">
        <v>122</v>
      </c>
      <c r="J32" s="9"/>
      <c r="K32" s="61" t="n">
        <f aca="false">SUM($K$7:$K$30)</f>
        <v>-3750</v>
      </c>
      <c r="M32" s="18" t="s">
        <v>123</v>
      </c>
      <c r="N32" s="18"/>
      <c r="O32" s="60" t="n">
        <f aca="false">DATEDIF($O$29,$O$31,"M")</f>
        <v>45</v>
      </c>
    </row>
    <row r="33" customFormat="false" ht="13.8" hidden="false" customHeight="false" outlineLevel="0" collapsed="false">
      <c r="A33" s="41" t="s">
        <v>124</v>
      </c>
      <c r="B33" s="20"/>
      <c r="C33" s="34" t="n">
        <v>5</v>
      </c>
      <c r="E33" s="20" t="s">
        <v>125</v>
      </c>
      <c r="F33" s="20"/>
      <c r="G33" s="34" t="n">
        <v>4</v>
      </c>
      <c r="I33" s="58"/>
      <c r="J33" s="58"/>
      <c r="K33" s="58"/>
      <c r="M33" s="17" t="s">
        <v>126</v>
      </c>
      <c r="N33" s="18"/>
      <c r="O33" s="35" t="n">
        <v>22000</v>
      </c>
    </row>
    <row r="34" customFormat="false" ht="13.8" hidden="false" customHeight="false" outlineLevel="0" collapsed="false">
      <c r="A34" s="41" t="s">
        <v>127</v>
      </c>
      <c r="B34" s="20"/>
      <c r="C34" s="34" t="n">
        <v>5</v>
      </c>
      <c r="D34" s="9"/>
      <c r="E34" s="20" t="s">
        <v>128</v>
      </c>
      <c r="F34" s="20"/>
      <c r="G34" s="34" t="n">
        <v>5</v>
      </c>
      <c r="M34" s="41" t="s">
        <v>129</v>
      </c>
      <c r="N34" s="20"/>
      <c r="O34" s="34" t="n">
        <v>4</v>
      </c>
    </row>
    <row r="35" customFormat="false" ht="13.8" hidden="false" customHeight="false" outlineLevel="0" collapsed="false">
      <c r="A35" s="32" t="s">
        <v>130</v>
      </c>
      <c r="B35" s="32"/>
      <c r="C35" s="61" t="n">
        <v>0</v>
      </c>
      <c r="D35" s="9"/>
      <c r="E35" s="32" t="s">
        <v>130</v>
      </c>
      <c r="F35" s="32"/>
      <c r="G35" s="61" t="n">
        <v>0</v>
      </c>
      <c r="H35" s="9"/>
      <c r="I35" s="9"/>
      <c r="J35" s="9"/>
      <c r="K35" s="9"/>
      <c r="L35" s="9"/>
      <c r="M35" s="45" t="s">
        <v>131</v>
      </c>
      <c r="N35" s="46"/>
      <c r="O35" s="61" t="n">
        <v>250</v>
      </c>
      <c r="P35" s="9"/>
    </row>
    <row r="36" customFormat="false" ht="13.8" hidden="false" customHeight="false" outlineLevel="0" collapsed="false">
      <c r="A36" s="28" t="s">
        <v>132</v>
      </c>
      <c r="B36" s="28"/>
      <c r="C36" s="29" t="n">
        <v>0</v>
      </c>
      <c r="D36" s="9"/>
      <c r="E36" s="28" t="s">
        <v>132</v>
      </c>
      <c r="F36" s="28"/>
      <c r="G36" s="29" t="n">
        <v>0</v>
      </c>
      <c r="M36" s="28" t="s">
        <v>133</v>
      </c>
      <c r="N36" s="26"/>
      <c r="O36" s="27" t="n">
        <v>48823</v>
      </c>
    </row>
    <row r="37" customFormat="false" ht="13.8" hidden="false" customHeight="false" outlineLevel="0" collapsed="false">
      <c r="A37" s="41" t="s">
        <v>134</v>
      </c>
      <c r="B37" s="20"/>
      <c r="C37" s="34" t="n">
        <v>5</v>
      </c>
      <c r="D37" s="9"/>
      <c r="E37" s="20" t="s">
        <v>134</v>
      </c>
      <c r="F37" s="20"/>
      <c r="G37" s="34" t="n">
        <v>5</v>
      </c>
      <c r="M37" s="39" t="s">
        <v>135</v>
      </c>
      <c r="N37" s="20"/>
      <c r="O37" s="35" t="n">
        <v>0</v>
      </c>
    </row>
    <row r="38" customFormat="false" ht="13.8" hidden="false" customHeight="false" outlineLevel="0" collapsed="false">
      <c r="A38" s="46" t="s">
        <v>136</v>
      </c>
      <c r="B38" s="46"/>
      <c r="C38" s="61" t="n">
        <v>0</v>
      </c>
      <c r="D38" s="9"/>
      <c r="E38" s="46" t="s">
        <v>136</v>
      </c>
      <c r="F38" s="46"/>
      <c r="G38" s="61" t="n">
        <v>0</v>
      </c>
      <c r="M38" s="18" t="s">
        <v>137</v>
      </c>
      <c r="N38" s="20"/>
      <c r="O38" s="48" t="n">
        <v>50192</v>
      </c>
    </row>
    <row r="39" customFormat="false" ht="13.8" hidden="false" customHeight="false" outlineLevel="0" collapsed="false">
      <c r="A39" s="28" t="s">
        <v>138</v>
      </c>
      <c r="B39" s="28"/>
      <c r="C39" s="29" t="n">
        <v>0</v>
      </c>
      <c r="D39" s="9"/>
      <c r="E39" s="28" t="s">
        <v>138</v>
      </c>
      <c r="F39" s="28"/>
      <c r="G39" s="29" t="n">
        <v>0</v>
      </c>
      <c r="M39" s="18" t="s">
        <v>139</v>
      </c>
      <c r="N39" s="18"/>
      <c r="O39" s="60" t="n">
        <f aca="false">DATEDIF($O$36,$O$38,"M")</f>
        <v>45</v>
      </c>
    </row>
    <row r="40" customFormat="false" ht="13.8" hidden="false" customHeight="false" outlineLevel="0" collapsed="false">
      <c r="A40" s="41" t="s">
        <v>140</v>
      </c>
      <c r="B40" s="20"/>
      <c r="C40" s="34" t="n">
        <v>5</v>
      </c>
      <c r="D40" s="9"/>
      <c r="E40" s="20" t="s">
        <v>140</v>
      </c>
      <c r="F40" s="20"/>
      <c r="G40" s="34" t="n">
        <v>5</v>
      </c>
      <c r="M40" s="17" t="s">
        <v>141</v>
      </c>
      <c r="N40" s="18"/>
      <c r="O40" s="35" t="n">
        <v>0</v>
      </c>
    </row>
    <row r="41" customFormat="false" ht="13.8" hidden="false" customHeight="false" outlineLevel="0" collapsed="false">
      <c r="A41" s="46" t="s">
        <v>142</v>
      </c>
      <c r="B41" s="32"/>
      <c r="C41" s="61" t="n">
        <v>0</v>
      </c>
      <c r="D41" s="9"/>
      <c r="E41" s="46" t="s">
        <v>142</v>
      </c>
      <c r="F41" s="32"/>
      <c r="G41" s="61" t="n">
        <v>0</v>
      </c>
      <c r="H41" s="9"/>
      <c r="I41" s="9"/>
      <c r="J41" s="9"/>
      <c r="K41" s="9"/>
      <c r="L41" s="9"/>
      <c r="M41" s="41" t="s">
        <v>143</v>
      </c>
      <c r="N41" s="20"/>
      <c r="O41" s="34" t="n">
        <v>4</v>
      </c>
      <c r="P41" s="9"/>
    </row>
    <row r="42" customFormat="false" ht="13.8" hidden="false" customHeight="false" outlineLevel="0" collapsed="false">
      <c r="A42" s="28" t="s">
        <v>144</v>
      </c>
      <c r="B42" s="28"/>
      <c r="C42" s="29" t="n">
        <v>0</v>
      </c>
      <c r="D42" s="9"/>
      <c r="E42" s="28" t="s">
        <v>144</v>
      </c>
      <c r="F42" s="28"/>
      <c r="G42" s="29" t="n">
        <v>10000</v>
      </c>
      <c r="H42" s="9"/>
      <c r="I42" s="9"/>
      <c r="J42" s="9"/>
      <c r="K42" s="9"/>
      <c r="L42" s="9"/>
      <c r="M42" s="46" t="s">
        <v>145</v>
      </c>
      <c r="N42" s="46"/>
      <c r="O42" s="61" t="n">
        <v>0</v>
      </c>
      <c r="P42" s="9"/>
    </row>
    <row r="43" customFormat="false" ht="13.8" hidden="false" customHeight="false" outlineLevel="0" collapsed="false">
      <c r="A43" s="41" t="s">
        <v>146</v>
      </c>
      <c r="B43" s="18"/>
      <c r="C43" s="34" t="n">
        <v>5</v>
      </c>
      <c r="D43" s="9"/>
      <c r="E43" s="20" t="s">
        <v>146</v>
      </c>
      <c r="F43" s="18"/>
      <c r="G43" s="34" t="n">
        <v>5</v>
      </c>
      <c r="H43" s="9"/>
      <c r="I43" s="9"/>
      <c r="J43" s="9"/>
      <c r="K43" s="9"/>
      <c r="L43" s="9"/>
      <c r="M43" s="62"/>
      <c r="N43" s="62"/>
      <c r="O43" s="63"/>
      <c r="P43" s="9"/>
    </row>
    <row r="44" customFormat="false" ht="13.8" hidden="false" customHeight="false" outlineLevel="0" collapsed="false">
      <c r="A44" s="46" t="s">
        <v>147</v>
      </c>
      <c r="B44" s="32"/>
      <c r="C44" s="61" t="n">
        <v>0</v>
      </c>
      <c r="D44" s="9"/>
      <c r="E44" s="46" t="s">
        <v>147</v>
      </c>
      <c r="F44" s="32"/>
      <c r="G44" s="61" t="n">
        <v>0</v>
      </c>
    </row>
    <row r="45" customFormat="false" ht="13.8" hidden="false" customHeight="false" outlineLevel="0" collapsed="false">
      <c r="A45" s="26" t="s">
        <v>148</v>
      </c>
      <c r="B45" s="26"/>
      <c r="C45" s="27" t="n">
        <v>52018</v>
      </c>
      <c r="D45" s="9"/>
      <c r="E45" s="26" t="s">
        <v>148</v>
      </c>
      <c r="F45" s="26"/>
      <c r="G45" s="27" t="n">
        <v>51044</v>
      </c>
    </row>
    <row r="46" customFormat="false" ht="13.8" hidden="false" customHeight="false" outlineLevel="0" collapsed="false">
      <c r="A46" s="46" t="s">
        <v>149</v>
      </c>
      <c r="B46" s="46"/>
      <c r="C46" s="61" t="n">
        <v>500</v>
      </c>
      <c r="D46" s="9"/>
      <c r="E46" s="46" t="s">
        <v>149</v>
      </c>
      <c r="F46" s="46"/>
      <c r="G46" s="61" t="n">
        <v>0</v>
      </c>
      <c r="M46" s="9"/>
      <c r="N46" s="9"/>
    </row>
    <row r="47" customFormat="false" ht="13.8" hidden="false" customHeight="false" outlineLevel="0" collapsed="false">
      <c r="A47" s="30" t="s">
        <v>150</v>
      </c>
      <c r="B47" s="26"/>
      <c r="C47" s="29" t="n">
        <v>0</v>
      </c>
      <c r="E47" s="30" t="s">
        <v>150</v>
      </c>
      <c r="F47" s="26"/>
      <c r="G47" s="29" t="n">
        <v>-30000</v>
      </c>
      <c r="M47" s="9"/>
      <c r="N47" s="9"/>
    </row>
    <row r="48" customFormat="false" ht="13.8" hidden="false" customHeight="false" outlineLevel="0" collapsed="false">
      <c r="A48" s="41" t="s">
        <v>151</v>
      </c>
      <c r="B48" s="18"/>
      <c r="C48" s="34" t="n">
        <v>3</v>
      </c>
      <c r="E48" s="20" t="s">
        <v>151</v>
      </c>
      <c r="F48" s="18"/>
      <c r="G48" s="34" t="n">
        <v>3</v>
      </c>
      <c r="M48" s="9"/>
      <c r="N48" s="9"/>
    </row>
    <row r="49" customFormat="false" ht="13.8" hidden="false" customHeight="false" outlineLevel="0" collapsed="false">
      <c r="A49" s="41" t="s">
        <v>54</v>
      </c>
      <c r="B49" s="38"/>
      <c r="C49" s="34" t="n">
        <v>10</v>
      </c>
      <c r="E49" s="20" t="s">
        <v>54</v>
      </c>
      <c r="F49" s="38"/>
      <c r="G49" s="34" t="n">
        <v>10</v>
      </c>
    </row>
    <row r="50" customFormat="false" ht="13.8" hidden="false" customHeight="false" outlineLevel="0" collapsed="false">
      <c r="A50" s="41" t="s">
        <v>70</v>
      </c>
      <c r="B50" s="38"/>
      <c r="C50" s="34" t="n">
        <v>12</v>
      </c>
      <c r="E50" s="20" t="s">
        <v>70</v>
      </c>
      <c r="F50" s="38"/>
      <c r="G50" s="34" t="n">
        <v>12</v>
      </c>
    </row>
    <row r="51" customFormat="false" ht="13.8" hidden="false" customHeight="false" outlineLevel="0" collapsed="false">
      <c r="A51" s="52" t="s">
        <v>152</v>
      </c>
      <c r="B51" s="53"/>
      <c r="C51" s="64" t="n">
        <v>0</v>
      </c>
      <c r="E51" s="52" t="s">
        <v>152</v>
      </c>
      <c r="F51" s="53"/>
      <c r="G51" s="64" t="n">
        <v>-100</v>
      </c>
    </row>
    <row r="52" customFormat="false" ht="13.8" hidden="false" customHeight="false" outlineLevel="0" collapsed="false">
      <c r="A52" s="55" t="s">
        <v>82</v>
      </c>
      <c r="B52" s="46"/>
      <c r="C52" s="57" t="n">
        <f aca="false">(($C$48/100)*$C$47)/((1-(1+$C$48/($C$50*100))^(-$C$50*$C$49))*$C$50)+$C$51</f>
        <v>0</v>
      </c>
      <c r="E52" s="55" t="s">
        <v>82</v>
      </c>
      <c r="F52" s="46"/>
      <c r="G52" s="57" t="n">
        <f aca="false">(($G$48/100)*$G$47)/((1-(1+$G$48/($G$50*100))^(-$G$50*$G$49))*$G$50)+$G$51</f>
        <v>-389.682234095174</v>
      </c>
    </row>
    <row r="53" s="7" customFormat="true" ht="12.8" hidden="false" customHeight="false" outlineLevel="0" collapsed="false">
      <c r="A53" s="65"/>
      <c r="B53" s="62"/>
      <c r="C53" s="62"/>
      <c r="E53" s="62"/>
      <c r="F53" s="62"/>
      <c r="G53" s="62"/>
      <c r="O53" s="8"/>
      <c r="ACT53" s="66"/>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sheetData>
  <sheetProtection sheet="true" objects="true" scenarios="true"/>
  <mergeCells count="8">
    <mergeCell ref="A1:C1"/>
    <mergeCell ref="A6:C6"/>
    <mergeCell ref="E6:G6"/>
    <mergeCell ref="I6:K6"/>
    <mergeCell ref="M6:O6"/>
    <mergeCell ref="A21:C21"/>
    <mergeCell ref="E21:G21"/>
    <mergeCell ref="M21:O21"/>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67" width="7.08"/>
    <col collapsed="false" customWidth="true" hidden="false" outlineLevel="0" max="2" min="2" style="68" width="11.06"/>
    <col collapsed="false" customWidth="true" hidden="false" outlineLevel="0" max="3" min="3" style="67" width="1.43"/>
    <col collapsed="false" customWidth="true" hidden="false" outlineLevel="0" max="5" min="4" style="67" width="9.76"/>
    <col collapsed="false" customWidth="true" hidden="false" outlineLevel="0" max="6" min="6" style="67" width="1.43"/>
    <col collapsed="false" customWidth="true" hidden="false" outlineLevel="0" max="8" min="7" style="69" width="13.21"/>
    <col collapsed="false" customWidth="true" hidden="false" outlineLevel="0" max="10" min="9" style="69" width="12.06"/>
    <col collapsed="false" customWidth="true" hidden="false" outlineLevel="0" max="11" min="11" style="69" width="13.48"/>
    <col collapsed="false" customWidth="true" hidden="false" outlineLevel="0" max="12" min="12" style="69" width="8.02"/>
    <col collapsed="false" customWidth="true" hidden="false" outlineLevel="0" max="13" min="13" style="69" width="9.91"/>
    <col collapsed="false" customWidth="true" hidden="false" outlineLevel="0" max="14" min="14" style="69" width="21.81"/>
    <col collapsed="false" customWidth="true" hidden="false" outlineLevel="0" max="15" min="15" style="69" width="10.92"/>
    <col collapsed="false" customWidth="true" hidden="false" outlineLevel="0" max="16" min="16" style="69" width="10.05"/>
    <col collapsed="false" customWidth="true" hidden="false" outlineLevel="0" max="18" min="17" style="69" width="11.62"/>
    <col collapsed="false" customWidth="true" hidden="false" outlineLevel="0" max="19" min="19" style="69" width="12.49"/>
    <col collapsed="false" customWidth="true" hidden="false" outlineLevel="0" max="20" min="20" style="69" width="13.43"/>
    <col collapsed="false" customWidth="true" hidden="false" outlineLevel="0" max="21" min="21" style="67" width="13.64"/>
    <col collapsed="false" customWidth="true" hidden="false" outlineLevel="0" max="22" min="22" style="67" width="1.41"/>
    <col collapsed="false" customWidth="true" hidden="false" outlineLevel="0" max="23" min="23" style="0" width="13.89"/>
    <col collapsed="false" customWidth="true" hidden="false" outlineLevel="0" max="24" min="24" style="0" width="1.41"/>
    <col collapsed="false" customWidth="true" hidden="false" outlineLevel="0" max="25" min="25" style="69" width="13.5"/>
    <col collapsed="false" customWidth="true" hidden="false" outlineLevel="0" max="26" min="26" style="69" width="1.41"/>
    <col collapsed="false" customWidth="true" hidden="false" outlineLevel="0" max="27" min="27" style="67" width="13.36"/>
    <col collapsed="false" customWidth="true" hidden="false" outlineLevel="0" max="28" min="28" style="67" width="13.04"/>
    <col collapsed="false" customWidth="true" hidden="false" outlineLevel="0" max="29" min="29" style="67" width="1.43"/>
    <col collapsed="false" customWidth="true" hidden="false" outlineLevel="0" max="30" min="30" style="67" width="16.37"/>
    <col collapsed="false" customWidth="false" hidden="false" outlineLevel="0" max="255" min="31" style="67" width="11.57"/>
    <col collapsed="false" customWidth="false" hidden="false" outlineLevel="0" max="1025" min="256" style="0" width="11.52"/>
  </cols>
  <sheetData>
    <row r="1" customFormat="false" ht="19.7" hidden="false" customHeight="false" outlineLevel="0" collapsed="false">
      <c r="A1" s="70" t="s">
        <v>153</v>
      </c>
      <c r="G1" s="71" t="str">
        <f aca="false">Input!$C$22</f>
        <v>Tina</v>
      </c>
      <c r="H1" s="71" t="str">
        <f aca="false">Input!$G$22</f>
        <v>Timmy</v>
      </c>
      <c r="I1" s="71" t="str">
        <f aca="false">Input!$C$22</f>
        <v>Tina</v>
      </c>
      <c r="J1" s="71" t="str">
        <f aca="false">Input!$G$22</f>
        <v>Timmy</v>
      </c>
      <c r="N1" s="71" t="s">
        <v>154</v>
      </c>
      <c r="Q1" s="71" t="str">
        <f aca="false">Input!$C$22</f>
        <v>Tina</v>
      </c>
      <c r="R1" s="71" t="str">
        <f aca="false">Input!$G$22</f>
        <v>Timmy</v>
      </c>
      <c r="T1" s="71" t="s">
        <v>155</v>
      </c>
    </row>
    <row r="2" customFormat="false" ht="12.8" hidden="false" customHeight="false" outlineLevel="0" collapsed="false">
      <c r="D2" s="72" t="str">
        <f aca="false">Input!$C$22</f>
        <v>Tina</v>
      </c>
      <c r="E2" s="72" t="str">
        <f aca="false">Input!$G$22</f>
        <v>Timmy</v>
      </c>
      <c r="F2" s="72"/>
      <c r="G2" s="71" t="s">
        <v>156</v>
      </c>
      <c r="H2" s="71" t="s">
        <v>156</v>
      </c>
      <c r="I2" s="71" t="s">
        <v>157</v>
      </c>
      <c r="J2" s="71" t="s">
        <v>157</v>
      </c>
      <c r="K2" s="71" t="s">
        <v>158</v>
      </c>
      <c r="L2" s="71" t="s">
        <v>159</v>
      </c>
      <c r="M2" s="71" t="s">
        <v>160</v>
      </c>
      <c r="N2" s="71" t="s">
        <v>161</v>
      </c>
      <c r="O2" s="71"/>
      <c r="Q2" s="71" t="s">
        <v>162</v>
      </c>
      <c r="R2" s="71" t="s">
        <v>162</v>
      </c>
      <c r="S2" s="71"/>
      <c r="T2" s="71" t="s">
        <v>163</v>
      </c>
      <c r="U2" s="71" t="s">
        <v>164</v>
      </c>
      <c r="V2" s="71"/>
      <c r="W2" s="71" t="s">
        <v>165</v>
      </c>
      <c r="X2" s="71"/>
      <c r="Y2" s="71" t="s">
        <v>166</v>
      </c>
      <c r="Z2" s="71"/>
      <c r="AA2" s="71" t="s">
        <v>167</v>
      </c>
      <c r="AB2" s="71" t="s">
        <v>167</v>
      </c>
      <c r="AD2" s="72" t="s">
        <v>168</v>
      </c>
    </row>
    <row r="3" customFormat="false" ht="12.8" hidden="false" customHeight="false" outlineLevel="0" collapsed="false">
      <c r="A3" s="73" t="s">
        <v>169</v>
      </c>
      <c r="B3" s="74" t="s">
        <v>170</v>
      </c>
      <c r="D3" s="74" t="s">
        <v>171</v>
      </c>
      <c r="E3" s="74" t="s">
        <v>171</v>
      </c>
      <c r="F3" s="74"/>
      <c r="G3" s="75" t="s">
        <v>172</v>
      </c>
      <c r="H3" s="75" t="s">
        <v>172</v>
      </c>
      <c r="I3" s="75" t="s">
        <v>173</v>
      </c>
      <c r="J3" s="75" t="s">
        <v>173</v>
      </c>
      <c r="K3" s="75" t="s">
        <v>173</v>
      </c>
      <c r="L3" s="75" t="s">
        <v>174</v>
      </c>
      <c r="M3" s="75" t="s">
        <v>175</v>
      </c>
      <c r="N3" s="75" t="s">
        <v>176</v>
      </c>
      <c r="O3" s="75" t="s">
        <v>177</v>
      </c>
      <c r="P3" s="75" t="s">
        <v>32</v>
      </c>
      <c r="Q3" s="75" t="s">
        <v>178</v>
      </c>
      <c r="R3" s="75" t="s">
        <v>178</v>
      </c>
      <c r="S3" s="75" t="s">
        <v>179</v>
      </c>
      <c r="T3" s="75" t="s">
        <v>180</v>
      </c>
      <c r="U3" s="75" t="s">
        <v>181</v>
      </c>
      <c r="V3" s="75"/>
      <c r="W3" s="75" t="s">
        <v>182</v>
      </c>
      <c r="X3" s="75"/>
      <c r="Y3" s="75" t="s">
        <v>174</v>
      </c>
      <c r="Z3" s="75"/>
      <c r="AA3" s="75" t="s">
        <v>180</v>
      </c>
      <c r="AB3" s="75" t="s">
        <v>183</v>
      </c>
      <c r="AD3" s="73" t="s">
        <v>184</v>
      </c>
    </row>
    <row r="4" customFormat="false" ht="12.8" hidden="false" customHeight="false" outlineLevel="0" collapsed="false">
      <c r="A4" s="67" t="n">
        <v>0</v>
      </c>
      <c r="B4" s="68" t="n">
        <f aca="false">EOMONTH(Input!$C$7,A4)</f>
        <v>42916</v>
      </c>
      <c r="D4" s="67" t="n">
        <f aca="false">DATEDIF(Input!$C$23,$B4,"Y")</f>
        <v>40</v>
      </c>
      <c r="E4" s="67" t="n">
        <f aca="false">DATEDIF(Input!$G$23,$B4,"Y")</f>
        <v>38</v>
      </c>
      <c r="G4" s="69" t="n">
        <f aca="false">Salary_01!$L4</f>
        <v>4925.7852</v>
      </c>
      <c r="H4" s="69" t="n">
        <f aca="false">Salary_02!$L4</f>
        <v>3504.8052</v>
      </c>
      <c r="I4" s="69" t="n">
        <f aca="false">Retirement_Dist_01!$J4</f>
        <v>0</v>
      </c>
      <c r="J4" s="69" t="n">
        <f aca="false">Retirement_Dist_02!$J4</f>
        <v>0</v>
      </c>
      <c r="K4" s="69" t="n">
        <v>0</v>
      </c>
      <c r="L4" s="69" t="n">
        <f aca="false">IF(AND(($B4&lt;Input!$C$28),($B4&lt;Input!$G$28)),($G4+$H4+$I4+$J4),($G4+$H4+$I4+$J4+$K4))</f>
        <v>8430.5904</v>
      </c>
      <c r="M4" s="69" t="n">
        <f aca="false">Mortgage!$L4</f>
        <v>-1256.10792067112</v>
      </c>
      <c r="N4" s="69" t="n">
        <f aca="false">$L4+$M4</f>
        <v>7174.48247932888</v>
      </c>
      <c r="O4" s="69" t="n">
        <f aca="false">IF(AND(($B4&lt;Input!$C$28),($B4&lt;Input!$G$28)),Expenses!$D4,(-1)*$N4)</f>
        <v>-3750</v>
      </c>
      <c r="P4" s="69" t="n">
        <f aca="false">Childcare!$D4</f>
        <v>-2250</v>
      </c>
      <c r="Q4" s="69" t="n">
        <f aca="false">Loan_01!$E4</f>
        <v>0</v>
      </c>
      <c r="R4" s="69" t="n">
        <f aca="false">Loan_02!$E4</f>
        <v>-389.682234095174</v>
      </c>
      <c r="S4" s="69" t="n">
        <f aca="false">(-1)*SUM(Roth_01!$D4+Roth_02!$D4+IRA_01!$D4+IRA_02!$D4+Invest_01!$D4+Invest_02!$D4)</f>
        <v>-0</v>
      </c>
      <c r="T4" s="69" t="n">
        <f aca="false">(-1)*(IF(($B4&gt;Input!$O$22),0,Input!$O$28)+IF(($B4&gt;Input!$O$29),0,Input!$O$35)+IF(($B4&gt;Input!$O$36),0,Input!$O$42))</f>
        <v>-500</v>
      </c>
      <c r="U4" s="69" t="n">
        <f aca="false">IF((Input!$C$15*(Input!$C$17/100)&gt;0),0,(Input!$C$15*(Input!$C$17/100)))</f>
        <v>-600</v>
      </c>
      <c r="V4" s="69"/>
      <c r="W4" s="69" t="n">
        <f aca="false">IF(($N4+$O4+$P4+$Q4+$R4+$S4+$T4+$U4)&lt;0,($N4+$O4+$P4+$Q4+$R4+$S4+$T4+$U4),0)</f>
        <v>-315.199754766293</v>
      </c>
      <c r="X4" s="69"/>
      <c r="Y4" s="69" t="n">
        <f aca="false">IF(($N4+$O4+$P4+$Q4+$R4+$S4+$T4+$U4)&gt;=0,($N4+$O4+$P4+$Q4+$R4+$S4+$T4+$U4),0)</f>
        <v>0</v>
      </c>
      <c r="AA4" s="69" t="n">
        <f aca="false">IF(AND(((Input!$C$15)&lt;0),($Y4&gt;0)),(Input!$C$18-$K4)*(1+Input!$C$19/(12*100)),(Input!$C$18+$Y4-$K4)*(1+Input!$C$19/(12*100)))</f>
        <v>1000.04166666667</v>
      </c>
      <c r="AB4" s="69" t="n">
        <f aca="false">Input!$C$15</f>
        <v>-30000</v>
      </c>
      <c r="AD4" s="69" t="n">
        <f aca="true">OFFSET($AA$4,(MATCH(Input!$C$28,$B$4:$B$620,1)-1),0,1,1)</f>
        <v>979860.938512298</v>
      </c>
    </row>
    <row r="5" customFormat="false" ht="12.8" hidden="false" customHeight="false" outlineLevel="0" collapsed="false">
      <c r="A5" s="67" t="n">
        <v>1</v>
      </c>
      <c r="B5" s="68" t="n">
        <f aca="false">EOMONTH(Input!$C$7,A5)</f>
        <v>42947</v>
      </c>
      <c r="D5" s="67" t="n">
        <f aca="false">DATEDIF(Input!$C$23,$B5,"Y")</f>
        <v>40</v>
      </c>
      <c r="E5" s="67" t="n">
        <f aca="false">DATEDIF(Input!$G$23,$B5,"Y")</f>
        <v>38</v>
      </c>
      <c r="G5" s="69" t="n">
        <f aca="false">Salary_01!$L5</f>
        <v>4925.7852</v>
      </c>
      <c r="H5" s="69" t="n">
        <f aca="false">Salary_02!$L5</f>
        <v>3504.8052</v>
      </c>
      <c r="I5" s="69" t="n">
        <f aca="false">Retirement_Dist_01!$J5</f>
        <v>0</v>
      </c>
      <c r="J5" s="69" t="n">
        <f aca="false">Retirement_Dist_02!$J5</f>
        <v>0</v>
      </c>
      <c r="K5" s="69" t="n">
        <f aca="true">IF($B5&gt;Input!$C$28,(-1)*PMT(Input!$C$19/(100*12),($A$620-OFFSET($A$4,MATCH(Input!$C$28,$B$4:$B$620,1),0,1,1)),$AD$4,0,1),0)</f>
        <v>0</v>
      </c>
      <c r="L5" s="69" t="n">
        <f aca="false">IF(AND(($B5&lt;Input!$C$28),($B5&lt;Input!$G$28)),($G5+$H5+$I5+$J5),($G5+$H5+$I5+$J5+$K5))</f>
        <v>8430.5904</v>
      </c>
      <c r="M5" s="69" t="n">
        <f aca="false">Mortgage!$L5</f>
        <v>-1256.10792067112</v>
      </c>
      <c r="N5" s="69" t="n">
        <f aca="false">$L5+$M5</f>
        <v>7174.48247932888</v>
      </c>
      <c r="O5" s="69" t="n">
        <f aca="false">IF(AND(($B5&lt;Input!$C$28),($B5&lt;Input!$G$28)),Expenses!$D5,(-1)*$N5)</f>
        <v>-3750</v>
      </c>
      <c r="P5" s="69" t="n">
        <f aca="false">Childcare!$D5</f>
        <v>-2250</v>
      </c>
      <c r="Q5" s="69" t="n">
        <f aca="false">Loan_01!$E5</f>
        <v>0</v>
      </c>
      <c r="R5" s="69" t="n">
        <f aca="false">Loan_02!$E5</f>
        <v>-389.682234095174</v>
      </c>
      <c r="S5" s="69" t="n">
        <f aca="false">(-1)*SUM(Roth_01!$D5+Roth_02!$D5+IRA_01!$D5+IRA_02!$D5+Invest_01!$D5+Invest_02!$D5)</f>
        <v>-0</v>
      </c>
      <c r="T5" s="69" t="n">
        <f aca="false">(-1)*(IF(($B5&gt;Input!$O$22),0,Input!$O$28)+IF(($B5&gt;Input!$O$29),0,Input!$O$35)+IF(($B5&gt;Input!$O$36),0,Input!$O$42))</f>
        <v>-500</v>
      </c>
      <c r="U5" s="69" t="n">
        <f aca="false">IF(($AB4*(Input!$C$17/100)&gt;0),0,($AB4*(Input!$C$17/100)))</f>
        <v>-600</v>
      </c>
      <c r="V5" s="69"/>
      <c r="W5" s="69" t="n">
        <f aca="false">IF(($N5+$O5+$P5+$Q5+$R5+$S5+$T5+$U5)&lt;0,($N5+$O5+$P5+$Q5+$R5+$S5+$T5+$U5),0)</f>
        <v>-315.199754766293</v>
      </c>
      <c r="X5" s="69"/>
      <c r="Y5" s="69" t="n">
        <f aca="false">IF(($N5+$O5+$P5+$Q5+$R5+$S5+$T5+$U5)&gt;=0,($N5+$O5+$P5+$Q5+$R5+$S5+$T5+$U5),0)</f>
        <v>0</v>
      </c>
      <c r="AA5" s="69" t="n">
        <f aca="false">IF(AND((($AB4+$W4-$U4)&lt;0),($Y5&gt;0)),($AA4-$K5)*(1+Input!$C$19/(12*100)),($AA4+$Y5-$K5)*(1+Input!$C$19/(12*100)))</f>
        <v>1000.08333506944</v>
      </c>
      <c r="AB5" s="69" t="n">
        <f aca="false">IF(AND((($AB4+$W4-$U4)&lt;0),($Y5&gt;=0)),($AB4+$W4-$U4+$Y5)*(1+Input!$C$16/(12*100)),0)</f>
        <v>-30111.4024181632</v>
      </c>
    </row>
    <row r="6" customFormat="false" ht="12.8" hidden="false" customHeight="false" outlineLevel="0" collapsed="false">
      <c r="A6" s="67" t="n">
        <v>2</v>
      </c>
      <c r="B6" s="68" t="n">
        <f aca="false">EOMONTH(Input!$C$7,A6)</f>
        <v>42978</v>
      </c>
      <c r="D6" s="67" t="n">
        <f aca="false">DATEDIF(Input!$C$23,$B6,"Y")</f>
        <v>40</v>
      </c>
      <c r="E6" s="67" t="n">
        <f aca="false">DATEDIF(Input!$G$23,$B6,"Y")</f>
        <v>38</v>
      </c>
      <c r="G6" s="69" t="n">
        <f aca="false">Salary_01!$L6</f>
        <v>4925.7852</v>
      </c>
      <c r="H6" s="69" t="n">
        <f aca="false">Salary_02!$L6</f>
        <v>3504.8052</v>
      </c>
      <c r="I6" s="69" t="n">
        <f aca="false">Retirement_Dist_01!$J6</f>
        <v>0</v>
      </c>
      <c r="J6" s="69" t="n">
        <f aca="false">Retirement_Dist_02!$J6</f>
        <v>0</v>
      </c>
      <c r="K6" s="69" t="n">
        <f aca="true">IF($B6&gt;Input!$C$28,(-1)*PMT(Input!$C$19/(100*12),($A$620-OFFSET($A$4,MATCH(Input!$C$28,$B$4:$B$620,1),0,1,1)),$AD$4,0,1),0)</f>
        <v>0</v>
      </c>
      <c r="L6" s="69" t="n">
        <f aca="false">IF(AND(($B6&lt;Input!$C$28),($B6&lt;Input!$G$28)),($G6+$H6+$I6+$J6),($G6+$H6+$I6+$J6+$K6))</f>
        <v>8430.5904</v>
      </c>
      <c r="M6" s="69" t="n">
        <f aca="false">Mortgage!$L6</f>
        <v>-1256.10792067112</v>
      </c>
      <c r="N6" s="69" t="n">
        <f aca="false">$L6+$M6</f>
        <v>7174.48247932888</v>
      </c>
      <c r="O6" s="69" t="n">
        <f aca="false">IF(AND(($B6&lt;Input!$C$28),($B6&lt;Input!$G$28)),Expenses!$D6,(-1)*$N6)</f>
        <v>-3750</v>
      </c>
      <c r="P6" s="69" t="n">
        <f aca="false">Childcare!$D6</f>
        <v>-2250</v>
      </c>
      <c r="Q6" s="69" t="n">
        <f aca="false">Loan_01!$E6</f>
        <v>0</v>
      </c>
      <c r="R6" s="69" t="n">
        <f aca="false">Loan_02!$E6</f>
        <v>-389.682234095174</v>
      </c>
      <c r="S6" s="69" t="n">
        <f aca="false">(-1)*SUM(Roth_01!$D6+Roth_02!$D6+IRA_01!$D6+IRA_02!$D6+Invest_01!$D6+Invest_02!$D6)</f>
        <v>-0</v>
      </c>
      <c r="T6" s="69" t="n">
        <f aca="false">(-1)*(IF(($B6&gt;Input!$O$22),0,Input!$O$28)+IF(($B6&gt;Input!$O$29),0,Input!$O$35)+IF(($B6&gt;Input!$O$36),0,Input!$O$42))</f>
        <v>-500</v>
      </c>
      <c r="U6" s="69" t="n">
        <f aca="false">IF(($AB5*(Input!$C$17/100)&gt;0),0,($AB5*(Input!$C$17/100)))</f>
        <v>-602.228048363264</v>
      </c>
      <c r="V6" s="69"/>
      <c r="W6" s="69" t="n">
        <f aca="false">IF(($N6+$O6+$P6+$Q6+$R6+$S6+$T6+$U6)&lt;0,($N6+$O6+$P6+$Q6+$R6+$S6+$T6+$U6),0)</f>
        <v>-317.427803129557</v>
      </c>
      <c r="X6" s="69"/>
      <c r="Y6" s="69" t="n">
        <f aca="false">IF(($N6+$O6+$P6+$Q6+$R6+$S6+$T6+$U6)&gt;=0,($N6+$O6+$P6+$Q6+$R6+$S6+$T6+$U6),0)</f>
        <v>0</v>
      </c>
      <c r="AA6" s="69" t="n">
        <f aca="false">IF(AND((($AB5+$W5-$U5)&lt;0),($Y6&gt;0)),($AA5-$K6)*(1+Input!$C$19/(12*100)),($AA5+$Y6-$K6)*(1+Input!$C$19/(12*100)))</f>
        <v>1000.12500520841</v>
      </c>
      <c r="AB6" s="69" t="n">
        <f aca="false">IF(AND((($AB5+$W5-$U5)&lt;0),($Y6&gt;=0)),($AB5+$W5-$U5+$Y6)*(1+Input!$C$16/(12*100)),0)</f>
        <v>-30224.2902019019</v>
      </c>
    </row>
    <row r="7" customFormat="false" ht="12.8" hidden="false" customHeight="false" outlineLevel="0" collapsed="false">
      <c r="A7" s="67" t="n">
        <v>3</v>
      </c>
      <c r="B7" s="68" t="n">
        <f aca="false">EOMONTH(Input!$C$7,A7)</f>
        <v>43008</v>
      </c>
      <c r="D7" s="67" t="n">
        <f aca="false">DATEDIF(Input!$C$23,$B7,"Y")</f>
        <v>40</v>
      </c>
      <c r="E7" s="67" t="n">
        <f aca="false">DATEDIF(Input!$G$23,$B7,"Y")</f>
        <v>38</v>
      </c>
      <c r="G7" s="69" t="n">
        <f aca="false">Salary_01!$L7</f>
        <v>4925.7852</v>
      </c>
      <c r="H7" s="69" t="n">
        <f aca="false">Salary_02!$L7</f>
        <v>3504.8052</v>
      </c>
      <c r="I7" s="69" t="n">
        <f aca="false">Retirement_Dist_01!$J7</f>
        <v>0</v>
      </c>
      <c r="J7" s="69" t="n">
        <f aca="false">Retirement_Dist_02!$J7</f>
        <v>0</v>
      </c>
      <c r="K7" s="69" t="n">
        <f aca="true">IF($B7&gt;Input!$C$28,(-1)*PMT(Input!$C$19/(100*12),($A$620-OFFSET($A$4,MATCH(Input!$C$28,$B$4:$B$620,1),0,1,1)),$AD$4,0,1),0)</f>
        <v>0</v>
      </c>
      <c r="L7" s="69" t="n">
        <f aca="false">IF(AND(($B7&lt;Input!$C$28),($B7&lt;Input!$G$28)),($G7+$H7+$I7+$J7),($G7+$H7+$I7+$J7+$K7))</f>
        <v>8430.5904</v>
      </c>
      <c r="M7" s="69" t="n">
        <f aca="false">Mortgage!$L7</f>
        <v>-1256.10792067112</v>
      </c>
      <c r="N7" s="69" t="n">
        <f aca="false">$L7+$M7</f>
        <v>7174.48247932888</v>
      </c>
      <c r="O7" s="69" t="n">
        <f aca="false">IF(AND(($B7&lt;Input!$C$28),($B7&lt;Input!$G$28)),Expenses!$D7,(-1)*$N7)</f>
        <v>-3750</v>
      </c>
      <c r="P7" s="69" t="n">
        <f aca="false">Childcare!$D7</f>
        <v>-2250</v>
      </c>
      <c r="Q7" s="69" t="n">
        <f aca="false">Loan_01!$E7</f>
        <v>0</v>
      </c>
      <c r="R7" s="69" t="n">
        <f aca="false">Loan_02!$E7</f>
        <v>-389.682234095174</v>
      </c>
      <c r="S7" s="69" t="n">
        <f aca="false">(-1)*SUM(Roth_01!$D7+Roth_02!$D7+IRA_01!$D7+IRA_02!$D7+Invest_01!$D7+Invest_02!$D7)</f>
        <v>-0</v>
      </c>
      <c r="T7" s="69" t="n">
        <f aca="false">(-1)*(IF(($B7&gt;Input!$O$22),0,Input!$O$28)+IF(($B7&gt;Input!$O$29),0,Input!$O$35)+IF(($B7&gt;Input!$O$36),0,Input!$O$42))</f>
        <v>-500</v>
      </c>
      <c r="U7" s="69" t="n">
        <f aca="false">IF(($AB6*(Input!$C$17/100)&gt;0),0,($AB6*(Input!$C$17/100)))</f>
        <v>-604.485804038037</v>
      </c>
      <c r="V7" s="69"/>
      <c r="W7" s="69" t="n">
        <f aca="false">IF(($N7+$O7+$P7+$Q7+$R7+$S7+$T7+$U7)&lt;0,($N7+$O7+$P7+$Q7+$R7+$S7+$T7+$U7),0)</f>
        <v>-319.685558804331</v>
      </c>
      <c r="X7" s="69"/>
      <c r="Y7" s="69" t="n">
        <f aca="false">IF(($N7+$O7+$P7+$Q7+$R7+$S7+$T7+$U7)&gt;=0,($N7+$O7+$P7+$Q7+$R7+$S7+$T7+$U7),0)</f>
        <v>0</v>
      </c>
      <c r="AA7" s="69" t="n">
        <f aca="false">IF(AND((($AB6+$W6-$U6)&lt;0),($Y7&gt;0)),($AA6-$K7)*(1+Input!$C$19/(12*100)),($AA6+$Y7-$K7)*(1+Input!$C$19/(12*100)))</f>
        <v>1000.16667708362</v>
      </c>
      <c r="AB7" s="69" t="n">
        <f aca="false">IF(AND((($AB6+$W6-$U6)&lt;0),($Y7&gt;=0)),($AB6+$W6-$U6+$Y7)*(1+Input!$C$16/(12*100)),0)</f>
        <v>-30338.6831560904</v>
      </c>
    </row>
    <row r="8" customFormat="false" ht="12.8" hidden="false" customHeight="false" outlineLevel="0" collapsed="false">
      <c r="A8" s="67" t="n">
        <v>4</v>
      </c>
      <c r="B8" s="68" t="n">
        <f aca="false">EOMONTH(Input!$C$7,A8)</f>
        <v>43039</v>
      </c>
      <c r="D8" s="67" t="n">
        <f aca="false">DATEDIF(Input!$C$23,$B8,"Y")</f>
        <v>40</v>
      </c>
      <c r="E8" s="67" t="n">
        <f aca="false">DATEDIF(Input!$G$23,$B8,"Y")</f>
        <v>39</v>
      </c>
      <c r="G8" s="69" t="n">
        <f aca="false">Salary_01!$L8</f>
        <v>4925.7852</v>
      </c>
      <c r="H8" s="69" t="n">
        <f aca="false">Salary_02!$L8</f>
        <v>3504.8052</v>
      </c>
      <c r="I8" s="69" t="n">
        <f aca="false">Retirement_Dist_01!$J8</f>
        <v>0</v>
      </c>
      <c r="J8" s="69" t="n">
        <f aca="false">Retirement_Dist_02!$J8</f>
        <v>0</v>
      </c>
      <c r="K8" s="69" t="n">
        <f aca="true">IF($B8&gt;Input!$C$28,(-1)*PMT(Input!$C$19/(100*12),($A$620-OFFSET($A$4,MATCH(Input!$C$28,$B$4:$B$620,1),0,1,1)),$AD$4,0,1),0)</f>
        <v>0</v>
      </c>
      <c r="L8" s="69" t="n">
        <f aca="false">IF(AND(($B8&lt;Input!$C$28),($B8&lt;Input!$G$28)),($G8+$H8+$I8+$J8),($G8+$H8+$I8+$J8+$K8))</f>
        <v>8430.5904</v>
      </c>
      <c r="M8" s="69" t="n">
        <f aca="false">Mortgage!$L8</f>
        <v>-1256.10792067112</v>
      </c>
      <c r="N8" s="69" t="n">
        <f aca="false">$L8+$M8</f>
        <v>7174.48247932888</v>
      </c>
      <c r="O8" s="69" t="n">
        <f aca="false">IF(AND(($B8&lt;Input!$C$28),($B8&lt;Input!$G$28)),Expenses!$D8,(-1)*$N8)</f>
        <v>-3750</v>
      </c>
      <c r="P8" s="69" t="n">
        <f aca="false">Childcare!$D8</f>
        <v>-2250</v>
      </c>
      <c r="Q8" s="69" t="n">
        <f aca="false">Loan_01!$E8</f>
        <v>0</v>
      </c>
      <c r="R8" s="69" t="n">
        <f aca="false">Loan_02!$E8</f>
        <v>-389.682234095174</v>
      </c>
      <c r="S8" s="69" t="n">
        <f aca="false">(-1)*SUM(Roth_01!$D8+Roth_02!$D8+IRA_01!$D8+IRA_02!$D8+Invest_01!$D8+Invest_02!$D8)</f>
        <v>-0</v>
      </c>
      <c r="T8" s="69" t="n">
        <f aca="false">(-1)*(IF(($B8&gt;Input!$O$22),0,Input!$O$28)+IF(($B8&gt;Input!$O$29),0,Input!$O$35)+IF(($B8&gt;Input!$O$36),0,Input!$O$42))</f>
        <v>-500</v>
      </c>
      <c r="U8" s="69" t="n">
        <f aca="false">IF(($AB7*(Input!$C$17/100)&gt;0),0,($AB7*(Input!$C$17/100)))</f>
        <v>-606.773663121808</v>
      </c>
      <c r="V8" s="69"/>
      <c r="W8" s="69" t="n">
        <f aca="false">IF(($N8+$O8+$P8+$Q8+$R8+$S8+$T8+$U8)&lt;0,($N8+$O8+$P8+$Q8+$R8+$S8+$T8+$U8),0)</f>
        <v>-321.973417888101</v>
      </c>
      <c r="X8" s="69"/>
      <c r="Y8" s="69" t="n">
        <f aca="false">IF(($N8+$O8+$P8+$Q8+$R8+$S8+$T8+$U8)&gt;=0,($N8+$O8+$P8+$Q8+$R8+$S8+$T8+$U8),0)</f>
        <v>0</v>
      </c>
      <c r="AA8" s="69" t="n">
        <f aca="false">IF(AND((($AB7+$W7-$U7)&lt;0),($Y8&gt;0)),($AA7-$K8)*(1+Input!$C$19/(12*100)),($AA7+$Y8-$K8)*(1+Input!$C$19/(12*100)))</f>
        <v>1000.20835069517</v>
      </c>
      <c r="AB8" s="69" t="n">
        <f aca="false">IF(AND((($AB7+$W7-$U7)&lt;0),($Y8&gt;=0)),($AB7+$W7-$U7+$Y8)*(1+Input!$C$16/(12*100)),0)</f>
        <v>-30454.6013496681</v>
      </c>
    </row>
    <row r="9" customFormat="false" ht="12.8" hidden="false" customHeight="false" outlineLevel="0" collapsed="false">
      <c r="A9" s="67" t="n">
        <v>5</v>
      </c>
      <c r="B9" s="68" t="n">
        <f aca="false">EOMONTH(Input!$C$7,A9)</f>
        <v>43069</v>
      </c>
      <c r="D9" s="67" t="n">
        <f aca="false">DATEDIF(Input!$C$23,$B9,"Y")</f>
        <v>40</v>
      </c>
      <c r="E9" s="67" t="n">
        <f aca="false">DATEDIF(Input!$G$23,$B9,"Y")</f>
        <v>39</v>
      </c>
      <c r="G9" s="69" t="n">
        <f aca="false">Salary_01!$L9</f>
        <v>4925.7852</v>
      </c>
      <c r="H9" s="69" t="n">
        <f aca="false">Salary_02!$L9</f>
        <v>3504.8052</v>
      </c>
      <c r="I9" s="69" t="n">
        <f aca="false">Retirement_Dist_01!$J9</f>
        <v>0</v>
      </c>
      <c r="J9" s="69" t="n">
        <f aca="false">Retirement_Dist_02!$J9</f>
        <v>0</v>
      </c>
      <c r="K9" s="69" t="n">
        <f aca="true">IF($B9&gt;Input!$C$28,(-1)*PMT(Input!$C$19/(100*12),($A$620-OFFSET($A$4,MATCH(Input!$C$28,$B$4:$B$620,1),0,1,1)),$AD$4,0,1),0)</f>
        <v>0</v>
      </c>
      <c r="L9" s="69" t="n">
        <f aca="false">IF(AND(($B9&lt;Input!$C$28),($B9&lt;Input!$G$28)),($G9+$H9+$I9+$J9),($G9+$H9+$I9+$J9+$K9))</f>
        <v>8430.5904</v>
      </c>
      <c r="M9" s="69" t="n">
        <f aca="false">Mortgage!$L9</f>
        <v>-1256.10792067112</v>
      </c>
      <c r="N9" s="69" t="n">
        <f aca="false">$L9+$M9</f>
        <v>7174.48247932888</v>
      </c>
      <c r="O9" s="69" t="n">
        <f aca="false">IF(AND(($B9&lt;Input!$C$28),($B9&lt;Input!$G$28)),Expenses!$D9,(-1)*$N9)</f>
        <v>-3750</v>
      </c>
      <c r="P9" s="69" t="n">
        <f aca="false">Childcare!$D9</f>
        <v>-2250</v>
      </c>
      <c r="Q9" s="69" t="n">
        <f aca="false">Loan_01!$E9</f>
        <v>0</v>
      </c>
      <c r="R9" s="69" t="n">
        <f aca="false">Loan_02!$E9</f>
        <v>-389.682234095174</v>
      </c>
      <c r="S9" s="69" t="n">
        <f aca="false">(-1)*SUM(Roth_01!$D9+Roth_02!$D9+IRA_01!$D9+IRA_02!$D9+Invest_01!$D9+Invest_02!$D9)</f>
        <v>-0</v>
      </c>
      <c r="T9" s="69" t="n">
        <f aca="false">(-1)*(IF(($B9&gt;Input!$O$22),0,Input!$O$28)+IF(($B9&gt;Input!$O$29),0,Input!$O$35)+IF(($B9&gt;Input!$O$36),0,Input!$O$42))</f>
        <v>-500</v>
      </c>
      <c r="U9" s="69" t="n">
        <f aca="false">IF(($AB8*(Input!$C$17/100)&gt;0),0,($AB8*(Input!$C$17/100)))</f>
        <v>-609.092026993362</v>
      </c>
      <c r="V9" s="69"/>
      <c r="W9" s="69" t="n">
        <f aca="false">IF(($N9+$O9+$P9+$Q9+$R9+$S9+$T9+$U9)&lt;0,($N9+$O9+$P9+$Q9+$R9+$S9+$T9+$U9),0)</f>
        <v>-324.291781759656</v>
      </c>
      <c r="X9" s="69"/>
      <c r="Y9" s="69" t="n">
        <f aca="false">IF(($N9+$O9+$P9+$Q9+$R9+$S9+$T9+$U9)&gt;=0,($N9+$O9+$P9+$Q9+$R9+$S9+$T9+$U9),0)</f>
        <v>0</v>
      </c>
      <c r="AA9" s="69" t="n">
        <f aca="false">IF(AND((($AB8+$W8-$U8)&lt;0),($Y9&gt;0)),($AA8-$K9)*(1+Input!$C$19/(12*100)),($AA8+$Y9-$K9)*(1+Input!$C$19/(12*100)))</f>
        <v>1000.25002604311</v>
      </c>
      <c r="AB9" s="69" t="n">
        <f aca="false">IF(AND((($AB8+$W8-$U8)&lt;0),($Y9&gt;=0)),($AB8+$W8-$U8+$Y9)*(1+Input!$C$16/(12*100)),0)</f>
        <v>-30572.0651191602</v>
      </c>
    </row>
    <row r="10" customFormat="false" ht="12.8" hidden="false" customHeight="false" outlineLevel="0" collapsed="false">
      <c r="A10" s="67" t="n">
        <v>6</v>
      </c>
      <c r="B10" s="68" t="n">
        <f aca="false">EOMONTH(Input!$C$7,A10)</f>
        <v>43100</v>
      </c>
      <c r="D10" s="67" t="n">
        <f aca="false">DATEDIF(Input!$C$23,$B10,"Y")</f>
        <v>40</v>
      </c>
      <c r="E10" s="67" t="n">
        <f aca="false">DATEDIF(Input!$G$23,$B10,"Y")</f>
        <v>39</v>
      </c>
      <c r="G10" s="69" t="n">
        <f aca="false">Salary_01!$L10</f>
        <v>4925.7852</v>
      </c>
      <c r="H10" s="69" t="n">
        <f aca="false">Salary_02!$L10</f>
        <v>3504.8052</v>
      </c>
      <c r="I10" s="69" t="n">
        <f aca="false">Retirement_Dist_01!$J10</f>
        <v>0</v>
      </c>
      <c r="J10" s="69" t="n">
        <f aca="false">Retirement_Dist_02!$J10</f>
        <v>0</v>
      </c>
      <c r="K10" s="69" t="n">
        <f aca="true">IF($B10&gt;Input!$C$28,(-1)*PMT(Input!$C$19/(100*12),($A$620-OFFSET($A$4,MATCH(Input!$C$28,$B$4:$B$620,1),0,1,1)),$AD$4,0,1),0)</f>
        <v>0</v>
      </c>
      <c r="L10" s="69" t="n">
        <f aca="false">IF(AND(($B10&lt;Input!$C$28),($B10&lt;Input!$G$28)),($G10+$H10+$I10+$J10),($G10+$H10+$I10+$J10+$K10))</f>
        <v>8430.5904</v>
      </c>
      <c r="M10" s="69" t="n">
        <f aca="false">Mortgage!$L10</f>
        <v>-1256.10792067112</v>
      </c>
      <c r="N10" s="69" t="n">
        <f aca="false">$L10+$M10</f>
        <v>7174.48247932888</v>
      </c>
      <c r="O10" s="69" t="n">
        <f aca="false">IF(AND(($B10&lt;Input!$C$28),($B10&lt;Input!$G$28)),Expenses!$D10,(-1)*$N10)</f>
        <v>-3750</v>
      </c>
      <c r="P10" s="69" t="n">
        <f aca="false">Childcare!$D10</f>
        <v>-2250</v>
      </c>
      <c r="Q10" s="69" t="n">
        <f aca="false">Loan_01!$E10</f>
        <v>0</v>
      </c>
      <c r="R10" s="69" t="n">
        <f aca="false">Loan_02!$E10</f>
        <v>-389.682234095174</v>
      </c>
      <c r="S10" s="69" t="n">
        <f aca="false">(-1)*SUM(Roth_01!$D10+Roth_02!$D10+IRA_01!$D10+IRA_02!$D10+Invest_01!$D10+Invest_02!$D10)</f>
        <v>-0</v>
      </c>
      <c r="T10" s="69" t="n">
        <f aca="false">(-1)*(IF(($B10&gt;Input!$O$22),0,Input!$O$28)+IF(($B10&gt;Input!$O$29),0,Input!$O$35)+IF(($B10&gt;Input!$O$36),0,Input!$O$42))</f>
        <v>-500</v>
      </c>
      <c r="U10" s="69" t="n">
        <f aca="false">IF(($AB9*(Input!$C$17/100)&gt;0),0,($AB9*(Input!$C$17/100)))</f>
        <v>-611.441302383204</v>
      </c>
      <c r="V10" s="69"/>
      <c r="W10" s="69" t="n">
        <f aca="false">IF(($N10+$O10+$P10+$Q10+$R10+$S10+$T10+$U10)&lt;0,($N10+$O10+$P10+$Q10+$R10+$S10+$T10+$U10),0)</f>
        <v>-326.641057149497</v>
      </c>
      <c r="X10" s="69"/>
      <c r="Y10" s="69" t="n">
        <f aca="false">IF(($N10+$O10+$P10+$Q10+$R10+$S10+$T10+$U10)&gt;=0,($N10+$O10+$P10+$Q10+$R10+$S10+$T10+$U10),0)</f>
        <v>0</v>
      </c>
      <c r="AA10" s="69" t="n">
        <f aca="false">IF(AND((($AB9+$W9-$U9)&lt;0),($Y10&gt;0)),($AA9-$K10)*(1+Input!$C$19/(12*100)),($AA9+$Y10-$K10)*(1+Input!$C$19/(12*100)))</f>
        <v>1000.29170312753</v>
      </c>
      <c r="AB10" s="69" t="n">
        <f aca="false">IF(AND((($AB9+$W9-$U9)&lt;0),($Y10&gt;=0)),($AB9+$W9-$U9+$Y10)*(1+Input!$C$16/(12*100)),0)</f>
        <v>-30691.0950722455</v>
      </c>
    </row>
    <row r="11" customFormat="false" ht="12.8" hidden="false" customHeight="false" outlineLevel="0" collapsed="false">
      <c r="A11" s="67" t="n">
        <v>7</v>
      </c>
      <c r="B11" s="68" t="n">
        <f aca="false">EOMONTH(Input!$C$7,A11)</f>
        <v>43131</v>
      </c>
      <c r="D11" s="67" t="n">
        <f aca="false">DATEDIF(Input!$C$23,$B11,"Y")</f>
        <v>40</v>
      </c>
      <c r="E11" s="67" t="n">
        <f aca="false">DATEDIF(Input!$G$23,$B11,"Y")</f>
        <v>39</v>
      </c>
      <c r="G11" s="69" t="n">
        <f aca="false">Salary_01!$L11</f>
        <v>4925.7852</v>
      </c>
      <c r="H11" s="69" t="n">
        <f aca="false">Salary_02!$L11</f>
        <v>3504.8052</v>
      </c>
      <c r="I11" s="69" t="n">
        <f aca="false">Retirement_Dist_01!$J11</f>
        <v>0</v>
      </c>
      <c r="J11" s="69" t="n">
        <f aca="false">Retirement_Dist_02!$J11</f>
        <v>0</v>
      </c>
      <c r="K11" s="69" t="n">
        <f aca="true">IF($B11&gt;Input!$C$28,(-1)*PMT(Input!$C$19/(100*12),($A$620-OFFSET($A$4,MATCH(Input!$C$28,$B$4:$B$620,1),0,1,1)),$AD$4,0,1),0)</f>
        <v>0</v>
      </c>
      <c r="L11" s="69" t="n">
        <f aca="false">IF(AND(($B11&lt;Input!$C$28),($B11&lt;Input!$G$28)),($G11+$H11+$I11+$J11),($G11+$H11+$I11+$J11+$K11))</f>
        <v>8430.5904</v>
      </c>
      <c r="M11" s="69" t="n">
        <f aca="false">Mortgage!$L11</f>
        <v>-1256.10792067112</v>
      </c>
      <c r="N11" s="69" t="n">
        <f aca="false">$L11+$M11</f>
        <v>7174.48247932888</v>
      </c>
      <c r="O11" s="69" t="n">
        <f aca="false">IF(AND(($B11&lt;Input!$C$28),($B11&lt;Input!$G$28)),Expenses!$D11,(-1)*$N11)</f>
        <v>-3750</v>
      </c>
      <c r="P11" s="69" t="n">
        <f aca="false">Childcare!$D11</f>
        <v>-2250</v>
      </c>
      <c r="Q11" s="69" t="n">
        <f aca="false">Loan_01!$E11</f>
        <v>0</v>
      </c>
      <c r="R11" s="69" t="n">
        <f aca="false">Loan_02!$E11</f>
        <v>-389.682234095174</v>
      </c>
      <c r="S11" s="69" t="n">
        <f aca="false">(-1)*SUM(Roth_01!$D11+Roth_02!$D11+IRA_01!$D11+IRA_02!$D11+Invest_01!$D11+Invest_02!$D11)</f>
        <v>-0</v>
      </c>
      <c r="T11" s="69" t="n">
        <f aca="false">(-1)*(IF(($B11&gt;Input!$O$22),0,Input!$O$28)+IF(($B11&gt;Input!$O$29),0,Input!$O$35)+IF(($B11&gt;Input!$O$36),0,Input!$O$42))</f>
        <v>-500</v>
      </c>
      <c r="U11" s="69" t="n">
        <f aca="false">IF(($AB10*(Input!$C$17/100)&gt;0),0,($AB10*(Input!$C$17/100)))</f>
        <v>-613.821901444911</v>
      </c>
      <c r="V11" s="69"/>
      <c r="W11" s="69" t="n">
        <f aca="false">IF(($N11+$O11+$P11+$Q11+$R11+$S11+$T11+$U11)&lt;0,($N11+$O11+$P11+$Q11+$R11+$S11+$T11+$U11),0)</f>
        <v>-329.021656211204</v>
      </c>
      <c r="X11" s="69"/>
      <c r="Y11" s="69" t="n">
        <f aca="false">IF(($N11+$O11+$P11+$Q11+$R11+$S11+$T11+$U11)&gt;=0,($N11+$O11+$P11+$Q11+$R11+$S11+$T11+$U11),0)</f>
        <v>0</v>
      </c>
      <c r="AA11" s="69" t="n">
        <f aca="false">IF(AND((($AB10+$W10-$U10)&lt;0),($Y11&gt;0)),($AA10-$K11)*(1+Input!$C$19/(12*100)),($AA10+$Y11-$K11)*(1+Input!$C$19/(12*100)))</f>
        <v>1000.3333819485</v>
      </c>
      <c r="AB11" s="69" t="n">
        <f aca="false">IF(AND((($AB10+$W10-$U10)&lt;0),($Y11&gt;=0)),($AB10+$W10-$U10+$Y11)*(1+Input!$C$16/(12*100)),0)</f>
        <v>-30811.712091372</v>
      </c>
    </row>
    <row r="12" customFormat="false" ht="12.8" hidden="false" customHeight="false" outlineLevel="0" collapsed="false">
      <c r="A12" s="67" t="n">
        <v>8</v>
      </c>
      <c r="B12" s="68" t="n">
        <f aca="false">EOMONTH(Input!$C$7,A12)</f>
        <v>43159</v>
      </c>
      <c r="D12" s="67" t="n">
        <f aca="false">DATEDIF(Input!$C$23,$B12,"Y")</f>
        <v>40</v>
      </c>
      <c r="E12" s="67" t="n">
        <f aca="false">DATEDIF(Input!$G$23,$B12,"Y")</f>
        <v>39</v>
      </c>
      <c r="G12" s="69" t="n">
        <f aca="false">Salary_01!$L12</f>
        <v>4925.7852</v>
      </c>
      <c r="H12" s="69" t="n">
        <f aca="false">Salary_02!$L12</f>
        <v>3504.8052</v>
      </c>
      <c r="I12" s="69" t="n">
        <f aca="false">Retirement_Dist_01!$J12</f>
        <v>0</v>
      </c>
      <c r="J12" s="69" t="n">
        <f aca="false">Retirement_Dist_02!$J12</f>
        <v>0</v>
      </c>
      <c r="K12" s="69" t="n">
        <f aca="true">IF($B12&gt;Input!$C$28,(-1)*PMT(Input!$C$19/(100*12),($A$620-OFFSET($A$4,MATCH(Input!$C$28,$B$4:$B$620,1),0,1,1)),$AD$4,0,1),0)</f>
        <v>0</v>
      </c>
      <c r="L12" s="69" t="n">
        <f aca="false">IF(AND(($B12&lt;Input!$C$28),($B12&lt;Input!$G$28)),($G12+$H12+$I12+$J12),($G12+$H12+$I12+$J12+$K12))</f>
        <v>8430.5904</v>
      </c>
      <c r="M12" s="69" t="n">
        <f aca="false">Mortgage!$L12</f>
        <v>-1256.10792067112</v>
      </c>
      <c r="N12" s="69" t="n">
        <f aca="false">$L12+$M12</f>
        <v>7174.48247932888</v>
      </c>
      <c r="O12" s="69" t="n">
        <f aca="false">IF(AND(($B12&lt;Input!$C$28),($B12&lt;Input!$G$28)),Expenses!$D12,(-1)*$N12)</f>
        <v>-3750</v>
      </c>
      <c r="P12" s="69" t="n">
        <f aca="false">Childcare!$D12</f>
        <v>-2250</v>
      </c>
      <c r="Q12" s="69" t="n">
        <f aca="false">Loan_01!$E12</f>
        <v>0</v>
      </c>
      <c r="R12" s="69" t="n">
        <f aca="false">Loan_02!$E12</f>
        <v>-389.682234095174</v>
      </c>
      <c r="S12" s="69" t="n">
        <f aca="false">(-1)*SUM(Roth_01!$D12+Roth_02!$D12+IRA_01!$D12+IRA_02!$D12+Invest_01!$D12+Invest_02!$D12)</f>
        <v>-0</v>
      </c>
      <c r="T12" s="69" t="n">
        <f aca="false">(-1)*(IF(($B12&gt;Input!$O$22),0,Input!$O$28)+IF(($B12&gt;Input!$O$29),0,Input!$O$35)+IF(($B12&gt;Input!$O$36),0,Input!$O$42))</f>
        <v>-500</v>
      </c>
      <c r="U12" s="69" t="n">
        <f aca="false">IF(($AB11*(Input!$C$17/100)&gt;0),0,($AB11*(Input!$C$17/100)))</f>
        <v>-616.23424182744</v>
      </c>
      <c r="V12" s="69"/>
      <c r="W12" s="69" t="n">
        <f aca="false">IF(($N12+$O12+$P12+$Q12+$R12+$S12+$T12+$U12)&lt;0,($N12+$O12+$P12+$Q12+$R12+$S12+$T12+$U12),0)</f>
        <v>-331.433996593733</v>
      </c>
      <c r="X12" s="69"/>
      <c r="Y12" s="69" t="n">
        <f aca="false">IF(($N12+$O12+$P12+$Q12+$R12+$S12+$T12+$U12)&gt;=0,($N12+$O12+$P12+$Q12+$R12+$S12+$T12+$U12),0)</f>
        <v>0</v>
      </c>
      <c r="AA12" s="69" t="n">
        <f aca="false">IF(AND((($AB11+$W11-$U11)&lt;0),($Y12&gt;0)),($AA11-$K12)*(1+Input!$C$19/(12*100)),($AA11+$Y12-$K12)*(1+Input!$C$19/(12*100)))</f>
        <v>1000.37506250608</v>
      </c>
      <c r="AB12" s="69" t="n">
        <f aca="false">IF(AND((($AB11+$W11-$U11)&lt;0),($Y12&gt;=0)),($AB11+$W11-$U11+$Y12)*(1+Input!$C$16/(12*100)),0)</f>
        <v>-30933.9373374201</v>
      </c>
    </row>
    <row r="13" customFormat="false" ht="12.8" hidden="false" customHeight="false" outlineLevel="0" collapsed="false">
      <c r="A13" s="67" t="n">
        <v>9</v>
      </c>
      <c r="B13" s="68" t="n">
        <f aca="false">EOMONTH(Input!$C$7,A13)</f>
        <v>43190</v>
      </c>
      <c r="D13" s="67" t="n">
        <f aca="false">DATEDIF(Input!$C$23,$B13,"Y")</f>
        <v>40</v>
      </c>
      <c r="E13" s="67" t="n">
        <f aca="false">DATEDIF(Input!$G$23,$B13,"Y")</f>
        <v>39</v>
      </c>
      <c r="G13" s="69" t="n">
        <f aca="false">Salary_01!$L13</f>
        <v>4925.7852</v>
      </c>
      <c r="H13" s="69" t="n">
        <f aca="false">Salary_02!$L13</f>
        <v>3504.8052</v>
      </c>
      <c r="I13" s="69" t="n">
        <f aca="false">Retirement_Dist_01!$J13</f>
        <v>0</v>
      </c>
      <c r="J13" s="69" t="n">
        <f aca="false">Retirement_Dist_02!$J13</f>
        <v>0</v>
      </c>
      <c r="K13" s="69" t="n">
        <f aca="true">IF($B13&gt;Input!$C$28,(-1)*PMT(Input!$C$19/(100*12),($A$620-OFFSET($A$4,MATCH(Input!$C$28,$B$4:$B$620,1),0,1,1)),$AD$4,0,1),0)</f>
        <v>0</v>
      </c>
      <c r="L13" s="69" t="n">
        <f aca="false">IF(AND(($B13&lt;Input!$C$28),($B13&lt;Input!$G$28)),($G13+$H13+$I13+$J13),($G13+$H13+$I13+$J13+$K13))</f>
        <v>8430.5904</v>
      </c>
      <c r="M13" s="69" t="n">
        <f aca="false">Mortgage!$L13</f>
        <v>-1256.10792067112</v>
      </c>
      <c r="N13" s="69" t="n">
        <f aca="false">$L13+$M13</f>
        <v>7174.48247932888</v>
      </c>
      <c r="O13" s="69" t="n">
        <f aca="false">IF(AND(($B13&lt;Input!$C$28),($B13&lt;Input!$G$28)),Expenses!$D13,(-1)*$N13)</f>
        <v>-3750</v>
      </c>
      <c r="P13" s="69" t="n">
        <f aca="false">Childcare!$D13</f>
        <v>-2250</v>
      </c>
      <c r="Q13" s="69" t="n">
        <f aca="false">Loan_01!$E13</f>
        <v>0</v>
      </c>
      <c r="R13" s="69" t="n">
        <f aca="false">Loan_02!$E13</f>
        <v>-389.682234095174</v>
      </c>
      <c r="S13" s="69" t="n">
        <f aca="false">(-1)*SUM(Roth_01!$D13+Roth_02!$D13+IRA_01!$D13+IRA_02!$D13+Invest_01!$D13+Invest_02!$D13)</f>
        <v>-0</v>
      </c>
      <c r="T13" s="69" t="n">
        <f aca="false">(-1)*(IF(($B13&gt;Input!$O$22),0,Input!$O$28)+IF(($B13&gt;Input!$O$29),0,Input!$O$35)+IF(($B13&gt;Input!$O$36),0,Input!$O$42))</f>
        <v>-500</v>
      </c>
      <c r="U13" s="69" t="n">
        <f aca="false">IF(($AB12*(Input!$C$17/100)&gt;0),0,($AB12*(Input!$C$17/100)))</f>
        <v>-618.678746748402</v>
      </c>
      <c r="V13" s="69"/>
      <c r="W13" s="69" t="n">
        <f aca="false">IF(($N13+$O13+$P13+$Q13+$R13+$S13+$T13+$U13)&lt;0,($N13+$O13+$P13+$Q13+$R13+$S13+$T13+$U13),0)</f>
        <v>-333.878501514695</v>
      </c>
      <c r="X13" s="69"/>
      <c r="Y13" s="69" t="n">
        <f aca="false">IF(($N13+$O13+$P13+$Q13+$R13+$S13+$T13+$U13)&gt;=0,($N13+$O13+$P13+$Q13+$R13+$S13+$T13+$U13),0)</f>
        <v>0</v>
      </c>
      <c r="AA13" s="69" t="n">
        <f aca="false">IF(AND((($AB12+$W12-$U12)&lt;0),($Y13&gt;0)),($AA12-$K13)*(1+Input!$C$19/(12*100)),($AA12+$Y13-$K13)*(1+Input!$C$19/(12*100)))</f>
        <v>1000.41674480035</v>
      </c>
      <c r="AB13" s="69" t="n">
        <f aca="false">IF(AND((($AB12+$W12-$U12)&lt;0),($Y13&gt;=0)),($AB12+$W12-$U12+$Y13)*(1+Input!$C$16/(12*100)),0)</f>
        <v>-31057.7922534156</v>
      </c>
    </row>
    <row r="14" customFormat="false" ht="12.8" hidden="false" customHeight="false" outlineLevel="0" collapsed="false">
      <c r="A14" s="67" t="n">
        <v>10</v>
      </c>
      <c r="B14" s="68" t="n">
        <f aca="false">EOMONTH(Input!$C$7,A14)</f>
        <v>43220</v>
      </c>
      <c r="D14" s="67" t="n">
        <f aca="false">DATEDIF(Input!$C$23,$B14,"Y")</f>
        <v>40</v>
      </c>
      <c r="E14" s="67" t="n">
        <f aca="false">DATEDIF(Input!$G$23,$B14,"Y")</f>
        <v>39</v>
      </c>
      <c r="G14" s="69" t="n">
        <f aca="false">Salary_01!$L14</f>
        <v>4925.7852</v>
      </c>
      <c r="H14" s="69" t="n">
        <f aca="false">Salary_02!$L14</f>
        <v>3504.8052</v>
      </c>
      <c r="I14" s="69" t="n">
        <f aca="false">Retirement_Dist_01!$J14</f>
        <v>0</v>
      </c>
      <c r="J14" s="69" t="n">
        <f aca="false">Retirement_Dist_02!$J14</f>
        <v>0</v>
      </c>
      <c r="K14" s="69" t="n">
        <f aca="true">IF($B14&gt;Input!$C$28,(-1)*PMT(Input!$C$19/(100*12),($A$620-OFFSET($A$4,MATCH(Input!$C$28,$B$4:$B$620,1),0,1,1)),$AD$4,0,1),0)</f>
        <v>0</v>
      </c>
      <c r="L14" s="69" t="n">
        <f aca="false">IF(AND(($B14&lt;Input!$C$28),($B14&lt;Input!$G$28)),($G14+$H14+$I14+$J14),($G14+$H14+$I14+$J14+$K14))</f>
        <v>8430.5904</v>
      </c>
      <c r="M14" s="69" t="n">
        <f aca="false">Mortgage!$L14</f>
        <v>-1256.10792067112</v>
      </c>
      <c r="N14" s="69" t="n">
        <f aca="false">$L14+$M14</f>
        <v>7174.48247932888</v>
      </c>
      <c r="O14" s="69" t="n">
        <f aca="false">IF(AND(($B14&lt;Input!$C$28),($B14&lt;Input!$G$28)),Expenses!$D14,(-1)*$N14)</f>
        <v>-3750</v>
      </c>
      <c r="P14" s="69" t="n">
        <f aca="false">Childcare!$D14</f>
        <v>-2250</v>
      </c>
      <c r="Q14" s="69" t="n">
        <f aca="false">Loan_01!$E14</f>
        <v>0</v>
      </c>
      <c r="R14" s="69" t="n">
        <f aca="false">Loan_02!$E14</f>
        <v>-389.682234095174</v>
      </c>
      <c r="S14" s="69" t="n">
        <f aca="false">(-1)*SUM(Roth_01!$D14+Roth_02!$D14+IRA_01!$D14+IRA_02!$D14+Invest_01!$D14+Invest_02!$D14)</f>
        <v>-0</v>
      </c>
      <c r="T14" s="69" t="n">
        <f aca="false">(-1)*(IF(($B14&gt;Input!$O$22),0,Input!$O$28)+IF(($B14&gt;Input!$O$29),0,Input!$O$35)+IF(($B14&gt;Input!$O$36),0,Input!$O$42))</f>
        <v>-500</v>
      </c>
      <c r="U14" s="69" t="n">
        <f aca="false">IF(($AB13*(Input!$C$17/100)&gt;0),0,($AB13*(Input!$C$17/100)))</f>
        <v>-621.155845068311</v>
      </c>
      <c r="V14" s="69"/>
      <c r="W14" s="69" t="n">
        <f aca="false">IF(($N14+$O14+$P14+$Q14+$R14+$S14+$T14+$U14)&lt;0,($N14+$O14+$P14+$Q14+$R14+$S14+$T14+$U14),0)</f>
        <v>-336.355599834605</v>
      </c>
      <c r="X14" s="69"/>
      <c r="Y14" s="69" t="n">
        <f aca="false">IF(($N14+$O14+$P14+$Q14+$R14+$S14+$T14+$U14)&gt;=0,($N14+$O14+$P14+$Q14+$R14+$S14+$T14+$U14),0)</f>
        <v>0</v>
      </c>
      <c r="AA14" s="69" t="n">
        <f aca="false">IF(AND((($AB13+$W13-$U13)&lt;0),($Y14&gt;0)),($AA13-$K14)*(1+Input!$C$19/(12*100)),($AA13+$Y14-$K14)*(1+Input!$C$19/(12*100)))</f>
        <v>1000.45842883138</v>
      </c>
      <c r="AB14" s="69" t="n">
        <f aca="false">IF(AND((($AB13+$W13-$U13)&lt;0),($Y14&gt;=0)),($AB13+$W13-$U13+$Y14)*(1+Input!$C$16/(12*100)),0)</f>
        <v>-31183.298568291</v>
      </c>
    </row>
    <row r="15" customFormat="false" ht="12.8" hidden="false" customHeight="false" outlineLevel="0" collapsed="false">
      <c r="A15" s="67" t="n">
        <v>11</v>
      </c>
      <c r="B15" s="68" t="n">
        <f aca="false">EOMONTH(Input!$C$7,A15)</f>
        <v>43251</v>
      </c>
      <c r="D15" s="67" t="n">
        <f aca="false">DATEDIF(Input!$C$23,$B15,"Y")</f>
        <v>41</v>
      </c>
      <c r="E15" s="67" t="n">
        <f aca="false">DATEDIF(Input!$G$23,$B15,"Y")</f>
        <v>39</v>
      </c>
      <c r="G15" s="69" t="n">
        <f aca="false">Salary_01!$L15</f>
        <v>4925.7852</v>
      </c>
      <c r="H15" s="69" t="n">
        <f aca="false">Salary_02!$L15</f>
        <v>3504.8052</v>
      </c>
      <c r="I15" s="69" t="n">
        <f aca="false">Retirement_Dist_01!$J15</f>
        <v>0</v>
      </c>
      <c r="J15" s="69" t="n">
        <f aca="false">Retirement_Dist_02!$J15</f>
        <v>0</v>
      </c>
      <c r="K15" s="69" t="n">
        <f aca="true">IF($B15&gt;Input!$C$28,(-1)*PMT(Input!$C$19/(100*12),($A$620-OFFSET($A$4,MATCH(Input!$C$28,$B$4:$B$620,1),0,1,1)),$AD$4,0,1),0)</f>
        <v>0</v>
      </c>
      <c r="L15" s="69" t="n">
        <f aca="false">IF(AND(($B15&lt;Input!$C$28),($B15&lt;Input!$G$28)),($G15+$H15+$I15+$J15),($G15+$H15+$I15+$J15+$K15))</f>
        <v>8430.5904</v>
      </c>
      <c r="M15" s="69" t="n">
        <f aca="false">Mortgage!$L15</f>
        <v>-1256.10792067112</v>
      </c>
      <c r="N15" s="69" t="n">
        <f aca="false">$L15+$M15</f>
        <v>7174.48247932888</v>
      </c>
      <c r="O15" s="69" t="n">
        <f aca="false">IF(AND(($B15&lt;Input!$C$28),($B15&lt;Input!$G$28)),Expenses!$D15,(-1)*$N15)</f>
        <v>-3750</v>
      </c>
      <c r="P15" s="69" t="n">
        <f aca="false">Childcare!$D15</f>
        <v>-2250</v>
      </c>
      <c r="Q15" s="69" t="n">
        <f aca="false">Loan_01!$E15</f>
        <v>0</v>
      </c>
      <c r="R15" s="69" t="n">
        <f aca="false">Loan_02!$E15</f>
        <v>-389.682234095174</v>
      </c>
      <c r="S15" s="69" t="n">
        <f aca="false">(-1)*SUM(Roth_01!$D15+Roth_02!$D15+IRA_01!$D15+IRA_02!$D15+Invest_01!$D15+Invest_02!$D15)</f>
        <v>-0</v>
      </c>
      <c r="T15" s="69" t="n">
        <f aca="false">(-1)*(IF(($B15&gt;Input!$O$22),0,Input!$O$28)+IF(($B15&gt;Input!$O$29),0,Input!$O$35)+IF(($B15&gt;Input!$O$36),0,Input!$O$42))</f>
        <v>-500</v>
      </c>
      <c r="U15" s="69" t="n">
        <f aca="false">IF(($AB14*(Input!$C$17/100)&gt;0),0,($AB14*(Input!$C$17/100)))</f>
        <v>-623.665971365819</v>
      </c>
      <c r="V15" s="69"/>
      <c r="W15" s="69" t="n">
        <f aca="false">IF(($N15+$O15+$P15+$Q15+$R15+$S15+$T15+$U15)&lt;0,($N15+$O15+$P15+$Q15+$R15+$S15+$T15+$U15),0)</f>
        <v>-338.865726132112</v>
      </c>
      <c r="X15" s="69"/>
      <c r="Y15" s="69" t="n">
        <f aca="false">IF(($N15+$O15+$P15+$Q15+$R15+$S15+$T15+$U15)&gt;=0,($N15+$O15+$P15+$Q15+$R15+$S15+$T15+$U15),0)</f>
        <v>0</v>
      </c>
      <c r="AA15" s="69" t="n">
        <f aca="false">IF(AND((($AB14+$W14-$U14)&lt;0),($Y15&gt;0)),($AA14-$K15)*(1+Input!$C$19/(12*100)),($AA14+$Y15-$K15)*(1+Input!$C$19/(12*100)))</f>
        <v>1000.50011459925</v>
      </c>
      <c r="AB15" s="69" t="n">
        <f aca="false">IF(AND((($AB14+$W14-$U14)&lt;0),($Y15&gt;=0)),($AB14+$W14-$U14+$Y15)*(1+Input!$C$16/(12*100)),0)</f>
        <v>-31310.478300698</v>
      </c>
    </row>
    <row r="16" customFormat="false" ht="12.8" hidden="false" customHeight="false" outlineLevel="0" collapsed="false">
      <c r="A16" s="67" t="n">
        <v>12</v>
      </c>
      <c r="B16" s="68" t="n">
        <f aca="false">EOMONTH(Input!$C$7,A16)</f>
        <v>43281</v>
      </c>
      <c r="D16" s="67" t="n">
        <f aca="false">DATEDIF(Input!$C$23,$B16,"Y")</f>
        <v>41</v>
      </c>
      <c r="E16" s="67" t="n">
        <f aca="false">DATEDIF(Input!$G$23,$B16,"Y")</f>
        <v>39</v>
      </c>
      <c r="G16" s="69" t="n">
        <f aca="false">Salary_01!$L16</f>
        <v>5024.300904</v>
      </c>
      <c r="H16" s="69" t="n">
        <f aca="false">Salary_02!$L16</f>
        <v>3574.901304</v>
      </c>
      <c r="I16" s="69" t="n">
        <f aca="false">Retirement_Dist_01!$J16</f>
        <v>0</v>
      </c>
      <c r="J16" s="69" t="n">
        <f aca="false">Retirement_Dist_02!$J16</f>
        <v>0</v>
      </c>
      <c r="K16" s="69" t="n">
        <f aca="true">IF($B16&gt;Input!$C$28,(-1)*PMT(Input!$C$19/(100*12),($A$620-OFFSET($A$4,MATCH(Input!$C$28,$B$4:$B$620,1),0,1,1)),$AD$4,0,1),0)</f>
        <v>0</v>
      </c>
      <c r="L16" s="69" t="n">
        <f aca="false">IF(AND(($B16&lt;Input!$C$28),($B16&lt;Input!$G$28)),($G16+$H16+$I16+$J16),($G16+$H16+$I16+$J16+$K16))</f>
        <v>8599.202208</v>
      </c>
      <c r="M16" s="69" t="n">
        <f aca="false">Mortgage!$L16</f>
        <v>-1263.60792067112</v>
      </c>
      <c r="N16" s="69" t="n">
        <f aca="false">$L16+$M16</f>
        <v>7335.59428732888</v>
      </c>
      <c r="O16" s="69" t="n">
        <f aca="false">IF(AND(($B16&lt;Input!$C$28),($B16&lt;Input!$G$28)),Expenses!$D16,(-1)*$N16)</f>
        <v>-3825</v>
      </c>
      <c r="P16" s="69" t="n">
        <f aca="false">Childcare!$D16</f>
        <v>-2250</v>
      </c>
      <c r="Q16" s="69" t="n">
        <f aca="false">Loan_01!$E16</f>
        <v>0</v>
      </c>
      <c r="R16" s="69" t="n">
        <f aca="false">Loan_02!$E16</f>
        <v>-389.682234095174</v>
      </c>
      <c r="S16" s="69" t="n">
        <f aca="false">(-1)*SUM(Roth_01!$D16+Roth_02!$D16+IRA_01!$D16+IRA_02!$D16+Invest_01!$D16+Invest_02!$D16)</f>
        <v>-0</v>
      </c>
      <c r="T16" s="69" t="n">
        <f aca="false">(-1)*(IF(($B16&gt;Input!$O$22),0,Input!$O$28)+IF(($B16&gt;Input!$O$29),0,Input!$O$35)+IF(($B16&gt;Input!$O$36),0,Input!$O$42))</f>
        <v>-500</v>
      </c>
      <c r="U16" s="69" t="n">
        <f aca="false">IF(($AB15*(Input!$C$17/100)&gt;0),0,($AB15*(Input!$C$17/100)))</f>
        <v>-626.20956601396</v>
      </c>
      <c r="V16" s="69"/>
      <c r="W16" s="69" t="n">
        <f aca="false">IF(($N16+$O16+$P16+$Q16+$R16+$S16+$T16+$U16)&lt;0,($N16+$O16+$P16+$Q16+$R16+$S16+$T16+$U16),0)</f>
        <v>-255.297512780254</v>
      </c>
      <c r="X16" s="69"/>
      <c r="Y16" s="69" t="n">
        <f aca="false">IF(($N16+$O16+$P16+$Q16+$R16+$S16+$T16+$U16)&gt;=0,($N16+$O16+$P16+$Q16+$R16+$S16+$T16+$U16),0)</f>
        <v>0</v>
      </c>
      <c r="AA16" s="69" t="n">
        <f aca="false">IF(AND((($AB15+$W15-$U15)&lt;0),($Y16&gt;0)),($AA15-$K16)*(1+Input!$C$19/(12*100)),($AA15+$Y16-$K16)*(1+Input!$C$19/(12*100)))</f>
        <v>1000.54180210402</v>
      </c>
      <c r="AB16" s="69" t="n">
        <f aca="false">IF(AND((($AB15+$W15-$U15)&lt;0),($Y16&gt;=0)),($AB15+$W15-$U15+$Y16)*(1+Input!$C$16/(12*100)),0)</f>
        <v>-31439.3537628705</v>
      </c>
    </row>
    <row r="17" customFormat="false" ht="12.8" hidden="false" customHeight="false" outlineLevel="0" collapsed="false">
      <c r="A17" s="67" t="n">
        <v>13</v>
      </c>
      <c r="B17" s="68" t="n">
        <f aca="false">EOMONTH(Input!$C$7,A17)</f>
        <v>43312</v>
      </c>
      <c r="D17" s="67" t="n">
        <f aca="false">DATEDIF(Input!$C$23,$B17,"Y")</f>
        <v>41</v>
      </c>
      <c r="E17" s="67" t="n">
        <f aca="false">DATEDIF(Input!$G$23,$B17,"Y")</f>
        <v>39</v>
      </c>
      <c r="G17" s="69" t="n">
        <f aca="false">Salary_01!$L17</f>
        <v>5024.300904</v>
      </c>
      <c r="H17" s="69" t="n">
        <f aca="false">Salary_02!$L17</f>
        <v>3574.901304</v>
      </c>
      <c r="I17" s="69" t="n">
        <f aca="false">Retirement_Dist_01!$J17</f>
        <v>0</v>
      </c>
      <c r="J17" s="69" t="n">
        <f aca="false">Retirement_Dist_02!$J17</f>
        <v>0</v>
      </c>
      <c r="K17" s="69" t="n">
        <f aca="true">IF($B17&gt;Input!$C$28,(-1)*PMT(Input!$C$19/(100*12),($A$620-OFFSET($A$4,MATCH(Input!$C$28,$B$4:$B$620,1),0,1,1)),$AD$4,0,1),0)</f>
        <v>0</v>
      </c>
      <c r="L17" s="69" t="n">
        <f aca="false">IF(AND(($B17&lt;Input!$C$28),($B17&lt;Input!$G$28)),($G17+$H17+$I17+$J17),($G17+$H17+$I17+$J17+$K17))</f>
        <v>8599.202208</v>
      </c>
      <c r="M17" s="69" t="n">
        <f aca="false">Mortgage!$L17</f>
        <v>-1263.60792067112</v>
      </c>
      <c r="N17" s="69" t="n">
        <f aca="false">$L17+$M17</f>
        <v>7335.59428732888</v>
      </c>
      <c r="O17" s="69" t="n">
        <f aca="false">IF(AND(($B17&lt;Input!$C$28),($B17&lt;Input!$G$28)),Expenses!$D17,(-1)*$N17)</f>
        <v>-3825</v>
      </c>
      <c r="P17" s="69" t="n">
        <f aca="false">Childcare!$D17</f>
        <v>-2250</v>
      </c>
      <c r="Q17" s="69" t="n">
        <f aca="false">Loan_01!$E17</f>
        <v>0</v>
      </c>
      <c r="R17" s="69" t="n">
        <f aca="false">Loan_02!$E17</f>
        <v>-389.682234095174</v>
      </c>
      <c r="S17" s="69" t="n">
        <f aca="false">(-1)*SUM(Roth_01!$D17+Roth_02!$D17+IRA_01!$D17+IRA_02!$D17+Invest_01!$D17+Invest_02!$D17)</f>
        <v>-0</v>
      </c>
      <c r="T17" s="69" t="n">
        <f aca="false">(-1)*(IF(($B17&gt;Input!$O$22),0,Input!$O$28)+IF(($B17&gt;Input!$O$29),0,Input!$O$35)+IF(($B17&gt;Input!$O$36),0,Input!$O$42))</f>
        <v>-500</v>
      </c>
      <c r="U17" s="69" t="n">
        <f aca="false">IF(($AB16*(Input!$C$17/100)&gt;0),0,($AB16*(Input!$C$17/100)))</f>
        <v>-628.78707525741</v>
      </c>
      <c r="V17" s="69"/>
      <c r="W17" s="69" t="n">
        <f aca="false">IF(($N17+$O17+$P17+$Q17+$R17+$S17+$T17+$U17)&lt;0,($N17+$O17+$P17+$Q17+$R17+$S17+$T17+$U17),0)</f>
        <v>-257.875022023704</v>
      </c>
      <c r="X17" s="69"/>
      <c r="Y17" s="69" t="n">
        <f aca="false">IF(($N17+$O17+$P17+$Q17+$R17+$S17+$T17+$U17)&gt;=0,($N17+$O17+$P17+$Q17+$R17+$S17+$T17+$U17),0)</f>
        <v>0</v>
      </c>
      <c r="AA17" s="69" t="n">
        <f aca="false">IF(AND((($AB16+$W16-$U16)&lt;0),($Y17&gt;0)),($AA16-$K17)*(1+Input!$C$19/(12*100)),($AA16+$Y17-$K17)*(1+Input!$C$19/(12*100)))</f>
        <v>1000.58349134578</v>
      </c>
      <c r="AB17" s="69" t="n">
        <f aca="false">IF(AND((($AB16+$W16-$U16)&lt;0),($Y17&gt;=0)),($AB16+$W16-$U16+$Y17)*(1+Input!$C$16/(12*100)),0)</f>
        <v>-31482.6875990986</v>
      </c>
    </row>
    <row r="18" customFormat="false" ht="12.8" hidden="false" customHeight="false" outlineLevel="0" collapsed="false">
      <c r="A18" s="67" t="n">
        <v>14</v>
      </c>
      <c r="B18" s="68" t="n">
        <f aca="false">EOMONTH(Input!$C$7,A18)</f>
        <v>43343</v>
      </c>
      <c r="D18" s="67" t="n">
        <f aca="false">DATEDIF(Input!$C$23,$B18,"Y")</f>
        <v>41</v>
      </c>
      <c r="E18" s="67" t="n">
        <f aca="false">DATEDIF(Input!$G$23,$B18,"Y")</f>
        <v>39</v>
      </c>
      <c r="G18" s="69" t="n">
        <f aca="false">Salary_01!$L18</f>
        <v>5024.300904</v>
      </c>
      <c r="H18" s="69" t="n">
        <f aca="false">Salary_02!$L18</f>
        <v>3574.901304</v>
      </c>
      <c r="I18" s="69" t="n">
        <f aca="false">Retirement_Dist_01!$J18</f>
        <v>0</v>
      </c>
      <c r="J18" s="69" t="n">
        <f aca="false">Retirement_Dist_02!$J18</f>
        <v>0</v>
      </c>
      <c r="K18" s="69" t="n">
        <f aca="true">IF($B18&gt;Input!$C$28,(-1)*PMT(Input!$C$19/(100*12),($A$620-OFFSET($A$4,MATCH(Input!$C$28,$B$4:$B$620,1),0,1,1)),$AD$4,0,1),0)</f>
        <v>0</v>
      </c>
      <c r="L18" s="69" t="n">
        <f aca="false">IF(AND(($B18&lt;Input!$C$28),($B18&lt;Input!$G$28)),($G18+$H18+$I18+$J18),($G18+$H18+$I18+$J18+$K18))</f>
        <v>8599.202208</v>
      </c>
      <c r="M18" s="69" t="n">
        <f aca="false">Mortgage!$L18</f>
        <v>-1263.60792067112</v>
      </c>
      <c r="N18" s="69" t="n">
        <f aca="false">$L18+$M18</f>
        <v>7335.59428732888</v>
      </c>
      <c r="O18" s="69" t="n">
        <f aca="false">IF(AND(($B18&lt;Input!$C$28),($B18&lt;Input!$G$28)),Expenses!$D18,(-1)*$N18)</f>
        <v>-3825</v>
      </c>
      <c r="P18" s="69" t="n">
        <f aca="false">Childcare!$D18</f>
        <v>-2250</v>
      </c>
      <c r="Q18" s="69" t="n">
        <f aca="false">Loan_01!$E18</f>
        <v>0</v>
      </c>
      <c r="R18" s="69" t="n">
        <f aca="false">Loan_02!$E18</f>
        <v>-389.682234095174</v>
      </c>
      <c r="S18" s="69" t="n">
        <f aca="false">(-1)*SUM(Roth_01!$D18+Roth_02!$D18+IRA_01!$D18+IRA_02!$D18+Invest_01!$D18+Invest_02!$D18)</f>
        <v>-0</v>
      </c>
      <c r="T18" s="69" t="n">
        <f aca="false">(-1)*(IF(($B18&gt;Input!$O$22),0,Input!$O$28)+IF(($B18&gt;Input!$O$29),0,Input!$O$35)+IF(($B18&gt;Input!$O$36),0,Input!$O$42))</f>
        <v>-500</v>
      </c>
      <c r="U18" s="69" t="n">
        <f aca="false">IF(($AB17*(Input!$C$17/100)&gt;0),0,($AB17*(Input!$C$17/100)))</f>
        <v>-629.653751981972</v>
      </c>
      <c r="V18" s="69"/>
      <c r="W18" s="69" t="n">
        <f aca="false">IF(($N18+$O18+$P18+$Q18+$R18+$S18+$T18+$U18)&lt;0,($N18+$O18+$P18+$Q18+$R18+$S18+$T18+$U18),0)</f>
        <v>-258.741698748266</v>
      </c>
      <c r="X18" s="69"/>
      <c r="Y18" s="69" t="n">
        <f aca="false">IF(($N18+$O18+$P18+$Q18+$R18+$S18+$T18+$U18)&gt;=0,($N18+$O18+$P18+$Q18+$R18+$S18+$T18+$U18),0)</f>
        <v>0</v>
      </c>
      <c r="AA18" s="69" t="n">
        <f aca="false">IF(AND((($AB17+$W17-$U17)&lt;0),($Y18&gt;0)),($AA17-$K18)*(1+Input!$C$19/(12*100)),($AA17+$Y18-$K18)*(1+Input!$C$19/(12*100)))</f>
        <v>1000.62518232459</v>
      </c>
      <c r="AB18" s="69" t="n">
        <f aca="false">IF(AND((($AB17+$W17-$U17)&lt;0),($Y18&gt;=0)),($AB17+$W17-$U17+$Y18)*(1+Input!$C$16/(12*100)),0)</f>
        <v>-31526.5992198098</v>
      </c>
    </row>
    <row r="19" customFormat="false" ht="12.8" hidden="false" customHeight="false" outlineLevel="0" collapsed="false">
      <c r="A19" s="67" t="n">
        <v>15</v>
      </c>
      <c r="B19" s="68" t="n">
        <f aca="false">EOMONTH(Input!$C$7,A19)</f>
        <v>43373</v>
      </c>
      <c r="D19" s="67" t="n">
        <f aca="false">DATEDIF(Input!$C$23,$B19,"Y")</f>
        <v>41</v>
      </c>
      <c r="E19" s="67" t="n">
        <f aca="false">DATEDIF(Input!$G$23,$B19,"Y")</f>
        <v>39</v>
      </c>
      <c r="G19" s="69" t="n">
        <f aca="false">Salary_01!$L19</f>
        <v>5024.300904</v>
      </c>
      <c r="H19" s="69" t="n">
        <f aca="false">Salary_02!$L19</f>
        <v>3574.901304</v>
      </c>
      <c r="I19" s="69" t="n">
        <f aca="false">Retirement_Dist_01!$J19</f>
        <v>0</v>
      </c>
      <c r="J19" s="69" t="n">
        <f aca="false">Retirement_Dist_02!$J19</f>
        <v>0</v>
      </c>
      <c r="K19" s="69" t="n">
        <f aca="true">IF($B19&gt;Input!$C$28,(-1)*PMT(Input!$C$19/(100*12),($A$620-OFFSET($A$4,MATCH(Input!$C$28,$B$4:$B$620,1),0,1,1)),$AD$4,0,1),0)</f>
        <v>0</v>
      </c>
      <c r="L19" s="69" t="n">
        <f aca="false">IF(AND(($B19&lt;Input!$C$28),($B19&lt;Input!$G$28)),($G19+$H19+$I19+$J19),($G19+$H19+$I19+$J19+$K19))</f>
        <v>8599.202208</v>
      </c>
      <c r="M19" s="69" t="n">
        <f aca="false">Mortgage!$L19</f>
        <v>-1263.60792067112</v>
      </c>
      <c r="N19" s="69" t="n">
        <f aca="false">$L19+$M19</f>
        <v>7335.59428732888</v>
      </c>
      <c r="O19" s="69" t="n">
        <f aca="false">IF(AND(($B19&lt;Input!$C$28),($B19&lt;Input!$G$28)),Expenses!$D19,(-1)*$N19)</f>
        <v>-3825</v>
      </c>
      <c r="P19" s="69" t="n">
        <f aca="false">Childcare!$D19</f>
        <v>-1500</v>
      </c>
      <c r="Q19" s="69" t="n">
        <f aca="false">Loan_01!$E19</f>
        <v>0</v>
      </c>
      <c r="R19" s="69" t="n">
        <f aca="false">Loan_02!$E19</f>
        <v>-389.682234095174</v>
      </c>
      <c r="S19" s="69" t="n">
        <f aca="false">(-1)*SUM(Roth_01!$D19+Roth_02!$D19+IRA_01!$D19+IRA_02!$D19+Invest_01!$D19+Invest_02!$D19)</f>
        <v>-0</v>
      </c>
      <c r="T19" s="69" t="n">
        <f aca="false">(-1)*(IF(($B19&gt;Input!$O$22),0,Input!$O$28)+IF(($B19&gt;Input!$O$29),0,Input!$O$35)+IF(($B19&gt;Input!$O$36),0,Input!$O$42))</f>
        <v>-500</v>
      </c>
      <c r="U19" s="69" t="n">
        <f aca="false">IF(($AB18*(Input!$C$17/100)&gt;0),0,($AB18*(Input!$C$17/100)))</f>
        <v>-630.531984396196</v>
      </c>
      <c r="V19" s="69"/>
      <c r="W19" s="69" t="n">
        <f aca="false">IF(($N19+$O19+$P19+$Q19+$R19+$S19+$T19+$U19)&lt;0,($N19+$O19+$P19+$Q19+$R19+$S19+$T19+$U19),0)</f>
        <v>0</v>
      </c>
      <c r="X19" s="69"/>
      <c r="Y19" s="69" t="n">
        <f aca="false">IF(($N19+$O19+$P19+$Q19+$R19+$S19+$T19+$U19)&gt;=0,($N19+$O19+$P19+$Q19+$R19+$S19+$T19+$U19),0)</f>
        <v>490.380068837511</v>
      </c>
      <c r="AA19" s="69" t="n">
        <f aca="false">IF(AND((($AB18+$W18-$U18)&lt;0),($Y19&gt;0)),($AA18-$K19)*(1+Input!$C$19/(12*100)),($AA18+$Y19-$K19)*(1+Input!$C$19/(12*100)))</f>
        <v>1000.66687504052</v>
      </c>
      <c r="AB19" s="69" t="n">
        <f aca="false">IF(AND((($AB18+$W18-$U18)&lt;0),($Y19&gt;=0)),($AB18+$W18-$U18+$Y19)*(1+Input!$C$16/(12*100)),0)</f>
        <v>-31074.1778590417</v>
      </c>
    </row>
    <row r="20" customFormat="false" ht="12.8" hidden="false" customHeight="false" outlineLevel="0" collapsed="false">
      <c r="A20" s="67" t="n">
        <v>16</v>
      </c>
      <c r="B20" s="68" t="n">
        <f aca="false">EOMONTH(Input!$C$7,A20)</f>
        <v>43404</v>
      </c>
      <c r="D20" s="67" t="n">
        <f aca="false">DATEDIF(Input!$C$23,$B20,"Y")</f>
        <v>41</v>
      </c>
      <c r="E20" s="67" t="n">
        <f aca="false">DATEDIF(Input!$G$23,$B20,"Y")</f>
        <v>40</v>
      </c>
      <c r="G20" s="69" t="n">
        <f aca="false">Salary_01!$L20</f>
        <v>5024.300904</v>
      </c>
      <c r="H20" s="69" t="n">
        <f aca="false">Salary_02!$L20</f>
        <v>3574.901304</v>
      </c>
      <c r="I20" s="69" t="n">
        <f aca="false">Retirement_Dist_01!$J20</f>
        <v>0</v>
      </c>
      <c r="J20" s="69" t="n">
        <f aca="false">Retirement_Dist_02!$J20</f>
        <v>0</v>
      </c>
      <c r="K20" s="69" t="n">
        <f aca="true">IF($B20&gt;Input!$C$28,(-1)*PMT(Input!$C$19/(100*12),($A$620-OFFSET($A$4,MATCH(Input!$C$28,$B$4:$B$620,1),0,1,1)),$AD$4,0,1),0)</f>
        <v>0</v>
      </c>
      <c r="L20" s="69" t="n">
        <f aca="false">IF(AND(($B20&lt;Input!$C$28),($B20&lt;Input!$G$28)),($G20+$H20+$I20+$J20),($G20+$H20+$I20+$J20+$K20))</f>
        <v>8599.202208</v>
      </c>
      <c r="M20" s="69" t="n">
        <f aca="false">Mortgage!$L20</f>
        <v>-1263.60792067112</v>
      </c>
      <c r="N20" s="69" t="n">
        <f aca="false">$L20+$M20</f>
        <v>7335.59428732888</v>
      </c>
      <c r="O20" s="69" t="n">
        <f aca="false">IF(AND(($B20&lt;Input!$C$28),($B20&lt;Input!$G$28)),Expenses!$D20,(-1)*$N20)</f>
        <v>-3825</v>
      </c>
      <c r="P20" s="69" t="n">
        <f aca="false">Childcare!$D20</f>
        <v>-1500</v>
      </c>
      <c r="Q20" s="69" t="n">
        <f aca="false">Loan_01!$E20</f>
        <v>0</v>
      </c>
      <c r="R20" s="69" t="n">
        <f aca="false">Loan_02!$E20</f>
        <v>-389.682234095174</v>
      </c>
      <c r="S20" s="69" t="n">
        <f aca="false">(-1)*SUM(Roth_01!$D20+Roth_02!$D20+IRA_01!$D20+IRA_02!$D20+Invest_01!$D20+Invest_02!$D20)</f>
        <v>-0</v>
      </c>
      <c r="T20" s="69" t="n">
        <f aca="false">(-1)*(IF(($B20&gt;Input!$O$22),0,Input!$O$28)+IF(($B20&gt;Input!$O$29),0,Input!$O$35)+IF(($B20&gt;Input!$O$36),0,Input!$O$42))</f>
        <v>-500</v>
      </c>
      <c r="U20" s="69" t="n">
        <f aca="false">IF(($AB19*(Input!$C$17/100)&gt;0),0,($AB19*(Input!$C$17/100)))</f>
        <v>-621.483557180835</v>
      </c>
      <c r="V20" s="69"/>
      <c r="W20" s="69" t="n">
        <f aca="false">IF(($N20+$O20+$P20+$Q20+$R20+$S20+$T20+$U20)&lt;0,($N20+$O20+$P20+$Q20+$R20+$S20+$T20+$U20),0)</f>
        <v>0</v>
      </c>
      <c r="X20" s="69"/>
      <c r="Y20" s="69" t="n">
        <f aca="false">IF(($N20+$O20+$P20+$Q20+$R20+$S20+$T20+$U20)&gt;=0,($N20+$O20+$P20+$Q20+$R20+$S20+$T20+$U20),0)</f>
        <v>499.428496052872</v>
      </c>
      <c r="AA20" s="69" t="n">
        <f aca="false">IF(AND((($AB19+$W19-$U19)&lt;0),($Y20&gt;0)),($AA19-$K20)*(1+Input!$C$19/(12*100)),($AA19+$Y20-$K20)*(1+Input!$C$19/(12*100)))</f>
        <v>1000.70856949364</v>
      </c>
      <c r="AB20" s="69" t="n">
        <f aca="false">IF(AND((($AB19+$W19-$U19)&lt;0),($Y20&gt;=0)),($AB19+$W19-$U19+$Y20)*(1+Input!$C$16/(12*100)),0)</f>
        <v>-30343.4736103073</v>
      </c>
    </row>
    <row r="21" customFormat="false" ht="12.8" hidden="false" customHeight="false" outlineLevel="0" collapsed="false">
      <c r="A21" s="67" t="n">
        <v>17</v>
      </c>
      <c r="B21" s="68" t="n">
        <f aca="false">EOMONTH(Input!$C$7,A21)</f>
        <v>43434</v>
      </c>
      <c r="D21" s="67" t="n">
        <f aca="false">DATEDIF(Input!$C$23,$B21,"Y")</f>
        <v>41</v>
      </c>
      <c r="E21" s="67" t="n">
        <f aca="false">DATEDIF(Input!$G$23,$B21,"Y")</f>
        <v>40</v>
      </c>
      <c r="G21" s="69" t="n">
        <f aca="false">Salary_01!$L21</f>
        <v>5024.300904</v>
      </c>
      <c r="H21" s="69" t="n">
        <f aca="false">Salary_02!$L21</f>
        <v>3574.901304</v>
      </c>
      <c r="I21" s="69" t="n">
        <f aca="false">Retirement_Dist_01!$J21</f>
        <v>0</v>
      </c>
      <c r="J21" s="69" t="n">
        <f aca="false">Retirement_Dist_02!$J21</f>
        <v>0</v>
      </c>
      <c r="K21" s="69" t="n">
        <f aca="true">IF($B21&gt;Input!$C$28,(-1)*PMT(Input!$C$19/(100*12),($A$620-OFFSET($A$4,MATCH(Input!$C$28,$B$4:$B$620,1),0,1,1)),$AD$4,0,1),0)</f>
        <v>0</v>
      </c>
      <c r="L21" s="69" t="n">
        <f aca="false">IF(AND(($B21&lt;Input!$C$28),($B21&lt;Input!$G$28)),($G21+$H21+$I21+$J21),($G21+$H21+$I21+$J21+$K21))</f>
        <v>8599.202208</v>
      </c>
      <c r="M21" s="69" t="n">
        <f aca="false">Mortgage!$L21</f>
        <v>-1263.60792067112</v>
      </c>
      <c r="N21" s="69" t="n">
        <f aca="false">$L21+$M21</f>
        <v>7335.59428732888</v>
      </c>
      <c r="O21" s="69" t="n">
        <f aca="false">IF(AND(($B21&lt;Input!$C$28),($B21&lt;Input!$G$28)),Expenses!$D21,(-1)*$N21)</f>
        <v>-3825</v>
      </c>
      <c r="P21" s="69" t="n">
        <f aca="false">Childcare!$D21</f>
        <v>-1500</v>
      </c>
      <c r="Q21" s="69" t="n">
        <f aca="false">Loan_01!$E21</f>
        <v>0</v>
      </c>
      <c r="R21" s="69" t="n">
        <f aca="false">Loan_02!$E21</f>
        <v>-389.682234095174</v>
      </c>
      <c r="S21" s="69" t="n">
        <f aca="false">(-1)*SUM(Roth_01!$D21+Roth_02!$D21+IRA_01!$D21+IRA_02!$D21+Invest_01!$D21+Invest_02!$D21)</f>
        <v>-0</v>
      </c>
      <c r="T21" s="69" t="n">
        <f aca="false">(-1)*(IF(($B21&gt;Input!$O$22),0,Input!$O$28)+IF(($B21&gt;Input!$O$29),0,Input!$O$35)+IF(($B21&gt;Input!$O$36),0,Input!$O$42))</f>
        <v>-500</v>
      </c>
      <c r="U21" s="69" t="n">
        <f aca="false">IF(($AB20*(Input!$C$17/100)&gt;0),0,($AB20*(Input!$C$17/100)))</f>
        <v>-606.869472206145</v>
      </c>
      <c r="V21" s="69"/>
      <c r="W21" s="69" t="n">
        <f aca="false">IF(($N21+$O21+$P21+$Q21+$R21+$S21+$T21+$U21)&lt;0,($N21+$O21+$P21+$Q21+$R21+$S21+$T21+$U21),0)</f>
        <v>0</v>
      </c>
      <c r="X21" s="69"/>
      <c r="Y21" s="69" t="n">
        <f aca="false">IF(($N21+$O21+$P21+$Q21+$R21+$S21+$T21+$U21)&gt;=0,($N21+$O21+$P21+$Q21+$R21+$S21+$T21+$U21),0)</f>
        <v>514.042581027561</v>
      </c>
      <c r="AA21" s="69" t="n">
        <f aca="false">IF(AND((($AB20+$W20-$U20)&lt;0),($Y21&gt;0)),($AA20-$K21)*(1+Input!$C$19/(12*100)),($AA20+$Y21-$K21)*(1+Input!$C$19/(12*100)))</f>
        <v>1000.75026568404</v>
      </c>
      <c r="AB21" s="69" t="n">
        <f aca="false">IF(AND((($AB20+$W20-$U20)&lt;0),($Y21&gt;=0)),($AB20+$W20-$U20+$Y21)*(1+Input!$C$16/(12*100)),0)</f>
        <v>-29597.3867717268</v>
      </c>
    </row>
    <row r="22" customFormat="false" ht="12.8" hidden="false" customHeight="false" outlineLevel="0" collapsed="false">
      <c r="A22" s="67" t="n">
        <v>18</v>
      </c>
      <c r="B22" s="68" t="n">
        <f aca="false">EOMONTH(Input!$C$7,A22)</f>
        <v>43465</v>
      </c>
      <c r="D22" s="67" t="n">
        <f aca="false">DATEDIF(Input!$C$23,$B22,"Y")</f>
        <v>41</v>
      </c>
      <c r="E22" s="67" t="n">
        <f aca="false">DATEDIF(Input!$G$23,$B22,"Y")</f>
        <v>40</v>
      </c>
      <c r="G22" s="69" t="n">
        <f aca="false">Salary_01!$L22</f>
        <v>5024.300904</v>
      </c>
      <c r="H22" s="69" t="n">
        <f aca="false">Salary_02!$L22</f>
        <v>3574.901304</v>
      </c>
      <c r="I22" s="69" t="n">
        <f aca="false">Retirement_Dist_01!$J22</f>
        <v>0</v>
      </c>
      <c r="J22" s="69" t="n">
        <f aca="false">Retirement_Dist_02!$J22</f>
        <v>0</v>
      </c>
      <c r="K22" s="69" t="n">
        <f aca="true">IF($B22&gt;Input!$C$28,(-1)*PMT(Input!$C$19/(100*12),($A$620-OFFSET($A$4,MATCH(Input!$C$28,$B$4:$B$620,1),0,1,1)),$AD$4,0,1),0)</f>
        <v>0</v>
      </c>
      <c r="L22" s="69" t="n">
        <f aca="false">IF(AND(($B22&lt;Input!$C$28),($B22&lt;Input!$G$28)),($G22+$H22+$I22+$J22),($G22+$H22+$I22+$J22+$K22))</f>
        <v>8599.202208</v>
      </c>
      <c r="M22" s="69" t="n">
        <f aca="false">Mortgage!$L22</f>
        <v>-1263.60792067112</v>
      </c>
      <c r="N22" s="69" t="n">
        <f aca="false">$L22+$M22</f>
        <v>7335.59428732888</v>
      </c>
      <c r="O22" s="69" t="n">
        <f aca="false">IF(AND(($B22&lt;Input!$C$28),($B22&lt;Input!$G$28)),Expenses!$D22,(-1)*$N22)</f>
        <v>-3825</v>
      </c>
      <c r="P22" s="69" t="n">
        <f aca="false">Childcare!$D22</f>
        <v>-1500</v>
      </c>
      <c r="Q22" s="69" t="n">
        <f aca="false">Loan_01!$E22</f>
        <v>0</v>
      </c>
      <c r="R22" s="69" t="n">
        <f aca="false">Loan_02!$E22</f>
        <v>-389.682234095174</v>
      </c>
      <c r="S22" s="69" t="n">
        <f aca="false">(-1)*SUM(Roth_01!$D22+Roth_02!$D22+IRA_01!$D22+IRA_02!$D22+Invest_01!$D22+Invest_02!$D22)</f>
        <v>-0</v>
      </c>
      <c r="T22" s="69" t="n">
        <f aca="false">(-1)*(IF(($B22&gt;Input!$O$22),0,Input!$O$28)+IF(($B22&gt;Input!$O$29),0,Input!$O$35)+IF(($B22&gt;Input!$O$36),0,Input!$O$42))</f>
        <v>-500</v>
      </c>
      <c r="U22" s="69" t="n">
        <f aca="false">IF(($AB21*(Input!$C$17/100)&gt;0),0,($AB21*(Input!$C$17/100)))</f>
        <v>-591.947735434537</v>
      </c>
      <c r="V22" s="69"/>
      <c r="W22" s="69" t="n">
        <f aca="false">IF(($N22+$O22+$P22+$Q22+$R22+$S22+$T22+$U22)&lt;0,($N22+$O22+$P22+$Q22+$R22+$S22+$T22+$U22),0)</f>
        <v>0</v>
      </c>
      <c r="X22" s="69"/>
      <c r="Y22" s="69" t="n">
        <f aca="false">IF(($N22+$O22+$P22+$Q22+$R22+$S22+$T22+$U22)&gt;=0,($N22+$O22+$P22+$Q22+$R22+$S22+$T22+$U22),0)</f>
        <v>528.96431779917</v>
      </c>
      <c r="AA22" s="69" t="n">
        <f aca="false">IF(AND((($AB21+$W21-$U21)&lt;0),($Y22&gt;0)),($AA21-$K22)*(1+Input!$C$19/(12*100)),($AA21+$Y22-$K22)*(1+Input!$C$19/(12*100)))</f>
        <v>1000.79196361178</v>
      </c>
      <c r="AB22" s="69" t="n">
        <f aca="false">IF(AND((($AB21+$W21-$U21)&lt;0),($Y22&gt;=0)),($AB21+$W21-$U21+$Y22)*(1+Input!$C$16/(12*100)),0)</f>
        <v>-28841.0403548111</v>
      </c>
    </row>
    <row r="23" customFormat="false" ht="12.8" hidden="false" customHeight="false" outlineLevel="0" collapsed="false">
      <c r="A23" s="67" t="n">
        <v>19</v>
      </c>
      <c r="B23" s="68" t="n">
        <f aca="false">EOMONTH(Input!$C$7,A23)</f>
        <v>43496</v>
      </c>
      <c r="D23" s="67" t="n">
        <f aca="false">DATEDIF(Input!$C$23,$B23,"Y")</f>
        <v>41</v>
      </c>
      <c r="E23" s="67" t="n">
        <f aca="false">DATEDIF(Input!$G$23,$B23,"Y")</f>
        <v>40</v>
      </c>
      <c r="G23" s="69" t="n">
        <f aca="false">Salary_01!$L23</f>
        <v>5024.300904</v>
      </c>
      <c r="H23" s="69" t="n">
        <f aca="false">Salary_02!$L23</f>
        <v>3574.901304</v>
      </c>
      <c r="I23" s="69" t="n">
        <f aca="false">Retirement_Dist_01!$J23</f>
        <v>0</v>
      </c>
      <c r="J23" s="69" t="n">
        <f aca="false">Retirement_Dist_02!$J23</f>
        <v>0</v>
      </c>
      <c r="K23" s="69" t="n">
        <f aca="true">IF($B23&gt;Input!$C$28,(-1)*PMT(Input!$C$19/(100*12),($A$620-OFFSET($A$4,MATCH(Input!$C$28,$B$4:$B$620,1),0,1,1)),$AD$4,0,1),0)</f>
        <v>0</v>
      </c>
      <c r="L23" s="69" t="n">
        <f aca="false">IF(AND(($B23&lt;Input!$C$28),($B23&lt;Input!$G$28)),($G23+$H23+$I23+$J23),($G23+$H23+$I23+$J23+$K23))</f>
        <v>8599.202208</v>
      </c>
      <c r="M23" s="69" t="n">
        <f aca="false">Mortgage!$L23</f>
        <v>-1263.60792067112</v>
      </c>
      <c r="N23" s="69" t="n">
        <f aca="false">$L23+$M23</f>
        <v>7335.59428732888</v>
      </c>
      <c r="O23" s="69" t="n">
        <f aca="false">IF(AND(($B23&lt;Input!$C$28),($B23&lt;Input!$G$28)),Expenses!$D23,(-1)*$N23)</f>
        <v>-3825</v>
      </c>
      <c r="P23" s="69" t="n">
        <f aca="false">Childcare!$D23</f>
        <v>-1500</v>
      </c>
      <c r="Q23" s="69" t="n">
        <f aca="false">Loan_01!$E23</f>
        <v>0</v>
      </c>
      <c r="R23" s="69" t="n">
        <f aca="false">Loan_02!$E23</f>
        <v>-389.682234095174</v>
      </c>
      <c r="S23" s="69" t="n">
        <f aca="false">(-1)*SUM(Roth_01!$D23+Roth_02!$D23+IRA_01!$D23+IRA_02!$D23+Invest_01!$D23+Invest_02!$D23)</f>
        <v>-0</v>
      </c>
      <c r="T23" s="69" t="n">
        <f aca="false">(-1)*(IF(($B23&gt;Input!$O$22),0,Input!$O$28)+IF(($B23&gt;Input!$O$29),0,Input!$O$35)+IF(($B23&gt;Input!$O$36),0,Input!$O$42))</f>
        <v>-500</v>
      </c>
      <c r="U23" s="69" t="n">
        <f aca="false">IF(($AB22*(Input!$C$17/100)&gt;0),0,($AB22*(Input!$C$17/100)))</f>
        <v>-576.820807096223</v>
      </c>
      <c r="V23" s="69"/>
      <c r="W23" s="69" t="n">
        <f aca="false">IF(($N23+$O23+$P23+$Q23+$R23+$S23+$T23+$U23)&lt;0,($N23+$O23+$P23+$Q23+$R23+$S23+$T23+$U23),0)</f>
        <v>0</v>
      </c>
      <c r="X23" s="69"/>
      <c r="Y23" s="69" t="n">
        <f aca="false">IF(($N23+$O23+$P23+$Q23+$R23+$S23+$T23+$U23)&gt;=0,($N23+$O23+$P23+$Q23+$R23+$S23+$T23+$U23),0)</f>
        <v>544.091246137484</v>
      </c>
      <c r="AA23" s="69" t="n">
        <f aca="false">IF(AND((($AB22+$W22-$U22)&lt;0),($Y23&gt;0)),($AA22-$K23)*(1+Input!$C$19/(12*100)),($AA22+$Y23-$K23)*(1+Input!$C$19/(12*100)))</f>
        <v>1000.83366327693</v>
      </c>
      <c r="AB23" s="69" t="n">
        <f aca="false">IF(AND((($AB22+$W22-$U22)&lt;0),($Y23&gt;=0)),($AB22+$W22-$U22+$Y23)*(1+Input!$C$16/(12*100)),0)</f>
        <v>-28074.401391549</v>
      </c>
    </row>
    <row r="24" customFormat="false" ht="12.8" hidden="false" customHeight="false" outlineLevel="0" collapsed="false">
      <c r="A24" s="67" t="n">
        <v>20</v>
      </c>
      <c r="B24" s="68" t="n">
        <f aca="false">EOMONTH(Input!$C$7,A24)</f>
        <v>43524</v>
      </c>
      <c r="D24" s="67" t="n">
        <f aca="false">DATEDIF(Input!$C$23,$B24,"Y")</f>
        <v>41</v>
      </c>
      <c r="E24" s="67" t="n">
        <f aca="false">DATEDIF(Input!$G$23,$B24,"Y")</f>
        <v>40</v>
      </c>
      <c r="G24" s="69" t="n">
        <f aca="false">Salary_01!$L24</f>
        <v>5024.300904</v>
      </c>
      <c r="H24" s="69" t="n">
        <f aca="false">Salary_02!$L24</f>
        <v>3574.901304</v>
      </c>
      <c r="I24" s="69" t="n">
        <f aca="false">Retirement_Dist_01!$J24</f>
        <v>0</v>
      </c>
      <c r="J24" s="69" t="n">
        <f aca="false">Retirement_Dist_02!$J24</f>
        <v>0</v>
      </c>
      <c r="K24" s="69" t="n">
        <f aca="true">IF($B24&gt;Input!$C$28,(-1)*PMT(Input!$C$19/(100*12),($A$620-OFFSET($A$4,MATCH(Input!$C$28,$B$4:$B$620,1),0,1,1)),$AD$4,0,1),0)</f>
        <v>0</v>
      </c>
      <c r="L24" s="69" t="n">
        <f aca="false">IF(AND(($B24&lt;Input!$C$28),($B24&lt;Input!$G$28)),($G24+$H24+$I24+$J24),($G24+$H24+$I24+$J24+$K24))</f>
        <v>8599.202208</v>
      </c>
      <c r="M24" s="69" t="n">
        <f aca="false">Mortgage!$L24</f>
        <v>-1263.60792067112</v>
      </c>
      <c r="N24" s="69" t="n">
        <f aca="false">$L24+$M24</f>
        <v>7335.59428732888</v>
      </c>
      <c r="O24" s="69" t="n">
        <f aca="false">IF(AND(($B24&lt;Input!$C$28),($B24&lt;Input!$G$28)),Expenses!$D24,(-1)*$N24)</f>
        <v>-3825</v>
      </c>
      <c r="P24" s="69" t="n">
        <f aca="false">Childcare!$D24</f>
        <v>-1500</v>
      </c>
      <c r="Q24" s="69" t="n">
        <f aca="false">Loan_01!$E24</f>
        <v>0</v>
      </c>
      <c r="R24" s="69" t="n">
        <f aca="false">Loan_02!$E24</f>
        <v>-389.682234095174</v>
      </c>
      <c r="S24" s="69" t="n">
        <f aca="false">(-1)*SUM(Roth_01!$D24+Roth_02!$D24+IRA_01!$D24+IRA_02!$D24+Invest_01!$D24+Invest_02!$D24)</f>
        <v>-0</v>
      </c>
      <c r="T24" s="69" t="n">
        <f aca="false">(-1)*(IF(($B24&gt;Input!$O$22),0,Input!$O$28)+IF(($B24&gt;Input!$O$29),0,Input!$O$35)+IF(($B24&gt;Input!$O$36),0,Input!$O$42))</f>
        <v>-500</v>
      </c>
      <c r="U24" s="69" t="n">
        <f aca="false">IF(($AB23*(Input!$C$17/100)&gt;0),0,($AB23*(Input!$C$17/100)))</f>
        <v>-561.48802783098</v>
      </c>
      <c r="V24" s="69"/>
      <c r="W24" s="69" t="n">
        <f aca="false">IF(($N24+$O24+$P24+$Q24+$R24+$S24+$T24+$U24)&lt;0,($N24+$O24+$P24+$Q24+$R24+$S24+$T24+$U24),0)</f>
        <v>0</v>
      </c>
      <c r="X24" s="69"/>
      <c r="Y24" s="69" t="n">
        <f aca="false">IF(($N24+$O24+$P24+$Q24+$R24+$S24+$T24+$U24)&gt;=0,($N24+$O24+$P24+$Q24+$R24+$S24+$T24+$U24),0)</f>
        <v>559.424025402727</v>
      </c>
      <c r="AA24" s="69" t="n">
        <f aca="false">IF(AND((($AB23+$W23-$U23)&lt;0),($Y24&gt;0)),($AA23-$K24)*(1+Input!$C$19/(12*100)),($AA23+$Y24-$K24)*(1+Input!$C$19/(12*100)))</f>
        <v>1000.87536467956</v>
      </c>
      <c r="AB24" s="69" t="n">
        <f aca="false">IF(AND((($AB23+$W23-$U23)&lt;0),($Y24&gt;=0)),($AB23+$W23-$U23+$Y24)*(1+Input!$C$16/(12*100)),0)</f>
        <v>-27297.3319798374</v>
      </c>
    </row>
    <row r="25" customFormat="false" ht="12.8" hidden="false" customHeight="false" outlineLevel="0" collapsed="false">
      <c r="A25" s="67" t="n">
        <v>21</v>
      </c>
      <c r="B25" s="68" t="n">
        <f aca="false">EOMONTH(Input!$C$7,A25)</f>
        <v>43555</v>
      </c>
      <c r="D25" s="67" t="n">
        <f aca="false">DATEDIF(Input!$C$23,$B25,"Y")</f>
        <v>41</v>
      </c>
      <c r="E25" s="67" t="n">
        <f aca="false">DATEDIF(Input!$G$23,$B25,"Y")</f>
        <v>40</v>
      </c>
      <c r="G25" s="69" t="n">
        <f aca="false">Salary_01!$L25</f>
        <v>5024.300904</v>
      </c>
      <c r="H25" s="69" t="n">
        <f aca="false">Salary_02!$L25</f>
        <v>3574.901304</v>
      </c>
      <c r="I25" s="69" t="n">
        <f aca="false">Retirement_Dist_01!$J25</f>
        <v>0</v>
      </c>
      <c r="J25" s="69" t="n">
        <f aca="false">Retirement_Dist_02!$J25</f>
        <v>0</v>
      </c>
      <c r="K25" s="69" t="n">
        <f aca="true">IF($B25&gt;Input!$C$28,(-1)*PMT(Input!$C$19/(100*12),($A$620-OFFSET($A$4,MATCH(Input!$C$28,$B$4:$B$620,1),0,1,1)),$AD$4,0,1),0)</f>
        <v>0</v>
      </c>
      <c r="L25" s="69" t="n">
        <f aca="false">IF(AND(($B25&lt;Input!$C$28),($B25&lt;Input!$G$28)),($G25+$H25+$I25+$J25),($G25+$H25+$I25+$J25+$K25))</f>
        <v>8599.202208</v>
      </c>
      <c r="M25" s="69" t="n">
        <f aca="false">Mortgage!$L25</f>
        <v>-1263.60792067112</v>
      </c>
      <c r="N25" s="69" t="n">
        <f aca="false">$L25+$M25</f>
        <v>7335.59428732888</v>
      </c>
      <c r="O25" s="69" t="n">
        <f aca="false">IF(AND(($B25&lt;Input!$C$28),($B25&lt;Input!$G$28)),Expenses!$D25,(-1)*$N25)</f>
        <v>-3825</v>
      </c>
      <c r="P25" s="69" t="n">
        <f aca="false">Childcare!$D25</f>
        <v>-1500</v>
      </c>
      <c r="Q25" s="69" t="n">
        <f aca="false">Loan_01!$E25</f>
        <v>0</v>
      </c>
      <c r="R25" s="69" t="n">
        <f aca="false">Loan_02!$E25</f>
        <v>-389.682234095174</v>
      </c>
      <c r="S25" s="69" t="n">
        <f aca="false">(-1)*SUM(Roth_01!$D25+Roth_02!$D25+IRA_01!$D25+IRA_02!$D25+Invest_01!$D25+Invest_02!$D25)</f>
        <v>-0</v>
      </c>
      <c r="T25" s="69" t="n">
        <f aca="false">(-1)*(IF(($B25&gt;Input!$O$22),0,Input!$O$28)+IF(($B25&gt;Input!$O$29),0,Input!$O$35)+IF(($B25&gt;Input!$O$36),0,Input!$O$42))</f>
        <v>-500</v>
      </c>
      <c r="U25" s="69" t="n">
        <f aca="false">IF(($AB24*(Input!$C$17/100)&gt;0),0,($AB24*(Input!$C$17/100)))</f>
        <v>-545.946639596747</v>
      </c>
      <c r="V25" s="69"/>
      <c r="W25" s="69" t="n">
        <f aca="false">IF(($N25+$O25+$P25+$Q25+$R25+$S25+$T25+$U25)&lt;0,($N25+$O25+$P25+$Q25+$R25+$S25+$T25+$U25),0)</f>
        <v>0</v>
      </c>
      <c r="X25" s="69"/>
      <c r="Y25" s="69" t="n">
        <f aca="false">IF(($N25+$O25+$P25+$Q25+$R25+$S25+$T25+$U25)&gt;=0,($N25+$O25+$P25+$Q25+$R25+$S25+$T25+$U25),0)</f>
        <v>574.965413636959</v>
      </c>
      <c r="AA25" s="69" t="n">
        <f aca="false">IF(AND((($AB24+$W24-$U24)&lt;0),($Y25&gt;0)),($AA24-$K25)*(1+Input!$C$19/(12*100)),($AA24+$Y25-$K25)*(1+Input!$C$19/(12*100)))</f>
        <v>1000.91706781976</v>
      </c>
      <c r="AB25" s="69" t="n">
        <f aca="false">IF(AND((($AB24+$W24-$U24)&lt;0),($Y25&gt;=0)),($AB24+$W24-$U24+$Y25)*(1+Input!$C$16/(12*100)),0)</f>
        <v>-26509.6902522144</v>
      </c>
    </row>
    <row r="26" customFormat="false" ht="12.8" hidden="false" customHeight="false" outlineLevel="0" collapsed="false">
      <c r="A26" s="67" t="n">
        <v>22</v>
      </c>
      <c r="B26" s="68" t="n">
        <f aca="false">EOMONTH(Input!$C$7,A26)</f>
        <v>43585</v>
      </c>
      <c r="D26" s="67" t="n">
        <f aca="false">DATEDIF(Input!$C$23,$B26,"Y")</f>
        <v>41</v>
      </c>
      <c r="E26" s="67" t="n">
        <f aca="false">DATEDIF(Input!$G$23,$B26,"Y")</f>
        <v>40</v>
      </c>
      <c r="G26" s="69" t="n">
        <f aca="false">Salary_01!$L26</f>
        <v>5024.300904</v>
      </c>
      <c r="H26" s="69" t="n">
        <f aca="false">Salary_02!$L26</f>
        <v>3574.901304</v>
      </c>
      <c r="I26" s="69" t="n">
        <f aca="false">Retirement_Dist_01!$J26</f>
        <v>0</v>
      </c>
      <c r="J26" s="69" t="n">
        <f aca="false">Retirement_Dist_02!$J26</f>
        <v>0</v>
      </c>
      <c r="K26" s="69" t="n">
        <f aca="true">IF($B26&gt;Input!$C$28,(-1)*PMT(Input!$C$19/(100*12),($A$620-OFFSET($A$4,MATCH(Input!$C$28,$B$4:$B$620,1),0,1,1)),$AD$4,0,1),0)</f>
        <v>0</v>
      </c>
      <c r="L26" s="69" t="n">
        <f aca="false">IF(AND(($B26&lt;Input!$C$28),($B26&lt;Input!$G$28)),($G26+$H26+$I26+$J26),($G26+$H26+$I26+$J26+$K26))</f>
        <v>8599.202208</v>
      </c>
      <c r="M26" s="69" t="n">
        <f aca="false">Mortgage!$L26</f>
        <v>-1263.60792067112</v>
      </c>
      <c r="N26" s="69" t="n">
        <f aca="false">$L26+$M26</f>
        <v>7335.59428732888</v>
      </c>
      <c r="O26" s="69" t="n">
        <f aca="false">IF(AND(($B26&lt;Input!$C$28),($B26&lt;Input!$G$28)),Expenses!$D26,(-1)*$N26)</f>
        <v>-3825</v>
      </c>
      <c r="P26" s="69" t="n">
        <f aca="false">Childcare!$D26</f>
        <v>-1500</v>
      </c>
      <c r="Q26" s="69" t="n">
        <f aca="false">Loan_01!$E26</f>
        <v>0</v>
      </c>
      <c r="R26" s="69" t="n">
        <f aca="false">Loan_02!$E26</f>
        <v>-389.682234095174</v>
      </c>
      <c r="S26" s="69" t="n">
        <f aca="false">(-1)*SUM(Roth_01!$D26+Roth_02!$D26+IRA_01!$D26+IRA_02!$D26+Invest_01!$D26+Invest_02!$D26)</f>
        <v>-0</v>
      </c>
      <c r="T26" s="69" t="n">
        <f aca="false">(-1)*(IF(($B26&gt;Input!$O$22),0,Input!$O$28)+IF(($B26&gt;Input!$O$29),0,Input!$O$35)+IF(($B26&gt;Input!$O$36),0,Input!$O$42))</f>
        <v>-500</v>
      </c>
      <c r="U26" s="69" t="n">
        <f aca="false">IF(($AB25*(Input!$C$17/100)&gt;0),0,($AB25*(Input!$C$17/100)))</f>
        <v>-530.193805044287</v>
      </c>
      <c r="V26" s="69"/>
      <c r="W26" s="69" t="n">
        <f aca="false">IF(($N26+$O26+$P26+$Q26+$R26+$S26+$T26+$U26)&lt;0,($N26+$O26+$P26+$Q26+$R26+$S26+$T26+$U26),0)</f>
        <v>0</v>
      </c>
      <c r="X26" s="69"/>
      <c r="Y26" s="69" t="n">
        <f aca="false">IF(($N26+$O26+$P26+$Q26+$R26+$S26+$T26+$U26)&gt;=0,($N26+$O26+$P26+$Q26+$R26+$S26+$T26+$U26),0)</f>
        <v>590.718248189419</v>
      </c>
      <c r="AA26" s="69" t="n">
        <f aca="false">IF(AND((($AB25+$W25-$U25)&lt;0),($Y26&gt;0)),($AA25-$K26)*(1+Input!$C$19/(12*100)),($AA25+$Y26-$K26)*(1+Input!$C$19/(12*100)))</f>
        <v>1000.95877269758</v>
      </c>
      <c r="AB26" s="69" t="n">
        <f aca="false">IF(AND((($AB25+$W25-$U25)&lt;0),($Y26&gt;=0)),($AB25+$W25-$U25+$Y26)*(1+Input!$C$16/(12*100)),0)</f>
        <v>-25711.3323692872</v>
      </c>
    </row>
    <row r="27" customFormat="false" ht="12.8" hidden="false" customHeight="false" outlineLevel="0" collapsed="false">
      <c r="A27" s="67" t="n">
        <v>23</v>
      </c>
      <c r="B27" s="68" t="n">
        <f aca="false">EOMONTH(Input!$C$7,A27)</f>
        <v>43616</v>
      </c>
      <c r="D27" s="67" t="n">
        <f aca="false">DATEDIF(Input!$C$23,$B27,"Y")</f>
        <v>42</v>
      </c>
      <c r="E27" s="67" t="n">
        <f aca="false">DATEDIF(Input!$G$23,$B27,"Y")</f>
        <v>40</v>
      </c>
      <c r="G27" s="69" t="n">
        <f aca="false">Salary_01!$L27</f>
        <v>5024.300904</v>
      </c>
      <c r="H27" s="69" t="n">
        <f aca="false">Salary_02!$L27</f>
        <v>3574.901304</v>
      </c>
      <c r="I27" s="69" t="n">
        <f aca="false">Retirement_Dist_01!$J27</f>
        <v>0</v>
      </c>
      <c r="J27" s="69" t="n">
        <f aca="false">Retirement_Dist_02!$J27</f>
        <v>0</v>
      </c>
      <c r="K27" s="69" t="n">
        <f aca="true">IF($B27&gt;Input!$C$28,(-1)*PMT(Input!$C$19/(100*12),($A$620-OFFSET($A$4,MATCH(Input!$C$28,$B$4:$B$620,1),0,1,1)),$AD$4,0,1),0)</f>
        <v>0</v>
      </c>
      <c r="L27" s="69" t="n">
        <f aca="false">IF(AND(($B27&lt;Input!$C$28),($B27&lt;Input!$G$28)),($G27+$H27+$I27+$J27),($G27+$H27+$I27+$J27+$K27))</f>
        <v>8599.202208</v>
      </c>
      <c r="M27" s="69" t="n">
        <f aca="false">Mortgage!$L27</f>
        <v>-1263.60792067112</v>
      </c>
      <c r="N27" s="69" t="n">
        <f aca="false">$L27+$M27</f>
        <v>7335.59428732888</v>
      </c>
      <c r="O27" s="69" t="n">
        <f aca="false">IF(AND(($B27&lt;Input!$C$28),($B27&lt;Input!$G$28)),Expenses!$D27,(-1)*$N27)</f>
        <v>-3825</v>
      </c>
      <c r="P27" s="69" t="n">
        <f aca="false">Childcare!$D27</f>
        <v>-1500</v>
      </c>
      <c r="Q27" s="69" t="n">
        <f aca="false">Loan_01!$E27</f>
        <v>0</v>
      </c>
      <c r="R27" s="69" t="n">
        <f aca="false">Loan_02!$E27</f>
        <v>-389.682234095174</v>
      </c>
      <c r="S27" s="69" t="n">
        <f aca="false">(-1)*SUM(Roth_01!$D27+Roth_02!$D27+IRA_01!$D27+IRA_02!$D27+Invest_01!$D27+Invest_02!$D27)</f>
        <v>-0</v>
      </c>
      <c r="T27" s="69" t="n">
        <f aca="false">(-1)*(IF(($B27&gt;Input!$O$22),0,Input!$O$28)+IF(($B27&gt;Input!$O$29),0,Input!$O$35)+IF(($B27&gt;Input!$O$36),0,Input!$O$42))</f>
        <v>-500</v>
      </c>
      <c r="U27" s="69" t="n">
        <f aca="false">IF(($AB26*(Input!$C$17/100)&gt;0),0,($AB26*(Input!$C$17/100)))</f>
        <v>-514.226647385745</v>
      </c>
      <c r="V27" s="69"/>
      <c r="W27" s="69" t="n">
        <f aca="false">IF(($N27+$O27+$P27+$Q27+$R27+$S27+$T27+$U27)&lt;0,($N27+$O27+$P27+$Q27+$R27+$S27+$T27+$U27),0)</f>
        <v>0</v>
      </c>
      <c r="X27" s="69"/>
      <c r="Y27" s="69" t="n">
        <f aca="false">IF(($N27+$O27+$P27+$Q27+$R27+$S27+$T27+$U27)&gt;=0,($N27+$O27+$P27+$Q27+$R27+$S27+$T27+$U27),0)</f>
        <v>606.685405847962</v>
      </c>
      <c r="AA27" s="69" t="n">
        <f aca="false">IF(AND((($AB26+$W26-$U26)&lt;0),($Y27&gt;0)),($AA26-$K27)*(1+Input!$C$19/(12*100)),($AA26+$Y27-$K27)*(1+Input!$C$19/(12*100)))</f>
        <v>1001.00047931311</v>
      </c>
      <c r="AB27" s="69" t="n">
        <f aca="false">IF(AND((($AB26+$W26-$U26)&lt;0),($Y27&gt;=0)),($AB26+$W26-$U26+$Y27)*(1+Input!$C$16/(12*100)),0)</f>
        <v>-24902.1125338403</v>
      </c>
    </row>
    <row r="28" customFormat="false" ht="12.8" hidden="false" customHeight="false" outlineLevel="0" collapsed="false">
      <c r="A28" s="67" t="n">
        <v>24</v>
      </c>
      <c r="B28" s="68" t="n">
        <f aca="false">EOMONTH(Input!$C$7,A28)</f>
        <v>43646</v>
      </c>
      <c r="D28" s="67" t="n">
        <f aca="false">DATEDIF(Input!$C$23,$B28,"Y")</f>
        <v>42</v>
      </c>
      <c r="E28" s="67" t="n">
        <f aca="false">DATEDIF(Input!$G$23,$B28,"Y")</f>
        <v>40</v>
      </c>
      <c r="G28" s="69" t="n">
        <f aca="false">Salary_01!$L28</f>
        <v>5124.78692208</v>
      </c>
      <c r="H28" s="69" t="n">
        <f aca="false">Salary_02!$L28</f>
        <v>3646.39933008</v>
      </c>
      <c r="I28" s="69" t="n">
        <f aca="false">Retirement_Dist_01!$J28</f>
        <v>0</v>
      </c>
      <c r="J28" s="69" t="n">
        <f aca="false">Retirement_Dist_02!$J28</f>
        <v>0</v>
      </c>
      <c r="K28" s="69" t="n">
        <f aca="true">IF($B28&gt;Input!$C$28,(-1)*PMT(Input!$C$19/(100*12),($A$620-OFFSET($A$4,MATCH(Input!$C$28,$B$4:$B$620,1),0,1,1)),$AD$4,0,1),0)</f>
        <v>0</v>
      </c>
      <c r="L28" s="69" t="n">
        <f aca="false">IF(AND(($B28&lt;Input!$C$28),($B28&lt;Input!$G$28)),($G28+$H28+$I28+$J28),($G28+$H28+$I28+$J28+$K28))</f>
        <v>8771.18625216</v>
      </c>
      <c r="M28" s="69" t="n">
        <f aca="false">Mortgage!$L28</f>
        <v>-1271.33292067112</v>
      </c>
      <c r="N28" s="69" t="n">
        <f aca="false">$L28+$M28</f>
        <v>7499.85333148888</v>
      </c>
      <c r="O28" s="69" t="n">
        <f aca="false">IF(AND(($B28&lt;Input!$C$28),($B28&lt;Input!$G$28)),Expenses!$D28,(-1)*$N28)</f>
        <v>-3901.5</v>
      </c>
      <c r="P28" s="69" t="n">
        <f aca="false">Childcare!$D28</f>
        <v>-1500</v>
      </c>
      <c r="Q28" s="69" t="n">
        <f aca="false">Loan_01!$E28</f>
        <v>0</v>
      </c>
      <c r="R28" s="69" t="n">
        <f aca="false">Loan_02!$E28</f>
        <v>-389.682234095174</v>
      </c>
      <c r="S28" s="69" t="n">
        <f aca="false">(-1)*SUM(Roth_01!$D28+Roth_02!$D28+IRA_01!$D28+IRA_02!$D28+Invest_01!$D28+Invest_02!$D28)</f>
        <v>-0</v>
      </c>
      <c r="T28" s="69" t="n">
        <f aca="false">(-1)*(IF(($B28&gt;Input!$O$22),0,Input!$O$28)+IF(($B28&gt;Input!$O$29),0,Input!$O$35)+IF(($B28&gt;Input!$O$36),0,Input!$O$42))</f>
        <v>-500</v>
      </c>
      <c r="U28" s="69" t="n">
        <f aca="false">IF(($AB27*(Input!$C$17/100)&gt;0),0,($AB27*(Input!$C$17/100)))</f>
        <v>-498.042250676805</v>
      </c>
      <c r="V28" s="69"/>
      <c r="W28" s="69" t="n">
        <f aca="false">IF(($N28+$O28+$P28+$Q28+$R28+$S28+$T28+$U28)&lt;0,($N28+$O28+$P28+$Q28+$R28+$S28+$T28+$U28),0)</f>
        <v>0</v>
      </c>
      <c r="X28" s="69"/>
      <c r="Y28" s="69" t="n">
        <f aca="false">IF(($N28+$O28+$P28+$Q28+$R28+$S28+$T28+$U28)&gt;=0,($N28+$O28+$P28+$Q28+$R28+$S28+$T28+$U28),0)</f>
        <v>710.6288467169</v>
      </c>
      <c r="AA28" s="69" t="n">
        <f aca="false">IF(AND((($AB27+$W27-$U27)&lt;0),($Y28&gt;0)),($AA27-$K28)*(1+Input!$C$19/(12*100)),($AA27+$Y28-$K28)*(1+Input!$C$19/(12*100)))</f>
        <v>1001.04218766642</v>
      </c>
      <c r="AB28" s="69" t="n">
        <f aca="false">IF(AND((($AB27+$W27-$U27)&lt;0),($Y28&gt;=0)),($AB27+$W27-$U27+$Y28)*(1+Input!$C$16/(12*100)),0)</f>
        <v>-23992.9538002674</v>
      </c>
    </row>
    <row r="29" customFormat="false" ht="12.8" hidden="false" customHeight="false" outlineLevel="0" collapsed="false">
      <c r="A29" s="67" t="n">
        <v>25</v>
      </c>
      <c r="B29" s="68" t="n">
        <f aca="false">EOMONTH(Input!$C$7,A29)</f>
        <v>43677</v>
      </c>
      <c r="D29" s="67" t="n">
        <f aca="false">DATEDIF(Input!$C$23,$B29,"Y")</f>
        <v>42</v>
      </c>
      <c r="E29" s="67" t="n">
        <f aca="false">DATEDIF(Input!$G$23,$B29,"Y")</f>
        <v>40</v>
      </c>
      <c r="G29" s="69" t="n">
        <f aca="false">Salary_01!$L29</f>
        <v>5124.78692208</v>
      </c>
      <c r="H29" s="69" t="n">
        <f aca="false">Salary_02!$L29</f>
        <v>3646.39933008</v>
      </c>
      <c r="I29" s="69" t="n">
        <f aca="false">Retirement_Dist_01!$J29</f>
        <v>0</v>
      </c>
      <c r="J29" s="69" t="n">
        <f aca="false">Retirement_Dist_02!$J29</f>
        <v>0</v>
      </c>
      <c r="K29" s="69" t="n">
        <f aca="true">IF($B29&gt;Input!$C$28,(-1)*PMT(Input!$C$19/(100*12),($A$620-OFFSET($A$4,MATCH(Input!$C$28,$B$4:$B$620,1),0,1,1)),$AD$4,0,1),0)</f>
        <v>0</v>
      </c>
      <c r="L29" s="69" t="n">
        <f aca="false">IF(AND(($B29&lt;Input!$C$28),($B29&lt;Input!$G$28)),($G29+$H29+$I29+$J29),($G29+$H29+$I29+$J29+$K29))</f>
        <v>8771.18625216</v>
      </c>
      <c r="M29" s="69" t="n">
        <f aca="false">Mortgage!$L29</f>
        <v>-1271.33292067112</v>
      </c>
      <c r="N29" s="69" t="n">
        <f aca="false">$L29+$M29</f>
        <v>7499.85333148888</v>
      </c>
      <c r="O29" s="69" t="n">
        <f aca="false">IF(AND(($B29&lt;Input!$C$28),($B29&lt;Input!$G$28)),Expenses!$D29,(-1)*$N29)</f>
        <v>-3901.5</v>
      </c>
      <c r="P29" s="69" t="n">
        <f aca="false">Childcare!$D29</f>
        <v>-1500</v>
      </c>
      <c r="Q29" s="69" t="n">
        <f aca="false">Loan_01!$E29</f>
        <v>0</v>
      </c>
      <c r="R29" s="69" t="n">
        <f aca="false">Loan_02!$E29</f>
        <v>-389.682234095174</v>
      </c>
      <c r="S29" s="69" t="n">
        <f aca="false">(-1)*SUM(Roth_01!$D29+Roth_02!$D29+IRA_01!$D29+IRA_02!$D29+Invest_01!$D29+Invest_02!$D29)</f>
        <v>-0</v>
      </c>
      <c r="T29" s="69" t="n">
        <f aca="false">(-1)*(IF(($B29&gt;Input!$O$22),0,Input!$O$28)+IF(($B29&gt;Input!$O$29),0,Input!$O$35)+IF(($B29&gt;Input!$O$36),0,Input!$O$42))</f>
        <v>-500</v>
      </c>
      <c r="U29" s="69" t="n">
        <f aca="false">IF(($AB28*(Input!$C$17/100)&gt;0),0,($AB28*(Input!$C$17/100)))</f>
        <v>-479.859076005349</v>
      </c>
      <c r="V29" s="69"/>
      <c r="W29" s="69" t="n">
        <f aca="false">IF(($N29+$O29+$P29+$Q29+$R29+$S29+$T29+$U29)&lt;0,($N29+$O29+$P29+$Q29+$R29+$S29+$T29+$U29),0)</f>
        <v>0</v>
      </c>
      <c r="X29" s="69"/>
      <c r="Y29" s="69" t="n">
        <f aca="false">IF(($N29+$O29+$P29+$Q29+$R29+$S29+$T29+$U29)&gt;=0,($N29+$O29+$P29+$Q29+$R29+$S29+$T29+$U29),0)</f>
        <v>728.812021388356</v>
      </c>
      <c r="AA29" s="69" t="n">
        <f aca="false">IF(AND((($AB28+$W28-$U28)&lt;0),($Y29&gt;0)),($AA28-$K29)*(1+Input!$C$19/(12*100)),($AA28+$Y29-$K29)*(1+Input!$C$19/(12*100)))</f>
        <v>1001.08389775757</v>
      </c>
      <c r="AB29" s="69" t="n">
        <f aca="false">IF(AND((($AB28+$W28-$U28)&lt;0),($Y29&gt;=0)),($AB28+$W28-$U28+$Y29)*(1+Input!$C$16/(12*100)),0)</f>
        <v>-23069.6475219117</v>
      </c>
    </row>
    <row r="30" customFormat="false" ht="12.8" hidden="false" customHeight="false" outlineLevel="0" collapsed="false">
      <c r="A30" s="67" t="n">
        <v>26</v>
      </c>
      <c r="B30" s="68" t="n">
        <f aca="false">EOMONTH(Input!$C$7,A30)</f>
        <v>43708</v>
      </c>
      <c r="D30" s="67" t="n">
        <f aca="false">DATEDIF(Input!$C$23,$B30,"Y")</f>
        <v>42</v>
      </c>
      <c r="E30" s="67" t="n">
        <f aca="false">DATEDIF(Input!$G$23,$B30,"Y")</f>
        <v>40</v>
      </c>
      <c r="G30" s="69" t="n">
        <f aca="false">Salary_01!$L30</f>
        <v>5124.78692208</v>
      </c>
      <c r="H30" s="69" t="n">
        <f aca="false">Salary_02!$L30</f>
        <v>3646.39933008</v>
      </c>
      <c r="I30" s="69" t="n">
        <f aca="false">Retirement_Dist_01!$J30</f>
        <v>0</v>
      </c>
      <c r="J30" s="69" t="n">
        <f aca="false">Retirement_Dist_02!$J30</f>
        <v>0</v>
      </c>
      <c r="K30" s="69" t="n">
        <f aca="true">IF($B30&gt;Input!$C$28,(-1)*PMT(Input!$C$19/(100*12),($A$620-OFFSET($A$4,MATCH(Input!$C$28,$B$4:$B$620,1),0,1,1)),$AD$4,0,1),0)</f>
        <v>0</v>
      </c>
      <c r="L30" s="69" t="n">
        <f aca="false">IF(AND(($B30&lt;Input!$C$28),($B30&lt;Input!$G$28)),($G30+$H30+$I30+$J30),($G30+$H30+$I30+$J30+$K30))</f>
        <v>8771.18625216</v>
      </c>
      <c r="M30" s="69" t="n">
        <f aca="false">Mortgage!$L30</f>
        <v>-1271.33292067112</v>
      </c>
      <c r="N30" s="69" t="n">
        <f aca="false">$L30+$M30</f>
        <v>7499.85333148888</v>
      </c>
      <c r="O30" s="69" t="n">
        <f aca="false">IF(AND(($B30&lt;Input!$C$28),($B30&lt;Input!$G$28)),Expenses!$D30,(-1)*$N30)</f>
        <v>-3901.5</v>
      </c>
      <c r="P30" s="69" t="n">
        <f aca="false">Childcare!$D30</f>
        <v>-1500</v>
      </c>
      <c r="Q30" s="69" t="n">
        <f aca="false">Loan_01!$E30</f>
        <v>0</v>
      </c>
      <c r="R30" s="69" t="n">
        <f aca="false">Loan_02!$E30</f>
        <v>-389.682234095174</v>
      </c>
      <c r="S30" s="69" t="n">
        <f aca="false">(-1)*SUM(Roth_01!$D30+Roth_02!$D30+IRA_01!$D30+IRA_02!$D30+Invest_01!$D30+Invest_02!$D30)</f>
        <v>-0</v>
      </c>
      <c r="T30" s="69" t="n">
        <f aca="false">(-1)*(IF(($B30&gt;Input!$O$22),0,Input!$O$28)+IF(($B30&gt;Input!$O$29),0,Input!$O$35)+IF(($B30&gt;Input!$O$36),0,Input!$O$42))</f>
        <v>-500</v>
      </c>
      <c r="U30" s="69" t="n">
        <f aca="false">IF(($AB29*(Input!$C$17/100)&gt;0),0,($AB29*(Input!$C$17/100)))</f>
        <v>-461.392950438233</v>
      </c>
      <c r="V30" s="69"/>
      <c r="W30" s="69" t="n">
        <f aca="false">IF(($N30+$O30+$P30+$Q30+$R30+$S30+$T30+$U30)&lt;0,($N30+$O30+$P30+$Q30+$R30+$S30+$T30+$U30),0)</f>
        <v>0</v>
      </c>
      <c r="X30" s="69"/>
      <c r="Y30" s="69" t="n">
        <f aca="false">IF(($N30+$O30+$P30+$Q30+$R30+$S30+$T30+$U30)&gt;=0,($N30+$O30+$P30+$Q30+$R30+$S30+$T30+$U30),0)</f>
        <v>747.278146955472</v>
      </c>
      <c r="AA30" s="69" t="n">
        <f aca="false">IF(AND((($AB29+$W29-$U29)&lt;0),($Y30&gt;0)),($AA29-$K30)*(1+Input!$C$19/(12*100)),($AA29+$Y30-$K30)*(1+Input!$C$19/(12*100)))</f>
        <v>1001.12560958664</v>
      </c>
      <c r="AB30" s="69" t="n">
        <f aca="false">IF(AND((($AB29+$W29-$U29)&lt;0),($Y30&gt;=0)),($AB29+$W29-$U29+$Y30)*(1+Input!$C$16/(12*100)),0)</f>
        <v>-22133.7437696035</v>
      </c>
    </row>
    <row r="31" customFormat="false" ht="12.8" hidden="false" customHeight="false" outlineLevel="0" collapsed="false">
      <c r="A31" s="67" t="n">
        <v>27</v>
      </c>
      <c r="B31" s="68" t="n">
        <f aca="false">EOMONTH(Input!$C$7,A31)</f>
        <v>43738</v>
      </c>
      <c r="D31" s="67" t="n">
        <f aca="false">DATEDIF(Input!$C$23,$B31,"Y")</f>
        <v>42</v>
      </c>
      <c r="E31" s="67" t="n">
        <f aca="false">DATEDIF(Input!$G$23,$B31,"Y")</f>
        <v>40</v>
      </c>
      <c r="G31" s="69" t="n">
        <f aca="false">Salary_01!$L31</f>
        <v>5124.78692208</v>
      </c>
      <c r="H31" s="69" t="n">
        <f aca="false">Salary_02!$L31</f>
        <v>3646.39933008</v>
      </c>
      <c r="I31" s="69" t="n">
        <f aca="false">Retirement_Dist_01!$J31</f>
        <v>0</v>
      </c>
      <c r="J31" s="69" t="n">
        <f aca="false">Retirement_Dist_02!$J31</f>
        <v>0</v>
      </c>
      <c r="K31" s="69" t="n">
        <f aca="true">IF($B31&gt;Input!$C$28,(-1)*PMT(Input!$C$19/(100*12),($A$620-OFFSET($A$4,MATCH(Input!$C$28,$B$4:$B$620,1),0,1,1)),$AD$4,0,1),0)</f>
        <v>0</v>
      </c>
      <c r="L31" s="69" t="n">
        <f aca="false">IF(AND(($B31&lt;Input!$C$28),($B31&lt;Input!$G$28)),($G31+$H31+$I31+$J31),($G31+$H31+$I31+$J31+$K31))</f>
        <v>8771.18625216</v>
      </c>
      <c r="M31" s="69" t="n">
        <f aca="false">Mortgage!$L31</f>
        <v>-1271.33292067112</v>
      </c>
      <c r="N31" s="69" t="n">
        <f aca="false">$L31+$M31</f>
        <v>7499.85333148888</v>
      </c>
      <c r="O31" s="69" t="n">
        <f aca="false">IF(AND(($B31&lt;Input!$C$28),($B31&lt;Input!$G$28)),Expenses!$D31,(-1)*$N31)</f>
        <v>-3901.5</v>
      </c>
      <c r="P31" s="69" t="n">
        <f aca="false">Childcare!$D31</f>
        <v>-1500</v>
      </c>
      <c r="Q31" s="69" t="n">
        <f aca="false">Loan_01!$E31</f>
        <v>0</v>
      </c>
      <c r="R31" s="69" t="n">
        <f aca="false">Loan_02!$E31</f>
        <v>-389.682234095174</v>
      </c>
      <c r="S31" s="69" t="n">
        <f aca="false">(-1)*SUM(Roth_01!$D31+Roth_02!$D31+IRA_01!$D31+IRA_02!$D31+Invest_01!$D31+Invest_02!$D31)</f>
        <v>-0</v>
      </c>
      <c r="T31" s="69" t="n">
        <f aca="false">(-1)*(IF(($B31&gt;Input!$O$22),0,Input!$O$28)+IF(($B31&gt;Input!$O$29),0,Input!$O$35)+IF(($B31&gt;Input!$O$36),0,Input!$O$42))</f>
        <v>-500</v>
      </c>
      <c r="U31" s="69" t="n">
        <f aca="false">IF(($AB30*(Input!$C$17/100)&gt;0),0,($AB30*(Input!$C$17/100)))</f>
        <v>-442.67487539207</v>
      </c>
      <c r="V31" s="69"/>
      <c r="W31" s="69" t="n">
        <f aca="false">IF(($N31+$O31+$P31+$Q31+$R31+$S31+$T31+$U31)&lt;0,($N31+$O31+$P31+$Q31+$R31+$S31+$T31+$U31),0)</f>
        <v>0</v>
      </c>
      <c r="X31" s="69"/>
      <c r="Y31" s="69" t="n">
        <f aca="false">IF(($N31+$O31+$P31+$Q31+$R31+$S31+$T31+$U31)&gt;=0,($N31+$O31+$P31+$Q31+$R31+$S31+$T31+$U31),0)</f>
        <v>765.996222001635</v>
      </c>
      <c r="AA31" s="69" t="n">
        <f aca="false">IF(AND((($AB30+$W30-$U30)&lt;0),($Y31&gt;0)),($AA30-$K31)*(1+Input!$C$19/(12*100)),($AA30+$Y31-$K31)*(1+Input!$C$19/(12*100)))</f>
        <v>1001.16732315371</v>
      </c>
      <c r="AB31" s="69" t="n">
        <f aca="false">IF(AND((($AB30+$W30-$U30)&lt;0),($Y31&gt;=0)),($AB30+$W30-$U30+$Y31)*(1+Input!$C$16/(12*100)),0)</f>
        <v>-21185.1059917925</v>
      </c>
    </row>
    <row r="32" customFormat="false" ht="12.8" hidden="false" customHeight="false" outlineLevel="0" collapsed="false">
      <c r="A32" s="67" t="n">
        <v>28</v>
      </c>
      <c r="B32" s="68" t="n">
        <f aca="false">EOMONTH(Input!$C$7,A32)</f>
        <v>43769</v>
      </c>
      <c r="D32" s="67" t="n">
        <f aca="false">DATEDIF(Input!$C$23,$B32,"Y")</f>
        <v>42</v>
      </c>
      <c r="E32" s="67" t="n">
        <f aca="false">DATEDIF(Input!$G$23,$B32,"Y")</f>
        <v>41</v>
      </c>
      <c r="G32" s="69" t="n">
        <f aca="false">Salary_01!$L32</f>
        <v>5124.78692208</v>
      </c>
      <c r="H32" s="69" t="n">
        <f aca="false">Salary_02!$L32</f>
        <v>3646.39933008</v>
      </c>
      <c r="I32" s="69" t="n">
        <f aca="false">Retirement_Dist_01!$J32</f>
        <v>0</v>
      </c>
      <c r="J32" s="69" t="n">
        <f aca="false">Retirement_Dist_02!$J32</f>
        <v>0</v>
      </c>
      <c r="K32" s="69" t="n">
        <f aca="true">IF($B32&gt;Input!$C$28,(-1)*PMT(Input!$C$19/(100*12),($A$620-OFFSET($A$4,MATCH(Input!$C$28,$B$4:$B$620,1),0,1,1)),$AD$4,0,1),0)</f>
        <v>0</v>
      </c>
      <c r="L32" s="69" t="n">
        <f aca="false">IF(AND(($B32&lt;Input!$C$28),($B32&lt;Input!$G$28)),($G32+$H32+$I32+$J32),($G32+$H32+$I32+$J32+$K32))</f>
        <v>8771.18625216</v>
      </c>
      <c r="M32" s="69" t="n">
        <f aca="false">Mortgage!$L32</f>
        <v>-1271.33292067112</v>
      </c>
      <c r="N32" s="69" t="n">
        <f aca="false">$L32+$M32</f>
        <v>7499.85333148888</v>
      </c>
      <c r="O32" s="69" t="n">
        <f aca="false">IF(AND(($B32&lt;Input!$C$28),($B32&lt;Input!$G$28)),Expenses!$D32,(-1)*$N32)</f>
        <v>-3901.5</v>
      </c>
      <c r="P32" s="69" t="n">
        <f aca="false">Childcare!$D32</f>
        <v>-1500</v>
      </c>
      <c r="Q32" s="69" t="n">
        <f aca="false">Loan_01!$E32</f>
        <v>0</v>
      </c>
      <c r="R32" s="69" t="n">
        <f aca="false">Loan_02!$E32</f>
        <v>-389.682234095174</v>
      </c>
      <c r="S32" s="69" t="n">
        <f aca="false">(-1)*SUM(Roth_01!$D32+Roth_02!$D32+IRA_01!$D32+IRA_02!$D32+Invest_01!$D32+Invest_02!$D32)</f>
        <v>-0</v>
      </c>
      <c r="T32" s="69" t="n">
        <f aca="false">(-1)*(IF(($B32&gt;Input!$O$22),0,Input!$O$28)+IF(($B32&gt;Input!$O$29),0,Input!$O$35)+IF(($B32&gt;Input!$O$36),0,Input!$O$42))</f>
        <v>-500</v>
      </c>
      <c r="U32" s="69" t="n">
        <f aca="false">IF(($AB31*(Input!$C$17/100)&gt;0),0,($AB31*(Input!$C$17/100)))</f>
        <v>-423.70211983585</v>
      </c>
      <c r="V32" s="69"/>
      <c r="W32" s="69" t="n">
        <f aca="false">IF(($N32+$O32+$P32+$Q32+$R32+$S32+$T32+$U32)&lt;0,($N32+$O32+$P32+$Q32+$R32+$S32+$T32+$U32),0)</f>
        <v>0</v>
      </c>
      <c r="X32" s="69"/>
      <c r="Y32" s="69" t="n">
        <f aca="false">IF(($N32+$O32+$P32+$Q32+$R32+$S32+$T32+$U32)&gt;=0,($N32+$O32+$P32+$Q32+$R32+$S32+$T32+$U32),0)</f>
        <v>784.968977557855</v>
      </c>
      <c r="AA32" s="69" t="n">
        <f aca="false">IF(AND((($AB31+$W31-$U31)&lt;0),($Y32&gt;0)),($AA31-$K32)*(1+Input!$C$19/(12*100)),($AA31+$Y32-$K32)*(1+Input!$C$19/(12*100)))</f>
        <v>1001.20903845884</v>
      </c>
      <c r="AB32" s="69" t="n">
        <f aca="false">IF(AND((($AB31+$W31-$U31)&lt;0),($Y32&gt;=0)),($AB31+$W31-$U31+$Y32)*(1+Input!$C$16/(12*100)),0)</f>
        <v>-20223.5616340271</v>
      </c>
    </row>
    <row r="33" customFormat="false" ht="12.8" hidden="false" customHeight="false" outlineLevel="0" collapsed="false">
      <c r="A33" s="67" t="n">
        <v>29</v>
      </c>
      <c r="B33" s="68" t="n">
        <f aca="false">EOMONTH(Input!$C$7,A33)</f>
        <v>43799</v>
      </c>
      <c r="D33" s="67" t="n">
        <f aca="false">DATEDIF(Input!$C$23,$B33,"Y")</f>
        <v>42</v>
      </c>
      <c r="E33" s="67" t="n">
        <f aca="false">DATEDIF(Input!$G$23,$B33,"Y")</f>
        <v>41</v>
      </c>
      <c r="G33" s="69" t="n">
        <f aca="false">Salary_01!$L33</f>
        <v>5124.78692208</v>
      </c>
      <c r="H33" s="69" t="n">
        <f aca="false">Salary_02!$L33</f>
        <v>3646.39933008</v>
      </c>
      <c r="I33" s="69" t="n">
        <f aca="false">Retirement_Dist_01!$J33</f>
        <v>0</v>
      </c>
      <c r="J33" s="69" t="n">
        <f aca="false">Retirement_Dist_02!$J33</f>
        <v>0</v>
      </c>
      <c r="K33" s="69" t="n">
        <f aca="true">IF($B33&gt;Input!$C$28,(-1)*PMT(Input!$C$19/(100*12),($A$620-OFFSET($A$4,MATCH(Input!$C$28,$B$4:$B$620,1),0,1,1)),$AD$4,0,1),0)</f>
        <v>0</v>
      </c>
      <c r="L33" s="69" t="n">
        <f aca="false">IF(AND(($B33&lt;Input!$C$28),($B33&lt;Input!$G$28)),($G33+$H33+$I33+$J33),($G33+$H33+$I33+$J33+$K33))</f>
        <v>8771.18625216</v>
      </c>
      <c r="M33" s="69" t="n">
        <f aca="false">Mortgage!$L33</f>
        <v>-1271.33292067112</v>
      </c>
      <c r="N33" s="69" t="n">
        <f aca="false">$L33+$M33</f>
        <v>7499.85333148888</v>
      </c>
      <c r="O33" s="69" t="n">
        <f aca="false">IF(AND(($B33&lt;Input!$C$28),($B33&lt;Input!$G$28)),Expenses!$D33,(-1)*$N33)</f>
        <v>-3901.5</v>
      </c>
      <c r="P33" s="69" t="n">
        <f aca="false">Childcare!$D33</f>
        <v>-1500</v>
      </c>
      <c r="Q33" s="69" t="n">
        <f aca="false">Loan_01!$E33</f>
        <v>0</v>
      </c>
      <c r="R33" s="69" t="n">
        <f aca="false">Loan_02!$E33</f>
        <v>-389.682234095174</v>
      </c>
      <c r="S33" s="69" t="n">
        <f aca="false">(-1)*SUM(Roth_01!$D33+Roth_02!$D33+IRA_01!$D33+IRA_02!$D33+Invest_01!$D33+Invest_02!$D33)</f>
        <v>-0</v>
      </c>
      <c r="T33" s="69" t="n">
        <f aca="false">(-1)*(IF(($B33&gt;Input!$O$22),0,Input!$O$28)+IF(($B33&gt;Input!$O$29),0,Input!$O$35)+IF(($B33&gt;Input!$O$36),0,Input!$O$42))</f>
        <v>-500</v>
      </c>
      <c r="U33" s="69" t="n">
        <f aca="false">IF(($AB32*(Input!$C$17/100)&gt;0),0,($AB32*(Input!$C$17/100)))</f>
        <v>-404.471232680543</v>
      </c>
      <c r="V33" s="69"/>
      <c r="W33" s="69" t="n">
        <f aca="false">IF(($N33+$O33+$P33+$Q33+$R33+$S33+$T33+$U33)&lt;0,($N33+$O33+$P33+$Q33+$R33+$S33+$T33+$U33),0)</f>
        <v>0</v>
      </c>
      <c r="X33" s="69"/>
      <c r="Y33" s="69" t="n">
        <f aca="false">IF(($N33+$O33+$P33+$Q33+$R33+$S33+$T33+$U33)&gt;=0,($N33+$O33+$P33+$Q33+$R33+$S33+$T33+$U33),0)</f>
        <v>804.199864713162</v>
      </c>
      <c r="AA33" s="69" t="n">
        <f aca="false">IF(AND((($AB32+$W32-$U32)&lt;0),($Y33&gt;0)),($AA32-$K33)*(1+Input!$C$19/(12*100)),($AA32+$Y33-$K33)*(1+Input!$C$19/(12*100)))</f>
        <v>1001.25075550211</v>
      </c>
      <c r="AB33" s="69" t="n">
        <f aca="false">IF(AND((($AB32+$W32-$U32)&lt;0),($Y33&gt;=0)),($AB32+$W32-$U32+$Y33)*(1+Input!$C$16/(12*100)),0)</f>
        <v>-19248.9351114712</v>
      </c>
    </row>
    <row r="34" customFormat="false" ht="12.8" hidden="false" customHeight="false" outlineLevel="0" collapsed="false">
      <c r="A34" s="67" t="n">
        <v>30</v>
      </c>
      <c r="B34" s="68" t="n">
        <f aca="false">EOMONTH(Input!$C$7,A34)</f>
        <v>43830</v>
      </c>
      <c r="D34" s="67" t="n">
        <f aca="false">DATEDIF(Input!$C$23,$B34,"Y")</f>
        <v>42</v>
      </c>
      <c r="E34" s="67" t="n">
        <f aca="false">DATEDIF(Input!$G$23,$B34,"Y")</f>
        <v>41</v>
      </c>
      <c r="G34" s="69" t="n">
        <f aca="false">Salary_01!$L34</f>
        <v>5124.78692208</v>
      </c>
      <c r="H34" s="69" t="n">
        <f aca="false">Salary_02!$L34</f>
        <v>3646.39933008</v>
      </c>
      <c r="I34" s="69" t="n">
        <f aca="false">Retirement_Dist_01!$J34</f>
        <v>0</v>
      </c>
      <c r="J34" s="69" t="n">
        <f aca="false">Retirement_Dist_02!$J34</f>
        <v>0</v>
      </c>
      <c r="K34" s="69" t="n">
        <f aca="true">IF($B34&gt;Input!$C$28,(-1)*PMT(Input!$C$19/(100*12),($A$620-OFFSET($A$4,MATCH(Input!$C$28,$B$4:$B$620,1),0,1,1)),$AD$4,0,1),0)</f>
        <v>0</v>
      </c>
      <c r="L34" s="69" t="n">
        <f aca="false">IF(AND(($B34&lt;Input!$C$28),($B34&lt;Input!$G$28)),($G34+$H34+$I34+$J34),($G34+$H34+$I34+$J34+$K34))</f>
        <v>8771.18625216</v>
      </c>
      <c r="M34" s="69" t="n">
        <f aca="false">Mortgage!$L34</f>
        <v>-1271.33292067112</v>
      </c>
      <c r="N34" s="69" t="n">
        <f aca="false">$L34+$M34</f>
        <v>7499.85333148888</v>
      </c>
      <c r="O34" s="69" t="n">
        <f aca="false">IF(AND(($B34&lt;Input!$C$28),($B34&lt;Input!$G$28)),Expenses!$D34,(-1)*$N34)</f>
        <v>-3901.5</v>
      </c>
      <c r="P34" s="69" t="n">
        <f aca="false">Childcare!$D34</f>
        <v>-1500</v>
      </c>
      <c r="Q34" s="69" t="n">
        <f aca="false">Loan_01!$E34</f>
        <v>0</v>
      </c>
      <c r="R34" s="69" t="n">
        <f aca="false">Loan_02!$E34</f>
        <v>-389.682234095174</v>
      </c>
      <c r="S34" s="69" t="n">
        <f aca="false">(-1)*SUM(Roth_01!$D34+Roth_02!$D34+IRA_01!$D34+IRA_02!$D34+Invest_01!$D34+Invest_02!$D34)</f>
        <v>-0</v>
      </c>
      <c r="T34" s="69" t="n">
        <f aca="false">(-1)*(IF(($B34&gt;Input!$O$22),0,Input!$O$28)+IF(($B34&gt;Input!$O$29),0,Input!$O$35)+IF(($B34&gt;Input!$O$36),0,Input!$O$42))</f>
        <v>-500</v>
      </c>
      <c r="U34" s="69" t="n">
        <f aca="false">IF(($AB33*(Input!$C$17/100)&gt;0),0,($AB33*(Input!$C$17/100)))</f>
        <v>-384.978702229423</v>
      </c>
      <c r="V34" s="69"/>
      <c r="W34" s="69" t="n">
        <f aca="false">IF(($N34+$O34+$P34+$Q34+$R34+$S34+$T34+$U34)&lt;0,($N34+$O34+$P34+$Q34+$R34+$S34+$T34+$U34),0)</f>
        <v>0</v>
      </c>
      <c r="X34" s="69"/>
      <c r="Y34" s="69" t="n">
        <f aca="false">IF(($N34+$O34+$P34+$Q34+$R34+$S34+$T34+$U34)&gt;=0,($N34+$O34+$P34+$Q34+$R34+$S34+$T34+$U34),0)</f>
        <v>823.692395164282</v>
      </c>
      <c r="AA34" s="69" t="n">
        <f aca="false">IF(AND((($AB33+$W33-$U33)&lt;0),($Y34&gt;0)),($AA33-$K34)*(1+Input!$C$19/(12*100)),($AA33+$Y34-$K34)*(1+Input!$C$19/(12*100)))</f>
        <v>1001.29247428359</v>
      </c>
      <c r="AB34" s="69" t="n">
        <f aca="false">IF(AND((($AB33+$W33-$U33)&lt;0),($Y34&gt;=0)),($AB33+$W33-$U33+$Y34)*(1+Input!$C$16/(12*100)),0)</f>
        <v>-18261.0484367414</v>
      </c>
    </row>
    <row r="35" customFormat="false" ht="12.8" hidden="false" customHeight="false" outlineLevel="0" collapsed="false">
      <c r="A35" s="67" t="n">
        <v>31</v>
      </c>
      <c r="B35" s="68" t="n">
        <f aca="false">EOMONTH(Input!$C$7,A35)</f>
        <v>43861</v>
      </c>
      <c r="D35" s="67" t="n">
        <f aca="false">DATEDIF(Input!$C$23,$B35,"Y")</f>
        <v>42</v>
      </c>
      <c r="E35" s="67" t="n">
        <f aca="false">DATEDIF(Input!$G$23,$B35,"Y")</f>
        <v>41</v>
      </c>
      <c r="G35" s="69" t="n">
        <f aca="false">Salary_01!$L35</f>
        <v>5124.78692208</v>
      </c>
      <c r="H35" s="69" t="n">
        <f aca="false">Salary_02!$L35</f>
        <v>3646.39933008</v>
      </c>
      <c r="I35" s="69" t="n">
        <f aca="false">Retirement_Dist_01!$J35</f>
        <v>0</v>
      </c>
      <c r="J35" s="69" t="n">
        <f aca="false">Retirement_Dist_02!$J35</f>
        <v>0</v>
      </c>
      <c r="K35" s="69" t="n">
        <f aca="true">IF($B35&gt;Input!$C$28,(-1)*PMT(Input!$C$19/(100*12),($A$620-OFFSET($A$4,MATCH(Input!$C$28,$B$4:$B$620,1),0,1,1)),$AD$4,0,1),0)</f>
        <v>0</v>
      </c>
      <c r="L35" s="69" t="n">
        <f aca="false">IF(AND(($B35&lt;Input!$C$28),($B35&lt;Input!$G$28)),($G35+$H35+$I35+$J35),($G35+$H35+$I35+$J35+$K35))</f>
        <v>8771.18625216</v>
      </c>
      <c r="M35" s="69" t="n">
        <f aca="false">Mortgage!$L35</f>
        <v>-1271.33292067112</v>
      </c>
      <c r="N35" s="69" t="n">
        <f aca="false">$L35+$M35</f>
        <v>7499.85333148888</v>
      </c>
      <c r="O35" s="69" t="n">
        <f aca="false">IF(AND(($B35&lt;Input!$C$28),($B35&lt;Input!$G$28)),Expenses!$D35,(-1)*$N35)</f>
        <v>-3901.5</v>
      </c>
      <c r="P35" s="69" t="n">
        <f aca="false">Childcare!$D35</f>
        <v>-1500</v>
      </c>
      <c r="Q35" s="69" t="n">
        <f aca="false">Loan_01!$E35</f>
        <v>0</v>
      </c>
      <c r="R35" s="69" t="n">
        <f aca="false">Loan_02!$E35</f>
        <v>-389.682234095174</v>
      </c>
      <c r="S35" s="69" t="n">
        <f aca="false">(-1)*SUM(Roth_01!$D35+Roth_02!$D35+IRA_01!$D35+IRA_02!$D35+Invest_01!$D35+Invest_02!$D35)</f>
        <v>-0</v>
      </c>
      <c r="T35" s="69" t="n">
        <f aca="false">(-1)*(IF(($B35&gt;Input!$O$22),0,Input!$O$28)+IF(($B35&gt;Input!$O$29),0,Input!$O$35)+IF(($B35&gt;Input!$O$36),0,Input!$O$42))</f>
        <v>-500</v>
      </c>
      <c r="U35" s="69" t="n">
        <f aca="false">IF(($AB34*(Input!$C$17/100)&gt;0),0,($AB34*(Input!$C$17/100)))</f>
        <v>-365.220968734827</v>
      </c>
      <c r="V35" s="69"/>
      <c r="W35" s="69" t="n">
        <f aca="false">IF(($N35+$O35+$P35+$Q35+$R35+$S35+$T35+$U35)&lt;0,($N35+$O35+$P35+$Q35+$R35+$S35+$T35+$U35),0)</f>
        <v>0</v>
      </c>
      <c r="X35" s="69"/>
      <c r="Y35" s="69" t="n">
        <f aca="false">IF(($N35+$O35+$P35+$Q35+$R35+$S35+$T35+$U35)&gt;=0,($N35+$O35+$P35+$Q35+$R35+$S35+$T35+$U35),0)</f>
        <v>843.450128658878</v>
      </c>
      <c r="AA35" s="69" t="n">
        <f aca="false">IF(AND((($AB34+$W34-$U34)&lt;0),($Y35&gt;0)),($AA34-$K35)*(1+Input!$C$19/(12*100)),($AA34+$Y35-$K35)*(1+Input!$C$19/(12*100)))</f>
        <v>1001.33419480335</v>
      </c>
      <c r="AB35" s="69" t="n">
        <f aca="false">IF(AND((($AB34+$W34-$U34)&lt;0),($Y35&gt;=0)),($AB34+$W34-$U34+$Y35)*(1+Input!$C$16/(12*100)),0)</f>
        <v>-17259.7212005978</v>
      </c>
    </row>
    <row r="36" customFormat="false" ht="12.8" hidden="false" customHeight="false" outlineLevel="0" collapsed="false">
      <c r="A36" s="67" t="n">
        <v>32</v>
      </c>
      <c r="B36" s="68" t="n">
        <f aca="false">EOMONTH(Input!$C$7,A36)</f>
        <v>43890</v>
      </c>
      <c r="D36" s="67" t="n">
        <f aca="false">DATEDIF(Input!$C$23,$B36,"Y")</f>
        <v>42</v>
      </c>
      <c r="E36" s="67" t="n">
        <f aca="false">DATEDIF(Input!$G$23,$B36,"Y")</f>
        <v>41</v>
      </c>
      <c r="G36" s="69" t="n">
        <f aca="false">Salary_01!$L36</f>
        <v>5124.78692208</v>
      </c>
      <c r="H36" s="69" t="n">
        <f aca="false">Salary_02!$L36</f>
        <v>3646.39933008</v>
      </c>
      <c r="I36" s="69" t="n">
        <f aca="false">Retirement_Dist_01!$J36</f>
        <v>0</v>
      </c>
      <c r="J36" s="69" t="n">
        <f aca="false">Retirement_Dist_02!$J36</f>
        <v>0</v>
      </c>
      <c r="K36" s="69" t="n">
        <f aca="true">IF($B36&gt;Input!$C$28,(-1)*PMT(Input!$C$19/(100*12),($A$620-OFFSET($A$4,MATCH(Input!$C$28,$B$4:$B$620,1),0,1,1)),$AD$4,0,1),0)</f>
        <v>0</v>
      </c>
      <c r="L36" s="69" t="n">
        <f aca="false">IF(AND(($B36&lt;Input!$C$28),($B36&lt;Input!$G$28)),($G36+$H36+$I36+$J36),($G36+$H36+$I36+$J36+$K36))</f>
        <v>8771.18625216</v>
      </c>
      <c r="M36" s="69" t="n">
        <f aca="false">Mortgage!$L36</f>
        <v>-1271.33292067112</v>
      </c>
      <c r="N36" s="69" t="n">
        <f aca="false">$L36+$M36</f>
        <v>7499.85333148888</v>
      </c>
      <c r="O36" s="69" t="n">
        <f aca="false">IF(AND(($B36&lt;Input!$C$28),($B36&lt;Input!$G$28)),Expenses!$D36,(-1)*$N36)</f>
        <v>-3901.5</v>
      </c>
      <c r="P36" s="69" t="n">
        <f aca="false">Childcare!$D36</f>
        <v>-1500</v>
      </c>
      <c r="Q36" s="69" t="n">
        <f aca="false">Loan_01!$E36</f>
        <v>0</v>
      </c>
      <c r="R36" s="69" t="n">
        <f aca="false">Loan_02!$E36</f>
        <v>-389.682234095174</v>
      </c>
      <c r="S36" s="69" t="n">
        <f aca="false">(-1)*SUM(Roth_01!$D36+Roth_02!$D36+IRA_01!$D36+IRA_02!$D36+Invest_01!$D36+Invest_02!$D36)</f>
        <v>-0</v>
      </c>
      <c r="T36" s="69" t="n">
        <f aca="false">(-1)*(IF(($B36&gt;Input!$O$22),0,Input!$O$28)+IF(($B36&gt;Input!$O$29),0,Input!$O$35)+IF(($B36&gt;Input!$O$36),0,Input!$O$42))</f>
        <v>-500</v>
      </c>
      <c r="U36" s="69" t="n">
        <f aca="false">IF(($AB35*(Input!$C$17/100)&gt;0),0,($AB35*(Input!$C$17/100)))</f>
        <v>-345.194424011955</v>
      </c>
      <c r="V36" s="69"/>
      <c r="W36" s="69" t="n">
        <f aca="false">IF(($N36+$O36+$P36+$Q36+$R36+$S36+$T36+$U36)&lt;0,($N36+$O36+$P36+$Q36+$R36+$S36+$T36+$U36),0)</f>
        <v>0</v>
      </c>
      <c r="X36" s="69"/>
      <c r="Y36" s="69" t="n">
        <f aca="false">IF(($N36+$O36+$P36+$Q36+$R36+$S36+$T36+$U36)&gt;=0,($N36+$O36+$P36+$Q36+$R36+$S36+$T36+$U36),0)</f>
        <v>863.47667338175</v>
      </c>
      <c r="AA36" s="69" t="n">
        <f aca="false">IF(AND((($AB35+$W35-$U35)&lt;0),($Y36&gt;0)),($AA35-$K36)*(1+Input!$C$19/(12*100)),($AA35+$Y36-$K36)*(1+Input!$C$19/(12*100)))</f>
        <v>1001.37591706147</v>
      </c>
      <c r="AB36" s="69" t="n">
        <f aca="false">IF(AND((($AB35+$W35-$U35)&lt;0),($Y36&gt;=0)),($AB35+$W35-$U35+$Y36)*(1+Input!$C$16/(12*100)),0)</f>
        <v>-16244.7705392609</v>
      </c>
    </row>
    <row r="37" customFormat="false" ht="12.8" hidden="false" customHeight="false" outlineLevel="0" collapsed="false">
      <c r="A37" s="67" t="n">
        <v>33</v>
      </c>
      <c r="B37" s="68" t="n">
        <f aca="false">EOMONTH(Input!$C$7,A37)</f>
        <v>43921</v>
      </c>
      <c r="D37" s="67" t="n">
        <f aca="false">DATEDIF(Input!$C$23,$B37,"Y")</f>
        <v>42</v>
      </c>
      <c r="E37" s="67" t="n">
        <f aca="false">DATEDIF(Input!$G$23,$B37,"Y")</f>
        <v>41</v>
      </c>
      <c r="G37" s="69" t="n">
        <f aca="false">Salary_01!$L37</f>
        <v>5124.78692208</v>
      </c>
      <c r="H37" s="69" t="n">
        <f aca="false">Salary_02!$L37</f>
        <v>3646.39933008</v>
      </c>
      <c r="I37" s="69" t="n">
        <f aca="false">Retirement_Dist_01!$J37</f>
        <v>0</v>
      </c>
      <c r="J37" s="69" t="n">
        <f aca="false">Retirement_Dist_02!$J37</f>
        <v>0</v>
      </c>
      <c r="K37" s="69" t="n">
        <f aca="true">IF($B37&gt;Input!$C$28,(-1)*PMT(Input!$C$19/(100*12),($A$620-OFFSET($A$4,MATCH(Input!$C$28,$B$4:$B$620,1),0,1,1)),$AD$4,0,1),0)</f>
        <v>0</v>
      </c>
      <c r="L37" s="69" t="n">
        <f aca="false">IF(AND(($B37&lt;Input!$C$28),($B37&lt;Input!$G$28)),($G37+$H37+$I37+$J37),($G37+$H37+$I37+$J37+$K37))</f>
        <v>8771.18625216</v>
      </c>
      <c r="M37" s="69" t="n">
        <f aca="false">Mortgage!$L37</f>
        <v>-1271.33292067112</v>
      </c>
      <c r="N37" s="69" t="n">
        <f aca="false">$L37+$M37</f>
        <v>7499.85333148888</v>
      </c>
      <c r="O37" s="69" t="n">
        <f aca="false">IF(AND(($B37&lt;Input!$C$28),($B37&lt;Input!$G$28)),Expenses!$D37,(-1)*$N37)</f>
        <v>-3901.5</v>
      </c>
      <c r="P37" s="69" t="n">
        <f aca="false">Childcare!$D37</f>
        <v>-1500</v>
      </c>
      <c r="Q37" s="69" t="n">
        <f aca="false">Loan_01!$E37</f>
        <v>0</v>
      </c>
      <c r="R37" s="69" t="n">
        <f aca="false">Loan_02!$E37</f>
        <v>-389.682234095174</v>
      </c>
      <c r="S37" s="69" t="n">
        <f aca="false">(-1)*SUM(Roth_01!$D37+Roth_02!$D37+IRA_01!$D37+IRA_02!$D37+Invest_01!$D37+Invest_02!$D37)</f>
        <v>-0</v>
      </c>
      <c r="T37" s="69" t="n">
        <f aca="false">(-1)*(IF(($B37&gt;Input!$O$22),0,Input!$O$28)+IF(($B37&gt;Input!$O$29),0,Input!$O$35)+IF(($B37&gt;Input!$O$36),0,Input!$O$42))</f>
        <v>-500</v>
      </c>
      <c r="U37" s="69" t="n">
        <f aca="false">IF(($AB36*(Input!$C$17/100)&gt;0),0,($AB36*(Input!$C$17/100)))</f>
        <v>-324.895410785219</v>
      </c>
      <c r="V37" s="69"/>
      <c r="W37" s="69" t="n">
        <f aca="false">IF(($N37+$O37+$P37+$Q37+$R37+$S37+$T37+$U37)&lt;0,($N37+$O37+$P37+$Q37+$R37+$S37+$T37+$U37),0)</f>
        <v>0</v>
      </c>
      <c r="X37" s="69"/>
      <c r="Y37" s="69" t="n">
        <f aca="false">IF(($N37+$O37+$P37+$Q37+$R37+$S37+$T37+$U37)&gt;=0,($N37+$O37+$P37+$Q37+$R37+$S37+$T37+$U37),0)</f>
        <v>883.775686608486</v>
      </c>
      <c r="AA37" s="69" t="n">
        <f aca="false">IF(AND((($AB36+$W36-$U36)&lt;0),($Y37&gt;0)),($AA36-$K37)*(1+Input!$C$19/(12*100)),($AA36+$Y37-$K37)*(1+Input!$C$19/(12*100)))</f>
        <v>1001.41764105801</v>
      </c>
      <c r="AB37" s="69" t="n">
        <f aca="false">IF(AND((($AB36+$W36-$U36)&lt;0),($Y37&gt;=0)),($AB36+$W36-$U36+$Y37)*(1+Input!$C$16/(12*100)),0)</f>
        <v>-15216.0111010224</v>
      </c>
    </row>
    <row r="38" customFormat="false" ht="12.8" hidden="false" customHeight="false" outlineLevel="0" collapsed="false">
      <c r="A38" s="67" t="n">
        <v>34</v>
      </c>
      <c r="B38" s="68" t="n">
        <f aca="false">EOMONTH(Input!$C$7,A38)</f>
        <v>43951</v>
      </c>
      <c r="D38" s="67" t="n">
        <f aca="false">DATEDIF(Input!$C$23,$B38,"Y")</f>
        <v>42</v>
      </c>
      <c r="E38" s="67" t="n">
        <f aca="false">DATEDIF(Input!$G$23,$B38,"Y")</f>
        <v>41</v>
      </c>
      <c r="G38" s="69" t="n">
        <f aca="false">Salary_01!$L38</f>
        <v>5124.78692208</v>
      </c>
      <c r="H38" s="69" t="n">
        <f aca="false">Salary_02!$L38</f>
        <v>3646.39933008</v>
      </c>
      <c r="I38" s="69" t="n">
        <f aca="false">Retirement_Dist_01!$J38</f>
        <v>0</v>
      </c>
      <c r="J38" s="69" t="n">
        <f aca="false">Retirement_Dist_02!$J38</f>
        <v>0</v>
      </c>
      <c r="K38" s="69" t="n">
        <f aca="true">IF($B38&gt;Input!$C$28,(-1)*PMT(Input!$C$19/(100*12),($A$620-OFFSET($A$4,MATCH(Input!$C$28,$B$4:$B$620,1),0,1,1)),$AD$4,0,1),0)</f>
        <v>0</v>
      </c>
      <c r="L38" s="69" t="n">
        <f aca="false">IF(AND(($B38&lt;Input!$C$28),($B38&lt;Input!$G$28)),($G38+$H38+$I38+$J38),($G38+$H38+$I38+$J38+$K38))</f>
        <v>8771.18625216</v>
      </c>
      <c r="M38" s="69" t="n">
        <f aca="false">Mortgage!$L38</f>
        <v>-1271.33292067112</v>
      </c>
      <c r="N38" s="69" t="n">
        <f aca="false">$L38+$M38</f>
        <v>7499.85333148888</v>
      </c>
      <c r="O38" s="69" t="n">
        <f aca="false">IF(AND(($B38&lt;Input!$C$28),($B38&lt;Input!$G$28)),Expenses!$D38,(-1)*$N38)</f>
        <v>-3901.5</v>
      </c>
      <c r="P38" s="69" t="n">
        <f aca="false">Childcare!$D38</f>
        <v>-1500</v>
      </c>
      <c r="Q38" s="69" t="n">
        <f aca="false">Loan_01!$E38</f>
        <v>0</v>
      </c>
      <c r="R38" s="69" t="n">
        <f aca="false">Loan_02!$E38</f>
        <v>-389.682234095174</v>
      </c>
      <c r="S38" s="69" t="n">
        <f aca="false">(-1)*SUM(Roth_01!$D38+Roth_02!$D38+IRA_01!$D38+IRA_02!$D38+Invest_01!$D38+Invest_02!$D38)</f>
        <v>-0</v>
      </c>
      <c r="T38" s="69" t="n">
        <f aca="false">(-1)*(IF(($B38&gt;Input!$O$22),0,Input!$O$28)+IF(($B38&gt;Input!$O$29),0,Input!$O$35)+IF(($B38&gt;Input!$O$36),0,Input!$O$42))</f>
        <v>-500</v>
      </c>
      <c r="U38" s="69" t="n">
        <f aca="false">IF(($AB37*(Input!$C$17/100)&gt;0),0,($AB37*(Input!$C$17/100)))</f>
        <v>-304.320222020447</v>
      </c>
      <c r="V38" s="69"/>
      <c r="W38" s="69" t="n">
        <f aca="false">IF(($N38+$O38+$P38+$Q38+$R38+$S38+$T38+$U38)&lt;0,($N38+$O38+$P38+$Q38+$R38+$S38+$T38+$U38),0)</f>
        <v>0</v>
      </c>
      <c r="X38" s="69"/>
      <c r="Y38" s="69" t="n">
        <f aca="false">IF(($N38+$O38+$P38+$Q38+$R38+$S38+$T38+$U38)&gt;=0,($N38+$O38+$P38+$Q38+$R38+$S38+$T38+$U38),0)</f>
        <v>904.350875373258</v>
      </c>
      <c r="AA38" s="69" t="n">
        <f aca="false">IF(AND((($AB37+$W37-$U37)&lt;0),($Y38&gt;0)),($AA37-$K38)*(1+Input!$C$19/(12*100)),($AA37+$Y38-$K38)*(1+Input!$C$19/(12*100)))</f>
        <v>1001.45936679306</v>
      </c>
      <c r="AB38" s="69" t="n">
        <f aca="false">IF(AND((($AB37+$W37-$U37)&lt;0),($Y38&gt;=0)),($AB37+$W37-$U37+$Y38)*(1+Input!$C$16/(12*100)),0)</f>
        <v>-14173.2550123954</v>
      </c>
    </row>
    <row r="39" customFormat="false" ht="12.8" hidden="false" customHeight="false" outlineLevel="0" collapsed="false">
      <c r="A39" s="67" t="n">
        <v>35</v>
      </c>
      <c r="B39" s="68" t="n">
        <f aca="false">EOMONTH(Input!$C$7,A39)</f>
        <v>43982</v>
      </c>
      <c r="D39" s="67" t="n">
        <f aca="false">DATEDIF(Input!$C$23,$B39,"Y")</f>
        <v>43</v>
      </c>
      <c r="E39" s="67" t="n">
        <f aca="false">DATEDIF(Input!$G$23,$B39,"Y")</f>
        <v>41</v>
      </c>
      <c r="G39" s="69" t="n">
        <f aca="false">Salary_01!$L39</f>
        <v>5124.78692208</v>
      </c>
      <c r="H39" s="69" t="n">
        <f aca="false">Salary_02!$L39</f>
        <v>3646.39933008</v>
      </c>
      <c r="I39" s="69" t="n">
        <f aca="false">Retirement_Dist_01!$J39</f>
        <v>0</v>
      </c>
      <c r="J39" s="69" t="n">
        <f aca="false">Retirement_Dist_02!$J39</f>
        <v>0</v>
      </c>
      <c r="K39" s="69" t="n">
        <f aca="true">IF($B39&gt;Input!$C$28,(-1)*PMT(Input!$C$19/(100*12),($A$620-OFFSET($A$4,MATCH(Input!$C$28,$B$4:$B$620,1),0,1,1)),$AD$4,0,1),0)</f>
        <v>0</v>
      </c>
      <c r="L39" s="69" t="n">
        <f aca="false">IF(AND(($B39&lt;Input!$C$28),($B39&lt;Input!$G$28)),($G39+$H39+$I39+$J39),($G39+$H39+$I39+$J39+$K39))</f>
        <v>8771.18625216</v>
      </c>
      <c r="M39" s="69" t="n">
        <f aca="false">Mortgage!$L39</f>
        <v>-1271.33292067112</v>
      </c>
      <c r="N39" s="69" t="n">
        <f aca="false">$L39+$M39</f>
        <v>7499.85333148888</v>
      </c>
      <c r="O39" s="69" t="n">
        <f aca="false">IF(AND(($B39&lt;Input!$C$28),($B39&lt;Input!$G$28)),Expenses!$D39,(-1)*$N39)</f>
        <v>-3901.5</v>
      </c>
      <c r="P39" s="69" t="n">
        <f aca="false">Childcare!$D39</f>
        <v>-1500</v>
      </c>
      <c r="Q39" s="69" t="n">
        <f aca="false">Loan_01!$E39</f>
        <v>0</v>
      </c>
      <c r="R39" s="69" t="n">
        <f aca="false">Loan_02!$E39</f>
        <v>-389.682234095174</v>
      </c>
      <c r="S39" s="69" t="n">
        <f aca="false">(-1)*SUM(Roth_01!$D39+Roth_02!$D39+IRA_01!$D39+IRA_02!$D39+Invest_01!$D39+Invest_02!$D39)</f>
        <v>-0</v>
      </c>
      <c r="T39" s="69" t="n">
        <f aca="false">(-1)*(IF(($B39&gt;Input!$O$22),0,Input!$O$28)+IF(($B39&gt;Input!$O$29),0,Input!$O$35)+IF(($B39&gt;Input!$O$36),0,Input!$O$42))</f>
        <v>-500</v>
      </c>
      <c r="U39" s="69" t="n">
        <f aca="false">IF(($AB38*(Input!$C$17/100)&gt;0),0,($AB38*(Input!$C$17/100)))</f>
        <v>-283.465100247908</v>
      </c>
      <c r="V39" s="69"/>
      <c r="W39" s="69" t="n">
        <f aca="false">IF(($N39+$O39+$P39+$Q39+$R39+$S39+$T39+$U39)&lt;0,($N39+$O39+$P39+$Q39+$R39+$S39+$T39+$U39),0)</f>
        <v>0</v>
      </c>
      <c r="X39" s="69"/>
      <c r="Y39" s="69" t="n">
        <f aca="false">IF(($N39+$O39+$P39+$Q39+$R39+$S39+$T39+$U39)&gt;=0,($N39+$O39+$P39+$Q39+$R39+$S39+$T39+$U39),0)</f>
        <v>925.205997145797</v>
      </c>
      <c r="AA39" s="69" t="n">
        <f aca="false">IF(AND((($AB38+$W38-$U38)&lt;0),($Y39&gt;0)),($AA38-$K39)*(1+Input!$C$19/(12*100)),($AA38+$Y39-$K39)*(1+Input!$C$19/(12*100)))</f>
        <v>1001.50109426667</v>
      </c>
      <c r="AB39" s="69" t="n">
        <f aca="false">IF(AND((($AB38+$W38-$U38)&lt;0),($Y39&gt;=0)),($AB38+$W38-$U38+$Y39)*(1+Input!$C$16/(12*100)),0)</f>
        <v>-13116.3118438056</v>
      </c>
    </row>
    <row r="40" customFormat="false" ht="12.8" hidden="false" customHeight="false" outlineLevel="0" collapsed="false">
      <c r="A40" s="67" t="n">
        <v>36</v>
      </c>
      <c r="B40" s="68" t="n">
        <f aca="false">EOMONTH(Input!$C$7,A40)</f>
        <v>44012</v>
      </c>
      <c r="D40" s="67" t="n">
        <f aca="false">DATEDIF(Input!$C$23,$B40,"Y")</f>
        <v>43</v>
      </c>
      <c r="E40" s="67" t="n">
        <f aca="false">DATEDIF(Input!$G$23,$B40,"Y")</f>
        <v>41</v>
      </c>
      <c r="G40" s="69" t="n">
        <f aca="false">Salary_01!$L40</f>
        <v>5227.2826605216</v>
      </c>
      <c r="H40" s="69" t="n">
        <f aca="false">Salary_02!$L40</f>
        <v>3719.3273166816</v>
      </c>
      <c r="I40" s="69" t="n">
        <f aca="false">Retirement_Dist_01!$J40</f>
        <v>0</v>
      </c>
      <c r="J40" s="69" t="n">
        <f aca="false">Retirement_Dist_02!$J40</f>
        <v>0</v>
      </c>
      <c r="K40" s="69" t="n">
        <f aca="true">IF($B40&gt;Input!$C$28,(-1)*PMT(Input!$C$19/(100*12),($A$620-OFFSET($A$4,MATCH(Input!$C$28,$B$4:$B$620,1),0,1,1)),$AD$4,0,1),0)</f>
        <v>0</v>
      </c>
      <c r="L40" s="69" t="n">
        <f aca="false">IF(AND(($B40&lt;Input!$C$28),($B40&lt;Input!$G$28)),($G40+$H40+$I40+$J40),($G40+$H40+$I40+$J40+$K40))</f>
        <v>8946.6099772032</v>
      </c>
      <c r="M40" s="69" t="n">
        <f aca="false">Mortgage!$L40</f>
        <v>-1279.28967067112</v>
      </c>
      <c r="N40" s="69" t="n">
        <f aca="false">$L40+$M40</f>
        <v>7667.32030653208</v>
      </c>
      <c r="O40" s="69" t="n">
        <f aca="false">IF(AND(($B40&lt;Input!$C$28),($B40&lt;Input!$G$28)),Expenses!$D40,(-1)*$N40)</f>
        <v>-3979.53</v>
      </c>
      <c r="P40" s="69" t="n">
        <f aca="false">Childcare!$D40</f>
        <v>-1500</v>
      </c>
      <c r="Q40" s="69" t="n">
        <f aca="false">Loan_01!$E40</f>
        <v>0</v>
      </c>
      <c r="R40" s="69" t="n">
        <f aca="false">Loan_02!$E40</f>
        <v>-389.682234095174</v>
      </c>
      <c r="S40" s="69" t="n">
        <f aca="false">(-1)*SUM(Roth_01!$D40+Roth_02!$D40+IRA_01!$D40+IRA_02!$D40+Invest_01!$D40+Invest_02!$D40)</f>
        <v>-0</v>
      </c>
      <c r="T40" s="69" t="n">
        <f aca="false">(-1)*(IF(($B40&gt;Input!$O$22),0,Input!$O$28)+IF(($B40&gt;Input!$O$29),0,Input!$O$35)+IF(($B40&gt;Input!$O$36),0,Input!$O$42))</f>
        <v>-500</v>
      </c>
      <c r="U40" s="69" t="n">
        <f aca="false">IF(($AB39*(Input!$C$17/100)&gt;0),0,($AB39*(Input!$C$17/100)))</f>
        <v>-262.326236876111</v>
      </c>
      <c r="V40" s="69"/>
      <c r="W40" s="69" t="n">
        <f aca="false">IF(($N40+$O40+$P40+$Q40+$R40+$S40+$T40+$U40)&lt;0,($N40+$O40+$P40+$Q40+$R40+$S40+$T40+$U40),0)</f>
        <v>0</v>
      </c>
      <c r="X40" s="69"/>
      <c r="Y40" s="69" t="n">
        <f aca="false">IF(($N40+$O40+$P40+$Q40+$R40+$S40+$T40+$U40)&gt;=0,($N40+$O40+$P40+$Q40+$R40+$S40+$T40+$U40),0)</f>
        <v>1035.7818355608</v>
      </c>
      <c r="AA40" s="69" t="n">
        <f aca="false">IF(AND((($AB39+$W39-$U39)&lt;0),($Y40&gt;0)),($AA39-$K40)*(1+Input!$C$19/(12*100)),($AA39+$Y40-$K40)*(1+Input!$C$19/(12*100)))</f>
        <v>1001.54282347893</v>
      </c>
      <c r="AB40" s="69" t="n">
        <f aca="false">IF(AND((($AB39+$W39-$U39)&lt;0),($Y40&gt;=0)),($AB39+$W39-$U39+$Y40)*(1+Input!$C$16/(12*100)),0)</f>
        <v>-11954.3591067702</v>
      </c>
    </row>
    <row r="41" customFormat="false" ht="12.8" hidden="false" customHeight="false" outlineLevel="0" collapsed="false">
      <c r="A41" s="67" t="n">
        <v>37</v>
      </c>
      <c r="B41" s="68" t="n">
        <f aca="false">EOMONTH(Input!$C$7,A41)</f>
        <v>44043</v>
      </c>
      <c r="D41" s="67" t="n">
        <f aca="false">DATEDIF(Input!$C$23,$B41,"Y")</f>
        <v>43</v>
      </c>
      <c r="E41" s="67" t="n">
        <f aca="false">DATEDIF(Input!$G$23,$B41,"Y")</f>
        <v>41</v>
      </c>
      <c r="G41" s="69" t="n">
        <f aca="false">Salary_01!$L41</f>
        <v>5227.2826605216</v>
      </c>
      <c r="H41" s="69" t="n">
        <f aca="false">Salary_02!$L41</f>
        <v>3719.3273166816</v>
      </c>
      <c r="I41" s="69" t="n">
        <f aca="false">Retirement_Dist_01!$J41</f>
        <v>0</v>
      </c>
      <c r="J41" s="69" t="n">
        <f aca="false">Retirement_Dist_02!$J41</f>
        <v>0</v>
      </c>
      <c r="K41" s="69" t="n">
        <f aca="true">IF($B41&gt;Input!$C$28,(-1)*PMT(Input!$C$19/(100*12),($A$620-OFFSET($A$4,MATCH(Input!$C$28,$B$4:$B$620,1),0,1,1)),$AD$4,0,1),0)</f>
        <v>0</v>
      </c>
      <c r="L41" s="69" t="n">
        <f aca="false">IF(AND(($B41&lt;Input!$C$28),($B41&lt;Input!$G$28)),($G41+$H41+$I41+$J41),($G41+$H41+$I41+$J41+$K41))</f>
        <v>8946.6099772032</v>
      </c>
      <c r="M41" s="69" t="n">
        <f aca="false">Mortgage!$L41</f>
        <v>-1279.28967067112</v>
      </c>
      <c r="N41" s="69" t="n">
        <f aca="false">$L41+$M41</f>
        <v>7667.32030653208</v>
      </c>
      <c r="O41" s="69" t="n">
        <f aca="false">IF(AND(($B41&lt;Input!$C$28),($B41&lt;Input!$G$28)),Expenses!$D41,(-1)*$N41)</f>
        <v>-3979.53</v>
      </c>
      <c r="P41" s="69" t="n">
        <f aca="false">Childcare!$D41</f>
        <v>-1500</v>
      </c>
      <c r="Q41" s="69" t="n">
        <f aca="false">Loan_01!$E41</f>
        <v>0</v>
      </c>
      <c r="R41" s="69" t="n">
        <f aca="false">Loan_02!$E41</f>
        <v>-389.682234095174</v>
      </c>
      <c r="S41" s="69" t="n">
        <f aca="false">(-1)*SUM(Roth_01!$D41+Roth_02!$D41+IRA_01!$D41+IRA_02!$D41+Invest_01!$D41+Invest_02!$D41)</f>
        <v>-0</v>
      </c>
      <c r="T41" s="69" t="n">
        <f aca="false">(-1)*(IF(($B41&gt;Input!$O$22),0,Input!$O$28)+IF(($B41&gt;Input!$O$29),0,Input!$O$35)+IF(($B41&gt;Input!$O$36),0,Input!$O$42))</f>
        <v>-500</v>
      </c>
      <c r="U41" s="69" t="n">
        <f aca="false">IF(($AB40*(Input!$C$17/100)&gt;0),0,($AB40*(Input!$C$17/100)))</f>
        <v>-239.087182135403</v>
      </c>
      <c r="V41" s="69"/>
      <c r="W41" s="69" t="n">
        <f aca="false">IF(($N41+$O41+$P41+$Q41+$R41+$S41+$T41+$U41)&lt;0,($N41+$O41+$P41+$Q41+$R41+$S41+$T41+$U41),0)</f>
        <v>0</v>
      </c>
      <c r="X41" s="69"/>
      <c r="Y41" s="69" t="n">
        <f aca="false">IF(($N41+$O41+$P41+$Q41+$R41+$S41+$T41+$U41)&gt;=0,($N41+$O41+$P41+$Q41+$R41+$S41+$T41+$U41),0)</f>
        <v>1059.0208903015</v>
      </c>
      <c r="AA41" s="69" t="n">
        <f aca="false">IF(AND((($AB40+$W40-$U40)&lt;0),($Y41&gt;0)),($AA40-$K41)*(1+Input!$C$19/(12*100)),($AA40+$Y41-$K41)*(1+Input!$C$19/(12*100)))</f>
        <v>1001.58455442991</v>
      </c>
      <c r="AB41" s="69" t="n">
        <f aca="false">IF(AND((($AB40+$W40-$U40)&lt;0),($Y41&gt;=0)),($AB40+$W40-$U40+$Y41)*(1+Input!$C$16/(12*100)),0)</f>
        <v>-10774.7854726538</v>
      </c>
    </row>
    <row r="42" customFormat="false" ht="12.8" hidden="false" customHeight="false" outlineLevel="0" collapsed="false">
      <c r="A42" s="67" t="n">
        <v>38</v>
      </c>
      <c r="B42" s="68" t="n">
        <f aca="false">EOMONTH(Input!$C$7,A42)</f>
        <v>44074</v>
      </c>
      <c r="D42" s="67" t="n">
        <f aca="false">DATEDIF(Input!$C$23,$B42,"Y")</f>
        <v>43</v>
      </c>
      <c r="E42" s="67" t="n">
        <f aca="false">DATEDIF(Input!$G$23,$B42,"Y")</f>
        <v>41</v>
      </c>
      <c r="G42" s="69" t="n">
        <f aca="false">Salary_01!$L42</f>
        <v>5227.2826605216</v>
      </c>
      <c r="H42" s="69" t="n">
        <f aca="false">Salary_02!$L42</f>
        <v>3719.3273166816</v>
      </c>
      <c r="I42" s="69" t="n">
        <f aca="false">Retirement_Dist_01!$J42</f>
        <v>0</v>
      </c>
      <c r="J42" s="69" t="n">
        <f aca="false">Retirement_Dist_02!$J42</f>
        <v>0</v>
      </c>
      <c r="K42" s="69" t="n">
        <f aca="true">IF($B42&gt;Input!$C$28,(-1)*PMT(Input!$C$19/(100*12),($A$620-OFFSET($A$4,MATCH(Input!$C$28,$B$4:$B$620,1),0,1,1)),$AD$4,0,1),0)</f>
        <v>0</v>
      </c>
      <c r="L42" s="69" t="n">
        <f aca="false">IF(AND(($B42&lt;Input!$C$28),($B42&lt;Input!$G$28)),($G42+$H42+$I42+$J42),($G42+$H42+$I42+$J42+$K42))</f>
        <v>8946.6099772032</v>
      </c>
      <c r="M42" s="69" t="n">
        <f aca="false">Mortgage!$L42</f>
        <v>-1279.28967067112</v>
      </c>
      <c r="N42" s="69" t="n">
        <f aca="false">$L42+$M42</f>
        <v>7667.32030653208</v>
      </c>
      <c r="O42" s="69" t="n">
        <f aca="false">IF(AND(($B42&lt;Input!$C$28),($B42&lt;Input!$G$28)),Expenses!$D42,(-1)*$N42)</f>
        <v>-3979.53</v>
      </c>
      <c r="P42" s="69" t="n">
        <f aca="false">Childcare!$D42</f>
        <v>-1500</v>
      </c>
      <c r="Q42" s="69" t="n">
        <f aca="false">Loan_01!$E42</f>
        <v>0</v>
      </c>
      <c r="R42" s="69" t="n">
        <f aca="false">Loan_02!$E42</f>
        <v>-389.682234095174</v>
      </c>
      <c r="S42" s="69" t="n">
        <f aca="false">(-1)*SUM(Roth_01!$D42+Roth_02!$D42+IRA_01!$D42+IRA_02!$D42+Invest_01!$D42+Invest_02!$D42)</f>
        <v>-0</v>
      </c>
      <c r="T42" s="69" t="n">
        <f aca="false">(-1)*(IF(($B42&gt;Input!$O$22),0,Input!$O$28)+IF(($B42&gt;Input!$O$29),0,Input!$O$35)+IF(($B42&gt;Input!$O$36),0,Input!$O$42))</f>
        <v>-500</v>
      </c>
      <c r="U42" s="69" t="n">
        <f aca="false">IF(($AB41*(Input!$C$17/100)&gt;0),0,($AB41*(Input!$C$17/100)))</f>
        <v>-215.495709453075</v>
      </c>
      <c r="V42" s="69"/>
      <c r="W42" s="69" t="n">
        <f aca="false">IF(($N42+$O42+$P42+$Q42+$R42+$S42+$T42+$U42)&lt;0,($N42+$O42+$P42+$Q42+$R42+$S42+$T42+$U42),0)</f>
        <v>0</v>
      </c>
      <c r="X42" s="69"/>
      <c r="Y42" s="69" t="n">
        <f aca="false">IF(($N42+$O42+$P42+$Q42+$R42+$S42+$T42+$U42)&gt;=0,($N42+$O42+$P42+$Q42+$R42+$S42+$T42+$U42),0)</f>
        <v>1082.61236298383</v>
      </c>
      <c r="AA42" s="69" t="n">
        <f aca="false">IF(AND((($AB41+$W41-$U41)&lt;0),($Y42&gt;0)),($AA41-$K42)*(1+Input!$C$19/(12*100)),($AA41+$Y42-$K42)*(1+Input!$C$19/(12*100)))</f>
        <v>1001.62628711968</v>
      </c>
      <c r="AB42" s="69" t="n">
        <f aca="false">IF(AND((($AB41+$W41-$U41)&lt;0),($Y42&gt;=0)),($AB41+$W41-$U41+$Y42)*(1+Input!$C$16/(12*100)),0)</f>
        <v>-9579.127073235</v>
      </c>
    </row>
    <row r="43" customFormat="false" ht="12.8" hidden="false" customHeight="false" outlineLevel="0" collapsed="false">
      <c r="A43" s="67" t="n">
        <v>39</v>
      </c>
      <c r="B43" s="68" t="n">
        <f aca="false">EOMONTH(Input!$C$7,A43)</f>
        <v>44104</v>
      </c>
      <c r="D43" s="67" t="n">
        <f aca="false">DATEDIF(Input!$C$23,$B43,"Y")</f>
        <v>43</v>
      </c>
      <c r="E43" s="67" t="n">
        <f aca="false">DATEDIF(Input!$G$23,$B43,"Y")</f>
        <v>41</v>
      </c>
      <c r="G43" s="69" t="n">
        <f aca="false">Salary_01!$L43</f>
        <v>5227.2826605216</v>
      </c>
      <c r="H43" s="69" t="n">
        <f aca="false">Salary_02!$L43</f>
        <v>3719.3273166816</v>
      </c>
      <c r="I43" s="69" t="n">
        <f aca="false">Retirement_Dist_01!$J43</f>
        <v>0</v>
      </c>
      <c r="J43" s="69" t="n">
        <f aca="false">Retirement_Dist_02!$J43</f>
        <v>0</v>
      </c>
      <c r="K43" s="69" t="n">
        <f aca="true">IF($B43&gt;Input!$C$28,(-1)*PMT(Input!$C$19/(100*12),($A$620-OFFSET($A$4,MATCH(Input!$C$28,$B$4:$B$620,1),0,1,1)),$AD$4,0,1),0)</f>
        <v>0</v>
      </c>
      <c r="L43" s="69" t="n">
        <f aca="false">IF(AND(($B43&lt;Input!$C$28),($B43&lt;Input!$G$28)),($G43+$H43+$I43+$J43),($G43+$H43+$I43+$J43+$K43))</f>
        <v>8946.6099772032</v>
      </c>
      <c r="M43" s="69" t="n">
        <f aca="false">Mortgage!$L43</f>
        <v>-1279.28967067112</v>
      </c>
      <c r="N43" s="69" t="n">
        <f aca="false">$L43+$M43</f>
        <v>7667.32030653208</v>
      </c>
      <c r="O43" s="69" t="n">
        <f aca="false">IF(AND(($B43&lt;Input!$C$28),($B43&lt;Input!$G$28)),Expenses!$D43,(-1)*$N43)</f>
        <v>-3979.53</v>
      </c>
      <c r="P43" s="69" t="n">
        <f aca="false">Childcare!$D43</f>
        <v>-1500</v>
      </c>
      <c r="Q43" s="69" t="n">
        <f aca="false">Loan_01!$E43</f>
        <v>0</v>
      </c>
      <c r="R43" s="69" t="n">
        <f aca="false">Loan_02!$E43</f>
        <v>-389.682234095174</v>
      </c>
      <c r="S43" s="69" t="n">
        <f aca="false">(-1)*SUM(Roth_01!$D43+Roth_02!$D43+IRA_01!$D43+IRA_02!$D43+Invest_01!$D43+Invest_02!$D43)</f>
        <v>-0</v>
      </c>
      <c r="T43" s="69" t="n">
        <f aca="false">(-1)*(IF(($B43&gt;Input!$O$22),0,Input!$O$28)+IF(($B43&gt;Input!$O$29),0,Input!$O$35)+IF(($B43&gt;Input!$O$36),0,Input!$O$42))</f>
        <v>-500</v>
      </c>
      <c r="U43" s="69" t="n">
        <f aca="false">IF(($AB42*(Input!$C$17/100)&gt;0),0,($AB42*(Input!$C$17/100)))</f>
        <v>-191.5825414647</v>
      </c>
      <c r="V43" s="69"/>
      <c r="W43" s="69" t="n">
        <f aca="false">IF(($N43+$O43+$P43+$Q43+$R43+$S43+$T43+$U43)&lt;0,($N43+$O43+$P43+$Q43+$R43+$S43+$T43+$U43),0)</f>
        <v>0</v>
      </c>
      <c r="X43" s="69"/>
      <c r="Y43" s="69" t="n">
        <f aca="false">IF(($N43+$O43+$P43+$Q43+$R43+$S43+$T43+$U43)&gt;=0,($N43+$O43+$P43+$Q43+$R43+$S43+$T43+$U43),0)</f>
        <v>1106.52553097221</v>
      </c>
      <c r="AA43" s="69" t="n">
        <f aca="false">IF(AND((($AB42+$W42-$U42)&lt;0),($Y43&gt;0)),($AA42-$K43)*(1+Input!$C$19/(12*100)),($AA42+$Y43-$K43)*(1+Input!$C$19/(12*100)))</f>
        <v>1001.66802154831</v>
      </c>
      <c r="AB43" s="69" t="n">
        <f aca="false">IF(AND((($AB42+$W42-$U42)&lt;0),($Y43&gt;=0)),($AB42+$W42-$U42+$Y43)*(1+Input!$C$16/(12*100)),0)</f>
        <v>-8367.20057724718</v>
      </c>
    </row>
    <row r="44" customFormat="false" ht="12.8" hidden="false" customHeight="false" outlineLevel="0" collapsed="false">
      <c r="A44" s="67" t="n">
        <v>40</v>
      </c>
      <c r="B44" s="68" t="n">
        <f aca="false">EOMONTH(Input!$C$7,A44)</f>
        <v>44135</v>
      </c>
      <c r="D44" s="67" t="n">
        <f aca="false">DATEDIF(Input!$C$23,$B44,"Y")</f>
        <v>43</v>
      </c>
      <c r="E44" s="67" t="n">
        <f aca="false">DATEDIF(Input!$G$23,$B44,"Y")</f>
        <v>42</v>
      </c>
      <c r="G44" s="69" t="n">
        <f aca="false">Salary_01!$L44</f>
        <v>5227.2826605216</v>
      </c>
      <c r="H44" s="69" t="n">
        <f aca="false">Salary_02!$L44</f>
        <v>3719.3273166816</v>
      </c>
      <c r="I44" s="69" t="n">
        <f aca="false">Retirement_Dist_01!$J44</f>
        <v>0</v>
      </c>
      <c r="J44" s="69" t="n">
        <f aca="false">Retirement_Dist_02!$J44</f>
        <v>0</v>
      </c>
      <c r="K44" s="69" t="n">
        <f aca="true">IF($B44&gt;Input!$C$28,(-1)*PMT(Input!$C$19/(100*12),($A$620-OFFSET($A$4,MATCH(Input!$C$28,$B$4:$B$620,1),0,1,1)),$AD$4,0,1),0)</f>
        <v>0</v>
      </c>
      <c r="L44" s="69" t="n">
        <f aca="false">IF(AND(($B44&lt;Input!$C$28),($B44&lt;Input!$G$28)),($G44+$H44+$I44+$J44),($G44+$H44+$I44+$J44+$K44))</f>
        <v>8946.6099772032</v>
      </c>
      <c r="M44" s="69" t="n">
        <f aca="false">Mortgage!$L44</f>
        <v>-1279.28967067112</v>
      </c>
      <c r="N44" s="69" t="n">
        <f aca="false">$L44+$M44</f>
        <v>7667.32030653208</v>
      </c>
      <c r="O44" s="69" t="n">
        <f aca="false">IF(AND(($B44&lt;Input!$C$28),($B44&lt;Input!$G$28)),Expenses!$D44,(-1)*$N44)</f>
        <v>-3979.53</v>
      </c>
      <c r="P44" s="69" t="n">
        <f aca="false">Childcare!$D44</f>
        <v>-1500</v>
      </c>
      <c r="Q44" s="69" t="n">
        <f aca="false">Loan_01!$E44</f>
        <v>0</v>
      </c>
      <c r="R44" s="69" t="n">
        <f aca="false">Loan_02!$E44</f>
        <v>-389.682234095174</v>
      </c>
      <c r="S44" s="69" t="n">
        <f aca="false">(-1)*SUM(Roth_01!$D44+Roth_02!$D44+IRA_01!$D44+IRA_02!$D44+Invest_01!$D44+Invest_02!$D44)</f>
        <v>-0</v>
      </c>
      <c r="T44" s="69" t="n">
        <f aca="false">(-1)*(IF(($B44&gt;Input!$O$22),0,Input!$O$28)+IF(($B44&gt;Input!$O$29),0,Input!$O$35)+IF(($B44&gt;Input!$O$36),0,Input!$O$42))</f>
        <v>-500</v>
      </c>
      <c r="U44" s="69" t="n">
        <f aca="false">IF(($AB43*(Input!$C$17/100)&gt;0),0,($AB43*(Input!$C$17/100)))</f>
        <v>-167.344011544944</v>
      </c>
      <c r="V44" s="69"/>
      <c r="W44" s="69" t="n">
        <f aca="false">IF(($N44+$O44+$P44+$Q44+$R44+$S44+$T44+$U44)&lt;0,($N44+$O44+$P44+$Q44+$R44+$S44+$T44+$U44),0)</f>
        <v>0</v>
      </c>
      <c r="X44" s="69"/>
      <c r="Y44" s="69" t="n">
        <f aca="false">IF(($N44+$O44+$P44+$Q44+$R44+$S44+$T44+$U44)&gt;=0,($N44+$O44+$P44+$Q44+$R44+$S44+$T44+$U44),0)</f>
        <v>1130.76406089196</v>
      </c>
      <c r="AA44" s="69" t="n">
        <f aca="false">IF(AND((($AB43+$W43-$U43)&lt;0),($Y44&gt;0)),($AA43-$K44)*(1+Input!$C$19/(12*100)),($AA43+$Y44-$K44)*(1+Input!$C$19/(12*100)))</f>
        <v>1001.70975771588</v>
      </c>
      <c r="AB44" s="69" t="n">
        <f aca="false">IF(AND((($AB43+$W43-$U43)&lt;0),($Y44&gt;=0)),($AB43+$W43-$U43+$Y44)*(1+Input!$C$16/(12*100)),0)</f>
        <v>-7138.78536122239</v>
      </c>
    </row>
    <row r="45" customFormat="false" ht="12.8" hidden="false" customHeight="false" outlineLevel="0" collapsed="false">
      <c r="A45" s="67" t="n">
        <v>41</v>
      </c>
      <c r="B45" s="68" t="n">
        <f aca="false">EOMONTH(Input!$C$7,A45)</f>
        <v>44165</v>
      </c>
      <c r="D45" s="67" t="n">
        <f aca="false">DATEDIF(Input!$C$23,$B45,"Y")</f>
        <v>43</v>
      </c>
      <c r="E45" s="67" t="n">
        <f aca="false">DATEDIF(Input!$G$23,$B45,"Y")</f>
        <v>42</v>
      </c>
      <c r="G45" s="69" t="n">
        <f aca="false">Salary_01!$L45</f>
        <v>5227.2826605216</v>
      </c>
      <c r="H45" s="69" t="n">
        <f aca="false">Salary_02!$L45</f>
        <v>3719.3273166816</v>
      </c>
      <c r="I45" s="69" t="n">
        <f aca="false">Retirement_Dist_01!$J45</f>
        <v>0</v>
      </c>
      <c r="J45" s="69" t="n">
        <f aca="false">Retirement_Dist_02!$J45</f>
        <v>0</v>
      </c>
      <c r="K45" s="69" t="n">
        <f aca="true">IF($B45&gt;Input!$C$28,(-1)*PMT(Input!$C$19/(100*12),($A$620-OFFSET($A$4,MATCH(Input!$C$28,$B$4:$B$620,1),0,1,1)),$AD$4,0,1),0)</f>
        <v>0</v>
      </c>
      <c r="L45" s="69" t="n">
        <f aca="false">IF(AND(($B45&lt;Input!$C$28),($B45&lt;Input!$G$28)),($G45+$H45+$I45+$J45),($G45+$H45+$I45+$J45+$K45))</f>
        <v>8946.6099772032</v>
      </c>
      <c r="M45" s="69" t="n">
        <f aca="false">Mortgage!$L45</f>
        <v>-1279.28967067112</v>
      </c>
      <c r="N45" s="69" t="n">
        <f aca="false">$L45+$M45</f>
        <v>7667.32030653208</v>
      </c>
      <c r="O45" s="69" t="n">
        <f aca="false">IF(AND(($B45&lt;Input!$C$28),($B45&lt;Input!$G$28)),Expenses!$D45,(-1)*$N45)</f>
        <v>-3979.53</v>
      </c>
      <c r="P45" s="69" t="n">
        <f aca="false">Childcare!$D45</f>
        <v>-1500</v>
      </c>
      <c r="Q45" s="69" t="n">
        <f aca="false">Loan_01!$E45</f>
        <v>0</v>
      </c>
      <c r="R45" s="69" t="n">
        <f aca="false">Loan_02!$E45</f>
        <v>-389.682234095174</v>
      </c>
      <c r="S45" s="69" t="n">
        <f aca="false">(-1)*SUM(Roth_01!$D45+Roth_02!$D45+IRA_01!$D45+IRA_02!$D45+Invest_01!$D45+Invest_02!$D45)</f>
        <v>-0</v>
      </c>
      <c r="T45" s="69" t="n">
        <f aca="false">(-1)*(IF(($B45&gt;Input!$O$22),0,Input!$O$28)+IF(($B45&gt;Input!$O$29),0,Input!$O$35)+IF(($B45&gt;Input!$O$36),0,Input!$O$42))</f>
        <v>-500</v>
      </c>
      <c r="U45" s="69" t="n">
        <f aca="false">IF(($AB44*(Input!$C$17/100)&gt;0),0,($AB44*(Input!$C$17/100)))</f>
        <v>-142.775707224448</v>
      </c>
      <c r="V45" s="69"/>
      <c r="W45" s="69" t="n">
        <f aca="false">IF(($N45+$O45+$P45+$Q45+$R45+$S45+$T45+$U45)&lt;0,($N45+$O45+$P45+$Q45+$R45+$S45+$T45+$U45),0)</f>
        <v>0</v>
      </c>
      <c r="X45" s="69"/>
      <c r="Y45" s="69" t="n">
        <f aca="false">IF(($N45+$O45+$P45+$Q45+$R45+$S45+$T45+$U45)&gt;=0,($N45+$O45+$P45+$Q45+$R45+$S45+$T45+$U45),0)</f>
        <v>1155.33236521246</v>
      </c>
      <c r="AA45" s="69" t="n">
        <f aca="false">IF(AND((($AB44+$W44-$U44)&lt;0),($Y45&gt;0)),($AA44-$K45)*(1+Input!$C$19/(12*100)),($AA44+$Y45-$K45)*(1+Input!$C$19/(12*100)))</f>
        <v>1001.75149562245</v>
      </c>
      <c r="AB45" s="69" t="n">
        <f aca="false">IF(AND((($AB44+$W44-$U44)&lt;0),($Y45&gt;=0)),($AB44+$W44-$U44+$Y45)*(1+Input!$C$16/(12*100)),0)</f>
        <v>-5893.65710425786</v>
      </c>
    </row>
    <row r="46" customFormat="false" ht="12.8" hidden="false" customHeight="false" outlineLevel="0" collapsed="false">
      <c r="A46" s="67" t="n">
        <v>42</v>
      </c>
      <c r="B46" s="68" t="n">
        <f aca="false">EOMONTH(Input!$C$7,A46)</f>
        <v>44196</v>
      </c>
      <c r="D46" s="67" t="n">
        <f aca="false">DATEDIF(Input!$C$23,$B46,"Y")</f>
        <v>43</v>
      </c>
      <c r="E46" s="67" t="n">
        <f aca="false">DATEDIF(Input!$G$23,$B46,"Y")</f>
        <v>42</v>
      </c>
      <c r="G46" s="69" t="n">
        <f aca="false">Salary_01!$L46</f>
        <v>5227.2826605216</v>
      </c>
      <c r="H46" s="69" t="n">
        <f aca="false">Salary_02!$L46</f>
        <v>3719.3273166816</v>
      </c>
      <c r="I46" s="69" t="n">
        <f aca="false">Retirement_Dist_01!$J46</f>
        <v>0</v>
      </c>
      <c r="J46" s="69" t="n">
        <f aca="false">Retirement_Dist_02!$J46</f>
        <v>0</v>
      </c>
      <c r="K46" s="69" t="n">
        <f aca="true">IF($B46&gt;Input!$C$28,(-1)*PMT(Input!$C$19/(100*12),($A$620-OFFSET($A$4,MATCH(Input!$C$28,$B$4:$B$620,1),0,1,1)),$AD$4,0,1),0)</f>
        <v>0</v>
      </c>
      <c r="L46" s="69" t="n">
        <f aca="false">IF(AND(($B46&lt;Input!$C$28),($B46&lt;Input!$G$28)),($G46+$H46+$I46+$J46),($G46+$H46+$I46+$J46+$K46))</f>
        <v>8946.6099772032</v>
      </c>
      <c r="M46" s="69" t="n">
        <f aca="false">Mortgage!$L46</f>
        <v>-1279.28967067112</v>
      </c>
      <c r="N46" s="69" t="n">
        <f aca="false">$L46+$M46</f>
        <v>7667.32030653208</v>
      </c>
      <c r="O46" s="69" t="n">
        <f aca="false">IF(AND(($B46&lt;Input!$C$28),($B46&lt;Input!$G$28)),Expenses!$D46,(-1)*$N46)</f>
        <v>-3979.53</v>
      </c>
      <c r="P46" s="69" t="n">
        <f aca="false">Childcare!$D46</f>
        <v>-1500</v>
      </c>
      <c r="Q46" s="69" t="n">
        <f aca="false">Loan_01!$E46</f>
        <v>0</v>
      </c>
      <c r="R46" s="69" t="n">
        <f aca="false">Loan_02!$E46</f>
        <v>-389.682234095174</v>
      </c>
      <c r="S46" s="69" t="n">
        <f aca="false">(-1)*SUM(Roth_01!$D46+Roth_02!$D46+IRA_01!$D46+IRA_02!$D46+Invest_01!$D46+Invest_02!$D46)</f>
        <v>-0</v>
      </c>
      <c r="T46" s="69" t="n">
        <f aca="false">(-1)*(IF(($B46&gt;Input!$O$22),0,Input!$O$28)+IF(($B46&gt;Input!$O$29),0,Input!$O$35)+IF(($B46&gt;Input!$O$36),0,Input!$O$42))</f>
        <v>-500</v>
      </c>
      <c r="U46" s="69" t="n">
        <f aca="false">IF(($AB45*(Input!$C$17/100)&gt;0),0,($AB45*(Input!$C$17/100)))</f>
        <v>-117.873142085157</v>
      </c>
      <c r="V46" s="69"/>
      <c r="W46" s="69" t="n">
        <f aca="false">IF(($N46+$O46+$P46+$Q46+$R46+$S46+$T46+$U46)&lt;0,($N46+$O46+$P46+$Q46+$R46+$S46+$T46+$U46),0)</f>
        <v>0</v>
      </c>
      <c r="X46" s="69"/>
      <c r="Y46" s="69" t="n">
        <f aca="false">IF(($N46+$O46+$P46+$Q46+$R46+$S46+$T46+$U46)&gt;=0,($N46+$O46+$P46+$Q46+$R46+$S46+$T46+$U46),0)</f>
        <v>1180.23493035175</v>
      </c>
      <c r="AA46" s="69" t="n">
        <f aca="false">IF(AND((($AB45+$W45-$U45)&lt;0),($Y46&gt;0)),($AA45-$K46)*(1+Input!$C$19/(12*100)),($AA45+$Y46-$K46)*(1+Input!$C$19/(12*100)))</f>
        <v>1001.7932352681</v>
      </c>
      <c r="AB46" s="69" t="n">
        <f aca="false">IF(AND((($AB45+$W45-$U45)&lt;0),($Y46&gt;=0)),($AB45+$W45-$U45+$Y46)*(1+Input!$C$16/(12*100)),0)</f>
        <v>-4631.58841957075</v>
      </c>
    </row>
    <row r="47" customFormat="false" ht="12.8" hidden="false" customHeight="false" outlineLevel="0" collapsed="false">
      <c r="A47" s="67" t="n">
        <v>43</v>
      </c>
      <c r="B47" s="68" t="n">
        <f aca="false">EOMONTH(Input!$C$7,A47)</f>
        <v>44227</v>
      </c>
      <c r="D47" s="67" t="n">
        <f aca="false">DATEDIF(Input!$C$23,$B47,"Y")</f>
        <v>43</v>
      </c>
      <c r="E47" s="67" t="n">
        <f aca="false">DATEDIF(Input!$G$23,$B47,"Y")</f>
        <v>42</v>
      </c>
      <c r="G47" s="69" t="n">
        <f aca="false">Salary_01!$L47</f>
        <v>5227.2826605216</v>
      </c>
      <c r="H47" s="69" t="n">
        <f aca="false">Salary_02!$L47</f>
        <v>3719.3273166816</v>
      </c>
      <c r="I47" s="69" t="n">
        <f aca="false">Retirement_Dist_01!$J47</f>
        <v>0</v>
      </c>
      <c r="J47" s="69" t="n">
        <f aca="false">Retirement_Dist_02!$J47</f>
        <v>0</v>
      </c>
      <c r="K47" s="69" t="n">
        <f aca="true">IF($B47&gt;Input!$C$28,(-1)*PMT(Input!$C$19/(100*12),($A$620-OFFSET($A$4,MATCH(Input!$C$28,$B$4:$B$620,1),0,1,1)),$AD$4,0,1),0)</f>
        <v>0</v>
      </c>
      <c r="L47" s="69" t="n">
        <f aca="false">IF(AND(($B47&lt;Input!$C$28),($B47&lt;Input!$G$28)),($G47+$H47+$I47+$J47),($G47+$H47+$I47+$J47+$K47))</f>
        <v>8946.6099772032</v>
      </c>
      <c r="M47" s="69" t="n">
        <f aca="false">Mortgage!$L47</f>
        <v>-1279.28967067112</v>
      </c>
      <c r="N47" s="69" t="n">
        <f aca="false">$L47+$M47</f>
        <v>7667.32030653208</v>
      </c>
      <c r="O47" s="69" t="n">
        <f aca="false">IF(AND(($B47&lt;Input!$C$28),($B47&lt;Input!$G$28)),Expenses!$D47,(-1)*$N47)</f>
        <v>-3979.53</v>
      </c>
      <c r="P47" s="69" t="n">
        <f aca="false">Childcare!$D47</f>
        <v>-1500</v>
      </c>
      <c r="Q47" s="69" t="n">
        <f aca="false">Loan_01!$E47</f>
        <v>0</v>
      </c>
      <c r="R47" s="69" t="n">
        <f aca="false">Loan_02!$E47</f>
        <v>-389.682234095174</v>
      </c>
      <c r="S47" s="69" t="n">
        <f aca="false">(-1)*SUM(Roth_01!$D47+Roth_02!$D47+IRA_01!$D47+IRA_02!$D47+Invest_01!$D47+Invest_02!$D47)</f>
        <v>-0</v>
      </c>
      <c r="T47" s="69" t="n">
        <f aca="false">(-1)*(IF(($B47&gt;Input!$O$22),0,Input!$O$28)+IF(($B47&gt;Input!$O$29),0,Input!$O$35)+IF(($B47&gt;Input!$O$36),0,Input!$O$42))</f>
        <v>-500</v>
      </c>
      <c r="U47" s="69" t="n">
        <f aca="false">IF(($AB46*(Input!$C$17/100)&gt;0),0,($AB46*(Input!$C$17/100)))</f>
        <v>-92.631768391415</v>
      </c>
      <c r="V47" s="69"/>
      <c r="W47" s="69" t="n">
        <f aca="false">IF(($N47+$O47+$P47+$Q47+$R47+$S47+$T47+$U47)&lt;0,($N47+$O47+$P47+$Q47+$R47+$S47+$T47+$U47),0)</f>
        <v>0</v>
      </c>
      <c r="X47" s="69"/>
      <c r="Y47" s="69" t="n">
        <f aca="false">IF(($N47+$O47+$P47+$Q47+$R47+$S47+$T47+$U47)&gt;=0,($N47+$O47+$P47+$Q47+$R47+$S47+$T47+$U47),0)</f>
        <v>1205.47630404549</v>
      </c>
      <c r="AA47" s="69" t="n">
        <f aca="false">IF(AND((($AB46+$W46-$U46)&lt;0),($Y47&gt;0)),($AA46-$K47)*(1+Input!$C$19/(12*100)),($AA46+$Y47-$K47)*(1+Input!$C$19/(12*100)))</f>
        <v>1001.8349766529</v>
      </c>
      <c r="AB47" s="69" t="n">
        <f aca="false">IF(AND((($AB46+$W46-$U46)&lt;0),($Y47&gt;=0)),($AB46+$W46-$U46+$Y47)*(1+Input!$C$16/(12*100)),0)</f>
        <v>-3352.3488264193</v>
      </c>
    </row>
    <row r="48" customFormat="false" ht="12.8" hidden="false" customHeight="false" outlineLevel="0" collapsed="false">
      <c r="A48" s="67" t="n">
        <v>44</v>
      </c>
      <c r="B48" s="68" t="n">
        <f aca="false">EOMONTH(Input!$C$7,A48)</f>
        <v>44255</v>
      </c>
      <c r="D48" s="67" t="n">
        <f aca="false">DATEDIF(Input!$C$23,$B48,"Y")</f>
        <v>43</v>
      </c>
      <c r="E48" s="67" t="n">
        <f aca="false">DATEDIF(Input!$G$23,$B48,"Y")</f>
        <v>42</v>
      </c>
      <c r="G48" s="69" t="n">
        <f aca="false">Salary_01!$L48</f>
        <v>5227.2826605216</v>
      </c>
      <c r="H48" s="69" t="n">
        <f aca="false">Salary_02!$L48</f>
        <v>3719.3273166816</v>
      </c>
      <c r="I48" s="69" t="n">
        <f aca="false">Retirement_Dist_01!$J48</f>
        <v>0</v>
      </c>
      <c r="J48" s="69" t="n">
        <f aca="false">Retirement_Dist_02!$J48</f>
        <v>0</v>
      </c>
      <c r="K48" s="69" t="n">
        <f aca="true">IF($B48&gt;Input!$C$28,(-1)*PMT(Input!$C$19/(100*12),($A$620-OFFSET($A$4,MATCH(Input!$C$28,$B$4:$B$620,1),0,1,1)),$AD$4,0,1),0)</f>
        <v>0</v>
      </c>
      <c r="L48" s="69" t="n">
        <f aca="false">IF(AND(($B48&lt;Input!$C$28),($B48&lt;Input!$G$28)),($G48+$H48+$I48+$J48),($G48+$H48+$I48+$J48+$K48))</f>
        <v>8946.6099772032</v>
      </c>
      <c r="M48" s="69" t="n">
        <f aca="false">Mortgage!$L48</f>
        <v>-1279.28967067112</v>
      </c>
      <c r="N48" s="69" t="n">
        <f aca="false">$L48+$M48</f>
        <v>7667.32030653208</v>
      </c>
      <c r="O48" s="69" t="n">
        <f aca="false">IF(AND(($B48&lt;Input!$C$28),($B48&lt;Input!$G$28)),Expenses!$D48,(-1)*$N48)</f>
        <v>-3979.53</v>
      </c>
      <c r="P48" s="69" t="n">
        <f aca="false">Childcare!$D48</f>
        <v>-1500</v>
      </c>
      <c r="Q48" s="69" t="n">
        <f aca="false">Loan_01!$E48</f>
        <v>0</v>
      </c>
      <c r="R48" s="69" t="n">
        <f aca="false">Loan_02!$E48</f>
        <v>-389.682234095174</v>
      </c>
      <c r="S48" s="69" t="n">
        <f aca="false">(-1)*SUM(Roth_01!$D48+Roth_02!$D48+IRA_01!$D48+IRA_02!$D48+Invest_01!$D48+Invest_02!$D48)</f>
        <v>-0</v>
      </c>
      <c r="T48" s="69" t="n">
        <f aca="false">(-1)*(IF(($B48&gt;Input!$O$22),0,Input!$O$28)+IF(($B48&gt;Input!$O$29),0,Input!$O$35)+IF(($B48&gt;Input!$O$36),0,Input!$O$42))</f>
        <v>-500</v>
      </c>
      <c r="U48" s="69" t="n">
        <f aca="false">IF(($AB47*(Input!$C$17/100)&gt;0),0,($AB47*(Input!$C$17/100)))</f>
        <v>-67.046976528386</v>
      </c>
      <c r="V48" s="69"/>
      <c r="W48" s="69" t="n">
        <f aca="false">IF(($N48+$O48+$P48+$Q48+$R48+$S48+$T48+$U48)&lt;0,($N48+$O48+$P48+$Q48+$R48+$S48+$T48+$U48),0)</f>
        <v>0</v>
      </c>
      <c r="X48" s="69"/>
      <c r="Y48" s="69" t="n">
        <f aca="false">IF(($N48+$O48+$P48+$Q48+$R48+$S48+$T48+$U48)&gt;=0,($N48+$O48+$P48+$Q48+$R48+$S48+$T48+$U48),0)</f>
        <v>1231.06109590852</v>
      </c>
      <c r="AA48" s="69" t="n">
        <f aca="false">IF(AND((($AB47+$W47-$U47)&lt;0),($Y48&gt;0)),($AA47-$K48)*(1+Input!$C$19/(12*100)),($AA47+$Y48-$K48)*(1+Input!$C$19/(12*100)))</f>
        <v>1001.87671977693</v>
      </c>
      <c r="AB48" s="69" t="n">
        <f aca="false">IF(AND((($AB47+$W47-$U47)&lt;0),($Y48&gt;=0)),($AB47+$W47-$U47+$Y48)*(1+Input!$C$16/(12*100)),0)</f>
        <v>-2055.70470828096</v>
      </c>
    </row>
    <row r="49" customFormat="false" ht="12.8" hidden="false" customHeight="false" outlineLevel="0" collapsed="false">
      <c r="A49" s="67" t="n">
        <v>45</v>
      </c>
      <c r="B49" s="68" t="n">
        <f aca="false">EOMONTH(Input!$C$7,A49)</f>
        <v>44286</v>
      </c>
      <c r="D49" s="67" t="n">
        <f aca="false">DATEDIF(Input!$C$23,$B49,"Y")</f>
        <v>43</v>
      </c>
      <c r="E49" s="67" t="n">
        <f aca="false">DATEDIF(Input!$G$23,$B49,"Y")</f>
        <v>42</v>
      </c>
      <c r="G49" s="69" t="n">
        <f aca="false">Salary_01!$L49</f>
        <v>5227.2826605216</v>
      </c>
      <c r="H49" s="69" t="n">
        <f aca="false">Salary_02!$L49</f>
        <v>3719.3273166816</v>
      </c>
      <c r="I49" s="69" t="n">
        <f aca="false">Retirement_Dist_01!$J49</f>
        <v>0</v>
      </c>
      <c r="J49" s="69" t="n">
        <f aca="false">Retirement_Dist_02!$J49</f>
        <v>0</v>
      </c>
      <c r="K49" s="69" t="n">
        <f aca="true">IF($B49&gt;Input!$C$28,(-1)*PMT(Input!$C$19/(100*12),($A$620-OFFSET($A$4,MATCH(Input!$C$28,$B$4:$B$620,1),0,1,1)),$AD$4,0,1),0)</f>
        <v>0</v>
      </c>
      <c r="L49" s="69" t="n">
        <f aca="false">IF(AND(($B49&lt;Input!$C$28),($B49&lt;Input!$G$28)),($G49+$H49+$I49+$J49),($G49+$H49+$I49+$J49+$K49))</f>
        <v>8946.6099772032</v>
      </c>
      <c r="M49" s="69" t="n">
        <f aca="false">Mortgage!$L49</f>
        <v>-1279.28967067112</v>
      </c>
      <c r="N49" s="69" t="n">
        <f aca="false">$L49+$M49</f>
        <v>7667.32030653208</v>
      </c>
      <c r="O49" s="69" t="n">
        <f aca="false">IF(AND(($B49&lt;Input!$C$28),($B49&lt;Input!$G$28)),Expenses!$D49,(-1)*$N49)</f>
        <v>-3979.53</v>
      </c>
      <c r="P49" s="69" t="n">
        <f aca="false">Childcare!$D49</f>
        <v>-1500</v>
      </c>
      <c r="Q49" s="69" t="n">
        <f aca="false">Loan_01!$E49</f>
        <v>0</v>
      </c>
      <c r="R49" s="69" t="n">
        <f aca="false">Loan_02!$E49</f>
        <v>-389.682234095174</v>
      </c>
      <c r="S49" s="69" t="n">
        <f aca="false">(-1)*SUM(Roth_01!$D49+Roth_02!$D49+IRA_01!$D49+IRA_02!$D49+Invest_01!$D49+Invest_02!$D49)</f>
        <v>-0</v>
      </c>
      <c r="T49" s="69" t="n">
        <f aca="false">(-1)*(IF(($B49&gt;Input!$O$22),0,Input!$O$28)+IF(($B49&gt;Input!$O$29),0,Input!$O$35)+IF(($B49&gt;Input!$O$36),0,Input!$O$42))</f>
        <v>-500</v>
      </c>
      <c r="U49" s="69" t="n">
        <f aca="false">IF(($AB48*(Input!$C$17/100)&gt;0),0,($AB48*(Input!$C$17/100)))</f>
        <v>-41.1140941656192</v>
      </c>
      <c r="V49" s="69"/>
      <c r="W49" s="69" t="n">
        <f aca="false">IF(($N49+$O49+$P49+$Q49+$R49+$S49+$T49+$U49)&lt;0,($N49+$O49+$P49+$Q49+$R49+$S49+$T49+$U49),0)</f>
        <v>0</v>
      </c>
      <c r="X49" s="69"/>
      <c r="Y49" s="69" t="n">
        <f aca="false">IF(($N49+$O49+$P49+$Q49+$R49+$S49+$T49+$U49)&gt;=0,($N49+$O49+$P49+$Q49+$R49+$S49+$T49+$U49),0)</f>
        <v>1256.99397827129</v>
      </c>
      <c r="AA49" s="69" t="n">
        <f aca="false">IF(AND((($AB48+$W48-$U48)&lt;0),($Y49&gt;0)),($AA48-$K49)*(1+Input!$C$19/(12*100)),($AA48+$Y49-$K49)*(1+Input!$C$19/(12*100)))</f>
        <v>1001.91846464025</v>
      </c>
      <c r="AB49" s="69" t="n">
        <f aca="false">IF(AND((($AB48+$W48-$U48)&lt;0),($Y49&gt;=0)),($AB48+$W48-$U48+$Y49)*(1+Input!$C$16/(12*100)),0)</f>
        <v>-741.419270194368</v>
      </c>
    </row>
    <row r="50" customFormat="false" ht="12.8" hidden="false" customHeight="false" outlineLevel="0" collapsed="false">
      <c r="A50" s="67" t="n">
        <v>46</v>
      </c>
      <c r="B50" s="68" t="n">
        <f aca="false">EOMONTH(Input!$C$7,A50)</f>
        <v>44316</v>
      </c>
      <c r="D50" s="67" t="n">
        <f aca="false">DATEDIF(Input!$C$23,$B50,"Y")</f>
        <v>43</v>
      </c>
      <c r="E50" s="67" t="n">
        <f aca="false">DATEDIF(Input!$G$23,$B50,"Y")</f>
        <v>42</v>
      </c>
      <c r="G50" s="69" t="n">
        <f aca="false">Salary_01!$L50</f>
        <v>5227.2826605216</v>
      </c>
      <c r="H50" s="69" t="n">
        <f aca="false">Salary_02!$L50</f>
        <v>3719.3273166816</v>
      </c>
      <c r="I50" s="69" t="n">
        <f aca="false">Retirement_Dist_01!$J50</f>
        <v>0</v>
      </c>
      <c r="J50" s="69" t="n">
        <f aca="false">Retirement_Dist_02!$J50</f>
        <v>0</v>
      </c>
      <c r="K50" s="69" t="n">
        <f aca="true">IF($B50&gt;Input!$C$28,(-1)*PMT(Input!$C$19/(100*12),($A$620-OFFSET($A$4,MATCH(Input!$C$28,$B$4:$B$620,1),0,1,1)),$AD$4,0,1),0)</f>
        <v>0</v>
      </c>
      <c r="L50" s="69" t="n">
        <f aca="false">IF(AND(($B50&lt;Input!$C$28),($B50&lt;Input!$G$28)),($G50+$H50+$I50+$J50),($G50+$H50+$I50+$J50+$K50))</f>
        <v>8946.6099772032</v>
      </c>
      <c r="M50" s="69" t="n">
        <f aca="false">Mortgage!$L50</f>
        <v>-1279.28967067112</v>
      </c>
      <c r="N50" s="69" t="n">
        <f aca="false">$L50+$M50</f>
        <v>7667.32030653208</v>
      </c>
      <c r="O50" s="69" t="n">
        <f aca="false">IF(AND(($B50&lt;Input!$C$28),($B50&lt;Input!$G$28)),Expenses!$D50,(-1)*$N50)</f>
        <v>-3979.53</v>
      </c>
      <c r="P50" s="69" t="n">
        <f aca="false">Childcare!$D50</f>
        <v>-1500</v>
      </c>
      <c r="Q50" s="69" t="n">
        <f aca="false">Loan_01!$E50</f>
        <v>0</v>
      </c>
      <c r="R50" s="69" t="n">
        <f aca="false">Loan_02!$E50</f>
        <v>-389.682234095174</v>
      </c>
      <c r="S50" s="69" t="n">
        <f aca="false">(-1)*SUM(Roth_01!$D50+Roth_02!$D50+IRA_01!$D50+IRA_02!$D50+Invest_01!$D50+Invest_02!$D50)</f>
        <v>-0</v>
      </c>
      <c r="T50" s="69" t="n">
        <f aca="false">(-1)*(IF(($B50&gt;Input!$O$22),0,Input!$O$28)+IF(($B50&gt;Input!$O$29),0,Input!$O$35)+IF(($B50&gt;Input!$O$36),0,Input!$O$42))</f>
        <v>-500</v>
      </c>
      <c r="U50" s="69" t="n">
        <f aca="false">IF(($AB49*(Input!$C$17/100)&gt;0),0,($AB49*(Input!$C$17/100)))</f>
        <v>-14.8283854038874</v>
      </c>
      <c r="V50" s="69"/>
      <c r="W50" s="69" t="n">
        <f aca="false">IF(($N50+$O50+$P50+$Q50+$R50+$S50+$T50+$U50)&lt;0,($N50+$O50+$P50+$Q50+$R50+$S50+$T50+$U50),0)</f>
        <v>0</v>
      </c>
      <c r="X50" s="69"/>
      <c r="Y50" s="69" t="n">
        <f aca="false">IF(($N50+$O50+$P50+$Q50+$R50+$S50+$T50+$U50)&gt;=0,($N50+$O50+$P50+$Q50+$R50+$S50+$T50+$U50),0)</f>
        <v>1283.27968703302</v>
      </c>
      <c r="AA50" s="69" t="n">
        <f aca="false">IF(AND((($AB49+$W49-$U49)&lt;0),($Y50&gt;0)),($AA49-$K50)*(1+Input!$C$19/(12*100)),($AA49+$Y50-$K50)*(1+Input!$C$19/(12*100)))</f>
        <v>1001.96021124294</v>
      </c>
      <c r="AB50" s="69" t="n">
        <f aca="false">IF(AND((($AB49+$W49-$U49)&lt;0),($Y50&gt;=0)),($AB49+$W49-$U49+$Y50)*(1+Input!$C$16/(12*100)),0)</f>
        <v>590.747504484327</v>
      </c>
    </row>
    <row r="51" customFormat="false" ht="12.8" hidden="false" customHeight="false" outlineLevel="0" collapsed="false">
      <c r="A51" s="67" t="n">
        <v>47</v>
      </c>
      <c r="B51" s="68" t="n">
        <f aca="false">EOMONTH(Input!$C$7,A51)</f>
        <v>44347</v>
      </c>
      <c r="D51" s="67" t="n">
        <f aca="false">DATEDIF(Input!$C$23,$B51,"Y")</f>
        <v>44</v>
      </c>
      <c r="E51" s="67" t="n">
        <f aca="false">DATEDIF(Input!$G$23,$B51,"Y")</f>
        <v>42</v>
      </c>
      <c r="G51" s="69" t="n">
        <f aca="false">Salary_01!$L51</f>
        <v>5227.2826605216</v>
      </c>
      <c r="H51" s="69" t="n">
        <f aca="false">Salary_02!$L51</f>
        <v>3719.3273166816</v>
      </c>
      <c r="I51" s="69" t="n">
        <f aca="false">Retirement_Dist_01!$J51</f>
        <v>0</v>
      </c>
      <c r="J51" s="69" t="n">
        <f aca="false">Retirement_Dist_02!$J51</f>
        <v>0</v>
      </c>
      <c r="K51" s="69" t="n">
        <f aca="true">IF($B51&gt;Input!$C$28,(-1)*PMT(Input!$C$19/(100*12),($A$620-OFFSET($A$4,MATCH(Input!$C$28,$B$4:$B$620,1),0,1,1)),$AD$4,0,1),0)</f>
        <v>0</v>
      </c>
      <c r="L51" s="69" t="n">
        <f aca="false">IF(AND(($B51&lt;Input!$C$28),($B51&lt;Input!$G$28)),($G51+$H51+$I51+$J51),($G51+$H51+$I51+$J51+$K51))</f>
        <v>8946.6099772032</v>
      </c>
      <c r="M51" s="69" t="n">
        <f aca="false">Mortgage!$L51</f>
        <v>-1279.28967067112</v>
      </c>
      <c r="N51" s="69" t="n">
        <f aca="false">$L51+$M51</f>
        <v>7667.32030653208</v>
      </c>
      <c r="O51" s="69" t="n">
        <f aca="false">IF(AND(($B51&lt;Input!$C$28),($B51&lt;Input!$G$28)),Expenses!$D51,(-1)*$N51)</f>
        <v>-3979.53</v>
      </c>
      <c r="P51" s="69" t="n">
        <f aca="false">Childcare!$D51</f>
        <v>-1500</v>
      </c>
      <c r="Q51" s="69" t="n">
        <f aca="false">Loan_01!$E51</f>
        <v>0</v>
      </c>
      <c r="R51" s="69" t="n">
        <f aca="false">Loan_02!$E51</f>
        <v>-389.682234095174</v>
      </c>
      <c r="S51" s="69" t="n">
        <f aca="false">(-1)*SUM(Roth_01!$D51+Roth_02!$D51+IRA_01!$D51+IRA_02!$D51+Invest_01!$D51+Invest_02!$D51)</f>
        <v>-0</v>
      </c>
      <c r="T51" s="69" t="n">
        <f aca="false">(-1)*(IF(($B51&gt;Input!$O$22),0,Input!$O$28)+IF(($B51&gt;Input!$O$29),0,Input!$O$35)+IF(($B51&gt;Input!$O$36),0,Input!$O$42))</f>
        <v>-500</v>
      </c>
      <c r="U51" s="69" t="n">
        <f aca="false">IF(($AB50*(Input!$C$17/100)&gt;0),0,($AB50*(Input!$C$17/100)))</f>
        <v>0</v>
      </c>
      <c r="V51" s="69"/>
      <c r="W51" s="69" t="n">
        <f aca="false">IF(($N51+$O51+$P51+$Q51+$R51+$S51+$T51+$U51)&lt;0,($N51+$O51+$P51+$Q51+$R51+$S51+$T51+$U51),0)</f>
        <v>0</v>
      </c>
      <c r="X51" s="69"/>
      <c r="Y51" s="69" t="n">
        <f aca="false">IF(($N51+$O51+$P51+$Q51+$R51+$S51+$T51+$U51)&gt;=0,($N51+$O51+$P51+$Q51+$R51+$S51+$T51+$U51),0)</f>
        <v>1298.10807243691</v>
      </c>
      <c r="AA51" s="69" t="n">
        <f aca="false">IF(AND((($AB50+$W50-$U50)&lt;0),($Y51&gt;0)),($AA50-$K51)*(1+Input!$C$19/(12*100)),($AA50+$Y51-$K51)*(1+Input!$C$19/(12*100)))</f>
        <v>2300.16411985834</v>
      </c>
      <c r="AB51" s="69" t="n">
        <f aca="false">IF(AND((($AB50+$W50-$U50)&lt;0),($Y51&gt;=0)),($AB50+$W50-$U50+$Y51)*(1+Input!$C$16/(12*100)),0)</f>
        <v>0</v>
      </c>
    </row>
    <row r="52" customFormat="false" ht="12.8" hidden="false" customHeight="false" outlineLevel="0" collapsed="false">
      <c r="A52" s="67" t="n">
        <v>48</v>
      </c>
      <c r="B52" s="68" t="n">
        <f aca="false">EOMONTH(Input!$C$7,A52)</f>
        <v>44377</v>
      </c>
      <c r="D52" s="67" t="n">
        <f aca="false">DATEDIF(Input!$C$23,$B52,"Y")</f>
        <v>44</v>
      </c>
      <c r="E52" s="67" t="n">
        <f aca="false">DATEDIF(Input!$G$23,$B52,"Y")</f>
        <v>42</v>
      </c>
      <c r="G52" s="69" t="n">
        <f aca="false">Salary_01!$L52</f>
        <v>5331.82831373203</v>
      </c>
      <c r="H52" s="69" t="n">
        <f aca="false">Salary_02!$L52</f>
        <v>3793.71386301523</v>
      </c>
      <c r="I52" s="69" t="n">
        <f aca="false">Retirement_Dist_01!$J52</f>
        <v>0</v>
      </c>
      <c r="J52" s="69" t="n">
        <f aca="false">Retirement_Dist_02!$J52</f>
        <v>0</v>
      </c>
      <c r="K52" s="69" t="n">
        <f aca="true">IF($B52&gt;Input!$C$28,(-1)*PMT(Input!$C$19/(100*12),($A$620-OFFSET($A$4,MATCH(Input!$C$28,$B$4:$B$620,1),0,1,1)),$AD$4,0,1),0)</f>
        <v>0</v>
      </c>
      <c r="L52" s="69" t="n">
        <f aca="false">IF(AND(($B52&lt;Input!$C$28),($B52&lt;Input!$G$28)),($G52+$H52+$I52+$J52),($G52+$H52+$I52+$J52+$K52))</f>
        <v>9125.54217674727</v>
      </c>
      <c r="M52" s="69" t="n">
        <f aca="false">Mortgage!$L52</f>
        <v>-1287.48512317112</v>
      </c>
      <c r="N52" s="69" t="n">
        <f aca="false">$L52+$M52</f>
        <v>7838.05705357615</v>
      </c>
      <c r="O52" s="69" t="n">
        <f aca="false">IF(AND(($B52&lt;Input!$C$28),($B52&lt;Input!$G$28)),Expenses!$D52,(-1)*$N52)</f>
        <v>-4059.1206</v>
      </c>
      <c r="P52" s="69" t="n">
        <f aca="false">Childcare!$D52</f>
        <v>-1500</v>
      </c>
      <c r="Q52" s="69" t="n">
        <f aca="false">Loan_01!$E52</f>
        <v>0</v>
      </c>
      <c r="R52" s="69" t="n">
        <f aca="false">Loan_02!$E52</f>
        <v>-389.682234095174</v>
      </c>
      <c r="S52" s="69" t="n">
        <f aca="false">(-1)*SUM(Roth_01!$D52+Roth_02!$D52+IRA_01!$D52+IRA_02!$D52+Invest_01!$D52+Invest_02!$D52)</f>
        <v>-0</v>
      </c>
      <c r="T52" s="69" t="n">
        <f aca="false">(-1)*(IF(($B52&gt;Input!$O$22),0,Input!$O$28)+IF(($B52&gt;Input!$O$29),0,Input!$O$35)+IF(($B52&gt;Input!$O$36),0,Input!$O$42))</f>
        <v>-500</v>
      </c>
      <c r="U52" s="69" t="n">
        <f aca="false">IF(($AB51*(Input!$C$17/100)&gt;0),0,($AB51*(Input!$C$17/100)))</f>
        <v>0</v>
      </c>
      <c r="V52" s="69"/>
      <c r="W52" s="69" t="n">
        <f aca="false">IF(($N52+$O52+$P52+$Q52+$R52+$S52+$T52+$U52)&lt;0,($N52+$O52+$P52+$Q52+$R52+$S52+$T52+$U52),0)</f>
        <v>0</v>
      </c>
      <c r="X52" s="69"/>
      <c r="Y52" s="69" t="n">
        <f aca="false">IF(($N52+$O52+$P52+$Q52+$R52+$S52+$T52+$U52)&gt;=0,($N52+$O52+$P52+$Q52+$R52+$S52+$T52+$U52),0)</f>
        <v>1389.25421948097</v>
      </c>
      <c r="AA52" s="69" t="n">
        <f aca="false">IF(AND((($AB51+$W51-$U51)&lt;0),($Y52&gt;0)),($AA51-$K52)*(1+Input!$C$19/(12*100)),($AA51+$Y52-$K52)*(1+Input!$C$19/(12*100)))</f>
        <v>3689.57206510345</v>
      </c>
      <c r="AB52" s="69" t="n">
        <f aca="false">IF(AND((($AB51+$W51-$U51)&lt;0),($Y52&gt;=0)),($AB51+$W51-$U51+$Y52)*(1+Input!$C$16/(12*100)),0)</f>
        <v>0</v>
      </c>
    </row>
    <row r="53" customFormat="false" ht="12.8" hidden="false" customHeight="false" outlineLevel="0" collapsed="false">
      <c r="A53" s="67" t="n">
        <v>49</v>
      </c>
      <c r="B53" s="68" t="n">
        <f aca="false">EOMONTH(Input!$C$7,A53)</f>
        <v>44408</v>
      </c>
      <c r="D53" s="67" t="n">
        <f aca="false">DATEDIF(Input!$C$23,$B53,"Y")</f>
        <v>44</v>
      </c>
      <c r="E53" s="67" t="n">
        <f aca="false">DATEDIF(Input!$G$23,$B53,"Y")</f>
        <v>42</v>
      </c>
      <c r="G53" s="69" t="n">
        <f aca="false">Salary_01!$L53</f>
        <v>5331.82831373203</v>
      </c>
      <c r="H53" s="69" t="n">
        <f aca="false">Salary_02!$L53</f>
        <v>3793.71386301523</v>
      </c>
      <c r="I53" s="69" t="n">
        <f aca="false">Retirement_Dist_01!$J53</f>
        <v>0</v>
      </c>
      <c r="J53" s="69" t="n">
        <f aca="false">Retirement_Dist_02!$J53</f>
        <v>0</v>
      </c>
      <c r="K53" s="69" t="n">
        <f aca="true">IF($B53&gt;Input!$C$28,(-1)*PMT(Input!$C$19/(100*12),($A$620-OFFSET($A$4,MATCH(Input!$C$28,$B$4:$B$620,1),0,1,1)),$AD$4,0,1),0)</f>
        <v>0</v>
      </c>
      <c r="L53" s="69" t="n">
        <f aca="false">IF(AND(($B53&lt;Input!$C$28),($B53&lt;Input!$G$28)),($G53+$H53+$I53+$J53),($G53+$H53+$I53+$J53+$K53))</f>
        <v>9125.54217674727</v>
      </c>
      <c r="M53" s="69" t="n">
        <f aca="false">Mortgage!$L53</f>
        <v>-1287.48512317112</v>
      </c>
      <c r="N53" s="69" t="n">
        <f aca="false">$L53+$M53</f>
        <v>7838.05705357615</v>
      </c>
      <c r="O53" s="69" t="n">
        <f aca="false">IF(AND(($B53&lt;Input!$C$28),($B53&lt;Input!$G$28)),Expenses!$D53,(-1)*$N53)</f>
        <v>-4059.1206</v>
      </c>
      <c r="P53" s="69" t="n">
        <f aca="false">Childcare!$D53</f>
        <v>-1500</v>
      </c>
      <c r="Q53" s="69" t="n">
        <f aca="false">Loan_01!$E53</f>
        <v>0</v>
      </c>
      <c r="R53" s="69" t="n">
        <f aca="false">Loan_02!$E53</f>
        <v>-389.682234095174</v>
      </c>
      <c r="S53" s="69" t="n">
        <f aca="false">(-1)*SUM(Roth_01!$D53+Roth_02!$D53+IRA_01!$D53+IRA_02!$D53+Invest_01!$D53+Invest_02!$D53)</f>
        <v>-0</v>
      </c>
      <c r="T53" s="69" t="n">
        <f aca="false">(-1)*(IF(($B53&gt;Input!$O$22),0,Input!$O$28)+IF(($B53&gt;Input!$O$29),0,Input!$O$35)+IF(($B53&gt;Input!$O$36),0,Input!$O$42))</f>
        <v>-500</v>
      </c>
      <c r="U53" s="69" t="n">
        <f aca="false">IF(($AB52*(Input!$C$17/100)&gt;0),0,($AB52*(Input!$C$17/100)))</f>
        <v>0</v>
      </c>
      <c r="V53" s="69"/>
      <c r="W53" s="69" t="n">
        <f aca="false">IF(($N53+$O53+$P53+$Q53+$R53+$S53+$T53+$U53)&lt;0,($N53+$O53+$P53+$Q53+$R53+$S53+$T53+$U53),0)</f>
        <v>0</v>
      </c>
      <c r="X53" s="69"/>
      <c r="Y53" s="69" t="n">
        <f aca="false">IF(($N53+$O53+$P53+$Q53+$R53+$S53+$T53+$U53)&gt;=0,($N53+$O53+$P53+$Q53+$R53+$S53+$T53+$U53),0)</f>
        <v>1389.25421948097</v>
      </c>
      <c r="AA53" s="69" t="n">
        <f aca="false">IF(AND((($AB52+$W52-$U52)&lt;0),($Y53&gt;0)),($AA52-$K53)*(1+Input!$C$19/(12*100)),($AA52+$Y53-$K53)*(1+Input!$C$19/(12*100)))</f>
        <v>5079.03790234628</v>
      </c>
      <c r="AB53" s="69" t="n">
        <f aca="false">IF(AND((($AB52+$W52-$U52)&lt;0),($Y53&gt;=0)),($AB52+$W52-$U52+$Y53)*(1+Input!$C$16/(12*100)),0)</f>
        <v>0</v>
      </c>
    </row>
    <row r="54" customFormat="false" ht="12.8" hidden="false" customHeight="false" outlineLevel="0" collapsed="false">
      <c r="A54" s="67" t="n">
        <v>50</v>
      </c>
      <c r="B54" s="68" t="n">
        <f aca="false">EOMONTH(Input!$C$7,A54)</f>
        <v>44439</v>
      </c>
      <c r="D54" s="67" t="n">
        <f aca="false">DATEDIF(Input!$C$23,$B54,"Y")</f>
        <v>44</v>
      </c>
      <c r="E54" s="67" t="n">
        <f aca="false">DATEDIF(Input!$G$23,$B54,"Y")</f>
        <v>42</v>
      </c>
      <c r="G54" s="69" t="n">
        <f aca="false">Salary_01!$L54</f>
        <v>5331.82831373203</v>
      </c>
      <c r="H54" s="69" t="n">
        <f aca="false">Salary_02!$L54</f>
        <v>3793.71386301523</v>
      </c>
      <c r="I54" s="69" t="n">
        <f aca="false">Retirement_Dist_01!$J54</f>
        <v>0</v>
      </c>
      <c r="J54" s="69" t="n">
        <f aca="false">Retirement_Dist_02!$J54</f>
        <v>0</v>
      </c>
      <c r="K54" s="69" t="n">
        <f aca="true">IF($B54&gt;Input!$C$28,(-1)*PMT(Input!$C$19/(100*12),($A$620-OFFSET($A$4,MATCH(Input!$C$28,$B$4:$B$620,1),0,1,1)),$AD$4,0,1),0)</f>
        <v>0</v>
      </c>
      <c r="L54" s="69" t="n">
        <f aca="false">IF(AND(($B54&lt;Input!$C$28),($B54&lt;Input!$G$28)),($G54+$H54+$I54+$J54),($G54+$H54+$I54+$J54+$K54))</f>
        <v>9125.54217674727</v>
      </c>
      <c r="M54" s="69" t="n">
        <f aca="false">Mortgage!$L54</f>
        <v>-1287.48512317112</v>
      </c>
      <c r="N54" s="69" t="n">
        <f aca="false">$L54+$M54</f>
        <v>7838.05705357615</v>
      </c>
      <c r="O54" s="69" t="n">
        <f aca="false">IF(AND(($B54&lt;Input!$C$28),($B54&lt;Input!$G$28)),Expenses!$D54,(-1)*$N54)</f>
        <v>-4059.1206</v>
      </c>
      <c r="P54" s="69" t="n">
        <f aca="false">Childcare!$D54</f>
        <v>-1500</v>
      </c>
      <c r="Q54" s="69" t="n">
        <f aca="false">Loan_01!$E54</f>
        <v>0</v>
      </c>
      <c r="R54" s="69" t="n">
        <f aca="false">Loan_02!$E54</f>
        <v>-389.682234095174</v>
      </c>
      <c r="S54" s="69" t="n">
        <f aca="false">(-1)*SUM(Roth_01!$D54+Roth_02!$D54+IRA_01!$D54+IRA_02!$D54+Invest_01!$D54+Invest_02!$D54)</f>
        <v>-0</v>
      </c>
      <c r="T54" s="69" t="n">
        <f aca="false">(-1)*(IF(($B54&gt;Input!$O$22),0,Input!$O$28)+IF(($B54&gt;Input!$O$29),0,Input!$O$35)+IF(($B54&gt;Input!$O$36),0,Input!$O$42))</f>
        <v>-500</v>
      </c>
      <c r="U54" s="69" t="n">
        <f aca="false">IF(($AB53*(Input!$C$17/100)&gt;0),0,($AB53*(Input!$C$17/100)))</f>
        <v>0</v>
      </c>
      <c r="V54" s="69"/>
      <c r="W54" s="69" t="n">
        <f aca="false">IF(($N54+$O54+$P54+$Q54+$R54+$S54+$T54+$U54)&lt;0,($N54+$O54+$P54+$Q54+$R54+$S54+$T54+$U54),0)</f>
        <v>0</v>
      </c>
      <c r="X54" s="69"/>
      <c r="Y54" s="69" t="n">
        <f aca="false">IF(($N54+$O54+$P54+$Q54+$R54+$S54+$T54+$U54)&gt;=0,($N54+$O54+$P54+$Q54+$R54+$S54+$T54+$U54),0)</f>
        <v>1389.25421948097</v>
      </c>
      <c r="AA54" s="69" t="n">
        <f aca="false">IF(AND((($AB53+$W53-$U53)&lt;0),($Y54&gt;0)),($AA53-$K54)*(1+Input!$C$19/(12*100)),($AA53+$Y54-$K54)*(1+Input!$C$19/(12*100)))</f>
        <v>6468.561633999</v>
      </c>
      <c r="AB54" s="69" t="n">
        <f aca="false">IF(AND((($AB53+$W53-$U53)&lt;0),($Y54&gt;=0)),($AB53+$W53-$U53+$Y54)*(1+Input!$C$16/(12*100)),0)</f>
        <v>0</v>
      </c>
    </row>
    <row r="55" customFormat="false" ht="12.8" hidden="false" customHeight="false" outlineLevel="0" collapsed="false">
      <c r="A55" s="67" t="n">
        <v>51</v>
      </c>
      <c r="B55" s="68" t="n">
        <f aca="false">EOMONTH(Input!$C$7,A55)</f>
        <v>44469</v>
      </c>
      <c r="D55" s="67" t="n">
        <f aca="false">DATEDIF(Input!$C$23,$B55,"Y")</f>
        <v>44</v>
      </c>
      <c r="E55" s="67" t="n">
        <f aca="false">DATEDIF(Input!$G$23,$B55,"Y")</f>
        <v>42</v>
      </c>
      <c r="G55" s="69" t="n">
        <f aca="false">Salary_01!$L55</f>
        <v>5331.82831373203</v>
      </c>
      <c r="H55" s="69" t="n">
        <f aca="false">Salary_02!$L55</f>
        <v>3793.71386301523</v>
      </c>
      <c r="I55" s="69" t="n">
        <f aca="false">Retirement_Dist_01!$J55</f>
        <v>0</v>
      </c>
      <c r="J55" s="69" t="n">
        <f aca="false">Retirement_Dist_02!$J55</f>
        <v>0</v>
      </c>
      <c r="K55" s="69" t="n">
        <f aca="true">IF($B55&gt;Input!$C$28,(-1)*PMT(Input!$C$19/(100*12),($A$620-OFFSET($A$4,MATCH(Input!$C$28,$B$4:$B$620,1),0,1,1)),$AD$4,0,1),0)</f>
        <v>0</v>
      </c>
      <c r="L55" s="69" t="n">
        <f aca="false">IF(AND(($B55&lt;Input!$C$28),($B55&lt;Input!$G$28)),($G55+$H55+$I55+$J55),($G55+$H55+$I55+$J55+$K55))</f>
        <v>9125.54217674727</v>
      </c>
      <c r="M55" s="69" t="n">
        <f aca="false">Mortgage!$L55</f>
        <v>-1287.48512317112</v>
      </c>
      <c r="N55" s="69" t="n">
        <f aca="false">$L55+$M55</f>
        <v>7838.05705357615</v>
      </c>
      <c r="O55" s="69" t="n">
        <f aca="false">IF(AND(($B55&lt;Input!$C$28),($B55&lt;Input!$G$28)),Expenses!$D55,(-1)*$N55)</f>
        <v>-4059.1206</v>
      </c>
      <c r="P55" s="69" t="n">
        <f aca="false">Childcare!$D55</f>
        <v>-1500</v>
      </c>
      <c r="Q55" s="69" t="n">
        <f aca="false">Loan_01!$E55</f>
        <v>0</v>
      </c>
      <c r="R55" s="69" t="n">
        <f aca="false">Loan_02!$E55</f>
        <v>-389.682234095174</v>
      </c>
      <c r="S55" s="69" t="n">
        <f aca="false">(-1)*SUM(Roth_01!$D55+Roth_02!$D55+IRA_01!$D55+IRA_02!$D55+Invest_01!$D55+Invest_02!$D55)</f>
        <v>-0</v>
      </c>
      <c r="T55" s="69" t="n">
        <f aca="false">(-1)*(IF(($B55&gt;Input!$O$22),0,Input!$O$28)+IF(($B55&gt;Input!$O$29),0,Input!$O$35)+IF(($B55&gt;Input!$O$36),0,Input!$O$42))</f>
        <v>-500</v>
      </c>
      <c r="U55" s="69" t="n">
        <f aca="false">IF(($AB54*(Input!$C$17/100)&gt;0),0,($AB54*(Input!$C$17/100)))</f>
        <v>0</v>
      </c>
      <c r="V55" s="69"/>
      <c r="W55" s="69" t="n">
        <f aca="false">IF(($N55+$O55+$P55+$Q55+$R55+$S55+$T55+$U55)&lt;0,($N55+$O55+$P55+$Q55+$R55+$S55+$T55+$U55),0)</f>
        <v>0</v>
      </c>
      <c r="X55" s="69"/>
      <c r="Y55" s="69" t="n">
        <f aca="false">IF(($N55+$O55+$P55+$Q55+$R55+$S55+$T55+$U55)&gt;=0,($N55+$O55+$P55+$Q55+$R55+$S55+$T55+$U55),0)</f>
        <v>1389.25421948097</v>
      </c>
      <c r="AA55" s="69" t="n">
        <f aca="false">IF(AND((($AB54+$W54-$U54)&lt;0),($Y55&gt;0)),($AA54-$K55)*(1+Input!$C$19/(12*100)),($AA54+$Y55-$K55)*(1+Input!$C$19/(12*100)))</f>
        <v>7858.14326247386</v>
      </c>
      <c r="AB55" s="69" t="n">
        <f aca="false">IF(AND((($AB54+$W54-$U54)&lt;0),($Y55&gt;=0)),($AB54+$W54-$U54+$Y55)*(1+Input!$C$16/(12*100)),0)</f>
        <v>0</v>
      </c>
    </row>
    <row r="56" customFormat="false" ht="12.8" hidden="false" customHeight="false" outlineLevel="0" collapsed="false">
      <c r="A56" s="67" t="n">
        <v>52</v>
      </c>
      <c r="B56" s="68" t="n">
        <f aca="false">EOMONTH(Input!$C$7,A56)</f>
        <v>44500</v>
      </c>
      <c r="D56" s="67" t="n">
        <f aca="false">DATEDIF(Input!$C$23,$B56,"Y")</f>
        <v>44</v>
      </c>
      <c r="E56" s="67" t="n">
        <f aca="false">DATEDIF(Input!$G$23,$B56,"Y")</f>
        <v>43</v>
      </c>
      <c r="G56" s="69" t="n">
        <f aca="false">Salary_01!$L56</f>
        <v>5331.82831373203</v>
      </c>
      <c r="H56" s="69" t="n">
        <f aca="false">Salary_02!$L56</f>
        <v>3793.71386301523</v>
      </c>
      <c r="I56" s="69" t="n">
        <f aca="false">Retirement_Dist_01!$J56</f>
        <v>0</v>
      </c>
      <c r="J56" s="69" t="n">
        <f aca="false">Retirement_Dist_02!$J56</f>
        <v>0</v>
      </c>
      <c r="K56" s="69" t="n">
        <f aca="true">IF($B56&gt;Input!$C$28,(-1)*PMT(Input!$C$19/(100*12),($A$620-OFFSET($A$4,MATCH(Input!$C$28,$B$4:$B$620,1),0,1,1)),$AD$4,0,1),0)</f>
        <v>0</v>
      </c>
      <c r="L56" s="69" t="n">
        <f aca="false">IF(AND(($B56&lt;Input!$C$28),($B56&lt;Input!$G$28)),($G56+$H56+$I56+$J56),($G56+$H56+$I56+$J56+$K56))</f>
        <v>9125.54217674727</v>
      </c>
      <c r="M56" s="69" t="n">
        <f aca="false">Mortgage!$L56</f>
        <v>-1287.48512317112</v>
      </c>
      <c r="N56" s="69" t="n">
        <f aca="false">$L56+$M56</f>
        <v>7838.05705357615</v>
      </c>
      <c r="O56" s="69" t="n">
        <f aca="false">IF(AND(($B56&lt;Input!$C$28),($B56&lt;Input!$G$28)),Expenses!$D56,(-1)*$N56)</f>
        <v>-4059.1206</v>
      </c>
      <c r="P56" s="69" t="n">
        <f aca="false">Childcare!$D56</f>
        <v>-1500</v>
      </c>
      <c r="Q56" s="69" t="n">
        <f aca="false">Loan_01!$E56</f>
        <v>0</v>
      </c>
      <c r="R56" s="69" t="n">
        <f aca="false">Loan_02!$E56</f>
        <v>-389.682234095174</v>
      </c>
      <c r="S56" s="69" t="n">
        <f aca="false">(-1)*SUM(Roth_01!$D56+Roth_02!$D56+IRA_01!$D56+IRA_02!$D56+Invest_01!$D56+Invest_02!$D56)</f>
        <v>-0</v>
      </c>
      <c r="T56" s="69" t="n">
        <f aca="false">(-1)*(IF(($B56&gt;Input!$O$22),0,Input!$O$28)+IF(($B56&gt;Input!$O$29),0,Input!$O$35)+IF(($B56&gt;Input!$O$36),0,Input!$O$42))</f>
        <v>-500</v>
      </c>
      <c r="U56" s="69" t="n">
        <f aca="false">IF(($AB55*(Input!$C$17/100)&gt;0),0,($AB55*(Input!$C$17/100)))</f>
        <v>0</v>
      </c>
      <c r="V56" s="69"/>
      <c r="W56" s="69" t="n">
        <f aca="false">IF(($N56+$O56+$P56+$Q56+$R56+$S56+$T56+$U56)&lt;0,($N56+$O56+$P56+$Q56+$R56+$S56+$T56+$U56),0)</f>
        <v>0</v>
      </c>
      <c r="X56" s="69"/>
      <c r="Y56" s="69" t="n">
        <f aca="false">IF(($N56+$O56+$P56+$Q56+$R56+$S56+$T56+$U56)&gt;=0,($N56+$O56+$P56+$Q56+$R56+$S56+$T56+$U56),0)</f>
        <v>1389.25421948097</v>
      </c>
      <c r="AA56" s="69" t="n">
        <f aca="false">IF(AND((($AB55+$W55-$U55)&lt;0),($Y56&gt;0)),($AA55-$K56)*(1+Input!$C$19/(12*100)),($AA55+$Y56-$K56)*(1+Input!$C$19/(12*100)))</f>
        <v>9247.78279018325</v>
      </c>
      <c r="AB56" s="69" t="n">
        <f aca="false">IF(AND((($AB55+$W55-$U55)&lt;0),($Y56&gt;=0)),($AB55+$W55-$U55+$Y56)*(1+Input!$C$16/(12*100)),0)</f>
        <v>0</v>
      </c>
    </row>
    <row r="57" customFormat="false" ht="12.8" hidden="false" customHeight="false" outlineLevel="0" collapsed="false">
      <c r="A57" s="67" t="n">
        <v>53</v>
      </c>
      <c r="B57" s="68" t="n">
        <f aca="false">EOMONTH(Input!$C$7,A57)</f>
        <v>44530</v>
      </c>
      <c r="D57" s="67" t="n">
        <f aca="false">DATEDIF(Input!$C$23,$B57,"Y")</f>
        <v>44</v>
      </c>
      <c r="E57" s="67" t="n">
        <f aca="false">DATEDIF(Input!$G$23,$B57,"Y")</f>
        <v>43</v>
      </c>
      <c r="G57" s="69" t="n">
        <f aca="false">Salary_01!$L57</f>
        <v>5331.82831373203</v>
      </c>
      <c r="H57" s="69" t="n">
        <f aca="false">Salary_02!$L57</f>
        <v>3793.71386301523</v>
      </c>
      <c r="I57" s="69" t="n">
        <f aca="false">Retirement_Dist_01!$J57</f>
        <v>0</v>
      </c>
      <c r="J57" s="69" t="n">
        <f aca="false">Retirement_Dist_02!$J57</f>
        <v>0</v>
      </c>
      <c r="K57" s="69" t="n">
        <f aca="true">IF($B57&gt;Input!$C$28,(-1)*PMT(Input!$C$19/(100*12),($A$620-OFFSET($A$4,MATCH(Input!$C$28,$B$4:$B$620,1),0,1,1)),$AD$4,0,1),0)</f>
        <v>0</v>
      </c>
      <c r="L57" s="69" t="n">
        <f aca="false">IF(AND(($B57&lt;Input!$C$28),($B57&lt;Input!$G$28)),($G57+$H57+$I57+$J57),($G57+$H57+$I57+$J57+$K57))</f>
        <v>9125.54217674727</v>
      </c>
      <c r="M57" s="69" t="n">
        <f aca="false">Mortgage!$L57</f>
        <v>-1287.48512317112</v>
      </c>
      <c r="N57" s="69" t="n">
        <f aca="false">$L57+$M57</f>
        <v>7838.05705357615</v>
      </c>
      <c r="O57" s="69" t="n">
        <f aca="false">IF(AND(($B57&lt;Input!$C$28),($B57&lt;Input!$G$28)),Expenses!$D57,(-1)*$N57)</f>
        <v>-4059.1206</v>
      </c>
      <c r="P57" s="69" t="n">
        <f aca="false">Childcare!$D57</f>
        <v>-1500</v>
      </c>
      <c r="Q57" s="69" t="n">
        <f aca="false">Loan_01!$E57</f>
        <v>0</v>
      </c>
      <c r="R57" s="69" t="n">
        <f aca="false">Loan_02!$E57</f>
        <v>-389.682234095174</v>
      </c>
      <c r="S57" s="69" t="n">
        <f aca="false">(-1)*SUM(Roth_01!$D57+Roth_02!$D57+IRA_01!$D57+IRA_02!$D57+Invest_01!$D57+Invest_02!$D57)</f>
        <v>-0</v>
      </c>
      <c r="T57" s="69" t="n">
        <f aca="false">(-1)*(IF(($B57&gt;Input!$O$22),0,Input!$O$28)+IF(($B57&gt;Input!$O$29),0,Input!$O$35)+IF(($B57&gt;Input!$O$36),0,Input!$O$42))</f>
        <v>-500</v>
      </c>
      <c r="U57" s="69" t="n">
        <f aca="false">IF(($AB56*(Input!$C$17/100)&gt;0),0,($AB56*(Input!$C$17/100)))</f>
        <v>0</v>
      </c>
      <c r="V57" s="69"/>
      <c r="W57" s="69" t="n">
        <f aca="false">IF(($N57+$O57+$P57+$Q57+$R57+$S57+$T57+$U57)&lt;0,($N57+$O57+$P57+$Q57+$R57+$S57+$T57+$U57),0)</f>
        <v>0</v>
      </c>
      <c r="X57" s="69"/>
      <c r="Y57" s="69" t="n">
        <f aca="false">IF(($N57+$O57+$P57+$Q57+$R57+$S57+$T57+$U57)&gt;=0,($N57+$O57+$P57+$Q57+$R57+$S57+$T57+$U57),0)</f>
        <v>1389.25421948097</v>
      </c>
      <c r="AA57" s="69" t="n">
        <f aca="false">IF(AND((($AB56+$W56-$U56)&lt;0),($Y57&gt;0)),($AA56-$K57)*(1+Input!$C$19/(12*100)),($AA56+$Y57-$K57)*(1+Input!$C$19/(12*100)))</f>
        <v>10637.4802195396</v>
      </c>
      <c r="AB57" s="69" t="n">
        <f aca="false">IF(AND((($AB56+$W56-$U56)&lt;0),($Y57&gt;=0)),($AB56+$W56-$U56+$Y57)*(1+Input!$C$16/(12*100)),0)</f>
        <v>0</v>
      </c>
    </row>
    <row r="58" customFormat="false" ht="12.8" hidden="false" customHeight="false" outlineLevel="0" collapsed="false">
      <c r="A58" s="67" t="n">
        <v>54</v>
      </c>
      <c r="B58" s="68" t="n">
        <f aca="false">EOMONTH(Input!$C$7,A58)</f>
        <v>44561</v>
      </c>
      <c r="D58" s="67" t="n">
        <f aca="false">DATEDIF(Input!$C$23,$B58,"Y")</f>
        <v>44</v>
      </c>
      <c r="E58" s="67" t="n">
        <f aca="false">DATEDIF(Input!$G$23,$B58,"Y")</f>
        <v>43</v>
      </c>
      <c r="G58" s="69" t="n">
        <f aca="false">Salary_01!$L58</f>
        <v>5331.82831373203</v>
      </c>
      <c r="H58" s="69" t="n">
        <f aca="false">Salary_02!$L58</f>
        <v>3793.71386301523</v>
      </c>
      <c r="I58" s="69" t="n">
        <f aca="false">Retirement_Dist_01!$J58</f>
        <v>0</v>
      </c>
      <c r="J58" s="69" t="n">
        <f aca="false">Retirement_Dist_02!$J58</f>
        <v>0</v>
      </c>
      <c r="K58" s="69" t="n">
        <f aca="true">IF($B58&gt;Input!$C$28,(-1)*PMT(Input!$C$19/(100*12),($A$620-OFFSET($A$4,MATCH(Input!$C$28,$B$4:$B$620,1),0,1,1)),$AD$4,0,1),0)</f>
        <v>0</v>
      </c>
      <c r="L58" s="69" t="n">
        <f aca="false">IF(AND(($B58&lt;Input!$C$28),($B58&lt;Input!$G$28)),($G58+$H58+$I58+$J58),($G58+$H58+$I58+$J58+$K58))</f>
        <v>9125.54217674727</v>
      </c>
      <c r="M58" s="69" t="n">
        <f aca="false">Mortgage!$L58</f>
        <v>-1287.48512317112</v>
      </c>
      <c r="N58" s="69" t="n">
        <f aca="false">$L58+$M58</f>
        <v>7838.05705357615</v>
      </c>
      <c r="O58" s="69" t="n">
        <f aca="false">IF(AND(($B58&lt;Input!$C$28),($B58&lt;Input!$G$28)),Expenses!$D58,(-1)*$N58)</f>
        <v>-4059.1206</v>
      </c>
      <c r="P58" s="69" t="n">
        <f aca="false">Childcare!$D58</f>
        <v>-1500</v>
      </c>
      <c r="Q58" s="69" t="n">
        <f aca="false">Loan_01!$E58</f>
        <v>0</v>
      </c>
      <c r="R58" s="69" t="n">
        <f aca="false">Loan_02!$E58</f>
        <v>-389.682234095174</v>
      </c>
      <c r="S58" s="69" t="n">
        <f aca="false">(-1)*SUM(Roth_01!$D58+Roth_02!$D58+IRA_01!$D58+IRA_02!$D58+Invest_01!$D58+Invest_02!$D58)</f>
        <v>-0</v>
      </c>
      <c r="T58" s="69" t="n">
        <f aca="false">(-1)*(IF(($B58&gt;Input!$O$22),0,Input!$O$28)+IF(($B58&gt;Input!$O$29),0,Input!$O$35)+IF(($B58&gt;Input!$O$36),0,Input!$O$42))</f>
        <v>-500</v>
      </c>
      <c r="U58" s="69" t="n">
        <f aca="false">IF(($AB57*(Input!$C$17/100)&gt;0),0,($AB57*(Input!$C$17/100)))</f>
        <v>0</v>
      </c>
      <c r="V58" s="69"/>
      <c r="W58" s="69" t="n">
        <f aca="false">IF(($N58+$O58+$P58+$Q58+$R58+$S58+$T58+$U58)&lt;0,($N58+$O58+$P58+$Q58+$R58+$S58+$T58+$U58),0)</f>
        <v>0</v>
      </c>
      <c r="X58" s="69"/>
      <c r="Y58" s="69" t="n">
        <f aca="false">IF(($N58+$O58+$P58+$Q58+$R58+$S58+$T58+$U58)&gt;=0,($N58+$O58+$P58+$Q58+$R58+$S58+$T58+$U58),0)</f>
        <v>1389.25421948097</v>
      </c>
      <c r="AA58" s="69" t="n">
        <f aca="false">IF(AND((($AB57+$W57-$U57)&lt;0),($Y58&gt;0)),($AA57-$K58)*(1+Input!$C$19/(12*100)),($AA57+$Y58-$K58)*(1+Input!$C$19/(12*100)))</f>
        <v>12027.2355529556</v>
      </c>
      <c r="AB58" s="69" t="n">
        <f aca="false">IF(AND((($AB57+$W57-$U57)&lt;0),($Y58&gt;=0)),($AB57+$W57-$U57+$Y58)*(1+Input!$C$16/(12*100)),0)</f>
        <v>0</v>
      </c>
    </row>
    <row r="59" customFormat="false" ht="12.8" hidden="false" customHeight="false" outlineLevel="0" collapsed="false">
      <c r="A59" s="67" t="n">
        <v>55</v>
      </c>
      <c r="B59" s="68" t="n">
        <f aca="false">EOMONTH(Input!$C$7,A59)</f>
        <v>44592</v>
      </c>
      <c r="D59" s="67" t="n">
        <f aca="false">DATEDIF(Input!$C$23,$B59,"Y")</f>
        <v>44</v>
      </c>
      <c r="E59" s="67" t="n">
        <f aca="false">DATEDIF(Input!$G$23,$B59,"Y")</f>
        <v>43</v>
      </c>
      <c r="G59" s="69" t="n">
        <f aca="false">Salary_01!$L59</f>
        <v>5331.82831373203</v>
      </c>
      <c r="H59" s="69" t="n">
        <f aca="false">Salary_02!$L59</f>
        <v>3793.71386301523</v>
      </c>
      <c r="I59" s="69" t="n">
        <f aca="false">Retirement_Dist_01!$J59</f>
        <v>0</v>
      </c>
      <c r="J59" s="69" t="n">
        <f aca="false">Retirement_Dist_02!$J59</f>
        <v>0</v>
      </c>
      <c r="K59" s="69" t="n">
        <f aca="true">IF($B59&gt;Input!$C$28,(-1)*PMT(Input!$C$19/(100*12),($A$620-OFFSET($A$4,MATCH(Input!$C$28,$B$4:$B$620,1),0,1,1)),$AD$4,0,1),0)</f>
        <v>0</v>
      </c>
      <c r="L59" s="69" t="n">
        <f aca="false">IF(AND(($B59&lt;Input!$C$28),($B59&lt;Input!$G$28)),($G59+$H59+$I59+$J59),($G59+$H59+$I59+$J59+$K59))</f>
        <v>9125.54217674727</v>
      </c>
      <c r="M59" s="69" t="n">
        <f aca="false">Mortgage!$L59</f>
        <v>-1287.48512317112</v>
      </c>
      <c r="N59" s="69" t="n">
        <f aca="false">$L59+$M59</f>
        <v>7838.05705357615</v>
      </c>
      <c r="O59" s="69" t="n">
        <f aca="false">IF(AND(($B59&lt;Input!$C$28),($B59&lt;Input!$G$28)),Expenses!$D59,(-1)*$N59)</f>
        <v>-4059.1206</v>
      </c>
      <c r="P59" s="69" t="n">
        <f aca="false">Childcare!$D59</f>
        <v>-1500</v>
      </c>
      <c r="Q59" s="69" t="n">
        <f aca="false">Loan_01!$E59</f>
        <v>0</v>
      </c>
      <c r="R59" s="69" t="n">
        <f aca="false">Loan_02!$E59</f>
        <v>-389.682234095174</v>
      </c>
      <c r="S59" s="69" t="n">
        <f aca="false">(-1)*SUM(Roth_01!$D59+Roth_02!$D59+IRA_01!$D59+IRA_02!$D59+Invest_01!$D59+Invest_02!$D59)</f>
        <v>-0</v>
      </c>
      <c r="T59" s="69" t="n">
        <f aca="false">(-1)*(IF(($B59&gt;Input!$O$22),0,Input!$O$28)+IF(($B59&gt;Input!$O$29),0,Input!$O$35)+IF(($B59&gt;Input!$O$36),0,Input!$O$42))</f>
        <v>-500</v>
      </c>
      <c r="U59" s="69" t="n">
        <f aca="false">IF(($AB58*(Input!$C$17/100)&gt;0),0,($AB58*(Input!$C$17/100)))</f>
        <v>0</v>
      </c>
      <c r="V59" s="69"/>
      <c r="W59" s="69" t="n">
        <f aca="false">IF(($N59+$O59+$P59+$Q59+$R59+$S59+$T59+$U59)&lt;0,($N59+$O59+$P59+$Q59+$R59+$S59+$T59+$U59),0)</f>
        <v>0</v>
      </c>
      <c r="X59" s="69"/>
      <c r="Y59" s="69" t="n">
        <f aca="false">IF(($N59+$O59+$P59+$Q59+$R59+$S59+$T59+$U59)&gt;=0,($N59+$O59+$P59+$Q59+$R59+$S59+$T59+$U59),0)</f>
        <v>1389.25421948097</v>
      </c>
      <c r="AA59" s="69" t="n">
        <f aca="false">IF(AND((($AB58+$W58-$U58)&lt;0),($Y59&gt;0)),($AA58-$K59)*(1+Input!$C$19/(12*100)),($AA58+$Y59-$K59)*(1+Input!$C$19/(12*100)))</f>
        <v>13417.0487928437</v>
      </c>
      <c r="AB59" s="69" t="n">
        <f aca="false">IF(AND((($AB58+$W58-$U58)&lt;0),($Y59&gt;=0)),($AB58+$W58-$U58+$Y59)*(1+Input!$C$16/(12*100)),0)</f>
        <v>0</v>
      </c>
    </row>
    <row r="60" customFormat="false" ht="12.8" hidden="false" customHeight="false" outlineLevel="0" collapsed="false">
      <c r="A60" s="67" t="n">
        <v>56</v>
      </c>
      <c r="B60" s="68" t="n">
        <f aca="false">EOMONTH(Input!$C$7,A60)</f>
        <v>44620</v>
      </c>
      <c r="D60" s="67" t="n">
        <f aca="false">DATEDIF(Input!$C$23,$B60,"Y")</f>
        <v>44</v>
      </c>
      <c r="E60" s="67" t="n">
        <f aca="false">DATEDIF(Input!$G$23,$B60,"Y")</f>
        <v>43</v>
      </c>
      <c r="G60" s="69" t="n">
        <f aca="false">Salary_01!$L60</f>
        <v>5331.82831373203</v>
      </c>
      <c r="H60" s="69" t="n">
        <f aca="false">Salary_02!$L60</f>
        <v>3793.71386301523</v>
      </c>
      <c r="I60" s="69" t="n">
        <f aca="false">Retirement_Dist_01!$J60</f>
        <v>0</v>
      </c>
      <c r="J60" s="69" t="n">
        <f aca="false">Retirement_Dist_02!$J60</f>
        <v>0</v>
      </c>
      <c r="K60" s="69" t="n">
        <f aca="true">IF($B60&gt;Input!$C$28,(-1)*PMT(Input!$C$19/(100*12),($A$620-OFFSET($A$4,MATCH(Input!$C$28,$B$4:$B$620,1),0,1,1)),$AD$4,0,1),0)</f>
        <v>0</v>
      </c>
      <c r="L60" s="69" t="n">
        <f aca="false">IF(AND(($B60&lt;Input!$C$28),($B60&lt;Input!$G$28)),($G60+$H60+$I60+$J60),($G60+$H60+$I60+$J60+$K60))</f>
        <v>9125.54217674727</v>
      </c>
      <c r="M60" s="69" t="n">
        <f aca="false">Mortgage!$L60</f>
        <v>-1287.48512317112</v>
      </c>
      <c r="N60" s="69" t="n">
        <f aca="false">$L60+$M60</f>
        <v>7838.05705357615</v>
      </c>
      <c r="O60" s="69" t="n">
        <f aca="false">IF(AND(($B60&lt;Input!$C$28),($B60&lt;Input!$G$28)),Expenses!$D60,(-1)*$N60)</f>
        <v>-4059.1206</v>
      </c>
      <c r="P60" s="69" t="n">
        <f aca="false">Childcare!$D60</f>
        <v>-1500</v>
      </c>
      <c r="Q60" s="69" t="n">
        <f aca="false">Loan_01!$E60</f>
        <v>0</v>
      </c>
      <c r="R60" s="69" t="n">
        <f aca="false">Loan_02!$E60</f>
        <v>-389.682234095174</v>
      </c>
      <c r="S60" s="69" t="n">
        <f aca="false">(-1)*SUM(Roth_01!$D60+Roth_02!$D60+IRA_01!$D60+IRA_02!$D60+Invest_01!$D60+Invest_02!$D60)</f>
        <v>-0</v>
      </c>
      <c r="T60" s="69" t="n">
        <f aca="false">(-1)*(IF(($B60&gt;Input!$O$22),0,Input!$O$28)+IF(($B60&gt;Input!$O$29),0,Input!$O$35)+IF(($B60&gt;Input!$O$36),0,Input!$O$42))</f>
        <v>-500</v>
      </c>
      <c r="U60" s="69" t="n">
        <f aca="false">IF(($AB59*(Input!$C$17/100)&gt;0),0,($AB59*(Input!$C$17/100)))</f>
        <v>0</v>
      </c>
      <c r="V60" s="69"/>
      <c r="W60" s="69" t="n">
        <f aca="false">IF(($N60+$O60+$P60+$Q60+$R60+$S60+$T60+$U60)&lt;0,($N60+$O60+$P60+$Q60+$R60+$S60+$T60+$U60),0)</f>
        <v>0</v>
      </c>
      <c r="X60" s="69"/>
      <c r="Y60" s="69" t="n">
        <f aca="false">IF(($N60+$O60+$P60+$Q60+$R60+$S60+$T60+$U60)&gt;=0,($N60+$O60+$P60+$Q60+$R60+$S60+$T60+$U60),0)</f>
        <v>1389.25421948097</v>
      </c>
      <c r="AA60" s="69" t="n">
        <f aca="false">IF(AND((($AB59+$W59-$U59)&lt;0),($Y60&gt;0)),($AA59-$K60)*(1+Input!$C$19/(12*100)),($AA59+$Y60-$K60)*(1+Input!$C$19/(12*100)))</f>
        <v>14806.9199416169</v>
      </c>
      <c r="AB60" s="69" t="n">
        <f aca="false">IF(AND((($AB59+$W59-$U59)&lt;0),($Y60&gt;=0)),($AB59+$W59-$U59+$Y60)*(1+Input!$C$16/(12*100)),0)</f>
        <v>0</v>
      </c>
    </row>
    <row r="61" customFormat="false" ht="12.8" hidden="false" customHeight="false" outlineLevel="0" collapsed="false">
      <c r="A61" s="67" t="n">
        <v>57</v>
      </c>
      <c r="B61" s="68" t="n">
        <f aca="false">EOMONTH(Input!$C$7,A61)</f>
        <v>44651</v>
      </c>
      <c r="D61" s="67" t="n">
        <f aca="false">DATEDIF(Input!$C$23,$B61,"Y")</f>
        <v>44</v>
      </c>
      <c r="E61" s="67" t="n">
        <f aca="false">DATEDIF(Input!$G$23,$B61,"Y")</f>
        <v>43</v>
      </c>
      <c r="G61" s="69" t="n">
        <f aca="false">Salary_01!$L61</f>
        <v>5331.82831373203</v>
      </c>
      <c r="H61" s="69" t="n">
        <f aca="false">Salary_02!$L61</f>
        <v>3793.71386301523</v>
      </c>
      <c r="I61" s="69" t="n">
        <f aca="false">Retirement_Dist_01!$J61</f>
        <v>0</v>
      </c>
      <c r="J61" s="69" t="n">
        <f aca="false">Retirement_Dist_02!$J61</f>
        <v>0</v>
      </c>
      <c r="K61" s="69" t="n">
        <f aca="true">IF($B61&gt;Input!$C$28,(-1)*PMT(Input!$C$19/(100*12),($A$620-OFFSET($A$4,MATCH(Input!$C$28,$B$4:$B$620,1),0,1,1)),$AD$4,0,1),0)</f>
        <v>0</v>
      </c>
      <c r="L61" s="69" t="n">
        <f aca="false">IF(AND(($B61&lt;Input!$C$28),($B61&lt;Input!$G$28)),($G61+$H61+$I61+$J61),($G61+$H61+$I61+$J61+$K61))</f>
        <v>9125.54217674727</v>
      </c>
      <c r="M61" s="69" t="n">
        <f aca="false">Mortgage!$L61</f>
        <v>-1287.48512317112</v>
      </c>
      <c r="N61" s="69" t="n">
        <f aca="false">$L61+$M61</f>
        <v>7838.05705357615</v>
      </c>
      <c r="O61" s="69" t="n">
        <f aca="false">IF(AND(($B61&lt;Input!$C$28),($B61&lt;Input!$G$28)),Expenses!$D61,(-1)*$N61)</f>
        <v>-4059.1206</v>
      </c>
      <c r="P61" s="69" t="n">
        <f aca="false">Childcare!$D61</f>
        <v>-1500</v>
      </c>
      <c r="Q61" s="69" t="n">
        <f aca="false">Loan_01!$E61</f>
        <v>0</v>
      </c>
      <c r="R61" s="69" t="n">
        <f aca="false">Loan_02!$E61</f>
        <v>-389.682234095174</v>
      </c>
      <c r="S61" s="69" t="n">
        <f aca="false">(-1)*SUM(Roth_01!$D61+Roth_02!$D61+IRA_01!$D61+IRA_02!$D61+Invest_01!$D61+Invest_02!$D61)</f>
        <v>-0</v>
      </c>
      <c r="T61" s="69" t="n">
        <f aca="false">(-1)*(IF(($B61&gt;Input!$O$22),0,Input!$O$28)+IF(($B61&gt;Input!$O$29),0,Input!$O$35)+IF(($B61&gt;Input!$O$36),0,Input!$O$42))</f>
        <v>-500</v>
      </c>
      <c r="U61" s="69" t="n">
        <f aca="false">IF(($AB60*(Input!$C$17/100)&gt;0),0,($AB60*(Input!$C$17/100)))</f>
        <v>0</v>
      </c>
      <c r="V61" s="69"/>
      <c r="W61" s="69" t="n">
        <f aca="false">IF(($N61+$O61+$P61+$Q61+$R61+$S61+$T61+$U61)&lt;0,($N61+$O61+$P61+$Q61+$R61+$S61+$T61+$U61),0)</f>
        <v>0</v>
      </c>
      <c r="X61" s="69"/>
      <c r="Y61" s="69" t="n">
        <f aca="false">IF(($N61+$O61+$P61+$Q61+$R61+$S61+$T61+$U61)&gt;=0,($N61+$O61+$P61+$Q61+$R61+$S61+$T61+$U61),0)</f>
        <v>1389.25421948097</v>
      </c>
      <c r="AA61" s="69" t="n">
        <f aca="false">IF(AND((($AB60+$W60-$U60)&lt;0),($Y61&gt;0)),($AA60-$K61)*(1+Input!$C$19/(12*100)),($AA60+$Y61-$K61)*(1+Input!$C$19/(12*100)))</f>
        <v>16196.8490016879</v>
      </c>
      <c r="AB61" s="69" t="n">
        <f aca="false">IF(AND((($AB60+$W60-$U60)&lt;0),($Y61&gt;=0)),($AB60+$W60-$U60+$Y61)*(1+Input!$C$16/(12*100)),0)</f>
        <v>0</v>
      </c>
    </row>
    <row r="62" customFormat="false" ht="12.8" hidden="false" customHeight="false" outlineLevel="0" collapsed="false">
      <c r="A62" s="67" t="n">
        <v>58</v>
      </c>
      <c r="B62" s="68" t="n">
        <f aca="false">EOMONTH(Input!$C$7,A62)</f>
        <v>44681</v>
      </c>
      <c r="D62" s="67" t="n">
        <f aca="false">DATEDIF(Input!$C$23,$B62,"Y")</f>
        <v>44</v>
      </c>
      <c r="E62" s="67" t="n">
        <f aca="false">DATEDIF(Input!$G$23,$B62,"Y")</f>
        <v>43</v>
      </c>
      <c r="G62" s="69" t="n">
        <f aca="false">Salary_01!$L62</f>
        <v>5331.82831373203</v>
      </c>
      <c r="H62" s="69" t="n">
        <f aca="false">Salary_02!$L62</f>
        <v>3793.71386301523</v>
      </c>
      <c r="I62" s="69" t="n">
        <f aca="false">Retirement_Dist_01!$J62</f>
        <v>0</v>
      </c>
      <c r="J62" s="69" t="n">
        <f aca="false">Retirement_Dist_02!$J62</f>
        <v>0</v>
      </c>
      <c r="K62" s="69" t="n">
        <f aca="true">IF($B62&gt;Input!$C$28,(-1)*PMT(Input!$C$19/(100*12),($A$620-OFFSET($A$4,MATCH(Input!$C$28,$B$4:$B$620,1),0,1,1)),$AD$4,0,1),0)</f>
        <v>0</v>
      </c>
      <c r="L62" s="69" t="n">
        <f aca="false">IF(AND(($B62&lt;Input!$C$28),($B62&lt;Input!$G$28)),($G62+$H62+$I62+$J62),($G62+$H62+$I62+$J62+$K62))</f>
        <v>9125.54217674727</v>
      </c>
      <c r="M62" s="69" t="n">
        <f aca="false">Mortgage!$L62</f>
        <v>-1287.48512317112</v>
      </c>
      <c r="N62" s="69" t="n">
        <f aca="false">$L62+$M62</f>
        <v>7838.05705357615</v>
      </c>
      <c r="O62" s="69" t="n">
        <f aca="false">IF(AND(($B62&lt;Input!$C$28),($B62&lt;Input!$G$28)),Expenses!$D62,(-1)*$N62)</f>
        <v>-4059.1206</v>
      </c>
      <c r="P62" s="69" t="n">
        <f aca="false">Childcare!$D62</f>
        <v>-1500</v>
      </c>
      <c r="Q62" s="69" t="n">
        <f aca="false">Loan_01!$E62</f>
        <v>0</v>
      </c>
      <c r="R62" s="69" t="n">
        <f aca="false">Loan_02!$E62</f>
        <v>-389.682234095174</v>
      </c>
      <c r="S62" s="69" t="n">
        <f aca="false">(-1)*SUM(Roth_01!$D62+Roth_02!$D62+IRA_01!$D62+IRA_02!$D62+Invest_01!$D62+Invest_02!$D62)</f>
        <v>-0</v>
      </c>
      <c r="T62" s="69" t="n">
        <f aca="false">(-1)*(IF(($B62&gt;Input!$O$22),0,Input!$O$28)+IF(($B62&gt;Input!$O$29),0,Input!$O$35)+IF(($B62&gt;Input!$O$36),0,Input!$O$42))</f>
        <v>-500</v>
      </c>
      <c r="U62" s="69" t="n">
        <f aca="false">IF(($AB61*(Input!$C$17/100)&gt;0),0,($AB61*(Input!$C$17/100)))</f>
        <v>0</v>
      </c>
      <c r="V62" s="69"/>
      <c r="W62" s="69" t="n">
        <f aca="false">IF(($N62+$O62+$P62+$Q62+$R62+$S62+$T62+$U62)&lt;0,($N62+$O62+$P62+$Q62+$R62+$S62+$T62+$U62),0)</f>
        <v>0</v>
      </c>
      <c r="X62" s="69"/>
      <c r="Y62" s="69" t="n">
        <f aca="false">IF(($N62+$O62+$P62+$Q62+$R62+$S62+$T62+$U62)&gt;=0,($N62+$O62+$P62+$Q62+$R62+$S62+$T62+$U62),0)</f>
        <v>1389.25421948097</v>
      </c>
      <c r="AA62" s="69" t="n">
        <f aca="false">IF(AND((($AB61+$W61-$U61)&lt;0),($Y62&gt;0)),($AA61-$K62)*(1+Input!$C$19/(12*100)),($AA61+$Y62-$K62)*(1+Input!$C$19/(12*100)))</f>
        <v>17586.8359754697</v>
      </c>
      <c r="AB62" s="69" t="n">
        <f aca="false">IF(AND((($AB61+$W61-$U61)&lt;0),($Y62&gt;=0)),($AB61+$W61-$U61+$Y62)*(1+Input!$C$16/(12*100)),0)</f>
        <v>0</v>
      </c>
    </row>
    <row r="63" customFormat="false" ht="12.8" hidden="false" customHeight="false" outlineLevel="0" collapsed="false">
      <c r="A63" s="67" t="n">
        <v>59</v>
      </c>
      <c r="B63" s="68" t="n">
        <f aca="false">EOMONTH(Input!$C$7,A63)</f>
        <v>44712</v>
      </c>
      <c r="D63" s="67" t="n">
        <f aca="false">DATEDIF(Input!$C$23,$B63,"Y")</f>
        <v>45</v>
      </c>
      <c r="E63" s="67" t="n">
        <f aca="false">DATEDIF(Input!$G$23,$B63,"Y")</f>
        <v>43</v>
      </c>
      <c r="G63" s="69" t="n">
        <f aca="false">Salary_01!$L63</f>
        <v>5331.82831373203</v>
      </c>
      <c r="H63" s="69" t="n">
        <f aca="false">Salary_02!$L63</f>
        <v>3793.71386301523</v>
      </c>
      <c r="I63" s="69" t="n">
        <f aca="false">Retirement_Dist_01!$J63</f>
        <v>0</v>
      </c>
      <c r="J63" s="69" t="n">
        <f aca="false">Retirement_Dist_02!$J63</f>
        <v>0</v>
      </c>
      <c r="K63" s="69" t="n">
        <f aca="true">IF($B63&gt;Input!$C$28,(-1)*PMT(Input!$C$19/(100*12),($A$620-OFFSET($A$4,MATCH(Input!$C$28,$B$4:$B$620,1),0,1,1)),$AD$4,0,1),0)</f>
        <v>0</v>
      </c>
      <c r="L63" s="69" t="n">
        <f aca="false">IF(AND(($B63&lt;Input!$C$28),($B63&lt;Input!$G$28)),($G63+$H63+$I63+$J63),($G63+$H63+$I63+$J63+$K63))</f>
        <v>9125.54217674727</v>
      </c>
      <c r="M63" s="69" t="n">
        <f aca="false">Mortgage!$L63</f>
        <v>-1287.48512317112</v>
      </c>
      <c r="N63" s="69" t="n">
        <f aca="false">$L63+$M63</f>
        <v>7838.05705357615</v>
      </c>
      <c r="O63" s="69" t="n">
        <f aca="false">IF(AND(($B63&lt;Input!$C$28),($B63&lt;Input!$G$28)),Expenses!$D63,(-1)*$N63)</f>
        <v>-4059.1206</v>
      </c>
      <c r="P63" s="69" t="n">
        <f aca="false">Childcare!$D63</f>
        <v>-1500</v>
      </c>
      <c r="Q63" s="69" t="n">
        <f aca="false">Loan_01!$E63</f>
        <v>0</v>
      </c>
      <c r="R63" s="69" t="n">
        <f aca="false">Loan_02!$E63</f>
        <v>-389.682234095174</v>
      </c>
      <c r="S63" s="69" t="n">
        <f aca="false">(-1)*SUM(Roth_01!$D63+Roth_02!$D63+IRA_01!$D63+IRA_02!$D63+Invest_01!$D63+Invest_02!$D63)</f>
        <v>-0</v>
      </c>
      <c r="T63" s="69" t="n">
        <f aca="false">(-1)*(IF(($B63&gt;Input!$O$22),0,Input!$O$28)+IF(($B63&gt;Input!$O$29),0,Input!$O$35)+IF(($B63&gt;Input!$O$36),0,Input!$O$42))</f>
        <v>-500</v>
      </c>
      <c r="U63" s="69" t="n">
        <f aca="false">IF(($AB62*(Input!$C$17/100)&gt;0),0,($AB62*(Input!$C$17/100)))</f>
        <v>0</v>
      </c>
      <c r="V63" s="69"/>
      <c r="W63" s="69" t="n">
        <f aca="false">IF(($N63+$O63+$P63+$Q63+$R63+$S63+$T63+$U63)&lt;0,($N63+$O63+$P63+$Q63+$R63+$S63+$T63+$U63),0)</f>
        <v>0</v>
      </c>
      <c r="X63" s="69"/>
      <c r="Y63" s="69" t="n">
        <f aca="false">IF(($N63+$O63+$P63+$Q63+$R63+$S63+$T63+$U63)&gt;=0,($N63+$O63+$P63+$Q63+$R63+$S63+$T63+$U63),0)</f>
        <v>1389.25421948097</v>
      </c>
      <c r="AA63" s="69" t="n">
        <f aca="false">IF(AND((($AB62+$W62-$U62)&lt;0),($Y63&gt;0)),($AA62-$K63)*(1+Input!$C$19/(12*100)),($AA62+$Y63-$K63)*(1+Input!$C$19/(12*100)))</f>
        <v>18976.8808653755</v>
      </c>
      <c r="AB63" s="69" t="n">
        <f aca="false">IF(AND((($AB62+$W62-$U62)&lt;0),($Y63&gt;=0)),($AB62+$W62-$U62+$Y63)*(1+Input!$C$16/(12*100)),0)</f>
        <v>0</v>
      </c>
    </row>
    <row r="64" customFormat="false" ht="12.8" hidden="false" customHeight="false" outlineLevel="0" collapsed="false">
      <c r="A64" s="67" t="n">
        <v>60</v>
      </c>
      <c r="B64" s="68" t="n">
        <f aca="false">EOMONTH(Input!$C$7,A64)</f>
        <v>44742</v>
      </c>
      <c r="D64" s="67" t="n">
        <f aca="false">DATEDIF(Input!$C$23,$B64,"Y")</f>
        <v>45</v>
      </c>
      <c r="E64" s="67" t="n">
        <f aca="false">DATEDIF(Input!$G$23,$B64,"Y")</f>
        <v>43</v>
      </c>
      <c r="G64" s="69" t="n">
        <f aca="false">Salary_01!$L64</f>
        <v>5438.46488000667</v>
      </c>
      <c r="H64" s="69" t="n">
        <f aca="false">Salary_02!$L64</f>
        <v>3869.58814027554</v>
      </c>
      <c r="I64" s="69" t="n">
        <f aca="false">Retirement_Dist_01!$J64</f>
        <v>0</v>
      </c>
      <c r="J64" s="69" t="n">
        <f aca="false">Retirement_Dist_02!$J64</f>
        <v>0</v>
      </c>
      <c r="K64" s="69" t="n">
        <f aca="true">IF($B64&gt;Input!$C$28,(-1)*PMT(Input!$C$19/(100*12),($A$620-OFFSET($A$4,MATCH(Input!$C$28,$B$4:$B$620,1),0,1,1)),$AD$4,0,1),0)</f>
        <v>0</v>
      </c>
      <c r="L64" s="69" t="n">
        <f aca="false">IF(AND(($B64&lt;Input!$C$28),($B64&lt;Input!$G$28)),($G64+$H64+$I64+$J64),($G64+$H64+$I64+$J64+$K64))</f>
        <v>9308.05302028221</v>
      </c>
      <c r="M64" s="69" t="n">
        <f aca="false">Mortgage!$L64</f>
        <v>-1295.92643924612</v>
      </c>
      <c r="N64" s="69" t="n">
        <f aca="false">$L64+$M64</f>
        <v>8012.12658103609</v>
      </c>
      <c r="O64" s="69" t="n">
        <f aca="false">IF(AND(($B64&lt;Input!$C$28),($B64&lt;Input!$G$28)),Expenses!$D64,(-1)*$N64)</f>
        <v>-4140.303012</v>
      </c>
      <c r="P64" s="69" t="n">
        <f aca="false">Childcare!$D64</f>
        <v>-1500</v>
      </c>
      <c r="Q64" s="69" t="n">
        <f aca="false">Loan_01!$E64</f>
        <v>0</v>
      </c>
      <c r="R64" s="69" t="n">
        <f aca="false">Loan_02!$E64</f>
        <v>-389.682234095174</v>
      </c>
      <c r="S64" s="69" t="n">
        <f aca="false">(-1)*SUM(Roth_01!$D64+Roth_02!$D64+IRA_01!$D64+IRA_02!$D64+Invest_01!$D64+Invest_02!$D64)</f>
        <v>-0</v>
      </c>
      <c r="T64" s="69" t="n">
        <f aca="false">(-1)*(IF(($B64&gt;Input!$O$22),0,Input!$O$28)+IF(($B64&gt;Input!$O$29),0,Input!$O$35)+IF(($B64&gt;Input!$O$36),0,Input!$O$42))</f>
        <v>-500</v>
      </c>
      <c r="U64" s="69" t="n">
        <f aca="false">IF(($AB63*(Input!$C$17/100)&gt;0),0,($AB63*(Input!$C$17/100)))</f>
        <v>0</v>
      </c>
      <c r="V64" s="69"/>
      <c r="W64" s="69" t="n">
        <f aca="false">IF(($N64+$O64+$P64+$Q64+$R64+$S64+$T64+$U64)&lt;0,($N64+$O64+$P64+$Q64+$R64+$S64+$T64+$U64),0)</f>
        <v>0</v>
      </c>
      <c r="X64" s="69"/>
      <c r="Y64" s="69" t="n">
        <f aca="false">IF(($N64+$O64+$P64+$Q64+$R64+$S64+$T64+$U64)&gt;=0,($N64+$O64+$P64+$Q64+$R64+$S64+$T64+$U64),0)</f>
        <v>1482.14133494092</v>
      </c>
      <c r="AA64" s="69" t="n">
        <f aca="false">IF(AND((($AB63+$W63-$U63)&lt;0),($Y64&gt;0)),($AA63-$K64)*(1+Input!$C$19/(12*100)),($AA63+$Y64-$K64)*(1+Input!$C$19/(12*100)))</f>
        <v>20459.8746595748</v>
      </c>
      <c r="AB64" s="69" t="n">
        <f aca="false">IF(AND((($AB63+$W63-$U63)&lt;0),($Y64&gt;=0)),($AB63+$W63-$U63+$Y64)*(1+Input!$C$16/(12*100)),0)</f>
        <v>0</v>
      </c>
    </row>
    <row r="65" customFormat="false" ht="12.8" hidden="false" customHeight="false" outlineLevel="0" collapsed="false">
      <c r="A65" s="67" t="n">
        <v>61</v>
      </c>
      <c r="B65" s="68" t="n">
        <f aca="false">EOMONTH(Input!$C$7,A65)</f>
        <v>44773</v>
      </c>
      <c r="D65" s="67" t="n">
        <f aca="false">DATEDIF(Input!$C$23,$B65,"Y")</f>
        <v>45</v>
      </c>
      <c r="E65" s="67" t="n">
        <f aca="false">DATEDIF(Input!$G$23,$B65,"Y")</f>
        <v>43</v>
      </c>
      <c r="G65" s="69" t="n">
        <f aca="false">Salary_01!$L65</f>
        <v>5438.46488000667</v>
      </c>
      <c r="H65" s="69" t="n">
        <f aca="false">Salary_02!$L65</f>
        <v>3869.58814027554</v>
      </c>
      <c r="I65" s="69" t="n">
        <f aca="false">Retirement_Dist_01!$J65</f>
        <v>0</v>
      </c>
      <c r="J65" s="69" t="n">
        <f aca="false">Retirement_Dist_02!$J65</f>
        <v>0</v>
      </c>
      <c r="K65" s="69" t="n">
        <f aca="true">IF($B65&gt;Input!$C$28,(-1)*PMT(Input!$C$19/(100*12),($A$620-OFFSET($A$4,MATCH(Input!$C$28,$B$4:$B$620,1),0,1,1)),$AD$4,0,1),0)</f>
        <v>0</v>
      </c>
      <c r="L65" s="69" t="n">
        <f aca="false">IF(AND(($B65&lt;Input!$C$28),($B65&lt;Input!$G$28)),($G65+$H65+$I65+$J65),($G65+$H65+$I65+$J65+$K65))</f>
        <v>9308.05302028221</v>
      </c>
      <c r="M65" s="69" t="n">
        <f aca="false">Mortgage!$L65</f>
        <v>-1295.92643924612</v>
      </c>
      <c r="N65" s="69" t="n">
        <f aca="false">$L65+$M65</f>
        <v>8012.12658103609</v>
      </c>
      <c r="O65" s="69" t="n">
        <f aca="false">IF(AND(($B65&lt;Input!$C$28),($B65&lt;Input!$G$28)),Expenses!$D65,(-1)*$N65)</f>
        <v>-4140.303012</v>
      </c>
      <c r="P65" s="69" t="n">
        <f aca="false">Childcare!$D65</f>
        <v>-1500</v>
      </c>
      <c r="Q65" s="69" t="n">
        <f aca="false">Loan_01!$E65</f>
        <v>0</v>
      </c>
      <c r="R65" s="69" t="n">
        <f aca="false">Loan_02!$E65</f>
        <v>-389.682234095174</v>
      </c>
      <c r="S65" s="69" t="n">
        <f aca="false">(-1)*SUM(Roth_01!$D65+Roth_02!$D65+IRA_01!$D65+IRA_02!$D65+Invest_01!$D65+Invest_02!$D65)</f>
        <v>-0</v>
      </c>
      <c r="T65" s="69" t="n">
        <f aca="false">(-1)*(IF(($B65&gt;Input!$O$22),0,Input!$O$28)+IF(($B65&gt;Input!$O$29),0,Input!$O$35)+IF(($B65&gt;Input!$O$36),0,Input!$O$42))</f>
        <v>-500</v>
      </c>
      <c r="U65" s="69" t="n">
        <f aca="false">IF(($AB64*(Input!$C$17/100)&gt;0),0,($AB64*(Input!$C$17/100)))</f>
        <v>0</v>
      </c>
      <c r="V65" s="69"/>
      <c r="W65" s="69" t="n">
        <f aca="false">IF(($N65+$O65+$P65+$Q65+$R65+$S65+$T65+$U65)&lt;0,($N65+$O65+$P65+$Q65+$R65+$S65+$T65+$U65),0)</f>
        <v>0</v>
      </c>
      <c r="X65" s="69"/>
      <c r="Y65" s="69" t="n">
        <f aca="false">IF(($N65+$O65+$P65+$Q65+$R65+$S65+$T65+$U65)&gt;=0,($N65+$O65+$P65+$Q65+$R65+$S65+$T65+$U65),0)</f>
        <v>1482.14133494092</v>
      </c>
      <c r="AA65" s="69" t="n">
        <f aca="false">IF(AND((($AB64+$W64-$U64)&lt;0),($Y65&gt;0)),($AA64-$K65)*(1+Input!$C$19/(12*100)),($AA64+$Y65-$K65)*(1+Input!$C$19/(12*100)))</f>
        <v>21942.9302451821</v>
      </c>
      <c r="AB65" s="69" t="n">
        <f aca="false">IF(AND((($AB64+$W64-$U64)&lt;0),($Y65&gt;=0)),($AB64+$W64-$U64+$Y65)*(1+Input!$C$16/(12*100)),0)</f>
        <v>0</v>
      </c>
    </row>
    <row r="66" customFormat="false" ht="12.8" hidden="false" customHeight="false" outlineLevel="0" collapsed="false">
      <c r="A66" s="67" t="n">
        <v>62</v>
      </c>
      <c r="B66" s="68" t="n">
        <f aca="false">EOMONTH(Input!$C$7,A66)</f>
        <v>44804</v>
      </c>
      <c r="D66" s="67" t="n">
        <f aca="false">DATEDIF(Input!$C$23,$B66,"Y")</f>
        <v>45</v>
      </c>
      <c r="E66" s="67" t="n">
        <f aca="false">DATEDIF(Input!$G$23,$B66,"Y")</f>
        <v>43</v>
      </c>
      <c r="G66" s="69" t="n">
        <f aca="false">Salary_01!$L66</f>
        <v>5438.46488000667</v>
      </c>
      <c r="H66" s="69" t="n">
        <f aca="false">Salary_02!$L66</f>
        <v>3869.58814027554</v>
      </c>
      <c r="I66" s="69" t="n">
        <f aca="false">Retirement_Dist_01!$J66</f>
        <v>0</v>
      </c>
      <c r="J66" s="69" t="n">
        <f aca="false">Retirement_Dist_02!$J66</f>
        <v>0</v>
      </c>
      <c r="K66" s="69" t="n">
        <f aca="true">IF($B66&gt;Input!$C$28,(-1)*PMT(Input!$C$19/(100*12),($A$620-OFFSET($A$4,MATCH(Input!$C$28,$B$4:$B$620,1),0,1,1)),$AD$4,0,1),0)</f>
        <v>0</v>
      </c>
      <c r="L66" s="69" t="n">
        <f aca="false">IF(AND(($B66&lt;Input!$C$28),($B66&lt;Input!$G$28)),($G66+$H66+$I66+$J66),($G66+$H66+$I66+$J66+$K66))</f>
        <v>9308.05302028221</v>
      </c>
      <c r="M66" s="69" t="n">
        <f aca="false">Mortgage!$L66</f>
        <v>-1295.92643924612</v>
      </c>
      <c r="N66" s="69" t="n">
        <f aca="false">$L66+$M66</f>
        <v>8012.12658103609</v>
      </c>
      <c r="O66" s="69" t="n">
        <f aca="false">IF(AND(($B66&lt;Input!$C$28),($B66&lt;Input!$G$28)),Expenses!$D66,(-1)*$N66)</f>
        <v>-4140.303012</v>
      </c>
      <c r="P66" s="69" t="n">
        <f aca="false">Childcare!$D66</f>
        <v>-1500</v>
      </c>
      <c r="Q66" s="69" t="n">
        <f aca="false">Loan_01!$E66</f>
        <v>0</v>
      </c>
      <c r="R66" s="69" t="n">
        <f aca="false">Loan_02!$E66</f>
        <v>-389.682234095174</v>
      </c>
      <c r="S66" s="69" t="n">
        <f aca="false">(-1)*SUM(Roth_01!$D66+Roth_02!$D66+IRA_01!$D66+IRA_02!$D66+Invest_01!$D66+Invest_02!$D66)</f>
        <v>-0</v>
      </c>
      <c r="T66" s="69" t="n">
        <f aca="false">(-1)*(IF(($B66&gt;Input!$O$22),0,Input!$O$28)+IF(($B66&gt;Input!$O$29),0,Input!$O$35)+IF(($B66&gt;Input!$O$36),0,Input!$O$42))</f>
        <v>-500</v>
      </c>
      <c r="U66" s="69" t="n">
        <f aca="false">IF(($AB65*(Input!$C$17/100)&gt;0),0,($AB65*(Input!$C$17/100)))</f>
        <v>0</v>
      </c>
      <c r="V66" s="69"/>
      <c r="W66" s="69" t="n">
        <f aca="false">IF(($N66+$O66+$P66+$Q66+$R66+$S66+$T66+$U66)&lt;0,($N66+$O66+$P66+$Q66+$R66+$S66+$T66+$U66),0)</f>
        <v>0</v>
      </c>
      <c r="X66" s="69"/>
      <c r="Y66" s="69" t="n">
        <f aca="false">IF(($N66+$O66+$P66+$Q66+$R66+$S66+$T66+$U66)&gt;=0,($N66+$O66+$P66+$Q66+$R66+$S66+$T66+$U66),0)</f>
        <v>1482.14133494092</v>
      </c>
      <c r="AA66" s="69" t="n">
        <f aca="false">IF(AND((($AB65+$W65-$U65)&lt;0),($Y66&gt;0)),($AA65-$K66)*(1+Input!$C$19/(12*100)),($AA65+$Y66-$K66)*(1+Input!$C$19/(12*100)))</f>
        <v>23426.0476247722</v>
      </c>
      <c r="AB66" s="69" t="n">
        <f aca="false">IF(AND((($AB65+$W65-$U65)&lt;0),($Y66&gt;=0)),($AB65+$W65-$U65+$Y66)*(1+Input!$C$16/(12*100)),0)</f>
        <v>0</v>
      </c>
    </row>
    <row r="67" customFormat="false" ht="12.8" hidden="false" customHeight="false" outlineLevel="0" collapsed="false">
      <c r="A67" s="67" t="n">
        <v>63</v>
      </c>
      <c r="B67" s="68" t="n">
        <f aca="false">EOMONTH(Input!$C$7,A67)</f>
        <v>44834</v>
      </c>
      <c r="D67" s="67" t="n">
        <f aca="false">DATEDIF(Input!$C$23,$B67,"Y")</f>
        <v>45</v>
      </c>
      <c r="E67" s="67" t="n">
        <f aca="false">DATEDIF(Input!$G$23,$B67,"Y")</f>
        <v>43</v>
      </c>
      <c r="G67" s="69" t="n">
        <f aca="false">Salary_01!$L67</f>
        <v>5438.46488000667</v>
      </c>
      <c r="H67" s="69" t="n">
        <f aca="false">Salary_02!$L67</f>
        <v>3869.58814027554</v>
      </c>
      <c r="I67" s="69" t="n">
        <f aca="false">Retirement_Dist_01!$J67</f>
        <v>0</v>
      </c>
      <c r="J67" s="69" t="n">
        <f aca="false">Retirement_Dist_02!$J67</f>
        <v>0</v>
      </c>
      <c r="K67" s="69" t="n">
        <f aca="true">IF($B67&gt;Input!$C$28,(-1)*PMT(Input!$C$19/(100*12),($A$620-OFFSET($A$4,MATCH(Input!$C$28,$B$4:$B$620,1),0,1,1)),$AD$4,0,1),0)</f>
        <v>0</v>
      </c>
      <c r="L67" s="69" t="n">
        <f aca="false">IF(AND(($B67&lt;Input!$C$28),($B67&lt;Input!$G$28)),($G67+$H67+$I67+$J67),($G67+$H67+$I67+$J67+$K67))</f>
        <v>9308.05302028221</v>
      </c>
      <c r="M67" s="69" t="n">
        <f aca="false">Mortgage!$L67</f>
        <v>-1295.92643924612</v>
      </c>
      <c r="N67" s="69" t="n">
        <f aca="false">$L67+$M67</f>
        <v>8012.12658103609</v>
      </c>
      <c r="O67" s="69" t="n">
        <f aca="false">IF(AND(($B67&lt;Input!$C$28),($B67&lt;Input!$G$28)),Expenses!$D67,(-1)*$N67)</f>
        <v>-4140.303012</v>
      </c>
      <c r="P67" s="69" t="n">
        <f aca="false">Childcare!$D67</f>
        <v>-1500</v>
      </c>
      <c r="Q67" s="69" t="n">
        <f aca="false">Loan_01!$E67</f>
        <v>0</v>
      </c>
      <c r="R67" s="69" t="n">
        <f aca="false">Loan_02!$E67</f>
        <v>-389.682234095174</v>
      </c>
      <c r="S67" s="69" t="n">
        <f aca="false">(-1)*SUM(Roth_01!$D67+Roth_02!$D67+IRA_01!$D67+IRA_02!$D67+Invest_01!$D67+Invest_02!$D67)</f>
        <v>-0</v>
      </c>
      <c r="T67" s="69" t="n">
        <f aca="false">(-1)*(IF(($B67&gt;Input!$O$22),0,Input!$O$28)+IF(($B67&gt;Input!$O$29),0,Input!$O$35)+IF(($B67&gt;Input!$O$36),0,Input!$O$42))</f>
        <v>-500</v>
      </c>
      <c r="U67" s="69" t="n">
        <f aca="false">IF(($AB66*(Input!$C$17/100)&gt;0),0,($AB66*(Input!$C$17/100)))</f>
        <v>0</v>
      </c>
      <c r="V67" s="69"/>
      <c r="W67" s="69" t="n">
        <f aca="false">IF(($N67+$O67+$P67+$Q67+$R67+$S67+$T67+$U67)&lt;0,($N67+$O67+$P67+$Q67+$R67+$S67+$T67+$U67),0)</f>
        <v>0</v>
      </c>
      <c r="X67" s="69"/>
      <c r="Y67" s="69" t="n">
        <f aca="false">IF(($N67+$O67+$P67+$Q67+$R67+$S67+$T67+$U67)&gt;=0,($N67+$O67+$P67+$Q67+$R67+$S67+$T67+$U67),0)</f>
        <v>1482.14133494092</v>
      </c>
      <c r="AA67" s="69" t="n">
        <f aca="false">IF(AND((($AB66+$W66-$U66)&lt;0),($Y67&gt;0)),($AA66-$K67)*(1+Input!$C$19/(12*100)),($AA66+$Y67-$K67)*(1+Input!$C$19/(12*100)))</f>
        <v>24909.2268009198</v>
      </c>
      <c r="AB67" s="69" t="n">
        <f aca="false">IF(AND((($AB66+$W66-$U66)&lt;0),($Y67&gt;=0)),($AB66+$W66-$U66+$Y67)*(1+Input!$C$16/(12*100)),0)</f>
        <v>0</v>
      </c>
    </row>
    <row r="68" customFormat="false" ht="12.8" hidden="false" customHeight="false" outlineLevel="0" collapsed="false">
      <c r="A68" s="67" t="n">
        <v>64</v>
      </c>
      <c r="B68" s="68" t="n">
        <f aca="false">EOMONTH(Input!$C$7,A68)</f>
        <v>44865</v>
      </c>
      <c r="D68" s="67" t="n">
        <f aca="false">DATEDIF(Input!$C$23,$B68,"Y")</f>
        <v>45</v>
      </c>
      <c r="E68" s="67" t="n">
        <f aca="false">DATEDIF(Input!$G$23,$B68,"Y")</f>
        <v>44</v>
      </c>
      <c r="G68" s="69" t="n">
        <f aca="false">Salary_01!$L68</f>
        <v>5438.46488000667</v>
      </c>
      <c r="H68" s="69" t="n">
        <f aca="false">Salary_02!$L68</f>
        <v>3869.58814027554</v>
      </c>
      <c r="I68" s="69" t="n">
        <f aca="false">Retirement_Dist_01!$J68</f>
        <v>0</v>
      </c>
      <c r="J68" s="69" t="n">
        <f aca="false">Retirement_Dist_02!$J68</f>
        <v>0</v>
      </c>
      <c r="K68" s="69" t="n">
        <f aca="true">IF($B68&gt;Input!$C$28,(-1)*PMT(Input!$C$19/(100*12),($A$620-OFFSET($A$4,MATCH(Input!$C$28,$B$4:$B$620,1),0,1,1)),$AD$4,0,1),0)</f>
        <v>0</v>
      </c>
      <c r="L68" s="69" t="n">
        <f aca="false">IF(AND(($B68&lt;Input!$C$28),($B68&lt;Input!$G$28)),($G68+$H68+$I68+$J68),($G68+$H68+$I68+$J68+$K68))</f>
        <v>9308.05302028221</v>
      </c>
      <c r="M68" s="69" t="n">
        <f aca="false">Mortgage!$L68</f>
        <v>-1295.92643924612</v>
      </c>
      <c r="N68" s="69" t="n">
        <f aca="false">$L68+$M68</f>
        <v>8012.12658103609</v>
      </c>
      <c r="O68" s="69" t="n">
        <f aca="false">IF(AND(($B68&lt;Input!$C$28),($B68&lt;Input!$G$28)),Expenses!$D68,(-1)*$N68)</f>
        <v>-4140.303012</v>
      </c>
      <c r="P68" s="69" t="n">
        <f aca="false">Childcare!$D68</f>
        <v>-1500</v>
      </c>
      <c r="Q68" s="69" t="n">
        <f aca="false">Loan_01!$E68</f>
        <v>0</v>
      </c>
      <c r="R68" s="69" t="n">
        <f aca="false">Loan_02!$E68</f>
        <v>-389.682234095174</v>
      </c>
      <c r="S68" s="69" t="n">
        <f aca="false">(-1)*SUM(Roth_01!$D68+Roth_02!$D68+IRA_01!$D68+IRA_02!$D68+Invest_01!$D68+Invest_02!$D68)</f>
        <v>-0</v>
      </c>
      <c r="T68" s="69" t="n">
        <f aca="false">(-1)*(IF(($B68&gt;Input!$O$22),0,Input!$O$28)+IF(($B68&gt;Input!$O$29),0,Input!$O$35)+IF(($B68&gt;Input!$O$36),0,Input!$O$42))</f>
        <v>-500</v>
      </c>
      <c r="U68" s="69" t="n">
        <f aca="false">IF(($AB67*(Input!$C$17/100)&gt;0),0,($AB67*(Input!$C$17/100)))</f>
        <v>0</v>
      </c>
      <c r="V68" s="69"/>
      <c r="W68" s="69" t="n">
        <f aca="false">IF(($N68+$O68+$P68+$Q68+$R68+$S68+$T68+$U68)&lt;0,($N68+$O68+$P68+$Q68+$R68+$S68+$T68+$U68),0)</f>
        <v>0</v>
      </c>
      <c r="X68" s="69"/>
      <c r="Y68" s="69" t="n">
        <f aca="false">IF(($N68+$O68+$P68+$Q68+$R68+$S68+$T68+$U68)&gt;=0,($N68+$O68+$P68+$Q68+$R68+$S68+$T68+$U68),0)</f>
        <v>1482.14133494092</v>
      </c>
      <c r="AA68" s="69" t="n">
        <f aca="false">IF(AND((($AB67+$W67-$U67)&lt;0),($Y68&gt;0)),($AA67-$K68)*(1+Input!$C$19/(12*100)),($AA67+$Y68-$K68)*(1+Input!$C$19/(12*100)))</f>
        <v>26392.4677761997</v>
      </c>
      <c r="AB68" s="69" t="n">
        <f aca="false">IF(AND((($AB67+$W67-$U67)&lt;0),($Y68&gt;=0)),($AB67+$W67-$U67+$Y68)*(1+Input!$C$16/(12*100)),0)</f>
        <v>0</v>
      </c>
    </row>
    <row r="69" customFormat="false" ht="12.8" hidden="false" customHeight="false" outlineLevel="0" collapsed="false">
      <c r="A69" s="67" t="n">
        <v>65</v>
      </c>
      <c r="B69" s="68" t="n">
        <f aca="false">EOMONTH(Input!$C$7,A69)</f>
        <v>44895</v>
      </c>
      <c r="D69" s="67" t="n">
        <f aca="false">DATEDIF(Input!$C$23,$B69,"Y")</f>
        <v>45</v>
      </c>
      <c r="E69" s="67" t="n">
        <f aca="false">DATEDIF(Input!$G$23,$B69,"Y")</f>
        <v>44</v>
      </c>
      <c r="G69" s="69" t="n">
        <f aca="false">Salary_01!$L69</f>
        <v>5438.46488000667</v>
      </c>
      <c r="H69" s="69" t="n">
        <f aca="false">Salary_02!$L69</f>
        <v>3869.58814027554</v>
      </c>
      <c r="I69" s="69" t="n">
        <f aca="false">Retirement_Dist_01!$J69</f>
        <v>0</v>
      </c>
      <c r="J69" s="69" t="n">
        <f aca="false">Retirement_Dist_02!$J69</f>
        <v>0</v>
      </c>
      <c r="K69" s="69" t="n">
        <f aca="true">IF($B69&gt;Input!$C$28,(-1)*PMT(Input!$C$19/(100*12),($A$620-OFFSET($A$4,MATCH(Input!$C$28,$B$4:$B$620,1),0,1,1)),$AD$4,0,1),0)</f>
        <v>0</v>
      </c>
      <c r="L69" s="69" t="n">
        <f aca="false">IF(AND(($B69&lt;Input!$C$28),($B69&lt;Input!$G$28)),($G69+$H69+$I69+$J69),($G69+$H69+$I69+$J69+$K69))</f>
        <v>9308.05302028221</v>
      </c>
      <c r="M69" s="69" t="n">
        <f aca="false">Mortgage!$L69</f>
        <v>-1295.92643924612</v>
      </c>
      <c r="N69" s="69" t="n">
        <f aca="false">$L69+$M69</f>
        <v>8012.12658103609</v>
      </c>
      <c r="O69" s="69" t="n">
        <f aca="false">IF(AND(($B69&lt;Input!$C$28),($B69&lt;Input!$G$28)),Expenses!$D69,(-1)*$N69)</f>
        <v>-4140.303012</v>
      </c>
      <c r="P69" s="69" t="n">
        <f aca="false">Childcare!$D69</f>
        <v>-1500</v>
      </c>
      <c r="Q69" s="69" t="n">
        <f aca="false">Loan_01!$E69</f>
        <v>0</v>
      </c>
      <c r="R69" s="69" t="n">
        <f aca="false">Loan_02!$E69</f>
        <v>-389.682234095174</v>
      </c>
      <c r="S69" s="69" t="n">
        <f aca="false">(-1)*SUM(Roth_01!$D69+Roth_02!$D69+IRA_01!$D69+IRA_02!$D69+Invest_01!$D69+Invest_02!$D69)</f>
        <v>-0</v>
      </c>
      <c r="T69" s="69" t="n">
        <f aca="false">(-1)*(IF(($B69&gt;Input!$O$22),0,Input!$O$28)+IF(($B69&gt;Input!$O$29),0,Input!$O$35)+IF(($B69&gt;Input!$O$36),0,Input!$O$42))</f>
        <v>-500</v>
      </c>
      <c r="U69" s="69" t="n">
        <f aca="false">IF(($AB68*(Input!$C$17/100)&gt;0),0,($AB68*(Input!$C$17/100)))</f>
        <v>0</v>
      </c>
      <c r="V69" s="69"/>
      <c r="W69" s="69" t="n">
        <f aca="false">IF(($N69+$O69+$P69+$Q69+$R69+$S69+$T69+$U69)&lt;0,($N69+$O69+$P69+$Q69+$R69+$S69+$T69+$U69),0)</f>
        <v>0</v>
      </c>
      <c r="X69" s="69"/>
      <c r="Y69" s="69" t="n">
        <f aca="false">IF(($N69+$O69+$P69+$Q69+$R69+$S69+$T69+$U69)&gt;=0,($N69+$O69+$P69+$Q69+$R69+$S69+$T69+$U69),0)</f>
        <v>1482.14133494092</v>
      </c>
      <c r="AA69" s="69" t="n">
        <f aca="false">IF(AND((($AB68+$W68-$U68)&lt;0),($Y69&gt;0)),($AA68-$K69)*(1+Input!$C$19/(12*100)),($AA68+$Y69-$K69)*(1+Input!$C$19/(12*100)))</f>
        <v>27875.7705531869</v>
      </c>
      <c r="AB69" s="69" t="n">
        <f aca="false">IF(AND((($AB68+$W68-$U68)&lt;0),($Y69&gt;=0)),($AB68+$W68-$U68+$Y69)*(1+Input!$C$16/(12*100)),0)</f>
        <v>0</v>
      </c>
    </row>
    <row r="70" customFormat="false" ht="12.8" hidden="false" customHeight="false" outlineLevel="0" collapsed="false">
      <c r="A70" s="67" t="n">
        <v>66</v>
      </c>
      <c r="B70" s="68" t="n">
        <f aca="false">EOMONTH(Input!$C$7,A70)</f>
        <v>44926</v>
      </c>
      <c r="D70" s="67" t="n">
        <f aca="false">DATEDIF(Input!$C$23,$B70,"Y")</f>
        <v>45</v>
      </c>
      <c r="E70" s="67" t="n">
        <f aca="false">DATEDIF(Input!$G$23,$B70,"Y")</f>
        <v>44</v>
      </c>
      <c r="G70" s="69" t="n">
        <f aca="false">Salary_01!$L70</f>
        <v>5438.46488000667</v>
      </c>
      <c r="H70" s="69" t="n">
        <f aca="false">Salary_02!$L70</f>
        <v>3869.58814027554</v>
      </c>
      <c r="I70" s="69" t="n">
        <f aca="false">Retirement_Dist_01!$J70</f>
        <v>0</v>
      </c>
      <c r="J70" s="69" t="n">
        <f aca="false">Retirement_Dist_02!$J70</f>
        <v>0</v>
      </c>
      <c r="K70" s="69" t="n">
        <f aca="true">IF($B70&gt;Input!$C$28,(-1)*PMT(Input!$C$19/(100*12),($A$620-OFFSET($A$4,MATCH(Input!$C$28,$B$4:$B$620,1),0,1,1)),$AD$4,0,1),0)</f>
        <v>0</v>
      </c>
      <c r="L70" s="69" t="n">
        <f aca="false">IF(AND(($B70&lt;Input!$C$28),($B70&lt;Input!$G$28)),($G70+$H70+$I70+$J70),($G70+$H70+$I70+$J70+$K70))</f>
        <v>9308.05302028221</v>
      </c>
      <c r="M70" s="69" t="n">
        <f aca="false">Mortgage!$L70</f>
        <v>-1295.92643924612</v>
      </c>
      <c r="N70" s="69" t="n">
        <f aca="false">$L70+$M70</f>
        <v>8012.12658103609</v>
      </c>
      <c r="O70" s="69" t="n">
        <f aca="false">IF(AND(($B70&lt;Input!$C$28),($B70&lt;Input!$G$28)),Expenses!$D70,(-1)*$N70)</f>
        <v>-4140.303012</v>
      </c>
      <c r="P70" s="69" t="n">
        <f aca="false">Childcare!$D70</f>
        <v>-1500</v>
      </c>
      <c r="Q70" s="69" t="n">
        <f aca="false">Loan_01!$E70</f>
        <v>0</v>
      </c>
      <c r="R70" s="69" t="n">
        <f aca="false">Loan_02!$E70</f>
        <v>-389.682234095174</v>
      </c>
      <c r="S70" s="69" t="n">
        <f aca="false">(-1)*SUM(Roth_01!$D70+Roth_02!$D70+IRA_01!$D70+IRA_02!$D70+Invest_01!$D70+Invest_02!$D70)</f>
        <v>-0</v>
      </c>
      <c r="T70" s="69" t="n">
        <f aca="false">(-1)*(IF(($B70&gt;Input!$O$22),0,Input!$O$28)+IF(($B70&gt;Input!$O$29),0,Input!$O$35)+IF(($B70&gt;Input!$O$36),0,Input!$O$42))</f>
        <v>-500</v>
      </c>
      <c r="U70" s="69" t="n">
        <f aca="false">IF(($AB69*(Input!$C$17/100)&gt;0),0,($AB69*(Input!$C$17/100)))</f>
        <v>0</v>
      </c>
      <c r="V70" s="69"/>
      <c r="W70" s="69" t="n">
        <f aca="false">IF(($N70+$O70+$P70+$Q70+$R70+$S70+$T70+$U70)&lt;0,($N70+$O70+$P70+$Q70+$R70+$S70+$T70+$U70),0)</f>
        <v>0</v>
      </c>
      <c r="X70" s="69"/>
      <c r="Y70" s="69" t="n">
        <f aca="false">IF(($N70+$O70+$P70+$Q70+$R70+$S70+$T70+$U70)&gt;=0,($N70+$O70+$P70+$Q70+$R70+$S70+$T70+$U70),0)</f>
        <v>1482.14133494092</v>
      </c>
      <c r="AA70" s="69" t="n">
        <f aca="false">IF(AND((($AB69+$W69-$U69)&lt;0),($Y70&gt;0)),($AA69-$K70)*(1+Input!$C$19/(12*100)),($AA69+$Y70-$K70)*(1+Input!$C$19/(12*100)))</f>
        <v>29359.1351344565</v>
      </c>
      <c r="AB70" s="69" t="n">
        <f aca="false">IF(AND((($AB69+$W69-$U69)&lt;0),($Y70&gt;=0)),($AB69+$W69-$U69+$Y70)*(1+Input!$C$16/(12*100)),0)</f>
        <v>0</v>
      </c>
    </row>
    <row r="71" customFormat="false" ht="12.8" hidden="false" customHeight="false" outlineLevel="0" collapsed="false">
      <c r="A71" s="67" t="n">
        <v>67</v>
      </c>
      <c r="B71" s="68" t="n">
        <f aca="false">EOMONTH(Input!$C$7,A71)</f>
        <v>44957</v>
      </c>
      <c r="D71" s="67" t="n">
        <f aca="false">DATEDIF(Input!$C$23,$B71,"Y")</f>
        <v>45</v>
      </c>
      <c r="E71" s="67" t="n">
        <f aca="false">DATEDIF(Input!$G$23,$B71,"Y")</f>
        <v>44</v>
      </c>
      <c r="G71" s="69" t="n">
        <f aca="false">Salary_01!$L71</f>
        <v>5438.46488000667</v>
      </c>
      <c r="H71" s="69" t="n">
        <f aca="false">Salary_02!$L71</f>
        <v>3869.58814027554</v>
      </c>
      <c r="I71" s="69" t="n">
        <f aca="false">Retirement_Dist_01!$J71</f>
        <v>0</v>
      </c>
      <c r="J71" s="69" t="n">
        <f aca="false">Retirement_Dist_02!$J71</f>
        <v>0</v>
      </c>
      <c r="K71" s="69" t="n">
        <f aca="true">IF($B71&gt;Input!$C$28,(-1)*PMT(Input!$C$19/(100*12),($A$620-OFFSET($A$4,MATCH(Input!$C$28,$B$4:$B$620,1),0,1,1)),$AD$4,0,1),0)</f>
        <v>0</v>
      </c>
      <c r="L71" s="69" t="n">
        <f aca="false">IF(AND(($B71&lt;Input!$C$28),($B71&lt;Input!$G$28)),($G71+$H71+$I71+$J71),($G71+$H71+$I71+$J71+$K71))</f>
        <v>9308.05302028221</v>
      </c>
      <c r="M71" s="69" t="n">
        <f aca="false">Mortgage!$L71</f>
        <v>-1295.92643924612</v>
      </c>
      <c r="N71" s="69" t="n">
        <f aca="false">$L71+$M71</f>
        <v>8012.12658103609</v>
      </c>
      <c r="O71" s="69" t="n">
        <f aca="false">IF(AND(($B71&lt;Input!$C$28),($B71&lt;Input!$G$28)),Expenses!$D71,(-1)*$N71)</f>
        <v>-4140.303012</v>
      </c>
      <c r="P71" s="69" t="n">
        <f aca="false">Childcare!$D71</f>
        <v>-1500</v>
      </c>
      <c r="Q71" s="69" t="n">
        <f aca="false">Loan_01!$E71</f>
        <v>0</v>
      </c>
      <c r="R71" s="69" t="n">
        <f aca="false">Loan_02!$E71</f>
        <v>-389.682234095174</v>
      </c>
      <c r="S71" s="69" t="n">
        <f aca="false">(-1)*SUM(Roth_01!$D71+Roth_02!$D71+IRA_01!$D71+IRA_02!$D71+Invest_01!$D71+Invest_02!$D71)</f>
        <v>-0</v>
      </c>
      <c r="T71" s="69" t="n">
        <f aca="false">(-1)*(IF(($B71&gt;Input!$O$22),0,Input!$O$28)+IF(($B71&gt;Input!$O$29),0,Input!$O$35)+IF(($B71&gt;Input!$O$36),0,Input!$O$42))</f>
        <v>-500</v>
      </c>
      <c r="U71" s="69" t="n">
        <f aca="false">IF(($AB70*(Input!$C$17/100)&gt;0),0,($AB70*(Input!$C$17/100)))</f>
        <v>0</v>
      </c>
      <c r="V71" s="69"/>
      <c r="W71" s="69" t="n">
        <f aca="false">IF(($N71+$O71+$P71+$Q71+$R71+$S71+$T71+$U71)&lt;0,($N71+$O71+$P71+$Q71+$R71+$S71+$T71+$U71),0)</f>
        <v>0</v>
      </c>
      <c r="X71" s="69"/>
      <c r="Y71" s="69" t="n">
        <f aca="false">IF(($N71+$O71+$P71+$Q71+$R71+$S71+$T71+$U71)&gt;=0,($N71+$O71+$P71+$Q71+$R71+$S71+$T71+$U71),0)</f>
        <v>1482.14133494092</v>
      </c>
      <c r="AA71" s="69" t="n">
        <f aca="false">IF(AND((($AB70+$W70-$U70)&lt;0),($Y71&gt;0)),($AA70-$K71)*(1+Input!$C$19/(12*100)),($AA70+$Y71-$K71)*(1+Input!$C$19/(12*100)))</f>
        <v>30842.5615225836</v>
      </c>
      <c r="AB71" s="69" t="n">
        <f aca="false">IF(AND((($AB70+$W70-$U70)&lt;0),($Y71&gt;=0)),($AB70+$W70-$U70+$Y71)*(1+Input!$C$16/(12*100)),0)</f>
        <v>0</v>
      </c>
    </row>
    <row r="72" customFormat="false" ht="12.8" hidden="false" customHeight="false" outlineLevel="0" collapsed="false">
      <c r="A72" s="67" t="n">
        <v>68</v>
      </c>
      <c r="B72" s="68" t="n">
        <f aca="false">EOMONTH(Input!$C$7,A72)</f>
        <v>44985</v>
      </c>
      <c r="D72" s="67" t="n">
        <f aca="false">DATEDIF(Input!$C$23,$B72,"Y")</f>
        <v>45</v>
      </c>
      <c r="E72" s="67" t="n">
        <f aca="false">DATEDIF(Input!$G$23,$B72,"Y")</f>
        <v>44</v>
      </c>
      <c r="G72" s="69" t="n">
        <f aca="false">Salary_01!$L72</f>
        <v>5438.46488000667</v>
      </c>
      <c r="H72" s="69" t="n">
        <f aca="false">Salary_02!$L72</f>
        <v>3869.58814027554</v>
      </c>
      <c r="I72" s="69" t="n">
        <f aca="false">Retirement_Dist_01!$J72</f>
        <v>0</v>
      </c>
      <c r="J72" s="69" t="n">
        <f aca="false">Retirement_Dist_02!$J72</f>
        <v>0</v>
      </c>
      <c r="K72" s="69" t="n">
        <f aca="true">IF($B72&gt;Input!$C$28,(-1)*PMT(Input!$C$19/(100*12),($A$620-OFFSET($A$4,MATCH(Input!$C$28,$B$4:$B$620,1),0,1,1)),$AD$4,0,1),0)</f>
        <v>0</v>
      </c>
      <c r="L72" s="69" t="n">
        <f aca="false">IF(AND(($B72&lt;Input!$C$28),($B72&lt;Input!$G$28)),($G72+$H72+$I72+$J72),($G72+$H72+$I72+$J72+$K72))</f>
        <v>9308.05302028221</v>
      </c>
      <c r="M72" s="69" t="n">
        <f aca="false">Mortgage!$L72</f>
        <v>-1295.92643924612</v>
      </c>
      <c r="N72" s="69" t="n">
        <f aca="false">$L72+$M72</f>
        <v>8012.12658103609</v>
      </c>
      <c r="O72" s="69" t="n">
        <f aca="false">IF(AND(($B72&lt;Input!$C$28),($B72&lt;Input!$G$28)),Expenses!$D72,(-1)*$N72)</f>
        <v>-4140.303012</v>
      </c>
      <c r="P72" s="69" t="n">
        <f aca="false">Childcare!$D72</f>
        <v>-1500</v>
      </c>
      <c r="Q72" s="69" t="n">
        <f aca="false">Loan_01!$E72</f>
        <v>0</v>
      </c>
      <c r="R72" s="69" t="n">
        <f aca="false">Loan_02!$E72</f>
        <v>-389.682234095174</v>
      </c>
      <c r="S72" s="69" t="n">
        <f aca="false">(-1)*SUM(Roth_01!$D72+Roth_02!$D72+IRA_01!$D72+IRA_02!$D72+Invest_01!$D72+Invest_02!$D72)</f>
        <v>-0</v>
      </c>
      <c r="T72" s="69" t="n">
        <f aca="false">(-1)*(IF(($B72&gt;Input!$O$22),0,Input!$O$28)+IF(($B72&gt;Input!$O$29),0,Input!$O$35)+IF(($B72&gt;Input!$O$36),0,Input!$O$42))</f>
        <v>-500</v>
      </c>
      <c r="U72" s="69" t="n">
        <f aca="false">IF(($AB71*(Input!$C$17/100)&gt;0),0,($AB71*(Input!$C$17/100)))</f>
        <v>0</v>
      </c>
      <c r="V72" s="69"/>
      <c r="W72" s="69" t="n">
        <f aca="false">IF(($N72+$O72+$P72+$Q72+$R72+$S72+$T72+$U72)&lt;0,($N72+$O72+$P72+$Q72+$R72+$S72+$T72+$U72),0)</f>
        <v>0</v>
      </c>
      <c r="X72" s="69"/>
      <c r="Y72" s="69" t="n">
        <f aca="false">IF(($N72+$O72+$P72+$Q72+$R72+$S72+$T72+$U72)&gt;=0,($N72+$O72+$P72+$Q72+$R72+$S72+$T72+$U72),0)</f>
        <v>1482.14133494092</v>
      </c>
      <c r="AA72" s="69" t="n">
        <f aca="false">IF(AND((($AB71+$W71-$U71)&lt;0),($Y72&gt;0)),($AA71-$K72)*(1+Input!$C$19/(12*100)),($AA71+$Y72-$K72)*(1+Input!$C$19/(12*100)))</f>
        <v>32326.0497201436</v>
      </c>
      <c r="AB72" s="69" t="n">
        <f aca="false">IF(AND((($AB71+$W71-$U71)&lt;0),($Y72&gt;=0)),($AB71+$W71-$U71+$Y72)*(1+Input!$C$16/(12*100)),0)</f>
        <v>0</v>
      </c>
    </row>
    <row r="73" customFormat="false" ht="12.8" hidden="false" customHeight="false" outlineLevel="0" collapsed="false">
      <c r="A73" s="67" t="n">
        <v>69</v>
      </c>
      <c r="B73" s="68" t="n">
        <f aca="false">EOMONTH(Input!$C$7,A73)</f>
        <v>45016</v>
      </c>
      <c r="D73" s="67" t="n">
        <f aca="false">DATEDIF(Input!$C$23,$B73,"Y")</f>
        <v>45</v>
      </c>
      <c r="E73" s="67" t="n">
        <f aca="false">DATEDIF(Input!$G$23,$B73,"Y")</f>
        <v>44</v>
      </c>
      <c r="G73" s="69" t="n">
        <f aca="false">Salary_01!$L73</f>
        <v>5438.46488000667</v>
      </c>
      <c r="H73" s="69" t="n">
        <f aca="false">Salary_02!$L73</f>
        <v>3869.58814027554</v>
      </c>
      <c r="I73" s="69" t="n">
        <f aca="false">Retirement_Dist_01!$J73</f>
        <v>0</v>
      </c>
      <c r="J73" s="69" t="n">
        <f aca="false">Retirement_Dist_02!$J73</f>
        <v>0</v>
      </c>
      <c r="K73" s="69" t="n">
        <f aca="true">IF($B73&gt;Input!$C$28,(-1)*PMT(Input!$C$19/(100*12),($A$620-OFFSET($A$4,MATCH(Input!$C$28,$B$4:$B$620,1),0,1,1)),$AD$4,0,1),0)</f>
        <v>0</v>
      </c>
      <c r="L73" s="69" t="n">
        <f aca="false">IF(AND(($B73&lt;Input!$C$28),($B73&lt;Input!$G$28)),($G73+$H73+$I73+$J73),($G73+$H73+$I73+$J73+$K73))</f>
        <v>9308.05302028221</v>
      </c>
      <c r="M73" s="69" t="n">
        <f aca="false">Mortgage!$L73</f>
        <v>-1295.92643924612</v>
      </c>
      <c r="N73" s="69" t="n">
        <f aca="false">$L73+$M73</f>
        <v>8012.12658103609</v>
      </c>
      <c r="O73" s="69" t="n">
        <f aca="false">IF(AND(($B73&lt;Input!$C$28),($B73&lt;Input!$G$28)),Expenses!$D73,(-1)*$N73)</f>
        <v>-4140.303012</v>
      </c>
      <c r="P73" s="69" t="n">
        <f aca="false">Childcare!$D73</f>
        <v>-1500</v>
      </c>
      <c r="Q73" s="69" t="n">
        <f aca="false">Loan_01!$E73</f>
        <v>0</v>
      </c>
      <c r="R73" s="69" t="n">
        <f aca="false">Loan_02!$E73</f>
        <v>-389.682234095174</v>
      </c>
      <c r="S73" s="69" t="n">
        <f aca="false">(-1)*SUM(Roth_01!$D73+Roth_02!$D73+IRA_01!$D73+IRA_02!$D73+Invest_01!$D73+Invest_02!$D73)</f>
        <v>-0</v>
      </c>
      <c r="T73" s="69" t="n">
        <f aca="false">(-1)*(IF(($B73&gt;Input!$O$22),0,Input!$O$28)+IF(($B73&gt;Input!$O$29),0,Input!$O$35)+IF(($B73&gt;Input!$O$36),0,Input!$O$42))</f>
        <v>-500</v>
      </c>
      <c r="U73" s="69" t="n">
        <f aca="false">IF(($AB72*(Input!$C$17/100)&gt;0),0,($AB72*(Input!$C$17/100)))</f>
        <v>0</v>
      </c>
      <c r="V73" s="69"/>
      <c r="W73" s="69" t="n">
        <f aca="false">IF(($N73+$O73+$P73+$Q73+$R73+$S73+$T73+$U73)&lt;0,($N73+$O73+$P73+$Q73+$R73+$S73+$T73+$U73),0)</f>
        <v>0</v>
      </c>
      <c r="X73" s="69"/>
      <c r="Y73" s="69" t="n">
        <f aca="false">IF(($N73+$O73+$P73+$Q73+$R73+$S73+$T73+$U73)&gt;=0,($N73+$O73+$P73+$Q73+$R73+$S73+$T73+$U73),0)</f>
        <v>1482.14133494092</v>
      </c>
      <c r="AA73" s="69" t="n">
        <f aca="false">IF(AND((($AB72+$W72-$U72)&lt;0),($Y73&gt;0)),($AA72-$K73)*(1+Input!$C$19/(12*100)),($AA72+$Y73-$K73)*(1+Input!$C$19/(12*100)))</f>
        <v>33809.5997297118</v>
      </c>
      <c r="AB73" s="69" t="n">
        <f aca="false">IF(AND((($AB72+$W72-$U72)&lt;0),($Y73&gt;=0)),($AB72+$W72-$U72+$Y73)*(1+Input!$C$16/(12*100)),0)</f>
        <v>0</v>
      </c>
    </row>
    <row r="74" customFormat="false" ht="12.8" hidden="false" customHeight="false" outlineLevel="0" collapsed="false">
      <c r="A74" s="67" t="n">
        <v>70</v>
      </c>
      <c r="B74" s="68" t="n">
        <f aca="false">EOMONTH(Input!$C$7,A74)</f>
        <v>45046</v>
      </c>
      <c r="D74" s="67" t="n">
        <f aca="false">DATEDIF(Input!$C$23,$B74,"Y")</f>
        <v>45</v>
      </c>
      <c r="E74" s="67" t="n">
        <f aca="false">DATEDIF(Input!$G$23,$B74,"Y")</f>
        <v>44</v>
      </c>
      <c r="G74" s="69" t="n">
        <f aca="false">Salary_01!$L74</f>
        <v>5438.46488000667</v>
      </c>
      <c r="H74" s="69" t="n">
        <f aca="false">Salary_02!$L74</f>
        <v>3869.58814027554</v>
      </c>
      <c r="I74" s="69" t="n">
        <f aca="false">Retirement_Dist_01!$J74</f>
        <v>0</v>
      </c>
      <c r="J74" s="69" t="n">
        <f aca="false">Retirement_Dist_02!$J74</f>
        <v>0</v>
      </c>
      <c r="K74" s="69" t="n">
        <f aca="true">IF($B74&gt;Input!$C$28,(-1)*PMT(Input!$C$19/(100*12),($A$620-OFFSET($A$4,MATCH(Input!$C$28,$B$4:$B$620,1),0,1,1)),$AD$4,0,1),0)</f>
        <v>0</v>
      </c>
      <c r="L74" s="69" t="n">
        <f aca="false">IF(AND(($B74&lt;Input!$C$28),($B74&lt;Input!$G$28)),($G74+$H74+$I74+$J74),($G74+$H74+$I74+$J74+$K74))</f>
        <v>9308.05302028221</v>
      </c>
      <c r="M74" s="69" t="n">
        <f aca="false">Mortgage!$L74</f>
        <v>-1295.92643924612</v>
      </c>
      <c r="N74" s="69" t="n">
        <f aca="false">$L74+$M74</f>
        <v>8012.12658103609</v>
      </c>
      <c r="O74" s="69" t="n">
        <f aca="false">IF(AND(($B74&lt;Input!$C$28),($B74&lt;Input!$G$28)),Expenses!$D74,(-1)*$N74)</f>
        <v>-4140.303012</v>
      </c>
      <c r="P74" s="69" t="n">
        <f aca="false">Childcare!$D74</f>
        <v>-1500</v>
      </c>
      <c r="Q74" s="69" t="n">
        <f aca="false">Loan_01!$E74</f>
        <v>0</v>
      </c>
      <c r="R74" s="69" t="n">
        <f aca="false">Loan_02!$E74</f>
        <v>-389.682234095174</v>
      </c>
      <c r="S74" s="69" t="n">
        <f aca="false">(-1)*SUM(Roth_01!$D74+Roth_02!$D74+IRA_01!$D74+IRA_02!$D74+Invest_01!$D74+Invest_02!$D74)</f>
        <v>-0</v>
      </c>
      <c r="T74" s="69" t="n">
        <f aca="false">(-1)*(IF(($B74&gt;Input!$O$22),0,Input!$O$28)+IF(($B74&gt;Input!$O$29),0,Input!$O$35)+IF(($B74&gt;Input!$O$36),0,Input!$O$42))</f>
        <v>-500</v>
      </c>
      <c r="U74" s="69" t="n">
        <f aca="false">IF(($AB73*(Input!$C$17/100)&gt;0),0,($AB73*(Input!$C$17/100)))</f>
        <v>0</v>
      </c>
      <c r="V74" s="69"/>
      <c r="W74" s="69" t="n">
        <f aca="false">IF(($N74+$O74+$P74+$Q74+$R74+$S74+$T74+$U74)&lt;0,($N74+$O74+$P74+$Q74+$R74+$S74+$T74+$U74),0)</f>
        <v>0</v>
      </c>
      <c r="X74" s="69"/>
      <c r="Y74" s="69" t="n">
        <f aca="false">IF(($N74+$O74+$P74+$Q74+$R74+$S74+$T74+$U74)&gt;=0,($N74+$O74+$P74+$Q74+$R74+$S74+$T74+$U74),0)</f>
        <v>1482.14133494092</v>
      </c>
      <c r="AA74" s="69" t="n">
        <f aca="false">IF(AND((($AB73+$W73-$U73)&lt;0),($Y74&gt;0)),($AA73-$K74)*(1+Input!$C$19/(12*100)),($AA73+$Y74-$K74)*(1+Input!$C$19/(12*100)))</f>
        <v>35293.2115538638</v>
      </c>
      <c r="AB74" s="69" t="n">
        <f aca="false">IF(AND((($AB73+$W73-$U73)&lt;0),($Y74&gt;=0)),($AB73+$W73-$U73+$Y74)*(1+Input!$C$16/(12*100)),0)</f>
        <v>0</v>
      </c>
    </row>
    <row r="75" customFormat="false" ht="12.8" hidden="false" customHeight="false" outlineLevel="0" collapsed="false">
      <c r="A75" s="67" t="n">
        <v>71</v>
      </c>
      <c r="B75" s="68" t="n">
        <f aca="false">EOMONTH(Input!$C$7,A75)</f>
        <v>45077</v>
      </c>
      <c r="D75" s="67" t="n">
        <f aca="false">DATEDIF(Input!$C$23,$B75,"Y")</f>
        <v>46</v>
      </c>
      <c r="E75" s="67" t="n">
        <f aca="false">DATEDIF(Input!$G$23,$B75,"Y")</f>
        <v>44</v>
      </c>
      <c r="G75" s="69" t="n">
        <f aca="false">Salary_01!$L75</f>
        <v>5438.46488000667</v>
      </c>
      <c r="H75" s="69" t="n">
        <f aca="false">Salary_02!$L75</f>
        <v>3869.58814027554</v>
      </c>
      <c r="I75" s="69" t="n">
        <f aca="false">Retirement_Dist_01!$J75</f>
        <v>0</v>
      </c>
      <c r="J75" s="69" t="n">
        <f aca="false">Retirement_Dist_02!$J75</f>
        <v>0</v>
      </c>
      <c r="K75" s="69" t="n">
        <f aca="true">IF($B75&gt;Input!$C$28,(-1)*PMT(Input!$C$19/(100*12),($A$620-OFFSET($A$4,MATCH(Input!$C$28,$B$4:$B$620,1),0,1,1)),$AD$4,0,1),0)</f>
        <v>0</v>
      </c>
      <c r="L75" s="69" t="n">
        <f aca="false">IF(AND(($B75&lt;Input!$C$28),($B75&lt;Input!$G$28)),($G75+$H75+$I75+$J75),($G75+$H75+$I75+$J75+$K75))</f>
        <v>9308.05302028221</v>
      </c>
      <c r="M75" s="69" t="n">
        <f aca="false">Mortgage!$L75</f>
        <v>-1295.92643924612</v>
      </c>
      <c r="N75" s="69" t="n">
        <f aca="false">$L75+$M75</f>
        <v>8012.12658103609</v>
      </c>
      <c r="O75" s="69" t="n">
        <f aca="false">IF(AND(($B75&lt;Input!$C$28),($B75&lt;Input!$G$28)),Expenses!$D75,(-1)*$N75)</f>
        <v>-4140.303012</v>
      </c>
      <c r="P75" s="69" t="n">
        <f aca="false">Childcare!$D75</f>
        <v>-1500</v>
      </c>
      <c r="Q75" s="69" t="n">
        <f aca="false">Loan_01!$E75</f>
        <v>0</v>
      </c>
      <c r="R75" s="69" t="n">
        <f aca="false">Loan_02!$E75</f>
        <v>-389.682234095174</v>
      </c>
      <c r="S75" s="69" t="n">
        <f aca="false">(-1)*SUM(Roth_01!$D75+Roth_02!$D75+IRA_01!$D75+IRA_02!$D75+Invest_01!$D75+Invest_02!$D75)</f>
        <v>-0</v>
      </c>
      <c r="T75" s="69" t="n">
        <f aca="false">(-1)*(IF(($B75&gt;Input!$O$22),0,Input!$O$28)+IF(($B75&gt;Input!$O$29),0,Input!$O$35)+IF(($B75&gt;Input!$O$36),0,Input!$O$42))</f>
        <v>-500</v>
      </c>
      <c r="U75" s="69" t="n">
        <f aca="false">IF(($AB74*(Input!$C$17/100)&gt;0),0,($AB74*(Input!$C$17/100)))</f>
        <v>0</v>
      </c>
      <c r="V75" s="69"/>
      <c r="W75" s="69" t="n">
        <f aca="false">IF(($N75+$O75+$P75+$Q75+$R75+$S75+$T75+$U75)&lt;0,($N75+$O75+$P75+$Q75+$R75+$S75+$T75+$U75),0)</f>
        <v>0</v>
      </c>
      <c r="X75" s="69"/>
      <c r="Y75" s="69" t="n">
        <f aca="false">IF(($N75+$O75+$P75+$Q75+$R75+$S75+$T75+$U75)&gt;=0,($N75+$O75+$P75+$Q75+$R75+$S75+$T75+$U75),0)</f>
        <v>1482.14133494092</v>
      </c>
      <c r="AA75" s="69" t="n">
        <f aca="false">IF(AND((($AB74+$W74-$U74)&lt;0),($Y75&gt;0)),($AA74-$K75)*(1+Input!$C$19/(12*100)),($AA74+$Y75-$K75)*(1+Input!$C$19/(12*100)))</f>
        <v>36776.8851951751</v>
      </c>
      <c r="AB75" s="69" t="n">
        <f aca="false">IF(AND((($AB74+$W74-$U74)&lt;0),($Y75&gt;=0)),($AB74+$W74-$U74+$Y75)*(1+Input!$C$16/(12*100)),0)</f>
        <v>0</v>
      </c>
    </row>
    <row r="76" customFormat="false" ht="12.8" hidden="false" customHeight="false" outlineLevel="0" collapsed="false">
      <c r="A76" s="67" t="n">
        <v>72</v>
      </c>
      <c r="B76" s="68" t="n">
        <f aca="false">EOMONTH(Input!$C$7,A76)</f>
        <v>45107</v>
      </c>
      <c r="D76" s="67" t="n">
        <f aca="false">DATEDIF(Input!$C$23,$B76,"Y")</f>
        <v>46</v>
      </c>
      <c r="E76" s="67" t="n">
        <f aca="false">DATEDIF(Input!$G$23,$B76,"Y")</f>
        <v>44</v>
      </c>
      <c r="G76" s="69" t="n">
        <f aca="false">Salary_01!$L76</f>
        <v>5547.23417760681</v>
      </c>
      <c r="H76" s="69" t="n">
        <f aca="false">Salary_02!$L76</f>
        <v>3946.97990308105</v>
      </c>
      <c r="I76" s="69" t="n">
        <f aca="false">Retirement_Dist_01!$J76</f>
        <v>0</v>
      </c>
      <c r="J76" s="69" t="n">
        <f aca="false">Retirement_Dist_02!$J76</f>
        <v>0</v>
      </c>
      <c r="K76" s="69" t="n">
        <f aca="true">IF($B76&gt;Input!$C$28,(-1)*PMT(Input!$C$19/(100*12),($A$620-OFFSET($A$4,MATCH(Input!$C$28,$B$4:$B$620,1),0,1,1)),$AD$4,0,1),0)</f>
        <v>0</v>
      </c>
      <c r="L76" s="69" t="n">
        <f aca="false">IF(AND(($B76&lt;Input!$C$28),($B76&lt;Input!$G$28)),($G76+$H76+$I76+$J76),($G76+$H76+$I76+$J76+$K76))</f>
        <v>9494.21408068785</v>
      </c>
      <c r="M76" s="69" t="n">
        <f aca="false">Mortgage!$L76</f>
        <v>-1304.62099480337</v>
      </c>
      <c r="N76" s="69" t="n">
        <f aca="false">$L76+$M76</f>
        <v>8189.59308588448</v>
      </c>
      <c r="O76" s="69" t="n">
        <f aca="false">IF(AND(($B76&lt;Input!$C$28),($B76&lt;Input!$G$28)),Expenses!$D76,(-1)*$N76)</f>
        <v>-4223.10907224</v>
      </c>
      <c r="P76" s="69" t="n">
        <f aca="false">Childcare!$D76</f>
        <v>-1500</v>
      </c>
      <c r="Q76" s="69" t="n">
        <f aca="false">Loan_01!$E76</f>
        <v>0</v>
      </c>
      <c r="R76" s="69" t="n">
        <f aca="false">Loan_02!$E76</f>
        <v>-389.682234095174</v>
      </c>
      <c r="S76" s="69" t="n">
        <f aca="false">(-1)*SUM(Roth_01!$D76+Roth_02!$D76+IRA_01!$D76+IRA_02!$D76+Invest_01!$D76+Invest_02!$D76)</f>
        <v>-0</v>
      </c>
      <c r="T76" s="69" t="n">
        <f aca="false">(-1)*(IF(($B76&gt;Input!$O$22),0,Input!$O$28)+IF(($B76&gt;Input!$O$29),0,Input!$O$35)+IF(($B76&gt;Input!$O$36),0,Input!$O$42))</f>
        <v>-500</v>
      </c>
      <c r="U76" s="69" t="n">
        <f aca="false">IF(($AB75*(Input!$C$17/100)&gt;0),0,($AB75*(Input!$C$17/100)))</f>
        <v>0</v>
      </c>
      <c r="V76" s="69"/>
      <c r="W76" s="69" t="n">
        <f aca="false">IF(($N76+$O76+$P76+$Q76+$R76+$S76+$T76+$U76)&lt;0,($N76+$O76+$P76+$Q76+$R76+$S76+$T76+$U76),0)</f>
        <v>0</v>
      </c>
      <c r="X76" s="69"/>
      <c r="Y76" s="69" t="n">
        <f aca="false">IF(($N76+$O76+$P76+$Q76+$R76+$S76+$T76+$U76)&gt;=0,($N76+$O76+$P76+$Q76+$R76+$S76+$T76+$U76),0)</f>
        <v>1576.80177954931</v>
      </c>
      <c r="AA76" s="69" t="n">
        <f aca="false">IF(AND((($AB75+$W75-$U75)&lt;0),($Y76&gt;0)),($AA75-$K76)*(1+Input!$C$19/(12*100)),($AA75+$Y76-$K76)*(1+Input!$C$19/(12*100)))</f>
        <v>38355.285045015</v>
      </c>
      <c r="AB76" s="69" t="n">
        <f aca="false">IF(AND((($AB75+$W75-$U75)&lt;0),($Y76&gt;=0)),($AB75+$W75-$U75+$Y76)*(1+Input!$C$16/(12*100)),0)</f>
        <v>0</v>
      </c>
    </row>
    <row r="77" customFormat="false" ht="12.8" hidden="false" customHeight="false" outlineLevel="0" collapsed="false">
      <c r="A77" s="67" t="n">
        <v>73</v>
      </c>
      <c r="B77" s="68" t="n">
        <f aca="false">EOMONTH(Input!$C$7,A77)</f>
        <v>45138</v>
      </c>
      <c r="D77" s="67" t="n">
        <f aca="false">DATEDIF(Input!$C$23,$B77,"Y")</f>
        <v>46</v>
      </c>
      <c r="E77" s="67" t="n">
        <f aca="false">DATEDIF(Input!$G$23,$B77,"Y")</f>
        <v>44</v>
      </c>
      <c r="G77" s="69" t="n">
        <f aca="false">Salary_01!$L77</f>
        <v>5547.23417760681</v>
      </c>
      <c r="H77" s="69" t="n">
        <f aca="false">Salary_02!$L77</f>
        <v>3946.97990308105</v>
      </c>
      <c r="I77" s="69" t="n">
        <f aca="false">Retirement_Dist_01!$J77</f>
        <v>0</v>
      </c>
      <c r="J77" s="69" t="n">
        <f aca="false">Retirement_Dist_02!$J77</f>
        <v>0</v>
      </c>
      <c r="K77" s="69" t="n">
        <f aca="true">IF($B77&gt;Input!$C$28,(-1)*PMT(Input!$C$19/(100*12),($A$620-OFFSET($A$4,MATCH(Input!$C$28,$B$4:$B$620,1),0,1,1)),$AD$4,0,1),0)</f>
        <v>0</v>
      </c>
      <c r="L77" s="69" t="n">
        <f aca="false">IF(AND(($B77&lt;Input!$C$28),($B77&lt;Input!$G$28)),($G77+$H77+$I77+$J77),($G77+$H77+$I77+$J77+$K77))</f>
        <v>9494.21408068785</v>
      </c>
      <c r="M77" s="69" t="n">
        <f aca="false">Mortgage!$L77</f>
        <v>-1304.62099480337</v>
      </c>
      <c r="N77" s="69" t="n">
        <f aca="false">$L77+$M77</f>
        <v>8189.59308588448</v>
      </c>
      <c r="O77" s="69" t="n">
        <f aca="false">IF(AND(($B77&lt;Input!$C$28),($B77&lt;Input!$G$28)),Expenses!$D77,(-1)*$N77)</f>
        <v>-4223.10907224</v>
      </c>
      <c r="P77" s="69" t="n">
        <f aca="false">Childcare!$D77</f>
        <v>-750</v>
      </c>
      <c r="Q77" s="69" t="n">
        <f aca="false">Loan_01!$E77</f>
        <v>0</v>
      </c>
      <c r="R77" s="69" t="n">
        <f aca="false">Loan_02!$E77</f>
        <v>-389.682234095174</v>
      </c>
      <c r="S77" s="69" t="n">
        <f aca="false">(-1)*SUM(Roth_01!$D77+Roth_02!$D77+IRA_01!$D77+IRA_02!$D77+Invest_01!$D77+Invest_02!$D77)</f>
        <v>-0</v>
      </c>
      <c r="T77" s="69" t="n">
        <f aca="false">(-1)*(IF(($B77&gt;Input!$O$22),0,Input!$O$28)+IF(($B77&gt;Input!$O$29),0,Input!$O$35)+IF(($B77&gt;Input!$O$36),0,Input!$O$42))</f>
        <v>-500</v>
      </c>
      <c r="U77" s="69" t="n">
        <f aca="false">IF(($AB76*(Input!$C$17/100)&gt;0),0,($AB76*(Input!$C$17/100)))</f>
        <v>0</v>
      </c>
      <c r="V77" s="69"/>
      <c r="W77" s="69" t="n">
        <f aca="false">IF(($N77+$O77+$P77+$Q77+$R77+$S77+$T77+$U77)&lt;0,($N77+$O77+$P77+$Q77+$R77+$S77+$T77+$U77),0)</f>
        <v>0</v>
      </c>
      <c r="X77" s="69"/>
      <c r="Y77" s="69" t="n">
        <f aca="false">IF(($N77+$O77+$P77+$Q77+$R77+$S77+$T77+$U77)&gt;=0,($N77+$O77+$P77+$Q77+$R77+$S77+$T77+$U77),0)</f>
        <v>2326.80177954931</v>
      </c>
      <c r="AA77" s="69" t="n">
        <f aca="false">IF(AND((($AB76+$W76-$U76)&lt;0),($Y77&gt;0)),($AA76-$K77)*(1+Input!$C$19/(12*100)),($AA76+$Y77-$K77)*(1+Input!$C$19/(12*100)))</f>
        <v>40683.7819115153</v>
      </c>
      <c r="AB77" s="69" t="n">
        <f aca="false">IF(AND((($AB76+$W76-$U76)&lt;0),($Y77&gt;=0)),($AB76+$W76-$U76+$Y77)*(1+Input!$C$16/(12*100)),0)</f>
        <v>0</v>
      </c>
    </row>
    <row r="78" customFormat="false" ht="12.8" hidden="false" customHeight="false" outlineLevel="0" collapsed="false">
      <c r="A78" s="67" t="n">
        <v>74</v>
      </c>
      <c r="B78" s="68" t="n">
        <f aca="false">EOMONTH(Input!$C$7,A78)</f>
        <v>45169</v>
      </c>
      <c r="D78" s="67" t="n">
        <f aca="false">DATEDIF(Input!$C$23,$B78,"Y")</f>
        <v>46</v>
      </c>
      <c r="E78" s="67" t="n">
        <f aca="false">DATEDIF(Input!$G$23,$B78,"Y")</f>
        <v>44</v>
      </c>
      <c r="G78" s="69" t="n">
        <f aca="false">Salary_01!$L78</f>
        <v>5547.23417760681</v>
      </c>
      <c r="H78" s="69" t="n">
        <f aca="false">Salary_02!$L78</f>
        <v>3946.97990308105</v>
      </c>
      <c r="I78" s="69" t="n">
        <f aca="false">Retirement_Dist_01!$J78</f>
        <v>0</v>
      </c>
      <c r="J78" s="69" t="n">
        <f aca="false">Retirement_Dist_02!$J78</f>
        <v>0</v>
      </c>
      <c r="K78" s="69" t="n">
        <f aca="true">IF($B78&gt;Input!$C$28,(-1)*PMT(Input!$C$19/(100*12),($A$620-OFFSET($A$4,MATCH(Input!$C$28,$B$4:$B$620,1),0,1,1)),$AD$4,0,1),0)</f>
        <v>0</v>
      </c>
      <c r="L78" s="69" t="n">
        <f aca="false">IF(AND(($B78&lt;Input!$C$28),($B78&lt;Input!$G$28)),($G78+$H78+$I78+$J78),($G78+$H78+$I78+$J78+$K78))</f>
        <v>9494.21408068785</v>
      </c>
      <c r="M78" s="69" t="n">
        <f aca="false">Mortgage!$L78</f>
        <v>-1304.62099480337</v>
      </c>
      <c r="N78" s="69" t="n">
        <f aca="false">$L78+$M78</f>
        <v>8189.59308588448</v>
      </c>
      <c r="O78" s="69" t="n">
        <f aca="false">IF(AND(($B78&lt;Input!$C$28),($B78&lt;Input!$G$28)),Expenses!$D78,(-1)*$N78)</f>
        <v>-4223.10907224</v>
      </c>
      <c r="P78" s="69" t="n">
        <f aca="false">Childcare!$D78</f>
        <v>-750</v>
      </c>
      <c r="Q78" s="69" t="n">
        <f aca="false">Loan_01!$E78</f>
        <v>0</v>
      </c>
      <c r="R78" s="69" t="n">
        <f aca="false">Loan_02!$E78</f>
        <v>-389.682234095174</v>
      </c>
      <c r="S78" s="69" t="n">
        <f aca="false">(-1)*SUM(Roth_01!$D78+Roth_02!$D78+IRA_01!$D78+IRA_02!$D78+Invest_01!$D78+Invest_02!$D78)</f>
        <v>-0</v>
      </c>
      <c r="T78" s="69" t="n">
        <f aca="false">(-1)*(IF(($B78&gt;Input!$O$22),0,Input!$O$28)+IF(($B78&gt;Input!$O$29),0,Input!$O$35)+IF(($B78&gt;Input!$O$36),0,Input!$O$42))</f>
        <v>-500</v>
      </c>
      <c r="U78" s="69" t="n">
        <f aca="false">IF(($AB77*(Input!$C$17/100)&gt;0),0,($AB77*(Input!$C$17/100)))</f>
        <v>0</v>
      </c>
      <c r="V78" s="69"/>
      <c r="W78" s="69" t="n">
        <f aca="false">IF(($N78+$O78+$P78+$Q78+$R78+$S78+$T78+$U78)&lt;0,($N78+$O78+$P78+$Q78+$R78+$S78+$T78+$U78),0)</f>
        <v>0</v>
      </c>
      <c r="X78" s="69"/>
      <c r="Y78" s="69" t="n">
        <f aca="false">IF(($N78+$O78+$P78+$Q78+$R78+$S78+$T78+$U78)&gt;=0,($N78+$O78+$P78+$Q78+$R78+$S78+$T78+$U78),0)</f>
        <v>2326.80177954931</v>
      </c>
      <c r="AA78" s="69" t="n">
        <f aca="false">IF(AND((($AB77+$W77-$U77)&lt;0),($Y78&gt;0)),($AA77-$K78)*(1+Input!$C$19/(12*100)),($AA77+$Y78-$K78)*(1+Input!$C$19/(12*100)))</f>
        <v>43012.3757987184</v>
      </c>
      <c r="AB78" s="69" t="n">
        <f aca="false">IF(AND((($AB77+$W77-$U77)&lt;0),($Y78&gt;=0)),($AB77+$W77-$U77+$Y78)*(1+Input!$C$16/(12*100)),0)</f>
        <v>0</v>
      </c>
    </row>
    <row r="79" customFormat="false" ht="12.8" hidden="false" customHeight="false" outlineLevel="0" collapsed="false">
      <c r="A79" s="67" t="n">
        <v>75</v>
      </c>
      <c r="B79" s="68" t="n">
        <f aca="false">EOMONTH(Input!$C$7,A79)</f>
        <v>45199</v>
      </c>
      <c r="D79" s="67" t="n">
        <f aca="false">DATEDIF(Input!$C$23,$B79,"Y")</f>
        <v>46</v>
      </c>
      <c r="E79" s="67" t="n">
        <f aca="false">DATEDIF(Input!$G$23,$B79,"Y")</f>
        <v>44</v>
      </c>
      <c r="G79" s="69" t="n">
        <f aca="false">Salary_01!$L79</f>
        <v>5547.23417760681</v>
      </c>
      <c r="H79" s="69" t="n">
        <f aca="false">Salary_02!$L79</f>
        <v>3946.97990308105</v>
      </c>
      <c r="I79" s="69" t="n">
        <f aca="false">Retirement_Dist_01!$J79</f>
        <v>0</v>
      </c>
      <c r="J79" s="69" t="n">
        <f aca="false">Retirement_Dist_02!$J79</f>
        <v>0</v>
      </c>
      <c r="K79" s="69" t="n">
        <f aca="true">IF($B79&gt;Input!$C$28,(-1)*PMT(Input!$C$19/(100*12),($A$620-OFFSET($A$4,MATCH(Input!$C$28,$B$4:$B$620,1),0,1,1)),$AD$4,0,1),0)</f>
        <v>0</v>
      </c>
      <c r="L79" s="69" t="n">
        <f aca="false">IF(AND(($B79&lt;Input!$C$28),($B79&lt;Input!$G$28)),($G79+$H79+$I79+$J79),($G79+$H79+$I79+$J79+$K79))</f>
        <v>9494.21408068785</v>
      </c>
      <c r="M79" s="69" t="n">
        <f aca="false">Mortgage!$L79</f>
        <v>-1304.62099480337</v>
      </c>
      <c r="N79" s="69" t="n">
        <f aca="false">$L79+$M79</f>
        <v>8189.59308588448</v>
      </c>
      <c r="O79" s="69" t="n">
        <f aca="false">IF(AND(($B79&lt;Input!$C$28),($B79&lt;Input!$G$28)),Expenses!$D79,(-1)*$N79)</f>
        <v>-4223.10907224</v>
      </c>
      <c r="P79" s="69" t="n">
        <f aca="false">Childcare!$D79</f>
        <v>-750</v>
      </c>
      <c r="Q79" s="69" t="n">
        <f aca="false">Loan_01!$E79</f>
        <v>0</v>
      </c>
      <c r="R79" s="69" t="n">
        <f aca="false">Loan_02!$E79</f>
        <v>-389.682234095174</v>
      </c>
      <c r="S79" s="69" t="n">
        <f aca="false">(-1)*SUM(Roth_01!$D79+Roth_02!$D79+IRA_01!$D79+IRA_02!$D79+Invest_01!$D79+Invest_02!$D79)</f>
        <v>-0</v>
      </c>
      <c r="T79" s="69" t="n">
        <f aca="false">(-1)*(IF(($B79&gt;Input!$O$22),0,Input!$O$28)+IF(($B79&gt;Input!$O$29),0,Input!$O$35)+IF(($B79&gt;Input!$O$36),0,Input!$O$42))</f>
        <v>-500</v>
      </c>
      <c r="U79" s="69" t="n">
        <f aca="false">IF(($AB78*(Input!$C$17/100)&gt;0),0,($AB78*(Input!$C$17/100)))</f>
        <v>0</v>
      </c>
      <c r="V79" s="69"/>
      <c r="W79" s="69" t="n">
        <f aca="false">IF(($N79+$O79+$P79+$Q79+$R79+$S79+$T79+$U79)&lt;0,($N79+$O79+$P79+$Q79+$R79+$S79+$T79+$U79),0)</f>
        <v>0</v>
      </c>
      <c r="X79" s="69"/>
      <c r="Y79" s="69" t="n">
        <f aca="false">IF(($N79+$O79+$P79+$Q79+$R79+$S79+$T79+$U79)&gt;=0,($N79+$O79+$P79+$Q79+$R79+$S79+$T79+$U79),0)</f>
        <v>2326.80177954931</v>
      </c>
      <c r="AA79" s="69" t="n">
        <f aca="false">IF(AND((($AB78+$W78-$U78)&lt;0),($Y79&gt;0)),($AA78-$K79)*(1+Input!$C$19/(12*100)),($AA78+$Y79-$K79)*(1+Input!$C$19/(12*100)))</f>
        <v>45341.0667106668</v>
      </c>
      <c r="AB79" s="69" t="n">
        <f aca="false">IF(AND((($AB78+$W78-$U78)&lt;0),($Y79&gt;=0)),($AB78+$W78-$U78+$Y79)*(1+Input!$C$16/(12*100)),0)</f>
        <v>0</v>
      </c>
    </row>
    <row r="80" customFormat="false" ht="12.8" hidden="false" customHeight="false" outlineLevel="0" collapsed="false">
      <c r="A80" s="67" t="n">
        <v>76</v>
      </c>
      <c r="B80" s="68" t="n">
        <f aca="false">EOMONTH(Input!$C$7,A80)</f>
        <v>45230</v>
      </c>
      <c r="D80" s="67" t="n">
        <f aca="false">DATEDIF(Input!$C$23,$B80,"Y")</f>
        <v>46</v>
      </c>
      <c r="E80" s="67" t="n">
        <f aca="false">DATEDIF(Input!$G$23,$B80,"Y")</f>
        <v>45</v>
      </c>
      <c r="G80" s="69" t="n">
        <f aca="false">Salary_01!$L80</f>
        <v>5547.23417760681</v>
      </c>
      <c r="H80" s="69" t="n">
        <f aca="false">Salary_02!$L80</f>
        <v>3946.97990308105</v>
      </c>
      <c r="I80" s="69" t="n">
        <f aca="false">Retirement_Dist_01!$J80</f>
        <v>0</v>
      </c>
      <c r="J80" s="69" t="n">
        <f aca="false">Retirement_Dist_02!$J80</f>
        <v>0</v>
      </c>
      <c r="K80" s="69" t="n">
        <f aca="true">IF($B80&gt;Input!$C$28,(-1)*PMT(Input!$C$19/(100*12),($A$620-OFFSET($A$4,MATCH(Input!$C$28,$B$4:$B$620,1),0,1,1)),$AD$4,0,1),0)</f>
        <v>0</v>
      </c>
      <c r="L80" s="69" t="n">
        <f aca="false">IF(AND(($B80&lt;Input!$C$28),($B80&lt;Input!$G$28)),($G80+$H80+$I80+$J80),($G80+$H80+$I80+$J80+$K80))</f>
        <v>9494.21408068785</v>
      </c>
      <c r="M80" s="69" t="n">
        <f aca="false">Mortgage!$L80</f>
        <v>-1304.62099480337</v>
      </c>
      <c r="N80" s="69" t="n">
        <f aca="false">$L80+$M80</f>
        <v>8189.59308588448</v>
      </c>
      <c r="O80" s="69" t="n">
        <f aca="false">IF(AND(($B80&lt;Input!$C$28),($B80&lt;Input!$G$28)),Expenses!$D80,(-1)*$N80)</f>
        <v>-4223.10907224</v>
      </c>
      <c r="P80" s="69" t="n">
        <f aca="false">Childcare!$D80</f>
        <v>-750</v>
      </c>
      <c r="Q80" s="69" t="n">
        <f aca="false">Loan_01!$E80</f>
        <v>0</v>
      </c>
      <c r="R80" s="69" t="n">
        <f aca="false">Loan_02!$E80</f>
        <v>-389.682234095174</v>
      </c>
      <c r="S80" s="69" t="n">
        <f aca="false">(-1)*SUM(Roth_01!$D80+Roth_02!$D80+IRA_01!$D80+IRA_02!$D80+Invest_01!$D80+Invest_02!$D80)</f>
        <v>-0</v>
      </c>
      <c r="T80" s="69" t="n">
        <f aca="false">(-1)*(IF(($B80&gt;Input!$O$22),0,Input!$O$28)+IF(($B80&gt;Input!$O$29),0,Input!$O$35)+IF(($B80&gt;Input!$O$36),0,Input!$O$42))</f>
        <v>-500</v>
      </c>
      <c r="U80" s="69" t="n">
        <f aca="false">IF(($AB79*(Input!$C$17/100)&gt;0),0,($AB79*(Input!$C$17/100)))</f>
        <v>0</v>
      </c>
      <c r="V80" s="69"/>
      <c r="W80" s="69" t="n">
        <f aca="false">IF(($N80+$O80+$P80+$Q80+$R80+$S80+$T80+$U80)&lt;0,($N80+$O80+$P80+$Q80+$R80+$S80+$T80+$U80),0)</f>
        <v>0</v>
      </c>
      <c r="X80" s="69"/>
      <c r="Y80" s="69" t="n">
        <f aca="false">IF(($N80+$O80+$P80+$Q80+$R80+$S80+$T80+$U80)&gt;=0,($N80+$O80+$P80+$Q80+$R80+$S80+$T80+$U80),0)</f>
        <v>2326.80177954931</v>
      </c>
      <c r="AA80" s="69" t="n">
        <f aca="false">IF(AND((($AB79+$W79-$U79)&lt;0),($Y80&gt;0)),($AA79-$K80)*(1+Input!$C$19/(12*100)),($AA79+$Y80-$K80)*(1+Input!$C$19/(12*100)))</f>
        <v>47669.8546514032</v>
      </c>
      <c r="AB80" s="69" t="n">
        <f aca="false">IF(AND((($AB79+$W79-$U79)&lt;0),($Y80&gt;=0)),($AB79+$W79-$U79+$Y80)*(1+Input!$C$16/(12*100)),0)</f>
        <v>0</v>
      </c>
    </row>
    <row r="81" customFormat="false" ht="12.8" hidden="false" customHeight="false" outlineLevel="0" collapsed="false">
      <c r="A81" s="67" t="n">
        <v>77</v>
      </c>
      <c r="B81" s="68" t="n">
        <f aca="false">EOMONTH(Input!$C$7,A81)</f>
        <v>45260</v>
      </c>
      <c r="D81" s="67" t="n">
        <f aca="false">DATEDIF(Input!$C$23,$B81,"Y")</f>
        <v>46</v>
      </c>
      <c r="E81" s="67" t="n">
        <f aca="false">DATEDIF(Input!$G$23,$B81,"Y")</f>
        <v>45</v>
      </c>
      <c r="G81" s="69" t="n">
        <f aca="false">Salary_01!$L81</f>
        <v>5547.23417760681</v>
      </c>
      <c r="H81" s="69" t="n">
        <f aca="false">Salary_02!$L81</f>
        <v>3946.97990308105</v>
      </c>
      <c r="I81" s="69" t="n">
        <f aca="false">Retirement_Dist_01!$J81</f>
        <v>0</v>
      </c>
      <c r="J81" s="69" t="n">
        <f aca="false">Retirement_Dist_02!$J81</f>
        <v>0</v>
      </c>
      <c r="K81" s="69" t="n">
        <f aca="true">IF($B81&gt;Input!$C$28,(-1)*PMT(Input!$C$19/(100*12),($A$620-OFFSET($A$4,MATCH(Input!$C$28,$B$4:$B$620,1),0,1,1)),$AD$4,0,1),0)</f>
        <v>0</v>
      </c>
      <c r="L81" s="69" t="n">
        <f aca="false">IF(AND(($B81&lt;Input!$C$28),($B81&lt;Input!$G$28)),($G81+$H81+$I81+$J81),($G81+$H81+$I81+$J81+$K81))</f>
        <v>9494.21408068785</v>
      </c>
      <c r="M81" s="69" t="n">
        <f aca="false">Mortgage!$L81</f>
        <v>-1304.62099480337</v>
      </c>
      <c r="N81" s="69" t="n">
        <f aca="false">$L81+$M81</f>
        <v>8189.59308588448</v>
      </c>
      <c r="O81" s="69" t="n">
        <f aca="false">IF(AND(($B81&lt;Input!$C$28),($B81&lt;Input!$G$28)),Expenses!$D81,(-1)*$N81)</f>
        <v>-4223.10907224</v>
      </c>
      <c r="P81" s="69" t="n">
        <f aca="false">Childcare!$D81</f>
        <v>-750</v>
      </c>
      <c r="Q81" s="69" t="n">
        <f aca="false">Loan_01!$E81</f>
        <v>0</v>
      </c>
      <c r="R81" s="69" t="n">
        <f aca="false">Loan_02!$E81</f>
        <v>-389.682234095174</v>
      </c>
      <c r="S81" s="69" t="n">
        <f aca="false">(-1)*SUM(Roth_01!$D81+Roth_02!$D81+IRA_01!$D81+IRA_02!$D81+Invest_01!$D81+Invest_02!$D81)</f>
        <v>-0</v>
      </c>
      <c r="T81" s="69" t="n">
        <f aca="false">(-1)*(IF(($B81&gt;Input!$O$22),0,Input!$O$28)+IF(($B81&gt;Input!$O$29),0,Input!$O$35)+IF(($B81&gt;Input!$O$36),0,Input!$O$42))</f>
        <v>-500</v>
      </c>
      <c r="U81" s="69" t="n">
        <f aca="false">IF(($AB80*(Input!$C$17/100)&gt;0),0,($AB80*(Input!$C$17/100)))</f>
        <v>0</v>
      </c>
      <c r="V81" s="69"/>
      <c r="W81" s="69" t="n">
        <f aca="false">IF(($N81+$O81+$P81+$Q81+$R81+$S81+$T81+$U81)&lt;0,($N81+$O81+$P81+$Q81+$R81+$S81+$T81+$U81),0)</f>
        <v>0</v>
      </c>
      <c r="X81" s="69"/>
      <c r="Y81" s="69" t="n">
        <f aca="false">IF(($N81+$O81+$P81+$Q81+$R81+$S81+$T81+$U81)&gt;=0,($N81+$O81+$P81+$Q81+$R81+$S81+$T81+$U81),0)</f>
        <v>2326.80177954931</v>
      </c>
      <c r="AA81" s="69" t="n">
        <f aca="false">IF(AND((($AB80+$W80-$U80)&lt;0),($Y81&gt;0)),($AA80-$K81)*(1+Input!$C$19/(12*100)),($AA80+$Y81-$K81)*(1+Input!$C$19/(12*100)))</f>
        <v>49998.7396249705</v>
      </c>
      <c r="AB81" s="69" t="n">
        <f aca="false">IF(AND((($AB80+$W80-$U80)&lt;0),($Y81&gt;=0)),($AB80+$W80-$U80+$Y81)*(1+Input!$C$16/(12*100)),0)</f>
        <v>0</v>
      </c>
    </row>
    <row r="82" customFormat="false" ht="12.8" hidden="false" customHeight="false" outlineLevel="0" collapsed="false">
      <c r="A82" s="67" t="n">
        <v>78</v>
      </c>
      <c r="B82" s="68" t="n">
        <f aca="false">EOMONTH(Input!$C$7,A82)</f>
        <v>45291</v>
      </c>
      <c r="D82" s="67" t="n">
        <f aca="false">DATEDIF(Input!$C$23,$B82,"Y")</f>
        <v>46</v>
      </c>
      <c r="E82" s="67" t="n">
        <f aca="false">DATEDIF(Input!$G$23,$B82,"Y")</f>
        <v>45</v>
      </c>
      <c r="G82" s="69" t="n">
        <f aca="false">Salary_01!$L82</f>
        <v>5547.23417760681</v>
      </c>
      <c r="H82" s="69" t="n">
        <f aca="false">Salary_02!$L82</f>
        <v>3946.97990308105</v>
      </c>
      <c r="I82" s="69" t="n">
        <f aca="false">Retirement_Dist_01!$J82</f>
        <v>0</v>
      </c>
      <c r="J82" s="69" t="n">
        <f aca="false">Retirement_Dist_02!$J82</f>
        <v>0</v>
      </c>
      <c r="K82" s="69" t="n">
        <f aca="true">IF($B82&gt;Input!$C$28,(-1)*PMT(Input!$C$19/(100*12),($A$620-OFFSET($A$4,MATCH(Input!$C$28,$B$4:$B$620,1),0,1,1)),$AD$4,0,1),0)</f>
        <v>0</v>
      </c>
      <c r="L82" s="69" t="n">
        <f aca="false">IF(AND(($B82&lt;Input!$C$28),($B82&lt;Input!$G$28)),($G82+$H82+$I82+$J82),($G82+$H82+$I82+$J82+$K82))</f>
        <v>9494.21408068785</v>
      </c>
      <c r="M82" s="69" t="n">
        <f aca="false">Mortgage!$L82</f>
        <v>-1304.62099480337</v>
      </c>
      <c r="N82" s="69" t="n">
        <f aca="false">$L82+$M82</f>
        <v>8189.59308588448</v>
      </c>
      <c r="O82" s="69" t="n">
        <f aca="false">IF(AND(($B82&lt;Input!$C$28),($B82&lt;Input!$G$28)),Expenses!$D82,(-1)*$N82)</f>
        <v>-4223.10907224</v>
      </c>
      <c r="P82" s="69" t="n">
        <f aca="false">Childcare!$D82</f>
        <v>-750</v>
      </c>
      <c r="Q82" s="69" t="n">
        <f aca="false">Loan_01!$E82</f>
        <v>0</v>
      </c>
      <c r="R82" s="69" t="n">
        <f aca="false">Loan_02!$E82</f>
        <v>-389.682234095174</v>
      </c>
      <c r="S82" s="69" t="n">
        <f aca="false">(-1)*SUM(Roth_01!$D82+Roth_02!$D82+IRA_01!$D82+IRA_02!$D82+Invest_01!$D82+Invest_02!$D82)</f>
        <v>-0</v>
      </c>
      <c r="T82" s="69" t="n">
        <f aca="false">(-1)*(IF(($B82&gt;Input!$O$22),0,Input!$O$28)+IF(($B82&gt;Input!$O$29),0,Input!$O$35)+IF(($B82&gt;Input!$O$36),0,Input!$O$42))</f>
        <v>-500</v>
      </c>
      <c r="U82" s="69" t="n">
        <f aca="false">IF(($AB81*(Input!$C$17/100)&gt;0),0,($AB81*(Input!$C$17/100)))</f>
        <v>0</v>
      </c>
      <c r="V82" s="69"/>
      <c r="W82" s="69" t="n">
        <f aca="false">IF(($N82+$O82+$P82+$Q82+$R82+$S82+$T82+$U82)&lt;0,($N82+$O82+$P82+$Q82+$R82+$S82+$T82+$U82),0)</f>
        <v>0</v>
      </c>
      <c r="X82" s="69"/>
      <c r="Y82" s="69" t="n">
        <f aca="false">IF(($N82+$O82+$P82+$Q82+$R82+$S82+$T82+$U82)&gt;=0,($N82+$O82+$P82+$Q82+$R82+$S82+$T82+$U82),0)</f>
        <v>2326.80177954931</v>
      </c>
      <c r="AA82" s="69" t="n">
        <f aca="false">IF(AND((($AB81+$W81-$U81)&lt;0),($Y82&gt;0)),($AA81-$K82)*(1+Input!$C$19/(12*100)),($AA81+$Y82-$K82)*(1+Input!$C$19/(12*100)))</f>
        <v>52327.7216354116</v>
      </c>
      <c r="AB82" s="69" t="n">
        <f aca="false">IF(AND((($AB81+$W81-$U81)&lt;0),($Y82&gt;=0)),($AB81+$W81-$U81+$Y82)*(1+Input!$C$16/(12*100)),0)</f>
        <v>0</v>
      </c>
    </row>
    <row r="83" customFormat="false" ht="12.8" hidden="false" customHeight="false" outlineLevel="0" collapsed="false">
      <c r="A83" s="67" t="n">
        <v>79</v>
      </c>
      <c r="B83" s="68" t="n">
        <f aca="false">EOMONTH(Input!$C$7,A83)</f>
        <v>45322</v>
      </c>
      <c r="D83" s="67" t="n">
        <f aca="false">DATEDIF(Input!$C$23,$B83,"Y")</f>
        <v>46</v>
      </c>
      <c r="E83" s="67" t="n">
        <f aca="false">DATEDIF(Input!$G$23,$B83,"Y")</f>
        <v>45</v>
      </c>
      <c r="G83" s="69" t="n">
        <f aca="false">Salary_01!$L83</f>
        <v>5547.23417760681</v>
      </c>
      <c r="H83" s="69" t="n">
        <f aca="false">Salary_02!$L83</f>
        <v>3946.97990308105</v>
      </c>
      <c r="I83" s="69" t="n">
        <f aca="false">Retirement_Dist_01!$J83</f>
        <v>0</v>
      </c>
      <c r="J83" s="69" t="n">
        <f aca="false">Retirement_Dist_02!$J83</f>
        <v>0</v>
      </c>
      <c r="K83" s="69" t="n">
        <f aca="true">IF($B83&gt;Input!$C$28,(-1)*PMT(Input!$C$19/(100*12),($A$620-OFFSET($A$4,MATCH(Input!$C$28,$B$4:$B$620,1),0,1,1)),$AD$4,0,1),0)</f>
        <v>0</v>
      </c>
      <c r="L83" s="69" t="n">
        <f aca="false">IF(AND(($B83&lt;Input!$C$28),($B83&lt;Input!$G$28)),($G83+$H83+$I83+$J83),($G83+$H83+$I83+$J83+$K83))</f>
        <v>9494.21408068785</v>
      </c>
      <c r="M83" s="69" t="n">
        <f aca="false">Mortgage!$L83</f>
        <v>-1304.62099480337</v>
      </c>
      <c r="N83" s="69" t="n">
        <f aca="false">$L83+$M83</f>
        <v>8189.59308588448</v>
      </c>
      <c r="O83" s="69" t="n">
        <f aca="false">IF(AND(($B83&lt;Input!$C$28),($B83&lt;Input!$G$28)),Expenses!$D83,(-1)*$N83)</f>
        <v>-4223.10907224</v>
      </c>
      <c r="P83" s="69" t="n">
        <f aca="false">Childcare!$D83</f>
        <v>-750</v>
      </c>
      <c r="Q83" s="69" t="n">
        <f aca="false">Loan_01!$E83</f>
        <v>0</v>
      </c>
      <c r="R83" s="69" t="n">
        <f aca="false">Loan_02!$E83</f>
        <v>-389.682234095174</v>
      </c>
      <c r="S83" s="69" t="n">
        <f aca="false">(-1)*SUM(Roth_01!$D83+Roth_02!$D83+IRA_01!$D83+IRA_02!$D83+Invest_01!$D83+Invest_02!$D83)</f>
        <v>-0</v>
      </c>
      <c r="T83" s="69" t="n">
        <f aca="false">(-1)*(IF(($B83&gt;Input!$O$22),0,Input!$O$28)+IF(($B83&gt;Input!$O$29),0,Input!$O$35)+IF(($B83&gt;Input!$O$36),0,Input!$O$42))</f>
        <v>-500</v>
      </c>
      <c r="U83" s="69" t="n">
        <f aca="false">IF(($AB82*(Input!$C$17/100)&gt;0),0,($AB82*(Input!$C$17/100)))</f>
        <v>0</v>
      </c>
      <c r="V83" s="69"/>
      <c r="W83" s="69" t="n">
        <f aca="false">IF(($N83+$O83+$P83+$Q83+$R83+$S83+$T83+$U83)&lt;0,($N83+$O83+$P83+$Q83+$R83+$S83+$T83+$U83),0)</f>
        <v>0</v>
      </c>
      <c r="X83" s="69"/>
      <c r="Y83" s="69" t="n">
        <f aca="false">IF(($N83+$O83+$P83+$Q83+$R83+$S83+$T83+$U83)&gt;=0,($N83+$O83+$P83+$Q83+$R83+$S83+$T83+$U83),0)</f>
        <v>2326.80177954931</v>
      </c>
      <c r="AA83" s="69" t="n">
        <f aca="false">IF(AND((($AB82+$W82-$U82)&lt;0),($Y83&gt;0)),($AA82-$K83)*(1+Input!$C$19/(12*100)),($AA82+$Y83-$K83)*(1+Input!$C$19/(12*100)))</f>
        <v>54656.8006867699</v>
      </c>
      <c r="AB83" s="69" t="n">
        <f aca="false">IF(AND((($AB82+$W82-$U82)&lt;0),($Y83&gt;=0)),($AB82+$W82-$U82+$Y83)*(1+Input!$C$16/(12*100)),0)</f>
        <v>0</v>
      </c>
    </row>
    <row r="84" customFormat="false" ht="12.8" hidden="false" customHeight="false" outlineLevel="0" collapsed="false">
      <c r="A84" s="67" t="n">
        <v>80</v>
      </c>
      <c r="B84" s="68" t="n">
        <f aca="false">EOMONTH(Input!$C$7,A84)</f>
        <v>45351</v>
      </c>
      <c r="D84" s="67" t="n">
        <f aca="false">DATEDIF(Input!$C$23,$B84,"Y")</f>
        <v>46</v>
      </c>
      <c r="E84" s="67" t="n">
        <f aca="false">DATEDIF(Input!$G$23,$B84,"Y")</f>
        <v>45</v>
      </c>
      <c r="G84" s="69" t="n">
        <f aca="false">Salary_01!$L84</f>
        <v>5547.23417760681</v>
      </c>
      <c r="H84" s="69" t="n">
        <f aca="false">Salary_02!$L84</f>
        <v>3946.97990308105</v>
      </c>
      <c r="I84" s="69" t="n">
        <f aca="false">Retirement_Dist_01!$J84</f>
        <v>0</v>
      </c>
      <c r="J84" s="69" t="n">
        <f aca="false">Retirement_Dist_02!$J84</f>
        <v>0</v>
      </c>
      <c r="K84" s="69" t="n">
        <f aca="true">IF($B84&gt;Input!$C$28,(-1)*PMT(Input!$C$19/(100*12),($A$620-OFFSET($A$4,MATCH(Input!$C$28,$B$4:$B$620,1),0,1,1)),$AD$4,0,1),0)</f>
        <v>0</v>
      </c>
      <c r="L84" s="69" t="n">
        <f aca="false">IF(AND(($B84&lt;Input!$C$28),($B84&lt;Input!$G$28)),($G84+$H84+$I84+$J84),($G84+$H84+$I84+$J84+$K84))</f>
        <v>9494.21408068785</v>
      </c>
      <c r="M84" s="69" t="n">
        <f aca="false">Mortgage!$L84</f>
        <v>-1304.62099480337</v>
      </c>
      <c r="N84" s="69" t="n">
        <f aca="false">$L84+$M84</f>
        <v>8189.59308588448</v>
      </c>
      <c r="O84" s="69" t="n">
        <f aca="false">IF(AND(($B84&lt;Input!$C$28),($B84&lt;Input!$G$28)),Expenses!$D84,(-1)*$N84)</f>
        <v>-4223.10907224</v>
      </c>
      <c r="P84" s="69" t="n">
        <f aca="false">Childcare!$D84</f>
        <v>-750</v>
      </c>
      <c r="Q84" s="69" t="n">
        <f aca="false">Loan_01!$E84</f>
        <v>0</v>
      </c>
      <c r="R84" s="69" t="n">
        <f aca="false">Loan_02!$E84</f>
        <v>-389.682234095174</v>
      </c>
      <c r="S84" s="69" t="n">
        <f aca="false">(-1)*SUM(Roth_01!$D84+Roth_02!$D84+IRA_01!$D84+IRA_02!$D84+Invest_01!$D84+Invest_02!$D84)</f>
        <v>-0</v>
      </c>
      <c r="T84" s="69" t="n">
        <f aca="false">(-1)*(IF(($B84&gt;Input!$O$22),0,Input!$O$28)+IF(($B84&gt;Input!$O$29),0,Input!$O$35)+IF(($B84&gt;Input!$O$36),0,Input!$O$42))</f>
        <v>-500</v>
      </c>
      <c r="U84" s="69" t="n">
        <f aca="false">IF(($AB83*(Input!$C$17/100)&gt;0),0,($AB83*(Input!$C$17/100)))</f>
        <v>0</v>
      </c>
      <c r="V84" s="69"/>
      <c r="W84" s="69" t="n">
        <f aca="false">IF(($N84+$O84+$P84+$Q84+$R84+$S84+$T84+$U84)&lt;0,($N84+$O84+$P84+$Q84+$R84+$S84+$T84+$U84),0)</f>
        <v>0</v>
      </c>
      <c r="X84" s="69"/>
      <c r="Y84" s="69" t="n">
        <f aca="false">IF(($N84+$O84+$P84+$Q84+$R84+$S84+$T84+$U84)&gt;=0,($N84+$O84+$P84+$Q84+$R84+$S84+$T84+$U84),0)</f>
        <v>2326.80177954931</v>
      </c>
      <c r="AA84" s="69" t="n">
        <f aca="false">IF(AND((($AB83+$W83-$U83)&lt;0),($Y84&gt;0)),($AA83-$K84)*(1+Input!$C$19/(12*100)),($AA83+$Y84-$K84)*(1+Input!$C$19/(12*100)))</f>
        <v>56985.9767830887</v>
      </c>
      <c r="AB84" s="69" t="n">
        <f aca="false">IF(AND((($AB83+$W83-$U83)&lt;0),($Y84&gt;=0)),($AB83+$W83-$U83+$Y84)*(1+Input!$C$16/(12*100)),0)</f>
        <v>0</v>
      </c>
    </row>
    <row r="85" customFormat="false" ht="12.8" hidden="false" customHeight="false" outlineLevel="0" collapsed="false">
      <c r="A85" s="67" t="n">
        <v>81</v>
      </c>
      <c r="B85" s="68" t="n">
        <f aca="false">EOMONTH(Input!$C$7,A85)</f>
        <v>45382</v>
      </c>
      <c r="D85" s="67" t="n">
        <f aca="false">DATEDIF(Input!$C$23,$B85,"Y")</f>
        <v>46</v>
      </c>
      <c r="E85" s="67" t="n">
        <f aca="false">DATEDIF(Input!$G$23,$B85,"Y")</f>
        <v>45</v>
      </c>
      <c r="G85" s="69" t="n">
        <f aca="false">Salary_01!$L85</f>
        <v>5547.23417760681</v>
      </c>
      <c r="H85" s="69" t="n">
        <f aca="false">Salary_02!$L85</f>
        <v>3946.97990308105</v>
      </c>
      <c r="I85" s="69" t="n">
        <f aca="false">Retirement_Dist_01!$J85</f>
        <v>0</v>
      </c>
      <c r="J85" s="69" t="n">
        <f aca="false">Retirement_Dist_02!$J85</f>
        <v>0</v>
      </c>
      <c r="K85" s="69" t="n">
        <f aca="true">IF($B85&gt;Input!$C$28,(-1)*PMT(Input!$C$19/(100*12),($A$620-OFFSET($A$4,MATCH(Input!$C$28,$B$4:$B$620,1),0,1,1)),$AD$4,0,1),0)</f>
        <v>0</v>
      </c>
      <c r="L85" s="69" t="n">
        <f aca="false">IF(AND(($B85&lt;Input!$C$28),($B85&lt;Input!$G$28)),($G85+$H85+$I85+$J85),($G85+$H85+$I85+$J85+$K85))</f>
        <v>9494.21408068785</v>
      </c>
      <c r="M85" s="69" t="n">
        <f aca="false">Mortgage!$L85</f>
        <v>-1304.62099480337</v>
      </c>
      <c r="N85" s="69" t="n">
        <f aca="false">$L85+$M85</f>
        <v>8189.59308588448</v>
      </c>
      <c r="O85" s="69" t="n">
        <f aca="false">IF(AND(($B85&lt;Input!$C$28),($B85&lt;Input!$G$28)),Expenses!$D85,(-1)*$N85)</f>
        <v>-4223.10907224</v>
      </c>
      <c r="P85" s="69" t="n">
        <f aca="false">Childcare!$D85</f>
        <v>-750</v>
      </c>
      <c r="Q85" s="69" t="n">
        <f aca="false">Loan_01!$E85</f>
        <v>0</v>
      </c>
      <c r="R85" s="69" t="n">
        <f aca="false">Loan_02!$E85</f>
        <v>-389.682234095174</v>
      </c>
      <c r="S85" s="69" t="n">
        <f aca="false">(-1)*SUM(Roth_01!$D85+Roth_02!$D85+IRA_01!$D85+IRA_02!$D85+Invest_01!$D85+Invest_02!$D85)</f>
        <v>-0</v>
      </c>
      <c r="T85" s="69" t="n">
        <f aca="false">(-1)*(IF(($B85&gt;Input!$O$22),0,Input!$O$28)+IF(($B85&gt;Input!$O$29),0,Input!$O$35)+IF(($B85&gt;Input!$O$36),0,Input!$O$42))</f>
        <v>-500</v>
      </c>
      <c r="U85" s="69" t="n">
        <f aca="false">IF(($AB84*(Input!$C$17/100)&gt;0),0,($AB84*(Input!$C$17/100)))</f>
        <v>0</v>
      </c>
      <c r="V85" s="69"/>
      <c r="W85" s="69" t="n">
        <f aca="false">IF(($N85+$O85+$P85+$Q85+$R85+$S85+$T85+$U85)&lt;0,($N85+$O85+$P85+$Q85+$R85+$S85+$T85+$U85),0)</f>
        <v>0</v>
      </c>
      <c r="X85" s="69"/>
      <c r="Y85" s="69" t="n">
        <f aca="false">IF(($N85+$O85+$P85+$Q85+$R85+$S85+$T85+$U85)&gt;=0,($N85+$O85+$P85+$Q85+$R85+$S85+$T85+$U85),0)</f>
        <v>2326.80177954931</v>
      </c>
      <c r="AA85" s="69" t="n">
        <f aca="false">IF(AND((($AB84+$W84-$U84)&lt;0),($Y85&gt;0)),($AA84-$K85)*(1+Input!$C$19/(12*100)),($AA84+$Y85-$K85)*(1+Input!$C$19/(12*100)))</f>
        <v>59315.2499284114</v>
      </c>
      <c r="AB85" s="69" t="n">
        <f aca="false">IF(AND((($AB84+$W84-$U84)&lt;0),($Y85&gt;=0)),($AB84+$W84-$U84+$Y85)*(1+Input!$C$16/(12*100)),0)</f>
        <v>0</v>
      </c>
    </row>
    <row r="86" customFormat="false" ht="12.8" hidden="false" customHeight="false" outlineLevel="0" collapsed="false">
      <c r="A86" s="67" t="n">
        <v>82</v>
      </c>
      <c r="B86" s="68" t="n">
        <f aca="false">EOMONTH(Input!$C$7,A86)</f>
        <v>45412</v>
      </c>
      <c r="D86" s="67" t="n">
        <f aca="false">DATEDIF(Input!$C$23,$B86,"Y")</f>
        <v>46</v>
      </c>
      <c r="E86" s="67" t="n">
        <f aca="false">DATEDIF(Input!$G$23,$B86,"Y")</f>
        <v>45</v>
      </c>
      <c r="G86" s="69" t="n">
        <f aca="false">Salary_01!$L86</f>
        <v>5547.23417760681</v>
      </c>
      <c r="H86" s="69" t="n">
        <f aca="false">Salary_02!$L86</f>
        <v>3946.97990308105</v>
      </c>
      <c r="I86" s="69" t="n">
        <f aca="false">Retirement_Dist_01!$J86</f>
        <v>0</v>
      </c>
      <c r="J86" s="69" t="n">
        <f aca="false">Retirement_Dist_02!$J86</f>
        <v>0</v>
      </c>
      <c r="K86" s="69" t="n">
        <f aca="true">IF($B86&gt;Input!$C$28,(-1)*PMT(Input!$C$19/(100*12),($A$620-OFFSET($A$4,MATCH(Input!$C$28,$B$4:$B$620,1),0,1,1)),$AD$4,0,1),0)</f>
        <v>0</v>
      </c>
      <c r="L86" s="69" t="n">
        <f aca="false">IF(AND(($B86&lt;Input!$C$28),($B86&lt;Input!$G$28)),($G86+$H86+$I86+$J86),($G86+$H86+$I86+$J86+$K86))</f>
        <v>9494.21408068785</v>
      </c>
      <c r="M86" s="69" t="n">
        <f aca="false">Mortgage!$L86</f>
        <v>-1304.62099480337</v>
      </c>
      <c r="N86" s="69" t="n">
        <f aca="false">$L86+$M86</f>
        <v>8189.59308588448</v>
      </c>
      <c r="O86" s="69" t="n">
        <f aca="false">IF(AND(($B86&lt;Input!$C$28),($B86&lt;Input!$G$28)),Expenses!$D86,(-1)*$N86)</f>
        <v>-4223.10907224</v>
      </c>
      <c r="P86" s="69" t="n">
        <f aca="false">Childcare!$D86</f>
        <v>-750</v>
      </c>
      <c r="Q86" s="69" t="n">
        <f aca="false">Loan_01!$E86</f>
        <v>0</v>
      </c>
      <c r="R86" s="69" t="n">
        <f aca="false">Loan_02!$E86</f>
        <v>-389.682234095174</v>
      </c>
      <c r="S86" s="69" t="n">
        <f aca="false">(-1)*SUM(Roth_01!$D86+Roth_02!$D86+IRA_01!$D86+IRA_02!$D86+Invest_01!$D86+Invest_02!$D86)</f>
        <v>-0</v>
      </c>
      <c r="T86" s="69" t="n">
        <f aca="false">(-1)*(IF(($B86&gt;Input!$O$22),0,Input!$O$28)+IF(($B86&gt;Input!$O$29),0,Input!$O$35)+IF(($B86&gt;Input!$O$36),0,Input!$O$42))</f>
        <v>-500</v>
      </c>
      <c r="U86" s="69" t="n">
        <f aca="false">IF(($AB85*(Input!$C$17/100)&gt;0),0,($AB85*(Input!$C$17/100)))</f>
        <v>0</v>
      </c>
      <c r="V86" s="69"/>
      <c r="W86" s="69" t="n">
        <f aca="false">IF(($N86+$O86+$P86+$Q86+$R86+$S86+$T86+$U86)&lt;0,($N86+$O86+$P86+$Q86+$R86+$S86+$T86+$U86),0)</f>
        <v>0</v>
      </c>
      <c r="X86" s="69"/>
      <c r="Y86" s="69" t="n">
        <f aca="false">IF(($N86+$O86+$P86+$Q86+$R86+$S86+$T86+$U86)&gt;=0,($N86+$O86+$P86+$Q86+$R86+$S86+$T86+$U86),0)</f>
        <v>2326.80177954931</v>
      </c>
      <c r="AA86" s="69" t="n">
        <f aca="false">IF(AND((($AB85+$W85-$U85)&lt;0),($Y86&gt;0)),($AA85-$K86)*(1+Input!$C$19/(12*100)),($AA85+$Y86-$K86)*(1+Input!$C$19/(12*100)))</f>
        <v>61644.6201267819</v>
      </c>
      <c r="AB86" s="69" t="n">
        <f aca="false">IF(AND((($AB85+$W85-$U85)&lt;0),($Y86&gt;=0)),($AB85+$W85-$U85+$Y86)*(1+Input!$C$16/(12*100)),0)</f>
        <v>0</v>
      </c>
    </row>
    <row r="87" customFormat="false" ht="12.8" hidden="false" customHeight="false" outlineLevel="0" collapsed="false">
      <c r="A87" s="67" t="n">
        <v>83</v>
      </c>
      <c r="B87" s="68" t="n">
        <f aca="false">EOMONTH(Input!$C$7,A87)</f>
        <v>45443</v>
      </c>
      <c r="D87" s="67" t="n">
        <f aca="false">DATEDIF(Input!$C$23,$B87,"Y")</f>
        <v>47</v>
      </c>
      <c r="E87" s="67" t="n">
        <f aca="false">DATEDIF(Input!$G$23,$B87,"Y")</f>
        <v>45</v>
      </c>
      <c r="G87" s="69" t="n">
        <f aca="false">Salary_01!$L87</f>
        <v>5547.23417760681</v>
      </c>
      <c r="H87" s="69" t="n">
        <f aca="false">Salary_02!$L87</f>
        <v>3946.97990308105</v>
      </c>
      <c r="I87" s="69" t="n">
        <f aca="false">Retirement_Dist_01!$J87</f>
        <v>0</v>
      </c>
      <c r="J87" s="69" t="n">
        <f aca="false">Retirement_Dist_02!$J87</f>
        <v>0</v>
      </c>
      <c r="K87" s="69" t="n">
        <f aca="true">IF($B87&gt;Input!$C$28,(-1)*PMT(Input!$C$19/(100*12),($A$620-OFFSET($A$4,MATCH(Input!$C$28,$B$4:$B$620,1),0,1,1)),$AD$4,0,1),0)</f>
        <v>0</v>
      </c>
      <c r="L87" s="69" t="n">
        <f aca="false">IF(AND(($B87&lt;Input!$C$28),($B87&lt;Input!$G$28)),($G87+$H87+$I87+$J87),($G87+$H87+$I87+$J87+$K87))</f>
        <v>9494.21408068785</v>
      </c>
      <c r="M87" s="69" t="n">
        <f aca="false">Mortgage!$L87</f>
        <v>-1304.62099480337</v>
      </c>
      <c r="N87" s="69" t="n">
        <f aca="false">$L87+$M87</f>
        <v>8189.59308588448</v>
      </c>
      <c r="O87" s="69" t="n">
        <f aca="false">IF(AND(($B87&lt;Input!$C$28),($B87&lt;Input!$G$28)),Expenses!$D87,(-1)*$N87)</f>
        <v>-4223.10907224</v>
      </c>
      <c r="P87" s="69" t="n">
        <f aca="false">Childcare!$D87</f>
        <v>-750</v>
      </c>
      <c r="Q87" s="69" t="n">
        <f aca="false">Loan_01!$E87</f>
        <v>0</v>
      </c>
      <c r="R87" s="69" t="n">
        <f aca="false">Loan_02!$E87</f>
        <v>-389.682234095174</v>
      </c>
      <c r="S87" s="69" t="n">
        <f aca="false">(-1)*SUM(Roth_01!$D87+Roth_02!$D87+IRA_01!$D87+IRA_02!$D87+Invest_01!$D87+Invest_02!$D87)</f>
        <v>-0</v>
      </c>
      <c r="T87" s="69" t="n">
        <f aca="false">(-1)*(IF(($B87&gt;Input!$O$22),0,Input!$O$28)+IF(($B87&gt;Input!$O$29),0,Input!$O$35)+IF(($B87&gt;Input!$O$36),0,Input!$O$42))</f>
        <v>-500</v>
      </c>
      <c r="U87" s="69" t="n">
        <f aca="false">IF(($AB86*(Input!$C$17/100)&gt;0),0,($AB86*(Input!$C$17/100)))</f>
        <v>0</v>
      </c>
      <c r="V87" s="69"/>
      <c r="W87" s="69" t="n">
        <f aca="false">IF(($N87+$O87+$P87+$Q87+$R87+$S87+$T87+$U87)&lt;0,($N87+$O87+$P87+$Q87+$R87+$S87+$T87+$U87),0)</f>
        <v>0</v>
      </c>
      <c r="X87" s="69"/>
      <c r="Y87" s="69" t="n">
        <f aca="false">IF(($N87+$O87+$P87+$Q87+$R87+$S87+$T87+$U87)&gt;=0,($N87+$O87+$P87+$Q87+$R87+$S87+$T87+$U87),0)</f>
        <v>2326.80177954931</v>
      </c>
      <c r="AA87" s="69" t="n">
        <f aca="false">IF(AND((($AB86+$W86-$U86)&lt;0),($Y87&gt;0)),($AA86-$K87)*(1+Input!$C$19/(12*100)),($AA86+$Y87-$K87)*(1+Input!$C$19/(12*100)))</f>
        <v>63974.087382244</v>
      </c>
      <c r="AB87" s="69" t="n">
        <f aca="false">IF(AND((($AB86+$W86-$U86)&lt;0),($Y87&gt;=0)),($AB86+$W86-$U86+$Y87)*(1+Input!$C$16/(12*100)),0)</f>
        <v>0</v>
      </c>
    </row>
    <row r="88" customFormat="false" ht="12.8" hidden="false" customHeight="false" outlineLevel="0" collapsed="false">
      <c r="A88" s="67" t="n">
        <v>84</v>
      </c>
      <c r="B88" s="68" t="n">
        <f aca="false">EOMONTH(Input!$C$7,A88)</f>
        <v>45473</v>
      </c>
      <c r="D88" s="67" t="n">
        <f aca="false">DATEDIF(Input!$C$23,$B88,"Y")</f>
        <v>47</v>
      </c>
      <c r="E88" s="67" t="n">
        <f aca="false">DATEDIF(Input!$G$23,$B88,"Y")</f>
        <v>45</v>
      </c>
      <c r="G88" s="69" t="n">
        <f aca="false">Salary_01!$L88</f>
        <v>5658.17886115894</v>
      </c>
      <c r="H88" s="69" t="n">
        <f aca="false">Salary_02!$L88</f>
        <v>4025.91950114267</v>
      </c>
      <c r="I88" s="69" t="n">
        <f aca="false">Retirement_Dist_01!$J88</f>
        <v>0</v>
      </c>
      <c r="J88" s="69" t="n">
        <f aca="false">Retirement_Dist_02!$J88</f>
        <v>0</v>
      </c>
      <c r="K88" s="69" t="n">
        <f aca="true">IF($B88&gt;Input!$C$28,(-1)*PMT(Input!$C$19/(100*12),($A$620-OFFSET($A$4,MATCH(Input!$C$28,$B$4:$B$620,1),0,1,1)),$AD$4,0,1),0)</f>
        <v>0</v>
      </c>
      <c r="L88" s="69" t="n">
        <f aca="false">IF(AND(($B88&lt;Input!$C$28),($B88&lt;Input!$G$28)),($G88+$H88+$I88+$J88),($G88+$H88+$I88+$J88+$K88))</f>
        <v>9684.09836230161</v>
      </c>
      <c r="M88" s="69" t="n">
        <f aca="false">Mortgage!$L88</f>
        <v>-1313.57638702734</v>
      </c>
      <c r="N88" s="69" t="n">
        <f aca="false">$L88+$M88</f>
        <v>8370.52197527427</v>
      </c>
      <c r="O88" s="69" t="n">
        <f aca="false">IF(AND(($B88&lt;Input!$C$28),($B88&lt;Input!$G$28)),Expenses!$D88,(-1)*$N88)</f>
        <v>-4307.5712536848</v>
      </c>
      <c r="P88" s="69" t="n">
        <f aca="false">Childcare!$D88</f>
        <v>-750</v>
      </c>
      <c r="Q88" s="69" t="n">
        <f aca="false">Loan_01!$E88</f>
        <v>0</v>
      </c>
      <c r="R88" s="69" t="n">
        <f aca="false">Loan_02!$E88</f>
        <v>-389.682234095174</v>
      </c>
      <c r="S88" s="69" t="n">
        <f aca="false">(-1)*SUM(Roth_01!$D88+Roth_02!$D88+IRA_01!$D88+IRA_02!$D88+Invest_01!$D88+Invest_02!$D88)</f>
        <v>-0</v>
      </c>
      <c r="T88" s="69" t="n">
        <f aca="false">(-1)*(IF(($B88&gt;Input!$O$22),0,Input!$O$28)+IF(($B88&gt;Input!$O$29),0,Input!$O$35)+IF(($B88&gt;Input!$O$36),0,Input!$O$42))</f>
        <v>-500</v>
      </c>
      <c r="U88" s="69" t="n">
        <f aca="false">IF(($AB87*(Input!$C$17/100)&gt;0),0,($AB87*(Input!$C$17/100)))</f>
        <v>0</v>
      </c>
      <c r="V88" s="69"/>
      <c r="W88" s="69" t="n">
        <f aca="false">IF(($N88+$O88+$P88+$Q88+$R88+$S88+$T88+$U88)&lt;0,($N88+$O88+$P88+$Q88+$R88+$S88+$T88+$U88),0)</f>
        <v>0</v>
      </c>
      <c r="X88" s="69"/>
      <c r="Y88" s="69" t="n">
        <f aca="false">IF(($N88+$O88+$P88+$Q88+$R88+$S88+$T88+$U88)&gt;=0,($N88+$O88+$P88+$Q88+$R88+$S88+$T88+$U88),0)</f>
        <v>2423.2684874943</v>
      </c>
      <c r="AA88" s="69" t="n">
        <f aca="false">IF(AND((($AB87+$W87-$U87)&lt;0),($Y88&gt;0)),($AA87-$K88)*(1+Input!$C$19/(12*100)),($AA87+$Y88-$K88)*(1+Input!$C$19/(12*100)))</f>
        <v>66400.1224262328</v>
      </c>
      <c r="AB88" s="69" t="n">
        <f aca="false">IF(AND((($AB87+$W87-$U87)&lt;0),($Y88&gt;=0)),($AB87+$W87-$U87+$Y88)*(1+Input!$C$16/(12*100)),0)</f>
        <v>0</v>
      </c>
    </row>
    <row r="89" customFormat="false" ht="12.8" hidden="false" customHeight="false" outlineLevel="0" collapsed="false">
      <c r="A89" s="67" t="n">
        <v>85</v>
      </c>
      <c r="B89" s="68" t="n">
        <f aca="false">EOMONTH(Input!$C$7,A89)</f>
        <v>45504</v>
      </c>
      <c r="D89" s="67" t="n">
        <f aca="false">DATEDIF(Input!$C$23,$B89,"Y")</f>
        <v>47</v>
      </c>
      <c r="E89" s="67" t="n">
        <f aca="false">DATEDIF(Input!$G$23,$B89,"Y")</f>
        <v>45</v>
      </c>
      <c r="G89" s="69" t="n">
        <f aca="false">Salary_01!$L89</f>
        <v>5658.17886115894</v>
      </c>
      <c r="H89" s="69" t="n">
        <f aca="false">Salary_02!$L89</f>
        <v>4025.91950114267</v>
      </c>
      <c r="I89" s="69" t="n">
        <f aca="false">Retirement_Dist_01!$J89</f>
        <v>0</v>
      </c>
      <c r="J89" s="69" t="n">
        <f aca="false">Retirement_Dist_02!$J89</f>
        <v>0</v>
      </c>
      <c r="K89" s="69" t="n">
        <f aca="true">IF($B89&gt;Input!$C$28,(-1)*PMT(Input!$C$19/(100*12),($A$620-OFFSET($A$4,MATCH(Input!$C$28,$B$4:$B$620,1),0,1,1)),$AD$4,0,1),0)</f>
        <v>0</v>
      </c>
      <c r="L89" s="69" t="n">
        <f aca="false">IF(AND(($B89&lt;Input!$C$28),($B89&lt;Input!$G$28)),($G89+$H89+$I89+$J89),($G89+$H89+$I89+$J89+$K89))</f>
        <v>9684.09836230161</v>
      </c>
      <c r="M89" s="69" t="n">
        <f aca="false">Mortgage!$L89</f>
        <v>-1313.57638702734</v>
      </c>
      <c r="N89" s="69" t="n">
        <f aca="false">$L89+$M89</f>
        <v>8370.52197527427</v>
      </c>
      <c r="O89" s="69" t="n">
        <f aca="false">IF(AND(($B89&lt;Input!$C$28),($B89&lt;Input!$G$28)),Expenses!$D89,(-1)*$N89)</f>
        <v>-4307.5712536848</v>
      </c>
      <c r="P89" s="69" t="n">
        <f aca="false">Childcare!$D89</f>
        <v>-750</v>
      </c>
      <c r="Q89" s="69" t="n">
        <f aca="false">Loan_01!$E89</f>
        <v>0</v>
      </c>
      <c r="R89" s="69" t="n">
        <f aca="false">Loan_02!$E89</f>
        <v>-389.682234095174</v>
      </c>
      <c r="S89" s="69" t="n">
        <f aca="false">(-1)*SUM(Roth_01!$D89+Roth_02!$D89+IRA_01!$D89+IRA_02!$D89+Invest_01!$D89+Invest_02!$D89)</f>
        <v>-0</v>
      </c>
      <c r="T89" s="69" t="n">
        <f aca="false">(-1)*(IF(($B89&gt;Input!$O$22),0,Input!$O$28)+IF(($B89&gt;Input!$O$29),0,Input!$O$35)+IF(($B89&gt;Input!$O$36),0,Input!$O$42))</f>
        <v>-500</v>
      </c>
      <c r="U89" s="69" t="n">
        <f aca="false">IF(($AB88*(Input!$C$17/100)&gt;0),0,($AB88*(Input!$C$17/100)))</f>
        <v>0</v>
      </c>
      <c r="V89" s="69"/>
      <c r="W89" s="69" t="n">
        <f aca="false">IF(($N89+$O89+$P89+$Q89+$R89+$S89+$T89+$U89)&lt;0,($N89+$O89+$P89+$Q89+$R89+$S89+$T89+$U89),0)</f>
        <v>0</v>
      </c>
      <c r="X89" s="69"/>
      <c r="Y89" s="69" t="n">
        <f aca="false">IF(($N89+$O89+$P89+$Q89+$R89+$S89+$T89+$U89)&gt;=0,($N89+$O89+$P89+$Q89+$R89+$S89+$T89+$U89),0)</f>
        <v>2423.2684874943</v>
      </c>
      <c r="AA89" s="69" t="n">
        <f aca="false">IF(AND((($AB88+$W88-$U88)&lt;0),($Y89&gt;0)),($AA88-$K89)*(1+Input!$C$19/(12*100)),($AA88+$Y89-$K89)*(1+Input!$C$19/(12*100)))</f>
        <v>68826.2585550152</v>
      </c>
      <c r="AB89" s="69" t="n">
        <f aca="false">IF(AND((($AB88+$W88-$U88)&lt;0),($Y89&gt;=0)),($AB88+$W88-$U88+$Y89)*(1+Input!$C$16/(12*100)),0)</f>
        <v>0</v>
      </c>
    </row>
    <row r="90" customFormat="false" ht="12.8" hidden="false" customHeight="false" outlineLevel="0" collapsed="false">
      <c r="A90" s="67" t="n">
        <v>86</v>
      </c>
      <c r="B90" s="68" t="n">
        <f aca="false">EOMONTH(Input!$C$7,A90)</f>
        <v>45535</v>
      </c>
      <c r="D90" s="67" t="n">
        <f aca="false">DATEDIF(Input!$C$23,$B90,"Y")</f>
        <v>47</v>
      </c>
      <c r="E90" s="67" t="n">
        <f aca="false">DATEDIF(Input!$G$23,$B90,"Y")</f>
        <v>45</v>
      </c>
      <c r="G90" s="69" t="n">
        <f aca="false">Salary_01!$L90</f>
        <v>5658.17886115894</v>
      </c>
      <c r="H90" s="69" t="n">
        <f aca="false">Salary_02!$L90</f>
        <v>4025.91950114267</v>
      </c>
      <c r="I90" s="69" t="n">
        <f aca="false">Retirement_Dist_01!$J90</f>
        <v>0</v>
      </c>
      <c r="J90" s="69" t="n">
        <f aca="false">Retirement_Dist_02!$J90</f>
        <v>0</v>
      </c>
      <c r="K90" s="69" t="n">
        <f aca="true">IF($B90&gt;Input!$C$28,(-1)*PMT(Input!$C$19/(100*12),($A$620-OFFSET($A$4,MATCH(Input!$C$28,$B$4:$B$620,1),0,1,1)),$AD$4,0,1),0)</f>
        <v>0</v>
      </c>
      <c r="L90" s="69" t="n">
        <f aca="false">IF(AND(($B90&lt;Input!$C$28),($B90&lt;Input!$G$28)),($G90+$H90+$I90+$J90),($G90+$H90+$I90+$J90+$K90))</f>
        <v>9684.09836230161</v>
      </c>
      <c r="M90" s="69" t="n">
        <f aca="false">Mortgage!$L90</f>
        <v>-1313.57638702734</v>
      </c>
      <c r="N90" s="69" t="n">
        <f aca="false">$L90+$M90</f>
        <v>8370.52197527427</v>
      </c>
      <c r="O90" s="69" t="n">
        <f aca="false">IF(AND(($B90&lt;Input!$C$28),($B90&lt;Input!$G$28)),Expenses!$D90,(-1)*$N90)</f>
        <v>-4307.5712536848</v>
      </c>
      <c r="P90" s="69" t="n">
        <f aca="false">Childcare!$D90</f>
        <v>-750</v>
      </c>
      <c r="Q90" s="69" t="n">
        <f aca="false">Loan_01!$E90</f>
        <v>0</v>
      </c>
      <c r="R90" s="69" t="n">
        <f aca="false">Loan_02!$E90</f>
        <v>0</v>
      </c>
      <c r="S90" s="69" t="n">
        <f aca="false">(-1)*SUM(Roth_01!$D90+Roth_02!$D90+IRA_01!$D90+IRA_02!$D90+Invest_01!$D90+Invest_02!$D90)</f>
        <v>-0</v>
      </c>
      <c r="T90" s="69" t="n">
        <f aca="false">(-1)*(IF(($B90&gt;Input!$O$22),0,Input!$O$28)+IF(($B90&gt;Input!$O$29),0,Input!$O$35)+IF(($B90&gt;Input!$O$36),0,Input!$O$42))</f>
        <v>-500</v>
      </c>
      <c r="U90" s="69" t="n">
        <f aca="false">IF(($AB89*(Input!$C$17/100)&gt;0),0,($AB89*(Input!$C$17/100)))</f>
        <v>0</v>
      </c>
      <c r="V90" s="69"/>
      <c r="W90" s="69" t="n">
        <f aca="false">IF(($N90+$O90+$P90+$Q90+$R90+$S90+$T90+$U90)&lt;0,($N90+$O90+$P90+$Q90+$R90+$S90+$T90+$U90),0)</f>
        <v>0</v>
      </c>
      <c r="X90" s="69"/>
      <c r="Y90" s="69" t="n">
        <f aca="false">IF(($N90+$O90+$P90+$Q90+$R90+$S90+$T90+$U90)&gt;=0,($N90+$O90+$P90+$Q90+$R90+$S90+$T90+$U90),0)</f>
        <v>2812.95072158947</v>
      </c>
      <c r="AA90" s="69" t="n">
        <f aca="false">IF(AND((($AB89+$W89-$U89)&lt;0),($Y90&gt;0)),($AA89-$K90)*(1+Input!$C$19/(12*100)),($AA89+$Y90-$K90)*(1+Input!$C$19/(12*100)))</f>
        <v>71642.1942436579</v>
      </c>
      <c r="AB90" s="69" t="n">
        <f aca="false">IF(AND((($AB89+$W89-$U89)&lt;0),($Y90&gt;=0)),($AB89+$W89-$U89+$Y90)*(1+Input!$C$16/(12*100)),0)</f>
        <v>0</v>
      </c>
    </row>
    <row r="91" customFormat="false" ht="12.8" hidden="false" customHeight="false" outlineLevel="0" collapsed="false">
      <c r="A91" s="67" t="n">
        <v>87</v>
      </c>
      <c r="B91" s="68" t="n">
        <f aca="false">EOMONTH(Input!$C$7,A91)</f>
        <v>45565</v>
      </c>
      <c r="D91" s="67" t="n">
        <f aca="false">DATEDIF(Input!$C$23,$B91,"Y")</f>
        <v>47</v>
      </c>
      <c r="E91" s="67" t="n">
        <f aca="false">DATEDIF(Input!$G$23,$B91,"Y")</f>
        <v>45</v>
      </c>
      <c r="G91" s="69" t="n">
        <f aca="false">Salary_01!$L91</f>
        <v>5658.17886115894</v>
      </c>
      <c r="H91" s="69" t="n">
        <f aca="false">Salary_02!$L91</f>
        <v>4025.91950114267</v>
      </c>
      <c r="I91" s="69" t="n">
        <f aca="false">Retirement_Dist_01!$J91</f>
        <v>0</v>
      </c>
      <c r="J91" s="69" t="n">
        <f aca="false">Retirement_Dist_02!$J91</f>
        <v>0</v>
      </c>
      <c r="K91" s="69" t="n">
        <f aca="true">IF($B91&gt;Input!$C$28,(-1)*PMT(Input!$C$19/(100*12),($A$620-OFFSET($A$4,MATCH(Input!$C$28,$B$4:$B$620,1),0,1,1)),$AD$4,0,1),0)</f>
        <v>0</v>
      </c>
      <c r="L91" s="69" t="n">
        <f aca="false">IF(AND(($B91&lt;Input!$C$28),($B91&lt;Input!$G$28)),($G91+$H91+$I91+$J91),($G91+$H91+$I91+$J91+$K91))</f>
        <v>9684.09836230161</v>
      </c>
      <c r="M91" s="69" t="n">
        <f aca="false">Mortgage!$L91</f>
        <v>-1313.57638702734</v>
      </c>
      <c r="N91" s="69" t="n">
        <f aca="false">$L91+$M91</f>
        <v>8370.52197527427</v>
      </c>
      <c r="O91" s="69" t="n">
        <f aca="false">IF(AND(($B91&lt;Input!$C$28),($B91&lt;Input!$G$28)),Expenses!$D91,(-1)*$N91)</f>
        <v>-4307.5712536848</v>
      </c>
      <c r="P91" s="69" t="n">
        <f aca="false">Childcare!$D91</f>
        <v>-750</v>
      </c>
      <c r="Q91" s="69" t="n">
        <f aca="false">Loan_01!$E91</f>
        <v>0</v>
      </c>
      <c r="R91" s="69" t="n">
        <f aca="false">Loan_02!$E91</f>
        <v>0</v>
      </c>
      <c r="S91" s="69" t="n">
        <f aca="false">(-1)*SUM(Roth_01!$D91+Roth_02!$D91+IRA_01!$D91+IRA_02!$D91+Invest_01!$D91+Invest_02!$D91)</f>
        <v>-0</v>
      </c>
      <c r="T91" s="69" t="n">
        <f aca="false">(-1)*(IF(($B91&gt;Input!$O$22),0,Input!$O$28)+IF(($B91&gt;Input!$O$29),0,Input!$O$35)+IF(($B91&gt;Input!$O$36),0,Input!$O$42))</f>
        <v>-500</v>
      </c>
      <c r="U91" s="69" t="n">
        <f aca="false">IF(($AB90*(Input!$C$17/100)&gt;0),0,($AB90*(Input!$C$17/100)))</f>
        <v>0</v>
      </c>
      <c r="V91" s="69"/>
      <c r="W91" s="69" t="n">
        <f aca="false">IF(($N91+$O91+$P91+$Q91+$R91+$S91+$T91+$U91)&lt;0,($N91+$O91+$P91+$Q91+$R91+$S91+$T91+$U91),0)</f>
        <v>0</v>
      </c>
      <c r="X91" s="69"/>
      <c r="Y91" s="69" t="n">
        <f aca="false">IF(($N91+$O91+$P91+$Q91+$R91+$S91+$T91+$U91)&gt;=0,($N91+$O91+$P91+$Q91+$R91+$S91+$T91+$U91),0)</f>
        <v>2812.95072158947</v>
      </c>
      <c r="AA91" s="69" t="n">
        <f aca="false">IF(AND((($AB90+$W90-$U90)&lt;0),($Y91&gt;0)),($AA90-$K91)*(1+Input!$C$19/(12*100)),($AA90+$Y91-$K91)*(1+Input!$C$19/(12*100)))</f>
        <v>74458.2472629542</v>
      </c>
      <c r="AB91" s="69" t="n">
        <f aca="false">IF(AND((($AB90+$W90-$U90)&lt;0),($Y91&gt;=0)),($AB90+$W90-$U90+$Y91)*(1+Input!$C$16/(12*100)),0)</f>
        <v>0</v>
      </c>
    </row>
    <row r="92" customFormat="false" ht="12.8" hidden="false" customHeight="false" outlineLevel="0" collapsed="false">
      <c r="A92" s="67" t="n">
        <v>88</v>
      </c>
      <c r="B92" s="68" t="n">
        <f aca="false">EOMONTH(Input!$C$7,A92)</f>
        <v>45596</v>
      </c>
      <c r="D92" s="67" t="n">
        <f aca="false">DATEDIF(Input!$C$23,$B92,"Y")</f>
        <v>47</v>
      </c>
      <c r="E92" s="67" t="n">
        <f aca="false">DATEDIF(Input!$G$23,$B92,"Y")</f>
        <v>46</v>
      </c>
      <c r="G92" s="69" t="n">
        <f aca="false">Salary_01!$L92</f>
        <v>5658.17886115894</v>
      </c>
      <c r="H92" s="69" t="n">
        <f aca="false">Salary_02!$L92</f>
        <v>4025.91950114267</v>
      </c>
      <c r="I92" s="69" t="n">
        <f aca="false">Retirement_Dist_01!$J92</f>
        <v>0</v>
      </c>
      <c r="J92" s="69" t="n">
        <f aca="false">Retirement_Dist_02!$J92</f>
        <v>0</v>
      </c>
      <c r="K92" s="69" t="n">
        <f aca="true">IF($B92&gt;Input!$C$28,(-1)*PMT(Input!$C$19/(100*12),($A$620-OFFSET($A$4,MATCH(Input!$C$28,$B$4:$B$620,1),0,1,1)),$AD$4,0,1),0)</f>
        <v>0</v>
      </c>
      <c r="L92" s="69" t="n">
        <f aca="false">IF(AND(($B92&lt;Input!$C$28),($B92&lt;Input!$G$28)),($G92+$H92+$I92+$J92),($G92+$H92+$I92+$J92+$K92))</f>
        <v>9684.09836230161</v>
      </c>
      <c r="M92" s="69" t="n">
        <f aca="false">Mortgage!$L92</f>
        <v>-1313.57638702734</v>
      </c>
      <c r="N92" s="69" t="n">
        <f aca="false">$L92+$M92</f>
        <v>8370.52197527427</v>
      </c>
      <c r="O92" s="69" t="n">
        <f aca="false">IF(AND(($B92&lt;Input!$C$28),($B92&lt;Input!$G$28)),Expenses!$D92,(-1)*$N92)</f>
        <v>-4307.5712536848</v>
      </c>
      <c r="P92" s="69" t="n">
        <f aca="false">Childcare!$D92</f>
        <v>-750</v>
      </c>
      <c r="Q92" s="69" t="n">
        <f aca="false">Loan_01!$E92</f>
        <v>0</v>
      </c>
      <c r="R92" s="69" t="n">
        <f aca="false">Loan_02!$E92</f>
        <v>0</v>
      </c>
      <c r="S92" s="69" t="n">
        <f aca="false">(-1)*SUM(Roth_01!$D92+Roth_02!$D92+IRA_01!$D92+IRA_02!$D92+Invest_01!$D92+Invest_02!$D92)</f>
        <v>-0</v>
      </c>
      <c r="T92" s="69" t="n">
        <f aca="false">(-1)*(IF(($B92&gt;Input!$O$22),0,Input!$O$28)+IF(($B92&gt;Input!$O$29),0,Input!$O$35)+IF(($B92&gt;Input!$O$36),0,Input!$O$42))</f>
        <v>-500</v>
      </c>
      <c r="U92" s="69" t="n">
        <f aca="false">IF(($AB91*(Input!$C$17/100)&gt;0),0,($AB91*(Input!$C$17/100)))</f>
        <v>0</v>
      </c>
      <c r="V92" s="69"/>
      <c r="W92" s="69" t="n">
        <f aca="false">IF(($N92+$O92+$P92+$Q92+$R92+$S92+$T92+$U92)&lt;0,($N92+$O92+$P92+$Q92+$R92+$S92+$T92+$U92),0)</f>
        <v>0</v>
      </c>
      <c r="X92" s="69"/>
      <c r="Y92" s="69" t="n">
        <f aca="false">IF(($N92+$O92+$P92+$Q92+$R92+$S92+$T92+$U92)&gt;=0,($N92+$O92+$P92+$Q92+$R92+$S92+$T92+$U92),0)</f>
        <v>2812.95072158947</v>
      </c>
      <c r="AA92" s="69" t="n">
        <f aca="false">IF(AND((($AB91+$W91-$U91)&lt;0),($Y92&gt;0)),($AA91-$K92)*(1+Input!$C$19/(12*100)),($AA91+$Y92-$K92)*(1+Input!$C$19/(12*100)))</f>
        <v>77274.4176177931</v>
      </c>
      <c r="AB92" s="69" t="n">
        <f aca="false">IF(AND((($AB91+$W91-$U91)&lt;0),($Y92&gt;=0)),($AB91+$W91-$U91+$Y92)*(1+Input!$C$16/(12*100)),0)</f>
        <v>0</v>
      </c>
    </row>
    <row r="93" customFormat="false" ht="12.8" hidden="false" customHeight="false" outlineLevel="0" collapsed="false">
      <c r="A93" s="67" t="n">
        <v>89</v>
      </c>
      <c r="B93" s="68" t="n">
        <f aca="false">EOMONTH(Input!$C$7,A93)</f>
        <v>45626</v>
      </c>
      <c r="D93" s="67" t="n">
        <f aca="false">DATEDIF(Input!$C$23,$B93,"Y")</f>
        <v>47</v>
      </c>
      <c r="E93" s="67" t="n">
        <f aca="false">DATEDIF(Input!$G$23,$B93,"Y")</f>
        <v>46</v>
      </c>
      <c r="G93" s="69" t="n">
        <f aca="false">Salary_01!$L93</f>
        <v>5658.17886115894</v>
      </c>
      <c r="H93" s="69" t="n">
        <f aca="false">Salary_02!$L93</f>
        <v>4025.91950114267</v>
      </c>
      <c r="I93" s="69" t="n">
        <f aca="false">Retirement_Dist_01!$J93</f>
        <v>0</v>
      </c>
      <c r="J93" s="69" t="n">
        <f aca="false">Retirement_Dist_02!$J93</f>
        <v>0</v>
      </c>
      <c r="K93" s="69" t="n">
        <f aca="true">IF($B93&gt;Input!$C$28,(-1)*PMT(Input!$C$19/(100*12),($A$620-OFFSET($A$4,MATCH(Input!$C$28,$B$4:$B$620,1),0,1,1)),$AD$4,0,1),0)</f>
        <v>0</v>
      </c>
      <c r="L93" s="69" t="n">
        <f aca="false">IF(AND(($B93&lt;Input!$C$28),($B93&lt;Input!$G$28)),($G93+$H93+$I93+$J93),($G93+$H93+$I93+$J93+$K93))</f>
        <v>9684.09836230161</v>
      </c>
      <c r="M93" s="69" t="n">
        <f aca="false">Mortgage!$L93</f>
        <v>-1313.57638702734</v>
      </c>
      <c r="N93" s="69" t="n">
        <f aca="false">$L93+$M93</f>
        <v>8370.52197527427</v>
      </c>
      <c r="O93" s="69" t="n">
        <f aca="false">IF(AND(($B93&lt;Input!$C$28),($B93&lt;Input!$G$28)),Expenses!$D93,(-1)*$N93)</f>
        <v>-4307.5712536848</v>
      </c>
      <c r="P93" s="69" t="n">
        <f aca="false">Childcare!$D93</f>
        <v>-750</v>
      </c>
      <c r="Q93" s="69" t="n">
        <f aca="false">Loan_01!$E93</f>
        <v>0</v>
      </c>
      <c r="R93" s="69" t="n">
        <f aca="false">Loan_02!$E93</f>
        <v>0</v>
      </c>
      <c r="S93" s="69" t="n">
        <f aca="false">(-1)*SUM(Roth_01!$D93+Roth_02!$D93+IRA_01!$D93+IRA_02!$D93+Invest_01!$D93+Invest_02!$D93)</f>
        <v>-0</v>
      </c>
      <c r="T93" s="69" t="n">
        <f aca="false">(-1)*(IF(($B93&gt;Input!$O$22),0,Input!$O$28)+IF(($B93&gt;Input!$O$29),0,Input!$O$35)+IF(($B93&gt;Input!$O$36),0,Input!$O$42))</f>
        <v>-500</v>
      </c>
      <c r="U93" s="69" t="n">
        <f aca="false">IF(($AB92*(Input!$C$17/100)&gt;0),0,($AB92*(Input!$C$17/100)))</f>
        <v>0</v>
      </c>
      <c r="V93" s="69"/>
      <c r="W93" s="69" t="n">
        <f aca="false">IF(($N93+$O93+$P93+$Q93+$R93+$S93+$T93+$U93)&lt;0,($N93+$O93+$P93+$Q93+$R93+$S93+$T93+$U93),0)</f>
        <v>0</v>
      </c>
      <c r="X93" s="69"/>
      <c r="Y93" s="69" t="n">
        <f aca="false">IF(($N93+$O93+$P93+$Q93+$R93+$S93+$T93+$U93)&gt;=0,($N93+$O93+$P93+$Q93+$R93+$S93+$T93+$U93),0)</f>
        <v>2812.95072158947</v>
      </c>
      <c r="AA93" s="69" t="n">
        <f aca="false">IF(AND((($AB92+$W92-$U92)&lt;0),($Y93&gt;0)),($AA92-$K93)*(1+Input!$C$19/(12*100)),($AA92+$Y93-$K93)*(1+Input!$C$19/(12*100)))</f>
        <v>80090.7053130633</v>
      </c>
      <c r="AB93" s="69" t="n">
        <f aca="false">IF(AND((($AB92+$W92-$U92)&lt;0),($Y93&gt;=0)),($AB92+$W92-$U92+$Y93)*(1+Input!$C$16/(12*100)),0)</f>
        <v>0</v>
      </c>
    </row>
    <row r="94" customFormat="false" ht="12.8" hidden="false" customHeight="false" outlineLevel="0" collapsed="false">
      <c r="A94" s="67" t="n">
        <v>90</v>
      </c>
      <c r="B94" s="68" t="n">
        <f aca="false">EOMONTH(Input!$C$7,A94)</f>
        <v>45657</v>
      </c>
      <c r="D94" s="67" t="n">
        <f aca="false">DATEDIF(Input!$C$23,$B94,"Y")</f>
        <v>47</v>
      </c>
      <c r="E94" s="67" t="n">
        <f aca="false">DATEDIF(Input!$G$23,$B94,"Y")</f>
        <v>46</v>
      </c>
      <c r="G94" s="69" t="n">
        <f aca="false">Salary_01!$L94</f>
        <v>5658.17886115894</v>
      </c>
      <c r="H94" s="69" t="n">
        <f aca="false">Salary_02!$L94</f>
        <v>4025.91950114267</v>
      </c>
      <c r="I94" s="69" t="n">
        <f aca="false">Retirement_Dist_01!$J94</f>
        <v>0</v>
      </c>
      <c r="J94" s="69" t="n">
        <f aca="false">Retirement_Dist_02!$J94</f>
        <v>0</v>
      </c>
      <c r="K94" s="69" t="n">
        <f aca="true">IF($B94&gt;Input!$C$28,(-1)*PMT(Input!$C$19/(100*12),($A$620-OFFSET($A$4,MATCH(Input!$C$28,$B$4:$B$620,1),0,1,1)),$AD$4,0,1),0)</f>
        <v>0</v>
      </c>
      <c r="L94" s="69" t="n">
        <f aca="false">IF(AND(($B94&lt;Input!$C$28),($B94&lt;Input!$G$28)),($G94+$H94+$I94+$J94),($G94+$H94+$I94+$J94+$K94))</f>
        <v>9684.09836230161</v>
      </c>
      <c r="M94" s="69" t="n">
        <f aca="false">Mortgage!$L94</f>
        <v>-1313.57638702734</v>
      </c>
      <c r="N94" s="69" t="n">
        <f aca="false">$L94+$M94</f>
        <v>8370.52197527427</v>
      </c>
      <c r="O94" s="69" t="n">
        <f aca="false">IF(AND(($B94&lt;Input!$C$28),($B94&lt;Input!$G$28)),Expenses!$D94,(-1)*$N94)</f>
        <v>-4307.5712536848</v>
      </c>
      <c r="P94" s="69" t="n">
        <f aca="false">Childcare!$D94</f>
        <v>-750</v>
      </c>
      <c r="Q94" s="69" t="n">
        <f aca="false">Loan_01!$E94</f>
        <v>0</v>
      </c>
      <c r="R94" s="69" t="n">
        <f aca="false">Loan_02!$E94</f>
        <v>0</v>
      </c>
      <c r="S94" s="69" t="n">
        <f aca="false">(-1)*SUM(Roth_01!$D94+Roth_02!$D94+IRA_01!$D94+IRA_02!$D94+Invest_01!$D94+Invest_02!$D94)</f>
        <v>-0</v>
      </c>
      <c r="T94" s="69" t="n">
        <f aca="false">(-1)*(IF(($B94&gt;Input!$O$22),0,Input!$O$28)+IF(($B94&gt;Input!$O$29),0,Input!$O$35)+IF(($B94&gt;Input!$O$36),0,Input!$O$42))</f>
        <v>-500</v>
      </c>
      <c r="U94" s="69" t="n">
        <f aca="false">IF(($AB93*(Input!$C$17/100)&gt;0),0,($AB93*(Input!$C$17/100)))</f>
        <v>0</v>
      </c>
      <c r="V94" s="69"/>
      <c r="W94" s="69" t="n">
        <f aca="false">IF(($N94+$O94+$P94+$Q94+$R94+$S94+$T94+$U94)&lt;0,($N94+$O94+$P94+$Q94+$R94+$S94+$T94+$U94),0)</f>
        <v>0</v>
      </c>
      <c r="X94" s="69"/>
      <c r="Y94" s="69" t="n">
        <f aca="false">IF(($N94+$O94+$P94+$Q94+$R94+$S94+$T94+$U94)&gt;=0,($N94+$O94+$P94+$Q94+$R94+$S94+$T94+$U94),0)</f>
        <v>2812.95072158947</v>
      </c>
      <c r="AA94" s="69" t="n">
        <f aca="false">IF(AND((($AB93+$W93-$U93)&lt;0),($Y94&gt;0)),($AA93-$K94)*(1+Input!$C$19/(12*100)),($AA93+$Y94-$K94)*(1+Input!$C$19/(12*100)))</f>
        <v>82907.1103536543</v>
      </c>
      <c r="AB94" s="69" t="n">
        <f aca="false">IF(AND((($AB93+$W93-$U93)&lt;0),($Y94&gt;=0)),($AB93+$W93-$U93+$Y94)*(1+Input!$C$16/(12*100)),0)</f>
        <v>0</v>
      </c>
    </row>
    <row r="95" customFormat="false" ht="12.8" hidden="false" customHeight="false" outlineLevel="0" collapsed="false">
      <c r="A95" s="67" t="n">
        <v>91</v>
      </c>
      <c r="B95" s="68" t="n">
        <f aca="false">EOMONTH(Input!$C$7,A95)</f>
        <v>45688</v>
      </c>
      <c r="D95" s="67" t="n">
        <f aca="false">DATEDIF(Input!$C$23,$B95,"Y")</f>
        <v>47</v>
      </c>
      <c r="E95" s="67" t="n">
        <f aca="false">DATEDIF(Input!$G$23,$B95,"Y")</f>
        <v>46</v>
      </c>
      <c r="G95" s="69" t="n">
        <f aca="false">Salary_01!$L95</f>
        <v>5658.17886115894</v>
      </c>
      <c r="H95" s="69" t="n">
        <f aca="false">Salary_02!$L95</f>
        <v>4025.91950114267</v>
      </c>
      <c r="I95" s="69" t="n">
        <f aca="false">Retirement_Dist_01!$J95</f>
        <v>0</v>
      </c>
      <c r="J95" s="69" t="n">
        <f aca="false">Retirement_Dist_02!$J95</f>
        <v>0</v>
      </c>
      <c r="K95" s="69" t="n">
        <f aca="true">IF($B95&gt;Input!$C$28,(-1)*PMT(Input!$C$19/(100*12),($A$620-OFFSET($A$4,MATCH(Input!$C$28,$B$4:$B$620,1),0,1,1)),$AD$4,0,1),0)</f>
        <v>0</v>
      </c>
      <c r="L95" s="69" t="n">
        <f aca="false">IF(AND(($B95&lt;Input!$C$28),($B95&lt;Input!$G$28)),($G95+$H95+$I95+$J95),($G95+$H95+$I95+$J95+$K95))</f>
        <v>9684.09836230161</v>
      </c>
      <c r="M95" s="69" t="n">
        <f aca="false">Mortgage!$L95</f>
        <v>-1313.57638702734</v>
      </c>
      <c r="N95" s="69" t="n">
        <f aca="false">$L95+$M95</f>
        <v>8370.52197527427</v>
      </c>
      <c r="O95" s="69" t="n">
        <f aca="false">IF(AND(($B95&lt;Input!$C$28),($B95&lt;Input!$G$28)),Expenses!$D95,(-1)*$N95)</f>
        <v>-4307.5712536848</v>
      </c>
      <c r="P95" s="69" t="n">
        <f aca="false">Childcare!$D95</f>
        <v>-750</v>
      </c>
      <c r="Q95" s="69" t="n">
        <f aca="false">Loan_01!$E95</f>
        <v>0</v>
      </c>
      <c r="R95" s="69" t="n">
        <f aca="false">Loan_02!$E95</f>
        <v>0</v>
      </c>
      <c r="S95" s="69" t="n">
        <f aca="false">(-1)*SUM(Roth_01!$D95+Roth_02!$D95+IRA_01!$D95+IRA_02!$D95+Invest_01!$D95+Invest_02!$D95)</f>
        <v>-0</v>
      </c>
      <c r="T95" s="69" t="n">
        <f aca="false">(-1)*(IF(($B95&gt;Input!$O$22),0,Input!$O$28)+IF(($B95&gt;Input!$O$29),0,Input!$O$35)+IF(($B95&gt;Input!$O$36),0,Input!$O$42))</f>
        <v>-500</v>
      </c>
      <c r="U95" s="69" t="n">
        <f aca="false">IF(($AB94*(Input!$C$17/100)&gt;0),0,($AB94*(Input!$C$17/100)))</f>
        <v>0</v>
      </c>
      <c r="V95" s="69"/>
      <c r="W95" s="69" t="n">
        <f aca="false">IF(($N95+$O95+$P95+$Q95+$R95+$S95+$T95+$U95)&lt;0,($N95+$O95+$P95+$Q95+$R95+$S95+$T95+$U95),0)</f>
        <v>0</v>
      </c>
      <c r="X95" s="69"/>
      <c r="Y95" s="69" t="n">
        <f aca="false">IF(($N95+$O95+$P95+$Q95+$R95+$S95+$T95+$U95)&gt;=0,($N95+$O95+$P95+$Q95+$R95+$S95+$T95+$U95),0)</f>
        <v>2812.95072158947</v>
      </c>
      <c r="AA95" s="69" t="n">
        <f aca="false">IF(AND((($AB94+$W94-$U94)&lt;0),($Y95&gt;0)),($AA94-$K95)*(1+Input!$C$19/(12*100)),($AA94+$Y95-$K95)*(1+Input!$C$19/(12*100)))</f>
        <v>85723.6327444552</v>
      </c>
      <c r="AB95" s="69" t="n">
        <f aca="false">IF(AND((($AB94+$W94-$U94)&lt;0),($Y95&gt;=0)),($AB94+$W94-$U94+$Y95)*(1+Input!$C$16/(12*100)),0)</f>
        <v>0</v>
      </c>
    </row>
    <row r="96" customFormat="false" ht="12.8" hidden="false" customHeight="false" outlineLevel="0" collapsed="false">
      <c r="A96" s="67" t="n">
        <v>92</v>
      </c>
      <c r="B96" s="68" t="n">
        <f aca="false">EOMONTH(Input!$C$7,A96)</f>
        <v>45716</v>
      </c>
      <c r="D96" s="67" t="n">
        <f aca="false">DATEDIF(Input!$C$23,$B96,"Y")</f>
        <v>47</v>
      </c>
      <c r="E96" s="67" t="n">
        <f aca="false">DATEDIF(Input!$G$23,$B96,"Y")</f>
        <v>46</v>
      </c>
      <c r="G96" s="69" t="n">
        <f aca="false">Salary_01!$L96</f>
        <v>5658.17886115894</v>
      </c>
      <c r="H96" s="69" t="n">
        <f aca="false">Salary_02!$L96</f>
        <v>4025.91950114267</v>
      </c>
      <c r="I96" s="69" t="n">
        <f aca="false">Retirement_Dist_01!$J96</f>
        <v>0</v>
      </c>
      <c r="J96" s="69" t="n">
        <f aca="false">Retirement_Dist_02!$J96</f>
        <v>0</v>
      </c>
      <c r="K96" s="69" t="n">
        <f aca="true">IF($B96&gt;Input!$C$28,(-1)*PMT(Input!$C$19/(100*12),($A$620-OFFSET($A$4,MATCH(Input!$C$28,$B$4:$B$620,1),0,1,1)),$AD$4,0,1),0)</f>
        <v>0</v>
      </c>
      <c r="L96" s="69" t="n">
        <f aca="false">IF(AND(($B96&lt;Input!$C$28),($B96&lt;Input!$G$28)),($G96+$H96+$I96+$J96),($G96+$H96+$I96+$J96+$K96))</f>
        <v>9684.09836230161</v>
      </c>
      <c r="M96" s="69" t="n">
        <f aca="false">Mortgage!$L96</f>
        <v>-1313.57638702734</v>
      </c>
      <c r="N96" s="69" t="n">
        <f aca="false">$L96+$M96</f>
        <v>8370.52197527427</v>
      </c>
      <c r="O96" s="69" t="n">
        <f aca="false">IF(AND(($B96&lt;Input!$C$28),($B96&lt;Input!$G$28)),Expenses!$D96,(-1)*$N96)</f>
        <v>-4307.5712536848</v>
      </c>
      <c r="P96" s="69" t="n">
        <f aca="false">Childcare!$D96</f>
        <v>-750</v>
      </c>
      <c r="Q96" s="69" t="n">
        <f aca="false">Loan_01!$E96</f>
        <v>0</v>
      </c>
      <c r="R96" s="69" t="n">
        <f aca="false">Loan_02!$E96</f>
        <v>0</v>
      </c>
      <c r="S96" s="69" t="n">
        <f aca="false">(-1)*SUM(Roth_01!$D96+Roth_02!$D96+IRA_01!$D96+IRA_02!$D96+Invest_01!$D96+Invest_02!$D96)</f>
        <v>-0</v>
      </c>
      <c r="T96" s="69" t="n">
        <f aca="false">(-1)*(IF(($B96&gt;Input!$O$22),0,Input!$O$28)+IF(($B96&gt;Input!$O$29),0,Input!$O$35)+IF(($B96&gt;Input!$O$36),0,Input!$O$42))</f>
        <v>-500</v>
      </c>
      <c r="U96" s="69" t="n">
        <f aca="false">IF(($AB95*(Input!$C$17/100)&gt;0),0,($AB95*(Input!$C$17/100)))</f>
        <v>0</v>
      </c>
      <c r="V96" s="69"/>
      <c r="W96" s="69" t="n">
        <f aca="false">IF(($N96+$O96+$P96+$Q96+$R96+$S96+$T96+$U96)&lt;0,($N96+$O96+$P96+$Q96+$R96+$S96+$T96+$U96),0)</f>
        <v>0</v>
      </c>
      <c r="X96" s="69"/>
      <c r="Y96" s="69" t="n">
        <f aca="false">IF(($N96+$O96+$P96+$Q96+$R96+$S96+$T96+$U96)&gt;=0,($N96+$O96+$P96+$Q96+$R96+$S96+$T96+$U96),0)</f>
        <v>2812.95072158947</v>
      </c>
      <c r="AA96" s="69" t="n">
        <f aca="false">IF(AND((($AB95+$W95-$U95)&lt;0),($Y96&gt;0)),($AA95-$K96)*(1+Input!$C$19/(12*100)),($AA95+$Y96-$K96)*(1+Input!$C$19/(12*100)))</f>
        <v>88540.2724903558</v>
      </c>
      <c r="AB96" s="69" t="n">
        <f aca="false">IF(AND((($AB95+$W95-$U95)&lt;0),($Y96&gt;=0)),($AB95+$W95-$U95+$Y96)*(1+Input!$C$16/(12*100)),0)</f>
        <v>0</v>
      </c>
    </row>
    <row r="97" customFormat="false" ht="12.8" hidden="false" customHeight="false" outlineLevel="0" collapsed="false">
      <c r="A97" s="67" t="n">
        <v>93</v>
      </c>
      <c r="B97" s="68" t="n">
        <f aca="false">EOMONTH(Input!$C$7,A97)</f>
        <v>45747</v>
      </c>
      <c r="D97" s="67" t="n">
        <f aca="false">DATEDIF(Input!$C$23,$B97,"Y")</f>
        <v>47</v>
      </c>
      <c r="E97" s="67" t="n">
        <f aca="false">DATEDIF(Input!$G$23,$B97,"Y")</f>
        <v>46</v>
      </c>
      <c r="G97" s="69" t="n">
        <f aca="false">Salary_01!$L97</f>
        <v>5658.17886115894</v>
      </c>
      <c r="H97" s="69" t="n">
        <f aca="false">Salary_02!$L97</f>
        <v>4025.91950114267</v>
      </c>
      <c r="I97" s="69" t="n">
        <f aca="false">Retirement_Dist_01!$J97</f>
        <v>0</v>
      </c>
      <c r="J97" s="69" t="n">
        <f aca="false">Retirement_Dist_02!$J97</f>
        <v>0</v>
      </c>
      <c r="K97" s="69" t="n">
        <f aca="true">IF($B97&gt;Input!$C$28,(-1)*PMT(Input!$C$19/(100*12),($A$620-OFFSET($A$4,MATCH(Input!$C$28,$B$4:$B$620,1),0,1,1)),$AD$4,0,1),0)</f>
        <v>0</v>
      </c>
      <c r="L97" s="69" t="n">
        <f aca="false">IF(AND(($B97&lt;Input!$C$28),($B97&lt;Input!$G$28)),($G97+$H97+$I97+$J97),($G97+$H97+$I97+$J97+$K97))</f>
        <v>9684.09836230161</v>
      </c>
      <c r="M97" s="69" t="n">
        <f aca="false">Mortgage!$L97</f>
        <v>-1313.57638702734</v>
      </c>
      <c r="N97" s="69" t="n">
        <f aca="false">$L97+$M97</f>
        <v>8370.52197527427</v>
      </c>
      <c r="O97" s="69" t="n">
        <f aca="false">IF(AND(($B97&lt;Input!$C$28),($B97&lt;Input!$G$28)),Expenses!$D97,(-1)*$N97)</f>
        <v>-4307.5712536848</v>
      </c>
      <c r="P97" s="69" t="n">
        <f aca="false">Childcare!$D97</f>
        <v>-750</v>
      </c>
      <c r="Q97" s="69" t="n">
        <f aca="false">Loan_01!$E97</f>
        <v>0</v>
      </c>
      <c r="R97" s="69" t="n">
        <f aca="false">Loan_02!$E97</f>
        <v>0</v>
      </c>
      <c r="S97" s="69" t="n">
        <f aca="false">(-1)*SUM(Roth_01!$D97+Roth_02!$D97+IRA_01!$D97+IRA_02!$D97+Invest_01!$D97+Invest_02!$D97)</f>
        <v>-0</v>
      </c>
      <c r="T97" s="69" t="n">
        <f aca="false">(-1)*(IF(($B97&gt;Input!$O$22),0,Input!$O$28)+IF(($B97&gt;Input!$O$29),0,Input!$O$35)+IF(($B97&gt;Input!$O$36),0,Input!$O$42))</f>
        <v>-500</v>
      </c>
      <c r="U97" s="69" t="n">
        <f aca="false">IF(($AB96*(Input!$C$17/100)&gt;0),0,($AB96*(Input!$C$17/100)))</f>
        <v>0</v>
      </c>
      <c r="V97" s="69"/>
      <c r="W97" s="69" t="n">
        <f aca="false">IF(($N97+$O97+$P97+$Q97+$R97+$S97+$T97+$U97)&lt;0,($N97+$O97+$P97+$Q97+$R97+$S97+$T97+$U97),0)</f>
        <v>0</v>
      </c>
      <c r="X97" s="69"/>
      <c r="Y97" s="69" t="n">
        <f aca="false">IF(($N97+$O97+$P97+$Q97+$R97+$S97+$T97+$U97)&gt;=0,($N97+$O97+$P97+$Q97+$R97+$S97+$T97+$U97),0)</f>
        <v>2812.95072158947</v>
      </c>
      <c r="AA97" s="69" t="n">
        <f aca="false">IF(AND((($AB96+$W96-$U96)&lt;0),($Y97&gt;0)),($AA96-$K97)*(1+Input!$C$19/(12*100)),($AA96+$Y97-$K97)*(1+Input!$C$19/(12*100)))</f>
        <v>91357.0295962457</v>
      </c>
      <c r="AB97" s="69" t="n">
        <f aca="false">IF(AND((($AB96+$W96-$U96)&lt;0),($Y97&gt;=0)),($AB96+$W96-$U96+$Y97)*(1+Input!$C$16/(12*100)),0)</f>
        <v>0</v>
      </c>
    </row>
    <row r="98" customFormat="false" ht="12.8" hidden="false" customHeight="false" outlineLevel="0" collapsed="false">
      <c r="A98" s="67" t="n">
        <v>94</v>
      </c>
      <c r="B98" s="68" t="n">
        <f aca="false">EOMONTH(Input!$C$7,A98)</f>
        <v>45777</v>
      </c>
      <c r="D98" s="67" t="n">
        <f aca="false">DATEDIF(Input!$C$23,$B98,"Y")</f>
        <v>47</v>
      </c>
      <c r="E98" s="67" t="n">
        <f aca="false">DATEDIF(Input!$G$23,$B98,"Y")</f>
        <v>46</v>
      </c>
      <c r="G98" s="69" t="n">
        <f aca="false">Salary_01!$L98</f>
        <v>5658.17886115894</v>
      </c>
      <c r="H98" s="69" t="n">
        <f aca="false">Salary_02!$L98</f>
        <v>4025.91950114267</v>
      </c>
      <c r="I98" s="69" t="n">
        <f aca="false">Retirement_Dist_01!$J98</f>
        <v>0</v>
      </c>
      <c r="J98" s="69" t="n">
        <f aca="false">Retirement_Dist_02!$J98</f>
        <v>0</v>
      </c>
      <c r="K98" s="69" t="n">
        <f aca="true">IF($B98&gt;Input!$C$28,(-1)*PMT(Input!$C$19/(100*12),($A$620-OFFSET($A$4,MATCH(Input!$C$28,$B$4:$B$620,1),0,1,1)),$AD$4,0,1),0)</f>
        <v>0</v>
      </c>
      <c r="L98" s="69" t="n">
        <f aca="false">IF(AND(($B98&lt;Input!$C$28),($B98&lt;Input!$G$28)),($G98+$H98+$I98+$J98),($G98+$H98+$I98+$J98+$K98))</f>
        <v>9684.09836230161</v>
      </c>
      <c r="M98" s="69" t="n">
        <f aca="false">Mortgage!$L98</f>
        <v>-1313.57638702734</v>
      </c>
      <c r="N98" s="69" t="n">
        <f aca="false">$L98+$M98</f>
        <v>8370.52197527427</v>
      </c>
      <c r="O98" s="69" t="n">
        <f aca="false">IF(AND(($B98&lt;Input!$C$28),($B98&lt;Input!$G$28)),Expenses!$D98,(-1)*$N98)</f>
        <v>-4307.5712536848</v>
      </c>
      <c r="P98" s="69" t="n">
        <f aca="false">Childcare!$D98</f>
        <v>0</v>
      </c>
      <c r="Q98" s="69" t="n">
        <f aca="false">Loan_01!$E98</f>
        <v>0</v>
      </c>
      <c r="R98" s="69" t="n">
        <f aca="false">Loan_02!$E98</f>
        <v>0</v>
      </c>
      <c r="S98" s="69" t="n">
        <f aca="false">(-1)*SUM(Roth_01!$D98+Roth_02!$D98+IRA_01!$D98+IRA_02!$D98+Invest_01!$D98+Invest_02!$D98)</f>
        <v>-0</v>
      </c>
      <c r="T98" s="69" t="n">
        <f aca="false">(-1)*(IF(($B98&gt;Input!$O$22),0,Input!$O$28)+IF(($B98&gt;Input!$O$29),0,Input!$O$35)+IF(($B98&gt;Input!$O$36),0,Input!$O$42))</f>
        <v>-500</v>
      </c>
      <c r="U98" s="69" t="n">
        <f aca="false">IF(($AB97*(Input!$C$17/100)&gt;0),0,($AB97*(Input!$C$17/100)))</f>
        <v>0</v>
      </c>
      <c r="V98" s="69"/>
      <c r="W98" s="69" t="n">
        <f aca="false">IF(($N98+$O98+$P98+$Q98+$R98+$S98+$T98+$U98)&lt;0,($N98+$O98+$P98+$Q98+$R98+$S98+$T98+$U98),0)</f>
        <v>0</v>
      </c>
      <c r="X98" s="69"/>
      <c r="Y98" s="69" t="n">
        <f aca="false">IF(($N98+$O98+$P98+$Q98+$R98+$S98+$T98+$U98)&gt;=0,($N98+$O98+$P98+$Q98+$R98+$S98+$T98+$U98),0)</f>
        <v>3562.95072158947</v>
      </c>
      <c r="AA98" s="69" t="n">
        <f aca="false">IF(AND((($AB97+$W97-$U97)&lt;0),($Y98&gt;0)),($AA97-$K98)*(1+Input!$C$19/(12*100)),($AA97+$Y98-$K98)*(1+Input!$C$19/(12*100)))</f>
        <v>94923.9353170151</v>
      </c>
      <c r="AB98" s="69" t="n">
        <f aca="false">IF(AND((($AB97+$W97-$U97)&lt;0),($Y98&gt;=0)),($AB97+$W97-$U97+$Y98)*(1+Input!$C$16/(12*100)),0)</f>
        <v>0</v>
      </c>
    </row>
    <row r="99" customFormat="false" ht="12.8" hidden="false" customHeight="false" outlineLevel="0" collapsed="false">
      <c r="A99" s="67" t="n">
        <v>95</v>
      </c>
      <c r="B99" s="68" t="n">
        <f aca="false">EOMONTH(Input!$C$7,A99)</f>
        <v>45808</v>
      </c>
      <c r="D99" s="67" t="n">
        <f aca="false">DATEDIF(Input!$C$23,$B99,"Y")</f>
        <v>48</v>
      </c>
      <c r="E99" s="67" t="n">
        <f aca="false">DATEDIF(Input!$G$23,$B99,"Y")</f>
        <v>46</v>
      </c>
      <c r="G99" s="69" t="n">
        <f aca="false">Salary_01!$L99</f>
        <v>5658.17886115894</v>
      </c>
      <c r="H99" s="69" t="n">
        <f aca="false">Salary_02!$L99</f>
        <v>4025.91950114267</v>
      </c>
      <c r="I99" s="69" t="n">
        <f aca="false">Retirement_Dist_01!$J99</f>
        <v>0</v>
      </c>
      <c r="J99" s="69" t="n">
        <f aca="false">Retirement_Dist_02!$J99</f>
        <v>0</v>
      </c>
      <c r="K99" s="69" t="n">
        <f aca="true">IF($B99&gt;Input!$C$28,(-1)*PMT(Input!$C$19/(100*12),($A$620-OFFSET($A$4,MATCH(Input!$C$28,$B$4:$B$620,1),0,1,1)),$AD$4,0,1),0)</f>
        <v>0</v>
      </c>
      <c r="L99" s="69" t="n">
        <f aca="false">IF(AND(($B99&lt;Input!$C$28),($B99&lt;Input!$G$28)),($G99+$H99+$I99+$J99),($G99+$H99+$I99+$J99+$K99))</f>
        <v>9684.09836230161</v>
      </c>
      <c r="M99" s="69" t="n">
        <f aca="false">Mortgage!$L99</f>
        <v>-1313.57638702734</v>
      </c>
      <c r="N99" s="69" t="n">
        <f aca="false">$L99+$M99</f>
        <v>8370.52197527427</v>
      </c>
      <c r="O99" s="69" t="n">
        <f aca="false">IF(AND(($B99&lt;Input!$C$28),($B99&lt;Input!$G$28)),Expenses!$D99,(-1)*$N99)</f>
        <v>-4307.5712536848</v>
      </c>
      <c r="P99" s="69" t="n">
        <f aca="false">Childcare!$D99</f>
        <v>0</v>
      </c>
      <c r="Q99" s="69" t="n">
        <f aca="false">Loan_01!$E99</f>
        <v>0</v>
      </c>
      <c r="R99" s="69" t="n">
        <f aca="false">Loan_02!$E99</f>
        <v>0</v>
      </c>
      <c r="S99" s="69" t="n">
        <f aca="false">(-1)*SUM(Roth_01!$D99+Roth_02!$D99+IRA_01!$D99+IRA_02!$D99+Invest_01!$D99+Invest_02!$D99)</f>
        <v>-0</v>
      </c>
      <c r="T99" s="69" t="n">
        <f aca="false">(-1)*(IF(($B99&gt;Input!$O$22),0,Input!$O$28)+IF(($B99&gt;Input!$O$29),0,Input!$O$35)+IF(($B99&gt;Input!$O$36),0,Input!$O$42))</f>
        <v>-500</v>
      </c>
      <c r="U99" s="69" t="n">
        <f aca="false">IF(($AB98*(Input!$C$17/100)&gt;0),0,($AB98*(Input!$C$17/100)))</f>
        <v>0</v>
      </c>
      <c r="V99" s="69"/>
      <c r="W99" s="69" t="n">
        <f aca="false">IF(($N99+$O99+$P99+$Q99+$R99+$S99+$T99+$U99)&lt;0,($N99+$O99+$P99+$Q99+$R99+$S99+$T99+$U99),0)</f>
        <v>0</v>
      </c>
      <c r="X99" s="69"/>
      <c r="Y99" s="69" t="n">
        <f aca="false">IF(($N99+$O99+$P99+$Q99+$R99+$S99+$T99+$U99)&gt;=0,($N99+$O99+$P99+$Q99+$R99+$S99+$T99+$U99),0)</f>
        <v>3562.95072158947</v>
      </c>
      <c r="AA99" s="69" t="n">
        <f aca="false">IF(AND((($AB98+$W98-$U98)&lt;0),($Y99&gt;0)),($AA98-$K99)*(1+Input!$C$19/(12*100)),($AA98+$Y99-$K99)*(1+Input!$C$19/(12*100)))</f>
        <v>98490.9896588562</v>
      </c>
      <c r="AB99" s="69" t="n">
        <f aca="false">IF(AND((($AB98+$W98-$U98)&lt;0),($Y99&gt;=0)),($AB98+$W98-$U98+$Y99)*(1+Input!$C$16/(12*100)),0)</f>
        <v>0</v>
      </c>
    </row>
    <row r="100" customFormat="false" ht="12.8" hidden="false" customHeight="false" outlineLevel="0" collapsed="false">
      <c r="A100" s="67" t="n">
        <v>96</v>
      </c>
      <c r="B100" s="68" t="n">
        <f aca="false">EOMONTH(Input!$C$7,A100)</f>
        <v>45838</v>
      </c>
      <c r="D100" s="67" t="n">
        <f aca="false">DATEDIF(Input!$C$23,$B100,"Y")</f>
        <v>48</v>
      </c>
      <c r="E100" s="67" t="n">
        <f aca="false">DATEDIF(Input!$G$23,$B100,"Y")</f>
        <v>46</v>
      </c>
      <c r="G100" s="69" t="n">
        <f aca="false">Salary_01!$L100</f>
        <v>5771.34243838212</v>
      </c>
      <c r="H100" s="69" t="n">
        <f aca="false">Salary_02!$L100</f>
        <v>4106.43789116552</v>
      </c>
      <c r="I100" s="69" t="n">
        <f aca="false">Retirement_Dist_01!$J100</f>
        <v>0</v>
      </c>
      <c r="J100" s="69" t="n">
        <f aca="false">Retirement_Dist_02!$J100</f>
        <v>0</v>
      </c>
      <c r="K100" s="69" t="n">
        <f aca="true">IF($B100&gt;Input!$C$28,(-1)*PMT(Input!$C$19/(100*12),($A$620-OFFSET($A$4,MATCH(Input!$C$28,$B$4:$B$620,1),0,1,1)),$AD$4,0,1),0)</f>
        <v>0</v>
      </c>
      <c r="L100" s="69" t="n">
        <f aca="false">IF(AND(($B100&lt;Input!$C$28),($B100&lt;Input!$G$28)),($G100+$H100+$I100+$J100),($G100+$H100+$I100+$J100+$K100))</f>
        <v>9877.78032954764</v>
      </c>
      <c r="M100" s="69" t="n">
        <f aca="false">Mortgage!$L100</f>
        <v>-1322.80044101802</v>
      </c>
      <c r="N100" s="69" t="n">
        <f aca="false">$L100+$M100</f>
        <v>8554.97988852962</v>
      </c>
      <c r="O100" s="69" t="n">
        <f aca="false">IF(AND(($B100&lt;Input!$C$28),($B100&lt;Input!$G$28)),Expenses!$D100,(-1)*$N100)</f>
        <v>-4393.7226787585</v>
      </c>
      <c r="P100" s="69" t="n">
        <f aca="false">Childcare!$D100</f>
        <v>0</v>
      </c>
      <c r="Q100" s="69" t="n">
        <f aca="false">Loan_01!$E100</f>
        <v>0</v>
      </c>
      <c r="R100" s="69" t="n">
        <f aca="false">Loan_02!$E100</f>
        <v>0</v>
      </c>
      <c r="S100" s="69" t="n">
        <f aca="false">(-1)*SUM(Roth_01!$D100+Roth_02!$D100+IRA_01!$D100+IRA_02!$D100+Invest_01!$D100+Invest_02!$D100)</f>
        <v>-0</v>
      </c>
      <c r="T100" s="69" t="n">
        <f aca="false">(-1)*(IF(($B100&gt;Input!$O$22),0,Input!$O$28)+IF(($B100&gt;Input!$O$29),0,Input!$O$35)+IF(($B100&gt;Input!$O$36),0,Input!$O$42))</f>
        <v>-500</v>
      </c>
      <c r="U100" s="69" t="n">
        <f aca="false">IF(($AB99*(Input!$C$17/100)&gt;0),0,($AB99*(Input!$C$17/100)))</f>
        <v>0</v>
      </c>
      <c r="V100" s="69"/>
      <c r="W100" s="69" t="n">
        <f aca="false">IF(($N100+$O100+$P100+$Q100+$R100+$S100+$T100+$U100)&lt;0,($N100+$O100+$P100+$Q100+$R100+$S100+$T100+$U100),0)</f>
        <v>0</v>
      </c>
      <c r="X100" s="69"/>
      <c r="Y100" s="69" t="n">
        <f aca="false">IF(($N100+$O100+$P100+$Q100+$R100+$S100+$T100+$U100)&gt;=0,($N100+$O100+$P100+$Q100+$R100+$S100+$T100+$U100),0)</f>
        <v>3661.25720977112</v>
      </c>
      <c r="AA100" s="69" t="n">
        <f aca="false">IF(AND((($AB99+$W99-$U99)&lt;0),($Y100&gt;0)),($AA99-$K100)*(1+Input!$C$19/(12*100)),($AA99+$Y100-$K100)*(1+Input!$C$19/(12*100)))</f>
        <v>102156.503212247</v>
      </c>
      <c r="AB100" s="69" t="n">
        <f aca="false">IF(AND((($AB99+$W99-$U99)&lt;0),($Y100&gt;=0)),($AB99+$W99-$U99+$Y100)*(1+Input!$C$16/(12*100)),0)</f>
        <v>0</v>
      </c>
    </row>
    <row r="101" customFormat="false" ht="12.8" hidden="false" customHeight="false" outlineLevel="0" collapsed="false">
      <c r="A101" s="67" t="n">
        <v>97</v>
      </c>
      <c r="B101" s="68" t="n">
        <f aca="false">EOMONTH(Input!$C$7,A101)</f>
        <v>45869</v>
      </c>
      <c r="D101" s="67" t="n">
        <f aca="false">DATEDIF(Input!$C$23,$B101,"Y")</f>
        <v>48</v>
      </c>
      <c r="E101" s="67" t="n">
        <f aca="false">DATEDIF(Input!$G$23,$B101,"Y")</f>
        <v>46</v>
      </c>
      <c r="G101" s="69" t="n">
        <f aca="false">Salary_01!$L101</f>
        <v>5771.34243838212</v>
      </c>
      <c r="H101" s="69" t="n">
        <f aca="false">Salary_02!$L101</f>
        <v>4106.43789116552</v>
      </c>
      <c r="I101" s="69" t="n">
        <f aca="false">Retirement_Dist_01!$J101</f>
        <v>0</v>
      </c>
      <c r="J101" s="69" t="n">
        <f aca="false">Retirement_Dist_02!$J101</f>
        <v>0</v>
      </c>
      <c r="K101" s="69" t="n">
        <f aca="true">IF($B101&gt;Input!$C$28,(-1)*PMT(Input!$C$19/(100*12),($A$620-OFFSET($A$4,MATCH(Input!$C$28,$B$4:$B$620,1),0,1,1)),$AD$4,0,1),0)</f>
        <v>0</v>
      </c>
      <c r="L101" s="69" t="n">
        <f aca="false">IF(AND(($B101&lt;Input!$C$28),($B101&lt;Input!$G$28)),($G101+$H101+$I101+$J101),($G101+$H101+$I101+$J101+$K101))</f>
        <v>9877.78032954764</v>
      </c>
      <c r="M101" s="69" t="n">
        <f aca="false">Mortgage!$L101</f>
        <v>-1322.80044101802</v>
      </c>
      <c r="N101" s="69" t="n">
        <f aca="false">$L101+$M101</f>
        <v>8554.97988852962</v>
      </c>
      <c r="O101" s="69" t="n">
        <f aca="false">IF(AND(($B101&lt;Input!$C$28),($B101&lt;Input!$G$28)),Expenses!$D101,(-1)*$N101)</f>
        <v>-4393.7226787585</v>
      </c>
      <c r="P101" s="69" t="n">
        <f aca="false">Childcare!$D101</f>
        <v>0</v>
      </c>
      <c r="Q101" s="69" t="n">
        <f aca="false">Loan_01!$E101</f>
        <v>0</v>
      </c>
      <c r="R101" s="69" t="n">
        <f aca="false">Loan_02!$E101</f>
        <v>0</v>
      </c>
      <c r="S101" s="69" t="n">
        <f aca="false">(-1)*SUM(Roth_01!$D101+Roth_02!$D101+IRA_01!$D101+IRA_02!$D101+Invest_01!$D101+Invest_02!$D101)</f>
        <v>-0</v>
      </c>
      <c r="T101" s="69" t="n">
        <f aca="false">(-1)*(IF(($B101&gt;Input!$O$22),0,Input!$O$28)+IF(($B101&gt;Input!$O$29),0,Input!$O$35)+IF(($B101&gt;Input!$O$36),0,Input!$O$42))</f>
        <v>-500</v>
      </c>
      <c r="U101" s="69" t="n">
        <f aca="false">IF(($AB100*(Input!$C$17/100)&gt;0),0,($AB100*(Input!$C$17/100)))</f>
        <v>0</v>
      </c>
      <c r="V101" s="69"/>
      <c r="W101" s="69" t="n">
        <f aca="false">IF(($N101+$O101+$P101+$Q101+$R101+$S101+$T101+$U101)&lt;0,($N101+$O101+$P101+$Q101+$R101+$S101+$T101+$U101),0)</f>
        <v>0</v>
      </c>
      <c r="X101" s="69"/>
      <c r="Y101" s="69" t="n">
        <f aca="false">IF(($N101+$O101+$P101+$Q101+$R101+$S101+$T101+$U101)&gt;=0,($N101+$O101+$P101+$Q101+$R101+$S101+$T101+$U101),0)</f>
        <v>3661.25720977112</v>
      </c>
      <c r="AA101" s="69" t="n">
        <f aca="false">IF(AND((($AB100+$W100-$U100)&lt;0),($Y101&gt;0)),($AA100-$K101)*(1+Input!$C$19/(12*100)),($AA100+$Y101-$K101)*(1+Input!$C$19/(12*100)))</f>
        <v>105822.169495369</v>
      </c>
      <c r="AB101" s="69" t="n">
        <f aca="false">IF(AND((($AB100+$W100-$U100)&lt;0),($Y101&gt;=0)),($AB100+$W100-$U100+$Y101)*(1+Input!$C$16/(12*100)),0)</f>
        <v>0</v>
      </c>
    </row>
    <row r="102" customFormat="false" ht="12.8" hidden="false" customHeight="false" outlineLevel="0" collapsed="false">
      <c r="A102" s="67" t="n">
        <v>98</v>
      </c>
      <c r="B102" s="68" t="n">
        <f aca="false">EOMONTH(Input!$C$7,A102)</f>
        <v>45900</v>
      </c>
      <c r="D102" s="67" t="n">
        <f aca="false">DATEDIF(Input!$C$23,$B102,"Y")</f>
        <v>48</v>
      </c>
      <c r="E102" s="67" t="n">
        <f aca="false">DATEDIF(Input!$G$23,$B102,"Y")</f>
        <v>46</v>
      </c>
      <c r="G102" s="69" t="n">
        <f aca="false">Salary_01!$L102</f>
        <v>5771.34243838212</v>
      </c>
      <c r="H102" s="69" t="n">
        <f aca="false">Salary_02!$L102</f>
        <v>4106.43789116552</v>
      </c>
      <c r="I102" s="69" t="n">
        <f aca="false">Retirement_Dist_01!$J102</f>
        <v>0</v>
      </c>
      <c r="J102" s="69" t="n">
        <f aca="false">Retirement_Dist_02!$J102</f>
        <v>0</v>
      </c>
      <c r="K102" s="69" t="n">
        <f aca="true">IF($B102&gt;Input!$C$28,(-1)*PMT(Input!$C$19/(100*12),($A$620-OFFSET($A$4,MATCH(Input!$C$28,$B$4:$B$620,1),0,1,1)),$AD$4,0,1),0)</f>
        <v>0</v>
      </c>
      <c r="L102" s="69" t="n">
        <f aca="false">IF(AND(($B102&lt;Input!$C$28),($B102&lt;Input!$G$28)),($G102+$H102+$I102+$J102),($G102+$H102+$I102+$J102+$K102))</f>
        <v>9877.78032954764</v>
      </c>
      <c r="M102" s="69" t="n">
        <f aca="false">Mortgage!$L102</f>
        <v>-1322.80044101802</v>
      </c>
      <c r="N102" s="69" t="n">
        <f aca="false">$L102+$M102</f>
        <v>8554.97988852962</v>
      </c>
      <c r="O102" s="69" t="n">
        <f aca="false">IF(AND(($B102&lt;Input!$C$28),($B102&lt;Input!$G$28)),Expenses!$D102,(-1)*$N102)</f>
        <v>-4393.7226787585</v>
      </c>
      <c r="P102" s="69" t="n">
        <f aca="false">Childcare!$D102</f>
        <v>0</v>
      </c>
      <c r="Q102" s="69" t="n">
        <f aca="false">Loan_01!$E102</f>
        <v>0</v>
      </c>
      <c r="R102" s="69" t="n">
        <f aca="false">Loan_02!$E102</f>
        <v>0</v>
      </c>
      <c r="S102" s="69" t="n">
        <f aca="false">(-1)*SUM(Roth_01!$D102+Roth_02!$D102+IRA_01!$D102+IRA_02!$D102+Invest_01!$D102+Invest_02!$D102)</f>
        <v>-0</v>
      </c>
      <c r="T102" s="69" t="n">
        <f aca="false">(-1)*(IF(($B102&gt;Input!$O$22),0,Input!$O$28)+IF(($B102&gt;Input!$O$29),0,Input!$O$35)+IF(($B102&gt;Input!$O$36),0,Input!$O$42))</f>
        <v>-500</v>
      </c>
      <c r="U102" s="69" t="n">
        <f aca="false">IF(($AB101*(Input!$C$17/100)&gt;0),0,($AB101*(Input!$C$17/100)))</f>
        <v>0</v>
      </c>
      <c r="V102" s="69"/>
      <c r="W102" s="69" t="n">
        <f aca="false">IF(($N102+$O102+$P102+$Q102+$R102+$S102+$T102+$U102)&lt;0,($N102+$O102+$P102+$Q102+$R102+$S102+$T102+$U102),0)</f>
        <v>0</v>
      </c>
      <c r="X102" s="69"/>
      <c r="Y102" s="69" t="n">
        <f aca="false">IF(($N102+$O102+$P102+$Q102+$R102+$S102+$T102+$U102)&gt;=0,($N102+$O102+$P102+$Q102+$R102+$S102+$T102+$U102),0)</f>
        <v>3661.25720977112</v>
      </c>
      <c r="AA102" s="69" t="n">
        <f aca="false">IF(AND((($AB101+$W101-$U101)&lt;0),($Y102&gt;0)),($AA101-$K102)*(1+Input!$C$19/(12*100)),($AA101+$Y102-$K102)*(1+Input!$C$19/(12*100)))</f>
        <v>109487.988514586</v>
      </c>
      <c r="AB102" s="69" t="n">
        <f aca="false">IF(AND((($AB101+$W101-$U101)&lt;0),($Y102&gt;=0)),($AB101+$W101-$U101+$Y102)*(1+Input!$C$16/(12*100)),0)</f>
        <v>0</v>
      </c>
    </row>
    <row r="103" customFormat="false" ht="12.8" hidden="false" customHeight="false" outlineLevel="0" collapsed="false">
      <c r="A103" s="67" t="n">
        <v>99</v>
      </c>
      <c r="B103" s="68" t="n">
        <f aca="false">EOMONTH(Input!$C$7,A103)</f>
        <v>45930</v>
      </c>
      <c r="D103" s="67" t="n">
        <f aca="false">DATEDIF(Input!$C$23,$B103,"Y")</f>
        <v>48</v>
      </c>
      <c r="E103" s="67" t="n">
        <f aca="false">DATEDIF(Input!$G$23,$B103,"Y")</f>
        <v>46</v>
      </c>
      <c r="G103" s="69" t="n">
        <f aca="false">Salary_01!$L103</f>
        <v>5771.34243838212</v>
      </c>
      <c r="H103" s="69" t="n">
        <f aca="false">Salary_02!$L103</f>
        <v>4106.43789116552</v>
      </c>
      <c r="I103" s="69" t="n">
        <f aca="false">Retirement_Dist_01!$J103</f>
        <v>0</v>
      </c>
      <c r="J103" s="69" t="n">
        <f aca="false">Retirement_Dist_02!$J103</f>
        <v>0</v>
      </c>
      <c r="K103" s="69" t="n">
        <f aca="true">IF($B103&gt;Input!$C$28,(-1)*PMT(Input!$C$19/(100*12),($A$620-OFFSET($A$4,MATCH(Input!$C$28,$B$4:$B$620,1),0,1,1)),$AD$4,0,1),0)</f>
        <v>0</v>
      </c>
      <c r="L103" s="69" t="n">
        <f aca="false">IF(AND(($B103&lt;Input!$C$28),($B103&lt;Input!$G$28)),($G103+$H103+$I103+$J103),($G103+$H103+$I103+$J103+$K103))</f>
        <v>9877.78032954764</v>
      </c>
      <c r="M103" s="69" t="n">
        <f aca="false">Mortgage!$L103</f>
        <v>-1322.80044101802</v>
      </c>
      <c r="N103" s="69" t="n">
        <f aca="false">$L103+$M103</f>
        <v>8554.97988852962</v>
      </c>
      <c r="O103" s="69" t="n">
        <f aca="false">IF(AND(($B103&lt;Input!$C$28),($B103&lt;Input!$G$28)),Expenses!$D103,(-1)*$N103)</f>
        <v>-4393.7226787585</v>
      </c>
      <c r="P103" s="69" t="n">
        <f aca="false">Childcare!$D103</f>
        <v>0</v>
      </c>
      <c r="Q103" s="69" t="n">
        <f aca="false">Loan_01!$E103</f>
        <v>0</v>
      </c>
      <c r="R103" s="69" t="n">
        <f aca="false">Loan_02!$E103</f>
        <v>0</v>
      </c>
      <c r="S103" s="69" t="n">
        <f aca="false">(-1)*SUM(Roth_01!$D103+Roth_02!$D103+IRA_01!$D103+IRA_02!$D103+Invest_01!$D103+Invest_02!$D103)</f>
        <v>-0</v>
      </c>
      <c r="T103" s="69" t="n">
        <f aca="false">(-1)*(IF(($B103&gt;Input!$O$22),0,Input!$O$28)+IF(($B103&gt;Input!$O$29),0,Input!$O$35)+IF(($B103&gt;Input!$O$36),0,Input!$O$42))</f>
        <v>-500</v>
      </c>
      <c r="U103" s="69" t="n">
        <f aca="false">IF(($AB102*(Input!$C$17/100)&gt;0),0,($AB102*(Input!$C$17/100)))</f>
        <v>0</v>
      </c>
      <c r="V103" s="69"/>
      <c r="W103" s="69" t="n">
        <f aca="false">IF(($N103+$O103+$P103+$Q103+$R103+$S103+$T103+$U103)&lt;0,($N103+$O103+$P103+$Q103+$R103+$S103+$T103+$U103),0)</f>
        <v>0</v>
      </c>
      <c r="X103" s="69"/>
      <c r="Y103" s="69" t="n">
        <f aca="false">IF(($N103+$O103+$P103+$Q103+$R103+$S103+$T103+$U103)&gt;=0,($N103+$O103+$P103+$Q103+$R103+$S103+$T103+$U103),0)</f>
        <v>3661.25720977112</v>
      </c>
      <c r="AA103" s="69" t="n">
        <f aca="false">IF(AND((($AB102+$W102-$U102)&lt;0),($Y103&gt;0)),($AA102-$K103)*(1+Input!$C$19/(12*100)),($AA102+$Y103-$K103)*(1+Input!$C$19/(12*100)))</f>
        <v>113153.960276262</v>
      </c>
      <c r="AB103" s="69" t="n">
        <f aca="false">IF(AND((($AB102+$W102-$U102)&lt;0),($Y103&gt;=0)),($AB102+$W102-$U102+$Y103)*(1+Input!$C$16/(12*100)),0)</f>
        <v>0</v>
      </c>
    </row>
    <row r="104" customFormat="false" ht="12.8" hidden="false" customHeight="false" outlineLevel="0" collapsed="false">
      <c r="A104" s="67" t="n">
        <v>100</v>
      </c>
      <c r="B104" s="68" t="n">
        <f aca="false">EOMONTH(Input!$C$7,A104)</f>
        <v>45961</v>
      </c>
      <c r="D104" s="67" t="n">
        <f aca="false">DATEDIF(Input!$C$23,$B104,"Y")</f>
        <v>48</v>
      </c>
      <c r="E104" s="67" t="n">
        <f aca="false">DATEDIF(Input!$G$23,$B104,"Y")</f>
        <v>47</v>
      </c>
      <c r="G104" s="69" t="n">
        <f aca="false">Salary_01!$L104</f>
        <v>5771.34243838212</v>
      </c>
      <c r="H104" s="69" t="n">
        <f aca="false">Salary_02!$L104</f>
        <v>4106.43789116552</v>
      </c>
      <c r="I104" s="69" t="n">
        <f aca="false">Retirement_Dist_01!$J104</f>
        <v>0</v>
      </c>
      <c r="J104" s="69" t="n">
        <f aca="false">Retirement_Dist_02!$J104</f>
        <v>0</v>
      </c>
      <c r="K104" s="69" t="n">
        <f aca="true">IF($B104&gt;Input!$C$28,(-1)*PMT(Input!$C$19/(100*12),($A$620-OFFSET($A$4,MATCH(Input!$C$28,$B$4:$B$620,1),0,1,1)),$AD$4,0,1),0)</f>
        <v>0</v>
      </c>
      <c r="L104" s="69" t="n">
        <f aca="false">IF(AND(($B104&lt;Input!$C$28),($B104&lt;Input!$G$28)),($G104+$H104+$I104+$J104),($G104+$H104+$I104+$J104+$K104))</f>
        <v>9877.78032954764</v>
      </c>
      <c r="M104" s="69" t="n">
        <f aca="false">Mortgage!$L104</f>
        <v>-1322.80044101802</v>
      </c>
      <c r="N104" s="69" t="n">
        <f aca="false">$L104+$M104</f>
        <v>8554.97988852962</v>
      </c>
      <c r="O104" s="69" t="n">
        <f aca="false">IF(AND(($B104&lt;Input!$C$28),($B104&lt;Input!$G$28)),Expenses!$D104,(-1)*$N104)</f>
        <v>-4393.7226787585</v>
      </c>
      <c r="P104" s="69" t="n">
        <f aca="false">Childcare!$D104</f>
        <v>0</v>
      </c>
      <c r="Q104" s="69" t="n">
        <f aca="false">Loan_01!$E104</f>
        <v>0</v>
      </c>
      <c r="R104" s="69" t="n">
        <f aca="false">Loan_02!$E104</f>
        <v>0</v>
      </c>
      <c r="S104" s="69" t="n">
        <f aca="false">(-1)*SUM(Roth_01!$D104+Roth_02!$D104+IRA_01!$D104+IRA_02!$D104+Invest_01!$D104+Invest_02!$D104)</f>
        <v>-0</v>
      </c>
      <c r="T104" s="69" t="n">
        <f aca="false">(-1)*(IF(($B104&gt;Input!$O$22),0,Input!$O$28)+IF(($B104&gt;Input!$O$29),0,Input!$O$35)+IF(($B104&gt;Input!$O$36),0,Input!$O$42))</f>
        <v>-500</v>
      </c>
      <c r="U104" s="69" t="n">
        <f aca="false">IF(($AB103*(Input!$C$17/100)&gt;0),0,($AB103*(Input!$C$17/100)))</f>
        <v>0</v>
      </c>
      <c r="V104" s="69"/>
      <c r="W104" s="69" t="n">
        <f aca="false">IF(($N104+$O104+$P104+$Q104+$R104+$S104+$T104+$U104)&lt;0,($N104+$O104+$P104+$Q104+$R104+$S104+$T104+$U104),0)</f>
        <v>0</v>
      </c>
      <c r="X104" s="69"/>
      <c r="Y104" s="69" t="n">
        <f aca="false">IF(($N104+$O104+$P104+$Q104+$R104+$S104+$T104+$U104)&gt;=0,($N104+$O104+$P104+$Q104+$R104+$S104+$T104+$U104),0)</f>
        <v>3661.25720977112</v>
      </c>
      <c r="AA104" s="69" t="n">
        <f aca="false">IF(AND((($AB103+$W103-$U103)&lt;0),($Y104&gt;0)),($AA103-$K104)*(1+Input!$C$19/(12*100)),($AA103+$Y104-$K104)*(1+Input!$C$19/(12*100)))</f>
        <v>116820.084786762</v>
      </c>
      <c r="AB104" s="69" t="n">
        <f aca="false">IF(AND((($AB103+$W103-$U103)&lt;0),($Y104&gt;=0)),($AB103+$W103-$U103+$Y104)*(1+Input!$C$16/(12*100)),0)</f>
        <v>0</v>
      </c>
    </row>
    <row r="105" customFormat="false" ht="12.8" hidden="false" customHeight="false" outlineLevel="0" collapsed="false">
      <c r="A105" s="67" t="n">
        <v>101</v>
      </c>
      <c r="B105" s="68" t="n">
        <f aca="false">EOMONTH(Input!$C$7,A105)</f>
        <v>45991</v>
      </c>
      <c r="D105" s="67" t="n">
        <f aca="false">DATEDIF(Input!$C$23,$B105,"Y")</f>
        <v>48</v>
      </c>
      <c r="E105" s="67" t="n">
        <f aca="false">DATEDIF(Input!$G$23,$B105,"Y")</f>
        <v>47</v>
      </c>
      <c r="G105" s="69" t="n">
        <f aca="false">Salary_01!$L105</f>
        <v>5771.34243838212</v>
      </c>
      <c r="H105" s="69" t="n">
        <f aca="false">Salary_02!$L105</f>
        <v>4106.43789116552</v>
      </c>
      <c r="I105" s="69" t="n">
        <f aca="false">Retirement_Dist_01!$J105</f>
        <v>0</v>
      </c>
      <c r="J105" s="69" t="n">
        <f aca="false">Retirement_Dist_02!$J105</f>
        <v>0</v>
      </c>
      <c r="K105" s="69" t="n">
        <f aca="true">IF($B105&gt;Input!$C$28,(-1)*PMT(Input!$C$19/(100*12),($A$620-OFFSET($A$4,MATCH(Input!$C$28,$B$4:$B$620,1),0,1,1)),$AD$4,0,1),0)</f>
        <v>0</v>
      </c>
      <c r="L105" s="69" t="n">
        <f aca="false">IF(AND(($B105&lt;Input!$C$28),($B105&lt;Input!$G$28)),($G105+$H105+$I105+$J105),($G105+$H105+$I105+$J105+$K105))</f>
        <v>9877.78032954764</v>
      </c>
      <c r="M105" s="69" t="n">
        <f aca="false">Mortgage!$L105</f>
        <v>-1322.80044101802</v>
      </c>
      <c r="N105" s="69" t="n">
        <f aca="false">$L105+$M105</f>
        <v>8554.97988852962</v>
      </c>
      <c r="O105" s="69" t="n">
        <f aca="false">IF(AND(($B105&lt;Input!$C$28),($B105&lt;Input!$G$28)),Expenses!$D105,(-1)*$N105)</f>
        <v>-4393.7226787585</v>
      </c>
      <c r="P105" s="69" t="n">
        <f aca="false">Childcare!$D105</f>
        <v>0</v>
      </c>
      <c r="Q105" s="69" t="n">
        <f aca="false">Loan_01!$E105</f>
        <v>0</v>
      </c>
      <c r="R105" s="69" t="n">
        <f aca="false">Loan_02!$E105</f>
        <v>0</v>
      </c>
      <c r="S105" s="69" t="n">
        <f aca="false">(-1)*SUM(Roth_01!$D105+Roth_02!$D105+IRA_01!$D105+IRA_02!$D105+Invest_01!$D105+Invest_02!$D105)</f>
        <v>-0</v>
      </c>
      <c r="T105" s="69" t="n">
        <f aca="false">(-1)*(IF(($B105&gt;Input!$O$22),0,Input!$O$28)+IF(($B105&gt;Input!$O$29),0,Input!$O$35)+IF(($B105&gt;Input!$O$36),0,Input!$O$42))</f>
        <v>-500</v>
      </c>
      <c r="U105" s="69" t="n">
        <f aca="false">IF(($AB104*(Input!$C$17/100)&gt;0),0,($AB104*(Input!$C$17/100)))</f>
        <v>0</v>
      </c>
      <c r="V105" s="69"/>
      <c r="W105" s="69" t="n">
        <f aca="false">IF(($N105+$O105+$P105+$Q105+$R105+$S105+$T105+$U105)&lt;0,($N105+$O105+$P105+$Q105+$R105+$S105+$T105+$U105),0)</f>
        <v>0</v>
      </c>
      <c r="X105" s="69"/>
      <c r="Y105" s="69" t="n">
        <f aca="false">IF(($N105+$O105+$P105+$Q105+$R105+$S105+$T105+$U105)&gt;=0,($N105+$O105+$P105+$Q105+$R105+$S105+$T105+$U105),0)</f>
        <v>3661.25720977112</v>
      </c>
      <c r="AA105" s="69" t="n">
        <f aca="false">IF(AND((($AB104+$W104-$U104)&lt;0),($Y105&gt;0)),($AA104-$K105)*(1+Input!$C$19/(12*100)),($AA104+$Y105-$K105)*(1+Input!$C$19/(12*100)))</f>
        <v>120486.36205245</v>
      </c>
      <c r="AB105" s="69" t="n">
        <f aca="false">IF(AND((($AB104+$W104-$U104)&lt;0),($Y105&gt;=0)),($AB104+$W104-$U104+$Y105)*(1+Input!$C$16/(12*100)),0)</f>
        <v>0</v>
      </c>
    </row>
    <row r="106" customFormat="false" ht="12.8" hidden="false" customHeight="false" outlineLevel="0" collapsed="false">
      <c r="A106" s="67" t="n">
        <v>102</v>
      </c>
      <c r="B106" s="68" t="n">
        <f aca="false">EOMONTH(Input!$C$7,A106)</f>
        <v>46022</v>
      </c>
      <c r="D106" s="67" t="n">
        <f aca="false">DATEDIF(Input!$C$23,$B106,"Y")</f>
        <v>48</v>
      </c>
      <c r="E106" s="67" t="n">
        <f aca="false">DATEDIF(Input!$G$23,$B106,"Y")</f>
        <v>47</v>
      </c>
      <c r="G106" s="69" t="n">
        <f aca="false">Salary_01!$L106</f>
        <v>5771.34243838212</v>
      </c>
      <c r="H106" s="69" t="n">
        <f aca="false">Salary_02!$L106</f>
        <v>4106.43789116552</v>
      </c>
      <c r="I106" s="69" t="n">
        <f aca="false">Retirement_Dist_01!$J106</f>
        <v>0</v>
      </c>
      <c r="J106" s="69" t="n">
        <f aca="false">Retirement_Dist_02!$J106</f>
        <v>0</v>
      </c>
      <c r="K106" s="69" t="n">
        <f aca="true">IF($B106&gt;Input!$C$28,(-1)*PMT(Input!$C$19/(100*12),($A$620-OFFSET($A$4,MATCH(Input!$C$28,$B$4:$B$620,1),0,1,1)),$AD$4,0,1),0)</f>
        <v>0</v>
      </c>
      <c r="L106" s="69" t="n">
        <f aca="false">IF(AND(($B106&lt;Input!$C$28),($B106&lt;Input!$G$28)),($G106+$H106+$I106+$J106),($G106+$H106+$I106+$J106+$K106))</f>
        <v>9877.78032954764</v>
      </c>
      <c r="M106" s="69" t="n">
        <f aca="false">Mortgage!$L106</f>
        <v>-1322.80044101802</v>
      </c>
      <c r="N106" s="69" t="n">
        <f aca="false">$L106+$M106</f>
        <v>8554.97988852962</v>
      </c>
      <c r="O106" s="69" t="n">
        <f aca="false">IF(AND(($B106&lt;Input!$C$28),($B106&lt;Input!$G$28)),Expenses!$D106,(-1)*$N106)</f>
        <v>-4393.7226787585</v>
      </c>
      <c r="P106" s="69" t="n">
        <f aca="false">Childcare!$D106</f>
        <v>0</v>
      </c>
      <c r="Q106" s="69" t="n">
        <f aca="false">Loan_01!$E106</f>
        <v>0</v>
      </c>
      <c r="R106" s="69" t="n">
        <f aca="false">Loan_02!$E106</f>
        <v>0</v>
      </c>
      <c r="S106" s="69" t="n">
        <f aca="false">(-1)*SUM(Roth_01!$D106+Roth_02!$D106+IRA_01!$D106+IRA_02!$D106+Invest_01!$D106+Invest_02!$D106)</f>
        <v>-0</v>
      </c>
      <c r="T106" s="69" t="n">
        <f aca="false">(-1)*(IF(($B106&gt;Input!$O$22),0,Input!$O$28)+IF(($B106&gt;Input!$O$29),0,Input!$O$35)+IF(($B106&gt;Input!$O$36),0,Input!$O$42))</f>
        <v>-500</v>
      </c>
      <c r="U106" s="69" t="n">
        <f aca="false">IF(($AB105*(Input!$C$17/100)&gt;0),0,($AB105*(Input!$C$17/100)))</f>
        <v>0</v>
      </c>
      <c r="V106" s="69"/>
      <c r="W106" s="69" t="n">
        <f aca="false">IF(($N106+$O106+$P106+$Q106+$R106+$S106+$T106+$U106)&lt;0,($N106+$O106+$P106+$Q106+$R106+$S106+$T106+$U106),0)</f>
        <v>0</v>
      </c>
      <c r="X106" s="69"/>
      <c r="Y106" s="69" t="n">
        <f aca="false">IF(($N106+$O106+$P106+$Q106+$R106+$S106+$T106+$U106)&gt;=0,($N106+$O106+$P106+$Q106+$R106+$S106+$T106+$U106),0)</f>
        <v>3661.25720977112</v>
      </c>
      <c r="AA106" s="69" t="n">
        <f aca="false">IF(AND((($AB105+$W105-$U105)&lt;0),($Y106&gt;0)),($AA105-$K106)*(1+Input!$C$19/(12*100)),($AA105+$Y106-$K106)*(1+Input!$C$19/(12*100)))</f>
        <v>124152.79207969</v>
      </c>
      <c r="AB106" s="69" t="n">
        <f aca="false">IF(AND((($AB105+$W105-$U105)&lt;0),($Y106&gt;=0)),($AB105+$W105-$U105+$Y106)*(1+Input!$C$16/(12*100)),0)</f>
        <v>0</v>
      </c>
    </row>
    <row r="107" customFormat="false" ht="12.8" hidden="false" customHeight="false" outlineLevel="0" collapsed="false">
      <c r="A107" s="67" t="n">
        <v>103</v>
      </c>
      <c r="B107" s="68" t="n">
        <f aca="false">EOMONTH(Input!$C$7,A107)</f>
        <v>46053</v>
      </c>
      <c r="D107" s="67" t="n">
        <f aca="false">DATEDIF(Input!$C$23,$B107,"Y")</f>
        <v>48</v>
      </c>
      <c r="E107" s="67" t="n">
        <f aca="false">DATEDIF(Input!$G$23,$B107,"Y")</f>
        <v>47</v>
      </c>
      <c r="G107" s="69" t="n">
        <f aca="false">Salary_01!$L107</f>
        <v>5771.34243838212</v>
      </c>
      <c r="H107" s="69" t="n">
        <f aca="false">Salary_02!$L107</f>
        <v>4106.43789116552</v>
      </c>
      <c r="I107" s="69" t="n">
        <f aca="false">Retirement_Dist_01!$J107</f>
        <v>0</v>
      </c>
      <c r="J107" s="69" t="n">
        <f aca="false">Retirement_Dist_02!$J107</f>
        <v>0</v>
      </c>
      <c r="K107" s="69" t="n">
        <f aca="true">IF($B107&gt;Input!$C$28,(-1)*PMT(Input!$C$19/(100*12),($A$620-OFFSET($A$4,MATCH(Input!$C$28,$B$4:$B$620,1),0,1,1)),$AD$4,0,1),0)</f>
        <v>0</v>
      </c>
      <c r="L107" s="69" t="n">
        <f aca="false">IF(AND(($B107&lt;Input!$C$28),($B107&lt;Input!$G$28)),($G107+$H107+$I107+$J107),($G107+$H107+$I107+$J107+$K107))</f>
        <v>9877.78032954764</v>
      </c>
      <c r="M107" s="69" t="n">
        <f aca="false">Mortgage!$L107</f>
        <v>-1322.80044101802</v>
      </c>
      <c r="N107" s="69" t="n">
        <f aca="false">$L107+$M107</f>
        <v>8554.97988852962</v>
      </c>
      <c r="O107" s="69" t="n">
        <f aca="false">IF(AND(($B107&lt;Input!$C$28),($B107&lt;Input!$G$28)),Expenses!$D107,(-1)*$N107)</f>
        <v>-4393.7226787585</v>
      </c>
      <c r="P107" s="69" t="n">
        <f aca="false">Childcare!$D107</f>
        <v>0</v>
      </c>
      <c r="Q107" s="69" t="n">
        <f aca="false">Loan_01!$E107</f>
        <v>0</v>
      </c>
      <c r="R107" s="69" t="n">
        <f aca="false">Loan_02!$E107</f>
        <v>0</v>
      </c>
      <c r="S107" s="69" t="n">
        <f aca="false">(-1)*SUM(Roth_01!$D107+Roth_02!$D107+IRA_01!$D107+IRA_02!$D107+Invest_01!$D107+Invest_02!$D107)</f>
        <v>-0</v>
      </c>
      <c r="T107" s="69" t="n">
        <f aca="false">(-1)*(IF(($B107&gt;Input!$O$22),0,Input!$O$28)+IF(($B107&gt;Input!$O$29),0,Input!$O$35)+IF(($B107&gt;Input!$O$36),0,Input!$O$42))</f>
        <v>-500</v>
      </c>
      <c r="U107" s="69" t="n">
        <f aca="false">IF(($AB106*(Input!$C$17/100)&gt;0),0,($AB106*(Input!$C$17/100)))</f>
        <v>0</v>
      </c>
      <c r="V107" s="69"/>
      <c r="W107" s="69" t="n">
        <f aca="false">IF(($N107+$O107+$P107+$Q107+$R107+$S107+$T107+$U107)&lt;0,($N107+$O107+$P107+$Q107+$R107+$S107+$T107+$U107),0)</f>
        <v>0</v>
      </c>
      <c r="X107" s="69"/>
      <c r="Y107" s="69" t="n">
        <f aca="false">IF(($N107+$O107+$P107+$Q107+$R107+$S107+$T107+$U107)&gt;=0,($N107+$O107+$P107+$Q107+$R107+$S107+$T107+$U107),0)</f>
        <v>3661.25720977112</v>
      </c>
      <c r="AA107" s="69" t="n">
        <f aca="false">IF(AND((($AB106+$W106-$U106)&lt;0),($Y107&gt;0)),($AA106-$K107)*(1+Input!$C$19/(12*100)),($AA106+$Y107-$K107)*(1+Input!$C$19/(12*100)))</f>
        <v>127819.374874848</v>
      </c>
      <c r="AB107" s="69" t="n">
        <f aca="false">IF(AND((($AB106+$W106-$U106)&lt;0),($Y107&gt;=0)),($AB106+$W106-$U106+$Y107)*(1+Input!$C$16/(12*100)),0)</f>
        <v>0</v>
      </c>
    </row>
    <row r="108" customFormat="false" ht="12.8" hidden="false" customHeight="false" outlineLevel="0" collapsed="false">
      <c r="A108" s="67" t="n">
        <v>104</v>
      </c>
      <c r="B108" s="68" t="n">
        <f aca="false">EOMONTH(Input!$C$7,A108)</f>
        <v>46081</v>
      </c>
      <c r="D108" s="67" t="n">
        <f aca="false">DATEDIF(Input!$C$23,$B108,"Y")</f>
        <v>48</v>
      </c>
      <c r="E108" s="67" t="n">
        <f aca="false">DATEDIF(Input!$G$23,$B108,"Y")</f>
        <v>47</v>
      </c>
      <c r="G108" s="69" t="n">
        <f aca="false">Salary_01!$L108</f>
        <v>5771.34243838212</v>
      </c>
      <c r="H108" s="69" t="n">
        <f aca="false">Salary_02!$L108</f>
        <v>4106.43789116552</v>
      </c>
      <c r="I108" s="69" t="n">
        <f aca="false">Retirement_Dist_01!$J108</f>
        <v>0</v>
      </c>
      <c r="J108" s="69" t="n">
        <f aca="false">Retirement_Dist_02!$J108</f>
        <v>0</v>
      </c>
      <c r="K108" s="69" t="n">
        <f aca="true">IF($B108&gt;Input!$C$28,(-1)*PMT(Input!$C$19/(100*12),($A$620-OFFSET($A$4,MATCH(Input!$C$28,$B$4:$B$620,1),0,1,1)),$AD$4,0,1),0)</f>
        <v>0</v>
      </c>
      <c r="L108" s="69" t="n">
        <f aca="false">IF(AND(($B108&lt;Input!$C$28),($B108&lt;Input!$G$28)),($G108+$H108+$I108+$J108),($G108+$H108+$I108+$J108+$K108))</f>
        <v>9877.78032954764</v>
      </c>
      <c r="M108" s="69" t="n">
        <f aca="false">Mortgage!$L108</f>
        <v>-1322.80044101802</v>
      </c>
      <c r="N108" s="69" t="n">
        <f aca="false">$L108+$M108</f>
        <v>8554.97988852962</v>
      </c>
      <c r="O108" s="69" t="n">
        <f aca="false">IF(AND(($B108&lt;Input!$C$28),($B108&lt;Input!$G$28)),Expenses!$D108,(-1)*$N108)</f>
        <v>-4393.7226787585</v>
      </c>
      <c r="P108" s="69" t="n">
        <f aca="false">Childcare!$D108</f>
        <v>0</v>
      </c>
      <c r="Q108" s="69" t="n">
        <f aca="false">Loan_01!$E108</f>
        <v>0</v>
      </c>
      <c r="R108" s="69" t="n">
        <f aca="false">Loan_02!$E108</f>
        <v>0</v>
      </c>
      <c r="S108" s="69" t="n">
        <f aca="false">(-1)*SUM(Roth_01!$D108+Roth_02!$D108+IRA_01!$D108+IRA_02!$D108+Invest_01!$D108+Invest_02!$D108)</f>
        <v>-0</v>
      </c>
      <c r="T108" s="69" t="n">
        <f aca="false">(-1)*(IF(($B108&gt;Input!$O$22),0,Input!$O$28)+IF(($B108&gt;Input!$O$29),0,Input!$O$35)+IF(($B108&gt;Input!$O$36),0,Input!$O$42))</f>
        <v>-500</v>
      </c>
      <c r="U108" s="69" t="n">
        <f aca="false">IF(($AB107*(Input!$C$17/100)&gt;0),0,($AB107*(Input!$C$17/100)))</f>
        <v>0</v>
      </c>
      <c r="V108" s="69"/>
      <c r="W108" s="69" t="n">
        <f aca="false">IF(($N108+$O108+$P108+$Q108+$R108+$S108+$T108+$U108)&lt;0,($N108+$O108+$P108+$Q108+$R108+$S108+$T108+$U108),0)</f>
        <v>0</v>
      </c>
      <c r="X108" s="69"/>
      <c r="Y108" s="69" t="n">
        <f aca="false">IF(($N108+$O108+$P108+$Q108+$R108+$S108+$T108+$U108)&gt;=0,($N108+$O108+$P108+$Q108+$R108+$S108+$T108+$U108),0)</f>
        <v>3661.25720977112</v>
      </c>
      <c r="AA108" s="69" t="n">
        <f aca="false">IF(AND((($AB107+$W107-$U107)&lt;0),($Y108&gt;0)),($AA107-$K108)*(1+Input!$C$19/(12*100)),($AA107+$Y108-$K108)*(1+Input!$C$19/(12*100)))</f>
        <v>131486.11044429</v>
      </c>
      <c r="AB108" s="69" t="n">
        <f aca="false">IF(AND((($AB107+$W107-$U107)&lt;0),($Y108&gt;=0)),($AB107+$W107-$U107+$Y108)*(1+Input!$C$16/(12*100)),0)</f>
        <v>0</v>
      </c>
    </row>
    <row r="109" customFormat="false" ht="12.8" hidden="false" customHeight="false" outlineLevel="0" collapsed="false">
      <c r="A109" s="67" t="n">
        <v>105</v>
      </c>
      <c r="B109" s="68" t="n">
        <f aca="false">EOMONTH(Input!$C$7,A109)</f>
        <v>46112</v>
      </c>
      <c r="D109" s="67" t="n">
        <f aca="false">DATEDIF(Input!$C$23,$B109,"Y")</f>
        <v>48</v>
      </c>
      <c r="E109" s="67" t="n">
        <f aca="false">DATEDIF(Input!$G$23,$B109,"Y")</f>
        <v>47</v>
      </c>
      <c r="G109" s="69" t="n">
        <f aca="false">Salary_01!$L109</f>
        <v>5771.34243838212</v>
      </c>
      <c r="H109" s="69" t="n">
        <f aca="false">Salary_02!$L109</f>
        <v>4106.43789116552</v>
      </c>
      <c r="I109" s="69" t="n">
        <f aca="false">Retirement_Dist_01!$J109</f>
        <v>0</v>
      </c>
      <c r="J109" s="69" t="n">
        <f aca="false">Retirement_Dist_02!$J109</f>
        <v>0</v>
      </c>
      <c r="K109" s="69" t="n">
        <f aca="true">IF($B109&gt;Input!$C$28,(-1)*PMT(Input!$C$19/(100*12),($A$620-OFFSET($A$4,MATCH(Input!$C$28,$B$4:$B$620,1),0,1,1)),$AD$4,0,1),0)</f>
        <v>0</v>
      </c>
      <c r="L109" s="69" t="n">
        <f aca="false">IF(AND(($B109&lt;Input!$C$28),($B109&lt;Input!$G$28)),($G109+$H109+$I109+$J109),($G109+$H109+$I109+$J109+$K109))</f>
        <v>9877.78032954764</v>
      </c>
      <c r="M109" s="69" t="n">
        <f aca="false">Mortgage!$L109</f>
        <v>-1322.80044101802</v>
      </c>
      <c r="N109" s="69" t="n">
        <f aca="false">$L109+$M109</f>
        <v>8554.97988852962</v>
      </c>
      <c r="O109" s="69" t="n">
        <f aca="false">IF(AND(($B109&lt;Input!$C$28),($B109&lt;Input!$G$28)),Expenses!$D109,(-1)*$N109)</f>
        <v>-4393.7226787585</v>
      </c>
      <c r="P109" s="69" t="n">
        <f aca="false">Childcare!$D109</f>
        <v>0</v>
      </c>
      <c r="Q109" s="69" t="n">
        <f aca="false">Loan_01!$E109</f>
        <v>0</v>
      </c>
      <c r="R109" s="69" t="n">
        <f aca="false">Loan_02!$E109</f>
        <v>0</v>
      </c>
      <c r="S109" s="69" t="n">
        <f aca="false">(-1)*SUM(Roth_01!$D109+Roth_02!$D109+IRA_01!$D109+IRA_02!$D109+Invest_01!$D109+Invest_02!$D109)</f>
        <v>-0</v>
      </c>
      <c r="T109" s="69" t="n">
        <f aca="false">(-1)*(IF(($B109&gt;Input!$O$22),0,Input!$O$28)+IF(($B109&gt;Input!$O$29),0,Input!$O$35)+IF(($B109&gt;Input!$O$36),0,Input!$O$42))</f>
        <v>-500</v>
      </c>
      <c r="U109" s="69" t="n">
        <f aca="false">IF(($AB108*(Input!$C$17/100)&gt;0),0,($AB108*(Input!$C$17/100)))</f>
        <v>0</v>
      </c>
      <c r="V109" s="69"/>
      <c r="W109" s="69" t="n">
        <f aca="false">IF(($N109+$O109+$P109+$Q109+$R109+$S109+$T109+$U109)&lt;0,($N109+$O109+$P109+$Q109+$R109+$S109+$T109+$U109),0)</f>
        <v>0</v>
      </c>
      <c r="X109" s="69"/>
      <c r="Y109" s="69" t="n">
        <f aca="false">IF(($N109+$O109+$P109+$Q109+$R109+$S109+$T109+$U109)&gt;=0,($N109+$O109+$P109+$Q109+$R109+$S109+$T109+$U109),0)</f>
        <v>3661.25720977112</v>
      </c>
      <c r="AA109" s="69" t="n">
        <f aca="false">IF(AND((($AB108+$W108-$U108)&lt;0),($Y109&gt;0)),($AA108-$K109)*(1+Input!$C$19/(12*100)),($AA108+$Y109-$K109)*(1+Input!$C$19/(12*100)))</f>
        <v>135152.99879438</v>
      </c>
      <c r="AB109" s="69" t="n">
        <f aca="false">IF(AND((($AB108+$W108-$U108)&lt;0),($Y109&gt;=0)),($AB108+$W108-$U108+$Y109)*(1+Input!$C$16/(12*100)),0)</f>
        <v>0</v>
      </c>
    </row>
    <row r="110" customFormat="false" ht="12.8" hidden="false" customHeight="false" outlineLevel="0" collapsed="false">
      <c r="A110" s="67" t="n">
        <v>106</v>
      </c>
      <c r="B110" s="68" t="n">
        <f aca="false">EOMONTH(Input!$C$7,A110)</f>
        <v>46142</v>
      </c>
      <c r="D110" s="67" t="n">
        <f aca="false">DATEDIF(Input!$C$23,$B110,"Y")</f>
        <v>48</v>
      </c>
      <c r="E110" s="67" t="n">
        <f aca="false">DATEDIF(Input!$G$23,$B110,"Y")</f>
        <v>47</v>
      </c>
      <c r="G110" s="69" t="n">
        <f aca="false">Salary_01!$L110</f>
        <v>5771.34243838212</v>
      </c>
      <c r="H110" s="69" t="n">
        <f aca="false">Salary_02!$L110</f>
        <v>4106.43789116552</v>
      </c>
      <c r="I110" s="69" t="n">
        <f aca="false">Retirement_Dist_01!$J110</f>
        <v>0</v>
      </c>
      <c r="J110" s="69" t="n">
        <f aca="false">Retirement_Dist_02!$J110</f>
        <v>0</v>
      </c>
      <c r="K110" s="69" t="n">
        <f aca="true">IF($B110&gt;Input!$C$28,(-1)*PMT(Input!$C$19/(100*12),($A$620-OFFSET($A$4,MATCH(Input!$C$28,$B$4:$B$620,1),0,1,1)),$AD$4,0,1),0)</f>
        <v>0</v>
      </c>
      <c r="L110" s="69" t="n">
        <f aca="false">IF(AND(($B110&lt;Input!$C$28),($B110&lt;Input!$G$28)),($G110+$H110+$I110+$J110),($G110+$H110+$I110+$J110+$K110))</f>
        <v>9877.78032954764</v>
      </c>
      <c r="M110" s="69" t="n">
        <f aca="false">Mortgage!$L110</f>
        <v>-1322.80044101802</v>
      </c>
      <c r="N110" s="69" t="n">
        <f aca="false">$L110+$M110</f>
        <v>8554.97988852962</v>
      </c>
      <c r="O110" s="69" t="n">
        <f aca="false">IF(AND(($B110&lt;Input!$C$28),($B110&lt;Input!$G$28)),Expenses!$D110,(-1)*$N110)</f>
        <v>-4393.7226787585</v>
      </c>
      <c r="P110" s="69" t="n">
        <f aca="false">Childcare!$D110</f>
        <v>0</v>
      </c>
      <c r="Q110" s="69" t="n">
        <f aca="false">Loan_01!$E110</f>
        <v>0</v>
      </c>
      <c r="R110" s="69" t="n">
        <f aca="false">Loan_02!$E110</f>
        <v>0</v>
      </c>
      <c r="S110" s="69" t="n">
        <f aca="false">(-1)*SUM(Roth_01!$D110+Roth_02!$D110+IRA_01!$D110+IRA_02!$D110+Invest_01!$D110+Invest_02!$D110)</f>
        <v>-0</v>
      </c>
      <c r="T110" s="69" t="n">
        <f aca="false">(-1)*(IF(($B110&gt;Input!$O$22),0,Input!$O$28)+IF(($B110&gt;Input!$O$29),0,Input!$O$35)+IF(($B110&gt;Input!$O$36),0,Input!$O$42))</f>
        <v>-500</v>
      </c>
      <c r="U110" s="69" t="n">
        <f aca="false">IF(($AB109*(Input!$C$17/100)&gt;0),0,($AB109*(Input!$C$17/100)))</f>
        <v>0</v>
      </c>
      <c r="V110" s="69"/>
      <c r="W110" s="69" t="n">
        <f aca="false">IF(($N110+$O110+$P110+$Q110+$R110+$S110+$T110+$U110)&lt;0,($N110+$O110+$P110+$Q110+$R110+$S110+$T110+$U110),0)</f>
        <v>0</v>
      </c>
      <c r="X110" s="69"/>
      <c r="Y110" s="69" t="n">
        <f aca="false">IF(($N110+$O110+$P110+$Q110+$R110+$S110+$T110+$U110)&gt;=0,($N110+$O110+$P110+$Q110+$R110+$S110+$T110+$U110),0)</f>
        <v>3661.25720977112</v>
      </c>
      <c r="AA110" s="69" t="n">
        <f aca="false">IF(AND((($AB109+$W109-$U109)&lt;0),($Y110&gt;0)),($AA109-$K110)*(1+Input!$C$19/(12*100)),($AA109+$Y110-$K110)*(1+Input!$C$19/(12*100)))</f>
        <v>138820.039931484</v>
      </c>
      <c r="AB110" s="69" t="n">
        <f aca="false">IF(AND((($AB109+$W109-$U109)&lt;0),($Y110&gt;=0)),($AB109+$W109-$U109+$Y110)*(1+Input!$C$16/(12*100)),0)</f>
        <v>0</v>
      </c>
    </row>
    <row r="111" customFormat="false" ht="12.8" hidden="false" customHeight="false" outlineLevel="0" collapsed="false">
      <c r="A111" s="67" t="n">
        <v>107</v>
      </c>
      <c r="B111" s="68" t="n">
        <f aca="false">EOMONTH(Input!$C$7,A111)</f>
        <v>46173</v>
      </c>
      <c r="D111" s="67" t="n">
        <f aca="false">DATEDIF(Input!$C$23,$B111,"Y")</f>
        <v>49</v>
      </c>
      <c r="E111" s="67" t="n">
        <f aca="false">DATEDIF(Input!$G$23,$B111,"Y")</f>
        <v>47</v>
      </c>
      <c r="G111" s="69" t="n">
        <f aca="false">Salary_01!$L111</f>
        <v>5771.34243838212</v>
      </c>
      <c r="H111" s="69" t="n">
        <f aca="false">Salary_02!$L111</f>
        <v>4106.43789116552</v>
      </c>
      <c r="I111" s="69" t="n">
        <f aca="false">Retirement_Dist_01!$J111</f>
        <v>0</v>
      </c>
      <c r="J111" s="69" t="n">
        <f aca="false">Retirement_Dist_02!$J111</f>
        <v>0</v>
      </c>
      <c r="K111" s="69" t="n">
        <f aca="true">IF($B111&gt;Input!$C$28,(-1)*PMT(Input!$C$19/(100*12),($A$620-OFFSET($A$4,MATCH(Input!$C$28,$B$4:$B$620,1),0,1,1)),$AD$4,0,1),0)</f>
        <v>0</v>
      </c>
      <c r="L111" s="69" t="n">
        <f aca="false">IF(AND(($B111&lt;Input!$C$28),($B111&lt;Input!$G$28)),($G111+$H111+$I111+$J111),($G111+$H111+$I111+$J111+$K111))</f>
        <v>9877.78032954764</v>
      </c>
      <c r="M111" s="69" t="n">
        <f aca="false">Mortgage!$L111</f>
        <v>-1322.80044101802</v>
      </c>
      <c r="N111" s="69" t="n">
        <f aca="false">$L111+$M111</f>
        <v>8554.97988852962</v>
      </c>
      <c r="O111" s="69" t="n">
        <f aca="false">IF(AND(($B111&lt;Input!$C$28),($B111&lt;Input!$G$28)),Expenses!$D111,(-1)*$N111)</f>
        <v>-4393.7226787585</v>
      </c>
      <c r="P111" s="69" t="n">
        <f aca="false">Childcare!$D111</f>
        <v>0</v>
      </c>
      <c r="Q111" s="69" t="n">
        <f aca="false">Loan_01!$E111</f>
        <v>0</v>
      </c>
      <c r="R111" s="69" t="n">
        <f aca="false">Loan_02!$E111</f>
        <v>0</v>
      </c>
      <c r="S111" s="69" t="n">
        <f aca="false">(-1)*SUM(Roth_01!$D111+Roth_02!$D111+IRA_01!$D111+IRA_02!$D111+Invest_01!$D111+Invest_02!$D111)</f>
        <v>-0</v>
      </c>
      <c r="T111" s="69" t="n">
        <f aca="false">(-1)*(IF(($B111&gt;Input!$O$22),0,Input!$O$28)+IF(($B111&gt;Input!$O$29),0,Input!$O$35)+IF(($B111&gt;Input!$O$36),0,Input!$O$42))</f>
        <v>-500</v>
      </c>
      <c r="U111" s="69" t="n">
        <f aca="false">IF(($AB110*(Input!$C$17/100)&gt;0),0,($AB110*(Input!$C$17/100)))</f>
        <v>0</v>
      </c>
      <c r="V111" s="69"/>
      <c r="W111" s="69" t="n">
        <f aca="false">IF(($N111+$O111+$P111+$Q111+$R111+$S111+$T111+$U111)&lt;0,($N111+$O111+$P111+$Q111+$R111+$S111+$T111+$U111),0)</f>
        <v>0</v>
      </c>
      <c r="X111" s="69"/>
      <c r="Y111" s="69" t="n">
        <f aca="false">IF(($N111+$O111+$P111+$Q111+$R111+$S111+$T111+$U111)&gt;=0,($N111+$O111+$P111+$Q111+$R111+$S111+$T111+$U111),0)</f>
        <v>3661.25720977112</v>
      </c>
      <c r="AA111" s="69" t="n">
        <f aca="false">IF(AND((($AB110+$W110-$U110)&lt;0),($Y111&gt;0)),($AA110-$K111)*(1+Input!$C$19/(12*100)),($AA110+$Y111-$K111)*(1+Input!$C$19/(12*100)))</f>
        <v>142487.23386197</v>
      </c>
      <c r="AB111" s="69" t="n">
        <f aca="false">IF(AND((($AB110+$W110-$U110)&lt;0),($Y111&gt;=0)),($AB110+$W110-$U110+$Y111)*(1+Input!$C$16/(12*100)),0)</f>
        <v>0</v>
      </c>
    </row>
    <row r="112" customFormat="false" ht="12.8" hidden="false" customHeight="false" outlineLevel="0" collapsed="false">
      <c r="A112" s="67" t="n">
        <v>108</v>
      </c>
      <c r="B112" s="68" t="n">
        <f aca="false">EOMONTH(Input!$C$7,A112)</f>
        <v>46203</v>
      </c>
      <c r="D112" s="67" t="n">
        <f aca="false">DATEDIF(Input!$C$23,$B112,"Y")</f>
        <v>49</v>
      </c>
      <c r="E112" s="67" t="n">
        <f aca="false">DATEDIF(Input!$G$23,$B112,"Y")</f>
        <v>47</v>
      </c>
      <c r="G112" s="69" t="n">
        <f aca="false">Salary_01!$L112</f>
        <v>5886.76928714977</v>
      </c>
      <c r="H112" s="69" t="n">
        <f aca="false">Salary_02!$L112</f>
        <v>4188.56664898883</v>
      </c>
      <c r="I112" s="69" t="n">
        <f aca="false">Retirement_Dist_01!$J112</f>
        <v>0</v>
      </c>
      <c r="J112" s="69" t="n">
        <f aca="false">Retirement_Dist_02!$J112</f>
        <v>0</v>
      </c>
      <c r="K112" s="69" t="n">
        <f aca="true">IF($B112&gt;Input!$C$28,(-1)*PMT(Input!$C$19/(100*12),($A$620-OFFSET($A$4,MATCH(Input!$C$28,$B$4:$B$620,1),0,1,1)),$AD$4,0,1),0)</f>
        <v>0</v>
      </c>
      <c r="L112" s="69" t="n">
        <f aca="false">IF(AND(($B112&lt;Input!$C$28),($B112&lt;Input!$G$28)),($G112+$H112+$I112+$J112),($G112+$H112+$I112+$J112+$K112))</f>
        <v>10075.3359361386</v>
      </c>
      <c r="M112" s="69" t="n">
        <f aca="false">Mortgage!$L112</f>
        <v>-1332.30121662843</v>
      </c>
      <c r="N112" s="69" t="n">
        <f aca="false">$L112+$M112</f>
        <v>8743.03471951017</v>
      </c>
      <c r="O112" s="69" t="n">
        <f aca="false">IF(AND(($B112&lt;Input!$C$28),($B112&lt;Input!$G$28)),Expenses!$D112,(-1)*$N112)</f>
        <v>-4481.59713233367</v>
      </c>
      <c r="P112" s="69" t="n">
        <f aca="false">Childcare!$D112</f>
        <v>0</v>
      </c>
      <c r="Q112" s="69" t="n">
        <f aca="false">Loan_01!$E112</f>
        <v>0</v>
      </c>
      <c r="R112" s="69" t="n">
        <f aca="false">Loan_02!$E112</f>
        <v>0</v>
      </c>
      <c r="S112" s="69" t="n">
        <f aca="false">(-1)*SUM(Roth_01!$D112+Roth_02!$D112+IRA_01!$D112+IRA_02!$D112+Invest_01!$D112+Invest_02!$D112)</f>
        <v>-0</v>
      </c>
      <c r="T112" s="69" t="n">
        <f aca="false">(-1)*(IF(($B112&gt;Input!$O$22),0,Input!$O$28)+IF(($B112&gt;Input!$O$29),0,Input!$O$35)+IF(($B112&gt;Input!$O$36),0,Input!$O$42))</f>
        <v>-500</v>
      </c>
      <c r="U112" s="69" t="n">
        <f aca="false">IF(($AB111*(Input!$C$17/100)&gt;0),0,($AB111*(Input!$C$17/100)))</f>
        <v>0</v>
      </c>
      <c r="V112" s="69"/>
      <c r="W112" s="69" t="n">
        <f aca="false">IF(($N112+$O112+$P112+$Q112+$R112+$S112+$T112+$U112)&lt;0,($N112+$O112+$P112+$Q112+$R112+$S112+$T112+$U112),0)</f>
        <v>0</v>
      </c>
      <c r="X112" s="69"/>
      <c r="Y112" s="69" t="n">
        <f aca="false">IF(($N112+$O112+$P112+$Q112+$R112+$S112+$T112+$U112)&gt;=0,($N112+$O112+$P112+$Q112+$R112+$S112+$T112+$U112),0)</f>
        <v>3761.4375871765</v>
      </c>
      <c r="AA112" s="69" t="n">
        <f aca="false">IF(AND((($AB111+$W111-$U111)&lt;0),($Y112&gt;0)),($AA111-$K112)*(1+Input!$C$19/(12*100)),($AA111+$Y112-$K112)*(1+Input!$C$19/(12*100)))</f>
        <v>146254.76514379</v>
      </c>
      <c r="AB112" s="69" t="n">
        <f aca="false">IF(AND((($AB111+$W111-$U111)&lt;0),($Y112&gt;=0)),($AB111+$W111-$U111+$Y112)*(1+Input!$C$16/(12*100)),0)</f>
        <v>0</v>
      </c>
    </row>
    <row r="113" customFormat="false" ht="12.8" hidden="false" customHeight="false" outlineLevel="0" collapsed="false">
      <c r="A113" s="67" t="n">
        <v>109</v>
      </c>
      <c r="B113" s="68" t="n">
        <f aca="false">EOMONTH(Input!$C$7,A113)</f>
        <v>46234</v>
      </c>
      <c r="D113" s="67" t="n">
        <f aca="false">DATEDIF(Input!$C$23,$B113,"Y")</f>
        <v>49</v>
      </c>
      <c r="E113" s="67" t="n">
        <f aca="false">DATEDIF(Input!$G$23,$B113,"Y")</f>
        <v>47</v>
      </c>
      <c r="G113" s="69" t="n">
        <f aca="false">Salary_01!$L113</f>
        <v>5886.76928714977</v>
      </c>
      <c r="H113" s="69" t="n">
        <f aca="false">Salary_02!$L113</f>
        <v>4188.56664898883</v>
      </c>
      <c r="I113" s="69" t="n">
        <f aca="false">Retirement_Dist_01!$J113</f>
        <v>0</v>
      </c>
      <c r="J113" s="69" t="n">
        <f aca="false">Retirement_Dist_02!$J113</f>
        <v>0</v>
      </c>
      <c r="K113" s="69" t="n">
        <f aca="true">IF($B113&gt;Input!$C$28,(-1)*PMT(Input!$C$19/(100*12),($A$620-OFFSET($A$4,MATCH(Input!$C$28,$B$4:$B$620,1),0,1,1)),$AD$4,0,1),0)</f>
        <v>0</v>
      </c>
      <c r="L113" s="69" t="n">
        <f aca="false">IF(AND(($B113&lt;Input!$C$28),($B113&lt;Input!$G$28)),($G113+$H113+$I113+$J113),($G113+$H113+$I113+$J113+$K113))</f>
        <v>10075.3359361386</v>
      </c>
      <c r="M113" s="69" t="n">
        <f aca="false">Mortgage!$L113</f>
        <v>-1332.30121662843</v>
      </c>
      <c r="N113" s="69" t="n">
        <f aca="false">$L113+$M113</f>
        <v>8743.03471951017</v>
      </c>
      <c r="O113" s="69" t="n">
        <f aca="false">IF(AND(($B113&lt;Input!$C$28),($B113&lt;Input!$G$28)),Expenses!$D113,(-1)*$N113)</f>
        <v>-4481.59713233367</v>
      </c>
      <c r="P113" s="69" t="n">
        <f aca="false">Childcare!$D113</f>
        <v>0</v>
      </c>
      <c r="Q113" s="69" t="n">
        <f aca="false">Loan_01!$E113</f>
        <v>0</v>
      </c>
      <c r="R113" s="69" t="n">
        <f aca="false">Loan_02!$E113</f>
        <v>0</v>
      </c>
      <c r="S113" s="69" t="n">
        <f aca="false">(-1)*SUM(Roth_01!$D113+Roth_02!$D113+IRA_01!$D113+IRA_02!$D113+Invest_01!$D113+Invest_02!$D113)</f>
        <v>-0</v>
      </c>
      <c r="T113" s="69" t="n">
        <f aca="false">(-1)*(IF(($B113&gt;Input!$O$22),0,Input!$O$28)+IF(($B113&gt;Input!$O$29),0,Input!$O$35)+IF(($B113&gt;Input!$O$36),0,Input!$O$42))</f>
        <v>-500</v>
      </c>
      <c r="U113" s="69" t="n">
        <f aca="false">IF(($AB112*(Input!$C$17/100)&gt;0),0,($AB112*(Input!$C$17/100)))</f>
        <v>0</v>
      </c>
      <c r="V113" s="69"/>
      <c r="W113" s="69" t="n">
        <f aca="false">IF(($N113+$O113+$P113+$Q113+$R113+$S113+$T113+$U113)&lt;0,($N113+$O113+$P113+$Q113+$R113+$S113+$T113+$U113),0)</f>
        <v>0</v>
      </c>
      <c r="X113" s="69"/>
      <c r="Y113" s="69" t="n">
        <f aca="false">IF(($N113+$O113+$P113+$Q113+$R113+$S113+$T113+$U113)&gt;=0,($N113+$O113+$P113+$Q113+$R113+$S113+$T113+$U113),0)</f>
        <v>3761.4375871765</v>
      </c>
      <c r="AA113" s="69" t="n">
        <f aca="false">IF(AND((($AB112+$W112-$U112)&lt;0),($Y113&gt;0)),($AA112-$K113)*(1+Input!$C$19/(12*100)),($AA112+$Y113-$K113)*(1+Input!$C$19/(12*100)))</f>
        <v>150022.45340608</v>
      </c>
      <c r="AB113" s="69" t="n">
        <f aca="false">IF(AND((($AB112+$W112-$U112)&lt;0),($Y113&gt;=0)),($AB112+$W112-$U112+$Y113)*(1+Input!$C$16/(12*100)),0)</f>
        <v>0</v>
      </c>
    </row>
    <row r="114" customFormat="false" ht="12.8" hidden="false" customHeight="false" outlineLevel="0" collapsed="false">
      <c r="A114" s="67" t="n">
        <v>110</v>
      </c>
      <c r="B114" s="68" t="n">
        <f aca="false">EOMONTH(Input!$C$7,A114)</f>
        <v>46265</v>
      </c>
      <c r="D114" s="67" t="n">
        <f aca="false">DATEDIF(Input!$C$23,$B114,"Y")</f>
        <v>49</v>
      </c>
      <c r="E114" s="67" t="n">
        <f aca="false">DATEDIF(Input!$G$23,$B114,"Y")</f>
        <v>47</v>
      </c>
      <c r="G114" s="69" t="n">
        <f aca="false">Salary_01!$L114</f>
        <v>5886.76928714977</v>
      </c>
      <c r="H114" s="69" t="n">
        <f aca="false">Salary_02!$L114</f>
        <v>4188.56664898883</v>
      </c>
      <c r="I114" s="69" t="n">
        <f aca="false">Retirement_Dist_01!$J114</f>
        <v>0</v>
      </c>
      <c r="J114" s="69" t="n">
        <f aca="false">Retirement_Dist_02!$J114</f>
        <v>0</v>
      </c>
      <c r="K114" s="69" t="n">
        <f aca="true">IF($B114&gt;Input!$C$28,(-1)*PMT(Input!$C$19/(100*12),($A$620-OFFSET($A$4,MATCH(Input!$C$28,$B$4:$B$620,1),0,1,1)),$AD$4,0,1),0)</f>
        <v>0</v>
      </c>
      <c r="L114" s="69" t="n">
        <f aca="false">IF(AND(($B114&lt;Input!$C$28),($B114&lt;Input!$G$28)),($G114+$H114+$I114+$J114),($G114+$H114+$I114+$J114+$K114))</f>
        <v>10075.3359361386</v>
      </c>
      <c r="M114" s="69" t="n">
        <f aca="false">Mortgage!$L114</f>
        <v>-1332.30121662843</v>
      </c>
      <c r="N114" s="69" t="n">
        <f aca="false">$L114+$M114</f>
        <v>8743.03471951017</v>
      </c>
      <c r="O114" s="69" t="n">
        <f aca="false">IF(AND(($B114&lt;Input!$C$28),($B114&lt;Input!$G$28)),Expenses!$D114,(-1)*$N114)</f>
        <v>-4481.59713233367</v>
      </c>
      <c r="P114" s="69" t="n">
        <f aca="false">Childcare!$D114</f>
        <v>0</v>
      </c>
      <c r="Q114" s="69" t="n">
        <f aca="false">Loan_01!$E114</f>
        <v>0</v>
      </c>
      <c r="R114" s="69" t="n">
        <f aca="false">Loan_02!$E114</f>
        <v>0</v>
      </c>
      <c r="S114" s="69" t="n">
        <f aca="false">(-1)*SUM(Roth_01!$D114+Roth_02!$D114+IRA_01!$D114+IRA_02!$D114+Invest_01!$D114+Invest_02!$D114)</f>
        <v>-0</v>
      </c>
      <c r="T114" s="69" t="n">
        <f aca="false">(-1)*(IF(($B114&gt;Input!$O$22),0,Input!$O$28)+IF(($B114&gt;Input!$O$29),0,Input!$O$35)+IF(($B114&gt;Input!$O$36),0,Input!$O$42))</f>
        <v>-500</v>
      </c>
      <c r="U114" s="69" t="n">
        <f aca="false">IF(($AB113*(Input!$C$17/100)&gt;0),0,($AB113*(Input!$C$17/100)))</f>
        <v>0</v>
      </c>
      <c r="V114" s="69"/>
      <c r="W114" s="69" t="n">
        <f aca="false">IF(($N114+$O114+$P114+$Q114+$R114+$S114+$T114+$U114)&lt;0,($N114+$O114+$P114+$Q114+$R114+$S114+$T114+$U114),0)</f>
        <v>0</v>
      </c>
      <c r="X114" s="69"/>
      <c r="Y114" s="69" t="n">
        <f aca="false">IF(($N114+$O114+$P114+$Q114+$R114+$S114+$T114+$U114)&gt;=0,($N114+$O114+$P114+$Q114+$R114+$S114+$T114+$U114),0)</f>
        <v>3761.4375871765</v>
      </c>
      <c r="AA114" s="69" t="n">
        <f aca="false">IF(AND((($AB113+$W113-$U113)&lt;0),($Y114&gt;0)),($AA113-$K114)*(1+Input!$C$19/(12*100)),($AA113+$Y114-$K114)*(1+Input!$C$19/(12*100)))</f>
        <v>153790.298655381</v>
      </c>
      <c r="AB114" s="69" t="n">
        <f aca="false">IF(AND((($AB113+$W113-$U113)&lt;0),($Y114&gt;=0)),($AB113+$W113-$U113+$Y114)*(1+Input!$C$16/(12*100)),0)</f>
        <v>0</v>
      </c>
    </row>
    <row r="115" customFormat="false" ht="12.8" hidden="false" customHeight="false" outlineLevel="0" collapsed="false">
      <c r="A115" s="67" t="n">
        <v>111</v>
      </c>
      <c r="B115" s="68" t="n">
        <f aca="false">EOMONTH(Input!$C$7,A115)</f>
        <v>46295</v>
      </c>
      <c r="D115" s="67" t="n">
        <f aca="false">DATEDIF(Input!$C$23,$B115,"Y")</f>
        <v>49</v>
      </c>
      <c r="E115" s="67" t="n">
        <f aca="false">DATEDIF(Input!$G$23,$B115,"Y")</f>
        <v>47</v>
      </c>
      <c r="G115" s="69" t="n">
        <f aca="false">Salary_01!$L115</f>
        <v>5886.76928714977</v>
      </c>
      <c r="H115" s="69" t="n">
        <f aca="false">Salary_02!$L115</f>
        <v>4188.56664898883</v>
      </c>
      <c r="I115" s="69" t="n">
        <f aca="false">Retirement_Dist_01!$J115</f>
        <v>0</v>
      </c>
      <c r="J115" s="69" t="n">
        <f aca="false">Retirement_Dist_02!$J115</f>
        <v>0</v>
      </c>
      <c r="K115" s="69" t="n">
        <f aca="true">IF($B115&gt;Input!$C$28,(-1)*PMT(Input!$C$19/(100*12),($A$620-OFFSET($A$4,MATCH(Input!$C$28,$B$4:$B$620,1),0,1,1)),$AD$4,0,1),0)</f>
        <v>0</v>
      </c>
      <c r="L115" s="69" t="n">
        <f aca="false">IF(AND(($B115&lt;Input!$C$28),($B115&lt;Input!$G$28)),($G115+$H115+$I115+$J115),($G115+$H115+$I115+$J115+$K115))</f>
        <v>10075.3359361386</v>
      </c>
      <c r="M115" s="69" t="n">
        <f aca="false">Mortgage!$L115</f>
        <v>-1332.30121662843</v>
      </c>
      <c r="N115" s="69" t="n">
        <f aca="false">$L115+$M115</f>
        <v>8743.03471951017</v>
      </c>
      <c r="O115" s="69" t="n">
        <f aca="false">IF(AND(($B115&lt;Input!$C$28),($B115&lt;Input!$G$28)),Expenses!$D115,(-1)*$N115)</f>
        <v>-4481.59713233367</v>
      </c>
      <c r="P115" s="69" t="n">
        <f aca="false">Childcare!$D115</f>
        <v>0</v>
      </c>
      <c r="Q115" s="69" t="n">
        <f aca="false">Loan_01!$E115</f>
        <v>0</v>
      </c>
      <c r="R115" s="69" t="n">
        <f aca="false">Loan_02!$E115</f>
        <v>0</v>
      </c>
      <c r="S115" s="69" t="n">
        <f aca="false">(-1)*SUM(Roth_01!$D115+Roth_02!$D115+IRA_01!$D115+IRA_02!$D115+Invest_01!$D115+Invest_02!$D115)</f>
        <v>-0</v>
      </c>
      <c r="T115" s="69" t="n">
        <f aca="false">(-1)*(IF(($B115&gt;Input!$O$22),0,Input!$O$28)+IF(($B115&gt;Input!$O$29),0,Input!$O$35)+IF(($B115&gt;Input!$O$36),0,Input!$O$42))</f>
        <v>-500</v>
      </c>
      <c r="U115" s="69" t="n">
        <f aca="false">IF(($AB114*(Input!$C$17/100)&gt;0),0,($AB114*(Input!$C$17/100)))</f>
        <v>0</v>
      </c>
      <c r="V115" s="69"/>
      <c r="W115" s="69" t="n">
        <f aca="false">IF(($N115+$O115+$P115+$Q115+$R115+$S115+$T115+$U115)&lt;0,($N115+$O115+$P115+$Q115+$R115+$S115+$T115+$U115),0)</f>
        <v>0</v>
      </c>
      <c r="X115" s="69"/>
      <c r="Y115" s="69" t="n">
        <f aca="false">IF(($N115+$O115+$P115+$Q115+$R115+$S115+$T115+$U115)&gt;=0,($N115+$O115+$P115+$Q115+$R115+$S115+$T115+$U115),0)</f>
        <v>3761.4375871765</v>
      </c>
      <c r="AA115" s="69" t="n">
        <f aca="false">IF(AND((($AB114+$W114-$U114)&lt;0),($Y115&gt;0)),($AA114-$K115)*(1+Input!$C$19/(12*100)),($AA114+$Y115-$K115)*(1+Input!$C$19/(12*100)))</f>
        <v>157558.300898235</v>
      </c>
      <c r="AB115" s="69" t="n">
        <f aca="false">IF(AND((($AB114+$W114-$U114)&lt;0),($Y115&gt;=0)),($AB114+$W114-$U114+$Y115)*(1+Input!$C$16/(12*100)),0)</f>
        <v>0</v>
      </c>
    </row>
    <row r="116" customFormat="false" ht="12.8" hidden="false" customHeight="false" outlineLevel="0" collapsed="false">
      <c r="A116" s="67" t="n">
        <v>112</v>
      </c>
      <c r="B116" s="68" t="n">
        <f aca="false">EOMONTH(Input!$C$7,A116)</f>
        <v>46326</v>
      </c>
      <c r="D116" s="67" t="n">
        <f aca="false">DATEDIF(Input!$C$23,$B116,"Y")</f>
        <v>49</v>
      </c>
      <c r="E116" s="67" t="n">
        <f aca="false">DATEDIF(Input!$G$23,$B116,"Y")</f>
        <v>48</v>
      </c>
      <c r="G116" s="69" t="n">
        <f aca="false">Salary_01!$L116</f>
        <v>5886.76928714977</v>
      </c>
      <c r="H116" s="69" t="n">
        <f aca="false">Salary_02!$L116</f>
        <v>4188.56664898883</v>
      </c>
      <c r="I116" s="69" t="n">
        <f aca="false">Retirement_Dist_01!$J116</f>
        <v>0</v>
      </c>
      <c r="J116" s="69" t="n">
        <f aca="false">Retirement_Dist_02!$J116</f>
        <v>0</v>
      </c>
      <c r="K116" s="69" t="n">
        <f aca="true">IF($B116&gt;Input!$C$28,(-1)*PMT(Input!$C$19/(100*12),($A$620-OFFSET($A$4,MATCH(Input!$C$28,$B$4:$B$620,1),0,1,1)),$AD$4,0,1),0)</f>
        <v>0</v>
      </c>
      <c r="L116" s="69" t="n">
        <f aca="false">IF(AND(($B116&lt;Input!$C$28),($B116&lt;Input!$G$28)),($G116+$H116+$I116+$J116),($G116+$H116+$I116+$J116+$K116))</f>
        <v>10075.3359361386</v>
      </c>
      <c r="M116" s="69" t="n">
        <f aca="false">Mortgage!$L116</f>
        <v>-1332.30121662843</v>
      </c>
      <c r="N116" s="69" t="n">
        <f aca="false">$L116+$M116</f>
        <v>8743.03471951017</v>
      </c>
      <c r="O116" s="69" t="n">
        <f aca="false">IF(AND(($B116&lt;Input!$C$28),($B116&lt;Input!$G$28)),Expenses!$D116,(-1)*$N116)</f>
        <v>-4481.59713233367</v>
      </c>
      <c r="P116" s="69" t="n">
        <f aca="false">Childcare!$D116</f>
        <v>0</v>
      </c>
      <c r="Q116" s="69" t="n">
        <f aca="false">Loan_01!$E116</f>
        <v>0</v>
      </c>
      <c r="R116" s="69" t="n">
        <f aca="false">Loan_02!$E116</f>
        <v>0</v>
      </c>
      <c r="S116" s="69" t="n">
        <f aca="false">(-1)*SUM(Roth_01!$D116+Roth_02!$D116+IRA_01!$D116+IRA_02!$D116+Invest_01!$D116+Invest_02!$D116)</f>
        <v>-0</v>
      </c>
      <c r="T116" s="69" t="n">
        <f aca="false">(-1)*(IF(($B116&gt;Input!$O$22),0,Input!$O$28)+IF(($B116&gt;Input!$O$29),0,Input!$O$35)+IF(($B116&gt;Input!$O$36),0,Input!$O$42))</f>
        <v>-500</v>
      </c>
      <c r="U116" s="69" t="n">
        <f aca="false">IF(($AB115*(Input!$C$17/100)&gt;0),0,($AB115*(Input!$C$17/100)))</f>
        <v>0</v>
      </c>
      <c r="V116" s="69"/>
      <c r="W116" s="69" t="n">
        <f aca="false">IF(($N116+$O116+$P116+$Q116+$R116+$S116+$T116+$U116)&lt;0,($N116+$O116+$P116+$Q116+$R116+$S116+$T116+$U116),0)</f>
        <v>0</v>
      </c>
      <c r="X116" s="69"/>
      <c r="Y116" s="69" t="n">
        <f aca="false">IF(($N116+$O116+$P116+$Q116+$R116+$S116+$T116+$U116)&gt;=0,($N116+$O116+$P116+$Q116+$R116+$S116+$T116+$U116),0)</f>
        <v>3761.4375871765</v>
      </c>
      <c r="AA116" s="69" t="n">
        <f aca="false">IF(AND((($AB115+$W115-$U115)&lt;0),($Y116&gt;0)),($AA115-$K116)*(1+Input!$C$19/(12*100)),($AA115+$Y116-$K116)*(1+Input!$C$19/(12*100)))</f>
        <v>161326.460141181</v>
      </c>
      <c r="AB116" s="69" t="n">
        <f aca="false">IF(AND((($AB115+$W115-$U115)&lt;0),($Y116&gt;=0)),($AB115+$W115-$U115+$Y116)*(1+Input!$C$16/(12*100)),0)</f>
        <v>0</v>
      </c>
    </row>
    <row r="117" customFormat="false" ht="12.8" hidden="false" customHeight="false" outlineLevel="0" collapsed="false">
      <c r="A117" s="67" t="n">
        <v>113</v>
      </c>
      <c r="B117" s="68" t="n">
        <f aca="false">EOMONTH(Input!$C$7,A117)</f>
        <v>46356</v>
      </c>
      <c r="D117" s="67" t="n">
        <f aca="false">DATEDIF(Input!$C$23,$B117,"Y")</f>
        <v>49</v>
      </c>
      <c r="E117" s="67" t="n">
        <f aca="false">DATEDIF(Input!$G$23,$B117,"Y")</f>
        <v>48</v>
      </c>
      <c r="G117" s="69" t="n">
        <f aca="false">Salary_01!$L117</f>
        <v>5886.76928714977</v>
      </c>
      <c r="H117" s="69" t="n">
        <f aca="false">Salary_02!$L117</f>
        <v>4188.56664898883</v>
      </c>
      <c r="I117" s="69" t="n">
        <f aca="false">Retirement_Dist_01!$J117</f>
        <v>0</v>
      </c>
      <c r="J117" s="69" t="n">
        <f aca="false">Retirement_Dist_02!$J117</f>
        <v>0</v>
      </c>
      <c r="K117" s="69" t="n">
        <f aca="true">IF($B117&gt;Input!$C$28,(-1)*PMT(Input!$C$19/(100*12),($A$620-OFFSET($A$4,MATCH(Input!$C$28,$B$4:$B$620,1),0,1,1)),$AD$4,0,1),0)</f>
        <v>0</v>
      </c>
      <c r="L117" s="69" t="n">
        <f aca="false">IF(AND(($B117&lt;Input!$C$28),($B117&lt;Input!$G$28)),($G117+$H117+$I117+$J117),($G117+$H117+$I117+$J117+$K117))</f>
        <v>10075.3359361386</v>
      </c>
      <c r="M117" s="69" t="n">
        <f aca="false">Mortgage!$L117</f>
        <v>-326.193295957311</v>
      </c>
      <c r="N117" s="69" t="n">
        <f aca="false">$L117+$M117</f>
        <v>9749.14264018129</v>
      </c>
      <c r="O117" s="69" t="n">
        <f aca="false">IF(AND(($B117&lt;Input!$C$28),($B117&lt;Input!$G$28)),Expenses!$D117,(-1)*$N117)</f>
        <v>-4481.59713233367</v>
      </c>
      <c r="P117" s="69" t="n">
        <f aca="false">Childcare!$D117</f>
        <v>0</v>
      </c>
      <c r="Q117" s="69" t="n">
        <f aca="false">Loan_01!$E117</f>
        <v>0</v>
      </c>
      <c r="R117" s="69" t="n">
        <f aca="false">Loan_02!$E117</f>
        <v>0</v>
      </c>
      <c r="S117" s="69" t="n">
        <f aca="false">(-1)*SUM(Roth_01!$D117+Roth_02!$D117+IRA_01!$D117+IRA_02!$D117+Invest_01!$D117+Invest_02!$D117)</f>
        <v>-0</v>
      </c>
      <c r="T117" s="69" t="n">
        <f aca="false">(-1)*(IF(($B117&gt;Input!$O$22),0,Input!$O$28)+IF(($B117&gt;Input!$O$29),0,Input!$O$35)+IF(($B117&gt;Input!$O$36),0,Input!$O$42))</f>
        <v>-500</v>
      </c>
      <c r="U117" s="69" t="n">
        <f aca="false">IF(($AB116*(Input!$C$17/100)&gt;0),0,($AB116*(Input!$C$17/100)))</f>
        <v>0</v>
      </c>
      <c r="V117" s="69"/>
      <c r="W117" s="69" t="n">
        <f aca="false">IF(($N117+$O117+$P117+$Q117+$R117+$S117+$T117+$U117)&lt;0,($N117+$O117+$P117+$Q117+$R117+$S117+$T117+$U117),0)</f>
        <v>0</v>
      </c>
      <c r="X117" s="69"/>
      <c r="Y117" s="69" t="n">
        <f aca="false">IF(($N117+$O117+$P117+$Q117+$R117+$S117+$T117+$U117)&gt;=0,($N117+$O117+$P117+$Q117+$R117+$S117+$T117+$U117),0)</f>
        <v>4767.54550784762</v>
      </c>
      <c r="AA117" s="69" t="n">
        <f aca="false">IF(AND((($AB116+$W116-$U116)&lt;0),($Y117&gt;0)),($AA116-$K117)*(1+Input!$C$19/(12*100)),($AA116+$Y117-$K117)*(1+Input!$C$19/(12*100)))</f>
        <v>166100.926232598</v>
      </c>
      <c r="AB117" s="69" t="n">
        <f aca="false">IF(AND((($AB116+$W116-$U116)&lt;0),($Y117&gt;=0)),($AB116+$W116-$U116+$Y117)*(1+Input!$C$16/(12*100)),0)</f>
        <v>0</v>
      </c>
    </row>
    <row r="118" customFormat="false" ht="12.8" hidden="false" customHeight="false" outlineLevel="0" collapsed="false">
      <c r="A118" s="67" t="n">
        <v>114</v>
      </c>
      <c r="B118" s="68" t="n">
        <f aca="false">EOMONTH(Input!$C$7,A118)</f>
        <v>46387</v>
      </c>
      <c r="D118" s="67" t="n">
        <f aca="false">DATEDIF(Input!$C$23,$B118,"Y")</f>
        <v>49</v>
      </c>
      <c r="E118" s="67" t="n">
        <f aca="false">DATEDIF(Input!$G$23,$B118,"Y")</f>
        <v>48</v>
      </c>
      <c r="G118" s="69" t="n">
        <f aca="false">Salary_01!$L118</f>
        <v>5886.76928714977</v>
      </c>
      <c r="H118" s="69" t="n">
        <f aca="false">Salary_02!$L118</f>
        <v>4188.56664898883</v>
      </c>
      <c r="I118" s="69" t="n">
        <f aca="false">Retirement_Dist_01!$J118</f>
        <v>0</v>
      </c>
      <c r="J118" s="69" t="n">
        <f aca="false">Retirement_Dist_02!$J118</f>
        <v>0</v>
      </c>
      <c r="K118" s="69" t="n">
        <f aca="true">IF($B118&gt;Input!$C$28,(-1)*PMT(Input!$C$19/(100*12),($A$620-OFFSET($A$4,MATCH(Input!$C$28,$B$4:$B$620,1),0,1,1)),$AD$4,0,1),0)</f>
        <v>0</v>
      </c>
      <c r="L118" s="69" t="n">
        <f aca="false">IF(AND(($B118&lt;Input!$C$28),($B118&lt;Input!$G$28)),($G118+$H118+$I118+$J118),($G118+$H118+$I118+$J118+$K118))</f>
        <v>10075.3359361386</v>
      </c>
      <c r="M118" s="69" t="n">
        <f aca="false">Mortgage!$L118</f>
        <v>-326.193295957311</v>
      </c>
      <c r="N118" s="69" t="n">
        <f aca="false">$L118+$M118</f>
        <v>9749.14264018129</v>
      </c>
      <c r="O118" s="69" t="n">
        <f aca="false">IF(AND(($B118&lt;Input!$C$28),($B118&lt;Input!$G$28)),Expenses!$D118,(-1)*$N118)</f>
        <v>-4481.59713233367</v>
      </c>
      <c r="P118" s="69" t="n">
        <f aca="false">Childcare!$D118</f>
        <v>0</v>
      </c>
      <c r="Q118" s="69" t="n">
        <f aca="false">Loan_01!$E118</f>
        <v>0</v>
      </c>
      <c r="R118" s="69" t="n">
        <f aca="false">Loan_02!$E118</f>
        <v>0</v>
      </c>
      <c r="S118" s="69" t="n">
        <f aca="false">(-1)*SUM(Roth_01!$D118+Roth_02!$D118+IRA_01!$D118+IRA_02!$D118+Invest_01!$D118+Invest_02!$D118)</f>
        <v>-0</v>
      </c>
      <c r="T118" s="69" t="n">
        <f aca="false">(-1)*(IF(($B118&gt;Input!$O$22),0,Input!$O$28)+IF(($B118&gt;Input!$O$29),0,Input!$O$35)+IF(($B118&gt;Input!$O$36),0,Input!$O$42))</f>
        <v>-500</v>
      </c>
      <c r="U118" s="69" t="n">
        <f aca="false">IF(($AB117*(Input!$C$17/100)&gt;0),0,($AB117*(Input!$C$17/100)))</f>
        <v>0</v>
      </c>
      <c r="V118" s="69"/>
      <c r="W118" s="69" t="n">
        <f aca="false">IF(($N118+$O118+$P118+$Q118+$R118+$S118+$T118+$U118)&lt;0,($N118+$O118+$P118+$Q118+$R118+$S118+$T118+$U118),0)</f>
        <v>0</v>
      </c>
      <c r="X118" s="69"/>
      <c r="Y118" s="69" t="n">
        <f aca="false">IF(($N118+$O118+$P118+$Q118+$R118+$S118+$T118+$U118)&gt;=0,($N118+$O118+$P118+$Q118+$R118+$S118+$T118+$U118),0)</f>
        <v>4767.54550784762</v>
      </c>
      <c r="AA118" s="69" t="n">
        <f aca="false">IF(AND((($AB117+$W117-$U117)&lt;0),($Y118&gt;0)),($AA117-$K118)*(1+Input!$C$19/(12*100)),($AA117+$Y118-$K118)*(1+Input!$C$19/(12*100)))</f>
        <v>170875.591260101</v>
      </c>
      <c r="AB118" s="69" t="n">
        <f aca="false">IF(AND((($AB117+$W117-$U117)&lt;0),($Y118&gt;=0)),($AB117+$W117-$U117+$Y118)*(1+Input!$C$16/(12*100)),0)</f>
        <v>0</v>
      </c>
    </row>
    <row r="119" customFormat="false" ht="12.8" hidden="false" customHeight="false" outlineLevel="0" collapsed="false">
      <c r="A119" s="67" t="n">
        <v>115</v>
      </c>
      <c r="B119" s="68" t="n">
        <f aca="false">EOMONTH(Input!$C$7,A119)</f>
        <v>46418</v>
      </c>
      <c r="D119" s="67" t="n">
        <f aca="false">DATEDIF(Input!$C$23,$B119,"Y")</f>
        <v>49</v>
      </c>
      <c r="E119" s="67" t="n">
        <f aca="false">DATEDIF(Input!$G$23,$B119,"Y")</f>
        <v>48</v>
      </c>
      <c r="G119" s="69" t="n">
        <f aca="false">Salary_01!$L119</f>
        <v>5886.76928714977</v>
      </c>
      <c r="H119" s="69" t="n">
        <f aca="false">Salary_02!$L119</f>
        <v>4188.56664898883</v>
      </c>
      <c r="I119" s="69" t="n">
        <f aca="false">Retirement_Dist_01!$J119</f>
        <v>0</v>
      </c>
      <c r="J119" s="69" t="n">
        <f aca="false">Retirement_Dist_02!$J119</f>
        <v>0</v>
      </c>
      <c r="K119" s="69" t="n">
        <f aca="true">IF($B119&gt;Input!$C$28,(-1)*PMT(Input!$C$19/(100*12),($A$620-OFFSET($A$4,MATCH(Input!$C$28,$B$4:$B$620,1),0,1,1)),$AD$4,0,1),0)</f>
        <v>0</v>
      </c>
      <c r="L119" s="69" t="n">
        <f aca="false">IF(AND(($B119&lt;Input!$C$28),($B119&lt;Input!$G$28)),($G119+$H119+$I119+$J119),($G119+$H119+$I119+$J119+$K119))</f>
        <v>10075.3359361386</v>
      </c>
      <c r="M119" s="69" t="n">
        <f aca="false">Mortgage!$L119</f>
        <v>-326.193295957311</v>
      </c>
      <c r="N119" s="69" t="n">
        <f aca="false">$L119+$M119</f>
        <v>9749.14264018129</v>
      </c>
      <c r="O119" s="69" t="n">
        <f aca="false">IF(AND(($B119&lt;Input!$C$28),($B119&lt;Input!$G$28)),Expenses!$D119,(-1)*$N119)</f>
        <v>-4481.59713233367</v>
      </c>
      <c r="P119" s="69" t="n">
        <f aca="false">Childcare!$D119</f>
        <v>0</v>
      </c>
      <c r="Q119" s="69" t="n">
        <f aca="false">Loan_01!$E119</f>
        <v>0</v>
      </c>
      <c r="R119" s="69" t="n">
        <f aca="false">Loan_02!$E119</f>
        <v>0</v>
      </c>
      <c r="S119" s="69" t="n">
        <f aca="false">(-1)*SUM(Roth_01!$D119+Roth_02!$D119+IRA_01!$D119+IRA_02!$D119+Invest_01!$D119+Invest_02!$D119)</f>
        <v>-0</v>
      </c>
      <c r="T119" s="69" t="n">
        <f aca="false">(-1)*(IF(($B119&gt;Input!$O$22),0,Input!$O$28)+IF(($B119&gt;Input!$O$29),0,Input!$O$35)+IF(($B119&gt;Input!$O$36),0,Input!$O$42))</f>
        <v>-500</v>
      </c>
      <c r="U119" s="69" t="n">
        <f aca="false">IF(($AB118*(Input!$C$17/100)&gt;0),0,($AB118*(Input!$C$17/100)))</f>
        <v>0</v>
      </c>
      <c r="V119" s="69"/>
      <c r="W119" s="69" t="n">
        <f aca="false">IF(($N119+$O119+$P119+$Q119+$R119+$S119+$T119+$U119)&lt;0,($N119+$O119+$P119+$Q119+$R119+$S119+$T119+$U119),0)</f>
        <v>0</v>
      </c>
      <c r="X119" s="69"/>
      <c r="Y119" s="69" t="n">
        <f aca="false">IF(($N119+$O119+$P119+$Q119+$R119+$S119+$T119+$U119)&gt;=0,($N119+$O119+$P119+$Q119+$R119+$S119+$T119+$U119),0)</f>
        <v>4767.54550784762</v>
      </c>
      <c r="AA119" s="69" t="n">
        <f aca="false">IF(AND((($AB118+$W118-$U118)&lt;0),($Y119&gt;0)),($AA118-$K119)*(1+Input!$C$19/(12*100)),($AA118+$Y119-$K119)*(1+Input!$C$19/(12*100)))</f>
        <v>175650.455231981</v>
      </c>
      <c r="AB119" s="69" t="n">
        <f aca="false">IF(AND((($AB118+$W118-$U118)&lt;0),($Y119&gt;=0)),($AB118+$W118-$U118+$Y119)*(1+Input!$C$16/(12*100)),0)</f>
        <v>0</v>
      </c>
    </row>
    <row r="120" customFormat="false" ht="12.8" hidden="false" customHeight="false" outlineLevel="0" collapsed="false">
      <c r="A120" s="67" t="n">
        <v>116</v>
      </c>
      <c r="B120" s="68" t="n">
        <f aca="false">EOMONTH(Input!$C$7,A120)</f>
        <v>46446</v>
      </c>
      <c r="D120" s="67" t="n">
        <f aca="false">DATEDIF(Input!$C$23,$B120,"Y")</f>
        <v>49</v>
      </c>
      <c r="E120" s="67" t="n">
        <f aca="false">DATEDIF(Input!$G$23,$B120,"Y")</f>
        <v>48</v>
      </c>
      <c r="G120" s="69" t="n">
        <f aca="false">Salary_01!$L120</f>
        <v>5886.76928714977</v>
      </c>
      <c r="H120" s="69" t="n">
        <f aca="false">Salary_02!$L120</f>
        <v>4188.56664898883</v>
      </c>
      <c r="I120" s="69" t="n">
        <f aca="false">Retirement_Dist_01!$J120</f>
        <v>0</v>
      </c>
      <c r="J120" s="69" t="n">
        <f aca="false">Retirement_Dist_02!$J120</f>
        <v>0</v>
      </c>
      <c r="K120" s="69" t="n">
        <f aca="true">IF($B120&gt;Input!$C$28,(-1)*PMT(Input!$C$19/(100*12),($A$620-OFFSET($A$4,MATCH(Input!$C$28,$B$4:$B$620,1),0,1,1)),$AD$4,0,1),0)</f>
        <v>0</v>
      </c>
      <c r="L120" s="69" t="n">
        <f aca="false">IF(AND(($B120&lt;Input!$C$28),($B120&lt;Input!$G$28)),($G120+$H120+$I120+$J120),($G120+$H120+$I120+$J120+$K120))</f>
        <v>10075.3359361386</v>
      </c>
      <c r="M120" s="69" t="n">
        <f aca="false">Mortgage!$L120</f>
        <v>-326.193295957311</v>
      </c>
      <c r="N120" s="69" t="n">
        <f aca="false">$L120+$M120</f>
        <v>9749.14264018129</v>
      </c>
      <c r="O120" s="69" t="n">
        <f aca="false">IF(AND(($B120&lt;Input!$C$28),($B120&lt;Input!$G$28)),Expenses!$D120,(-1)*$N120)</f>
        <v>-4481.59713233367</v>
      </c>
      <c r="P120" s="69" t="n">
        <f aca="false">Childcare!$D120</f>
        <v>0</v>
      </c>
      <c r="Q120" s="69" t="n">
        <f aca="false">Loan_01!$E120</f>
        <v>0</v>
      </c>
      <c r="R120" s="69" t="n">
        <f aca="false">Loan_02!$E120</f>
        <v>0</v>
      </c>
      <c r="S120" s="69" t="n">
        <f aca="false">(-1)*SUM(Roth_01!$D120+Roth_02!$D120+IRA_01!$D120+IRA_02!$D120+Invest_01!$D120+Invest_02!$D120)</f>
        <v>-0</v>
      </c>
      <c r="T120" s="69" t="n">
        <f aca="false">(-1)*(IF(($B120&gt;Input!$O$22),0,Input!$O$28)+IF(($B120&gt;Input!$O$29),0,Input!$O$35)+IF(($B120&gt;Input!$O$36),0,Input!$O$42))</f>
        <v>-500</v>
      </c>
      <c r="U120" s="69" t="n">
        <f aca="false">IF(($AB119*(Input!$C$17/100)&gt;0),0,($AB119*(Input!$C$17/100)))</f>
        <v>0</v>
      </c>
      <c r="V120" s="69"/>
      <c r="W120" s="69" t="n">
        <f aca="false">IF(($N120+$O120+$P120+$Q120+$R120+$S120+$T120+$U120)&lt;0,($N120+$O120+$P120+$Q120+$R120+$S120+$T120+$U120),0)</f>
        <v>0</v>
      </c>
      <c r="X120" s="69"/>
      <c r="Y120" s="69" t="n">
        <f aca="false">IF(($N120+$O120+$P120+$Q120+$R120+$S120+$T120+$U120)&gt;=0,($N120+$O120+$P120+$Q120+$R120+$S120+$T120+$U120),0)</f>
        <v>4767.54550784762</v>
      </c>
      <c r="AA120" s="69" t="n">
        <f aca="false">IF(AND((($AB119+$W119-$U119)&lt;0),($Y120&gt;0)),($AA119-$K120)*(1+Input!$C$19/(12*100)),($AA119+$Y120-$K120)*(1+Input!$C$19/(12*100)))</f>
        <v>180425.518156526</v>
      </c>
      <c r="AB120" s="69" t="n">
        <f aca="false">IF(AND((($AB119+$W119-$U119)&lt;0),($Y120&gt;=0)),($AB119+$W119-$U119+$Y120)*(1+Input!$C$16/(12*100)),0)</f>
        <v>0</v>
      </c>
    </row>
    <row r="121" customFormat="false" ht="12.8" hidden="false" customHeight="false" outlineLevel="0" collapsed="false">
      <c r="A121" s="67" t="n">
        <v>117</v>
      </c>
      <c r="B121" s="68" t="n">
        <f aca="false">EOMONTH(Input!$C$7,A121)</f>
        <v>46477</v>
      </c>
      <c r="D121" s="67" t="n">
        <f aca="false">DATEDIF(Input!$C$23,$B121,"Y")</f>
        <v>49</v>
      </c>
      <c r="E121" s="67" t="n">
        <f aca="false">DATEDIF(Input!$G$23,$B121,"Y")</f>
        <v>48</v>
      </c>
      <c r="G121" s="69" t="n">
        <f aca="false">Salary_01!$L121</f>
        <v>5886.76928714977</v>
      </c>
      <c r="H121" s="69" t="n">
        <f aca="false">Salary_02!$L121</f>
        <v>4188.56664898883</v>
      </c>
      <c r="I121" s="69" t="n">
        <f aca="false">Retirement_Dist_01!$J121</f>
        <v>0</v>
      </c>
      <c r="J121" s="69" t="n">
        <f aca="false">Retirement_Dist_02!$J121</f>
        <v>0</v>
      </c>
      <c r="K121" s="69" t="n">
        <f aca="true">IF($B121&gt;Input!$C$28,(-1)*PMT(Input!$C$19/(100*12),($A$620-OFFSET($A$4,MATCH(Input!$C$28,$B$4:$B$620,1),0,1,1)),$AD$4,0,1),0)</f>
        <v>0</v>
      </c>
      <c r="L121" s="69" t="n">
        <f aca="false">IF(AND(($B121&lt;Input!$C$28),($B121&lt;Input!$G$28)),($G121+$H121+$I121+$J121),($G121+$H121+$I121+$J121+$K121))</f>
        <v>10075.3359361386</v>
      </c>
      <c r="M121" s="69" t="n">
        <f aca="false">Mortgage!$L121</f>
        <v>-326.193295957311</v>
      </c>
      <c r="N121" s="69" t="n">
        <f aca="false">$L121+$M121</f>
        <v>9749.14264018129</v>
      </c>
      <c r="O121" s="69" t="n">
        <f aca="false">IF(AND(($B121&lt;Input!$C$28),($B121&lt;Input!$G$28)),Expenses!$D121,(-1)*$N121)</f>
        <v>-4481.59713233367</v>
      </c>
      <c r="P121" s="69" t="n">
        <f aca="false">Childcare!$D121</f>
        <v>0</v>
      </c>
      <c r="Q121" s="69" t="n">
        <f aca="false">Loan_01!$E121</f>
        <v>0</v>
      </c>
      <c r="R121" s="69" t="n">
        <f aca="false">Loan_02!$E121</f>
        <v>0</v>
      </c>
      <c r="S121" s="69" t="n">
        <f aca="false">(-1)*SUM(Roth_01!$D121+Roth_02!$D121+IRA_01!$D121+IRA_02!$D121+Invest_01!$D121+Invest_02!$D121)</f>
        <v>-0</v>
      </c>
      <c r="T121" s="69" t="n">
        <f aca="false">(-1)*(IF(($B121&gt;Input!$O$22),0,Input!$O$28)+IF(($B121&gt;Input!$O$29),0,Input!$O$35)+IF(($B121&gt;Input!$O$36),0,Input!$O$42))</f>
        <v>-500</v>
      </c>
      <c r="U121" s="69" t="n">
        <f aca="false">IF(($AB120*(Input!$C$17/100)&gt;0),0,($AB120*(Input!$C$17/100)))</f>
        <v>0</v>
      </c>
      <c r="V121" s="69"/>
      <c r="W121" s="69" t="n">
        <f aca="false">IF(($N121+$O121+$P121+$Q121+$R121+$S121+$T121+$U121)&lt;0,($N121+$O121+$P121+$Q121+$R121+$S121+$T121+$U121),0)</f>
        <v>0</v>
      </c>
      <c r="X121" s="69"/>
      <c r="Y121" s="69" t="n">
        <f aca="false">IF(($N121+$O121+$P121+$Q121+$R121+$S121+$T121+$U121)&gt;=0,($N121+$O121+$P121+$Q121+$R121+$S121+$T121+$U121),0)</f>
        <v>4767.54550784762</v>
      </c>
      <c r="AA121" s="69" t="n">
        <f aca="false">IF(AND((($AB120+$W120-$U120)&lt;0),($Y121&gt;0)),($AA120-$K121)*(1+Input!$C$19/(12*100)),($AA120+$Y121-$K121)*(1+Input!$C$19/(12*100)))</f>
        <v>185200.780042026</v>
      </c>
      <c r="AB121" s="69" t="n">
        <f aca="false">IF(AND((($AB120+$W120-$U120)&lt;0),($Y121&gt;=0)),($AB120+$W120-$U120+$Y121)*(1+Input!$C$16/(12*100)),0)</f>
        <v>0</v>
      </c>
    </row>
    <row r="122" customFormat="false" ht="12.8" hidden="false" customHeight="false" outlineLevel="0" collapsed="false">
      <c r="A122" s="67" t="n">
        <v>118</v>
      </c>
      <c r="B122" s="68" t="n">
        <f aca="false">EOMONTH(Input!$C$7,A122)</f>
        <v>46507</v>
      </c>
      <c r="D122" s="67" t="n">
        <f aca="false">DATEDIF(Input!$C$23,$B122,"Y")</f>
        <v>49</v>
      </c>
      <c r="E122" s="67" t="n">
        <f aca="false">DATEDIF(Input!$G$23,$B122,"Y")</f>
        <v>48</v>
      </c>
      <c r="G122" s="69" t="n">
        <f aca="false">Salary_01!$L122</f>
        <v>5886.76928714977</v>
      </c>
      <c r="H122" s="69" t="n">
        <f aca="false">Salary_02!$L122</f>
        <v>4188.56664898883</v>
      </c>
      <c r="I122" s="69" t="n">
        <f aca="false">Retirement_Dist_01!$J122</f>
        <v>0</v>
      </c>
      <c r="J122" s="69" t="n">
        <f aca="false">Retirement_Dist_02!$J122</f>
        <v>0</v>
      </c>
      <c r="K122" s="69" t="n">
        <f aca="true">IF($B122&gt;Input!$C$28,(-1)*PMT(Input!$C$19/(100*12),($A$620-OFFSET($A$4,MATCH(Input!$C$28,$B$4:$B$620,1),0,1,1)),$AD$4,0,1),0)</f>
        <v>0</v>
      </c>
      <c r="L122" s="69" t="n">
        <f aca="false">IF(AND(($B122&lt;Input!$C$28),($B122&lt;Input!$G$28)),($G122+$H122+$I122+$J122),($G122+$H122+$I122+$J122+$K122))</f>
        <v>10075.3359361386</v>
      </c>
      <c r="M122" s="69" t="n">
        <f aca="false">Mortgage!$L122</f>
        <v>-326.193295957311</v>
      </c>
      <c r="N122" s="69" t="n">
        <f aca="false">$L122+$M122</f>
        <v>9749.14264018129</v>
      </c>
      <c r="O122" s="69" t="n">
        <f aca="false">IF(AND(($B122&lt;Input!$C$28),($B122&lt;Input!$G$28)),Expenses!$D122,(-1)*$N122)</f>
        <v>-4481.59713233367</v>
      </c>
      <c r="P122" s="69" t="n">
        <f aca="false">Childcare!$D122</f>
        <v>0</v>
      </c>
      <c r="Q122" s="69" t="n">
        <f aca="false">Loan_01!$E122</f>
        <v>0</v>
      </c>
      <c r="R122" s="69" t="n">
        <f aca="false">Loan_02!$E122</f>
        <v>0</v>
      </c>
      <c r="S122" s="69" t="n">
        <f aca="false">(-1)*SUM(Roth_01!$D122+Roth_02!$D122+IRA_01!$D122+IRA_02!$D122+Invest_01!$D122+Invest_02!$D122)</f>
        <v>-0</v>
      </c>
      <c r="T122" s="69" t="n">
        <f aca="false">(-1)*(IF(($B122&gt;Input!$O$22),0,Input!$O$28)+IF(($B122&gt;Input!$O$29),0,Input!$O$35)+IF(($B122&gt;Input!$O$36),0,Input!$O$42))</f>
        <v>-500</v>
      </c>
      <c r="U122" s="69" t="n">
        <f aca="false">IF(($AB121*(Input!$C$17/100)&gt;0),0,($AB121*(Input!$C$17/100)))</f>
        <v>0</v>
      </c>
      <c r="V122" s="69"/>
      <c r="W122" s="69" t="n">
        <f aca="false">IF(($N122+$O122+$P122+$Q122+$R122+$S122+$T122+$U122)&lt;0,($N122+$O122+$P122+$Q122+$R122+$S122+$T122+$U122),0)</f>
        <v>0</v>
      </c>
      <c r="X122" s="69"/>
      <c r="Y122" s="69" t="n">
        <f aca="false">IF(($N122+$O122+$P122+$Q122+$R122+$S122+$T122+$U122)&gt;=0,($N122+$O122+$P122+$Q122+$R122+$S122+$T122+$U122),0)</f>
        <v>4767.54550784762</v>
      </c>
      <c r="AA122" s="69" t="n">
        <f aca="false">IF(AND((($AB121+$W121-$U121)&lt;0),($Y122&gt;0)),($AA121-$K122)*(1+Input!$C$19/(12*100)),($AA121+$Y122-$K122)*(1+Input!$C$19/(12*100)))</f>
        <v>189976.240896772</v>
      </c>
      <c r="AB122" s="69" t="n">
        <f aca="false">IF(AND((($AB121+$W121-$U121)&lt;0),($Y122&gt;=0)),($AB121+$W121-$U121+$Y122)*(1+Input!$C$16/(12*100)),0)</f>
        <v>0</v>
      </c>
    </row>
    <row r="123" customFormat="false" ht="12.8" hidden="false" customHeight="false" outlineLevel="0" collapsed="false">
      <c r="A123" s="67" t="n">
        <v>119</v>
      </c>
      <c r="B123" s="68" t="n">
        <f aca="false">EOMONTH(Input!$C$7,A123)</f>
        <v>46538</v>
      </c>
      <c r="D123" s="67" t="n">
        <f aca="false">DATEDIF(Input!$C$23,$B123,"Y")</f>
        <v>50</v>
      </c>
      <c r="E123" s="67" t="n">
        <f aca="false">DATEDIF(Input!$G$23,$B123,"Y")</f>
        <v>48</v>
      </c>
      <c r="G123" s="69" t="n">
        <f aca="false">Salary_01!$L123</f>
        <v>5886.76928714977</v>
      </c>
      <c r="H123" s="69" t="n">
        <f aca="false">Salary_02!$L123</f>
        <v>4188.56664898883</v>
      </c>
      <c r="I123" s="69" t="n">
        <f aca="false">Retirement_Dist_01!$J123</f>
        <v>0</v>
      </c>
      <c r="J123" s="69" t="n">
        <f aca="false">Retirement_Dist_02!$J123</f>
        <v>0</v>
      </c>
      <c r="K123" s="69" t="n">
        <f aca="true">IF($B123&gt;Input!$C$28,(-1)*PMT(Input!$C$19/(100*12),($A$620-OFFSET($A$4,MATCH(Input!$C$28,$B$4:$B$620,1),0,1,1)),$AD$4,0,1),0)</f>
        <v>0</v>
      </c>
      <c r="L123" s="69" t="n">
        <f aca="false">IF(AND(($B123&lt;Input!$C$28),($B123&lt;Input!$G$28)),($G123+$H123+$I123+$J123),($G123+$H123+$I123+$J123+$K123))</f>
        <v>10075.3359361386</v>
      </c>
      <c r="M123" s="69" t="n">
        <f aca="false">Mortgage!$L123</f>
        <v>-326.193295957311</v>
      </c>
      <c r="N123" s="69" t="n">
        <f aca="false">$L123+$M123</f>
        <v>9749.14264018129</v>
      </c>
      <c r="O123" s="69" t="n">
        <f aca="false">IF(AND(($B123&lt;Input!$C$28),($B123&lt;Input!$G$28)),Expenses!$D123,(-1)*$N123)</f>
        <v>-4481.59713233367</v>
      </c>
      <c r="P123" s="69" t="n">
        <f aca="false">Childcare!$D123</f>
        <v>0</v>
      </c>
      <c r="Q123" s="69" t="n">
        <f aca="false">Loan_01!$E123</f>
        <v>0</v>
      </c>
      <c r="R123" s="69" t="n">
        <f aca="false">Loan_02!$E123</f>
        <v>0</v>
      </c>
      <c r="S123" s="69" t="n">
        <f aca="false">(-1)*SUM(Roth_01!$D123+Roth_02!$D123+IRA_01!$D123+IRA_02!$D123+Invest_01!$D123+Invest_02!$D123)</f>
        <v>-0</v>
      </c>
      <c r="T123" s="69" t="n">
        <f aca="false">(-1)*(IF(($B123&gt;Input!$O$22),0,Input!$O$28)+IF(($B123&gt;Input!$O$29),0,Input!$O$35)+IF(($B123&gt;Input!$O$36),0,Input!$O$42))</f>
        <v>-500</v>
      </c>
      <c r="U123" s="69" t="n">
        <f aca="false">IF(($AB122*(Input!$C$17/100)&gt;0),0,($AB122*(Input!$C$17/100)))</f>
        <v>0</v>
      </c>
      <c r="V123" s="69"/>
      <c r="W123" s="69" t="n">
        <f aca="false">IF(($N123+$O123+$P123+$Q123+$R123+$S123+$T123+$U123)&lt;0,($N123+$O123+$P123+$Q123+$R123+$S123+$T123+$U123),0)</f>
        <v>0</v>
      </c>
      <c r="X123" s="69"/>
      <c r="Y123" s="69" t="n">
        <f aca="false">IF(($N123+$O123+$P123+$Q123+$R123+$S123+$T123+$U123)&gt;=0,($N123+$O123+$P123+$Q123+$R123+$S123+$T123+$U123),0)</f>
        <v>4767.54550784762</v>
      </c>
      <c r="AA123" s="69" t="n">
        <f aca="false">IF(AND((($AB122+$W122-$U122)&lt;0),($Y123&gt;0)),($AA122-$K123)*(1+Input!$C$19/(12*100)),($AA122+$Y123-$K123)*(1+Input!$C$19/(12*100)))</f>
        <v>194751.900729053</v>
      </c>
      <c r="AB123" s="69" t="n">
        <f aca="false">IF(AND((($AB122+$W122-$U122)&lt;0),($Y123&gt;=0)),($AB122+$W122-$U122+$Y123)*(1+Input!$C$16/(12*100)),0)</f>
        <v>0</v>
      </c>
    </row>
    <row r="124" customFormat="false" ht="12.8" hidden="false" customHeight="false" outlineLevel="0" collapsed="false">
      <c r="A124" s="67" t="n">
        <v>120</v>
      </c>
      <c r="B124" s="68" t="n">
        <f aca="false">EOMONTH(Input!$C$7,A124)</f>
        <v>46568</v>
      </c>
      <c r="D124" s="67" t="n">
        <f aca="false">DATEDIF(Input!$C$23,$B124,"Y")</f>
        <v>50</v>
      </c>
      <c r="E124" s="67" t="n">
        <f aca="false">DATEDIF(Input!$G$23,$B124,"Y")</f>
        <v>48</v>
      </c>
      <c r="G124" s="69" t="n">
        <f aca="false">Salary_01!$L124</f>
        <v>6004.50467289276</v>
      </c>
      <c r="H124" s="69" t="n">
        <f aca="false">Salary_02!$L124</f>
        <v>4272.33798196861</v>
      </c>
      <c r="I124" s="69" t="n">
        <f aca="false">Retirement_Dist_01!$J124</f>
        <v>0</v>
      </c>
      <c r="J124" s="69" t="n">
        <f aca="false">Retirement_Dist_02!$J124</f>
        <v>0</v>
      </c>
      <c r="K124" s="69" t="n">
        <f aca="true">IF($B124&gt;Input!$C$28,(-1)*PMT(Input!$C$19/(100*12),($A$620-OFFSET($A$4,MATCH(Input!$C$28,$B$4:$B$620,1),0,1,1)),$AD$4,0,1),0)</f>
        <v>0</v>
      </c>
      <c r="L124" s="69" t="n">
        <f aca="false">IF(AND(($B124&lt;Input!$C$28),($B124&lt;Input!$G$28)),($G124+$H124+$I124+$J124),($G124+$H124+$I124+$J124+$K124))</f>
        <v>10276.8426548614</v>
      </c>
      <c r="M124" s="69" t="n">
        <f aca="false">Mortgage!$L124</f>
        <v>-335.979094836031</v>
      </c>
      <c r="N124" s="69" t="n">
        <f aca="false">$L124+$M124</f>
        <v>9940.86356002534</v>
      </c>
      <c r="O124" s="69" t="n">
        <f aca="false">IF(AND(($B124&lt;Input!$C$28),($B124&lt;Input!$G$28)),Expenses!$D124,(-1)*$N124)</f>
        <v>-4571.22907498034</v>
      </c>
      <c r="P124" s="69" t="n">
        <f aca="false">Childcare!$D124</f>
        <v>0</v>
      </c>
      <c r="Q124" s="69" t="n">
        <f aca="false">Loan_01!$E124</f>
        <v>0</v>
      </c>
      <c r="R124" s="69" t="n">
        <f aca="false">Loan_02!$E124</f>
        <v>0</v>
      </c>
      <c r="S124" s="69" t="n">
        <f aca="false">(-1)*SUM(Roth_01!$D124+Roth_02!$D124+IRA_01!$D124+IRA_02!$D124+Invest_01!$D124+Invest_02!$D124)</f>
        <v>-0</v>
      </c>
      <c r="T124" s="69" t="n">
        <f aca="false">(-1)*(IF(($B124&gt;Input!$O$22),0,Input!$O$28)+IF(($B124&gt;Input!$O$29),0,Input!$O$35)+IF(($B124&gt;Input!$O$36),0,Input!$O$42))</f>
        <v>-500</v>
      </c>
      <c r="U124" s="69" t="n">
        <f aca="false">IF(($AB123*(Input!$C$17/100)&gt;0),0,($AB123*(Input!$C$17/100)))</f>
        <v>0</v>
      </c>
      <c r="V124" s="69"/>
      <c r="W124" s="69" t="n">
        <f aca="false">IF(($N124+$O124+$P124+$Q124+$R124+$S124+$T124+$U124)&lt;0,($N124+$O124+$P124+$Q124+$R124+$S124+$T124+$U124),0)</f>
        <v>0</v>
      </c>
      <c r="X124" s="69"/>
      <c r="Y124" s="69" t="n">
        <f aca="false">IF(($N124+$O124+$P124+$Q124+$R124+$S124+$T124+$U124)&gt;=0,($N124+$O124+$P124+$Q124+$R124+$S124+$T124+$U124),0)</f>
        <v>4869.634485045</v>
      </c>
      <c r="AA124" s="69" t="n">
        <f aca="false">IF(AND((($AB123+$W123-$U123)&lt;0),($Y124&gt;0)),($AA123-$K124)*(1+Input!$C$19/(12*100)),($AA123+$Y124-$K124)*(1+Input!$C$19/(12*100)))</f>
        <v>199629.852778065</v>
      </c>
      <c r="AB124" s="69" t="n">
        <f aca="false">IF(AND((($AB123+$W123-$U123)&lt;0),($Y124&gt;=0)),($AB123+$W123-$U123+$Y124)*(1+Input!$C$16/(12*100)),0)</f>
        <v>0</v>
      </c>
    </row>
    <row r="125" customFormat="false" ht="12.8" hidden="false" customHeight="false" outlineLevel="0" collapsed="false">
      <c r="A125" s="67" t="n">
        <v>121</v>
      </c>
      <c r="B125" s="68" t="n">
        <f aca="false">EOMONTH(Input!$C$7,A125)</f>
        <v>46599</v>
      </c>
      <c r="D125" s="67" t="n">
        <f aca="false">DATEDIF(Input!$C$23,$B125,"Y")</f>
        <v>50</v>
      </c>
      <c r="E125" s="67" t="n">
        <f aca="false">DATEDIF(Input!$G$23,$B125,"Y")</f>
        <v>48</v>
      </c>
      <c r="G125" s="69" t="n">
        <f aca="false">Salary_01!$L125</f>
        <v>6004.50467289276</v>
      </c>
      <c r="H125" s="69" t="n">
        <f aca="false">Salary_02!$L125</f>
        <v>4272.33798196861</v>
      </c>
      <c r="I125" s="69" t="n">
        <f aca="false">Retirement_Dist_01!$J125</f>
        <v>0</v>
      </c>
      <c r="J125" s="69" t="n">
        <f aca="false">Retirement_Dist_02!$J125</f>
        <v>0</v>
      </c>
      <c r="K125" s="69" t="n">
        <f aca="true">IF($B125&gt;Input!$C$28,(-1)*PMT(Input!$C$19/(100*12),($A$620-OFFSET($A$4,MATCH(Input!$C$28,$B$4:$B$620,1),0,1,1)),$AD$4,0,1),0)</f>
        <v>0</v>
      </c>
      <c r="L125" s="69" t="n">
        <f aca="false">IF(AND(($B125&lt;Input!$C$28),($B125&lt;Input!$G$28)),($G125+$H125+$I125+$J125),($G125+$H125+$I125+$J125+$K125))</f>
        <v>10276.8426548614</v>
      </c>
      <c r="M125" s="69" t="n">
        <f aca="false">Mortgage!$L125</f>
        <v>-335.979094836031</v>
      </c>
      <c r="N125" s="69" t="n">
        <f aca="false">$L125+$M125</f>
        <v>9940.86356002534</v>
      </c>
      <c r="O125" s="69" t="n">
        <f aca="false">IF(AND(($B125&lt;Input!$C$28),($B125&lt;Input!$G$28)),Expenses!$D125,(-1)*$N125)</f>
        <v>-4571.22907498034</v>
      </c>
      <c r="P125" s="69" t="n">
        <f aca="false">Childcare!$D125</f>
        <v>0</v>
      </c>
      <c r="Q125" s="69" t="n">
        <f aca="false">Loan_01!$E125</f>
        <v>0</v>
      </c>
      <c r="R125" s="69" t="n">
        <f aca="false">Loan_02!$E125</f>
        <v>0</v>
      </c>
      <c r="S125" s="69" t="n">
        <f aca="false">(-1)*SUM(Roth_01!$D125+Roth_02!$D125+IRA_01!$D125+IRA_02!$D125+Invest_01!$D125+Invest_02!$D125)</f>
        <v>-0</v>
      </c>
      <c r="T125" s="69" t="n">
        <f aca="false">(-1)*(IF(($B125&gt;Input!$O$22),0,Input!$O$28)+IF(($B125&gt;Input!$O$29),0,Input!$O$35)+IF(($B125&gt;Input!$O$36),0,Input!$O$42))</f>
        <v>-500</v>
      </c>
      <c r="U125" s="69" t="n">
        <f aca="false">IF(($AB124*(Input!$C$17/100)&gt;0),0,($AB124*(Input!$C$17/100)))</f>
        <v>0</v>
      </c>
      <c r="V125" s="69"/>
      <c r="W125" s="69" t="n">
        <f aca="false">IF(($N125+$O125+$P125+$Q125+$R125+$S125+$T125+$U125)&lt;0,($N125+$O125+$P125+$Q125+$R125+$S125+$T125+$U125),0)</f>
        <v>0</v>
      </c>
      <c r="X125" s="69"/>
      <c r="Y125" s="69" t="n">
        <f aca="false">IF(($N125+$O125+$P125+$Q125+$R125+$S125+$T125+$U125)&gt;=0,($N125+$O125+$P125+$Q125+$R125+$S125+$T125+$U125),0)</f>
        <v>4869.634485045</v>
      </c>
      <c r="AA125" s="69" t="n">
        <f aca="false">IF(AND((($AB124+$W124-$U124)&lt;0),($Y125&gt;0)),($AA124-$K125)*(1+Input!$C$19/(12*100)),($AA124+$Y125-$K125)*(1+Input!$C$19/(12*100)))</f>
        <v>204508.00807508</v>
      </c>
      <c r="AB125" s="69" t="n">
        <f aca="false">IF(AND((($AB124+$W124-$U124)&lt;0),($Y125&gt;=0)),($AB124+$W124-$U124+$Y125)*(1+Input!$C$16/(12*100)),0)</f>
        <v>0</v>
      </c>
    </row>
    <row r="126" customFormat="false" ht="12.8" hidden="false" customHeight="false" outlineLevel="0" collapsed="false">
      <c r="A126" s="67" t="n">
        <v>122</v>
      </c>
      <c r="B126" s="68" t="n">
        <f aca="false">EOMONTH(Input!$C$7,A126)</f>
        <v>46630</v>
      </c>
      <c r="D126" s="67" t="n">
        <f aca="false">DATEDIF(Input!$C$23,$B126,"Y")</f>
        <v>50</v>
      </c>
      <c r="E126" s="67" t="n">
        <f aca="false">DATEDIF(Input!$G$23,$B126,"Y")</f>
        <v>48</v>
      </c>
      <c r="G126" s="69" t="n">
        <f aca="false">Salary_01!$L126</f>
        <v>6004.50467289276</v>
      </c>
      <c r="H126" s="69" t="n">
        <f aca="false">Salary_02!$L126</f>
        <v>4272.33798196861</v>
      </c>
      <c r="I126" s="69" t="n">
        <f aca="false">Retirement_Dist_01!$J126</f>
        <v>0</v>
      </c>
      <c r="J126" s="69" t="n">
        <f aca="false">Retirement_Dist_02!$J126</f>
        <v>0</v>
      </c>
      <c r="K126" s="69" t="n">
        <f aca="true">IF($B126&gt;Input!$C$28,(-1)*PMT(Input!$C$19/(100*12),($A$620-OFFSET($A$4,MATCH(Input!$C$28,$B$4:$B$620,1),0,1,1)),$AD$4,0,1),0)</f>
        <v>0</v>
      </c>
      <c r="L126" s="69" t="n">
        <f aca="false">IF(AND(($B126&lt;Input!$C$28),($B126&lt;Input!$G$28)),($G126+$H126+$I126+$J126),($G126+$H126+$I126+$J126+$K126))</f>
        <v>10276.8426548614</v>
      </c>
      <c r="M126" s="69" t="n">
        <f aca="false">Mortgage!$L126</f>
        <v>-335.979094836031</v>
      </c>
      <c r="N126" s="69" t="n">
        <f aca="false">$L126+$M126</f>
        <v>9940.86356002534</v>
      </c>
      <c r="O126" s="69" t="n">
        <f aca="false">IF(AND(($B126&lt;Input!$C$28),($B126&lt;Input!$G$28)),Expenses!$D126,(-1)*$N126)</f>
        <v>-4571.22907498034</v>
      </c>
      <c r="P126" s="69" t="n">
        <f aca="false">Childcare!$D126</f>
        <v>0</v>
      </c>
      <c r="Q126" s="69" t="n">
        <f aca="false">Loan_01!$E126</f>
        <v>0</v>
      </c>
      <c r="R126" s="69" t="n">
        <f aca="false">Loan_02!$E126</f>
        <v>0</v>
      </c>
      <c r="S126" s="69" t="n">
        <f aca="false">(-1)*SUM(Roth_01!$D126+Roth_02!$D126+IRA_01!$D126+IRA_02!$D126+Invest_01!$D126+Invest_02!$D126)</f>
        <v>-0</v>
      </c>
      <c r="T126" s="69" t="n">
        <f aca="false">(-1)*(IF(($B126&gt;Input!$O$22),0,Input!$O$28)+IF(($B126&gt;Input!$O$29),0,Input!$O$35)+IF(($B126&gt;Input!$O$36),0,Input!$O$42))</f>
        <v>-500</v>
      </c>
      <c r="U126" s="69" t="n">
        <f aca="false">IF(($AB125*(Input!$C$17/100)&gt;0),0,($AB125*(Input!$C$17/100)))</f>
        <v>0</v>
      </c>
      <c r="V126" s="69"/>
      <c r="W126" s="69" t="n">
        <f aca="false">IF(($N126+$O126+$P126+$Q126+$R126+$S126+$T126+$U126)&lt;0,($N126+$O126+$P126+$Q126+$R126+$S126+$T126+$U126),0)</f>
        <v>0</v>
      </c>
      <c r="X126" s="69"/>
      <c r="Y126" s="69" t="n">
        <f aca="false">IF(($N126+$O126+$P126+$Q126+$R126+$S126+$T126+$U126)&gt;=0,($N126+$O126+$P126+$Q126+$R126+$S126+$T126+$U126),0)</f>
        <v>4869.634485045</v>
      </c>
      <c r="AA126" s="69" t="n">
        <f aca="false">IF(AND((($AB125+$W125-$U125)&lt;0),($Y126&gt;0)),($AA125-$K126)*(1+Input!$C$19/(12*100)),($AA125+$Y126-$K126)*(1+Input!$C$19/(12*100)))</f>
        <v>209386.366628565</v>
      </c>
      <c r="AB126" s="69" t="n">
        <f aca="false">IF(AND((($AB125+$W125-$U125)&lt;0),($Y126&gt;=0)),($AB125+$W125-$U125+$Y126)*(1+Input!$C$16/(12*100)),0)</f>
        <v>0</v>
      </c>
    </row>
    <row r="127" customFormat="false" ht="12.8" hidden="false" customHeight="false" outlineLevel="0" collapsed="false">
      <c r="A127" s="67" t="n">
        <v>123</v>
      </c>
      <c r="B127" s="68" t="n">
        <f aca="false">EOMONTH(Input!$C$7,A127)</f>
        <v>46660</v>
      </c>
      <c r="D127" s="67" t="n">
        <f aca="false">DATEDIF(Input!$C$23,$B127,"Y")</f>
        <v>50</v>
      </c>
      <c r="E127" s="67" t="n">
        <f aca="false">DATEDIF(Input!$G$23,$B127,"Y")</f>
        <v>48</v>
      </c>
      <c r="G127" s="69" t="n">
        <f aca="false">Salary_01!$L127</f>
        <v>6004.50467289276</v>
      </c>
      <c r="H127" s="69" t="n">
        <f aca="false">Salary_02!$L127</f>
        <v>4272.33798196861</v>
      </c>
      <c r="I127" s="69" t="n">
        <f aca="false">Retirement_Dist_01!$J127</f>
        <v>0</v>
      </c>
      <c r="J127" s="69" t="n">
        <f aca="false">Retirement_Dist_02!$J127</f>
        <v>0</v>
      </c>
      <c r="K127" s="69" t="n">
        <f aca="true">IF($B127&gt;Input!$C$28,(-1)*PMT(Input!$C$19/(100*12),($A$620-OFFSET($A$4,MATCH(Input!$C$28,$B$4:$B$620,1),0,1,1)),$AD$4,0,1),0)</f>
        <v>0</v>
      </c>
      <c r="L127" s="69" t="n">
        <f aca="false">IF(AND(($B127&lt;Input!$C$28),($B127&lt;Input!$G$28)),($G127+$H127+$I127+$J127),($G127+$H127+$I127+$J127+$K127))</f>
        <v>10276.8426548614</v>
      </c>
      <c r="M127" s="69" t="n">
        <f aca="false">Mortgage!$L127</f>
        <v>-335.979094836031</v>
      </c>
      <c r="N127" s="69" t="n">
        <f aca="false">$L127+$M127</f>
        <v>9940.86356002534</v>
      </c>
      <c r="O127" s="69" t="n">
        <f aca="false">IF(AND(($B127&lt;Input!$C$28),($B127&lt;Input!$G$28)),Expenses!$D127,(-1)*$N127)</f>
        <v>-4571.22907498034</v>
      </c>
      <c r="P127" s="69" t="n">
        <f aca="false">Childcare!$D127</f>
        <v>0</v>
      </c>
      <c r="Q127" s="69" t="n">
        <f aca="false">Loan_01!$E127</f>
        <v>0</v>
      </c>
      <c r="R127" s="69" t="n">
        <f aca="false">Loan_02!$E127</f>
        <v>0</v>
      </c>
      <c r="S127" s="69" t="n">
        <f aca="false">(-1)*SUM(Roth_01!$D127+Roth_02!$D127+IRA_01!$D127+IRA_02!$D127+Invest_01!$D127+Invest_02!$D127)</f>
        <v>-0</v>
      </c>
      <c r="T127" s="69" t="n">
        <f aca="false">(-1)*(IF(($B127&gt;Input!$O$22),0,Input!$O$28)+IF(($B127&gt;Input!$O$29),0,Input!$O$35)+IF(($B127&gt;Input!$O$36),0,Input!$O$42))</f>
        <v>-500</v>
      </c>
      <c r="U127" s="69" t="n">
        <f aca="false">IF(($AB126*(Input!$C$17/100)&gt;0),0,($AB126*(Input!$C$17/100)))</f>
        <v>0</v>
      </c>
      <c r="V127" s="69"/>
      <c r="W127" s="69" t="n">
        <f aca="false">IF(($N127+$O127+$P127+$Q127+$R127+$S127+$T127+$U127)&lt;0,($N127+$O127+$P127+$Q127+$R127+$S127+$T127+$U127),0)</f>
        <v>0</v>
      </c>
      <c r="X127" s="69"/>
      <c r="Y127" s="69" t="n">
        <f aca="false">IF(($N127+$O127+$P127+$Q127+$R127+$S127+$T127+$U127)&gt;=0,($N127+$O127+$P127+$Q127+$R127+$S127+$T127+$U127),0)</f>
        <v>4869.634485045</v>
      </c>
      <c r="AA127" s="69" t="n">
        <f aca="false">IF(AND((($AB126+$W126-$U126)&lt;0),($Y127&gt;0)),($AA126-$K127)*(1+Input!$C$19/(12*100)),($AA126+$Y127-$K127)*(1+Input!$C$19/(12*100)))</f>
        <v>214264.928446989</v>
      </c>
      <c r="AB127" s="69" t="n">
        <f aca="false">IF(AND((($AB126+$W126-$U126)&lt;0),($Y127&gt;=0)),($AB126+$W126-$U126+$Y127)*(1+Input!$C$16/(12*100)),0)</f>
        <v>0</v>
      </c>
    </row>
    <row r="128" customFormat="false" ht="12.8" hidden="false" customHeight="false" outlineLevel="0" collapsed="false">
      <c r="A128" s="67" t="n">
        <v>124</v>
      </c>
      <c r="B128" s="68" t="n">
        <f aca="false">EOMONTH(Input!$C$7,A128)</f>
        <v>46691</v>
      </c>
      <c r="D128" s="67" t="n">
        <f aca="false">DATEDIF(Input!$C$23,$B128,"Y")</f>
        <v>50</v>
      </c>
      <c r="E128" s="67" t="n">
        <f aca="false">DATEDIF(Input!$G$23,$B128,"Y")</f>
        <v>49</v>
      </c>
      <c r="G128" s="69" t="n">
        <f aca="false">Salary_01!$L128</f>
        <v>6004.50467289276</v>
      </c>
      <c r="H128" s="69" t="n">
        <f aca="false">Salary_02!$L128</f>
        <v>4272.33798196861</v>
      </c>
      <c r="I128" s="69" t="n">
        <f aca="false">Retirement_Dist_01!$J128</f>
        <v>0</v>
      </c>
      <c r="J128" s="69" t="n">
        <f aca="false">Retirement_Dist_02!$J128</f>
        <v>0</v>
      </c>
      <c r="K128" s="69" t="n">
        <f aca="true">IF($B128&gt;Input!$C$28,(-1)*PMT(Input!$C$19/(100*12),($A$620-OFFSET($A$4,MATCH(Input!$C$28,$B$4:$B$620,1),0,1,1)),$AD$4,0,1),0)</f>
        <v>0</v>
      </c>
      <c r="L128" s="69" t="n">
        <f aca="false">IF(AND(($B128&lt;Input!$C$28),($B128&lt;Input!$G$28)),($G128+$H128+$I128+$J128),($G128+$H128+$I128+$J128+$K128))</f>
        <v>10276.8426548614</v>
      </c>
      <c r="M128" s="69" t="n">
        <f aca="false">Mortgage!$L128</f>
        <v>-335.979094836031</v>
      </c>
      <c r="N128" s="69" t="n">
        <f aca="false">$L128+$M128</f>
        <v>9940.86356002534</v>
      </c>
      <c r="O128" s="69" t="n">
        <f aca="false">IF(AND(($B128&lt;Input!$C$28),($B128&lt;Input!$G$28)),Expenses!$D128,(-1)*$N128)</f>
        <v>-4571.22907498034</v>
      </c>
      <c r="P128" s="69" t="n">
        <f aca="false">Childcare!$D128</f>
        <v>0</v>
      </c>
      <c r="Q128" s="69" t="n">
        <f aca="false">Loan_01!$E128</f>
        <v>0</v>
      </c>
      <c r="R128" s="69" t="n">
        <f aca="false">Loan_02!$E128</f>
        <v>0</v>
      </c>
      <c r="S128" s="69" t="n">
        <f aca="false">(-1)*SUM(Roth_01!$D128+Roth_02!$D128+IRA_01!$D128+IRA_02!$D128+Invest_01!$D128+Invest_02!$D128)</f>
        <v>-0</v>
      </c>
      <c r="T128" s="69" t="n">
        <f aca="false">(-1)*(IF(($B128&gt;Input!$O$22),0,Input!$O$28)+IF(($B128&gt;Input!$O$29),0,Input!$O$35)+IF(($B128&gt;Input!$O$36),0,Input!$O$42))</f>
        <v>-500</v>
      </c>
      <c r="U128" s="69" t="n">
        <f aca="false">IF(($AB127*(Input!$C$17/100)&gt;0),0,($AB127*(Input!$C$17/100)))</f>
        <v>0</v>
      </c>
      <c r="V128" s="69"/>
      <c r="W128" s="69" t="n">
        <f aca="false">IF(($N128+$O128+$P128+$Q128+$R128+$S128+$T128+$U128)&lt;0,($N128+$O128+$P128+$Q128+$R128+$S128+$T128+$U128),0)</f>
        <v>0</v>
      </c>
      <c r="X128" s="69"/>
      <c r="Y128" s="69" t="n">
        <f aca="false">IF(($N128+$O128+$P128+$Q128+$R128+$S128+$T128+$U128)&gt;=0,($N128+$O128+$P128+$Q128+$R128+$S128+$T128+$U128),0)</f>
        <v>4869.634485045</v>
      </c>
      <c r="AA128" s="69" t="n">
        <f aca="false">IF(AND((($AB127+$W127-$U127)&lt;0),($Y128&gt;0)),($AA127-$K128)*(1+Input!$C$19/(12*100)),($AA127+$Y128-$K128)*(1+Input!$C$19/(12*100)))</f>
        <v>219143.693538823</v>
      </c>
      <c r="AB128" s="69" t="n">
        <f aca="false">IF(AND((($AB127+$W127-$U127)&lt;0),($Y128&gt;=0)),($AB127+$W127-$U127+$Y128)*(1+Input!$C$16/(12*100)),0)</f>
        <v>0</v>
      </c>
    </row>
    <row r="129" customFormat="false" ht="12.8" hidden="false" customHeight="false" outlineLevel="0" collapsed="false">
      <c r="A129" s="67" t="n">
        <v>125</v>
      </c>
      <c r="B129" s="68" t="n">
        <f aca="false">EOMONTH(Input!$C$7,A129)</f>
        <v>46721</v>
      </c>
      <c r="D129" s="67" t="n">
        <f aca="false">DATEDIF(Input!$C$23,$B129,"Y")</f>
        <v>50</v>
      </c>
      <c r="E129" s="67" t="n">
        <f aca="false">DATEDIF(Input!$G$23,$B129,"Y")</f>
        <v>49</v>
      </c>
      <c r="G129" s="69" t="n">
        <f aca="false">Salary_01!$L129</f>
        <v>6004.50467289276</v>
      </c>
      <c r="H129" s="69" t="n">
        <f aca="false">Salary_02!$L129</f>
        <v>4272.33798196861</v>
      </c>
      <c r="I129" s="69" t="n">
        <f aca="false">Retirement_Dist_01!$J129</f>
        <v>0</v>
      </c>
      <c r="J129" s="69" t="n">
        <f aca="false">Retirement_Dist_02!$J129</f>
        <v>0</v>
      </c>
      <c r="K129" s="69" t="n">
        <f aca="true">IF($B129&gt;Input!$C$28,(-1)*PMT(Input!$C$19/(100*12),($A$620-OFFSET($A$4,MATCH(Input!$C$28,$B$4:$B$620,1),0,1,1)),$AD$4,0,1),0)</f>
        <v>0</v>
      </c>
      <c r="L129" s="69" t="n">
        <f aca="false">IF(AND(($B129&lt;Input!$C$28),($B129&lt;Input!$G$28)),($G129+$H129+$I129+$J129),($G129+$H129+$I129+$J129+$K129))</f>
        <v>10276.8426548614</v>
      </c>
      <c r="M129" s="69" t="n">
        <f aca="false">Mortgage!$L129</f>
        <v>-335.979094836031</v>
      </c>
      <c r="N129" s="69" t="n">
        <f aca="false">$L129+$M129</f>
        <v>9940.86356002534</v>
      </c>
      <c r="O129" s="69" t="n">
        <f aca="false">IF(AND(($B129&lt;Input!$C$28),($B129&lt;Input!$G$28)),Expenses!$D129,(-1)*$N129)</f>
        <v>-4571.22907498034</v>
      </c>
      <c r="P129" s="69" t="n">
        <f aca="false">Childcare!$D129</f>
        <v>0</v>
      </c>
      <c r="Q129" s="69" t="n">
        <f aca="false">Loan_01!$E129</f>
        <v>0</v>
      </c>
      <c r="R129" s="69" t="n">
        <f aca="false">Loan_02!$E129</f>
        <v>0</v>
      </c>
      <c r="S129" s="69" t="n">
        <f aca="false">(-1)*SUM(Roth_01!$D129+Roth_02!$D129+IRA_01!$D129+IRA_02!$D129+Invest_01!$D129+Invest_02!$D129)</f>
        <v>-0</v>
      </c>
      <c r="T129" s="69" t="n">
        <f aca="false">(-1)*(IF(($B129&gt;Input!$O$22),0,Input!$O$28)+IF(($B129&gt;Input!$O$29),0,Input!$O$35)+IF(($B129&gt;Input!$O$36),0,Input!$O$42))</f>
        <v>-500</v>
      </c>
      <c r="U129" s="69" t="n">
        <f aca="false">IF(($AB128*(Input!$C$17/100)&gt;0),0,($AB128*(Input!$C$17/100)))</f>
        <v>0</v>
      </c>
      <c r="V129" s="69"/>
      <c r="W129" s="69" t="n">
        <f aca="false">IF(($N129+$O129+$P129+$Q129+$R129+$S129+$T129+$U129)&lt;0,($N129+$O129+$P129+$Q129+$R129+$S129+$T129+$U129),0)</f>
        <v>0</v>
      </c>
      <c r="X129" s="69"/>
      <c r="Y129" s="69" t="n">
        <f aca="false">IF(($N129+$O129+$P129+$Q129+$R129+$S129+$T129+$U129)&gt;=0,($N129+$O129+$P129+$Q129+$R129+$S129+$T129+$U129),0)</f>
        <v>4869.634485045</v>
      </c>
      <c r="AA129" s="69" t="n">
        <f aca="false">IF(AND((($AB128+$W128-$U128)&lt;0),($Y129&gt;0)),($AA128-$K129)*(1+Input!$C$19/(12*100)),($AA128+$Y129-$K129)*(1+Input!$C$19/(12*100)))</f>
        <v>224022.661912536</v>
      </c>
      <c r="AB129" s="69" t="n">
        <f aca="false">IF(AND((($AB128+$W128-$U128)&lt;0),($Y129&gt;=0)),($AB128+$W128-$U128+$Y129)*(1+Input!$C$16/(12*100)),0)</f>
        <v>0</v>
      </c>
    </row>
    <row r="130" customFormat="false" ht="12.8" hidden="false" customHeight="false" outlineLevel="0" collapsed="false">
      <c r="A130" s="67" t="n">
        <v>126</v>
      </c>
      <c r="B130" s="68" t="n">
        <f aca="false">EOMONTH(Input!$C$7,A130)</f>
        <v>46752</v>
      </c>
      <c r="D130" s="67" t="n">
        <f aca="false">DATEDIF(Input!$C$23,$B130,"Y")</f>
        <v>50</v>
      </c>
      <c r="E130" s="67" t="n">
        <f aca="false">DATEDIF(Input!$G$23,$B130,"Y")</f>
        <v>49</v>
      </c>
      <c r="G130" s="69" t="n">
        <f aca="false">Salary_01!$L130</f>
        <v>6004.50467289276</v>
      </c>
      <c r="H130" s="69" t="n">
        <f aca="false">Salary_02!$L130</f>
        <v>4272.33798196861</v>
      </c>
      <c r="I130" s="69" t="n">
        <f aca="false">Retirement_Dist_01!$J130</f>
        <v>0</v>
      </c>
      <c r="J130" s="69" t="n">
        <f aca="false">Retirement_Dist_02!$J130</f>
        <v>0</v>
      </c>
      <c r="K130" s="69" t="n">
        <f aca="true">IF($B130&gt;Input!$C$28,(-1)*PMT(Input!$C$19/(100*12),($A$620-OFFSET($A$4,MATCH(Input!$C$28,$B$4:$B$620,1),0,1,1)),$AD$4,0,1),0)</f>
        <v>0</v>
      </c>
      <c r="L130" s="69" t="n">
        <f aca="false">IF(AND(($B130&lt;Input!$C$28),($B130&lt;Input!$G$28)),($G130+$H130+$I130+$J130),($G130+$H130+$I130+$J130+$K130))</f>
        <v>10276.8426548614</v>
      </c>
      <c r="M130" s="69" t="n">
        <f aca="false">Mortgage!$L130</f>
        <v>-335.979094836031</v>
      </c>
      <c r="N130" s="69" t="n">
        <f aca="false">$L130+$M130</f>
        <v>9940.86356002534</v>
      </c>
      <c r="O130" s="69" t="n">
        <f aca="false">IF(AND(($B130&lt;Input!$C$28),($B130&lt;Input!$G$28)),Expenses!$D130,(-1)*$N130)</f>
        <v>-4571.22907498034</v>
      </c>
      <c r="P130" s="69" t="n">
        <f aca="false">Childcare!$D130</f>
        <v>0</v>
      </c>
      <c r="Q130" s="69" t="n">
        <f aca="false">Loan_01!$E130</f>
        <v>0</v>
      </c>
      <c r="R130" s="69" t="n">
        <f aca="false">Loan_02!$E130</f>
        <v>0</v>
      </c>
      <c r="S130" s="69" t="n">
        <f aca="false">(-1)*SUM(Roth_01!$D130+Roth_02!$D130+IRA_01!$D130+IRA_02!$D130+Invest_01!$D130+Invest_02!$D130)</f>
        <v>-0</v>
      </c>
      <c r="T130" s="69" t="n">
        <f aca="false">(-1)*(IF(($B130&gt;Input!$O$22),0,Input!$O$28)+IF(($B130&gt;Input!$O$29),0,Input!$O$35)+IF(($B130&gt;Input!$O$36),0,Input!$O$42))</f>
        <v>-500</v>
      </c>
      <c r="U130" s="69" t="n">
        <f aca="false">IF(($AB129*(Input!$C$17/100)&gt;0),0,($AB129*(Input!$C$17/100)))</f>
        <v>0</v>
      </c>
      <c r="V130" s="69"/>
      <c r="W130" s="69" t="n">
        <f aca="false">IF(($N130+$O130+$P130+$Q130+$R130+$S130+$T130+$U130)&lt;0,($N130+$O130+$P130+$Q130+$R130+$S130+$T130+$U130),0)</f>
        <v>0</v>
      </c>
      <c r="X130" s="69"/>
      <c r="Y130" s="69" t="n">
        <f aca="false">IF(($N130+$O130+$P130+$Q130+$R130+$S130+$T130+$U130)&gt;=0,($N130+$O130+$P130+$Q130+$R130+$S130+$T130+$U130),0)</f>
        <v>4869.634485045</v>
      </c>
      <c r="AA130" s="69" t="n">
        <f aca="false">IF(AND((($AB129+$W129-$U129)&lt;0),($Y130&gt;0)),($AA129-$K130)*(1+Input!$C$19/(12*100)),($AA129+$Y130-$K130)*(1+Input!$C$19/(12*100)))</f>
        <v>228901.833576597</v>
      </c>
      <c r="AB130" s="69" t="n">
        <f aca="false">IF(AND((($AB129+$W129-$U129)&lt;0),($Y130&gt;=0)),($AB129+$W129-$U129+$Y130)*(1+Input!$C$16/(12*100)),0)</f>
        <v>0</v>
      </c>
    </row>
    <row r="131" customFormat="false" ht="12.8" hidden="false" customHeight="false" outlineLevel="0" collapsed="false">
      <c r="A131" s="67" t="n">
        <v>127</v>
      </c>
      <c r="B131" s="68" t="n">
        <f aca="false">EOMONTH(Input!$C$7,A131)</f>
        <v>46783</v>
      </c>
      <c r="D131" s="67" t="n">
        <f aca="false">DATEDIF(Input!$C$23,$B131,"Y")</f>
        <v>50</v>
      </c>
      <c r="E131" s="67" t="n">
        <f aca="false">DATEDIF(Input!$G$23,$B131,"Y")</f>
        <v>49</v>
      </c>
      <c r="G131" s="69" t="n">
        <f aca="false">Salary_01!$L131</f>
        <v>6004.50467289276</v>
      </c>
      <c r="H131" s="69" t="n">
        <f aca="false">Salary_02!$L131</f>
        <v>4272.33798196861</v>
      </c>
      <c r="I131" s="69" t="n">
        <f aca="false">Retirement_Dist_01!$J131</f>
        <v>0</v>
      </c>
      <c r="J131" s="69" t="n">
        <f aca="false">Retirement_Dist_02!$J131</f>
        <v>0</v>
      </c>
      <c r="K131" s="69" t="n">
        <f aca="true">IF($B131&gt;Input!$C$28,(-1)*PMT(Input!$C$19/(100*12),($A$620-OFFSET($A$4,MATCH(Input!$C$28,$B$4:$B$620,1),0,1,1)),$AD$4,0,1),0)</f>
        <v>0</v>
      </c>
      <c r="L131" s="69" t="n">
        <f aca="false">IF(AND(($B131&lt;Input!$C$28),($B131&lt;Input!$G$28)),($G131+$H131+$I131+$J131),($G131+$H131+$I131+$J131+$K131))</f>
        <v>10276.8426548614</v>
      </c>
      <c r="M131" s="69" t="n">
        <f aca="false">Mortgage!$L131</f>
        <v>-335.979094836031</v>
      </c>
      <c r="N131" s="69" t="n">
        <f aca="false">$L131+$M131</f>
        <v>9940.86356002534</v>
      </c>
      <c r="O131" s="69" t="n">
        <f aca="false">IF(AND(($B131&lt;Input!$C$28),($B131&lt;Input!$G$28)),Expenses!$D131,(-1)*$N131)</f>
        <v>-4571.22907498034</v>
      </c>
      <c r="P131" s="69" t="n">
        <f aca="false">Childcare!$D131</f>
        <v>0</v>
      </c>
      <c r="Q131" s="69" t="n">
        <f aca="false">Loan_01!$E131</f>
        <v>0</v>
      </c>
      <c r="R131" s="69" t="n">
        <f aca="false">Loan_02!$E131</f>
        <v>0</v>
      </c>
      <c r="S131" s="69" t="n">
        <f aca="false">(-1)*SUM(Roth_01!$D131+Roth_02!$D131+IRA_01!$D131+IRA_02!$D131+Invest_01!$D131+Invest_02!$D131)</f>
        <v>-0</v>
      </c>
      <c r="T131" s="69" t="n">
        <f aca="false">(-1)*(IF(($B131&gt;Input!$O$22),0,Input!$O$28)+IF(($B131&gt;Input!$O$29),0,Input!$O$35)+IF(($B131&gt;Input!$O$36),0,Input!$O$42))</f>
        <v>-500</v>
      </c>
      <c r="U131" s="69" t="n">
        <f aca="false">IF(($AB130*(Input!$C$17/100)&gt;0),0,($AB130*(Input!$C$17/100)))</f>
        <v>0</v>
      </c>
      <c r="V131" s="69"/>
      <c r="W131" s="69" t="n">
        <f aca="false">IF(($N131+$O131+$P131+$Q131+$R131+$S131+$T131+$U131)&lt;0,($N131+$O131+$P131+$Q131+$R131+$S131+$T131+$U131),0)</f>
        <v>0</v>
      </c>
      <c r="X131" s="69"/>
      <c r="Y131" s="69" t="n">
        <f aca="false">IF(($N131+$O131+$P131+$Q131+$R131+$S131+$T131+$U131)&gt;=0,($N131+$O131+$P131+$Q131+$R131+$S131+$T131+$U131),0)</f>
        <v>4869.634485045</v>
      </c>
      <c r="AA131" s="69" t="n">
        <f aca="false">IF(AND((($AB130+$W130-$U130)&lt;0),($Y131&gt;0)),($AA130-$K131)*(1+Input!$C$19/(12*100)),($AA130+$Y131-$K131)*(1+Input!$C$19/(12*100)))</f>
        <v>233781.208539478</v>
      </c>
      <c r="AB131" s="69" t="n">
        <f aca="false">IF(AND((($AB130+$W130-$U130)&lt;0),($Y131&gt;=0)),($AB130+$W130-$U130+$Y131)*(1+Input!$C$16/(12*100)),0)</f>
        <v>0</v>
      </c>
    </row>
    <row r="132" customFormat="false" ht="12.8" hidden="false" customHeight="false" outlineLevel="0" collapsed="false">
      <c r="A132" s="67" t="n">
        <v>128</v>
      </c>
      <c r="B132" s="68" t="n">
        <f aca="false">EOMONTH(Input!$C$7,A132)</f>
        <v>46812</v>
      </c>
      <c r="D132" s="67" t="n">
        <f aca="false">DATEDIF(Input!$C$23,$B132,"Y")</f>
        <v>50</v>
      </c>
      <c r="E132" s="67" t="n">
        <f aca="false">DATEDIF(Input!$G$23,$B132,"Y")</f>
        <v>49</v>
      </c>
      <c r="G132" s="69" t="n">
        <f aca="false">Salary_01!$L132</f>
        <v>6004.50467289276</v>
      </c>
      <c r="H132" s="69" t="n">
        <f aca="false">Salary_02!$L132</f>
        <v>4272.33798196861</v>
      </c>
      <c r="I132" s="69" t="n">
        <f aca="false">Retirement_Dist_01!$J132</f>
        <v>0</v>
      </c>
      <c r="J132" s="69" t="n">
        <f aca="false">Retirement_Dist_02!$J132</f>
        <v>0</v>
      </c>
      <c r="K132" s="69" t="n">
        <f aca="true">IF($B132&gt;Input!$C$28,(-1)*PMT(Input!$C$19/(100*12),($A$620-OFFSET($A$4,MATCH(Input!$C$28,$B$4:$B$620,1),0,1,1)),$AD$4,0,1),0)</f>
        <v>0</v>
      </c>
      <c r="L132" s="69" t="n">
        <f aca="false">IF(AND(($B132&lt;Input!$C$28),($B132&lt;Input!$G$28)),($G132+$H132+$I132+$J132),($G132+$H132+$I132+$J132+$K132))</f>
        <v>10276.8426548614</v>
      </c>
      <c r="M132" s="69" t="n">
        <f aca="false">Mortgage!$L132</f>
        <v>-335.979094836031</v>
      </c>
      <c r="N132" s="69" t="n">
        <f aca="false">$L132+$M132</f>
        <v>9940.86356002534</v>
      </c>
      <c r="O132" s="69" t="n">
        <f aca="false">IF(AND(($B132&lt;Input!$C$28),($B132&lt;Input!$G$28)),Expenses!$D132,(-1)*$N132)</f>
        <v>-4571.22907498034</v>
      </c>
      <c r="P132" s="69" t="n">
        <f aca="false">Childcare!$D132</f>
        <v>0</v>
      </c>
      <c r="Q132" s="69" t="n">
        <f aca="false">Loan_01!$E132</f>
        <v>0</v>
      </c>
      <c r="R132" s="69" t="n">
        <f aca="false">Loan_02!$E132</f>
        <v>0</v>
      </c>
      <c r="S132" s="69" t="n">
        <f aca="false">(-1)*SUM(Roth_01!$D132+Roth_02!$D132+IRA_01!$D132+IRA_02!$D132+Invest_01!$D132+Invest_02!$D132)</f>
        <v>-0</v>
      </c>
      <c r="T132" s="69" t="n">
        <f aca="false">(-1)*(IF(($B132&gt;Input!$O$22),0,Input!$O$28)+IF(($B132&gt;Input!$O$29),0,Input!$O$35)+IF(($B132&gt;Input!$O$36),0,Input!$O$42))</f>
        <v>-500</v>
      </c>
      <c r="U132" s="69" t="n">
        <f aca="false">IF(($AB131*(Input!$C$17/100)&gt;0),0,($AB131*(Input!$C$17/100)))</f>
        <v>0</v>
      </c>
      <c r="V132" s="69"/>
      <c r="W132" s="69" t="n">
        <f aca="false">IF(($N132+$O132+$P132+$Q132+$R132+$S132+$T132+$U132)&lt;0,($N132+$O132+$P132+$Q132+$R132+$S132+$T132+$U132),0)</f>
        <v>0</v>
      </c>
      <c r="X132" s="69"/>
      <c r="Y132" s="69" t="n">
        <f aca="false">IF(($N132+$O132+$P132+$Q132+$R132+$S132+$T132+$U132)&gt;=0,($N132+$O132+$P132+$Q132+$R132+$S132+$T132+$U132),0)</f>
        <v>4869.634485045</v>
      </c>
      <c r="AA132" s="69" t="n">
        <f aca="false">IF(AND((($AB131+$W131-$U131)&lt;0),($Y132&gt;0)),($AA131-$K132)*(1+Input!$C$19/(12*100)),($AA131+$Y132-$K132)*(1+Input!$C$19/(12*100)))</f>
        <v>238660.786809649</v>
      </c>
      <c r="AB132" s="69" t="n">
        <f aca="false">IF(AND((($AB131+$W131-$U131)&lt;0),($Y132&gt;=0)),($AB131+$W131-$U131+$Y132)*(1+Input!$C$16/(12*100)),0)</f>
        <v>0</v>
      </c>
    </row>
    <row r="133" customFormat="false" ht="12.8" hidden="false" customHeight="false" outlineLevel="0" collapsed="false">
      <c r="A133" s="67" t="n">
        <v>129</v>
      </c>
      <c r="B133" s="68" t="n">
        <f aca="false">EOMONTH(Input!$C$7,A133)</f>
        <v>46843</v>
      </c>
      <c r="D133" s="67" t="n">
        <f aca="false">DATEDIF(Input!$C$23,$B133,"Y")</f>
        <v>50</v>
      </c>
      <c r="E133" s="67" t="n">
        <f aca="false">DATEDIF(Input!$G$23,$B133,"Y")</f>
        <v>49</v>
      </c>
      <c r="G133" s="69" t="n">
        <f aca="false">Salary_01!$L133</f>
        <v>6004.50467289276</v>
      </c>
      <c r="H133" s="69" t="n">
        <f aca="false">Salary_02!$L133</f>
        <v>4272.33798196861</v>
      </c>
      <c r="I133" s="69" t="n">
        <f aca="false">Retirement_Dist_01!$J133</f>
        <v>0</v>
      </c>
      <c r="J133" s="69" t="n">
        <f aca="false">Retirement_Dist_02!$J133</f>
        <v>0</v>
      </c>
      <c r="K133" s="69" t="n">
        <f aca="true">IF($B133&gt;Input!$C$28,(-1)*PMT(Input!$C$19/(100*12),($A$620-OFFSET($A$4,MATCH(Input!$C$28,$B$4:$B$620,1),0,1,1)),$AD$4,0,1),0)</f>
        <v>0</v>
      </c>
      <c r="L133" s="69" t="n">
        <f aca="false">IF(AND(($B133&lt;Input!$C$28),($B133&lt;Input!$G$28)),($G133+$H133+$I133+$J133),($G133+$H133+$I133+$J133+$K133))</f>
        <v>10276.8426548614</v>
      </c>
      <c r="M133" s="69" t="n">
        <f aca="false">Mortgage!$L133</f>
        <v>-335.979094836031</v>
      </c>
      <c r="N133" s="69" t="n">
        <f aca="false">$L133+$M133</f>
        <v>9940.86356002534</v>
      </c>
      <c r="O133" s="69" t="n">
        <f aca="false">IF(AND(($B133&lt;Input!$C$28),($B133&lt;Input!$G$28)),Expenses!$D133,(-1)*$N133)</f>
        <v>-4571.22907498034</v>
      </c>
      <c r="P133" s="69" t="n">
        <f aca="false">Childcare!$D133</f>
        <v>0</v>
      </c>
      <c r="Q133" s="69" t="n">
        <f aca="false">Loan_01!$E133</f>
        <v>0</v>
      </c>
      <c r="R133" s="69" t="n">
        <f aca="false">Loan_02!$E133</f>
        <v>0</v>
      </c>
      <c r="S133" s="69" t="n">
        <f aca="false">(-1)*SUM(Roth_01!$D133+Roth_02!$D133+IRA_01!$D133+IRA_02!$D133+Invest_01!$D133+Invest_02!$D133)</f>
        <v>-0</v>
      </c>
      <c r="T133" s="69" t="n">
        <f aca="false">(-1)*(IF(($B133&gt;Input!$O$22),0,Input!$O$28)+IF(($B133&gt;Input!$O$29),0,Input!$O$35)+IF(($B133&gt;Input!$O$36),0,Input!$O$42))</f>
        <v>-500</v>
      </c>
      <c r="U133" s="69" t="n">
        <f aca="false">IF(($AB132*(Input!$C$17/100)&gt;0),0,($AB132*(Input!$C$17/100)))</f>
        <v>0</v>
      </c>
      <c r="V133" s="69"/>
      <c r="W133" s="69" t="n">
        <f aca="false">IF(($N133+$O133+$P133+$Q133+$R133+$S133+$T133+$U133)&lt;0,($N133+$O133+$P133+$Q133+$R133+$S133+$T133+$U133),0)</f>
        <v>0</v>
      </c>
      <c r="X133" s="69"/>
      <c r="Y133" s="69" t="n">
        <f aca="false">IF(($N133+$O133+$P133+$Q133+$R133+$S133+$T133+$U133)&gt;=0,($N133+$O133+$P133+$Q133+$R133+$S133+$T133+$U133),0)</f>
        <v>4869.634485045</v>
      </c>
      <c r="AA133" s="69" t="n">
        <f aca="false">IF(AND((($AB132+$W132-$U132)&lt;0),($Y133&gt;0)),($AA132-$K133)*(1+Input!$C$19/(12*100)),($AA132+$Y133-$K133)*(1+Input!$C$19/(12*100)))</f>
        <v>243540.568395582</v>
      </c>
      <c r="AB133" s="69" t="n">
        <f aca="false">IF(AND((($AB132+$W132-$U132)&lt;0),($Y133&gt;=0)),($AB132+$W132-$U132+$Y133)*(1+Input!$C$16/(12*100)),0)</f>
        <v>0</v>
      </c>
    </row>
    <row r="134" customFormat="false" ht="12.8" hidden="false" customHeight="false" outlineLevel="0" collapsed="false">
      <c r="A134" s="67" t="n">
        <v>130</v>
      </c>
      <c r="B134" s="68" t="n">
        <f aca="false">EOMONTH(Input!$C$7,A134)</f>
        <v>46873</v>
      </c>
      <c r="D134" s="67" t="n">
        <f aca="false">DATEDIF(Input!$C$23,$B134,"Y")</f>
        <v>50</v>
      </c>
      <c r="E134" s="67" t="n">
        <f aca="false">DATEDIF(Input!$G$23,$B134,"Y")</f>
        <v>49</v>
      </c>
      <c r="G134" s="69" t="n">
        <f aca="false">Salary_01!$L134</f>
        <v>6004.50467289276</v>
      </c>
      <c r="H134" s="69" t="n">
        <f aca="false">Salary_02!$L134</f>
        <v>4272.33798196861</v>
      </c>
      <c r="I134" s="69" t="n">
        <f aca="false">Retirement_Dist_01!$J134</f>
        <v>0</v>
      </c>
      <c r="J134" s="69" t="n">
        <f aca="false">Retirement_Dist_02!$J134</f>
        <v>0</v>
      </c>
      <c r="K134" s="69" t="n">
        <f aca="true">IF($B134&gt;Input!$C$28,(-1)*PMT(Input!$C$19/(100*12),($A$620-OFFSET($A$4,MATCH(Input!$C$28,$B$4:$B$620,1),0,1,1)),$AD$4,0,1),0)</f>
        <v>0</v>
      </c>
      <c r="L134" s="69" t="n">
        <f aca="false">IF(AND(($B134&lt;Input!$C$28),($B134&lt;Input!$G$28)),($G134+$H134+$I134+$J134),($G134+$H134+$I134+$J134+$K134))</f>
        <v>10276.8426548614</v>
      </c>
      <c r="M134" s="69" t="n">
        <f aca="false">Mortgage!$L134</f>
        <v>-335.979094836031</v>
      </c>
      <c r="N134" s="69" t="n">
        <f aca="false">$L134+$M134</f>
        <v>9940.86356002534</v>
      </c>
      <c r="O134" s="69" t="n">
        <f aca="false">IF(AND(($B134&lt;Input!$C$28),($B134&lt;Input!$G$28)),Expenses!$D134,(-1)*$N134)</f>
        <v>-4571.22907498034</v>
      </c>
      <c r="P134" s="69" t="n">
        <f aca="false">Childcare!$D134</f>
        <v>0</v>
      </c>
      <c r="Q134" s="69" t="n">
        <f aca="false">Loan_01!$E134</f>
        <v>0</v>
      </c>
      <c r="R134" s="69" t="n">
        <f aca="false">Loan_02!$E134</f>
        <v>0</v>
      </c>
      <c r="S134" s="69" t="n">
        <f aca="false">(-1)*SUM(Roth_01!$D134+Roth_02!$D134+IRA_01!$D134+IRA_02!$D134+Invest_01!$D134+Invest_02!$D134)</f>
        <v>-0</v>
      </c>
      <c r="T134" s="69" t="n">
        <f aca="false">(-1)*(IF(($B134&gt;Input!$O$22),0,Input!$O$28)+IF(($B134&gt;Input!$O$29),0,Input!$O$35)+IF(($B134&gt;Input!$O$36),0,Input!$O$42))</f>
        <v>-500</v>
      </c>
      <c r="U134" s="69" t="n">
        <f aca="false">IF(($AB133*(Input!$C$17/100)&gt;0),0,($AB133*(Input!$C$17/100)))</f>
        <v>0</v>
      </c>
      <c r="V134" s="69"/>
      <c r="W134" s="69" t="n">
        <f aca="false">IF(($N134+$O134+$P134+$Q134+$R134+$S134+$T134+$U134)&lt;0,($N134+$O134+$P134+$Q134+$R134+$S134+$T134+$U134),0)</f>
        <v>0</v>
      </c>
      <c r="X134" s="69"/>
      <c r="Y134" s="69" t="n">
        <f aca="false">IF(($N134+$O134+$P134+$Q134+$R134+$S134+$T134+$U134)&gt;=0,($N134+$O134+$P134+$Q134+$R134+$S134+$T134+$U134),0)</f>
        <v>4869.634485045</v>
      </c>
      <c r="AA134" s="69" t="n">
        <f aca="false">IF(AND((($AB133+$W133-$U133)&lt;0),($Y134&gt;0)),($AA133-$K134)*(1+Input!$C$19/(12*100)),($AA133+$Y134-$K134)*(1+Input!$C$19/(12*100)))</f>
        <v>248420.553305747</v>
      </c>
      <c r="AB134" s="69" t="n">
        <f aca="false">IF(AND((($AB133+$W133-$U133)&lt;0),($Y134&gt;=0)),($AB133+$W133-$U133+$Y134)*(1+Input!$C$16/(12*100)),0)</f>
        <v>0</v>
      </c>
    </row>
    <row r="135" customFormat="false" ht="12.8" hidden="false" customHeight="false" outlineLevel="0" collapsed="false">
      <c r="A135" s="67" t="n">
        <v>131</v>
      </c>
      <c r="B135" s="68" t="n">
        <f aca="false">EOMONTH(Input!$C$7,A135)</f>
        <v>46904</v>
      </c>
      <c r="D135" s="67" t="n">
        <f aca="false">DATEDIF(Input!$C$23,$B135,"Y")</f>
        <v>51</v>
      </c>
      <c r="E135" s="67" t="n">
        <f aca="false">DATEDIF(Input!$G$23,$B135,"Y")</f>
        <v>49</v>
      </c>
      <c r="G135" s="69" t="n">
        <f aca="false">Salary_01!$L135</f>
        <v>6004.50467289276</v>
      </c>
      <c r="H135" s="69" t="n">
        <f aca="false">Salary_02!$L135</f>
        <v>4272.33798196861</v>
      </c>
      <c r="I135" s="69" t="n">
        <f aca="false">Retirement_Dist_01!$J135</f>
        <v>0</v>
      </c>
      <c r="J135" s="69" t="n">
        <f aca="false">Retirement_Dist_02!$J135</f>
        <v>0</v>
      </c>
      <c r="K135" s="69" t="n">
        <f aca="true">IF($B135&gt;Input!$C$28,(-1)*PMT(Input!$C$19/(100*12),($A$620-OFFSET($A$4,MATCH(Input!$C$28,$B$4:$B$620,1),0,1,1)),$AD$4,0,1),0)</f>
        <v>0</v>
      </c>
      <c r="L135" s="69" t="n">
        <f aca="false">IF(AND(($B135&lt;Input!$C$28),($B135&lt;Input!$G$28)),($G135+$H135+$I135+$J135),($G135+$H135+$I135+$J135+$K135))</f>
        <v>10276.8426548614</v>
      </c>
      <c r="M135" s="69" t="n">
        <f aca="false">Mortgage!$L135</f>
        <v>-335.979094836031</v>
      </c>
      <c r="N135" s="69" t="n">
        <f aca="false">$L135+$M135</f>
        <v>9940.86356002534</v>
      </c>
      <c r="O135" s="69" t="n">
        <f aca="false">IF(AND(($B135&lt;Input!$C$28),($B135&lt;Input!$G$28)),Expenses!$D135,(-1)*$N135)</f>
        <v>-4571.22907498034</v>
      </c>
      <c r="P135" s="69" t="n">
        <f aca="false">Childcare!$D135</f>
        <v>0</v>
      </c>
      <c r="Q135" s="69" t="n">
        <f aca="false">Loan_01!$E135</f>
        <v>0</v>
      </c>
      <c r="R135" s="69" t="n">
        <f aca="false">Loan_02!$E135</f>
        <v>0</v>
      </c>
      <c r="S135" s="69" t="n">
        <f aca="false">(-1)*SUM(Roth_01!$D135+Roth_02!$D135+IRA_01!$D135+IRA_02!$D135+Invest_01!$D135+Invest_02!$D135)</f>
        <v>-0</v>
      </c>
      <c r="T135" s="69" t="n">
        <f aca="false">(-1)*(IF(($B135&gt;Input!$O$22),0,Input!$O$28)+IF(($B135&gt;Input!$O$29),0,Input!$O$35)+IF(($B135&gt;Input!$O$36),0,Input!$O$42))</f>
        <v>-500</v>
      </c>
      <c r="U135" s="69" t="n">
        <f aca="false">IF(($AB134*(Input!$C$17/100)&gt;0),0,($AB134*(Input!$C$17/100)))</f>
        <v>0</v>
      </c>
      <c r="V135" s="69"/>
      <c r="W135" s="69" t="n">
        <f aca="false">IF(($N135+$O135+$P135+$Q135+$R135+$S135+$T135+$U135)&lt;0,($N135+$O135+$P135+$Q135+$R135+$S135+$T135+$U135),0)</f>
        <v>0</v>
      </c>
      <c r="X135" s="69"/>
      <c r="Y135" s="69" t="n">
        <f aca="false">IF(($N135+$O135+$P135+$Q135+$R135+$S135+$T135+$U135)&gt;=0,($N135+$O135+$P135+$Q135+$R135+$S135+$T135+$U135),0)</f>
        <v>4869.634485045</v>
      </c>
      <c r="AA135" s="69" t="n">
        <f aca="false">IF(AND((($AB134+$W134-$U134)&lt;0),($Y135&gt;0)),($AA134-$K135)*(1+Input!$C$19/(12*100)),($AA134+$Y135-$K135)*(1+Input!$C$19/(12*100)))</f>
        <v>253300.741548616</v>
      </c>
      <c r="AB135" s="69" t="n">
        <f aca="false">IF(AND((($AB134+$W134-$U134)&lt;0),($Y135&gt;=0)),($AB134+$W134-$U134+$Y135)*(1+Input!$C$16/(12*100)),0)</f>
        <v>0</v>
      </c>
    </row>
    <row r="136" customFormat="false" ht="12.8" hidden="false" customHeight="false" outlineLevel="0" collapsed="false">
      <c r="A136" s="67" t="n">
        <v>132</v>
      </c>
      <c r="B136" s="68" t="n">
        <f aca="false">EOMONTH(Input!$C$7,A136)</f>
        <v>46934</v>
      </c>
      <c r="D136" s="67" t="n">
        <f aca="false">DATEDIF(Input!$C$23,$B136,"Y")</f>
        <v>51</v>
      </c>
      <c r="E136" s="67" t="n">
        <f aca="false">DATEDIF(Input!$G$23,$B136,"Y")</f>
        <v>49</v>
      </c>
      <c r="G136" s="69" t="n">
        <f aca="false">Salary_01!$L136</f>
        <v>6124.59476635062</v>
      </c>
      <c r="H136" s="69" t="n">
        <f aca="false">Salary_02!$L136</f>
        <v>4357.78474160798</v>
      </c>
      <c r="I136" s="69" t="n">
        <f aca="false">Retirement_Dist_01!$J136</f>
        <v>0</v>
      </c>
      <c r="J136" s="69" t="n">
        <f aca="false">Retirement_Dist_02!$J136</f>
        <v>0</v>
      </c>
      <c r="K136" s="69" t="n">
        <f aca="true">IF($B136&gt;Input!$C$28,(-1)*PMT(Input!$C$19/(100*12),($A$620-OFFSET($A$4,MATCH(Input!$C$28,$B$4:$B$620,1),0,1,1)),$AD$4,0,1),0)</f>
        <v>0</v>
      </c>
      <c r="L136" s="69" t="n">
        <f aca="false">IF(AND(($B136&lt;Input!$C$28),($B136&lt;Input!$G$28)),($G136+$H136+$I136+$J136),($G136+$H136+$I136+$J136+$K136))</f>
        <v>10482.3795079586</v>
      </c>
      <c r="M136" s="69" t="n">
        <f aca="false">Mortgage!$L136</f>
        <v>-346.058467681111</v>
      </c>
      <c r="N136" s="69" t="n">
        <f aca="false">$L136+$M136</f>
        <v>10136.3210402775</v>
      </c>
      <c r="O136" s="69" t="n">
        <f aca="false">IF(AND(($B136&lt;Input!$C$28),($B136&lt;Input!$G$28)),Expenses!$D136,(-1)*$N136)</f>
        <v>-4662.65365647995</v>
      </c>
      <c r="P136" s="69" t="n">
        <f aca="false">Childcare!$D136</f>
        <v>0</v>
      </c>
      <c r="Q136" s="69" t="n">
        <f aca="false">Loan_01!$E136</f>
        <v>0</v>
      </c>
      <c r="R136" s="69" t="n">
        <f aca="false">Loan_02!$E136</f>
        <v>0</v>
      </c>
      <c r="S136" s="69" t="n">
        <f aca="false">(-1)*SUM(Roth_01!$D136+Roth_02!$D136+IRA_01!$D136+IRA_02!$D136+Invest_01!$D136+Invest_02!$D136)</f>
        <v>-0</v>
      </c>
      <c r="T136" s="69" t="n">
        <f aca="false">(-1)*(IF(($B136&gt;Input!$O$22),0,Input!$O$28)+IF(($B136&gt;Input!$O$29),0,Input!$O$35)+IF(($B136&gt;Input!$O$36),0,Input!$O$42))</f>
        <v>-500</v>
      </c>
      <c r="U136" s="69" t="n">
        <f aca="false">IF(($AB135*(Input!$C$17/100)&gt;0),0,($AB135*(Input!$C$17/100)))</f>
        <v>0</v>
      </c>
      <c r="V136" s="69"/>
      <c r="W136" s="69" t="n">
        <f aca="false">IF(($N136+$O136+$P136+$Q136+$R136+$S136+$T136+$U136)&lt;0,($N136+$O136+$P136+$Q136+$R136+$S136+$T136+$U136),0)</f>
        <v>0</v>
      </c>
      <c r="X136" s="69"/>
      <c r="Y136" s="69" t="n">
        <f aca="false">IF(($N136+$O136+$P136+$Q136+$R136+$S136+$T136+$U136)&gt;=0,($N136+$O136+$P136+$Q136+$R136+$S136+$T136+$U136),0)</f>
        <v>4973.66738379754</v>
      </c>
      <c r="AA136" s="69" t="n">
        <f aca="false">IF(AND((($AB135+$W135-$U135)&lt;0),($Y136&gt;0)),($AA135-$K136)*(1+Input!$C$19/(12*100)),($AA135+$Y136-$K136)*(1+Input!$C$19/(12*100)))</f>
        <v>258285.170366119</v>
      </c>
      <c r="AB136" s="69" t="n">
        <f aca="false">IF(AND((($AB135+$W135-$U135)&lt;0),($Y136&gt;=0)),($AB135+$W135-$U135+$Y136)*(1+Input!$C$16/(12*100)),0)</f>
        <v>0</v>
      </c>
    </row>
    <row r="137" customFormat="false" ht="12.8" hidden="false" customHeight="false" outlineLevel="0" collapsed="false">
      <c r="A137" s="67" t="n">
        <v>133</v>
      </c>
      <c r="B137" s="68" t="n">
        <f aca="false">EOMONTH(Input!$C$7,A137)</f>
        <v>46965</v>
      </c>
      <c r="D137" s="67" t="n">
        <f aca="false">DATEDIF(Input!$C$23,$B137,"Y")</f>
        <v>51</v>
      </c>
      <c r="E137" s="67" t="n">
        <f aca="false">DATEDIF(Input!$G$23,$B137,"Y")</f>
        <v>49</v>
      </c>
      <c r="G137" s="69" t="n">
        <f aca="false">Salary_01!$L137</f>
        <v>6124.59476635062</v>
      </c>
      <c r="H137" s="69" t="n">
        <f aca="false">Salary_02!$L137</f>
        <v>4357.78474160798</v>
      </c>
      <c r="I137" s="69" t="n">
        <f aca="false">Retirement_Dist_01!$J137</f>
        <v>0</v>
      </c>
      <c r="J137" s="69" t="n">
        <f aca="false">Retirement_Dist_02!$J137</f>
        <v>0</v>
      </c>
      <c r="K137" s="69" t="n">
        <f aca="true">IF($B137&gt;Input!$C$28,(-1)*PMT(Input!$C$19/(100*12),($A$620-OFFSET($A$4,MATCH(Input!$C$28,$B$4:$B$620,1),0,1,1)),$AD$4,0,1),0)</f>
        <v>0</v>
      </c>
      <c r="L137" s="69" t="n">
        <f aca="false">IF(AND(($B137&lt;Input!$C$28),($B137&lt;Input!$G$28)),($G137+$H137+$I137+$J137),($G137+$H137+$I137+$J137+$K137))</f>
        <v>10482.3795079586</v>
      </c>
      <c r="M137" s="69" t="n">
        <f aca="false">Mortgage!$L137</f>
        <v>-346.058467681111</v>
      </c>
      <c r="N137" s="69" t="n">
        <f aca="false">$L137+$M137</f>
        <v>10136.3210402775</v>
      </c>
      <c r="O137" s="69" t="n">
        <f aca="false">IF(AND(($B137&lt;Input!$C$28),($B137&lt;Input!$G$28)),Expenses!$D137,(-1)*$N137)</f>
        <v>-4662.65365647995</v>
      </c>
      <c r="P137" s="69" t="n">
        <f aca="false">Childcare!$D137</f>
        <v>0</v>
      </c>
      <c r="Q137" s="69" t="n">
        <f aca="false">Loan_01!$E137</f>
        <v>0</v>
      </c>
      <c r="R137" s="69" t="n">
        <f aca="false">Loan_02!$E137</f>
        <v>0</v>
      </c>
      <c r="S137" s="69" t="n">
        <f aca="false">(-1)*SUM(Roth_01!$D137+Roth_02!$D137+IRA_01!$D137+IRA_02!$D137+Invest_01!$D137+Invest_02!$D137)</f>
        <v>-0</v>
      </c>
      <c r="T137" s="69" t="n">
        <f aca="false">(-1)*(IF(($B137&gt;Input!$O$22),0,Input!$O$28)+IF(($B137&gt;Input!$O$29),0,Input!$O$35)+IF(($B137&gt;Input!$O$36),0,Input!$O$42))</f>
        <v>-500</v>
      </c>
      <c r="U137" s="69" t="n">
        <f aca="false">IF(($AB136*(Input!$C$17/100)&gt;0),0,($AB136*(Input!$C$17/100)))</f>
        <v>0</v>
      </c>
      <c r="V137" s="69"/>
      <c r="W137" s="69" t="n">
        <f aca="false">IF(($N137+$O137+$P137+$Q137+$R137+$S137+$T137+$U137)&lt;0,($N137+$O137+$P137+$Q137+$R137+$S137+$T137+$U137),0)</f>
        <v>0</v>
      </c>
      <c r="X137" s="69"/>
      <c r="Y137" s="69" t="n">
        <f aca="false">IF(($N137+$O137+$P137+$Q137+$R137+$S137+$T137+$U137)&gt;=0,($N137+$O137+$P137+$Q137+$R137+$S137+$T137+$U137),0)</f>
        <v>4973.66738379754</v>
      </c>
      <c r="AA137" s="69" t="n">
        <f aca="false">IF(AND((($AB136+$W136-$U136)&lt;0),($Y137&gt;0)),($AA136-$K137)*(1+Input!$C$19/(12*100)),($AA136+$Y137-$K137)*(1+Input!$C$19/(12*100)))</f>
        <v>263269.806868156</v>
      </c>
      <c r="AB137" s="69" t="n">
        <f aca="false">IF(AND((($AB136+$W136-$U136)&lt;0),($Y137&gt;=0)),($AB136+$W136-$U136+$Y137)*(1+Input!$C$16/(12*100)),0)</f>
        <v>0</v>
      </c>
    </row>
    <row r="138" customFormat="false" ht="12.8" hidden="false" customHeight="false" outlineLevel="0" collapsed="false">
      <c r="A138" s="67" t="n">
        <v>134</v>
      </c>
      <c r="B138" s="68" t="n">
        <f aca="false">EOMONTH(Input!$C$7,A138)</f>
        <v>46996</v>
      </c>
      <c r="D138" s="67" t="n">
        <f aca="false">DATEDIF(Input!$C$23,$B138,"Y")</f>
        <v>51</v>
      </c>
      <c r="E138" s="67" t="n">
        <f aca="false">DATEDIF(Input!$G$23,$B138,"Y")</f>
        <v>49</v>
      </c>
      <c r="G138" s="69" t="n">
        <f aca="false">Salary_01!$L138</f>
        <v>6124.59476635062</v>
      </c>
      <c r="H138" s="69" t="n">
        <f aca="false">Salary_02!$L138</f>
        <v>4357.78474160798</v>
      </c>
      <c r="I138" s="69" t="n">
        <f aca="false">Retirement_Dist_01!$J138</f>
        <v>0</v>
      </c>
      <c r="J138" s="69" t="n">
        <f aca="false">Retirement_Dist_02!$J138</f>
        <v>0</v>
      </c>
      <c r="K138" s="69" t="n">
        <f aca="true">IF($B138&gt;Input!$C$28,(-1)*PMT(Input!$C$19/(100*12),($A$620-OFFSET($A$4,MATCH(Input!$C$28,$B$4:$B$620,1),0,1,1)),$AD$4,0,1),0)</f>
        <v>0</v>
      </c>
      <c r="L138" s="69" t="n">
        <f aca="false">IF(AND(($B138&lt;Input!$C$28),($B138&lt;Input!$G$28)),($G138+$H138+$I138+$J138),($G138+$H138+$I138+$J138+$K138))</f>
        <v>10482.3795079586</v>
      </c>
      <c r="M138" s="69" t="n">
        <f aca="false">Mortgage!$L138</f>
        <v>-346.058467681111</v>
      </c>
      <c r="N138" s="69" t="n">
        <f aca="false">$L138+$M138</f>
        <v>10136.3210402775</v>
      </c>
      <c r="O138" s="69" t="n">
        <f aca="false">IF(AND(($B138&lt;Input!$C$28),($B138&lt;Input!$G$28)),Expenses!$D138,(-1)*$N138)</f>
        <v>-4662.65365647995</v>
      </c>
      <c r="P138" s="69" t="n">
        <f aca="false">Childcare!$D138</f>
        <v>0</v>
      </c>
      <c r="Q138" s="69" t="n">
        <f aca="false">Loan_01!$E138</f>
        <v>0</v>
      </c>
      <c r="R138" s="69" t="n">
        <f aca="false">Loan_02!$E138</f>
        <v>0</v>
      </c>
      <c r="S138" s="69" t="n">
        <f aca="false">(-1)*SUM(Roth_01!$D138+Roth_02!$D138+IRA_01!$D138+IRA_02!$D138+Invest_01!$D138+Invest_02!$D138)</f>
        <v>-0</v>
      </c>
      <c r="T138" s="69" t="n">
        <f aca="false">(-1)*(IF(($B138&gt;Input!$O$22),0,Input!$O$28)+IF(($B138&gt;Input!$O$29),0,Input!$O$35)+IF(($B138&gt;Input!$O$36),0,Input!$O$42))</f>
        <v>-500</v>
      </c>
      <c r="U138" s="69" t="n">
        <f aca="false">IF(($AB137*(Input!$C$17/100)&gt;0),0,($AB137*(Input!$C$17/100)))</f>
        <v>0</v>
      </c>
      <c r="V138" s="69"/>
      <c r="W138" s="69" t="n">
        <f aca="false">IF(($N138+$O138+$P138+$Q138+$R138+$S138+$T138+$U138)&lt;0,($N138+$O138+$P138+$Q138+$R138+$S138+$T138+$U138),0)</f>
        <v>0</v>
      </c>
      <c r="X138" s="69"/>
      <c r="Y138" s="69" t="n">
        <f aca="false">IF(($N138+$O138+$P138+$Q138+$R138+$S138+$T138+$U138)&gt;=0,($N138+$O138+$P138+$Q138+$R138+$S138+$T138+$U138),0)</f>
        <v>4973.66738379754</v>
      </c>
      <c r="AA138" s="69" t="n">
        <f aca="false">IF(AND((($AB137+$W137-$U137)&lt;0),($Y138&gt;0)),($AA137-$K138)*(1+Input!$C$19/(12*100)),($AA137+$Y138-$K138)*(1+Input!$C$19/(12*100)))</f>
        <v>268254.651063381</v>
      </c>
      <c r="AB138" s="69" t="n">
        <f aca="false">IF(AND((($AB137+$W137-$U137)&lt;0),($Y138&gt;=0)),($AB137+$W137-$U137+$Y138)*(1+Input!$C$16/(12*100)),0)</f>
        <v>0</v>
      </c>
    </row>
    <row r="139" customFormat="false" ht="12.8" hidden="false" customHeight="false" outlineLevel="0" collapsed="false">
      <c r="A139" s="67" t="n">
        <v>135</v>
      </c>
      <c r="B139" s="68" t="n">
        <f aca="false">EOMONTH(Input!$C$7,A139)</f>
        <v>47026</v>
      </c>
      <c r="D139" s="67" t="n">
        <f aca="false">DATEDIF(Input!$C$23,$B139,"Y")</f>
        <v>51</v>
      </c>
      <c r="E139" s="67" t="n">
        <f aca="false">DATEDIF(Input!$G$23,$B139,"Y")</f>
        <v>49</v>
      </c>
      <c r="G139" s="69" t="n">
        <f aca="false">Salary_01!$L139</f>
        <v>6124.59476635062</v>
      </c>
      <c r="H139" s="69" t="n">
        <f aca="false">Salary_02!$L139</f>
        <v>4357.78474160798</v>
      </c>
      <c r="I139" s="69" t="n">
        <f aca="false">Retirement_Dist_01!$J139</f>
        <v>0</v>
      </c>
      <c r="J139" s="69" t="n">
        <f aca="false">Retirement_Dist_02!$J139</f>
        <v>0</v>
      </c>
      <c r="K139" s="69" t="n">
        <f aca="true">IF($B139&gt;Input!$C$28,(-1)*PMT(Input!$C$19/(100*12),($A$620-OFFSET($A$4,MATCH(Input!$C$28,$B$4:$B$620,1),0,1,1)),$AD$4,0,1),0)</f>
        <v>0</v>
      </c>
      <c r="L139" s="69" t="n">
        <f aca="false">IF(AND(($B139&lt;Input!$C$28),($B139&lt;Input!$G$28)),($G139+$H139+$I139+$J139),($G139+$H139+$I139+$J139+$K139))</f>
        <v>10482.3795079586</v>
      </c>
      <c r="M139" s="69" t="n">
        <f aca="false">Mortgage!$L139</f>
        <v>-346.058467681111</v>
      </c>
      <c r="N139" s="69" t="n">
        <f aca="false">$L139+$M139</f>
        <v>10136.3210402775</v>
      </c>
      <c r="O139" s="69" t="n">
        <f aca="false">IF(AND(($B139&lt;Input!$C$28),($B139&lt;Input!$G$28)),Expenses!$D139,(-1)*$N139)</f>
        <v>-4662.65365647995</v>
      </c>
      <c r="P139" s="69" t="n">
        <f aca="false">Childcare!$D139</f>
        <v>0</v>
      </c>
      <c r="Q139" s="69" t="n">
        <f aca="false">Loan_01!$E139</f>
        <v>0</v>
      </c>
      <c r="R139" s="69" t="n">
        <f aca="false">Loan_02!$E139</f>
        <v>0</v>
      </c>
      <c r="S139" s="69" t="n">
        <f aca="false">(-1)*SUM(Roth_01!$D139+Roth_02!$D139+IRA_01!$D139+IRA_02!$D139+Invest_01!$D139+Invest_02!$D139)</f>
        <v>-0</v>
      </c>
      <c r="T139" s="69" t="n">
        <f aca="false">(-1)*(IF(($B139&gt;Input!$O$22),0,Input!$O$28)+IF(($B139&gt;Input!$O$29),0,Input!$O$35)+IF(($B139&gt;Input!$O$36),0,Input!$O$42))</f>
        <v>-500</v>
      </c>
      <c r="U139" s="69" t="n">
        <f aca="false">IF(($AB138*(Input!$C$17/100)&gt;0),0,($AB138*(Input!$C$17/100)))</f>
        <v>0</v>
      </c>
      <c r="V139" s="69"/>
      <c r="W139" s="69" t="n">
        <f aca="false">IF(($N139+$O139+$P139+$Q139+$R139+$S139+$T139+$U139)&lt;0,($N139+$O139+$P139+$Q139+$R139+$S139+$T139+$U139),0)</f>
        <v>0</v>
      </c>
      <c r="X139" s="69"/>
      <c r="Y139" s="69" t="n">
        <f aca="false">IF(($N139+$O139+$P139+$Q139+$R139+$S139+$T139+$U139)&gt;=0,($N139+$O139+$P139+$Q139+$R139+$S139+$T139+$U139),0)</f>
        <v>4973.66738379754</v>
      </c>
      <c r="AA139" s="69" t="n">
        <f aca="false">IF(AND((($AB138+$W138-$U138)&lt;0),($Y139&gt;0)),($AA138-$K139)*(1+Input!$C$19/(12*100)),($AA138+$Y139-$K139)*(1+Input!$C$19/(12*100)))</f>
        <v>273239.702960447</v>
      </c>
      <c r="AB139" s="69" t="n">
        <f aca="false">IF(AND((($AB138+$W138-$U138)&lt;0),($Y139&gt;=0)),($AB138+$W138-$U138+$Y139)*(1+Input!$C$16/(12*100)),0)</f>
        <v>0</v>
      </c>
    </row>
    <row r="140" customFormat="false" ht="12.8" hidden="false" customHeight="false" outlineLevel="0" collapsed="false">
      <c r="A140" s="67" t="n">
        <v>136</v>
      </c>
      <c r="B140" s="68" t="n">
        <f aca="false">EOMONTH(Input!$C$7,A140)</f>
        <v>47057</v>
      </c>
      <c r="D140" s="67" t="n">
        <f aca="false">DATEDIF(Input!$C$23,$B140,"Y")</f>
        <v>51</v>
      </c>
      <c r="E140" s="67" t="n">
        <f aca="false">DATEDIF(Input!$G$23,$B140,"Y")</f>
        <v>50</v>
      </c>
      <c r="G140" s="69" t="n">
        <f aca="false">Salary_01!$L140</f>
        <v>6124.59476635062</v>
      </c>
      <c r="H140" s="69" t="n">
        <f aca="false">Salary_02!$L140</f>
        <v>4357.78474160798</v>
      </c>
      <c r="I140" s="69" t="n">
        <f aca="false">Retirement_Dist_01!$J140</f>
        <v>0</v>
      </c>
      <c r="J140" s="69" t="n">
        <f aca="false">Retirement_Dist_02!$J140</f>
        <v>0</v>
      </c>
      <c r="K140" s="69" t="n">
        <f aca="true">IF($B140&gt;Input!$C$28,(-1)*PMT(Input!$C$19/(100*12),($A$620-OFFSET($A$4,MATCH(Input!$C$28,$B$4:$B$620,1),0,1,1)),$AD$4,0,1),0)</f>
        <v>0</v>
      </c>
      <c r="L140" s="69" t="n">
        <f aca="false">IF(AND(($B140&lt;Input!$C$28),($B140&lt;Input!$G$28)),($G140+$H140+$I140+$J140),($G140+$H140+$I140+$J140+$K140))</f>
        <v>10482.3795079586</v>
      </c>
      <c r="M140" s="69" t="n">
        <f aca="false">Mortgage!$L140</f>
        <v>-346.058467681111</v>
      </c>
      <c r="N140" s="69" t="n">
        <f aca="false">$L140+$M140</f>
        <v>10136.3210402775</v>
      </c>
      <c r="O140" s="69" t="n">
        <f aca="false">IF(AND(($B140&lt;Input!$C$28),($B140&lt;Input!$G$28)),Expenses!$D140,(-1)*$N140)</f>
        <v>-4662.65365647995</v>
      </c>
      <c r="P140" s="69" t="n">
        <f aca="false">Childcare!$D140</f>
        <v>0</v>
      </c>
      <c r="Q140" s="69" t="n">
        <f aca="false">Loan_01!$E140</f>
        <v>0</v>
      </c>
      <c r="R140" s="69" t="n">
        <f aca="false">Loan_02!$E140</f>
        <v>0</v>
      </c>
      <c r="S140" s="69" t="n">
        <f aca="false">(-1)*SUM(Roth_01!$D140+Roth_02!$D140+IRA_01!$D140+IRA_02!$D140+Invest_01!$D140+Invest_02!$D140)</f>
        <v>-0</v>
      </c>
      <c r="T140" s="69" t="n">
        <f aca="false">(-1)*(IF(($B140&gt;Input!$O$22),0,Input!$O$28)+IF(($B140&gt;Input!$O$29),0,Input!$O$35)+IF(($B140&gt;Input!$O$36),0,Input!$O$42))</f>
        <v>-500</v>
      </c>
      <c r="U140" s="69" t="n">
        <f aca="false">IF(($AB139*(Input!$C$17/100)&gt;0),0,($AB139*(Input!$C$17/100)))</f>
        <v>0</v>
      </c>
      <c r="V140" s="69"/>
      <c r="W140" s="69" t="n">
        <f aca="false">IF(($N140+$O140+$P140+$Q140+$R140+$S140+$T140+$U140)&lt;0,($N140+$O140+$P140+$Q140+$R140+$S140+$T140+$U140),0)</f>
        <v>0</v>
      </c>
      <c r="X140" s="69"/>
      <c r="Y140" s="69" t="n">
        <f aca="false">IF(($N140+$O140+$P140+$Q140+$R140+$S140+$T140+$U140)&gt;=0,($N140+$O140+$P140+$Q140+$R140+$S140+$T140+$U140),0)</f>
        <v>4973.66738379754</v>
      </c>
      <c r="AA140" s="69" t="n">
        <f aca="false">IF(AND((($AB139+$W139-$U139)&lt;0),($Y140&gt;0)),($AA139-$K140)*(1+Input!$C$19/(12*100)),($AA139+$Y140-$K140)*(1+Input!$C$19/(12*100)))</f>
        <v>278224.962568009</v>
      </c>
      <c r="AB140" s="69" t="n">
        <f aca="false">IF(AND((($AB139+$W139-$U139)&lt;0),($Y140&gt;=0)),($AB139+$W139-$U139+$Y140)*(1+Input!$C$16/(12*100)),0)</f>
        <v>0</v>
      </c>
    </row>
    <row r="141" customFormat="false" ht="12.8" hidden="false" customHeight="false" outlineLevel="0" collapsed="false">
      <c r="A141" s="67" t="n">
        <v>137</v>
      </c>
      <c r="B141" s="68" t="n">
        <f aca="false">EOMONTH(Input!$C$7,A141)</f>
        <v>47087</v>
      </c>
      <c r="D141" s="67" t="n">
        <f aca="false">DATEDIF(Input!$C$23,$B141,"Y")</f>
        <v>51</v>
      </c>
      <c r="E141" s="67" t="n">
        <f aca="false">DATEDIF(Input!$G$23,$B141,"Y")</f>
        <v>50</v>
      </c>
      <c r="G141" s="69" t="n">
        <f aca="false">Salary_01!$L141</f>
        <v>6124.59476635062</v>
      </c>
      <c r="H141" s="69" t="n">
        <f aca="false">Salary_02!$L141</f>
        <v>4357.78474160798</v>
      </c>
      <c r="I141" s="69" t="n">
        <f aca="false">Retirement_Dist_01!$J141</f>
        <v>0</v>
      </c>
      <c r="J141" s="69" t="n">
        <f aca="false">Retirement_Dist_02!$J141</f>
        <v>0</v>
      </c>
      <c r="K141" s="69" t="n">
        <f aca="true">IF($B141&gt;Input!$C$28,(-1)*PMT(Input!$C$19/(100*12),($A$620-OFFSET($A$4,MATCH(Input!$C$28,$B$4:$B$620,1),0,1,1)),$AD$4,0,1),0)</f>
        <v>0</v>
      </c>
      <c r="L141" s="69" t="n">
        <f aca="false">IF(AND(($B141&lt;Input!$C$28),($B141&lt;Input!$G$28)),($G141+$H141+$I141+$J141),($G141+$H141+$I141+$J141+$K141))</f>
        <v>10482.3795079586</v>
      </c>
      <c r="M141" s="69" t="n">
        <f aca="false">Mortgage!$L141</f>
        <v>-346.058467681111</v>
      </c>
      <c r="N141" s="69" t="n">
        <f aca="false">$L141+$M141</f>
        <v>10136.3210402775</v>
      </c>
      <c r="O141" s="69" t="n">
        <f aca="false">IF(AND(($B141&lt;Input!$C$28),($B141&lt;Input!$G$28)),Expenses!$D141,(-1)*$N141)</f>
        <v>-4662.65365647995</v>
      </c>
      <c r="P141" s="69" t="n">
        <f aca="false">Childcare!$D141</f>
        <v>0</v>
      </c>
      <c r="Q141" s="69" t="n">
        <f aca="false">Loan_01!$E141</f>
        <v>0</v>
      </c>
      <c r="R141" s="69" t="n">
        <f aca="false">Loan_02!$E141</f>
        <v>0</v>
      </c>
      <c r="S141" s="69" t="n">
        <f aca="false">(-1)*SUM(Roth_01!$D141+Roth_02!$D141+IRA_01!$D141+IRA_02!$D141+Invest_01!$D141+Invest_02!$D141)</f>
        <v>-0</v>
      </c>
      <c r="T141" s="69" t="n">
        <f aca="false">(-1)*(IF(($B141&gt;Input!$O$22),0,Input!$O$28)+IF(($B141&gt;Input!$O$29),0,Input!$O$35)+IF(($B141&gt;Input!$O$36),0,Input!$O$42))</f>
        <v>-500</v>
      </c>
      <c r="U141" s="69" t="n">
        <f aca="false">IF(($AB140*(Input!$C$17/100)&gt;0),0,($AB140*(Input!$C$17/100)))</f>
        <v>0</v>
      </c>
      <c r="V141" s="69"/>
      <c r="W141" s="69" t="n">
        <f aca="false">IF(($N141+$O141+$P141+$Q141+$R141+$S141+$T141+$U141)&lt;0,($N141+$O141+$P141+$Q141+$R141+$S141+$T141+$U141),0)</f>
        <v>0</v>
      </c>
      <c r="X141" s="69"/>
      <c r="Y141" s="69" t="n">
        <f aca="false">IF(($N141+$O141+$P141+$Q141+$R141+$S141+$T141+$U141)&gt;=0,($N141+$O141+$P141+$Q141+$R141+$S141+$T141+$U141),0)</f>
        <v>4973.66738379754</v>
      </c>
      <c r="AA141" s="69" t="n">
        <f aca="false">IF(AND((($AB140+$W140-$U140)&lt;0),($Y141&gt;0)),($AA140-$K141)*(1+Input!$C$19/(12*100)),($AA140+$Y141-$K141)*(1+Input!$C$19/(12*100)))</f>
        <v>283210.429894721</v>
      </c>
      <c r="AB141" s="69" t="n">
        <f aca="false">IF(AND((($AB140+$W140-$U140)&lt;0),($Y141&gt;=0)),($AB140+$W140-$U140+$Y141)*(1+Input!$C$16/(12*100)),0)</f>
        <v>0</v>
      </c>
    </row>
    <row r="142" customFormat="false" ht="12.8" hidden="false" customHeight="false" outlineLevel="0" collapsed="false">
      <c r="A142" s="67" t="n">
        <v>138</v>
      </c>
      <c r="B142" s="68" t="n">
        <f aca="false">EOMONTH(Input!$C$7,A142)</f>
        <v>47118</v>
      </c>
      <c r="D142" s="67" t="n">
        <f aca="false">DATEDIF(Input!$C$23,$B142,"Y")</f>
        <v>51</v>
      </c>
      <c r="E142" s="67" t="n">
        <f aca="false">DATEDIF(Input!$G$23,$B142,"Y")</f>
        <v>50</v>
      </c>
      <c r="G142" s="69" t="n">
        <f aca="false">Salary_01!$L142</f>
        <v>6124.59476635062</v>
      </c>
      <c r="H142" s="69" t="n">
        <f aca="false">Salary_02!$L142</f>
        <v>4357.78474160798</v>
      </c>
      <c r="I142" s="69" t="n">
        <f aca="false">Retirement_Dist_01!$J142</f>
        <v>0</v>
      </c>
      <c r="J142" s="69" t="n">
        <f aca="false">Retirement_Dist_02!$J142</f>
        <v>0</v>
      </c>
      <c r="K142" s="69" t="n">
        <f aca="true">IF($B142&gt;Input!$C$28,(-1)*PMT(Input!$C$19/(100*12),($A$620-OFFSET($A$4,MATCH(Input!$C$28,$B$4:$B$620,1),0,1,1)),$AD$4,0,1),0)</f>
        <v>0</v>
      </c>
      <c r="L142" s="69" t="n">
        <f aca="false">IF(AND(($B142&lt;Input!$C$28),($B142&lt;Input!$G$28)),($G142+$H142+$I142+$J142),($G142+$H142+$I142+$J142+$K142))</f>
        <v>10482.3795079586</v>
      </c>
      <c r="M142" s="69" t="n">
        <f aca="false">Mortgage!$L142</f>
        <v>-346.058467681111</v>
      </c>
      <c r="N142" s="69" t="n">
        <f aca="false">$L142+$M142</f>
        <v>10136.3210402775</v>
      </c>
      <c r="O142" s="69" t="n">
        <f aca="false">IF(AND(($B142&lt;Input!$C$28),($B142&lt;Input!$G$28)),Expenses!$D142,(-1)*$N142)</f>
        <v>-4662.65365647995</v>
      </c>
      <c r="P142" s="69" t="n">
        <f aca="false">Childcare!$D142</f>
        <v>0</v>
      </c>
      <c r="Q142" s="69" t="n">
        <f aca="false">Loan_01!$E142</f>
        <v>0</v>
      </c>
      <c r="R142" s="69" t="n">
        <f aca="false">Loan_02!$E142</f>
        <v>0</v>
      </c>
      <c r="S142" s="69" t="n">
        <f aca="false">(-1)*SUM(Roth_01!$D142+Roth_02!$D142+IRA_01!$D142+IRA_02!$D142+Invest_01!$D142+Invest_02!$D142)</f>
        <v>-0</v>
      </c>
      <c r="T142" s="69" t="n">
        <f aca="false">(-1)*(IF(($B142&gt;Input!$O$22),0,Input!$O$28)+IF(($B142&gt;Input!$O$29),0,Input!$O$35)+IF(($B142&gt;Input!$O$36),0,Input!$O$42))</f>
        <v>-500</v>
      </c>
      <c r="U142" s="69" t="n">
        <f aca="false">IF(($AB141*(Input!$C$17/100)&gt;0),0,($AB141*(Input!$C$17/100)))</f>
        <v>0</v>
      </c>
      <c r="V142" s="69"/>
      <c r="W142" s="69" t="n">
        <f aca="false">IF(($N142+$O142+$P142+$Q142+$R142+$S142+$T142+$U142)&lt;0,($N142+$O142+$P142+$Q142+$R142+$S142+$T142+$U142),0)</f>
        <v>0</v>
      </c>
      <c r="X142" s="69"/>
      <c r="Y142" s="69" t="n">
        <f aca="false">IF(($N142+$O142+$P142+$Q142+$R142+$S142+$T142+$U142)&gt;=0,($N142+$O142+$P142+$Q142+$R142+$S142+$T142+$U142),0)</f>
        <v>4973.66738379754</v>
      </c>
      <c r="AA142" s="69" t="n">
        <f aca="false">IF(AND((($AB141+$W141-$U141)&lt;0),($Y142&gt;0)),($AA141-$K142)*(1+Input!$C$19/(12*100)),($AA141+$Y142-$K142)*(1+Input!$C$19/(12*100)))</f>
        <v>288196.104949239</v>
      </c>
      <c r="AB142" s="69" t="n">
        <f aca="false">IF(AND((($AB141+$W141-$U141)&lt;0),($Y142&gt;=0)),($AB141+$W141-$U141+$Y142)*(1+Input!$C$16/(12*100)),0)</f>
        <v>0</v>
      </c>
    </row>
    <row r="143" customFormat="false" ht="12.8" hidden="false" customHeight="false" outlineLevel="0" collapsed="false">
      <c r="A143" s="67" t="n">
        <v>139</v>
      </c>
      <c r="B143" s="68" t="n">
        <f aca="false">EOMONTH(Input!$C$7,A143)</f>
        <v>47149</v>
      </c>
      <c r="D143" s="67" t="n">
        <f aca="false">DATEDIF(Input!$C$23,$B143,"Y")</f>
        <v>51</v>
      </c>
      <c r="E143" s="67" t="n">
        <f aca="false">DATEDIF(Input!$G$23,$B143,"Y")</f>
        <v>50</v>
      </c>
      <c r="G143" s="69" t="n">
        <f aca="false">Salary_01!$L143</f>
        <v>6124.59476635062</v>
      </c>
      <c r="H143" s="69" t="n">
        <f aca="false">Salary_02!$L143</f>
        <v>4357.78474160798</v>
      </c>
      <c r="I143" s="69" t="n">
        <f aca="false">Retirement_Dist_01!$J143</f>
        <v>0</v>
      </c>
      <c r="J143" s="69" t="n">
        <f aca="false">Retirement_Dist_02!$J143</f>
        <v>0</v>
      </c>
      <c r="K143" s="69" t="n">
        <f aca="true">IF($B143&gt;Input!$C$28,(-1)*PMT(Input!$C$19/(100*12),($A$620-OFFSET($A$4,MATCH(Input!$C$28,$B$4:$B$620,1),0,1,1)),$AD$4,0,1),0)</f>
        <v>0</v>
      </c>
      <c r="L143" s="69" t="n">
        <f aca="false">IF(AND(($B143&lt;Input!$C$28),($B143&lt;Input!$G$28)),($G143+$H143+$I143+$J143),($G143+$H143+$I143+$J143+$K143))</f>
        <v>10482.3795079586</v>
      </c>
      <c r="M143" s="69" t="n">
        <f aca="false">Mortgage!$L143</f>
        <v>-346.058467681111</v>
      </c>
      <c r="N143" s="69" t="n">
        <f aca="false">$L143+$M143</f>
        <v>10136.3210402775</v>
      </c>
      <c r="O143" s="69" t="n">
        <f aca="false">IF(AND(($B143&lt;Input!$C$28),($B143&lt;Input!$G$28)),Expenses!$D143,(-1)*$N143)</f>
        <v>-4662.65365647995</v>
      </c>
      <c r="P143" s="69" t="n">
        <f aca="false">Childcare!$D143</f>
        <v>0</v>
      </c>
      <c r="Q143" s="69" t="n">
        <f aca="false">Loan_01!$E143</f>
        <v>0</v>
      </c>
      <c r="R143" s="69" t="n">
        <f aca="false">Loan_02!$E143</f>
        <v>0</v>
      </c>
      <c r="S143" s="69" t="n">
        <f aca="false">(-1)*SUM(Roth_01!$D143+Roth_02!$D143+IRA_01!$D143+IRA_02!$D143+Invest_01!$D143+Invest_02!$D143)</f>
        <v>-0</v>
      </c>
      <c r="T143" s="69" t="n">
        <f aca="false">(-1)*(IF(($B143&gt;Input!$O$22),0,Input!$O$28)+IF(($B143&gt;Input!$O$29),0,Input!$O$35)+IF(($B143&gt;Input!$O$36),0,Input!$O$42))</f>
        <v>-500</v>
      </c>
      <c r="U143" s="69" t="n">
        <f aca="false">IF(($AB142*(Input!$C$17/100)&gt;0),0,($AB142*(Input!$C$17/100)))</f>
        <v>0</v>
      </c>
      <c r="V143" s="69"/>
      <c r="W143" s="69" t="n">
        <f aca="false">IF(($N143+$O143+$P143+$Q143+$R143+$S143+$T143+$U143)&lt;0,($N143+$O143+$P143+$Q143+$R143+$S143+$T143+$U143),0)</f>
        <v>0</v>
      </c>
      <c r="X143" s="69"/>
      <c r="Y143" s="69" t="n">
        <f aca="false">IF(($N143+$O143+$P143+$Q143+$R143+$S143+$T143+$U143)&gt;=0,($N143+$O143+$P143+$Q143+$R143+$S143+$T143+$U143),0)</f>
        <v>4973.66738379754</v>
      </c>
      <c r="AA143" s="69" t="n">
        <f aca="false">IF(AND((($AB142+$W142-$U142)&lt;0),($Y143&gt;0)),($AA142-$K143)*(1+Input!$C$19/(12*100)),($AA142+$Y143-$K143)*(1+Input!$C$19/(12*100)))</f>
        <v>293181.987740217</v>
      </c>
      <c r="AB143" s="69" t="n">
        <f aca="false">IF(AND((($AB142+$W142-$U142)&lt;0),($Y143&gt;=0)),($AB142+$W142-$U142+$Y143)*(1+Input!$C$16/(12*100)),0)</f>
        <v>0</v>
      </c>
    </row>
    <row r="144" customFormat="false" ht="12.8" hidden="false" customHeight="false" outlineLevel="0" collapsed="false">
      <c r="A144" s="67" t="n">
        <v>140</v>
      </c>
      <c r="B144" s="68" t="n">
        <f aca="false">EOMONTH(Input!$C$7,A144)</f>
        <v>47177</v>
      </c>
      <c r="D144" s="67" t="n">
        <f aca="false">DATEDIF(Input!$C$23,$B144,"Y")</f>
        <v>51</v>
      </c>
      <c r="E144" s="67" t="n">
        <f aca="false">DATEDIF(Input!$G$23,$B144,"Y")</f>
        <v>50</v>
      </c>
      <c r="G144" s="69" t="n">
        <f aca="false">Salary_01!$L144</f>
        <v>6124.59476635062</v>
      </c>
      <c r="H144" s="69" t="n">
        <f aca="false">Salary_02!$L144</f>
        <v>4357.78474160798</v>
      </c>
      <c r="I144" s="69" t="n">
        <f aca="false">Retirement_Dist_01!$J144</f>
        <v>0</v>
      </c>
      <c r="J144" s="69" t="n">
        <f aca="false">Retirement_Dist_02!$J144</f>
        <v>0</v>
      </c>
      <c r="K144" s="69" t="n">
        <f aca="true">IF($B144&gt;Input!$C$28,(-1)*PMT(Input!$C$19/(100*12),($A$620-OFFSET($A$4,MATCH(Input!$C$28,$B$4:$B$620,1),0,1,1)),$AD$4,0,1),0)</f>
        <v>0</v>
      </c>
      <c r="L144" s="69" t="n">
        <f aca="false">IF(AND(($B144&lt;Input!$C$28),($B144&lt;Input!$G$28)),($G144+$H144+$I144+$J144),($G144+$H144+$I144+$J144+$K144))</f>
        <v>10482.3795079586</v>
      </c>
      <c r="M144" s="69" t="n">
        <f aca="false">Mortgage!$L144</f>
        <v>-346.058467681111</v>
      </c>
      <c r="N144" s="69" t="n">
        <f aca="false">$L144+$M144</f>
        <v>10136.3210402775</v>
      </c>
      <c r="O144" s="69" t="n">
        <f aca="false">IF(AND(($B144&lt;Input!$C$28),($B144&lt;Input!$G$28)),Expenses!$D144,(-1)*$N144)</f>
        <v>-4662.65365647995</v>
      </c>
      <c r="P144" s="69" t="n">
        <f aca="false">Childcare!$D144</f>
        <v>0</v>
      </c>
      <c r="Q144" s="69" t="n">
        <f aca="false">Loan_01!$E144</f>
        <v>0</v>
      </c>
      <c r="R144" s="69" t="n">
        <f aca="false">Loan_02!$E144</f>
        <v>0</v>
      </c>
      <c r="S144" s="69" t="n">
        <f aca="false">(-1)*SUM(Roth_01!$D144+Roth_02!$D144+IRA_01!$D144+IRA_02!$D144+Invest_01!$D144+Invest_02!$D144)</f>
        <v>-0</v>
      </c>
      <c r="T144" s="69" t="n">
        <f aca="false">(-1)*(IF(($B144&gt;Input!$O$22),0,Input!$O$28)+IF(($B144&gt;Input!$O$29),0,Input!$O$35)+IF(($B144&gt;Input!$O$36),0,Input!$O$42))</f>
        <v>-500</v>
      </c>
      <c r="U144" s="69" t="n">
        <f aca="false">IF(($AB143*(Input!$C$17/100)&gt;0),0,($AB143*(Input!$C$17/100)))</f>
        <v>0</v>
      </c>
      <c r="V144" s="69"/>
      <c r="W144" s="69" t="n">
        <f aca="false">IF(($N144+$O144+$P144+$Q144+$R144+$S144+$T144+$U144)&lt;0,($N144+$O144+$P144+$Q144+$R144+$S144+$T144+$U144),0)</f>
        <v>0</v>
      </c>
      <c r="X144" s="69"/>
      <c r="Y144" s="69" t="n">
        <f aca="false">IF(($N144+$O144+$P144+$Q144+$R144+$S144+$T144+$U144)&gt;=0,($N144+$O144+$P144+$Q144+$R144+$S144+$T144+$U144),0)</f>
        <v>4973.66738379754</v>
      </c>
      <c r="AA144" s="69" t="n">
        <f aca="false">IF(AND((($AB143+$W143-$U143)&lt;0),($Y144&gt;0)),($AA143-$K144)*(1+Input!$C$19/(12*100)),($AA143+$Y144-$K144)*(1+Input!$C$19/(12*100)))</f>
        <v>298168.078276311</v>
      </c>
      <c r="AB144" s="69" t="n">
        <f aca="false">IF(AND((($AB143+$W143-$U143)&lt;0),($Y144&gt;=0)),($AB143+$W143-$U143+$Y144)*(1+Input!$C$16/(12*100)),0)</f>
        <v>0</v>
      </c>
    </row>
    <row r="145" customFormat="false" ht="12.8" hidden="false" customHeight="false" outlineLevel="0" collapsed="false">
      <c r="A145" s="67" t="n">
        <v>141</v>
      </c>
      <c r="B145" s="68" t="n">
        <f aca="false">EOMONTH(Input!$C$7,A145)</f>
        <v>47208</v>
      </c>
      <c r="D145" s="67" t="n">
        <f aca="false">DATEDIF(Input!$C$23,$B145,"Y")</f>
        <v>51</v>
      </c>
      <c r="E145" s="67" t="n">
        <f aca="false">DATEDIF(Input!$G$23,$B145,"Y")</f>
        <v>50</v>
      </c>
      <c r="G145" s="69" t="n">
        <f aca="false">Salary_01!$L145</f>
        <v>6124.59476635062</v>
      </c>
      <c r="H145" s="69" t="n">
        <f aca="false">Salary_02!$L145</f>
        <v>4357.78474160798</v>
      </c>
      <c r="I145" s="69" t="n">
        <f aca="false">Retirement_Dist_01!$J145</f>
        <v>0</v>
      </c>
      <c r="J145" s="69" t="n">
        <f aca="false">Retirement_Dist_02!$J145</f>
        <v>0</v>
      </c>
      <c r="K145" s="69" t="n">
        <f aca="true">IF($B145&gt;Input!$C$28,(-1)*PMT(Input!$C$19/(100*12),($A$620-OFFSET($A$4,MATCH(Input!$C$28,$B$4:$B$620,1),0,1,1)),$AD$4,0,1),0)</f>
        <v>0</v>
      </c>
      <c r="L145" s="69" t="n">
        <f aca="false">IF(AND(($B145&lt;Input!$C$28),($B145&lt;Input!$G$28)),($G145+$H145+$I145+$J145),($G145+$H145+$I145+$J145+$K145))</f>
        <v>10482.3795079586</v>
      </c>
      <c r="M145" s="69" t="n">
        <f aca="false">Mortgage!$L145</f>
        <v>-346.058467681111</v>
      </c>
      <c r="N145" s="69" t="n">
        <f aca="false">$L145+$M145</f>
        <v>10136.3210402775</v>
      </c>
      <c r="O145" s="69" t="n">
        <f aca="false">IF(AND(($B145&lt;Input!$C$28),($B145&lt;Input!$G$28)),Expenses!$D145,(-1)*$N145)</f>
        <v>-4662.65365647995</v>
      </c>
      <c r="P145" s="69" t="n">
        <f aca="false">Childcare!$D145</f>
        <v>0</v>
      </c>
      <c r="Q145" s="69" t="n">
        <f aca="false">Loan_01!$E145</f>
        <v>0</v>
      </c>
      <c r="R145" s="69" t="n">
        <f aca="false">Loan_02!$E145</f>
        <v>0</v>
      </c>
      <c r="S145" s="69" t="n">
        <f aca="false">(-1)*SUM(Roth_01!$D145+Roth_02!$D145+IRA_01!$D145+IRA_02!$D145+Invest_01!$D145+Invest_02!$D145)</f>
        <v>-0</v>
      </c>
      <c r="T145" s="69" t="n">
        <f aca="false">(-1)*(IF(($B145&gt;Input!$O$22),0,Input!$O$28)+IF(($B145&gt;Input!$O$29),0,Input!$O$35)+IF(($B145&gt;Input!$O$36),0,Input!$O$42))</f>
        <v>-500</v>
      </c>
      <c r="U145" s="69" t="n">
        <f aca="false">IF(($AB144*(Input!$C$17/100)&gt;0),0,($AB144*(Input!$C$17/100)))</f>
        <v>0</v>
      </c>
      <c r="V145" s="69"/>
      <c r="W145" s="69" t="n">
        <f aca="false">IF(($N145+$O145+$P145+$Q145+$R145+$S145+$T145+$U145)&lt;0,($N145+$O145+$P145+$Q145+$R145+$S145+$T145+$U145),0)</f>
        <v>0</v>
      </c>
      <c r="X145" s="69"/>
      <c r="Y145" s="69" t="n">
        <f aca="false">IF(($N145+$O145+$P145+$Q145+$R145+$S145+$T145+$U145)&gt;=0,($N145+$O145+$P145+$Q145+$R145+$S145+$T145+$U145),0)</f>
        <v>4973.66738379754</v>
      </c>
      <c r="AA145" s="69" t="n">
        <f aca="false">IF(AND((($AB144+$W144-$U144)&lt;0),($Y145&gt;0)),($AA144-$K145)*(1+Input!$C$19/(12*100)),($AA144+$Y145-$K145)*(1+Input!$C$19/(12*100)))</f>
        <v>303154.376566178</v>
      </c>
      <c r="AB145" s="69" t="n">
        <f aca="false">IF(AND((($AB144+$W144-$U144)&lt;0),($Y145&gt;=0)),($AB144+$W144-$U144+$Y145)*(1+Input!$C$16/(12*100)),0)</f>
        <v>0</v>
      </c>
    </row>
    <row r="146" customFormat="false" ht="12.8" hidden="false" customHeight="false" outlineLevel="0" collapsed="false">
      <c r="A146" s="67" t="n">
        <v>142</v>
      </c>
      <c r="B146" s="68" t="n">
        <f aca="false">EOMONTH(Input!$C$7,A146)</f>
        <v>47238</v>
      </c>
      <c r="D146" s="67" t="n">
        <f aca="false">DATEDIF(Input!$C$23,$B146,"Y")</f>
        <v>51</v>
      </c>
      <c r="E146" s="67" t="n">
        <f aca="false">DATEDIF(Input!$G$23,$B146,"Y")</f>
        <v>50</v>
      </c>
      <c r="G146" s="69" t="n">
        <f aca="false">Salary_01!$L146</f>
        <v>6124.59476635062</v>
      </c>
      <c r="H146" s="69" t="n">
        <f aca="false">Salary_02!$L146</f>
        <v>4357.78474160798</v>
      </c>
      <c r="I146" s="69" t="n">
        <f aca="false">Retirement_Dist_01!$J146</f>
        <v>0</v>
      </c>
      <c r="J146" s="69" t="n">
        <f aca="false">Retirement_Dist_02!$J146</f>
        <v>0</v>
      </c>
      <c r="K146" s="69" t="n">
        <f aca="true">IF($B146&gt;Input!$C$28,(-1)*PMT(Input!$C$19/(100*12),($A$620-OFFSET($A$4,MATCH(Input!$C$28,$B$4:$B$620,1),0,1,1)),$AD$4,0,1),0)</f>
        <v>0</v>
      </c>
      <c r="L146" s="69" t="n">
        <f aca="false">IF(AND(($B146&lt;Input!$C$28),($B146&lt;Input!$G$28)),($G146+$H146+$I146+$J146),($G146+$H146+$I146+$J146+$K146))</f>
        <v>10482.3795079586</v>
      </c>
      <c r="M146" s="69" t="n">
        <f aca="false">Mortgage!$L146</f>
        <v>-346.058467681111</v>
      </c>
      <c r="N146" s="69" t="n">
        <f aca="false">$L146+$M146</f>
        <v>10136.3210402775</v>
      </c>
      <c r="O146" s="69" t="n">
        <f aca="false">IF(AND(($B146&lt;Input!$C$28),($B146&lt;Input!$G$28)),Expenses!$D146,(-1)*$N146)</f>
        <v>-4662.65365647995</v>
      </c>
      <c r="P146" s="69" t="n">
        <f aca="false">Childcare!$D146</f>
        <v>0</v>
      </c>
      <c r="Q146" s="69" t="n">
        <f aca="false">Loan_01!$E146</f>
        <v>0</v>
      </c>
      <c r="R146" s="69" t="n">
        <f aca="false">Loan_02!$E146</f>
        <v>0</v>
      </c>
      <c r="S146" s="69" t="n">
        <f aca="false">(-1)*SUM(Roth_01!$D146+Roth_02!$D146+IRA_01!$D146+IRA_02!$D146+Invest_01!$D146+Invest_02!$D146)</f>
        <v>-0</v>
      </c>
      <c r="T146" s="69" t="n">
        <f aca="false">(-1)*(IF(($B146&gt;Input!$O$22),0,Input!$O$28)+IF(($B146&gt;Input!$O$29),0,Input!$O$35)+IF(($B146&gt;Input!$O$36),0,Input!$O$42))</f>
        <v>-500</v>
      </c>
      <c r="U146" s="69" t="n">
        <f aca="false">IF(($AB145*(Input!$C$17/100)&gt;0),0,($AB145*(Input!$C$17/100)))</f>
        <v>0</v>
      </c>
      <c r="V146" s="69"/>
      <c r="W146" s="69" t="n">
        <f aca="false">IF(($N146+$O146+$P146+$Q146+$R146+$S146+$T146+$U146)&lt;0,($N146+$O146+$P146+$Q146+$R146+$S146+$T146+$U146),0)</f>
        <v>0</v>
      </c>
      <c r="X146" s="69"/>
      <c r="Y146" s="69" t="n">
        <f aca="false">IF(($N146+$O146+$P146+$Q146+$R146+$S146+$T146+$U146)&gt;=0,($N146+$O146+$P146+$Q146+$R146+$S146+$T146+$U146),0)</f>
        <v>4973.66738379754</v>
      </c>
      <c r="AA146" s="69" t="n">
        <f aca="false">IF(AND((($AB145+$W145-$U145)&lt;0),($Y146&gt;0)),($AA145-$K146)*(1+Input!$C$19/(12*100)),($AA145+$Y146-$K146)*(1+Input!$C$19/(12*100)))</f>
        <v>308140.882618473</v>
      </c>
      <c r="AB146" s="69" t="n">
        <f aca="false">IF(AND((($AB145+$W145-$U145)&lt;0),($Y146&gt;=0)),($AB145+$W145-$U145+$Y146)*(1+Input!$C$16/(12*100)),0)</f>
        <v>0</v>
      </c>
    </row>
    <row r="147" customFormat="false" ht="12.8" hidden="false" customHeight="false" outlineLevel="0" collapsed="false">
      <c r="A147" s="67" t="n">
        <v>143</v>
      </c>
      <c r="B147" s="68" t="n">
        <f aca="false">EOMONTH(Input!$C$7,A147)</f>
        <v>47269</v>
      </c>
      <c r="D147" s="67" t="n">
        <f aca="false">DATEDIF(Input!$C$23,$B147,"Y")</f>
        <v>52</v>
      </c>
      <c r="E147" s="67" t="n">
        <f aca="false">DATEDIF(Input!$G$23,$B147,"Y")</f>
        <v>50</v>
      </c>
      <c r="G147" s="69" t="n">
        <f aca="false">Salary_01!$L147</f>
        <v>6124.59476635062</v>
      </c>
      <c r="H147" s="69" t="n">
        <f aca="false">Salary_02!$L147</f>
        <v>4357.78474160798</v>
      </c>
      <c r="I147" s="69" t="n">
        <f aca="false">Retirement_Dist_01!$J147</f>
        <v>0</v>
      </c>
      <c r="J147" s="69" t="n">
        <f aca="false">Retirement_Dist_02!$J147</f>
        <v>0</v>
      </c>
      <c r="K147" s="69" t="n">
        <f aca="true">IF($B147&gt;Input!$C$28,(-1)*PMT(Input!$C$19/(100*12),($A$620-OFFSET($A$4,MATCH(Input!$C$28,$B$4:$B$620,1),0,1,1)),$AD$4,0,1),0)</f>
        <v>0</v>
      </c>
      <c r="L147" s="69" t="n">
        <f aca="false">IF(AND(($B147&lt;Input!$C$28),($B147&lt;Input!$G$28)),($G147+$H147+$I147+$J147),($G147+$H147+$I147+$J147+$K147))</f>
        <v>10482.3795079586</v>
      </c>
      <c r="M147" s="69" t="n">
        <f aca="false">Mortgage!$L147</f>
        <v>-346.058467681111</v>
      </c>
      <c r="N147" s="69" t="n">
        <f aca="false">$L147+$M147</f>
        <v>10136.3210402775</v>
      </c>
      <c r="O147" s="69" t="n">
        <f aca="false">IF(AND(($B147&lt;Input!$C$28),($B147&lt;Input!$G$28)),Expenses!$D147,(-1)*$N147)</f>
        <v>-4662.65365647995</v>
      </c>
      <c r="P147" s="69" t="n">
        <f aca="false">Childcare!$D147</f>
        <v>0</v>
      </c>
      <c r="Q147" s="69" t="n">
        <f aca="false">Loan_01!$E147</f>
        <v>0</v>
      </c>
      <c r="R147" s="69" t="n">
        <f aca="false">Loan_02!$E147</f>
        <v>0</v>
      </c>
      <c r="S147" s="69" t="n">
        <f aca="false">(-1)*SUM(Roth_01!$D147+Roth_02!$D147+IRA_01!$D147+IRA_02!$D147+Invest_01!$D147+Invest_02!$D147)</f>
        <v>-0</v>
      </c>
      <c r="T147" s="69" t="n">
        <f aca="false">(-1)*(IF(($B147&gt;Input!$O$22),0,Input!$O$28)+IF(($B147&gt;Input!$O$29),0,Input!$O$35)+IF(($B147&gt;Input!$O$36),0,Input!$O$42))</f>
        <v>-500</v>
      </c>
      <c r="U147" s="69" t="n">
        <f aca="false">IF(($AB146*(Input!$C$17/100)&gt;0),0,($AB146*(Input!$C$17/100)))</f>
        <v>0</v>
      </c>
      <c r="V147" s="69"/>
      <c r="W147" s="69" t="n">
        <f aca="false">IF(($N147+$O147+$P147+$Q147+$R147+$S147+$T147+$U147)&lt;0,($N147+$O147+$P147+$Q147+$R147+$S147+$T147+$U147),0)</f>
        <v>0</v>
      </c>
      <c r="X147" s="69"/>
      <c r="Y147" s="69" t="n">
        <f aca="false">IF(($N147+$O147+$P147+$Q147+$R147+$S147+$T147+$U147)&gt;=0,($N147+$O147+$P147+$Q147+$R147+$S147+$T147+$U147),0)</f>
        <v>4973.66738379754</v>
      </c>
      <c r="AA147" s="69" t="n">
        <f aca="false">IF(AND((($AB146+$W146-$U146)&lt;0),($Y147&gt;0)),($AA146-$K147)*(1+Input!$C$19/(12*100)),($AA146+$Y147-$K147)*(1+Input!$C$19/(12*100)))</f>
        <v>313127.596441854</v>
      </c>
      <c r="AB147" s="69" t="n">
        <f aca="false">IF(AND((($AB146+$W146-$U146)&lt;0),($Y147&gt;=0)),($AB146+$W146-$U146+$Y147)*(1+Input!$C$16/(12*100)),0)</f>
        <v>0</v>
      </c>
    </row>
    <row r="148" customFormat="false" ht="12.8" hidden="false" customHeight="false" outlineLevel="0" collapsed="false">
      <c r="A148" s="67" t="n">
        <v>144</v>
      </c>
      <c r="B148" s="68" t="n">
        <f aca="false">EOMONTH(Input!$C$7,A148)</f>
        <v>47299</v>
      </c>
      <c r="D148" s="67" t="n">
        <f aca="false">DATEDIF(Input!$C$23,$B148,"Y")</f>
        <v>52</v>
      </c>
      <c r="E148" s="67" t="n">
        <f aca="false">DATEDIF(Input!$G$23,$B148,"Y")</f>
        <v>50</v>
      </c>
      <c r="G148" s="69" t="n">
        <f aca="false">Salary_01!$L148</f>
        <v>6247.08666167763</v>
      </c>
      <c r="H148" s="69" t="n">
        <f aca="false">Salary_02!$L148</f>
        <v>4444.94043644014</v>
      </c>
      <c r="I148" s="69" t="n">
        <f aca="false">Retirement_Dist_01!$J148</f>
        <v>0</v>
      </c>
      <c r="J148" s="69" t="n">
        <f aca="false">Retirement_Dist_02!$J148</f>
        <v>0</v>
      </c>
      <c r="K148" s="69" t="n">
        <f aca="true">IF($B148&gt;Input!$C$28,(-1)*PMT(Input!$C$19/(100*12),($A$620-OFFSET($A$4,MATCH(Input!$C$28,$B$4:$B$620,1),0,1,1)),$AD$4,0,1),0)</f>
        <v>0</v>
      </c>
      <c r="L148" s="69" t="n">
        <f aca="false">IF(AND(($B148&lt;Input!$C$28),($B148&lt;Input!$G$28)),($G148+$H148+$I148+$J148),($G148+$H148+$I148+$J148+$K148))</f>
        <v>10692.0270981178</v>
      </c>
      <c r="M148" s="69" t="n">
        <f aca="false">Mortgage!$L148</f>
        <v>-356.440221711545</v>
      </c>
      <c r="N148" s="69" t="n">
        <f aca="false">$L148+$M148</f>
        <v>10335.5868764062</v>
      </c>
      <c r="O148" s="69" t="n">
        <f aca="false">IF(AND(($B148&lt;Input!$C$28),($B148&lt;Input!$G$28)),Expenses!$D148,(-1)*$N148)</f>
        <v>-4755.90672960955</v>
      </c>
      <c r="P148" s="69" t="n">
        <f aca="false">Childcare!$D148</f>
        <v>0</v>
      </c>
      <c r="Q148" s="69" t="n">
        <f aca="false">Loan_01!$E148</f>
        <v>0</v>
      </c>
      <c r="R148" s="69" t="n">
        <f aca="false">Loan_02!$E148</f>
        <v>0</v>
      </c>
      <c r="S148" s="69" t="n">
        <f aca="false">(-1)*SUM(Roth_01!$D148+Roth_02!$D148+IRA_01!$D148+IRA_02!$D148+Invest_01!$D148+Invest_02!$D148)</f>
        <v>-0</v>
      </c>
      <c r="T148" s="69" t="n">
        <f aca="false">(-1)*(IF(($B148&gt;Input!$O$22),0,Input!$O$28)+IF(($B148&gt;Input!$O$29),0,Input!$O$35)+IF(($B148&gt;Input!$O$36),0,Input!$O$42))</f>
        <v>-500</v>
      </c>
      <c r="U148" s="69" t="n">
        <f aca="false">IF(($AB147*(Input!$C$17/100)&gt;0),0,($AB147*(Input!$C$17/100)))</f>
        <v>0</v>
      </c>
      <c r="V148" s="69"/>
      <c r="W148" s="69" t="n">
        <f aca="false">IF(($N148+$O148+$P148+$Q148+$R148+$S148+$T148+$U148)&lt;0,($N148+$O148+$P148+$Q148+$R148+$S148+$T148+$U148),0)</f>
        <v>0</v>
      </c>
      <c r="X148" s="69"/>
      <c r="Y148" s="69" t="n">
        <f aca="false">IF(($N148+$O148+$P148+$Q148+$R148+$S148+$T148+$U148)&gt;=0,($N148+$O148+$P148+$Q148+$R148+$S148+$T148+$U148),0)</f>
        <v>5079.68014679668</v>
      </c>
      <c r="AA148" s="69" t="n">
        <f aca="false">IF(AND((($AB147+$W147-$U147)&lt;0),($Y148&gt;0)),($AA147-$K148)*(1+Input!$C$19/(12*100)),($AA147+$Y148-$K148)*(1+Input!$C$19/(12*100)))</f>
        <v>318220.535225176</v>
      </c>
      <c r="AB148" s="69" t="n">
        <f aca="false">IF(AND((($AB147+$W147-$U147)&lt;0),($Y148&gt;=0)),($AB147+$W147-$U147+$Y148)*(1+Input!$C$16/(12*100)),0)</f>
        <v>0</v>
      </c>
    </row>
    <row r="149" customFormat="false" ht="12.8" hidden="false" customHeight="false" outlineLevel="0" collapsed="false">
      <c r="A149" s="67" t="n">
        <v>145</v>
      </c>
      <c r="B149" s="68" t="n">
        <f aca="false">EOMONTH(Input!$C$7,A149)</f>
        <v>47330</v>
      </c>
      <c r="D149" s="67" t="n">
        <f aca="false">DATEDIF(Input!$C$23,$B149,"Y")</f>
        <v>52</v>
      </c>
      <c r="E149" s="67" t="n">
        <f aca="false">DATEDIF(Input!$G$23,$B149,"Y")</f>
        <v>50</v>
      </c>
      <c r="G149" s="69" t="n">
        <f aca="false">Salary_01!$L149</f>
        <v>6247.08666167763</v>
      </c>
      <c r="H149" s="69" t="n">
        <f aca="false">Salary_02!$L149</f>
        <v>4444.94043644014</v>
      </c>
      <c r="I149" s="69" t="n">
        <f aca="false">Retirement_Dist_01!$J149</f>
        <v>0</v>
      </c>
      <c r="J149" s="69" t="n">
        <f aca="false">Retirement_Dist_02!$J149</f>
        <v>0</v>
      </c>
      <c r="K149" s="69" t="n">
        <f aca="true">IF($B149&gt;Input!$C$28,(-1)*PMT(Input!$C$19/(100*12),($A$620-OFFSET($A$4,MATCH(Input!$C$28,$B$4:$B$620,1),0,1,1)),$AD$4,0,1),0)</f>
        <v>0</v>
      </c>
      <c r="L149" s="69" t="n">
        <f aca="false">IF(AND(($B149&lt;Input!$C$28),($B149&lt;Input!$G$28)),($G149+$H149+$I149+$J149),($G149+$H149+$I149+$J149+$K149))</f>
        <v>10692.0270981178</v>
      </c>
      <c r="M149" s="69" t="n">
        <f aca="false">Mortgage!$L149</f>
        <v>-356.440221711545</v>
      </c>
      <c r="N149" s="69" t="n">
        <f aca="false">$L149+$M149</f>
        <v>10335.5868764062</v>
      </c>
      <c r="O149" s="69" t="n">
        <f aca="false">IF(AND(($B149&lt;Input!$C$28),($B149&lt;Input!$G$28)),Expenses!$D149,(-1)*$N149)</f>
        <v>-4755.90672960955</v>
      </c>
      <c r="P149" s="69" t="n">
        <f aca="false">Childcare!$D149</f>
        <v>0</v>
      </c>
      <c r="Q149" s="69" t="n">
        <f aca="false">Loan_01!$E149</f>
        <v>0</v>
      </c>
      <c r="R149" s="69" t="n">
        <f aca="false">Loan_02!$E149</f>
        <v>0</v>
      </c>
      <c r="S149" s="69" t="n">
        <f aca="false">(-1)*SUM(Roth_01!$D149+Roth_02!$D149+IRA_01!$D149+IRA_02!$D149+Invest_01!$D149+Invest_02!$D149)</f>
        <v>-0</v>
      </c>
      <c r="T149" s="69" t="n">
        <f aca="false">(-1)*(IF(($B149&gt;Input!$O$22),0,Input!$O$28)+IF(($B149&gt;Input!$O$29),0,Input!$O$35)+IF(($B149&gt;Input!$O$36),0,Input!$O$42))</f>
        <v>-500</v>
      </c>
      <c r="U149" s="69" t="n">
        <f aca="false">IF(($AB148*(Input!$C$17/100)&gt;0),0,($AB148*(Input!$C$17/100)))</f>
        <v>0</v>
      </c>
      <c r="V149" s="69"/>
      <c r="W149" s="69" t="n">
        <f aca="false">IF(($N149+$O149+$P149+$Q149+$R149+$S149+$T149+$U149)&lt;0,($N149+$O149+$P149+$Q149+$R149+$S149+$T149+$U149),0)</f>
        <v>0</v>
      </c>
      <c r="X149" s="69"/>
      <c r="Y149" s="69" t="n">
        <f aca="false">IF(($N149+$O149+$P149+$Q149+$R149+$S149+$T149+$U149)&gt;=0,($N149+$O149+$P149+$Q149+$R149+$S149+$T149+$U149),0)</f>
        <v>5079.68014679668</v>
      </c>
      <c r="AA149" s="69" t="n">
        <f aca="false">IF(AND((($AB148+$W148-$U148)&lt;0),($Y149&gt;0)),($AA148-$K149)*(1+Input!$C$19/(12*100)),($AA148+$Y149-$K149)*(1+Input!$C$19/(12*100)))</f>
        <v>323313.68621428</v>
      </c>
      <c r="AB149" s="69" t="n">
        <f aca="false">IF(AND((($AB148+$W148-$U148)&lt;0),($Y149&gt;=0)),($AB148+$W148-$U148+$Y149)*(1+Input!$C$16/(12*100)),0)</f>
        <v>0</v>
      </c>
    </row>
    <row r="150" customFormat="false" ht="12.8" hidden="false" customHeight="false" outlineLevel="0" collapsed="false">
      <c r="A150" s="67" t="n">
        <v>146</v>
      </c>
      <c r="B150" s="68" t="n">
        <f aca="false">EOMONTH(Input!$C$7,A150)</f>
        <v>47361</v>
      </c>
      <c r="D150" s="67" t="n">
        <f aca="false">DATEDIF(Input!$C$23,$B150,"Y")</f>
        <v>52</v>
      </c>
      <c r="E150" s="67" t="n">
        <f aca="false">DATEDIF(Input!$G$23,$B150,"Y")</f>
        <v>50</v>
      </c>
      <c r="G150" s="69" t="n">
        <f aca="false">Salary_01!$L150</f>
        <v>6247.08666167763</v>
      </c>
      <c r="H150" s="69" t="n">
        <f aca="false">Salary_02!$L150</f>
        <v>4444.94043644014</v>
      </c>
      <c r="I150" s="69" t="n">
        <f aca="false">Retirement_Dist_01!$J150</f>
        <v>0</v>
      </c>
      <c r="J150" s="69" t="n">
        <f aca="false">Retirement_Dist_02!$J150</f>
        <v>0</v>
      </c>
      <c r="K150" s="69" t="n">
        <f aca="true">IF($B150&gt;Input!$C$28,(-1)*PMT(Input!$C$19/(100*12),($A$620-OFFSET($A$4,MATCH(Input!$C$28,$B$4:$B$620,1),0,1,1)),$AD$4,0,1),0)</f>
        <v>0</v>
      </c>
      <c r="L150" s="69" t="n">
        <f aca="false">IF(AND(($B150&lt;Input!$C$28),($B150&lt;Input!$G$28)),($G150+$H150+$I150+$J150),($G150+$H150+$I150+$J150+$K150))</f>
        <v>10692.0270981178</v>
      </c>
      <c r="M150" s="69" t="n">
        <f aca="false">Mortgage!$L150</f>
        <v>-356.440221711545</v>
      </c>
      <c r="N150" s="69" t="n">
        <f aca="false">$L150+$M150</f>
        <v>10335.5868764062</v>
      </c>
      <c r="O150" s="69" t="n">
        <f aca="false">IF(AND(($B150&lt;Input!$C$28),($B150&lt;Input!$G$28)),Expenses!$D150,(-1)*$N150)</f>
        <v>-4755.90672960955</v>
      </c>
      <c r="P150" s="69" t="n">
        <f aca="false">Childcare!$D150</f>
        <v>0</v>
      </c>
      <c r="Q150" s="69" t="n">
        <f aca="false">Loan_01!$E150</f>
        <v>0</v>
      </c>
      <c r="R150" s="69" t="n">
        <f aca="false">Loan_02!$E150</f>
        <v>0</v>
      </c>
      <c r="S150" s="69" t="n">
        <f aca="false">(-1)*SUM(Roth_01!$D150+Roth_02!$D150+IRA_01!$D150+IRA_02!$D150+Invest_01!$D150+Invest_02!$D150)</f>
        <v>-0</v>
      </c>
      <c r="T150" s="69" t="n">
        <f aca="false">(-1)*(IF(($B150&gt;Input!$O$22),0,Input!$O$28)+IF(($B150&gt;Input!$O$29),0,Input!$O$35)+IF(($B150&gt;Input!$O$36),0,Input!$O$42))</f>
        <v>-500</v>
      </c>
      <c r="U150" s="69" t="n">
        <f aca="false">IF(($AB149*(Input!$C$17/100)&gt;0),0,($AB149*(Input!$C$17/100)))</f>
        <v>0</v>
      </c>
      <c r="V150" s="69"/>
      <c r="W150" s="69" t="n">
        <f aca="false">IF(($N150+$O150+$P150+$Q150+$R150+$S150+$T150+$U150)&lt;0,($N150+$O150+$P150+$Q150+$R150+$S150+$T150+$U150),0)</f>
        <v>0</v>
      </c>
      <c r="X150" s="69"/>
      <c r="Y150" s="69" t="n">
        <f aca="false">IF(($N150+$O150+$P150+$Q150+$R150+$S150+$T150+$U150)&gt;=0,($N150+$O150+$P150+$Q150+$R150+$S150+$T150+$U150),0)</f>
        <v>5079.68014679668</v>
      </c>
      <c r="AA150" s="69" t="n">
        <f aca="false">IF(AND((($AB149+$W149-$U149)&lt;0),($Y150&gt;0)),($AA149-$K150)*(1+Input!$C$19/(12*100)),($AA149+$Y150-$K150)*(1+Input!$C$19/(12*100)))</f>
        <v>328407.049418008</v>
      </c>
      <c r="AB150" s="69" t="n">
        <f aca="false">IF(AND((($AB149+$W149-$U149)&lt;0),($Y150&gt;=0)),($AB149+$W149-$U149+$Y150)*(1+Input!$C$16/(12*100)),0)</f>
        <v>0</v>
      </c>
    </row>
    <row r="151" customFormat="false" ht="12.8" hidden="false" customHeight="false" outlineLevel="0" collapsed="false">
      <c r="A151" s="67" t="n">
        <v>147</v>
      </c>
      <c r="B151" s="68" t="n">
        <f aca="false">EOMONTH(Input!$C$7,A151)</f>
        <v>47391</v>
      </c>
      <c r="D151" s="67" t="n">
        <f aca="false">DATEDIF(Input!$C$23,$B151,"Y")</f>
        <v>52</v>
      </c>
      <c r="E151" s="67" t="n">
        <f aca="false">DATEDIF(Input!$G$23,$B151,"Y")</f>
        <v>50</v>
      </c>
      <c r="G151" s="69" t="n">
        <f aca="false">Salary_01!$L151</f>
        <v>6247.08666167763</v>
      </c>
      <c r="H151" s="69" t="n">
        <f aca="false">Salary_02!$L151</f>
        <v>4444.94043644014</v>
      </c>
      <c r="I151" s="69" t="n">
        <f aca="false">Retirement_Dist_01!$J151</f>
        <v>0</v>
      </c>
      <c r="J151" s="69" t="n">
        <f aca="false">Retirement_Dist_02!$J151</f>
        <v>0</v>
      </c>
      <c r="K151" s="69" t="n">
        <f aca="true">IF($B151&gt;Input!$C$28,(-1)*PMT(Input!$C$19/(100*12),($A$620-OFFSET($A$4,MATCH(Input!$C$28,$B$4:$B$620,1),0,1,1)),$AD$4,0,1),0)</f>
        <v>0</v>
      </c>
      <c r="L151" s="69" t="n">
        <f aca="false">IF(AND(($B151&lt;Input!$C$28),($B151&lt;Input!$G$28)),($G151+$H151+$I151+$J151),($G151+$H151+$I151+$J151+$K151))</f>
        <v>10692.0270981178</v>
      </c>
      <c r="M151" s="69" t="n">
        <f aca="false">Mortgage!$L151</f>
        <v>-356.440221711545</v>
      </c>
      <c r="N151" s="69" t="n">
        <f aca="false">$L151+$M151</f>
        <v>10335.5868764062</v>
      </c>
      <c r="O151" s="69" t="n">
        <f aca="false">IF(AND(($B151&lt;Input!$C$28),($B151&lt;Input!$G$28)),Expenses!$D151,(-1)*$N151)</f>
        <v>-4755.90672960955</v>
      </c>
      <c r="P151" s="69" t="n">
        <f aca="false">Childcare!$D151</f>
        <v>0</v>
      </c>
      <c r="Q151" s="69" t="n">
        <f aca="false">Loan_01!$E151</f>
        <v>0</v>
      </c>
      <c r="R151" s="69" t="n">
        <f aca="false">Loan_02!$E151</f>
        <v>0</v>
      </c>
      <c r="S151" s="69" t="n">
        <f aca="false">(-1)*SUM(Roth_01!$D151+Roth_02!$D151+IRA_01!$D151+IRA_02!$D151+Invest_01!$D151+Invest_02!$D151)</f>
        <v>-0</v>
      </c>
      <c r="T151" s="69" t="n">
        <f aca="false">(-1)*(IF(($B151&gt;Input!$O$22),0,Input!$O$28)+IF(($B151&gt;Input!$O$29),0,Input!$O$35)+IF(($B151&gt;Input!$O$36),0,Input!$O$42))</f>
        <v>-250</v>
      </c>
      <c r="U151" s="69" t="n">
        <f aca="false">IF(($AB150*(Input!$C$17/100)&gt;0),0,($AB150*(Input!$C$17/100)))</f>
        <v>0</v>
      </c>
      <c r="V151" s="69"/>
      <c r="W151" s="69" t="n">
        <f aca="false">IF(($N151+$O151+$P151+$Q151+$R151+$S151+$T151+$U151)&lt;0,($N151+$O151+$P151+$Q151+$R151+$S151+$T151+$U151),0)</f>
        <v>0</v>
      </c>
      <c r="X151" s="69"/>
      <c r="Y151" s="69" t="n">
        <f aca="false">IF(($N151+$O151+$P151+$Q151+$R151+$S151+$T151+$U151)&gt;=0,($N151+$O151+$P151+$Q151+$R151+$S151+$T151+$U151),0)</f>
        <v>5329.68014679668</v>
      </c>
      <c r="AA151" s="69" t="n">
        <f aca="false">IF(AND((($AB150+$W150-$U150)&lt;0),($Y151&gt;0)),($AA150-$K151)*(1+Input!$C$19/(12*100)),($AA150+$Y151-$K151)*(1+Input!$C$19/(12*100)))</f>
        <v>333750.63526187</v>
      </c>
      <c r="AB151" s="69" t="n">
        <f aca="false">IF(AND((($AB150+$W150-$U150)&lt;0),($Y151&gt;=0)),($AB150+$W150-$U150+$Y151)*(1+Input!$C$16/(12*100)),0)</f>
        <v>0</v>
      </c>
    </row>
    <row r="152" customFormat="false" ht="12.8" hidden="false" customHeight="false" outlineLevel="0" collapsed="false">
      <c r="A152" s="67" t="n">
        <v>148</v>
      </c>
      <c r="B152" s="68" t="n">
        <f aca="false">EOMONTH(Input!$C$7,A152)</f>
        <v>47422</v>
      </c>
      <c r="D152" s="67" t="n">
        <f aca="false">DATEDIF(Input!$C$23,$B152,"Y")</f>
        <v>52</v>
      </c>
      <c r="E152" s="67" t="n">
        <f aca="false">DATEDIF(Input!$G$23,$B152,"Y")</f>
        <v>51</v>
      </c>
      <c r="G152" s="69" t="n">
        <f aca="false">Salary_01!$L152</f>
        <v>6247.08666167763</v>
      </c>
      <c r="H152" s="69" t="n">
        <f aca="false">Salary_02!$L152</f>
        <v>4444.94043644014</v>
      </c>
      <c r="I152" s="69" t="n">
        <f aca="false">Retirement_Dist_01!$J152</f>
        <v>0</v>
      </c>
      <c r="J152" s="69" t="n">
        <f aca="false">Retirement_Dist_02!$J152</f>
        <v>0</v>
      </c>
      <c r="K152" s="69" t="n">
        <f aca="true">IF($B152&gt;Input!$C$28,(-1)*PMT(Input!$C$19/(100*12),($A$620-OFFSET($A$4,MATCH(Input!$C$28,$B$4:$B$620,1),0,1,1)),$AD$4,0,1),0)</f>
        <v>0</v>
      </c>
      <c r="L152" s="69" t="n">
        <f aca="false">IF(AND(($B152&lt;Input!$C$28),($B152&lt;Input!$G$28)),($G152+$H152+$I152+$J152),($G152+$H152+$I152+$J152+$K152))</f>
        <v>10692.0270981178</v>
      </c>
      <c r="M152" s="69" t="n">
        <f aca="false">Mortgage!$L152</f>
        <v>-356.440221711545</v>
      </c>
      <c r="N152" s="69" t="n">
        <f aca="false">$L152+$M152</f>
        <v>10335.5868764062</v>
      </c>
      <c r="O152" s="69" t="n">
        <f aca="false">IF(AND(($B152&lt;Input!$C$28),($B152&lt;Input!$G$28)),Expenses!$D152,(-1)*$N152)</f>
        <v>-4755.90672960955</v>
      </c>
      <c r="P152" s="69" t="n">
        <f aca="false">Childcare!$D152</f>
        <v>0</v>
      </c>
      <c r="Q152" s="69" t="n">
        <f aca="false">Loan_01!$E152</f>
        <v>0</v>
      </c>
      <c r="R152" s="69" t="n">
        <f aca="false">Loan_02!$E152</f>
        <v>0</v>
      </c>
      <c r="S152" s="69" t="n">
        <f aca="false">(-1)*SUM(Roth_01!$D152+Roth_02!$D152+IRA_01!$D152+IRA_02!$D152+Invest_01!$D152+Invest_02!$D152)</f>
        <v>-0</v>
      </c>
      <c r="T152" s="69" t="n">
        <f aca="false">(-1)*(IF(($B152&gt;Input!$O$22),0,Input!$O$28)+IF(($B152&gt;Input!$O$29),0,Input!$O$35)+IF(($B152&gt;Input!$O$36),0,Input!$O$42))</f>
        <v>-250</v>
      </c>
      <c r="U152" s="69" t="n">
        <f aca="false">IF(($AB151*(Input!$C$17/100)&gt;0),0,($AB151*(Input!$C$17/100)))</f>
        <v>0</v>
      </c>
      <c r="V152" s="69"/>
      <c r="W152" s="69" t="n">
        <f aca="false">IF(($N152+$O152+$P152+$Q152+$R152+$S152+$T152+$U152)&lt;0,($N152+$O152+$P152+$Q152+$R152+$S152+$T152+$U152),0)</f>
        <v>0</v>
      </c>
      <c r="X152" s="69"/>
      <c r="Y152" s="69" t="n">
        <f aca="false">IF(($N152+$O152+$P152+$Q152+$R152+$S152+$T152+$U152)&gt;=0,($N152+$O152+$P152+$Q152+$R152+$S152+$T152+$U152),0)</f>
        <v>5329.68014679668</v>
      </c>
      <c r="AA152" s="69" t="n">
        <f aca="false">IF(AND((($AB151+$W151-$U151)&lt;0),($Y152&gt;0)),($AA151-$K152)*(1+Input!$C$19/(12*100)),($AA151+$Y152-$K152)*(1+Input!$C$19/(12*100)))</f>
        <v>339094.443755142</v>
      </c>
      <c r="AB152" s="69" t="n">
        <f aca="false">IF(AND((($AB151+$W151-$U151)&lt;0),($Y152&gt;=0)),($AB151+$W151-$U151+$Y152)*(1+Input!$C$16/(12*100)),0)</f>
        <v>0</v>
      </c>
    </row>
    <row r="153" customFormat="false" ht="12.8" hidden="false" customHeight="false" outlineLevel="0" collapsed="false">
      <c r="A153" s="67" t="n">
        <v>149</v>
      </c>
      <c r="B153" s="68" t="n">
        <f aca="false">EOMONTH(Input!$C$7,A153)</f>
        <v>47452</v>
      </c>
      <c r="D153" s="67" t="n">
        <f aca="false">DATEDIF(Input!$C$23,$B153,"Y")</f>
        <v>52</v>
      </c>
      <c r="E153" s="67" t="n">
        <f aca="false">DATEDIF(Input!$G$23,$B153,"Y")</f>
        <v>51</v>
      </c>
      <c r="G153" s="69" t="n">
        <f aca="false">Salary_01!$L153</f>
        <v>6247.08666167763</v>
      </c>
      <c r="H153" s="69" t="n">
        <f aca="false">Salary_02!$L153</f>
        <v>4444.94043644014</v>
      </c>
      <c r="I153" s="69" t="n">
        <f aca="false">Retirement_Dist_01!$J153</f>
        <v>0</v>
      </c>
      <c r="J153" s="69" t="n">
        <f aca="false">Retirement_Dist_02!$J153</f>
        <v>0</v>
      </c>
      <c r="K153" s="69" t="n">
        <f aca="true">IF($B153&gt;Input!$C$28,(-1)*PMT(Input!$C$19/(100*12),($A$620-OFFSET($A$4,MATCH(Input!$C$28,$B$4:$B$620,1),0,1,1)),$AD$4,0,1),0)</f>
        <v>0</v>
      </c>
      <c r="L153" s="69" t="n">
        <f aca="false">IF(AND(($B153&lt;Input!$C$28),($B153&lt;Input!$G$28)),($G153+$H153+$I153+$J153),($G153+$H153+$I153+$J153+$K153))</f>
        <v>10692.0270981178</v>
      </c>
      <c r="M153" s="69" t="n">
        <f aca="false">Mortgage!$L153</f>
        <v>-356.440221711545</v>
      </c>
      <c r="N153" s="69" t="n">
        <f aca="false">$L153+$M153</f>
        <v>10335.5868764062</v>
      </c>
      <c r="O153" s="69" t="n">
        <f aca="false">IF(AND(($B153&lt;Input!$C$28),($B153&lt;Input!$G$28)),Expenses!$D153,(-1)*$N153)</f>
        <v>-4755.90672960955</v>
      </c>
      <c r="P153" s="69" t="n">
        <f aca="false">Childcare!$D153</f>
        <v>0</v>
      </c>
      <c r="Q153" s="69" t="n">
        <f aca="false">Loan_01!$E153</f>
        <v>0</v>
      </c>
      <c r="R153" s="69" t="n">
        <f aca="false">Loan_02!$E153</f>
        <v>0</v>
      </c>
      <c r="S153" s="69" t="n">
        <f aca="false">(-1)*SUM(Roth_01!$D153+Roth_02!$D153+IRA_01!$D153+IRA_02!$D153+Invest_01!$D153+Invest_02!$D153)</f>
        <v>-0</v>
      </c>
      <c r="T153" s="69" t="n">
        <f aca="false">(-1)*(IF(($B153&gt;Input!$O$22),0,Input!$O$28)+IF(($B153&gt;Input!$O$29),0,Input!$O$35)+IF(($B153&gt;Input!$O$36),0,Input!$O$42))</f>
        <v>-250</v>
      </c>
      <c r="U153" s="69" t="n">
        <f aca="false">IF(($AB152*(Input!$C$17/100)&gt;0),0,($AB152*(Input!$C$17/100)))</f>
        <v>0</v>
      </c>
      <c r="V153" s="69"/>
      <c r="W153" s="69" t="n">
        <f aca="false">IF(($N153+$O153+$P153+$Q153+$R153+$S153+$T153+$U153)&lt;0,($N153+$O153+$P153+$Q153+$R153+$S153+$T153+$U153),0)</f>
        <v>0</v>
      </c>
      <c r="X153" s="69"/>
      <c r="Y153" s="69" t="n">
        <f aca="false">IF(($N153+$O153+$P153+$Q153+$R153+$S153+$T153+$U153)&gt;=0,($N153+$O153+$P153+$Q153+$R153+$S153+$T153+$U153),0)</f>
        <v>5329.68014679668</v>
      </c>
      <c r="AA153" s="69" t="n">
        <f aca="false">IF(AND((($AB152+$W152-$U152)&lt;0),($Y153&gt;0)),($AA152-$K153)*(1+Input!$C$19/(12*100)),($AA152+$Y153-$K153)*(1+Input!$C$19/(12*100)))</f>
        <v>344438.474907101</v>
      </c>
      <c r="AB153" s="69" t="n">
        <f aca="false">IF(AND((($AB152+$W152-$U152)&lt;0),($Y153&gt;=0)),($AB152+$W152-$U152+$Y153)*(1+Input!$C$16/(12*100)),0)</f>
        <v>0</v>
      </c>
    </row>
    <row r="154" customFormat="false" ht="12.8" hidden="false" customHeight="false" outlineLevel="0" collapsed="false">
      <c r="A154" s="67" t="n">
        <v>150</v>
      </c>
      <c r="B154" s="68" t="n">
        <f aca="false">EOMONTH(Input!$C$7,A154)</f>
        <v>47483</v>
      </c>
      <c r="D154" s="67" t="n">
        <f aca="false">DATEDIF(Input!$C$23,$B154,"Y")</f>
        <v>52</v>
      </c>
      <c r="E154" s="67" t="n">
        <f aca="false">DATEDIF(Input!$G$23,$B154,"Y")</f>
        <v>51</v>
      </c>
      <c r="G154" s="69" t="n">
        <f aca="false">Salary_01!$L154</f>
        <v>6247.08666167763</v>
      </c>
      <c r="H154" s="69" t="n">
        <f aca="false">Salary_02!$L154</f>
        <v>4444.94043644014</v>
      </c>
      <c r="I154" s="69" t="n">
        <f aca="false">Retirement_Dist_01!$J154</f>
        <v>0</v>
      </c>
      <c r="J154" s="69" t="n">
        <f aca="false">Retirement_Dist_02!$J154</f>
        <v>0</v>
      </c>
      <c r="K154" s="69" t="n">
        <f aca="true">IF($B154&gt;Input!$C$28,(-1)*PMT(Input!$C$19/(100*12),($A$620-OFFSET($A$4,MATCH(Input!$C$28,$B$4:$B$620,1),0,1,1)),$AD$4,0,1),0)</f>
        <v>0</v>
      </c>
      <c r="L154" s="69" t="n">
        <f aca="false">IF(AND(($B154&lt;Input!$C$28),($B154&lt;Input!$G$28)),($G154+$H154+$I154+$J154),($G154+$H154+$I154+$J154+$K154))</f>
        <v>10692.0270981178</v>
      </c>
      <c r="M154" s="69" t="n">
        <f aca="false">Mortgage!$L154</f>
        <v>-356.440221711545</v>
      </c>
      <c r="N154" s="69" t="n">
        <f aca="false">$L154+$M154</f>
        <v>10335.5868764062</v>
      </c>
      <c r="O154" s="69" t="n">
        <f aca="false">IF(AND(($B154&lt;Input!$C$28),($B154&lt;Input!$G$28)),Expenses!$D154,(-1)*$N154)</f>
        <v>-4755.90672960955</v>
      </c>
      <c r="P154" s="69" t="n">
        <f aca="false">Childcare!$D154</f>
        <v>0</v>
      </c>
      <c r="Q154" s="69" t="n">
        <f aca="false">Loan_01!$E154</f>
        <v>0</v>
      </c>
      <c r="R154" s="69" t="n">
        <f aca="false">Loan_02!$E154</f>
        <v>0</v>
      </c>
      <c r="S154" s="69" t="n">
        <f aca="false">(-1)*SUM(Roth_01!$D154+Roth_02!$D154+IRA_01!$D154+IRA_02!$D154+Invest_01!$D154+Invest_02!$D154)</f>
        <v>-0</v>
      </c>
      <c r="T154" s="69" t="n">
        <f aca="false">(-1)*(IF(($B154&gt;Input!$O$22),0,Input!$O$28)+IF(($B154&gt;Input!$O$29),0,Input!$O$35)+IF(($B154&gt;Input!$O$36),0,Input!$O$42))</f>
        <v>-250</v>
      </c>
      <c r="U154" s="69" t="n">
        <f aca="false">IF(($AB153*(Input!$C$17/100)&gt;0),0,($AB153*(Input!$C$17/100)))</f>
        <v>0</v>
      </c>
      <c r="V154" s="69"/>
      <c r="W154" s="69" t="n">
        <f aca="false">IF(($N154+$O154+$P154+$Q154+$R154+$S154+$T154+$U154)&lt;0,($N154+$O154+$P154+$Q154+$R154+$S154+$T154+$U154),0)</f>
        <v>0</v>
      </c>
      <c r="X154" s="69"/>
      <c r="Y154" s="69" t="n">
        <f aca="false">IF(($N154+$O154+$P154+$Q154+$R154+$S154+$T154+$U154)&gt;=0,($N154+$O154+$P154+$Q154+$R154+$S154+$T154+$U154),0)</f>
        <v>5329.68014679668</v>
      </c>
      <c r="AA154" s="69" t="n">
        <f aca="false">IF(AND((($AB153+$W153-$U153)&lt;0),($Y154&gt;0)),($AA153-$K154)*(1+Input!$C$19/(12*100)),($AA153+$Y154-$K154)*(1+Input!$C$19/(12*100)))</f>
        <v>349782.728727025</v>
      </c>
      <c r="AB154" s="69" t="n">
        <f aca="false">IF(AND((($AB153+$W153-$U153)&lt;0),($Y154&gt;=0)),($AB153+$W153-$U153+$Y154)*(1+Input!$C$16/(12*100)),0)</f>
        <v>0</v>
      </c>
    </row>
    <row r="155" customFormat="false" ht="12.8" hidden="false" customHeight="false" outlineLevel="0" collapsed="false">
      <c r="A155" s="67" t="n">
        <v>151</v>
      </c>
      <c r="B155" s="68" t="n">
        <f aca="false">EOMONTH(Input!$C$7,A155)</f>
        <v>47514</v>
      </c>
      <c r="D155" s="67" t="n">
        <f aca="false">DATEDIF(Input!$C$23,$B155,"Y")</f>
        <v>52</v>
      </c>
      <c r="E155" s="67" t="n">
        <f aca="false">DATEDIF(Input!$G$23,$B155,"Y")</f>
        <v>51</v>
      </c>
      <c r="G155" s="69" t="n">
        <f aca="false">Salary_01!$L155</f>
        <v>6247.08666167763</v>
      </c>
      <c r="H155" s="69" t="n">
        <f aca="false">Salary_02!$L155</f>
        <v>4444.94043644014</v>
      </c>
      <c r="I155" s="69" t="n">
        <f aca="false">Retirement_Dist_01!$J155</f>
        <v>0</v>
      </c>
      <c r="J155" s="69" t="n">
        <f aca="false">Retirement_Dist_02!$J155</f>
        <v>0</v>
      </c>
      <c r="K155" s="69" t="n">
        <f aca="true">IF($B155&gt;Input!$C$28,(-1)*PMT(Input!$C$19/(100*12),($A$620-OFFSET($A$4,MATCH(Input!$C$28,$B$4:$B$620,1),0,1,1)),$AD$4,0,1),0)</f>
        <v>0</v>
      </c>
      <c r="L155" s="69" t="n">
        <f aca="false">IF(AND(($B155&lt;Input!$C$28),($B155&lt;Input!$G$28)),($G155+$H155+$I155+$J155),($G155+$H155+$I155+$J155+$K155))</f>
        <v>10692.0270981178</v>
      </c>
      <c r="M155" s="69" t="n">
        <f aca="false">Mortgage!$L155</f>
        <v>-356.440221711545</v>
      </c>
      <c r="N155" s="69" t="n">
        <f aca="false">$L155+$M155</f>
        <v>10335.5868764062</v>
      </c>
      <c r="O155" s="69" t="n">
        <f aca="false">IF(AND(($B155&lt;Input!$C$28),($B155&lt;Input!$G$28)),Expenses!$D155,(-1)*$N155)</f>
        <v>-4755.90672960955</v>
      </c>
      <c r="P155" s="69" t="n">
        <f aca="false">Childcare!$D155</f>
        <v>0</v>
      </c>
      <c r="Q155" s="69" t="n">
        <f aca="false">Loan_01!$E155</f>
        <v>0</v>
      </c>
      <c r="R155" s="69" t="n">
        <f aca="false">Loan_02!$E155</f>
        <v>0</v>
      </c>
      <c r="S155" s="69" t="n">
        <f aca="false">(-1)*SUM(Roth_01!$D155+Roth_02!$D155+IRA_01!$D155+IRA_02!$D155+Invest_01!$D155+Invest_02!$D155)</f>
        <v>-0</v>
      </c>
      <c r="T155" s="69" t="n">
        <f aca="false">(-1)*(IF(($B155&gt;Input!$O$22),0,Input!$O$28)+IF(($B155&gt;Input!$O$29),0,Input!$O$35)+IF(($B155&gt;Input!$O$36),0,Input!$O$42))</f>
        <v>-250</v>
      </c>
      <c r="U155" s="69" t="n">
        <f aca="false">IF(($AB154*(Input!$C$17/100)&gt;0),0,($AB154*(Input!$C$17/100)))</f>
        <v>0</v>
      </c>
      <c r="V155" s="69"/>
      <c r="W155" s="69" t="n">
        <f aca="false">IF(($N155+$O155+$P155+$Q155+$R155+$S155+$T155+$U155)&lt;0,($N155+$O155+$P155+$Q155+$R155+$S155+$T155+$U155),0)</f>
        <v>0</v>
      </c>
      <c r="X155" s="69"/>
      <c r="Y155" s="69" t="n">
        <f aca="false">IF(($N155+$O155+$P155+$Q155+$R155+$S155+$T155+$U155)&gt;=0,($N155+$O155+$P155+$Q155+$R155+$S155+$T155+$U155),0)</f>
        <v>5329.68014679668</v>
      </c>
      <c r="AA155" s="69" t="n">
        <f aca="false">IF(AND((($AB154+$W154-$U154)&lt;0),($Y155&gt;0)),($AA154-$K155)*(1+Input!$C$19/(12*100)),($AA154+$Y155-$K155)*(1+Input!$C$19/(12*100)))</f>
        <v>355127.205224192</v>
      </c>
      <c r="AB155" s="69" t="n">
        <f aca="false">IF(AND((($AB154+$W154-$U154)&lt;0),($Y155&gt;=0)),($AB154+$W154-$U154+$Y155)*(1+Input!$C$16/(12*100)),0)</f>
        <v>0</v>
      </c>
    </row>
    <row r="156" customFormat="false" ht="12.8" hidden="false" customHeight="false" outlineLevel="0" collapsed="false">
      <c r="A156" s="67" t="n">
        <v>152</v>
      </c>
      <c r="B156" s="68" t="n">
        <f aca="false">EOMONTH(Input!$C$7,A156)</f>
        <v>47542</v>
      </c>
      <c r="D156" s="67" t="n">
        <f aca="false">DATEDIF(Input!$C$23,$B156,"Y")</f>
        <v>52</v>
      </c>
      <c r="E156" s="67" t="n">
        <f aca="false">DATEDIF(Input!$G$23,$B156,"Y")</f>
        <v>51</v>
      </c>
      <c r="G156" s="69" t="n">
        <f aca="false">Salary_01!$L156</f>
        <v>6247.08666167763</v>
      </c>
      <c r="H156" s="69" t="n">
        <f aca="false">Salary_02!$L156</f>
        <v>4444.94043644014</v>
      </c>
      <c r="I156" s="69" t="n">
        <f aca="false">Retirement_Dist_01!$J156</f>
        <v>0</v>
      </c>
      <c r="J156" s="69" t="n">
        <f aca="false">Retirement_Dist_02!$J156</f>
        <v>0</v>
      </c>
      <c r="K156" s="69" t="n">
        <f aca="true">IF($B156&gt;Input!$C$28,(-1)*PMT(Input!$C$19/(100*12),($A$620-OFFSET($A$4,MATCH(Input!$C$28,$B$4:$B$620,1),0,1,1)),$AD$4,0,1),0)</f>
        <v>0</v>
      </c>
      <c r="L156" s="69" t="n">
        <f aca="false">IF(AND(($B156&lt;Input!$C$28),($B156&lt;Input!$G$28)),($G156+$H156+$I156+$J156),($G156+$H156+$I156+$J156+$K156))</f>
        <v>10692.0270981178</v>
      </c>
      <c r="M156" s="69" t="n">
        <f aca="false">Mortgage!$L156</f>
        <v>-356.440221711545</v>
      </c>
      <c r="N156" s="69" t="n">
        <f aca="false">$L156+$M156</f>
        <v>10335.5868764062</v>
      </c>
      <c r="O156" s="69" t="n">
        <f aca="false">IF(AND(($B156&lt;Input!$C$28),($B156&lt;Input!$G$28)),Expenses!$D156,(-1)*$N156)</f>
        <v>-4755.90672960955</v>
      </c>
      <c r="P156" s="69" t="n">
        <f aca="false">Childcare!$D156</f>
        <v>0</v>
      </c>
      <c r="Q156" s="69" t="n">
        <f aca="false">Loan_01!$E156</f>
        <v>0</v>
      </c>
      <c r="R156" s="69" t="n">
        <f aca="false">Loan_02!$E156</f>
        <v>0</v>
      </c>
      <c r="S156" s="69" t="n">
        <f aca="false">(-1)*SUM(Roth_01!$D156+Roth_02!$D156+IRA_01!$D156+IRA_02!$D156+Invest_01!$D156+Invest_02!$D156)</f>
        <v>-0</v>
      </c>
      <c r="T156" s="69" t="n">
        <f aca="false">(-1)*(IF(($B156&gt;Input!$O$22),0,Input!$O$28)+IF(($B156&gt;Input!$O$29),0,Input!$O$35)+IF(($B156&gt;Input!$O$36),0,Input!$O$42))</f>
        <v>-250</v>
      </c>
      <c r="U156" s="69" t="n">
        <f aca="false">IF(($AB155*(Input!$C$17/100)&gt;0),0,($AB155*(Input!$C$17/100)))</f>
        <v>0</v>
      </c>
      <c r="V156" s="69"/>
      <c r="W156" s="69" t="n">
        <f aca="false">IF(($N156+$O156+$P156+$Q156+$R156+$S156+$T156+$U156)&lt;0,($N156+$O156+$P156+$Q156+$R156+$S156+$T156+$U156),0)</f>
        <v>0</v>
      </c>
      <c r="X156" s="69"/>
      <c r="Y156" s="69" t="n">
        <f aca="false">IF(($N156+$O156+$P156+$Q156+$R156+$S156+$T156+$U156)&gt;=0,($N156+$O156+$P156+$Q156+$R156+$S156+$T156+$U156),0)</f>
        <v>5329.68014679668</v>
      </c>
      <c r="AA156" s="69" t="n">
        <f aca="false">IF(AND((($AB155+$W155-$U155)&lt;0),($Y156&gt;0)),($AA155-$K156)*(1+Input!$C$19/(12*100)),($AA155+$Y156-$K156)*(1+Input!$C$19/(12*100)))</f>
        <v>360471.904407879</v>
      </c>
      <c r="AB156" s="69" t="n">
        <f aca="false">IF(AND((($AB155+$W155-$U155)&lt;0),($Y156&gt;=0)),($AB155+$W155-$U155+$Y156)*(1+Input!$C$16/(12*100)),0)</f>
        <v>0</v>
      </c>
    </row>
    <row r="157" customFormat="false" ht="12.8" hidden="false" customHeight="false" outlineLevel="0" collapsed="false">
      <c r="A157" s="67" t="n">
        <v>153</v>
      </c>
      <c r="B157" s="68" t="n">
        <f aca="false">EOMONTH(Input!$C$7,A157)</f>
        <v>47573</v>
      </c>
      <c r="D157" s="67" t="n">
        <f aca="false">DATEDIF(Input!$C$23,$B157,"Y")</f>
        <v>52</v>
      </c>
      <c r="E157" s="67" t="n">
        <f aca="false">DATEDIF(Input!$G$23,$B157,"Y")</f>
        <v>51</v>
      </c>
      <c r="G157" s="69" t="n">
        <f aca="false">Salary_01!$L157</f>
        <v>6247.08666167763</v>
      </c>
      <c r="H157" s="69" t="n">
        <f aca="false">Salary_02!$L157</f>
        <v>4444.94043644014</v>
      </c>
      <c r="I157" s="69" t="n">
        <f aca="false">Retirement_Dist_01!$J157</f>
        <v>0</v>
      </c>
      <c r="J157" s="69" t="n">
        <f aca="false">Retirement_Dist_02!$J157</f>
        <v>0</v>
      </c>
      <c r="K157" s="69" t="n">
        <f aca="true">IF($B157&gt;Input!$C$28,(-1)*PMT(Input!$C$19/(100*12),($A$620-OFFSET($A$4,MATCH(Input!$C$28,$B$4:$B$620,1),0,1,1)),$AD$4,0,1),0)</f>
        <v>0</v>
      </c>
      <c r="L157" s="69" t="n">
        <f aca="false">IF(AND(($B157&lt;Input!$C$28),($B157&lt;Input!$G$28)),($G157+$H157+$I157+$J157),($G157+$H157+$I157+$J157+$K157))</f>
        <v>10692.0270981178</v>
      </c>
      <c r="M157" s="69" t="n">
        <f aca="false">Mortgage!$L157</f>
        <v>-356.440221711545</v>
      </c>
      <c r="N157" s="69" t="n">
        <f aca="false">$L157+$M157</f>
        <v>10335.5868764062</v>
      </c>
      <c r="O157" s="69" t="n">
        <f aca="false">IF(AND(($B157&lt;Input!$C$28),($B157&lt;Input!$G$28)),Expenses!$D157,(-1)*$N157)</f>
        <v>-4755.90672960955</v>
      </c>
      <c r="P157" s="69" t="n">
        <f aca="false">Childcare!$D157</f>
        <v>0</v>
      </c>
      <c r="Q157" s="69" t="n">
        <f aca="false">Loan_01!$E157</f>
        <v>0</v>
      </c>
      <c r="R157" s="69" t="n">
        <f aca="false">Loan_02!$E157</f>
        <v>0</v>
      </c>
      <c r="S157" s="69" t="n">
        <f aca="false">(-1)*SUM(Roth_01!$D157+Roth_02!$D157+IRA_01!$D157+IRA_02!$D157+Invest_01!$D157+Invest_02!$D157)</f>
        <v>-0</v>
      </c>
      <c r="T157" s="69" t="n">
        <f aca="false">(-1)*(IF(($B157&gt;Input!$O$22),0,Input!$O$28)+IF(($B157&gt;Input!$O$29),0,Input!$O$35)+IF(($B157&gt;Input!$O$36),0,Input!$O$42))</f>
        <v>-250</v>
      </c>
      <c r="U157" s="69" t="n">
        <f aca="false">IF(($AB156*(Input!$C$17/100)&gt;0),0,($AB156*(Input!$C$17/100)))</f>
        <v>0</v>
      </c>
      <c r="V157" s="69"/>
      <c r="W157" s="69" t="n">
        <f aca="false">IF(($N157+$O157+$P157+$Q157+$R157+$S157+$T157+$U157)&lt;0,($N157+$O157+$P157+$Q157+$R157+$S157+$T157+$U157),0)</f>
        <v>0</v>
      </c>
      <c r="X157" s="69"/>
      <c r="Y157" s="69" t="n">
        <f aca="false">IF(($N157+$O157+$P157+$Q157+$R157+$S157+$T157+$U157)&gt;=0,($N157+$O157+$P157+$Q157+$R157+$S157+$T157+$U157),0)</f>
        <v>5329.68014679668</v>
      </c>
      <c r="AA157" s="69" t="n">
        <f aca="false">IF(AND((($AB156+$W156-$U156)&lt;0),($Y157&gt;0)),($AA156-$K157)*(1+Input!$C$19/(12*100)),($AA156+$Y157-$K157)*(1+Input!$C$19/(12*100)))</f>
        <v>365816.826287365</v>
      </c>
      <c r="AB157" s="69" t="n">
        <f aca="false">IF(AND((($AB156+$W156-$U156)&lt;0),($Y157&gt;=0)),($AB156+$W156-$U156+$Y157)*(1+Input!$C$16/(12*100)),0)</f>
        <v>0</v>
      </c>
    </row>
    <row r="158" customFormat="false" ht="12.8" hidden="false" customHeight="false" outlineLevel="0" collapsed="false">
      <c r="A158" s="67" t="n">
        <v>154</v>
      </c>
      <c r="B158" s="68" t="n">
        <f aca="false">EOMONTH(Input!$C$7,A158)</f>
        <v>47603</v>
      </c>
      <c r="D158" s="67" t="n">
        <f aca="false">DATEDIF(Input!$C$23,$B158,"Y")</f>
        <v>52</v>
      </c>
      <c r="E158" s="67" t="n">
        <f aca="false">DATEDIF(Input!$G$23,$B158,"Y")</f>
        <v>51</v>
      </c>
      <c r="G158" s="69" t="n">
        <f aca="false">Salary_01!$L158</f>
        <v>6247.08666167763</v>
      </c>
      <c r="H158" s="69" t="n">
        <f aca="false">Salary_02!$L158</f>
        <v>4444.94043644014</v>
      </c>
      <c r="I158" s="69" t="n">
        <f aca="false">Retirement_Dist_01!$J158</f>
        <v>0</v>
      </c>
      <c r="J158" s="69" t="n">
        <f aca="false">Retirement_Dist_02!$J158</f>
        <v>0</v>
      </c>
      <c r="K158" s="69" t="n">
        <f aca="true">IF($B158&gt;Input!$C$28,(-1)*PMT(Input!$C$19/(100*12),($A$620-OFFSET($A$4,MATCH(Input!$C$28,$B$4:$B$620,1),0,1,1)),$AD$4,0,1),0)</f>
        <v>0</v>
      </c>
      <c r="L158" s="69" t="n">
        <f aca="false">IF(AND(($B158&lt;Input!$C$28),($B158&lt;Input!$G$28)),($G158+$H158+$I158+$J158),($G158+$H158+$I158+$J158+$K158))</f>
        <v>10692.0270981178</v>
      </c>
      <c r="M158" s="69" t="n">
        <f aca="false">Mortgage!$L158</f>
        <v>-356.440221711545</v>
      </c>
      <c r="N158" s="69" t="n">
        <f aca="false">$L158+$M158</f>
        <v>10335.5868764062</v>
      </c>
      <c r="O158" s="69" t="n">
        <f aca="false">IF(AND(($B158&lt;Input!$C$28),($B158&lt;Input!$G$28)),Expenses!$D158,(-1)*$N158)</f>
        <v>-4755.90672960955</v>
      </c>
      <c r="P158" s="69" t="n">
        <f aca="false">Childcare!$D158</f>
        <v>0</v>
      </c>
      <c r="Q158" s="69" t="n">
        <f aca="false">Loan_01!$E158</f>
        <v>0</v>
      </c>
      <c r="R158" s="69" t="n">
        <f aca="false">Loan_02!$E158</f>
        <v>0</v>
      </c>
      <c r="S158" s="69" t="n">
        <f aca="false">(-1)*SUM(Roth_01!$D158+Roth_02!$D158+IRA_01!$D158+IRA_02!$D158+Invest_01!$D158+Invest_02!$D158)</f>
        <v>-0</v>
      </c>
      <c r="T158" s="69" t="n">
        <f aca="false">(-1)*(IF(($B158&gt;Input!$O$22),0,Input!$O$28)+IF(($B158&gt;Input!$O$29),0,Input!$O$35)+IF(($B158&gt;Input!$O$36),0,Input!$O$42))</f>
        <v>-250</v>
      </c>
      <c r="U158" s="69" t="n">
        <f aca="false">IF(($AB157*(Input!$C$17/100)&gt;0),0,($AB157*(Input!$C$17/100)))</f>
        <v>0</v>
      </c>
      <c r="V158" s="69"/>
      <c r="W158" s="69" t="n">
        <f aca="false">IF(($N158+$O158+$P158+$Q158+$R158+$S158+$T158+$U158)&lt;0,($N158+$O158+$P158+$Q158+$R158+$S158+$T158+$U158),0)</f>
        <v>0</v>
      </c>
      <c r="X158" s="69"/>
      <c r="Y158" s="69" t="n">
        <f aca="false">IF(($N158+$O158+$P158+$Q158+$R158+$S158+$T158+$U158)&gt;=0,($N158+$O158+$P158+$Q158+$R158+$S158+$T158+$U158),0)</f>
        <v>5329.68014679668</v>
      </c>
      <c r="AA158" s="69" t="n">
        <f aca="false">IF(AND((($AB157+$W157-$U157)&lt;0),($Y158&gt;0)),($AA157-$K158)*(1+Input!$C$19/(12*100)),($AA157+$Y158-$K158)*(1+Input!$C$19/(12*100)))</f>
        <v>371161.97087193</v>
      </c>
      <c r="AB158" s="69" t="n">
        <f aca="false">IF(AND((($AB157+$W157-$U157)&lt;0),($Y158&gt;=0)),($AB157+$W157-$U157+$Y158)*(1+Input!$C$16/(12*100)),0)</f>
        <v>0</v>
      </c>
    </row>
    <row r="159" customFormat="false" ht="12.8" hidden="false" customHeight="false" outlineLevel="0" collapsed="false">
      <c r="A159" s="67" t="n">
        <v>155</v>
      </c>
      <c r="B159" s="68" t="n">
        <f aca="false">EOMONTH(Input!$C$7,A159)</f>
        <v>47634</v>
      </c>
      <c r="D159" s="67" t="n">
        <f aca="false">DATEDIF(Input!$C$23,$B159,"Y")</f>
        <v>53</v>
      </c>
      <c r="E159" s="67" t="n">
        <f aca="false">DATEDIF(Input!$G$23,$B159,"Y")</f>
        <v>51</v>
      </c>
      <c r="G159" s="69" t="n">
        <f aca="false">Salary_01!$L159</f>
        <v>6247.08666167763</v>
      </c>
      <c r="H159" s="69" t="n">
        <f aca="false">Salary_02!$L159</f>
        <v>4444.94043644014</v>
      </c>
      <c r="I159" s="69" t="n">
        <f aca="false">Retirement_Dist_01!$J159</f>
        <v>0</v>
      </c>
      <c r="J159" s="69" t="n">
        <f aca="false">Retirement_Dist_02!$J159</f>
        <v>0</v>
      </c>
      <c r="K159" s="69" t="n">
        <f aca="true">IF($B159&gt;Input!$C$28,(-1)*PMT(Input!$C$19/(100*12),($A$620-OFFSET($A$4,MATCH(Input!$C$28,$B$4:$B$620,1),0,1,1)),$AD$4,0,1),0)</f>
        <v>0</v>
      </c>
      <c r="L159" s="69" t="n">
        <f aca="false">IF(AND(($B159&lt;Input!$C$28),($B159&lt;Input!$G$28)),($G159+$H159+$I159+$J159),($G159+$H159+$I159+$J159+$K159))</f>
        <v>10692.0270981178</v>
      </c>
      <c r="M159" s="69" t="n">
        <f aca="false">Mortgage!$L159</f>
        <v>-356.440221711545</v>
      </c>
      <c r="N159" s="69" t="n">
        <f aca="false">$L159+$M159</f>
        <v>10335.5868764062</v>
      </c>
      <c r="O159" s="69" t="n">
        <f aca="false">IF(AND(($B159&lt;Input!$C$28),($B159&lt;Input!$G$28)),Expenses!$D159,(-1)*$N159)</f>
        <v>-4755.90672960955</v>
      </c>
      <c r="P159" s="69" t="n">
        <f aca="false">Childcare!$D159</f>
        <v>0</v>
      </c>
      <c r="Q159" s="69" t="n">
        <f aca="false">Loan_01!$E159</f>
        <v>0</v>
      </c>
      <c r="R159" s="69" t="n">
        <f aca="false">Loan_02!$E159</f>
        <v>0</v>
      </c>
      <c r="S159" s="69" t="n">
        <f aca="false">(-1)*SUM(Roth_01!$D159+Roth_02!$D159+IRA_01!$D159+IRA_02!$D159+Invest_01!$D159+Invest_02!$D159)</f>
        <v>-0</v>
      </c>
      <c r="T159" s="69" t="n">
        <f aca="false">(-1)*(IF(($B159&gt;Input!$O$22),0,Input!$O$28)+IF(($B159&gt;Input!$O$29),0,Input!$O$35)+IF(($B159&gt;Input!$O$36),0,Input!$O$42))</f>
        <v>-250</v>
      </c>
      <c r="U159" s="69" t="n">
        <f aca="false">IF(($AB158*(Input!$C$17/100)&gt;0),0,($AB158*(Input!$C$17/100)))</f>
        <v>0</v>
      </c>
      <c r="V159" s="69"/>
      <c r="W159" s="69" t="n">
        <f aca="false">IF(($N159+$O159+$P159+$Q159+$R159+$S159+$T159+$U159)&lt;0,($N159+$O159+$P159+$Q159+$R159+$S159+$T159+$U159),0)</f>
        <v>0</v>
      </c>
      <c r="X159" s="69"/>
      <c r="Y159" s="69" t="n">
        <f aca="false">IF(($N159+$O159+$P159+$Q159+$R159+$S159+$T159+$U159)&gt;=0,($N159+$O159+$P159+$Q159+$R159+$S159+$T159+$U159),0)</f>
        <v>5329.68014679668</v>
      </c>
      <c r="AA159" s="69" t="n">
        <f aca="false">IF(AND((($AB158+$W158-$U158)&lt;0),($Y159&gt;0)),($AA158-$K159)*(1+Input!$C$19/(12*100)),($AA158+$Y159-$K159)*(1+Input!$C$19/(12*100)))</f>
        <v>376507.338170852</v>
      </c>
      <c r="AB159" s="69" t="n">
        <f aca="false">IF(AND((($AB158+$W158-$U158)&lt;0),($Y159&gt;=0)),($AB158+$W158-$U158+$Y159)*(1+Input!$C$16/(12*100)),0)</f>
        <v>0</v>
      </c>
    </row>
    <row r="160" customFormat="false" ht="12.8" hidden="false" customHeight="false" outlineLevel="0" collapsed="false">
      <c r="A160" s="67" t="n">
        <v>156</v>
      </c>
      <c r="B160" s="68" t="n">
        <f aca="false">EOMONTH(Input!$C$7,A160)</f>
        <v>47664</v>
      </c>
      <c r="D160" s="67" t="n">
        <f aca="false">DATEDIF(Input!$C$23,$B160,"Y")</f>
        <v>53</v>
      </c>
      <c r="E160" s="67" t="n">
        <f aca="false">DATEDIF(Input!$G$23,$B160,"Y")</f>
        <v>51</v>
      </c>
      <c r="G160" s="69" t="n">
        <f aca="false">Salary_01!$L160</f>
        <v>6372.02839491118</v>
      </c>
      <c r="H160" s="69" t="n">
        <f aca="false">Salary_02!$L160</f>
        <v>4533.83924516894</v>
      </c>
      <c r="I160" s="69" t="n">
        <f aca="false">Retirement_Dist_01!$J160</f>
        <v>0</v>
      </c>
      <c r="J160" s="69" t="n">
        <f aca="false">Retirement_Dist_02!$J160</f>
        <v>0</v>
      </c>
      <c r="K160" s="69" t="n">
        <f aca="true">IF($B160&gt;Input!$C$28,(-1)*PMT(Input!$C$19/(100*12),($A$620-OFFSET($A$4,MATCH(Input!$C$28,$B$4:$B$620,1),0,1,1)),$AD$4,0,1),0)</f>
        <v>0</v>
      </c>
      <c r="L160" s="69" t="n">
        <f aca="false">IF(AND(($B160&lt;Input!$C$28),($B160&lt;Input!$G$28)),($G160+$H160+$I160+$J160),($G160+$H160+$I160+$J160+$K160))</f>
        <v>10905.8676400801</v>
      </c>
      <c r="M160" s="69" t="n">
        <f aca="false">Mortgage!$L160</f>
        <v>-367.133428362891</v>
      </c>
      <c r="N160" s="69" t="n">
        <f aca="false">$L160+$M160</f>
        <v>10538.7342117172</v>
      </c>
      <c r="O160" s="69" t="n">
        <f aca="false">IF(AND(($B160&lt;Input!$C$28),($B160&lt;Input!$G$28)),Expenses!$D160,(-1)*$N160)</f>
        <v>-4851.02486420174</v>
      </c>
      <c r="P160" s="69" t="n">
        <f aca="false">Childcare!$D160</f>
        <v>0</v>
      </c>
      <c r="Q160" s="69" t="n">
        <f aca="false">Loan_01!$E160</f>
        <v>0</v>
      </c>
      <c r="R160" s="69" t="n">
        <f aca="false">Loan_02!$E160</f>
        <v>0</v>
      </c>
      <c r="S160" s="69" t="n">
        <f aca="false">(-1)*SUM(Roth_01!$D160+Roth_02!$D160+IRA_01!$D160+IRA_02!$D160+Invest_01!$D160+Invest_02!$D160)</f>
        <v>-0</v>
      </c>
      <c r="T160" s="69" t="n">
        <f aca="false">(-1)*(IF(($B160&gt;Input!$O$22),0,Input!$O$28)+IF(($B160&gt;Input!$O$29),0,Input!$O$35)+IF(($B160&gt;Input!$O$36),0,Input!$O$42))</f>
        <v>-250</v>
      </c>
      <c r="U160" s="69" t="n">
        <f aca="false">IF(($AB159*(Input!$C$17/100)&gt;0),0,($AB159*(Input!$C$17/100)))</f>
        <v>0</v>
      </c>
      <c r="V160" s="69"/>
      <c r="W160" s="69" t="n">
        <f aca="false">IF(($N160+$O160+$P160+$Q160+$R160+$S160+$T160+$U160)&lt;0,($N160+$O160+$P160+$Q160+$R160+$S160+$T160+$U160),0)</f>
        <v>0</v>
      </c>
      <c r="X160" s="69"/>
      <c r="Y160" s="69" t="n">
        <f aca="false">IF(($N160+$O160+$P160+$Q160+$R160+$S160+$T160+$U160)&gt;=0,($N160+$O160+$P160+$Q160+$R160+$S160+$T160+$U160),0)</f>
        <v>5437.7093475155</v>
      </c>
      <c r="AA160" s="69" t="n">
        <f aca="false">IF(AND((($AB159+$W159-$U159)&lt;0),($Y160&gt;0)),($AA159-$K160)*(1+Input!$C$19/(12*100)),($AA159+$Y160-$K160)*(1+Input!$C$19/(12*100)))</f>
        <v>381960.961895348</v>
      </c>
      <c r="AB160" s="69" t="n">
        <f aca="false">IF(AND((($AB159+$W159-$U159)&lt;0),($Y160&gt;=0)),($AB159+$W159-$U159+$Y160)*(1+Input!$C$16/(12*100)),0)</f>
        <v>0</v>
      </c>
    </row>
    <row r="161" customFormat="false" ht="12.8" hidden="false" customHeight="false" outlineLevel="0" collapsed="false">
      <c r="A161" s="67" t="n">
        <v>157</v>
      </c>
      <c r="B161" s="68" t="n">
        <f aca="false">EOMONTH(Input!$C$7,A161)</f>
        <v>47695</v>
      </c>
      <c r="D161" s="67" t="n">
        <f aca="false">DATEDIF(Input!$C$23,$B161,"Y")</f>
        <v>53</v>
      </c>
      <c r="E161" s="67" t="n">
        <f aca="false">DATEDIF(Input!$G$23,$B161,"Y")</f>
        <v>51</v>
      </c>
      <c r="G161" s="69" t="n">
        <f aca="false">Salary_01!$L161</f>
        <v>6372.02839491118</v>
      </c>
      <c r="H161" s="69" t="n">
        <f aca="false">Salary_02!$L161</f>
        <v>4533.83924516894</v>
      </c>
      <c r="I161" s="69" t="n">
        <f aca="false">Retirement_Dist_01!$J161</f>
        <v>0</v>
      </c>
      <c r="J161" s="69" t="n">
        <f aca="false">Retirement_Dist_02!$J161</f>
        <v>0</v>
      </c>
      <c r="K161" s="69" t="n">
        <f aca="true">IF($B161&gt;Input!$C$28,(-1)*PMT(Input!$C$19/(100*12),($A$620-OFFSET($A$4,MATCH(Input!$C$28,$B$4:$B$620,1),0,1,1)),$AD$4,0,1),0)</f>
        <v>0</v>
      </c>
      <c r="L161" s="69" t="n">
        <f aca="false">IF(AND(($B161&lt;Input!$C$28),($B161&lt;Input!$G$28)),($G161+$H161+$I161+$J161),($G161+$H161+$I161+$J161+$K161))</f>
        <v>10905.8676400801</v>
      </c>
      <c r="M161" s="69" t="n">
        <f aca="false">Mortgage!$L161</f>
        <v>-367.133428362891</v>
      </c>
      <c r="N161" s="69" t="n">
        <f aca="false">$L161+$M161</f>
        <v>10538.7342117172</v>
      </c>
      <c r="O161" s="69" t="n">
        <f aca="false">IF(AND(($B161&lt;Input!$C$28),($B161&lt;Input!$G$28)),Expenses!$D161,(-1)*$N161)</f>
        <v>-4851.02486420174</v>
      </c>
      <c r="P161" s="69" t="n">
        <f aca="false">Childcare!$D161</f>
        <v>0</v>
      </c>
      <c r="Q161" s="69" t="n">
        <f aca="false">Loan_01!$E161</f>
        <v>0</v>
      </c>
      <c r="R161" s="69" t="n">
        <f aca="false">Loan_02!$E161</f>
        <v>0</v>
      </c>
      <c r="S161" s="69" t="n">
        <f aca="false">(-1)*SUM(Roth_01!$D161+Roth_02!$D161+IRA_01!$D161+IRA_02!$D161+Invest_01!$D161+Invest_02!$D161)</f>
        <v>-0</v>
      </c>
      <c r="T161" s="69" t="n">
        <f aca="false">(-1)*(IF(($B161&gt;Input!$O$22),0,Input!$O$28)+IF(($B161&gt;Input!$O$29),0,Input!$O$35)+IF(($B161&gt;Input!$O$36),0,Input!$O$42))</f>
        <v>-250</v>
      </c>
      <c r="U161" s="69" t="n">
        <f aca="false">IF(($AB160*(Input!$C$17/100)&gt;0),0,($AB160*(Input!$C$17/100)))</f>
        <v>0</v>
      </c>
      <c r="V161" s="69"/>
      <c r="W161" s="69" t="n">
        <f aca="false">IF(($N161+$O161+$P161+$Q161+$R161+$S161+$T161+$U161)&lt;0,($N161+$O161+$P161+$Q161+$R161+$S161+$T161+$U161),0)</f>
        <v>0</v>
      </c>
      <c r="X161" s="69"/>
      <c r="Y161" s="69" t="n">
        <f aca="false">IF(($N161+$O161+$P161+$Q161+$R161+$S161+$T161+$U161)&gt;=0,($N161+$O161+$P161+$Q161+$R161+$S161+$T161+$U161),0)</f>
        <v>5437.7093475155</v>
      </c>
      <c r="AA161" s="69" t="n">
        <f aca="false">IF(AND((($AB160+$W160-$U160)&lt;0),($Y161&gt;0)),($AA160-$K161)*(1+Input!$C$19/(12*100)),($AA160+$Y161-$K161)*(1+Input!$C$19/(12*100)))</f>
        <v>387414.812854165</v>
      </c>
      <c r="AB161" s="69" t="n">
        <f aca="false">IF(AND((($AB160+$W160-$U160)&lt;0),($Y161&gt;=0)),($AB160+$W160-$U160+$Y161)*(1+Input!$C$16/(12*100)),0)</f>
        <v>0</v>
      </c>
    </row>
    <row r="162" customFormat="false" ht="12.8" hidden="false" customHeight="false" outlineLevel="0" collapsed="false">
      <c r="A162" s="67" t="n">
        <v>158</v>
      </c>
      <c r="B162" s="68" t="n">
        <f aca="false">EOMONTH(Input!$C$7,A162)</f>
        <v>47726</v>
      </c>
      <c r="D162" s="67" t="n">
        <f aca="false">DATEDIF(Input!$C$23,$B162,"Y")</f>
        <v>53</v>
      </c>
      <c r="E162" s="67" t="n">
        <f aca="false">DATEDIF(Input!$G$23,$B162,"Y")</f>
        <v>51</v>
      </c>
      <c r="G162" s="69" t="n">
        <f aca="false">Salary_01!$L162</f>
        <v>6372.02839491118</v>
      </c>
      <c r="H162" s="69" t="n">
        <f aca="false">Salary_02!$L162</f>
        <v>4533.83924516894</v>
      </c>
      <c r="I162" s="69" t="n">
        <f aca="false">Retirement_Dist_01!$J162</f>
        <v>0</v>
      </c>
      <c r="J162" s="69" t="n">
        <f aca="false">Retirement_Dist_02!$J162</f>
        <v>0</v>
      </c>
      <c r="K162" s="69" t="n">
        <f aca="true">IF($B162&gt;Input!$C$28,(-1)*PMT(Input!$C$19/(100*12),($A$620-OFFSET($A$4,MATCH(Input!$C$28,$B$4:$B$620,1),0,1,1)),$AD$4,0,1),0)</f>
        <v>0</v>
      </c>
      <c r="L162" s="69" t="n">
        <f aca="false">IF(AND(($B162&lt;Input!$C$28),($B162&lt;Input!$G$28)),($G162+$H162+$I162+$J162),($G162+$H162+$I162+$J162+$K162))</f>
        <v>10905.8676400801</v>
      </c>
      <c r="M162" s="69" t="n">
        <f aca="false">Mortgage!$L162</f>
        <v>-367.133428362891</v>
      </c>
      <c r="N162" s="69" t="n">
        <f aca="false">$L162+$M162</f>
        <v>10538.7342117172</v>
      </c>
      <c r="O162" s="69" t="n">
        <f aca="false">IF(AND(($B162&lt;Input!$C$28),($B162&lt;Input!$G$28)),Expenses!$D162,(-1)*$N162)</f>
        <v>-4851.02486420174</v>
      </c>
      <c r="P162" s="69" t="n">
        <f aca="false">Childcare!$D162</f>
        <v>0</v>
      </c>
      <c r="Q162" s="69" t="n">
        <f aca="false">Loan_01!$E162</f>
        <v>0</v>
      </c>
      <c r="R162" s="69" t="n">
        <f aca="false">Loan_02!$E162</f>
        <v>0</v>
      </c>
      <c r="S162" s="69" t="n">
        <f aca="false">(-1)*SUM(Roth_01!$D162+Roth_02!$D162+IRA_01!$D162+IRA_02!$D162+Invest_01!$D162+Invest_02!$D162)</f>
        <v>-0</v>
      </c>
      <c r="T162" s="69" t="n">
        <f aca="false">(-1)*(IF(($B162&gt;Input!$O$22),0,Input!$O$28)+IF(($B162&gt;Input!$O$29),0,Input!$O$35)+IF(($B162&gt;Input!$O$36),0,Input!$O$42))</f>
        <v>-250</v>
      </c>
      <c r="U162" s="69" t="n">
        <f aca="false">IF(($AB161*(Input!$C$17/100)&gt;0),0,($AB161*(Input!$C$17/100)))</f>
        <v>0</v>
      </c>
      <c r="V162" s="69"/>
      <c r="W162" s="69" t="n">
        <f aca="false">IF(($N162+$O162+$P162+$Q162+$R162+$S162+$T162+$U162)&lt;0,($N162+$O162+$P162+$Q162+$R162+$S162+$T162+$U162),0)</f>
        <v>0</v>
      </c>
      <c r="X162" s="69"/>
      <c r="Y162" s="69" t="n">
        <f aca="false">IF(($N162+$O162+$P162+$Q162+$R162+$S162+$T162+$U162)&gt;=0,($N162+$O162+$P162+$Q162+$R162+$S162+$T162+$U162),0)</f>
        <v>5437.7093475155</v>
      </c>
      <c r="AA162" s="69" t="n">
        <f aca="false">IF(AND((($AB161+$W161-$U161)&lt;0),($Y162&gt;0)),($AA161-$K162)*(1+Input!$C$19/(12*100)),($AA161+$Y162-$K162)*(1+Input!$C$19/(12*100)))</f>
        <v>392868.891056772</v>
      </c>
      <c r="AB162" s="69" t="n">
        <f aca="false">IF(AND((($AB161+$W161-$U161)&lt;0),($Y162&gt;=0)),($AB161+$W161-$U161+$Y162)*(1+Input!$C$16/(12*100)),0)</f>
        <v>0</v>
      </c>
    </row>
    <row r="163" customFormat="false" ht="12.8" hidden="false" customHeight="false" outlineLevel="0" collapsed="false">
      <c r="A163" s="67" t="n">
        <v>159</v>
      </c>
      <c r="B163" s="68" t="n">
        <f aca="false">EOMONTH(Input!$C$7,A163)</f>
        <v>47756</v>
      </c>
      <c r="D163" s="67" t="n">
        <f aca="false">DATEDIF(Input!$C$23,$B163,"Y")</f>
        <v>53</v>
      </c>
      <c r="E163" s="67" t="n">
        <f aca="false">DATEDIF(Input!$G$23,$B163,"Y")</f>
        <v>51</v>
      </c>
      <c r="G163" s="69" t="n">
        <f aca="false">Salary_01!$L163</f>
        <v>6372.02839491118</v>
      </c>
      <c r="H163" s="69" t="n">
        <f aca="false">Salary_02!$L163</f>
        <v>4533.83924516894</v>
      </c>
      <c r="I163" s="69" t="n">
        <f aca="false">Retirement_Dist_01!$J163</f>
        <v>0</v>
      </c>
      <c r="J163" s="69" t="n">
        <f aca="false">Retirement_Dist_02!$J163</f>
        <v>0</v>
      </c>
      <c r="K163" s="69" t="n">
        <f aca="true">IF($B163&gt;Input!$C$28,(-1)*PMT(Input!$C$19/(100*12),($A$620-OFFSET($A$4,MATCH(Input!$C$28,$B$4:$B$620,1),0,1,1)),$AD$4,0,1),0)</f>
        <v>0</v>
      </c>
      <c r="L163" s="69" t="n">
        <f aca="false">IF(AND(($B163&lt;Input!$C$28),($B163&lt;Input!$G$28)),($G163+$H163+$I163+$J163),($G163+$H163+$I163+$J163+$K163))</f>
        <v>10905.8676400801</v>
      </c>
      <c r="M163" s="69" t="n">
        <f aca="false">Mortgage!$L163</f>
        <v>-367.133428362891</v>
      </c>
      <c r="N163" s="69" t="n">
        <f aca="false">$L163+$M163</f>
        <v>10538.7342117172</v>
      </c>
      <c r="O163" s="69" t="n">
        <f aca="false">IF(AND(($B163&lt;Input!$C$28),($B163&lt;Input!$G$28)),Expenses!$D163,(-1)*$N163)</f>
        <v>-4851.02486420174</v>
      </c>
      <c r="P163" s="69" t="n">
        <f aca="false">Childcare!$D163</f>
        <v>0</v>
      </c>
      <c r="Q163" s="69" t="n">
        <f aca="false">Loan_01!$E163</f>
        <v>0</v>
      </c>
      <c r="R163" s="69" t="n">
        <f aca="false">Loan_02!$E163</f>
        <v>0</v>
      </c>
      <c r="S163" s="69" t="n">
        <f aca="false">(-1)*SUM(Roth_01!$D163+Roth_02!$D163+IRA_01!$D163+IRA_02!$D163+Invest_01!$D163+Invest_02!$D163)</f>
        <v>-0</v>
      </c>
      <c r="T163" s="69" t="n">
        <f aca="false">(-1)*(IF(($B163&gt;Input!$O$22),0,Input!$O$28)+IF(($B163&gt;Input!$O$29),0,Input!$O$35)+IF(($B163&gt;Input!$O$36),0,Input!$O$42))</f>
        <v>-250</v>
      </c>
      <c r="U163" s="69" t="n">
        <f aca="false">IF(($AB162*(Input!$C$17/100)&gt;0),0,($AB162*(Input!$C$17/100)))</f>
        <v>0</v>
      </c>
      <c r="V163" s="69"/>
      <c r="W163" s="69" t="n">
        <f aca="false">IF(($N163+$O163+$P163+$Q163+$R163+$S163+$T163+$U163)&lt;0,($N163+$O163+$P163+$Q163+$R163+$S163+$T163+$U163),0)</f>
        <v>0</v>
      </c>
      <c r="X163" s="69"/>
      <c r="Y163" s="69" t="n">
        <f aca="false">IF(($N163+$O163+$P163+$Q163+$R163+$S163+$T163+$U163)&gt;=0,($N163+$O163+$P163+$Q163+$R163+$S163+$T163+$U163),0)</f>
        <v>5437.7093475155</v>
      </c>
      <c r="AA163" s="69" t="n">
        <f aca="false">IF(AND((($AB162+$W162-$U162)&lt;0),($Y163&gt;0)),($AA162-$K163)*(1+Input!$C$19/(12*100)),($AA162+$Y163-$K163)*(1+Input!$C$19/(12*100)))</f>
        <v>398323.196512638</v>
      </c>
      <c r="AB163" s="69" t="n">
        <f aca="false">IF(AND((($AB162+$W162-$U162)&lt;0),($Y163&gt;=0)),($AB162+$W162-$U162+$Y163)*(1+Input!$C$16/(12*100)),0)</f>
        <v>0</v>
      </c>
    </row>
    <row r="164" customFormat="false" ht="12.8" hidden="false" customHeight="false" outlineLevel="0" collapsed="false">
      <c r="A164" s="67" t="n">
        <v>160</v>
      </c>
      <c r="B164" s="68" t="n">
        <f aca="false">EOMONTH(Input!$C$7,A164)</f>
        <v>47787</v>
      </c>
      <c r="D164" s="67" t="n">
        <f aca="false">DATEDIF(Input!$C$23,$B164,"Y")</f>
        <v>53</v>
      </c>
      <c r="E164" s="67" t="n">
        <f aca="false">DATEDIF(Input!$G$23,$B164,"Y")</f>
        <v>52</v>
      </c>
      <c r="G164" s="69" t="n">
        <f aca="false">Salary_01!$L164</f>
        <v>6372.02839491118</v>
      </c>
      <c r="H164" s="69" t="n">
        <f aca="false">Salary_02!$L164</f>
        <v>4533.83924516894</v>
      </c>
      <c r="I164" s="69" t="n">
        <f aca="false">Retirement_Dist_01!$J164</f>
        <v>0</v>
      </c>
      <c r="J164" s="69" t="n">
        <f aca="false">Retirement_Dist_02!$J164</f>
        <v>0</v>
      </c>
      <c r="K164" s="69" t="n">
        <f aca="true">IF($B164&gt;Input!$C$28,(-1)*PMT(Input!$C$19/(100*12),($A$620-OFFSET($A$4,MATCH(Input!$C$28,$B$4:$B$620,1),0,1,1)),$AD$4,0,1),0)</f>
        <v>0</v>
      </c>
      <c r="L164" s="69" t="n">
        <f aca="false">IF(AND(($B164&lt;Input!$C$28),($B164&lt;Input!$G$28)),($G164+$H164+$I164+$J164),($G164+$H164+$I164+$J164+$K164))</f>
        <v>10905.8676400801</v>
      </c>
      <c r="M164" s="69" t="n">
        <f aca="false">Mortgage!$L164</f>
        <v>-367.133428362891</v>
      </c>
      <c r="N164" s="69" t="n">
        <f aca="false">$L164+$M164</f>
        <v>10538.7342117172</v>
      </c>
      <c r="O164" s="69" t="n">
        <f aca="false">IF(AND(($B164&lt;Input!$C$28),($B164&lt;Input!$G$28)),Expenses!$D164,(-1)*$N164)</f>
        <v>-4851.02486420174</v>
      </c>
      <c r="P164" s="69" t="n">
        <f aca="false">Childcare!$D164</f>
        <v>0</v>
      </c>
      <c r="Q164" s="69" t="n">
        <f aca="false">Loan_01!$E164</f>
        <v>0</v>
      </c>
      <c r="R164" s="69" t="n">
        <f aca="false">Loan_02!$E164</f>
        <v>0</v>
      </c>
      <c r="S164" s="69" t="n">
        <f aca="false">(-1)*SUM(Roth_01!$D164+Roth_02!$D164+IRA_01!$D164+IRA_02!$D164+Invest_01!$D164+Invest_02!$D164)</f>
        <v>-0</v>
      </c>
      <c r="T164" s="69" t="n">
        <f aca="false">(-1)*(IF(($B164&gt;Input!$O$22),0,Input!$O$28)+IF(($B164&gt;Input!$O$29),0,Input!$O$35)+IF(($B164&gt;Input!$O$36),0,Input!$O$42))</f>
        <v>-250</v>
      </c>
      <c r="U164" s="69" t="n">
        <f aca="false">IF(($AB163*(Input!$C$17/100)&gt;0),0,($AB163*(Input!$C$17/100)))</f>
        <v>0</v>
      </c>
      <c r="V164" s="69"/>
      <c r="W164" s="69" t="n">
        <f aca="false">IF(($N164+$O164+$P164+$Q164+$R164+$S164+$T164+$U164)&lt;0,($N164+$O164+$P164+$Q164+$R164+$S164+$T164+$U164),0)</f>
        <v>0</v>
      </c>
      <c r="X164" s="69"/>
      <c r="Y164" s="69" t="n">
        <f aca="false">IF(($N164+$O164+$P164+$Q164+$R164+$S164+$T164+$U164)&gt;=0,($N164+$O164+$P164+$Q164+$R164+$S164+$T164+$U164),0)</f>
        <v>5437.7093475155</v>
      </c>
      <c r="AA164" s="69" t="n">
        <f aca="false">IF(AND((($AB163+$W163-$U163)&lt;0),($Y164&gt;0)),($AA163-$K164)*(1+Input!$C$19/(12*100)),($AA163+$Y164-$K164)*(1+Input!$C$19/(12*100)))</f>
        <v>403777.729231231</v>
      </c>
      <c r="AB164" s="69" t="n">
        <f aca="false">IF(AND((($AB163+$W163-$U163)&lt;0),($Y164&gt;=0)),($AB163+$W163-$U163+$Y164)*(1+Input!$C$16/(12*100)),0)</f>
        <v>0</v>
      </c>
    </row>
    <row r="165" customFormat="false" ht="12.8" hidden="false" customHeight="false" outlineLevel="0" collapsed="false">
      <c r="A165" s="67" t="n">
        <v>161</v>
      </c>
      <c r="B165" s="68" t="n">
        <f aca="false">EOMONTH(Input!$C$7,A165)</f>
        <v>47817</v>
      </c>
      <c r="D165" s="67" t="n">
        <f aca="false">DATEDIF(Input!$C$23,$B165,"Y")</f>
        <v>53</v>
      </c>
      <c r="E165" s="67" t="n">
        <f aca="false">DATEDIF(Input!$G$23,$B165,"Y")</f>
        <v>52</v>
      </c>
      <c r="G165" s="69" t="n">
        <f aca="false">Salary_01!$L165</f>
        <v>6372.02839491118</v>
      </c>
      <c r="H165" s="69" t="n">
        <f aca="false">Salary_02!$L165</f>
        <v>4533.83924516894</v>
      </c>
      <c r="I165" s="69" t="n">
        <f aca="false">Retirement_Dist_01!$J165</f>
        <v>0</v>
      </c>
      <c r="J165" s="69" t="n">
        <f aca="false">Retirement_Dist_02!$J165</f>
        <v>0</v>
      </c>
      <c r="K165" s="69" t="n">
        <f aca="true">IF($B165&gt;Input!$C$28,(-1)*PMT(Input!$C$19/(100*12),($A$620-OFFSET($A$4,MATCH(Input!$C$28,$B$4:$B$620,1),0,1,1)),$AD$4,0,1),0)</f>
        <v>0</v>
      </c>
      <c r="L165" s="69" t="n">
        <f aca="false">IF(AND(($B165&lt;Input!$C$28),($B165&lt;Input!$G$28)),($G165+$H165+$I165+$J165),($G165+$H165+$I165+$J165+$K165))</f>
        <v>10905.8676400801</v>
      </c>
      <c r="M165" s="69" t="n">
        <f aca="false">Mortgage!$L165</f>
        <v>-367.133428362891</v>
      </c>
      <c r="N165" s="69" t="n">
        <f aca="false">$L165+$M165</f>
        <v>10538.7342117172</v>
      </c>
      <c r="O165" s="69" t="n">
        <f aca="false">IF(AND(($B165&lt;Input!$C$28),($B165&lt;Input!$G$28)),Expenses!$D165,(-1)*$N165)</f>
        <v>-4851.02486420174</v>
      </c>
      <c r="P165" s="69" t="n">
        <f aca="false">Childcare!$D165</f>
        <v>0</v>
      </c>
      <c r="Q165" s="69" t="n">
        <f aca="false">Loan_01!$E165</f>
        <v>0</v>
      </c>
      <c r="R165" s="69" t="n">
        <f aca="false">Loan_02!$E165</f>
        <v>0</v>
      </c>
      <c r="S165" s="69" t="n">
        <f aca="false">(-1)*SUM(Roth_01!$D165+Roth_02!$D165+IRA_01!$D165+IRA_02!$D165+Invest_01!$D165+Invest_02!$D165)</f>
        <v>-0</v>
      </c>
      <c r="T165" s="69" t="n">
        <f aca="false">(-1)*(IF(($B165&gt;Input!$O$22),0,Input!$O$28)+IF(($B165&gt;Input!$O$29),0,Input!$O$35)+IF(($B165&gt;Input!$O$36),0,Input!$O$42))</f>
        <v>-250</v>
      </c>
      <c r="U165" s="69" t="n">
        <f aca="false">IF(($AB164*(Input!$C$17/100)&gt;0),0,($AB164*(Input!$C$17/100)))</f>
        <v>0</v>
      </c>
      <c r="V165" s="69"/>
      <c r="W165" s="69" t="n">
        <f aca="false">IF(($N165+$O165+$P165+$Q165+$R165+$S165+$T165+$U165)&lt;0,($N165+$O165+$P165+$Q165+$R165+$S165+$T165+$U165),0)</f>
        <v>0</v>
      </c>
      <c r="X165" s="69"/>
      <c r="Y165" s="69" t="n">
        <f aca="false">IF(($N165+$O165+$P165+$Q165+$R165+$S165+$T165+$U165)&gt;=0,($N165+$O165+$P165+$Q165+$R165+$S165+$T165+$U165),0)</f>
        <v>5437.7093475155</v>
      </c>
      <c r="AA165" s="69" t="n">
        <f aca="false">IF(AND((($AB164+$W164-$U164)&lt;0),($Y165&gt;0)),($AA164-$K165)*(1+Input!$C$19/(12*100)),($AA164+$Y165-$K165)*(1+Input!$C$19/(12*100)))</f>
        <v>409232.489222021</v>
      </c>
      <c r="AB165" s="69" t="n">
        <f aca="false">IF(AND((($AB164+$W164-$U164)&lt;0),($Y165&gt;=0)),($AB164+$W164-$U164+$Y165)*(1+Input!$C$16/(12*100)),0)</f>
        <v>0</v>
      </c>
    </row>
    <row r="166" customFormat="false" ht="12.8" hidden="false" customHeight="false" outlineLevel="0" collapsed="false">
      <c r="A166" s="67" t="n">
        <v>162</v>
      </c>
      <c r="B166" s="68" t="n">
        <f aca="false">EOMONTH(Input!$C$7,A166)</f>
        <v>47848</v>
      </c>
      <c r="D166" s="67" t="n">
        <f aca="false">DATEDIF(Input!$C$23,$B166,"Y")</f>
        <v>53</v>
      </c>
      <c r="E166" s="67" t="n">
        <f aca="false">DATEDIF(Input!$G$23,$B166,"Y")</f>
        <v>52</v>
      </c>
      <c r="G166" s="69" t="n">
        <f aca="false">Salary_01!$L166</f>
        <v>6372.02839491118</v>
      </c>
      <c r="H166" s="69" t="n">
        <f aca="false">Salary_02!$L166</f>
        <v>4533.83924516894</v>
      </c>
      <c r="I166" s="69" t="n">
        <f aca="false">Retirement_Dist_01!$J166</f>
        <v>0</v>
      </c>
      <c r="J166" s="69" t="n">
        <f aca="false">Retirement_Dist_02!$J166</f>
        <v>0</v>
      </c>
      <c r="K166" s="69" t="n">
        <f aca="true">IF($B166&gt;Input!$C$28,(-1)*PMT(Input!$C$19/(100*12),($A$620-OFFSET($A$4,MATCH(Input!$C$28,$B$4:$B$620,1),0,1,1)),$AD$4,0,1),0)</f>
        <v>0</v>
      </c>
      <c r="L166" s="69" t="n">
        <f aca="false">IF(AND(($B166&lt;Input!$C$28),($B166&lt;Input!$G$28)),($G166+$H166+$I166+$J166),($G166+$H166+$I166+$J166+$K166))</f>
        <v>10905.8676400801</v>
      </c>
      <c r="M166" s="69" t="n">
        <f aca="false">Mortgage!$L166</f>
        <v>-367.133428362891</v>
      </c>
      <c r="N166" s="69" t="n">
        <f aca="false">$L166+$M166</f>
        <v>10538.7342117172</v>
      </c>
      <c r="O166" s="69" t="n">
        <f aca="false">IF(AND(($B166&lt;Input!$C$28),($B166&lt;Input!$G$28)),Expenses!$D166,(-1)*$N166)</f>
        <v>-4851.02486420174</v>
      </c>
      <c r="P166" s="69" t="n">
        <f aca="false">Childcare!$D166</f>
        <v>0</v>
      </c>
      <c r="Q166" s="69" t="n">
        <f aca="false">Loan_01!$E166</f>
        <v>0</v>
      </c>
      <c r="R166" s="69" t="n">
        <f aca="false">Loan_02!$E166</f>
        <v>0</v>
      </c>
      <c r="S166" s="69" t="n">
        <f aca="false">(-1)*SUM(Roth_01!$D166+Roth_02!$D166+IRA_01!$D166+IRA_02!$D166+Invest_01!$D166+Invest_02!$D166)</f>
        <v>-0</v>
      </c>
      <c r="T166" s="69" t="n">
        <f aca="false">(-1)*(IF(($B166&gt;Input!$O$22),0,Input!$O$28)+IF(($B166&gt;Input!$O$29),0,Input!$O$35)+IF(($B166&gt;Input!$O$36),0,Input!$O$42))</f>
        <v>-250</v>
      </c>
      <c r="U166" s="69" t="n">
        <f aca="false">IF(($AB165*(Input!$C$17/100)&gt;0),0,($AB165*(Input!$C$17/100)))</f>
        <v>0</v>
      </c>
      <c r="V166" s="69"/>
      <c r="W166" s="69" t="n">
        <f aca="false">IF(($N166+$O166+$P166+$Q166+$R166+$S166+$T166+$U166)&lt;0,($N166+$O166+$P166+$Q166+$R166+$S166+$T166+$U166),0)</f>
        <v>0</v>
      </c>
      <c r="X166" s="69"/>
      <c r="Y166" s="69" t="n">
        <f aca="false">IF(($N166+$O166+$P166+$Q166+$R166+$S166+$T166+$U166)&gt;=0,($N166+$O166+$P166+$Q166+$R166+$S166+$T166+$U166),0)</f>
        <v>5437.7093475155</v>
      </c>
      <c r="AA166" s="69" t="n">
        <f aca="false">IF(AND((($AB165+$W165-$U165)&lt;0),($Y166&gt;0)),($AA165-$K166)*(1+Input!$C$19/(12*100)),($AA165+$Y166-$K166)*(1+Input!$C$19/(12*100)))</f>
        <v>414687.476494477</v>
      </c>
      <c r="AB166" s="69" t="n">
        <f aca="false">IF(AND((($AB165+$W165-$U165)&lt;0),($Y166&gt;=0)),($AB165+$W165-$U165+$Y166)*(1+Input!$C$16/(12*100)),0)</f>
        <v>0</v>
      </c>
    </row>
    <row r="167" customFormat="false" ht="12.8" hidden="false" customHeight="false" outlineLevel="0" collapsed="false">
      <c r="A167" s="67" t="n">
        <v>163</v>
      </c>
      <c r="B167" s="68" t="n">
        <f aca="false">EOMONTH(Input!$C$7,A167)</f>
        <v>47879</v>
      </c>
      <c r="D167" s="67" t="n">
        <f aca="false">DATEDIF(Input!$C$23,$B167,"Y")</f>
        <v>53</v>
      </c>
      <c r="E167" s="67" t="n">
        <f aca="false">DATEDIF(Input!$G$23,$B167,"Y")</f>
        <v>52</v>
      </c>
      <c r="G167" s="69" t="n">
        <f aca="false">Salary_01!$L167</f>
        <v>6372.02839491118</v>
      </c>
      <c r="H167" s="69" t="n">
        <f aca="false">Salary_02!$L167</f>
        <v>4533.83924516894</v>
      </c>
      <c r="I167" s="69" t="n">
        <f aca="false">Retirement_Dist_01!$J167</f>
        <v>0</v>
      </c>
      <c r="J167" s="69" t="n">
        <f aca="false">Retirement_Dist_02!$J167</f>
        <v>0</v>
      </c>
      <c r="K167" s="69" t="n">
        <f aca="true">IF($B167&gt;Input!$C$28,(-1)*PMT(Input!$C$19/(100*12),($A$620-OFFSET($A$4,MATCH(Input!$C$28,$B$4:$B$620,1),0,1,1)),$AD$4,0,1),0)</f>
        <v>0</v>
      </c>
      <c r="L167" s="69" t="n">
        <f aca="false">IF(AND(($B167&lt;Input!$C$28),($B167&lt;Input!$G$28)),($G167+$H167+$I167+$J167),($G167+$H167+$I167+$J167+$K167))</f>
        <v>10905.8676400801</v>
      </c>
      <c r="M167" s="69" t="n">
        <f aca="false">Mortgage!$L167</f>
        <v>-367.133428362891</v>
      </c>
      <c r="N167" s="69" t="n">
        <f aca="false">$L167+$M167</f>
        <v>10538.7342117172</v>
      </c>
      <c r="O167" s="69" t="n">
        <f aca="false">IF(AND(($B167&lt;Input!$C$28),($B167&lt;Input!$G$28)),Expenses!$D167,(-1)*$N167)</f>
        <v>-4851.02486420174</v>
      </c>
      <c r="P167" s="69" t="n">
        <f aca="false">Childcare!$D167</f>
        <v>0</v>
      </c>
      <c r="Q167" s="69" t="n">
        <f aca="false">Loan_01!$E167</f>
        <v>0</v>
      </c>
      <c r="R167" s="69" t="n">
        <f aca="false">Loan_02!$E167</f>
        <v>0</v>
      </c>
      <c r="S167" s="69" t="n">
        <f aca="false">(-1)*SUM(Roth_01!$D167+Roth_02!$D167+IRA_01!$D167+IRA_02!$D167+Invest_01!$D167+Invest_02!$D167)</f>
        <v>-0</v>
      </c>
      <c r="T167" s="69" t="n">
        <f aca="false">(-1)*(IF(($B167&gt;Input!$O$22),0,Input!$O$28)+IF(($B167&gt;Input!$O$29),0,Input!$O$35)+IF(($B167&gt;Input!$O$36),0,Input!$O$42))</f>
        <v>-250</v>
      </c>
      <c r="U167" s="69" t="n">
        <f aca="false">IF(($AB166*(Input!$C$17/100)&gt;0),0,($AB166*(Input!$C$17/100)))</f>
        <v>0</v>
      </c>
      <c r="V167" s="69"/>
      <c r="W167" s="69" t="n">
        <f aca="false">IF(($N167+$O167+$P167+$Q167+$R167+$S167+$T167+$U167)&lt;0,($N167+$O167+$P167+$Q167+$R167+$S167+$T167+$U167),0)</f>
        <v>0</v>
      </c>
      <c r="X167" s="69"/>
      <c r="Y167" s="69" t="n">
        <f aca="false">IF(($N167+$O167+$P167+$Q167+$R167+$S167+$T167+$U167)&gt;=0,($N167+$O167+$P167+$Q167+$R167+$S167+$T167+$U167),0)</f>
        <v>5437.7093475155</v>
      </c>
      <c r="AA167" s="69" t="n">
        <f aca="false">IF(AND((($AB166+$W166-$U166)&lt;0),($Y167&gt;0)),($AA166-$K167)*(1+Input!$C$19/(12*100)),($AA166+$Y167-$K167)*(1+Input!$C$19/(12*100)))</f>
        <v>420142.691058069</v>
      </c>
      <c r="AB167" s="69" t="n">
        <f aca="false">IF(AND((($AB166+$W166-$U166)&lt;0),($Y167&gt;=0)),($AB166+$W166-$U166+$Y167)*(1+Input!$C$16/(12*100)),0)</f>
        <v>0</v>
      </c>
    </row>
    <row r="168" customFormat="false" ht="12.8" hidden="false" customHeight="false" outlineLevel="0" collapsed="false">
      <c r="A168" s="67" t="n">
        <v>164</v>
      </c>
      <c r="B168" s="68" t="n">
        <f aca="false">EOMONTH(Input!$C$7,A168)</f>
        <v>47907</v>
      </c>
      <c r="D168" s="67" t="n">
        <f aca="false">DATEDIF(Input!$C$23,$B168,"Y")</f>
        <v>53</v>
      </c>
      <c r="E168" s="67" t="n">
        <f aca="false">DATEDIF(Input!$G$23,$B168,"Y")</f>
        <v>52</v>
      </c>
      <c r="G168" s="69" t="n">
        <f aca="false">Salary_01!$L168</f>
        <v>6372.02839491118</v>
      </c>
      <c r="H168" s="69" t="n">
        <f aca="false">Salary_02!$L168</f>
        <v>4533.83924516894</v>
      </c>
      <c r="I168" s="69" t="n">
        <f aca="false">Retirement_Dist_01!$J168</f>
        <v>0</v>
      </c>
      <c r="J168" s="69" t="n">
        <f aca="false">Retirement_Dist_02!$J168</f>
        <v>0</v>
      </c>
      <c r="K168" s="69" t="n">
        <f aca="true">IF($B168&gt;Input!$C$28,(-1)*PMT(Input!$C$19/(100*12),($A$620-OFFSET($A$4,MATCH(Input!$C$28,$B$4:$B$620,1),0,1,1)),$AD$4,0,1),0)</f>
        <v>0</v>
      </c>
      <c r="L168" s="69" t="n">
        <f aca="false">IF(AND(($B168&lt;Input!$C$28),($B168&lt;Input!$G$28)),($G168+$H168+$I168+$J168),($G168+$H168+$I168+$J168+$K168))</f>
        <v>10905.8676400801</v>
      </c>
      <c r="M168" s="69" t="n">
        <f aca="false">Mortgage!$L168</f>
        <v>-367.133428362891</v>
      </c>
      <c r="N168" s="69" t="n">
        <f aca="false">$L168+$M168</f>
        <v>10538.7342117172</v>
      </c>
      <c r="O168" s="69" t="n">
        <f aca="false">IF(AND(($B168&lt;Input!$C$28),($B168&lt;Input!$G$28)),Expenses!$D168,(-1)*$N168)</f>
        <v>-4851.02486420174</v>
      </c>
      <c r="P168" s="69" t="n">
        <f aca="false">Childcare!$D168</f>
        <v>0</v>
      </c>
      <c r="Q168" s="69" t="n">
        <f aca="false">Loan_01!$E168</f>
        <v>0</v>
      </c>
      <c r="R168" s="69" t="n">
        <f aca="false">Loan_02!$E168</f>
        <v>0</v>
      </c>
      <c r="S168" s="69" t="n">
        <f aca="false">(-1)*SUM(Roth_01!$D168+Roth_02!$D168+IRA_01!$D168+IRA_02!$D168+Invest_01!$D168+Invest_02!$D168)</f>
        <v>-0</v>
      </c>
      <c r="T168" s="69" t="n">
        <f aca="false">(-1)*(IF(($B168&gt;Input!$O$22),0,Input!$O$28)+IF(($B168&gt;Input!$O$29),0,Input!$O$35)+IF(($B168&gt;Input!$O$36),0,Input!$O$42))</f>
        <v>-250</v>
      </c>
      <c r="U168" s="69" t="n">
        <f aca="false">IF(($AB167*(Input!$C$17/100)&gt;0),0,($AB167*(Input!$C$17/100)))</f>
        <v>0</v>
      </c>
      <c r="V168" s="69"/>
      <c r="W168" s="69" t="n">
        <f aca="false">IF(($N168+$O168+$P168+$Q168+$R168+$S168+$T168+$U168)&lt;0,($N168+$O168+$P168+$Q168+$R168+$S168+$T168+$U168),0)</f>
        <v>0</v>
      </c>
      <c r="X168" s="69"/>
      <c r="Y168" s="69" t="n">
        <f aca="false">IF(($N168+$O168+$P168+$Q168+$R168+$S168+$T168+$U168)&gt;=0,($N168+$O168+$P168+$Q168+$R168+$S168+$T168+$U168),0)</f>
        <v>5437.7093475155</v>
      </c>
      <c r="AA168" s="69" t="n">
        <f aca="false">IF(AND((($AB167+$W167-$U167)&lt;0),($Y168&gt;0)),($AA167-$K168)*(1+Input!$C$19/(12*100)),($AA167+$Y168-$K168)*(1+Input!$C$19/(12*100)))</f>
        <v>425598.132922268</v>
      </c>
      <c r="AB168" s="69" t="n">
        <f aca="false">IF(AND((($AB167+$W167-$U167)&lt;0),($Y168&gt;=0)),($AB167+$W167-$U167+$Y168)*(1+Input!$C$16/(12*100)),0)</f>
        <v>0</v>
      </c>
    </row>
    <row r="169" customFormat="false" ht="12.8" hidden="false" customHeight="false" outlineLevel="0" collapsed="false">
      <c r="A169" s="67" t="n">
        <v>165</v>
      </c>
      <c r="B169" s="68" t="n">
        <f aca="false">EOMONTH(Input!$C$7,A169)</f>
        <v>47938</v>
      </c>
      <c r="D169" s="67" t="n">
        <f aca="false">DATEDIF(Input!$C$23,$B169,"Y")</f>
        <v>53</v>
      </c>
      <c r="E169" s="67" t="n">
        <f aca="false">DATEDIF(Input!$G$23,$B169,"Y")</f>
        <v>52</v>
      </c>
      <c r="G169" s="69" t="n">
        <f aca="false">Salary_01!$L169</f>
        <v>6372.02839491118</v>
      </c>
      <c r="H169" s="69" t="n">
        <f aca="false">Salary_02!$L169</f>
        <v>4533.83924516894</v>
      </c>
      <c r="I169" s="69" t="n">
        <f aca="false">Retirement_Dist_01!$J169</f>
        <v>0</v>
      </c>
      <c r="J169" s="69" t="n">
        <f aca="false">Retirement_Dist_02!$J169</f>
        <v>0</v>
      </c>
      <c r="K169" s="69" t="n">
        <f aca="true">IF($B169&gt;Input!$C$28,(-1)*PMT(Input!$C$19/(100*12),($A$620-OFFSET($A$4,MATCH(Input!$C$28,$B$4:$B$620,1),0,1,1)),$AD$4,0,1),0)</f>
        <v>0</v>
      </c>
      <c r="L169" s="69" t="n">
        <f aca="false">IF(AND(($B169&lt;Input!$C$28),($B169&lt;Input!$G$28)),($G169+$H169+$I169+$J169),($G169+$H169+$I169+$J169+$K169))</f>
        <v>10905.8676400801</v>
      </c>
      <c r="M169" s="69" t="n">
        <f aca="false">Mortgage!$L169</f>
        <v>-367.133428362891</v>
      </c>
      <c r="N169" s="69" t="n">
        <f aca="false">$L169+$M169</f>
        <v>10538.7342117172</v>
      </c>
      <c r="O169" s="69" t="n">
        <f aca="false">IF(AND(($B169&lt;Input!$C$28),($B169&lt;Input!$G$28)),Expenses!$D169,(-1)*$N169)</f>
        <v>-4851.02486420174</v>
      </c>
      <c r="P169" s="69" t="n">
        <f aca="false">Childcare!$D169</f>
        <v>0</v>
      </c>
      <c r="Q169" s="69" t="n">
        <f aca="false">Loan_01!$E169</f>
        <v>0</v>
      </c>
      <c r="R169" s="69" t="n">
        <f aca="false">Loan_02!$E169</f>
        <v>0</v>
      </c>
      <c r="S169" s="69" t="n">
        <f aca="false">(-1)*SUM(Roth_01!$D169+Roth_02!$D169+IRA_01!$D169+IRA_02!$D169+Invest_01!$D169+Invest_02!$D169)</f>
        <v>-0</v>
      </c>
      <c r="T169" s="69" t="n">
        <f aca="false">(-1)*(IF(($B169&gt;Input!$O$22),0,Input!$O$28)+IF(($B169&gt;Input!$O$29),0,Input!$O$35)+IF(($B169&gt;Input!$O$36),0,Input!$O$42))</f>
        <v>-250</v>
      </c>
      <c r="U169" s="69" t="n">
        <f aca="false">IF(($AB168*(Input!$C$17/100)&gt;0),0,($AB168*(Input!$C$17/100)))</f>
        <v>0</v>
      </c>
      <c r="V169" s="69"/>
      <c r="W169" s="69" t="n">
        <f aca="false">IF(($N169+$O169+$P169+$Q169+$R169+$S169+$T169+$U169)&lt;0,($N169+$O169+$P169+$Q169+$R169+$S169+$T169+$U169),0)</f>
        <v>0</v>
      </c>
      <c r="X169" s="69"/>
      <c r="Y169" s="69" t="n">
        <f aca="false">IF(($N169+$O169+$P169+$Q169+$R169+$S169+$T169+$U169)&gt;=0,($N169+$O169+$P169+$Q169+$R169+$S169+$T169+$U169),0)</f>
        <v>5437.7093475155</v>
      </c>
      <c r="AA169" s="69" t="n">
        <f aca="false">IF(AND((($AB168+$W168-$U168)&lt;0),($Y169&gt;0)),($AA168-$K169)*(1+Input!$C$19/(12*100)),($AA168+$Y169-$K169)*(1+Input!$C$19/(12*100)))</f>
        <v>431053.802096545</v>
      </c>
      <c r="AB169" s="69" t="n">
        <f aca="false">IF(AND((($AB168+$W168-$U168)&lt;0),($Y169&gt;=0)),($AB168+$W168-$U168+$Y169)*(1+Input!$C$16/(12*100)),0)</f>
        <v>0</v>
      </c>
    </row>
    <row r="170" customFormat="false" ht="12.8" hidden="false" customHeight="false" outlineLevel="0" collapsed="false">
      <c r="A170" s="67" t="n">
        <v>166</v>
      </c>
      <c r="B170" s="68" t="n">
        <f aca="false">EOMONTH(Input!$C$7,A170)</f>
        <v>47968</v>
      </c>
      <c r="D170" s="67" t="n">
        <f aca="false">DATEDIF(Input!$C$23,$B170,"Y")</f>
        <v>53</v>
      </c>
      <c r="E170" s="67" t="n">
        <f aca="false">DATEDIF(Input!$G$23,$B170,"Y")</f>
        <v>52</v>
      </c>
      <c r="G170" s="69" t="n">
        <f aca="false">Salary_01!$L170</f>
        <v>6372.02839491118</v>
      </c>
      <c r="H170" s="69" t="n">
        <f aca="false">Salary_02!$L170</f>
        <v>4533.83924516894</v>
      </c>
      <c r="I170" s="69" t="n">
        <f aca="false">Retirement_Dist_01!$J170</f>
        <v>0</v>
      </c>
      <c r="J170" s="69" t="n">
        <f aca="false">Retirement_Dist_02!$J170</f>
        <v>0</v>
      </c>
      <c r="K170" s="69" t="n">
        <f aca="true">IF($B170&gt;Input!$C$28,(-1)*PMT(Input!$C$19/(100*12),($A$620-OFFSET($A$4,MATCH(Input!$C$28,$B$4:$B$620,1),0,1,1)),$AD$4,0,1),0)</f>
        <v>0</v>
      </c>
      <c r="L170" s="69" t="n">
        <f aca="false">IF(AND(($B170&lt;Input!$C$28),($B170&lt;Input!$G$28)),($G170+$H170+$I170+$J170),($G170+$H170+$I170+$J170+$K170))</f>
        <v>10905.8676400801</v>
      </c>
      <c r="M170" s="69" t="n">
        <f aca="false">Mortgage!$L170</f>
        <v>-367.133428362891</v>
      </c>
      <c r="N170" s="69" t="n">
        <f aca="false">$L170+$M170</f>
        <v>10538.7342117172</v>
      </c>
      <c r="O170" s="69" t="n">
        <f aca="false">IF(AND(($B170&lt;Input!$C$28),($B170&lt;Input!$G$28)),Expenses!$D170,(-1)*$N170)</f>
        <v>-4851.02486420174</v>
      </c>
      <c r="P170" s="69" t="n">
        <f aca="false">Childcare!$D170</f>
        <v>0</v>
      </c>
      <c r="Q170" s="69" t="n">
        <f aca="false">Loan_01!$E170</f>
        <v>0</v>
      </c>
      <c r="R170" s="69" t="n">
        <f aca="false">Loan_02!$E170</f>
        <v>0</v>
      </c>
      <c r="S170" s="69" t="n">
        <f aca="false">(-1)*SUM(Roth_01!$D170+Roth_02!$D170+IRA_01!$D170+IRA_02!$D170+Invest_01!$D170+Invest_02!$D170)</f>
        <v>-0</v>
      </c>
      <c r="T170" s="69" t="n">
        <f aca="false">(-1)*(IF(($B170&gt;Input!$O$22),0,Input!$O$28)+IF(($B170&gt;Input!$O$29),0,Input!$O$35)+IF(($B170&gt;Input!$O$36),0,Input!$O$42))</f>
        <v>-250</v>
      </c>
      <c r="U170" s="69" t="n">
        <f aca="false">IF(($AB169*(Input!$C$17/100)&gt;0),0,($AB169*(Input!$C$17/100)))</f>
        <v>0</v>
      </c>
      <c r="V170" s="69"/>
      <c r="W170" s="69" t="n">
        <f aca="false">IF(($N170+$O170+$P170+$Q170+$R170+$S170+$T170+$U170)&lt;0,($N170+$O170+$P170+$Q170+$R170+$S170+$T170+$U170),0)</f>
        <v>0</v>
      </c>
      <c r="X170" s="69"/>
      <c r="Y170" s="69" t="n">
        <f aca="false">IF(($N170+$O170+$P170+$Q170+$R170+$S170+$T170+$U170)&gt;=0,($N170+$O170+$P170+$Q170+$R170+$S170+$T170+$U170),0)</f>
        <v>5437.7093475155</v>
      </c>
      <c r="AA170" s="69" t="n">
        <f aca="false">IF(AND((($AB169+$W169-$U169)&lt;0),($Y170&gt;0)),($AA169-$K170)*(1+Input!$C$19/(12*100)),($AA169+$Y170-$K170)*(1+Input!$C$19/(12*100)))</f>
        <v>436509.69859037</v>
      </c>
      <c r="AB170" s="69" t="n">
        <f aca="false">IF(AND((($AB169+$W169-$U169)&lt;0),($Y170&gt;=0)),($AB169+$W169-$U169+$Y170)*(1+Input!$C$16/(12*100)),0)</f>
        <v>0</v>
      </c>
    </row>
    <row r="171" customFormat="false" ht="12.8" hidden="false" customHeight="false" outlineLevel="0" collapsed="false">
      <c r="A171" s="67" t="n">
        <v>167</v>
      </c>
      <c r="B171" s="68" t="n">
        <f aca="false">EOMONTH(Input!$C$7,A171)</f>
        <v>47999</v>
      </c>
      <c r="D171" s="67" t="n">
        <f aca="false">DATEDIF(Input!$C$23,$B171,"Y")</f>
        <v>54</v>
      </c>
      <c r="E171" s="67" t="n">
        <f aca="false">DATEDIF(Input!$G$23,$B171,"Y")</f>
        <v>52</v>
      </c>
      <c r="G171" s="69" t="n">
        <f aca="false">Salary_01!$L171</f>
        <v>6372.02839491118</v>
      </c>
      <c r="H171" s="69" t="n">
        <f aca="false">Salary_02!$L171</f>
        <v>4533.83924516894</v>
      </c>
      <c r="I171" s="69" t="n">
        <f aca="false">Retirement_Dist_01!$J171</f>
        <v>0</v>
      </c>
      <c r="J171" s="69" t="n">
        <f aca="false">Retirement_Dist_02!$J171</f>
        <v>0</v>
      </c>
      <c r="K171" s="69" t="n">
        <f aca="true">IF($B171&gt;Input!$C$28,(-1)*PMT(Input!$C$19/(100*12),($A$620-OFFSET($A$4,MATCH(Input!$C$28,$B$4:$B$620,1),0,1,1)),$AD$4,0,1),0)</f>
        <v>0</v>
      </c>
      <c r="L171" s="69" t="n">
        <f aca="false">IF(AND(($B171&lt;Input!$C$28),($B171&lt;Input!$G$28)),($G171+$H171+$I171+$J171),($G171+$H171+$I171+$J171+$K171))</f>
        <v>10905.8676400801</v>
      </c>
      <c r="M171" s="69" t="n">
        <f aca="false">Mortgage!$L171</f>
        <v>-367.133428362891</v>
      </c>
      <c r="N171" s="69" t="n">
        <f aca="false">$L171+$M171</f>
        <v>10538.7342117172</v>
      </c>
      <c r="O171" s="69" t="n">
        <f aca="false">IF(AND(($B171&lt;Input!$C$28),($B171&lt;Input!$G$28)),Expenses!$D171,(-1)*$N171)</f>
        <v>-4851.02486420174</v>
      </c>
      <c r="P171" s="69" t="n">
        <f aca="false">Childcare!$D171</f>
        <v>0</v>
      </c>
      <c r="Q171" s="69" t="n">
        <f aca="false">Loan_01!$E171</f>
        <v>0</v>
      </c>
      <c r="R171" s="69" t="n">
        <f aca="false">Loan_02!$E171</f>
        <v>0</v>
      </c>
      <c r="S171" s="69" t="n">
        <f aca="false">(-1)*SUM(Roth_01!$D171+Roth_02!$D171+IRA_01!$D171+IRA_02!$D171+Invest_01!$D171+Invest_02!$D171)</f>
        <v>-0</v>
      </c>
      <c r="T171" s="69" t="n">
        <f aca="false">(-1)*(IF(($B171&gt;Input!$O$22),0,Input!$O$28)+IF(($B171&gt;Input!$O$29),0,Input!$O$35)+IF(($B171&gt;Input!$O$36),0,Input!$O$42))</f>
        <v>-250</v>
      </c>
      <c r="U171" s="69" t="n">
        <f aca="false">IF(($AB170*(Input!$C$17/100)&gt;0),0,($AB170*(Input!$C$17/100)))</f>
        <v>0</v>
      </c>
      <c r="V171" s="69"/>
      <c r="W171" s="69" t="n">
        <f aca="false">IF(($N171+$O171+$P171+$Q171+$R171+$S171+$T171+$U171)&lt;0,($N171+$O171+$P171+$Q171+$R171+$S171+$T171+$U171),0)</f>
        <v>0</v>
      </c>
      <c r="X171" s="69"/>
      <c r="Y171" s="69" t="n">
        <f aca="false">IF(($N171+$O171+$P171+$Q171+$R171+$S171+$T171+$U171)&gt;=0,($N171+$O171+$P171+$Q171+$R171+$S171+$T171+$U171),0)</f>
        <v>5437.7093475155</v>
      </c>
      <c r="AA171" s="69" t="n">
        <f aca="false">IF(AND((($AB170+$W170-$U170)&lt;0),($Y171&gt;0)),($AA170-$K171)*(1+Input!$C$19/(12*100)),($AA170+$Y171-$K171)*(1+Input!$C$19/(12*100)))</f>
        <v>441965.822413217</v>
      </c>
      <c r="AB171" s="69" t="n">
        <f aca="false">IF(AND((($AB170+$W170-$U170)&lt;0),($Y171&gt;=0)),($AB170+$W170-$U170+$Y171)*(1+Input!$C$16/(12*100)),0)</f>
        <v>0</v>
      </c>
    </row>
    <row r="172" customFormat="false" ht="12.8" hidden="false" customHeight="false" outlineLevel="0" collapsed="false">
      <c r="A172" s="67" t="n">
        <v>168</v>
      </c>
      <c r="B172" s="68" t="n">
        <f aca="false">EOMONTH(Input!$C$7,A172)</f>
        <v>48029</v>
      </c>
      <c r="D172" s="67" t="n">
        <f aca="false">DATEDIF(Input!$C$23,$B172,"Y")</f>
        <v>54</v>
      </c>
      <c r="E172" s="67" t="n">
        <f aca="false">DATEDIF(Input!$G$23,$B172,"Y")</f>
        <v>52</v>
      </c>
      <c r="G172" s="69" t="n">
        <f aca="false">Salary_01!$L172</f>
        <v>6499.4689628094</v>
      </c>
      <c r="H172" s="69" t="n">
        <f aca="false">Salary_02!$L172</f>
        <v>4624.51603007232</v>
      </c>
      <c r="I172" s="69" t="n">
        <f aca="false">Retirement_Dist_01!$J172</f>
        <v>0</v>
      </c>
      <c r="J172" s="69" t="n">
        <f aca="false">Retirement_Dist_02!$J172</f>
        <v>0</v>
      </c>
      <c r="K172" s="69" t="n">
        <f aca="true">IF($B172&gt;Input!$C$28,(-1)*PMT(Input!$C$19/(100*12),($A$620-OFFSET($A$4,MATCH(Input!$C$28,$B$4:$B$620,1),0,1,1)),$AD$4,0,1),0)</f>
        <v>0</v>
      </c>
      <c r="L172" s="69" t="n">
        <f aca="false">IF(AND(($B172&lt;Input!$C$28),($B172&lt;Input!$G$28)),($G172+$H172+$I172+$J172),($G172+$H172+$I172+$J172+$K172))</f>
        <v>11123.9849928817</v>
      </c>
      <c r="M172" s="69" t="n">
        <f aca="false">Mortgage!$L172</f>
        <v>-378.147431213778</v>
      </c>
      <c r="N172" s="69" t="n">
        <f aca="false">$L172+$M172</f>
        <v>10745.8375616679</v>
      </c>
      <c r="O172" s="69" t="n">
        <f aca="false">IF(AND(($B172&lt;Input!$C$28),($B172&lt;Input!$G$28)),Expenses!$D172,(-1)*$N172)</f>
        <v>-4948.04536148577</v>
      </c>
      <c r="P172" s="69" t="n">
        <f aca="false">Childcare!$D172</f>
        <v>0</v>
      </c>
      <c r="Q172" s="69" t="n">
        <f aca="false">Loan_01!$E172</f>
        <v>0</v>
      </c>
      <c r="R172" s="69" t="n">
        <f aca="false">Loan_02!$E172</f>
        <v>0</v>
      </c>
      <c r="S172" s="69" t="n">
        <f aca="false">(-1)*SUM(Roth_01!$D172+Roth_02!$D172+IRA_01!$D172+IRA_02!$D172+Invest_01!$D172+Invest_02!$D172)</f>
        <v>-0</v>
      </c>
      <c r="T172" s="69" t="n">
        <f aca="false">(-1)*(IF(($B172&gt;Input!$O$22),0,Input!$O$28)+IF(($B172&gt;Input!$O$29),0,Input!$O$35)+IF(($B172&gt;Input!$O$36),0,Input!$O$42))</f>
        <v>-250</v>
      </c>
      <c r="U172" s="69" t="n">
        <f aca="false">IF(($AB171*(Input!$C$17/100)&gt;0),0,($AB171*(Input!$C$17/100)))</f>
        <v>0</v>
      </c>
      <c r="V172" s="69"/>
      <c r="W172" s="69" t="n">
        <f aca="false">IF(($N172+$O172+$P172+$Q172+$R172+$S172+$T172+$U172)&lt;0,($N172+$O172+$P172+$Q172+$R172+$S172+$T172+$U172),0)</f>
        <v>0</v>
      </c>
      <c r="X172" s="69"/>
      <c r="Y172" s="69" t="n">
        <f aca="false">IF(($N172+$O172+$P172+$Q172+$R172+$S172+$T172+$U172)&gt;=0,($N172+$O172+$P172+$Q172+$R172+$S172+$T172+$U172),0)</f>
        <v>5547.79220018218</v>
      </c>
      <c r="AA172" s="69" t="n">
        <f aca="false">IF(AND((($AB171+$W171-$U171)&lt;0),($Y172&gt;0)),($AA171-$K172)*(1+Input!$C$19/(12*100)),($AA171+$Y172-$K172)*(1+Input!$C$19/(12*100)))</f>
        <v>447532.261014008</v>
      </c>
      <c r="AB172" s="69" t="n">
        <f aca="false">IF(AND((($AB171+$W171-$U171)&lt;0),($Y172&gt;=0)),($AB171+$W171-$U171+$Y172)*(1+Input!$C$16/(12*100)),0)</f>
        <v>0</v>
      </c>
    </row>
    <row r="173" customFormat="false" ht="12.8" hidden="false" customHeight="false" outlineLevel="0" collapsed="false">
      <c r="A173" s="67" t="n">
        <v>169</v>
      </c>
      <c r="B173" s="68" t="n">
        <f aca="false">EOMONTH(Input!$C$7,A173)</f>
        <v>48060</v>
      </c>
      <c r="D173" s="67" t="n">
        <f aca="false">DATEDIF(Input!$C$23,$B173,"Y")</f>
        <v>54</v>
      </c>
      <c r="E173" s="67" t="n">
        <f aca="false">DATEDIF(Input!$G$23,$B173,"Y")</f>
        <v>52</v>
      </c>
      <c r="G173" s="69" t="n">
        <f aca="false">Salary_01!$L173</f>
        <v>6499.4689628094</v>
      </c>
      <c r="H173" s="69" t="n">
        <f aca="false">Salary_02!$L173</f>
        <v>4624.51603007232</v>
      </c>
      <c r="I173" s="69" t="n">
        <f aca="false">Retirement_Dist_01!$J173</f>
        <v>0</v>
      </c>
      <c r="J173" s="69" t="n">
        <f aca="false">Retirement_Dist_02!$J173</f>
        <v>0</v>
      </c>
      <c r="K173" s="69" t="n">
        <f aca="true">IF($B173&gt;Input!$C$28,(-1)*PMT(Input!$C$19/(100*12),($A$620-OFFSET($A$4,MATCH(Input!$C$28,$B$4:$B$620,1),0,1,1)),$AD$4,0,1),0)</f>
        <v>0</v>
      </c>
      <c r="L173" s="69" t="n">
        <f aca="false">IF(AND(($B173&lt;Input!$C$28),($B173&lt;Input!$G$28)),($G173+$H173+$I173+$J173),($G173+$H173+$I173+$J173+$K173))</f>
        <v>11123.9849928817</v>
      </c>
      <c r="M173" s="69" t="n">
        <f aca="false">Mortgage!$L173</f>
        <v>-378.147431213778</v>
      </c>
      <c r="N173" s="69" t="n">
        <f aca="false">$L173+$M173</f>
        <v>10745.8375616679</v>
      </c>
      <c r="O173" s="69" t="n">
        <f aca="false">IF(AND(($B173&lt;Input!$C$28),($B173&lt;Input!$G$28)),Expenses!$D173,(-1)*$N173)</f>
        <v>-4948.04536148577</v>
      </c>
      <c r="P173" s="69" t="n">
        <f aca="false">Childcare!$D173</f>
        <v>0</v>
      </c>
      <c r="Q173" s="69" t="n">
        <f aca="false">Loan_01!$E173</f>
        <v>0</v>
      </c>
      <c r="R173" s="69" t="n">
        <f aca="false">Loan_02!$E173</f>
        <v>0</v>
      </c>
      <c r="S173" s="69" t="n">
        <f aca="false">(-1)*SUM(Roth_01!$D173+Roth_02!$D173+IRA_01!$D173+IRA_02!$D173+Invest_01!$D173+Invest_02!$D173)</f>
        <v>-0</v>
      </c>
      <c r="T173" s="69" t="n">
        <f aca="false">(-1)*(IF(($B173&gt;Input!$O$22),0,Input!$O$28)+IF(($B173&gt;Input!$O$29),0,Input!$O$35)+IF(($B173&gt;Input!$O$36),0,Input!$O$42))</f>
        <v>-250</v>
      </c>
      <c r="U173" s="69" t="n">
        <f aca="false">IF(($AB172*(Input!$C$17/100)&gt;0),0,($AB172*(Input!$C$17/100)))</f>
        <v>0</v>
      </c>
      <c r="V173" s="69"/>
      <c r="W173" s="69" t="n">
        <f aca="false">IF(($N173+$O173+$P173+$Q173+$R173+$S173+$T173+$U173)&lt;0,($N173+$O173+$P173+$Q173+$R173+$S173+$T173+$U173),0)</f>
        <v>0</v>
      </c>
      <c r="X173" s="69"/>
      <c r="Y173" s="69" t="n">
        <f aca="false">IF(($N173+$O173+$P173+$Q173+$R173+$S173+$T173+$U173)&gt;=0,($N173+$O173+$P173+$Q173+$R173+$S173+$T173+$U173),0)</f>
        <v>5547.79220018218</v>
      </c>
      <c r="AA173" s="69" t="n">
        <f aca="false">IF(AND((($AB172+$W172-$U172)&lt;0),($Y173&gt;0)),($AA172-$K173)*(1+Input!$C$19/(12*100)),($AA172+$Y173-$K173)*(1+Input!$C$19/(12*100)))</f>
        <v>453098.931549741</v>
      </c>
      <c r="AB173" s="69" t="n">
        <f aca="false">IF(AND((($AB172+$W172-$U172)&lt;0),($Y173&gt;=0)),($AB172+$W172-$U172+$Y173)*(1+Input!$C$16/(12*100)),0)</f>
        <v>0</v>
      </c>
    </row>
    <row r="174" customFormat="false" ht="12.8" hidden="false" customHeight="false" outlineLevel="0" collapsed="false">
      <c r="A174" s="67" t="n">
        <v>170</v>
      </c>
      <c r="B174" s="68" t="n">
        <f aca="false">EOMONTH(Input!$C$7,A174)</f>
        <v>48091</v>
      </c>
      <c r="D174" s="67" t="n">
        <f aca="false">DATEDIF(Input!$C$23,$B174,"Y")</f>
        <v>54</v>
      </c>
      <c r="E174" s="67" t="n">
        <f aca="false">DATEDIF(Input!$G$23,$B174,"Y")</f>
        <v>52</v>
      </c>
      <c r="G174" s="69" t="n">
        <f aca="false">Salary_01!$L174</f>
        <v>6499.4689628094</v>
      </c>
      <c r="H174" s="69" t="n">
        <f aca="false">Salary_02!$L174</f>
        <v>4624.51603007232</v>
      </c>
      <c r="I174" s="69" t="n">
        <f aca="false">Retirement_Dist_01!$J174</f>
        <v>0</v>
      </c>
      <c r="J174" s="69" t="n">
        <f aca="false">Retirement_Dist_02!$J174</f>
        <v>0</v>
      </c>
      <c r="K174" s="69" t="n">
        <f aca="true">IF($B174&gt;Input!$C$28,(-1)*PMT(Input!$C$19/(100*12),($A$620-OFFSET($A$4,MATCH(Input!$C$28,$B$4:$B$620,1),0,1,1)),$AD$4,0,1),0)</f>
        <v>0</v>
      </c>
      <c r="L174" s="69" t="n">
        <f aca="false">IF(AND(($B174&lt;Input!$C$28),($B174&lt;Input!$G$28)),($G174+$H174+$I174+$J174),($G174+$H174+$I174+$J174+$K174))</f>
        <v>11123.9849928817</v>
      </c>
      <c r="M174" s="69" t="n">
        <f aca="false">Mortgage!$L174</f>
        <v>-378.147431213778</v>
      </c>
      <c r="N174" s="69" t="n">
        <f aca="false">$L174+$M174</f>
        <v>10745.8375616679</v>
      </c>
      <c r="O174" s="69" t="n">
        <f aca="false">IF(AND(($B174&lt;Input!$C$28),($B174&lt;Input!$G$28)),Expenses!$D174,(-1)*$N174)</f>
        <v>-4948.04536148577</v>
      </c>
      <c r="P174" s="69" t="n">
        <f aca="false">Childcare!$D174</f>
        <v>0</v>
      </c>
      <c r="Q174" s="69" t="n">
        <f aca="false">Loan_01!$E174</f>
        <v>0</v>
      </c>
      <c r="R174" s="69" t="n">
        <f aca="false">Loan_02!$E174</f>
        <v>0</v>
      </c>
      <c r="S174" s="69" t="n">
        <f aca="false">(-1)*SUM(Roth_01!$D174+Roth_02!$D174+IRA_01!$D174+IRA_02!$D174+Invest_01!$D174+Invest_02!$D174)</f>
        <v>-0</v>
      </c>
      <c r="T174" s="69" t="n">
        <f aca="false">(-1)*(IF(($B174&gt;Input!$O$22),0,Input!$O$28)+IF(($B174&gt;Input!$O$29),0,Input!$O$35)+IF(($B174&gt;Input!$O$36),0,Input!$O$42))</f>
        <v>-250</v>
      </c>
      <c r="U174" s="69" t="n">
        <f aca="false">IF(($AB173*(Input!$C$17/100)&gt;0),0,($AB173*(Input!$C$17/100)))</f>
        <v>0</v>
      </c>
      <c r="V174" s="69"/>
      <c r="W174" s="69" t="n">
        <f aca="false">IF(($N174+$O174+$P174+$Q174+$R174+$S174+$T174+$U174)&lt;0,($N174+$O174+$P174+$Q174+$R174+$S174+$T174+$U174),0)</f>
        <v>0</v>
      </c>
      <c r="X174" s="69"/>
      <c r="Y174" s="69" t="n">
        <f aca="false">IF(($N174+$O174+$P174+$Q174+$R174+$S174+$T174+$U174)&gt;=0,($N174+$O174+$P174+$Q174+$R174+$S174+$T174+$U174),0)</f>
        <v>5547.79220018218</v>
      </c>
      <c r="AA174" s="69" t="n">
        <f aca="false">IF(AND((($AB173+$W173-$U173)&lt;0),($Y174&gt;0)),($AA173-$K174)*(1+Input!$C$19/(12*100)),($AA173+$Y174-$K174)*(1+Input!$C$19/(12*100)))</f>
        <v>458665.834030079</v>
      </c>
      <c r="AB174" s="69" t="n">
        <f aca="false">IF(AND((($AB173+$W173-$U173)&lt;0),($Y174&gt;=0)),($AB173+$W173-$U173+$Y174)*(1+Input!$C$16/(12*100)),0)</f>
        <v>0</v>
      </c>
    </row>
    <row r="175" customFormat="false" ht="12.8" hidden="false" customHeight="false" outlineLevel="0" collapsed="false">
      <c r="A175" s="67" t="n">
        <v>171</v>
      </c>
      <c r="B175" s="68" t="n">
        <f aca="false">EOMONTH(Input!$C$7,A175)</f>
        <v>48121</v>
      </c>
      <c r="D175" s="67" t="n">
        <f aca="false">DATEDIF(Input!$C$23,$B175,"Y")</f>
        <v>54</v>
      </c>
      <c r="E175" s="67" t="n">
        <f aca="false">DATEDIF(Input!$G$23,$B175,"Y")</f>
        <v>52</v>
      </c>
      <c r="G175" s="69" t="n">
        <f aca="false">Salary_01!$L175</f>
        <v>6499.4689628094</v>
      </c>
      <c r="H175" s="69" t="n">
        <f aca="false">Salary_02!$L175</f>
        <v>4624.51603007232</v>
      </c>
      <c r="I175" s="69" t="n">
        <f aca="false">Retirement_Dist_01!$J175</f>
        <v>0</v>
      </c>
      <c r="J175" s="69" t="n">
        <f aca="false">Retirement_Dist_02!$J175</f>
        <v>0</v>
      </c>
      <c r="K175" s="69" t="n">
        <f aca="true">IF($B175&gt;Input!$C$28,(-1)*PMT(Input!$C$19/(100*12),($A$620-OFFSET($A$4,MATCH(Input!$C$28,$B$4:$B$620,1),0,1,1)),$AD$4,0,1),0)</f>
        <v>0</v>
      </c>
      <c r="L175" s="69" t="n">
        <f aca="false">IF(AND(($B175&lt;Input!$C$28),($B175&lt;Input!$G$28)),($G175+$H175+$I175+$J175),($G175+$H175+$I175+$J175+$K175))</f>
        <v>11123.9849928817</v>
      </c>
      <c r="M175" s="69" t="n">
        <f aca="false">Mortgage!$L175</f>
        <v>-378.147431213778</v>
      </c>
      <c r="N175" s="69" t="n">
        <f aca="false">$L175+$M175</f>
        <v>10745.8375616679</v>
      </c>
      <c r="O175" s="69" t="n">
        <f aca="false">IF(AND(($B175&lt;Input!$C$28),($B175&lt;Input!$G$28)),Expenses!$D175,(-1)*$N175)</f>
        <v>-4948.04536148577</v>
      </c>
      <c r="P175" s="69" t="n">
        <f aca="false">Childcare!$D175</f>
        <v>0</v>
      </c>
      <c r="Q175" s="69" t="n">
        <f aca="false">Loan_01!$E175</f>
        <v>0</v>
      </c>
      <c r="R175" s="69" t="n">
        <f aca="false">Loan_02!$E175</f>
        <v>0</v>
      </c>
      <c r="S175" s="69" t="n">
        <f aca="false">(-1)*SUM(Roth_01!$D175+Roth_02!$D175+IRA_01!$D175+IRA_02!$D175+Invest_01!$D175+Invest_02!$D175)</f>
        <v>-0</v>
      </c>
      <c r="T175" s="69" t="n">
        <f aca="false">(-1)*(IF(($B175&gt;Input!$O$22),0,Input!$O$28)+IF(($B175&gt;Input!$O$29),0,Input!$O$35)+IF(($B175&gt;Input!$O$36),0,Input!$O$42))</f>
        <v>-0</v>
      </c>
      <c r="U175" s="69" t="n">
        <f aca="false">IF(($AB174*(Input!$C$17/100)&gt;0),0,($AB174*(Input!$C$17/100)))</f>
        <v>0</v>
      </c>
      <c r="V175" s="69"/>
      <c r="W175" s="69" t="n">
        <f aca="false">IF(($N175+$O175+$P175+$Q175+$R175+$S175+$T175+$U175)&lt;0,($N175+$O175+$P175+$Q175+$R175+$S175+$T175+$U175),0)</f>
        <v>0</v>
      </c>
      <c r="X175" s="69"/>
      <c r="Y175" s="69" t="n">
        <f aca="false">IF(($N175+$O175+$P175+$Q175+$R175+$S175+$T175+$U175)&gt;=0,($N175+$O175+$P175+$Q175+$R175+$S175+$T175+$U175),0)</f>
        <v>5797.79220018218</v>
      </c>
      <c r="AA175" s="69" t="n">
        <f aca="false">IF(AND((($AB174+$W174-$U174)&lt;0),($Y175&gt;0)),($AA174-$K175)*(1+Input!$C$19/(12*100)),($AA174+$Y175-$K175)*(1+Input!$C$19/(12*100)))</f>
        <v>464482.978881354</v>
      </c>
      <c r="AB175" s="69" t="n">
        <f aca="false">IF(AND((($AB174+$W174-$U174)&lt;0),($Y175&gt;=0)),($AB174+$W174-$U174+$Y175)*(1+Input!$C$16/(12*100)),0)</f>
        <v>0</v>
      </c>
    </row>
    <row r="176" customFormat="false" ht="12.8" hidden="false" customHeight="false" outlineLevel="0" collapsed="false">
      <c r="A176" s="67" t="n">
        <v>172</v>
      </c>
      <c r="B176" s="68" t="n">
        <f aca="false">EOMONTH(Input!$C$7,A176)</f>
        <v>48152</v>
      </c>
      <c r="D176" s="67" t="n">
        <f aca="false">DATEDIF(Input!$C$23,$B176,"Y")</f>
        <v>54</v>
      </c>
      <c r="E176" s="67" t="n">
        <f aca="false">DATEDIF(Input!$G$23,$B176,"Y")</f>
        <v>53</v>
      </c>
      <c r="G176" s="69" t="n">
        <f aca="false">Salary_01!$L176</f>
        <v>6499.4689628094</v>
      </c>
      <c r="H176" s="69" t="n">
        <f aca="false">Salary_02!$L176</f>
        <v>4624.51603007232</v>
      </c>
      <c r="I176" s="69" t="n">
        <f aca="false">Retirement_Dist_01!$J176</f>
        <v>0</v>
      </c>
      <c r="J176" s="69" t="n">
        <f aca="false">Retirement_Dist_02!$J176</f>
        <v>0</v>
      </c>
      <c r="K176" s="69" t="n">
        <f aca="true">IF($B176&gt;Input!$C$28,(-1)*PMT(Input!$C$19/(100*12),($A$620-OFFSET($A$4,MATCH(Input!$C$28,$B$4:$B$620,1),0,1,1)),$AD$4,0,1),0)</f>
        <v>0</v>
      </c>
      <c r="L176" s="69" t="n">
        <f aca="false">IF(AND(($B176&lt;Input!$C$28),($B176&lt;Input!$G$28)),($G176+$H176+$I176+$J176),($G176+$H176+$I176+$J176+$K176))</f>
        <v>11123.9849928817</v>
      </c>
      <c r="M176" s="69" t="n">
        <f aca="false">Mortgage!$L176</f>
        <v>-378.147431213778</v>
      </c>
      <c r="N176" s="69" t="n">
        <f aca="false">$L176+$M176</f>
        <v>10745.8375616679</v>
      </c>
      <c r="O176" s="69" t="n">
        <f aca="false">IF(AND(($B176&lt;Input!$C$28),($B176&lt;Input!$G$28)),Expenses!$D176,(-1)*$N176)</f>
        <v>-4948.04536148577</v>
      </c>
      <c r="P176" s="69" t="n">
        <f aca="false">Childcare!$D176</f>
        <v>0</v>
      </c>
      <c r="Q176" s="69" t="n">
        <f aca="false">Loan_01!$E176</f>
        <v>0</v>
      </c>
      <c r="R176" s="69" t="n">
        <f aca="false">Loan_02!$E176</f>
        <v>0</v>
      </c>
      <c r="S176" s="69" t="n">
        <f aca="false">(-1)*SUM(Roth_01!$D176+Roth_02!$D176+IRA_01!$D176+IRA_02!$D176+Invest_01!$D176+Invest_02!$D176)</f>
        <v>-0</v>
      </c>
      <c r="T176" s="69" t="n">
        <f aca="false">(-1)*(IF(($B176&gt;Input!$O$22),0,Input!$O$28)+IF(($B176&gt;Input!$O$29),0,Input!$O$35)+IF(($B176&gt;Input!$O$36),0,Input!$O$42))</f>
        <v>-0</v>
      </c>
      <c r="U176" s="69" t="n">
        <f aca="false">IF(($AB175*(Input!$C$17/100)&gt;0),0,($AB175*(Input!$C$17/100)))</f>
        <v>0</v>
      </c>
      <c r="V176" s="69"/>
      <c r="W176" s="69" t="n">
        <f aca="false">IF(($N176+$O176+$P176+$Q176+$R176+$S176+$T176+$U176)&lt;0,($N176+$O176+$P176+$Q176+$R176+$S176+$T176+$U176),0)</f>
        <v>0</v>
      </c>
      <c r="X176" s="69"/>
      <c r="Y176" s="69" t="n">
        <f aca="false">IF(($N176+$O176+$P176+$Q176+$R176+$S176+$T176+$U176)&gt;=0,($N176+$O176+$P176+$Q176+$R176+$S176+$T176+$U176),0)</f>
        <v>5797.79220018218</v>
      </c>
      <c r="AA176" s="69" t="n">
        <f aca="false">IF(AND((($AB175+$W175-$U175)&lt;0),($Y176&gt;0)),($AA175-$K176)*(1+Input!$C$19/(12*100)),($AA175+$Y176-$K176)*(1+Input!$C$19/(12*100)))</f>
        <v>470300.366113665</v>
      </c>
      <c r="AB176" s="69" t="n">
        <f aca="false">IF(AND((($AB175+$W175-$U175)&lt;0),($Y176&gt;=0)),($AB175+$W175-$U175+$Y176)*(1+Input!$C$16/(12*100)),0)</f>
        <v>0</v>
      </c>
    </row>
    <row r="177" customFormat="false" ht="12.8" hidden="false" customHeight="false" outlineLevel="0" collapsed="false">
      <c r="A177" s="67" t="n">
        <v>173</v>
      </c>
      <c r="B177" s="68" t="n">
        <f aca="false">EOMONTH(Input!$C$7,A177)</f>
        <v>48182</v>
      </c>
      <c r="D177" s="67" t="n">
        <f aca="false">DATEDIF(Input!$C$23,$B177,"Y")</f>
        <v>54</v>
      </c>
      <c r="E177" s="67" t="n">
        <f aca="false">DATEDIF(Input!$G$23,$B177,"Y")</f>
        <v>53</v>
      </c>
      <c r="G177" s="69" t="n">
        <f aca="false">Salary_01!$L177</f>
        <v>6499.4689628094</v>
      </c>
      <c r="H177" s="69" t="n">
        <f aca="false">Salary_02!$L177</f>
        <v>4624.51603007232</v>
      </c>
      <c r="I177" s="69" t="n">
        <f aca="false">Retirement_Dist_01!$J177</f>
        <v>0</v>
      </c>
      <c r="J177" s="69" t="n">
        <f aca="false">Retirement_Dist_02!$J177</f>
        <v>0</v>
      </c>
      <c r="K177" s="69" t="n">
        <f aca="true">IF($B177&gt;Input!$C$28,(-1)*PMT(Input!$C$19/(100*12),($A$620-OFFSET($A$4,MATCH(Input!$C$28,$B$4:$B$620,1),0,1,1)),$AD$4,0,1),0)</f>
        <v>0</v>
      </c>
      <c r="L177" s="69" t="n">
        <f aca="false">IF(AND(($B177&lt;Input!$C$28),($B177&lt;Input!$G$28)),($G177+$H177+$I177+$J177),($G177+$H177+$I177+$J177+$K177))</f>
        <v>11123.9849928817</v>
      </c>
      <c r="M177" s="69" t="n">
        <f aca="false">Mortgage!$L177</f>
        <v>-378.147431213778</v>
      </c>
      <c r="N177" s="69" t="n">
        <f aca="false">$L177+$M177</f>
        <v>10745.8375616679</v>
      </c>
      <c r="O177" s="69" t="n">
        <f aca="false">IF(AND(($B177&lt;Input!$C$28),($B177&lt;Input!$G$28)),Expenses!$D177,(-1)*$N177)</f>
        <v>-4948.04536148577</v>
      </c>
      <c r="P177" s="69" t="n">
        <f aca="false">Childcare!$D177</f>
        <v>0</v>
      </c>
      <c r="Q177" s="69" t="n">
        <f aca="false">Loan_01!$E177</f>
        <v>0</v>
      </c>
      <c r="R177" s="69" t="n">
        <f aca="false">Loan_02!$E177</f>
        <v>0</v>
      </c>
      <c r="S177" s="69" t="n">
        <f aca="false">(-1)*SUM(Roth_01!$D177+Roth_02!$D177+IRA_01!$D177+IRA_02!$D177+Invest_01!$D177+Invest_02!$D177)</f>
        <v>-0</v>
      </c>
      <c r="T177" s="69" t="n">
        <f aca="false">(-1)*(IF(($B177&gt;Input!$O$22),0,Input!$O$28)+IF(($B177&gt;Input!$O$29),0,Input!$O$35)+IF(($B177&gt;Input!$O$36),0,Input!$O$42))</f>
        <v>-0</v>
      </c>
      <c r="U177" s="69" t="n">
        <f aca="false">IF(($AB176*(Input!$C$17/100)&gt;0),0,($AB176*(Input!$C$17/100)))</f>
        <v>0</v>
      </c>
      <c r="V177" s="69"/>
      <c r="W177" s="69" t="n">
        <f aca="false">IF(($N177+$O177+$P177+$Q177+$R177+$S177+$T177+$U177)&lt;0,($N177+$O177+$P177+$Q177+$R177+$S177+$T177+$U177),0)</f>
        <v>0</v>
      </c>
      <c r="X177" s="69"/>
      <c r="Y177" s="69" t="n">
        <f aca="false">IF(($N177+$O177+$P177+$Q177+$R177+$S177+$T177+$U177)&gt;=0,($N177+$O177+$P177+$Q177+$R177+$S177+$T177+$U177),0)</f>
        <v>5797.79220018218</v>
      </c>
      <c r="AA177" s="69" t="n">
        <f aca="false">IF(AND((($AB176+$W176-$U176)&lt;0),($Y177&gt;0)),($AA176-$K177)*(1+Input!$C$19/(12*100)),($AA176+$Y177-$K177)*(1+Input!$C$19/(12*100)))</f>
        <v>476117.99573711</v>
      </c>
      <c r="AB177" s="69" t="n">
        <f aca="false">IF(AND((($AB176+$W176-$U176)&lt;0),($Y177&gt;=0)),($AB176+$W176-$U176+$Y177)*(1+Input!$C$16/(12*100)),0)</f>
        <v>0</v>
      </c>
    </row>
    <row r="178" customFormat="false" ht="12.8" hidden="false" customHeight="false" outlineLevel="0" collapsed="false">
      <c r="A178" s="67" t="n">
        <v>174</v>
      </c>
      <c r="B178" s="68" t="n">
        <f aca="false">EOMONTH(Input!$C$7,A178)</f>
        <v>48213</v>
      </c>
      <c r="D178" s="67" t="n">
        <f aca="false">DATEDIF(Input!$C$23,$B178,"Y")</f>
        <v>54</v>
      </c>
      <c r="E178" s="67" t="n">
        <f aca="false">DATEDIF(Input!$G$23,$B178,"Y")</f>
        <v>53</v>
      </c>
      <c r="G178" s="69" t="n">
        <f aca="false">Salary_01!$L178</f>
        <v>6499.4689628094</v>
      </c>
      <c r="H178" s="69" t="n">
        <f aca="false">Salary_02!$L178</f>
        <v>4624.51603007232</v>
      </c>
      <c r="I178" s="69" t="n">
        <f aca="false">Retirement_Dist_01!$J178</f>
        <v>0</v>
      </c>
      <c r="J178" s="69" t="n">
        <f aca="false">Retirement_Dist_02!$J178</f>
        <v>0</v>
      </c>
      <c r="K178" s="69" t="n">
        <f aca="true">IF($B178&gt;Input!$C$28,(-1)*PMT(Input!$C$19/(100*12),($A$620-OFFSET($A$4,MATCH(Input!$C$28,$B$4:$B$620,1),0,1,1)),$AD$4,0,1),0)</f>
        <v>0</v>
      </c>
      <c r="L178" s="69" t="n">
        <f aca="false">IF(AND(($B178&lt;Input!$C$28),($B178&lt;Input!$G$28)),($G178+$H178+$I178+$J178),($G178+$H178+$I178+$J178+$K178))</f>
        <v>11123.9849928817</v>
      </c>
      <c r="M178" s="69" t="n">
        <f aca="false">Mortgage!$L178</f>
        <v>-378.147431213778</v>
      </c>
      <c r="N178" s="69" t="n">
        <f aca="false">$L178+$M178</f>
        <v>10745.8375616679</v>
      </c>
      <c r="O178" s="69" t="n">
        <f aca="false">IF(AND(($B178&lt;Input!$C$28),($B178&lt;Input!$G$28)),Expenses!$D178,(-1)*$N178)</f>
        <v>-4948.04536148577</v>
      </c>
      <c r="P178" s="69" t="n">
        <f aca="false">Childcare!$D178</f>
        <v>0</v>
      </c>
      <c r="Q178" s="69" t="n">
        <f aca="false">Loan_01!$E178</f>
        <v>0</v>
      </c>
      <c r="R178" s="69" t="n">
        <f aca="false">Loan_02!$E178</f>
        <v>0</v>
      </c>
      <c r="S178" s="69" t="n">
        <f aca="false">(-1)*SUM(Roth_01!$D178+Roth_02!$D178+IRA_01!$D178+IRA_02!$D178+Invest_01!$D178+Invest_02!$D178)</f>
        <v>-0</v>
      </c>
      <c r="T178" s="69" t="n">
        <f aca="false">(-1)*(IF(($B178&gt;Input!$O$22),0,Input!$O$28)+IF(($B178&gt;Input!$O$29),0,Input!$O$35)+IF(($B178&gt;Input!$O$36),0,Input!$O$42))</f>
        <v>-0</v>
      </c>
      <c r="U178" s="69" t="n">
        <f aca="false">IF(($AB177*(Input!$C$17/100)&gt;0),0,($AB177*(Input!$C$17/100)))</f>
        <v>0</v>
      </c>
      <c r="V178" s="69"/>
      <c r="W178" s="69" t="n">
        <f aca="false">IF(($N178+$O178+$P178+$Q178+$R178+$S178+$T178+$U178)&lt;0,($N178+$O178+$P178+$Q178+$R178+$S178+$T178+$U178),0)</f>
        <v>0</v>
      </c>
      <c r="X178" s="69"/>
      <c r="Y178" s="69" t="n">
        <f aca="false">IF(($N178+$O178+$P178+$Q178+$R178+$S178+$T178+$U178)&gt;=0,($N178+$O178+$P178+$Q178+$R178+$S178+$T178+$U178),0)</f>
        <v>5797.79220018218</v>
      </c>
      <c r="AA178" s="69" t="n">
        <f aca="false">IF(AND((($AB177+$W177-$U177)&lt;0),($Y178&gt;0)),($AA177-$K178)*(1+Input!$C$19/(12*100)),($AA177+$Y178-$K178)*(1+Input!$C$19/(12*100)))</f>
        <v>481935.867761789</v>
      </c>
      <c r="AB178" s="69" t="n">
        <f aca="false">IF(AND((($AB177+$W177-$U177)&lt;0),($Y178&gt;=0)),($AB177+$W177-$U177+$Y178)*(1+Input!$C$16/(12*100)),0)</f>
        <v>0</v>
      </c>
    </row>
    <row r="179" customFormat="false" ht="12.8" hidden="false" customHeight="false" outlineLevel="0" collapsed="false">
      <c r="A179" s="67" t="n">
        <v>175</v>
      </c>
      <c r="B179" s="68" t="n">
        <f aca="false">EOMONTH(Input!$C$7,A179)</f>
        <v>48244</v>
      </c>
      <c r="D179" s="67" t="n">
        <f aca="false">DATEDIF(Input!$C$23,$B179,"Y")</f>
        <v>54</v>
      </c>
      <c r="E179" s="67" t="n">
        <f aca="false">DATEDIF(Input!$G$23,$B179,"Y")</f>
        <v>53</v>
      </c>
      <c r="G179" s="69" t="n">
        <f aca="false">Salary_01!$L179</f>
        <v>6499.4689628094</v>
      </c>
      <c r="H179" s="69" t="n">
        <f aca="false">Salary_02!$L179</f>
        <v>4624.51603007232</v>
      </c>
      <c r="I179" s="69" t="n">
        <f aca="false">Retirement_Dist_01!$J179</f>
        <v>0</v>
      </c>
      <c r="J179" s="69" t="n">
        <f aca="false">Retirement_Dist_02!$J179</f>
        <v>0</v>
      </c>
      <c r="K179" s="69" t="n">
        <f aca="true">IF($B179&gt;Input!$C$28,(-1)*PMT(Input!$C$19/(100*12),($A$620-OFFSET($A$4,MATCH(Input!$C$28,$B$4:$B$620,1),0,1,1)),$AD$4,0,1),0)</f>
        <v>0</v>
      </c>
      <c r="L179" s="69" t="n">
        <f aca="false">IF(AND(($B179&lt;Input!$C$28),($B179&lt;Input!$G$28)),($G179+$H179+$I179+$J179),($G179+$H179+$I179+$J179+$K179))</f>
        <v>11123.9849928817</v>
      </c>
      <c r="M179" s="69" t="n">
        <f aca="false">Mortgage!$L179</f>
        <v>-378.147431213778</v>
      </c>
      <c r="N179" s="69" t="n">
        <f aca="false">$L179+$M179</f>
        <v>10745.8375616679</v>
      </c>
      <c r="O179" s="69" t="n">
        <f aca="false">IF(AND(($B179&lt;Input!$C$28),($B179&lt;Input!$G$28)),Expenses!$D179,(-1)*$N179)</f>
        <v>-4948.04536148577</v>
      </c>
      <c r="P179" s="69" t="n">
        <f aca="false">Childcare!$D179</f>
        <v>0</v>
      </c>
      <c r="Q179" s="69" t="n">
        <f aca="false">Loan_01!$E179</f>
        <v>0</v>
      </c>
      <c r="R179" s="69" t="n">
        <f aca="false">Loan_02!$E179</f>
        <v>0</v>
      </c>
      <c r="S179" s="69" t="n">
        <f aca="false">(-1)*SUM(Roth_01!$D179+Roth_02!$D179+IRA_01!$D179+IRA_02!$D179+Invest_01!$D179+Invest_02!$D179)</f>
        <v>-0</v>
      </c>
      <c r="T179" s="69" t="n">
        <f aca="false">(-1)*(IF(($B179&gt;Input!$O$22),0,Input!$O$28)+IF(($B179&gt;Input!$O$29),0,Input!$O$35)+IF(($B179&gt;Input!$O$36),0,Input!$O$42))</f>
        <v>-0</v>
      </c>
      <c r="U179" s="69" t="n">
        <f aca="false">IF(($AB178*(Input!$C$17/100)&gt;0),0,($AB178*(Input!$C$17/100)))</f>
        <v>0</v>
      </c>
      <c r="V179" s="69"/>
      <c r="W179" s="69" t="n">
        <f aca="false">IF(($N179+$O179+$P179+$Q179+$R179+$S179+$T179+$U179)&lt;0,($N179+$O179+$P179+$Q179+$R179+$S179+$T179+$U179),0)</f>
        <v>0</v>
      </c>
      <c r="X179" s="69"/>
      <c r="Y179" s="69" t="n">
        <f aca="false">IF(($N179+$O179+$P179+$Q179+$R179+$S179+$T179+$U179)&gt;=0,($N179+$O179+$P179+$Q179+$R179+$S179+$T179+$U179),0)</f>
        <v>5797.79220018218</v>
      </c>
      <c r="AA179" s="69" t="n">
        <f aca="false">IF(AND((($AB178+$W178-$U178)&lt;0),($Y179&gt;0)),($AA178-$K179)*(1+Input!$C$19/(12*100)),($AA178+$Y179-$K179)*(1+Input!$C$19/(12*100)))</f>
        <v>487753.982197803</v>
      </c>
      <c r="AB179" s="69" t="n">
        <f aca="false">IF(AND((($AB178+$W178-$U178)&lt;0),($Y179&gt;=0)),($AB178+$W178-$U178+$Y179)*(1+Input!$C$16/(12*100)),0)</f>
        <v>0</v>
      </c>
    </row>
    <row r="180" customFormat="false" ht="12.8" hidden="false" customHeight="false" outlineLevel="0" collapsed="false">
      <c r="A180" s="67" t="n">
        <v>176</v>
      </c>
      <c r="B180" s="68" t="n">
        <f aca="false">EOMONTH(Input!$C$7,A180)</f>
        <v>48273</v>
      </c>
      <c r="D180" s="67" t="n">
        <f aca="false">DATEDIF(Input!$C$23,$B180,"Y")</f>
        <v>54</v>
      </c>
      <c r="E180" s="67" t="n">
        <f aca="false">DATEDIF(Input!$G$23,$B180,"Y")</f>
        <v>53</v>
      </c>
      <c r="G180" s="69" t="n">
        <f aca="false">Salary_01!$L180</f>
        <v>6499.4689628094</v>
      </c>
      <c r="H180" s="69" t="n">
        <f aca="false">Salary_02!$L180</f>
        <v>4624.51603007232</v>
      </c>
      <c r="I180" s="69" t="n">
        <f aca="false">Retirement_Dist_01!$J180</f>
        <v>0</v>
      </c>
      <c r="J180" s="69" t="n">
        <f aca="false">Retirement_Dist_02!$J180</f>
        <v>0</v>
      </c>
      <c r="K180" s="69" t="n">
        <f aca="true">IF($B180&gt;Input!$C$28,(-1)*PMT(Input!$C$19/(100*12),($A$620-OFFSET($A$4,MATCH(Input!$C$28,$B$4:$B$620,1),0,1,1)),$AD$4,0,1),0)</f>
        <v>0</v>
      </c>
      <c r="L180" s="69" t="n">
        <f aca="false">IF(AND(($B180&lt;Input!$C$28),($B180&lt;Input!$G$28)),($G180+$H180+$I180+$J180),($G180+$H180+$I180+$J180+$K180))</f>
        <v>11123.9849928817</v>
      </c>
      <c r="M180" s="69" t="n">
        <f aca="false">Mortgage!$L180</f>
        <v>-378.147431213778</v>
      </c>
      <c r="N180" s="69" t="n">
        <f aca="false">$L180+$M180</f>
        <v>10745.8375616679</v>
      </c>
      <c r="O180" s="69" t="n">
        <f aca="false">IF(AND(($B180&lt;Input!$C$28),($B180&lt;Input!$G$28)),Expenses!$D180,(-1)*$N180)</f>
        <v>-4948.04536148577</v>
      </c>
      <c r="P180" s="69" t="n">
        <f aca="false">Childcare!$D180</f>
        <v>0</v>
      </c>
      <c r="Q180" s="69" t="n">
        <f aca="false">Loan_01!$E180</f>
        <v>0</v>
      </c>
      <c r="R180" s="69" t="n">
        <f aca="false">Loan_02!$E180</f>
        <v>0</v>
      </c>
      <c r="S180" s="69" t="n">
        <f aca="false">(-1)*SUM(Roth_01!$D180+Roth_02!$D180+IRA_01!$D180+IRA_02!$D180+Invest_01!$D180+Invest_02!$D180)</f>
        <v>-0</v>
      </c>
      <c r="T180" s="69" t="n">
        <f aca="false">(-1)*(IF(($B180&gt;Input!$O$22),0,Input!$O$28)+IF(($B180&gt;Input!$O$29),0,Input!$O$35)+IF(($B180&gt;Input!$O$36),0,Input!$O$42))</f>
        <v>-0</v>
      </c>
      <c r="U180" s="69" t="n">
        <f aca="false">IF(($AB179*(Input!$C$17/100)&gt;0),0,($AB179*(Input!$C$17/100)))</f>
        <v>0</v>
      </c>
      <c r="V180" s="69"/>
      <c r="W180" s="69" t="n">
        <f aca="false">IF(($N180+$O180+$P180+$Q180+$R180+$S180+$T180+$U180)&lt;0,($N180+$O180+$P180+$Q180+$R180+$S180+$T180+$U180),0)</f>
        <v>0</v>
      </c>
      <c r="X180" s="69"/>
      <c r="Y180" s="69" t="n">
        <f aca="false">IF(($N180+$O180+$P180+$Q180+$R180+$S180+$T180+$U180)&gt;=0,($N180+$O180+$P180+$Q180+$R180+$S180+$T180+$U180),0)</f>
        <v>5797.79220018218</v>
      </c>
      <c r="AA180" s="69" t="n">
        <f aca="false">IF(AND((($AB179+$W179-$U179)&lt;0),($Y180&gt;0)),($AA179-$K180)*(1+Input!$C$19/(12*100)),($AA179+$Y180-$K180)*(1+Input!$C$19/(12*100)))</f>
        <v>493572.339055252</v>
      </c>
      <c r="AB180" s="69" t="n">
        <f aca="false">IF(AND((($AB179+$W179-$U179)&lt;0),($Y180&gt;=0)),($AB179+$W179-$U179+$Y180)*(1+Input!$C$16/(12*100)),0)</f>
        <v>0</v>
      </c>
    </row>
    <row r="181" customFormat="false" ht="12.8" hidden="false" customHeight="false" outlineLevel="0" collapsed="false">
      <c r="A181" s="67" t="n">
        <v>177</v>
      </c>
      <c r="B181" s="68" t="n">
        <f aca="false">EOMONTH(Input!$C$7,A181)</f>
        <v>48304</v>
      </c>
      <c r="D181" s="67" t="n">
        <f aca="false">DATEDIF(Input!$C$23,$B181,"Y")</f>
        <v>54</v>
      </c>
      <c r="E181" s="67" t="n">
        <f aca="false">DATEDIF(Input!$G$23,$B181,"Y")</f>
        <v>53</v>
      </c>
      <c r="G181" s="69" t="n">
        <f aca="false">Salary_01!$L181</f>
        <v>6499.4689628094</v>
      </c>
      <c r="H181" s="69" t="n">
        <f aca="false">Salary_02!$L181</f>
        <v>4624.51603007232</v>
      </c>
      <c r="I181" s="69" t="n">
        <f aca="false">Retirement_Dist_01!$J181</f>
        <v>0</v>
      </c>
      <c r="J181" s="69" t="n">
        <f aca="false">Retirement_Dist_02!$J181</f>
        <v>0</v>
      </c>
      <c r="K181" s="69" t="n">
        <f aca="true">IF($B181&gt;Input!$C$28,(-1)*PMT(Input!$C$19/(100*12),($A$620-OFFSET($A$4,MATCH(Input!$C$28,$B$4:$B$620,1),0,1,1)),$AD$4,0,1),0)</f>
        <v>0</v>
      </c>
      <c r="L181" s="69" t="n">
        <f aca="false">IF(AND(($B181&lt;Input!$C$28),($B181&lt;Input!$G$28)),($G181+$H181+$I181+$J181),($G181+$H181+$I181+$J181+$K181))</f>
        <v>11123.9849928817</v>
      </c>
      <c r="M181" s="69" t="n">
        <f aca="false">Mortgage!$L181</f>
        <v>-378.147431213778</v>
      </c>
      <c r="N181" s="69" t="n">
        <f aca="false">$L181+$M181</f>
        <v>10745.8375616679</v>
      </c>
      <c r="O181" s="69" t="n">
        <f aca="false">IF(AND(($B181&lt;Input!$C$28),($B181&lt;Input!$G$28)),Expenses!$D181,(-1)*$N181)</f>
        <v>-4948.04536148577</v>
      </c>
      <c r="P181" s="69" t="n">
        <f aca="false">Childcare!$D181</f>
        <v>0</v>
      </c>
      <c r="Q181" s="69" t="n">
        <f aca="false">Loan_01!$E181</f>
        <v>0</v>
      </c>
      <c r="R181" s="69" t="n">
        <f aca="false">Loan_02!$E181</f>
        <v>0</v>
      </c>
      <c r="S181" s="69" t="n">
        <f aca="false">(-1)*SUM(Roth_01!$D181+Roth_02!$D181+IRA_01!$D181+IRA_02!$D181+Invest_01!$D181+Invest_02!$D181)</f>
        <v>-0</v>
      </c>
      <c r="T181" s="69" t="n">
        <f aca="false">(-1)*(IF(($B181&gt;Input!$O$22),0,Input!$O$28)+IF(($B181&gt;Input!$O$29),0,Input!$O$35)+IF(($B181&gt;Input!$O$36),0,Input!$O$42))</f>
        <v>-0</v>
      </c>
      <c r="U181" s="69" t="n">
        <f aca="false">IF(($AB180*(Input!$C$17/100)&gt;0),0,($AB180*(Input!$C$17/100)))</f>
        <v>0</v>
      </c>
      <c r="V181" s="69"/>
      <c r="W181" s="69" t="n">
        <f aca="false">IF(($N181+$O181+$P181+$Q181+$R181+$S181+$T181+$U181)&lt;0,($N181+$O181+$P181+$Q181+$R181+$S181+$T181+$U181),0)</f>
        <v>0</v>
      </c>
      <c r="X181" s="69"/>
      <c r="Y181" s="69" t="n">
        <f aca="false">IF(($N181+$O181+$P181+$Q181+$R181+$S181+$T181+$U181)&gt;=0,($N181+$O181+$P181+$Q181+$R181+$S181+$T181+$U181),0)</f>
        <v>5797.79220018218</v>
      </c>
      <c r="AA181" s="69" t="n">
        <f aca="false">IF(AND((($AB180+$W180-$U180)&lt;0),($Y181&gt;0)),($AA180-$K181)*(1+Input!$C$19/(12*100)),($AA180+$Y181-$K181)*(1+Input!$C$19/(12*100)))</f>
        <v>499390.938344237</v>
      </c>
      <c r="AB181" s="69" t="n">
        <f aca="false">IF(AND((($AB180+$W180-$U180)&lt;0),($Y181&gt;=0)),($AB180+$W180-$U180+$Y181)*(1+Input!$C$16/(12*100)),0)</f>
        <v>0</v>
      </c>
    </row>
    <row r="182" customFormat="false" ht="12.8" hidden="false" customHeight="false" outlineLevel="0" collapsed="false">
      <c r="A182" s="67" t="n">
        <v>178</v>
      </c>
      <c r="B182" s="68" t="n">
        <f aca="false">EOMONTH(Input!$C$7,A182)</f>
        <v>48334</v>
      </c>
      <c r="D182" s="67" t="n">
        <f aca="false">DATEDIF(Input!$C$23,$B182,"Y")</f>
        <v>54</v>
      </c>
      <c r="E182" s="67" t="n">
        <f aca="false">DATEDIF(Input!$G$23,$B182,"Y")</f>
        <v>53</v>
      </c>
      <c r="G182" s="69" t="n">
        <f aca="false">Salary_01!$L182</f>
        <v>6499.4689628094</v>
      </c>
      <c r="H182" s="69" t="n">
        <f aca="false">Salary_02!$L182</f>
        <v>4624.51603007232</v>
      </c>
      <c r="I182" s="69" t="n">
        <f aca="false">Retirement_Dist_01!$J182</f>
        <v>0</v>
      </c>
      <c r="J182" s="69" t="n">
        <f aca="false">Retirement_Dist_02!$J182</f>
        <v>0</v>
      </c>
      <c r="K182" s="69" t="n">
        <f aca="true">IF($B182&gt;Input!$C$28,(-1)*PMT(Input!$C$19/(100*12),($A$620-OFFSET($A$4,MATCH(Input!$C$28,$B$4:$B$620,1),0,1,1)),$AD$4,0,1),0)</f>
        <v>0</v>
      </c>
      <c r="L182" s="69" t="n">
        <f aca="false">IF(AND(($B182&lt;Input!$C$28),($B182&lt;Input!$G$28)),($G182+$H182+$I182+$J182),($G182+$H182+$I182+$J182+$K182))</f>
        <v>11123.9849928817</v>
      </c>
      <c r="M182" s="69" t="n">
        <f aca="false">Mortgage!$L182</f>
        <v>-378.147431213778</v>
      </c>
      <c r="N182" s="69" t="n">
        <f aca="false">$L182+$M182</f>
        <v>10745.8375616679</v>
      </c>
      <c r="O182" s="69" t="n">
        <f aca="false">IF(AND(($B182&lt;Input!$C$28),($B182&lt;Input!$G$28)),Expenses!$D182,(-1)*$N182)</f>
        <v>-4948.04536148577</v>
      </c>
      <c r="P182" s="69" t="n">
        <f aca="false">Childcare!$D182</f>
        <v>0</v>
      </c>
      <c r="Q182" s="69" t="n">
        <f aca="false">Loan_01!$E182</f>
        <v>0</v>
      </c>
      <c r="R182" s="69" t="n">
        <f aca="false">Loan_02!$E182</f>
        <v>0</v>
      </c>
      <c r="S182" s="69" t="n">
        <f aca="false">(-1)*SUM(Roth_01!$D182+Roth_02!$D182+IRA_01!$D182+IRA_02!$D182+Invest_01!$D182+Invest_02!$D182)</f>
        <v>-0</v>
      </c>
      <c r="T182" s="69" t="n">
        <f aca="false">(-1)*(IF(($B182&gt;Input!$O$22),0,Input!$O$28)+IF(($B182&gt;Input!$O$29),0,Input!$O$35)+IF(($B182&gt;Input!$O$36),0,Input!$O$42))</f>
        <v>-0</v>
      </c>
      <c r="U182" s="69" t="n">
        <f aca="false">IF(($AB181*(Input!$C$17/100)&gt;0),0,($AB181*(Input!$C$17/100)))</f>
        <v>0</v>
      </c>
      <c r="V182" s="69"/>
      <c r="W182" s="69" t="n">
        <f aca="false">IF(($N182+$O182+$P182+$Q182+$R182+$S182+$T182+$U182)&lt;0,($N182+$O182+$P182+$Q182+$R182+$S182+$T182+$U182),0)</f>
        <v>0</v>
      </c>
      <c r="X182" s="69"/>
      <c r="Y182" s="69" t="n">
        <f aca="false">IF(($N182+$O182+$P182+$Q182+$R182+$S182+$T182+$U182)&gt;=0,($N182+$O182+$P182+$Q182+$R182+$S182+$T182+$U182),0)</f>
        <v>5797.79220018218</v>
      </c>
      <c r="AA182" s="69" t="n">
        <f aca="false">IF(AND((($AB181+$W181-$U181)&lt;0),($Y182&gt;0)),($AA181-$K182)*(1+Input!$C$19/(12*100)),($AA181+$Y182-$K182)*(1+Input!$C$19/(12*100)))</f>
        <v>505209.780074858</v>
      </c>
      <c r="AB182" s="69" t="n">
        <f aca="false">IF(AND((($AB181+$W181-$U181)&lt;0),($Y182&gt;=0)),($AB181+$W181-$U181+$Y182)*(1+Input!$C$16/(12*100)),0)</f>
        <v>0</v>
      </c>
    </row>
    <row r="183" customFormat="false" ht="12.8" hidden="false" customHeight="false" outlineLevel="0" collapsed="false">
      <c r="A183" s="67" t="n">
        <v>179</v>
      </c>
      <c r="B183" s="68" t="n">
        <f aca="false">EOMONTH(Input!$C$7,A183)</f>
        <v>48365</v>
      </c>
      <c r="D183" s="67" t="n">
        <f aca="false">DATEDIF(Input!$C$23,$B183,"Y")</f>
        <v>55</v>
      </c>
      <c r="E183" s="67" t="n">
        <f aca="false">DATEDIF(Input!$G$23,$B183,"Y")</f>
        <v>53</v>
      </c>
      <c r="G183" s="69" t="n">
        <f aca="false">Salary_01!$L183</f>
        <v>6499.4689628094</v>
      </c>
      <c r="H183" s="69" t="n">
        <f aca="false">Salary_02!$L183</f>
        <v>4624.51603007232</v>
      </c>
      <c r="I183" s="69" t="n">
        <f aca="false">Retirement_Dist_01!$J183</f>
        <v>0</v>
      </c>
      <c r="J183" s="69" t="n">
        <f aca="false">Retirement_Dist_02!$J183</f>
        <v>0</v>
      </c>
      <c r="K183" s="69" t="n">
        <f aca="true">IF($B183&gt;Input!$C$28,(-1)*PMT(Input!$C$19/(100*12),($A$620-OFFSET($A$4,MATCH(Input!$C$28,$B$4:$B$620,1),0,1,1)),$AD$4,0,1),0)</f>
        <v>0</v>
      </c>
      <c r="L183" s="69" t="n">
        <f aca="false">IF(AND(($B183&lt;Input!$C$28),($B183&lt;Input!$G$28)),($G183+$H183+$I183+$J183),($G183+$H183+$I183+$J183+$K183))</f>
        <v>11123.9849928817</v>
      </c>
      <c r="M183" s="69" t="n">
        <f aca="false">Mortgage!$L183</f>
        <v>-378.147431213778</v>
      </c>
      <c r="N183" s="69" t="n">
        <f aca="false">$L183+$M183</f>
        <v>10745.8375616679</v>
      </c>
      <c r="O183" s="69" t="n">
        <f aca="false">IF(AND(($B183&lt;Input!$C$28),($B183&lt;Input!$G$28)),Expenses!$D183,(-1)*$N183)</f>
        <v>-4948.04536148577</v>
      </c>
      <c r="P183" s="69" t="n">
        <f aca="false">Childcare!$D183</f>
        <v>0</v>
      </c>
      <c r="Q183" s="69" t="n">
        <f aca="false">Loan_01!$E183</f>
        <v>0</v>
      </c>
      <c r="R183" s="69" t="n">
        <f aca="false">Loan_02!$E183</f>
        <v>0</v>
      </c>
      <c r="S183" s="69" t="n">
        <f aca="false">(-1)*SUM(Roth_01!$D183+Roth_02!$D183+IRA_01!$D183+IRA_02!$D183+Invest_01!$D183+Invest_02!$D183)</f>
        <v>-0</v>
      </c>
      <c r="T183" s="69" t="n">
        <f aca="false">(-1)*(IF(($B183&gt;Input!$O$22),0,Input!$O$28)+IF(($B183&gt;Input!$O$29),0,Input!$O$35)+IF(($B183&gt;Input!$O$36),0,Input!$O$42))</f>
        <v>-0</v>
      </c>
      <c r="U183" s="69" t="n">
        <f aca="false">IF(($AB182*(Input!$C$17/100)&gt;0),0,($AB182*(Input!$C$17/100)))</f>
        <v>0</v>
      </c>
      <c r="V183" s="69"/>
      <c r="W183" s="69" t="n">
        <f aca="false">IF(($N183+$O183+$P183+$Q183+$R183+$S183+$T183+$U183)&lt;0,($N183+$O183+$P183+$Q183+$R183+$S183+$T183+$U183),0)</f>
        <v>0</v>
      </c>
      <c r="X183" s="69"/>
      <c r="Y183" s="69" t="n">
        <f aca="false">IF(($N183+$O183+$P183+$Q183+$R183+$S183+$T183+$U183)&gt;=0,($N183+$O183+$P183+$Q183+$R183+$S183+$T183+$U183),0)</f>
        <v>5797.79220018218</v>
      </c>
      <c r="AA183" s="69" t="n">
        <f aca="false">IF(AND((($AB182+$W182-$U182)&lt;0),($Y183&gt;0)),($AA182-$K183)*(1+Input!$C$19/(12*100)),($AA182+$Y183-$K183)*(1+Input!$C$19/(12*100)))</f>
        <v>511028.864257218</v>
      </c>
      <c r="AB183" s="69" t="n">
        <f aca="false">IF(AND((($AB182+$W182-$U182)&lt;0),($Y183&gt;=0)),($AB182+$W182-$U182+$Y183)*(1+Input!$C$16/(12*100)),0)</f>
        <v>0</v>
      </c>
    </row>
    <row r="184" customFormat="false" ht="12.8" hidden="false" customHeight="false" outlineLevel="0" collapsed="false">
      <c r="A184" s="67" t="n">
        <v>180</v>
      </c>
      <c r="B184" s="68" t="n">
        <f aca="false">EOMONTH(Input!$C$7,A184)</f>
        <v>48395</v>
      </c>
      <c r="D184" s="67" t="n">
        <f aca="false">DATEDIF(Input!$C$23,$B184,"Y")</f>
        <v>55</v>
      </c>
      <c r="E184" s="67" t="n">
        <f aca="false">DATEDIF(Input!$G$23,$B184,"Y")</f>
        <v>53</v>
      </c>
      <c r="G184" s="69" t="n">
        <f aca="false">Salary_01!$L184</f>
        <v>6629.45834206559</v>
      </c>
      <c r="H184" s="69" t="n">
        <f aca="false">Salary_02!$L184</f>
        <v>4717.00635067377</v>
      </c>
      <c r="I184" s="69" t="n">
        <f aca="false">Retirement_Dist_01!$J184</f>
        <v>0</v>
      </c>
      <c r="J184" s="69" t="n">
        <f aca="false">Retirement_Dist_02!$J184</f>
        <v>0</v>
      </c>
      <c r="K184" s="69" t="n">
        <f aca="true">IF($B184&gt;Input!$C$28,(-1)*PMT(Input!$C$19/(100*12),($A$620-OFFSET($A$4,MATCH(Input!$C$28,$B$4:$B$620,1),0,1,1)),$AD$4,0,1),0)</f>
        <v>0</v>
      </c>
      <c r="L184" s="69" t="n">
        <f aca="false">IF(AND(($B184&lt;Input!$C$28),($B184&lt;Input!$G$28)),($G184+$H184+$I184+$J184),($G184+$H184+$I184+$J184+$K184))</f>
        <v>11346.4646927394</v>
      </c>
      <c r="M184" s="69" t="n">
        <f aca="false">Mortgage!$L184</f>
        <v>-389.491854150191</v>
      </c>
      <c r="N184" s="69" t="n">
        <f aca="false">$L184+$M184</f>
        <v>10956.9728385892</v>
      </c>
      <c r="O184" s="69" t="n">
        <f aca="false">IF(AND(($B184&lt;Input!$C$28),($B184&lt;Input!$G$28)),Expenses!$D184,(-1)*$N184)</f>
        <v>-5047.00626871549</v>
      </c>
      <c r="P184" s="69" t="n">
        <f aca="false">Childcare!$D184</f>
        <v>0</v>
      </c>
      <c r="Q184" s="69" t="n">
        <f aca="false">Loan_01!$E184</f>
        <v>0</v>
      </c>
      <c r="R184" s="69" t="n">
        <f aca="false">Loan_02!$E184</f>
        <v>0</v>
      </c>
      <c r="S184" s="69" t="n">
        <f aca="false">(-1)*SUM(Roth_01!$D184+Roth_02!$D184+IRA_01!$D184+IRA_02!$D184+Invest_01!$D184+Invest_02!$D184)</f>
        <v>-0</v>
      </c>
      <c r="T184" s="69" t="n">
        <f aca="false">(-1)*(IF(($B184&gt;Input!$O$22),0,Input!$O$28)+IF(($B184&gt;Input!$O$29),0,Input!$O$35)+IF(($B184&gt;Input!$O$36),0,Input!$O$42))</f>
        <v>-0</v>
      </c>
      <c r="U184" s="69" t="n">
        <f aca="false">IF(($AB183*(Input!$C$17/100)&gt;0),0,($AB183*(Input!$C$17/100)))</f>
        <v>0</v>
      </c>
      <c r="V184" s="69"/>
      <c r="W184" s="69" t="n">
        <f aca="false">IF(($N184+$O184+$P184+$Q184+$R184+$S184+$T184+$U184)&lt;0,($N184+$O184+$P184+$Q184+$R184+$S184+$T184+$U184),0)</f>
        <v>0</v>
      </c>
      <c r="X184" s="69"/>
      <c r="Y184" s="69" t="n">
        <f aca="false">IF(($N184+$O184+$P184+$Q184+$R184+$S184+$T184+$U184)&gt;=0,($N184+$O184+$P184+$Q184+$R184+$S184+$T184+$U184),0)</f>
        <v>5909.96656987368</v>
      </c>
      <c r="AA184" s="69" t="n">
        <f aca="false">IF(AND((($AB183+$W183-$U183)&lt;0),($Y184&gt;0)),($AA183-$K184)*(1+Input!$C$19/(12*100)),($AA183+$Y184-$K184)*(1+Input!$C$19/(12*100)))</f>
        <v>516960.369945043</v>
      </c>
      <c r="AB184" s="69" t="n">
        <f aca="false">IF(AND((($AB183+$W183-$U183)&lt;0),($Y184&gt;=0)),($AB183+$W183-$U183+$Y184)*(1+Input!$C$16/(12*100)),0)</f>
        <v>0</v>
      </c>
    </row>
    <row r="185" customFormat="false" ht="12.8" hidden="false" customHeight="false" outlineLevel="0" collapsed="false">
      <c r="A185" s="67" t="n">
        <v>181</v>
      </c>
      <c r="B185" s="68" t="n">
        <f aca="false">EOMONTH(Input!$C$7,A185)</f>
        <v>48426</v>
      </c>
      <c r="D185" s="67" t="n">
        <f aca="false">DATEDIF(Input!$C$23,$B185,"Y")</f>
        <v>55</v>
      </c>
      <c r="E185" s="67" t="n">
        <f aca="false">DATEDIF(Input!$G$23,$B185,"Y")</f>
        <v>53</v>
      </c>
      <c r="G185" s="69" t="n">
        <f aca="false">Salary_01!$L185</f>
        <v>6629.45834206559</v>
      </c>
      <c r="H185" s="69" t="n">
        <f aca="false">Salary_02!$L185</f>
        <v>4717.00635067377</v>
      </c>
      <c r="I185" s="69" t="n">
        <f aca="false">Retirement_Dist_01!$J185</f>
        <v>0</v>
      </c>
      <c r="J185" s="69" t="n">
        <f aca="false">Retirement_Dist_02!$J185</f>
        <v>0</v>
      </c>
      <c r="K185" s="69" t="n">
        <f aca="true">IF($B185&gt;Input!$C$28,(-1)*PMT(Input!$C$19/(100*12),($A$620-OFFSET($A$4,MATCH(Input!$C$28,$B$4:$B$620,1),0,1,1)),$AD$4,0,1),0)</f>
        <v>0</v>
      </c>
      <c r="L185" s="69" t="n">
        <f aca="false">IF(AND(($B185&lt;Input!$C$28),($B185&lt;Input!$G$28)),($G185+$H185+$I185+$J185),($G185+$H185+$I185+$J185+$K185))</f>
        <v>11346.4646927394</v>
      </c>
      <c r="M185" s="69" t="n">
        <f aca="false">Mortgage!$L185</f>
        <v>-389.491854150191</v>
      </c>
      <c r="N185" s="69" t="n">
        <f aca="false">$L185+$M185</f>
        <v>10956.9728385892</v>
      </c>
      <c r="O185" s="69" t="n">
        <f aca="false">IF(AND(($B185&lt;Input!$C$28),($B185&lt;Input!$G$28)),Expenses!$D185,(-1)*$N185)</f>
        <v>-5047.00626871549</v>
      </c>
      <c r="P185" s="69" t="n">
        <f aca="false">Childcare!$D185</f>
        <v>0</v>
      </c>
      <c r="Q185" s="69" t="n">
        <f aca="false">Loan_01!$E185</f>
        <v>0</v>
      </c>
      <c r="R185" s="69" t="n">
        <f aca="false">Loan_02!$E185</f>
        <v>0</v>
      </c>
      <c r="S185" s="69" t="n">
        <f aca="false">(-1)*SUM(Roth_01!$D185+Roth_02!$D185+IRA_01!$D185+IRA_02!$D185+Invest_01!$D185+Invest_02!$D185)</f>
        <v>-0</v>
      </c>
      <c r="T185" s="69" t="n">
        <f aca="false">(-1)*(IF(($B185&gt;Input!$O$22),0,Input!$O$28)+IF(($B185&gt;Input!$O$29),0,Input!$O$35)+IF(($B185&gt;Input!$O$36),0,Input!$O$42))</f>
        <v>-0</v>
      </c>
      <c r="U185" s="69" t="n">
        <f aca="false">IF(($AB184*(Input!$C$17/100)&gt;0),0,($AB184*(Input!$C$17/100)))</f>
        <v>0</v>
      </c>
      <c r="V185" s="69"/>
      <c r="W185" s="69" t="n">
        <f aca="false">IF(($N185+$O185+$P185+$Q185+$R185+$S185+$T185+$U185)&lt;0,($N185+$O185+$P185+$Q185+$R185+$S185+$T185+$U185),0)</f>
        <v>0</v>
      </c>
      <c r="X185" s="69"/>
      <c r="Y185" s="69" t="n">
        <f aca="false">IF(($N185+$O185+$P185+$Q185+$R185+$S185+$T185+$U185)&gt;=0,($N185+$O185+$P185+$Q185+$R185+$S185+$T185+$U185),0)</f>
        <v>5909.96656987368</v>
      </c>
      <c r="AA185" s="69" t="n">
        <f aca="false">IF(AND((($AB184+$W184-$U184)&lt;0),($Y185&gt;0)),($AA184-$K185)*(1+Input!$C$19/(12*100)),($AA184+$Y185-$K185)*(1+Input!$C$19/(12*100)))</f>
        <v>522892.122778939</v>
      </c>
      <c r="AB185" s="69" t="n">
        <f aca="false">IF(AND((($AB184+$W184-$U184)&lt;0),($Y185&gt;=0)),($AB184+$W184-$U184+$Y185)*(1+Input!$C$16/(12*100)),0)</f>
        <v>0</v>
      </c>
    </row>
    <row r="186" customFormat="false" ht="12.8" hidden="false" customHeight="false" outlineLevel="0" collapsed="false">
      <c r="A186" s="67" t="n">
        <v>182</v>
      </c>
      <c r="B186" s="68" t="n">
        <f aca="false">EOMONTH(Input!$C$7,A186)</f>
        <v>48457</v>
      </c>
      <c r="D186" s="67" t="n">
        <f aca="false">DATEDIF(Input!$C$23,$B186,"Y")</f>
        <v>55</v>
      </c>
      <c r="E186" s="67" t="n">
        <f aca="false">DATEDIF(Input!$G$23,$B186,"Y")</f>
        <v>53</v>
      </c>
      <c r="G186" s="69" t="n">
        <f aca="false">Salary_01!$L186</f>
        <v>6629.45834206559</v>
      </c>
      <c r="H186" s="69" t="n">
        <f aca="false">Salary_02!$L186</f>
        <v>4717.00635067377</v>
      </c>
      <c r="I186" s="69" t="n">
        <f aca="false">Retirement_Dist_01!$J186</f>
        <v>0</v>
      </c>
      <c r="J186" s="69" t="n">
        <f aca="false">Retirement_Dist_02!$J186</f>
        <v>0</v>
      </c>
      <c r="K186" s="69" t="n">
        <f aca="true">IF($B186&gt;Input!$C$28,(-1)*PMT(Input!$C$19/(100*12),($A$620-OFFSET($A$4,MATCH(Input!$C$28,$B$4:$B$620,1),0,1,1)),$AD$4,0,1),0)</f>
        <v>0</v>
      </c>
      <c r="L186" s="69" t="n">
        <f aca="false">IF(AND(($B186&lt;Input!$C$28),($B186&lt;Input!$G$28)),($G186+$H186+$I186+$J186),($G186+$H186+$I186+$J186+$K186))</f>
        <v>11346.4646927394</v>
      </c>
      <c r="M186" s="69" t="n">
        <f aca="false">Mortgage!$L186</f>
        <v>-389.491854150191</v>
      </c>
      <c r="N186" s="69" t="n">
        <f aca="false">$L186+$M186</f>
        <v>10956.9728385892</v>
      </c>
      <c r="O186" s="69" t="n">
        <f aca="false">IF(AND(($B186&lt;Input!$C$28),($B186&lt;Input!$G$28)),Expenses!$D186,(-1)*$N186)</f>
        <v>-5047.00626871549</v>
      </c>
      <c r="P186" s="69" t="n">
        <f aca="false">Childcare!$D186</f>
        <v>0</v>
      </c>
      <c r="Q186" s="69" t="n">
        <f aca="false">Loan_01!$E186</f>
        <v>0</v>
      </c>
      <c r="R186" s="69" t="n">
        <f aca="false">Loan_02!$E186</f>
        <v>0</v>
      </c>
      <c r="S186" s="69" t="n">
        <f aca="false">(-1)*SUM(Roth_01!$D186+Roth_02!$D186+IRA_01!$D186+IRA_02!$D186+Invest_01!$D186+Invest_02!$D186)</f>
        <v>-0</v>
      </c>
      <c r="T186" s="69" t="n">
        <f aca="false">(-1)*(IF(($B186&gt;Input!$O$22),0,Input!$O$28)+IF(($B186&gt;Input!$O$29),0,Input!$O$35)+IF(($B186&gt;Input!$O$36),0,Input!$O$42))</f>
        <v>-0</v>
      </c>
      <c r="U186" s="69" t="n">
        <f aca="false">IF(($AB185*(Input!$C$17/100)&gt;0),0,($AB185*(Input!$C$17/100)))</f>
        <v>0</v>
      </c>
      <c r="V186" s="69"/>
      <c r="W186" s="69" t="n">
        <f aca="false">IF(($N186+$O186+$P186+$Q186+$R186+$S186+$T186+$U186)&lt;0,($N186+$O186+$P186+$Q186+$R186+$S186+$T186+$U186),0)</f>
        <v>0</v>
      </c>
      <c r="X186" s="69"/>
      <c r="Y186" s="69" t="n">
        <f aca="false">IF(($N186+$O186+$P186+$Q186+$R186+$S186+$T186+$U186)&gt;=0,($N186+$O186+$P186+$Q186+$R186+$S186+$T186+$U186),0)</f>
        <v>5909.96656987368</v>
      </c>
      <c r="AA186" s="69" t="n">
        <f aca="false">IF(AND((($AB185+$W185-$U185)&lt;0),($Y186&gt;0)),($AA185-$K186)*(1+Input!$C$19/(12*100)),($AA185+$Y186-$K186)*(1+Input!$C$19/(12*100)))</f>
        <v>528824.122769202</v>
      </c>
      <c r="AB186" s="69" t="n">
        <f aca="false">IF(AND((($AB185+$W185-$U185)&lt;0),($Y186&gt;=0)),($AB185+$W185-$U185+$Y186)*(1+Input!$C$16/(12*100)),0)</f>
        <v>0</v>
      </c>
    </row>
    <row r="187" customFormat="false" ht="12.8" hidden="false" customHeight="false" outlineLevel="0" collapsed="false">
      <c r="A187" s="67" t="n">
        <v>183</v>
      </c>
      <c r="B187" s="68" t="n">
        <f aca="false">EOMONTH(Input!$C$7,A187)</f>
        <v>48487</v>
      </c>
      <c r="D187" s="67" t="n">
        <f aca="false">DATEDIF(Input!$C$23,$B187,"Y")</f>
        <v>55</v>
      </c>
      <c r="E187" s="67" t="n">
        <f aca="false">DATEDIF(Input!$G$23,$B187,"Y")</f>
        <v>53</v>
      </c>
      <c r="G187" s="69" t="n">
        <f aca="false">Salary_01!$L187</f>
        <v>6629.45834206559</v>
      </c>
      <c r="H187" s="69" t="n">
        <f aca="false">Salary_02!$L187</f>
        <v>4717.00635067377</v>
      </c>
      <c r="I187" s="69" t="n">
        <f aca="false">Retirement_Dist_01!$J187</f>
        <v>0</v>
      </c>
      <c r="J187" s="69" t="n">
        <f aca="false">Retirement_Dist_02!$J187</f>
        <v>0</v>
      </c>
      <c r="K187" s="69" t="n">
        <f aca="true">IF($B187&gt;Input!$C$28,(-1)*PMT(Input!$C$19/(100*12),($A$620-OFFSET($A$4,MATCH(Input!$C$28,$B$4:$B$620,1),0,1,1)),$AD$4,0,1),0)</f>
        <v>0</v>
      </c>
      <c r="L187" s="69" t="n">
        <f aca="false">IF(AND(($B187&lt;Input!$C$28),($B187&lt;Input!$G$28)),($G187+$H187+$I187+$J187),($G187+$H187+$I187+$J187+$K187))</f>
        <v>11346.4646927394</v>
      </c>
      <c r="M187" s="69" t="n">
        <f aca="false">Mortgage!$L187</f>
        <v>-389.491854150191</v>
      </c>
      <c r="N187" s="69" t="n">
        <f aca="false">$L187+$M187</f>
        <v>10956.9728385892</v>
      </c>
      <c r="O187" s="69" t="n">
        <f aca="false">IF(AND(($B187&lt;Input!$C$28),($B187&lt;Input!$G$28)),Expenses!$D187,(-1)*$N187)</f>
        <v>-5047.00626871549</v>
      </c>
      <c r="P187" s="69" t="n">
        <f aca="false">Childcare!$D187</f>
        <v>0</v>
      </c>
      <c r="Q187" s="69" t="n">
        <f aca="false">Loan_01!$E187</f>
        <v>0</v>
      </c>
      <c r="R187" s="69" t="n">
        <f aca="false">Loan_02!$E187</f>
        <v>0</v>
      </c>
      <c r="S187" s="69" t="n">
        <f aca="false">(-1)*SUM(Roth_01!$D187+Roth_02!$D187+IRA_01!$D187+IRA_02!$D187+Invest_01!$D187+Invest_02!$D187)</f>
        <v>-0</v>
      </c>
      <c r="T187" s="69" t="n">
        <f aca="false">(-1)*(IF(($B187&gt;Input!$O$22),0,Input!$O$28)+IF(($B187&gt;Input!$O$29),0,Input!$O$35)+IF(($B187&gt;Input!$O$36),0,Input!$O$42))</f>
        <v>-0</v>
      </c>
      <c r="U187" s="69" t="n">
        <f aca="false">IF(($AB186*(Input!$C$17/100)&gt;0),0,($AB186*(Input!$C$17/100)))</f>
        <v>0</v>
      </c>
      <c r="V187" s="69"/>
      <c r="W187" s="69" t="n">
        <f aca="false">IF(($N187+$O187+$P187+$Q187+$R187+$S187+$T187+$U187)&lt;0,($N187+$O187+$P187+$Q187+$R187+$S187+$T187+$U187),0)</f>
        <v>0</v>
      </c>
      <c r="X187" s="69"/>
      <c r="Y187" s="69" t="n">
        <f aca="false">IF(($N187+$O187+$P187+$Q187+$R187+$S187+$T187+$U187)&gt;=0,($N187+$O187+$P187+$Q187+$R187+$S187+$T187+$U187),0)</f>
        <v>5909.96656987368</v>
      </c>
      <c r="AA187" s="69" t="n">
        <f aca="false">IF(AND((($AB186+$W186-$U186)&lt;0),($Y187&gt;0)),($AA186-$K187)*(1+Input!$C$19/(12*100)),($AA186+$Y187-$K187)*(1+Input!$C$19/(12*100)))</f>
        <v>534756.369926131</v>
      </c>
      <c r="AB187" s="69" t="n">
        <f aca="false">IF(AND((($AB186+$W186-$U186)&lt;0),($Y187&gt;=0)),($AB186+$W186-$U186+$Y187)*(1+Input!$C$16/(12*100)),0)</f>
        <v>0</v>
      </c>
    </row>
    <row r="188" customFormat="false" ht="12.8" hidden="false" customHeight="false" outlineLevel="0" collapsed="false">
      <c r="A188" s="67" t="n">
        <v>184</v>
      </c>
      <c r="B188" s="68" t="n">
        <f aca="false">EOMONTH(Input!$C$7,A188)</f>
        <v>48518</v>
      </c>
      <c r="D188" s="67" t="n">
        <f aca="false">DATEDIF(Input!$C$23,$B188,"Y")</f>
        <v>55</v>
      </c>
      <c r="E188" s="67" t="n">
        <f aca="false">DATEDIF(Input!$G$23,$B188,"Y")</f>
        <v>54</v>
      </c>
      <c r="G188" s="69" t="n">
        <f aca="false">Salary_01!$L188</f>
        <v>6629.45834206559</v>
      </c>
      <c r="H188" s="69" t="n">
        <f aca="false">Salary_02!$L188</f>
        <v>4717.00635067377</v>
      </c>
      <c r="I188" s="69" t="n">
        <f aca="false">Retirement_Dist_01!$J188</f>
        <v>0</v>
      </c>
      <c r="J188" s="69" t="n">
        <f aca="false">Retirement_Dist_02!$J188</f>
        <v>0</v>
      </c>
      <c r="K188" s="69" t="n">
        <f aca="true">IF($B188&gt;Input!$C$28,(-1)*PMT(Input!$C$19/(100*12),($A$620-OFFSET($A$4,MATCH(Input!$C$28,$B$4:$B$620,1),0,1,1)),$AD$4,0,1),0)</f>
        <v>0</v>
      </c>
      <c r="L188" s="69" t="n">
        <f aca="false">IF(AND(($B188&lt;Input!$C$28),($B188&lt;Input!$G$28)),($G188+$H188+$I188+$J188),($G188+$H188+$I188+$J188+$K188))</f>
        <v>11346.4646927394</v>
      </c>
      <c r="M188" s="69" t="n">
        <f aca="false">Mortgage!$L188</f>
        <v>-389.491854150191</v>
      </c>
      <c r="N188" s="69" t="n">
        <f aca="false">$L188+$M188</f>
        <v>10956.9728385892</v>
      </c>
      <c r="O188" s="69" t="n">
        <f aca="false">IF(AND(($B188&lt;Input!$C$28),($B188&lt;Input!$G$28)),Expenses!$D188,(-1)*$N188)</f>
        <v>-5047.00626871549</v>
      </c>
      <c r="P188" s="69" t="n">
        <f aca="false">Childcare!$D188</f>
        <v>0</v>
      </c>
      <c r="Q188" s="69" t="n">
        <f aca="false">Loan_01!$E188</f>
        <v>0</v>
      </c>
      <c r="R188" s="69" t="n">
        <f aca="false">Loan_02!$E188</f>
        <v>0</v>
      </c>
      <c r="S188" s="69" t="n">
        <f aca="false">(-1)*SUM(Roth_01!$D188+Roth_02!$D188+IRA_01!$D188+IRA_02!$D188+Invest_01!$D188+Invest_02!$D188)</f>
        <v>-0</v>
      </c>
      <c r="T188" s="69" t="n">
        <f aca="false">(-1)*(IF(($B188&gt;Input!$O$22),0,Input!$O$28)+IF(($B188&gt;Input!$O$29),0,Input!$O$35)+IF(($B188&gt;Input!$O$36),0,Input!$O$42))</f>
        <v>-0</v>
      </c>
      <c r="U188" s="69" t="n">
        <f aca="false">IF(($AB187*(Input!$C$17/100)&gt;0),0,($AB187*(Input!$C$17/100)))</f>
        <v>0</v>
      </c>
      <c r="V188" s="69"/>
      <c r="W188" s="69" t="n">
        <f aca="false">IF(($N188+$O188+$P188+$Q188+$R188+$S188+$T188+$U188)&lt;0,($N188+$O188+$P188+$Q188+$R188+$S188+$T188+$U188),0)</f>
        <v>0</v>
      </c>
      <c r="X188" s="69"/>
      <c r="Y188" s="69" t="n">
        <f aca="false">IF(($N188+$O188+$P188+$Q188+$R188+$S188+$T188+$U188)&gt;=0,($N188+$O188+$P188+$Q188+$R188+$S188+$T188+$U188),0)</f>
        <v>5909.96656987368</v>
      </c>
      <c r="AA188" s="69" t="n">
        <f aca="false">IF(AND((($AB187+$W187-$U187)&lt;0),($Y188&gt;0)),($AA187-$K188)*(1+Input!$C$19/(12*100)),($AA187+$Y188-$K188)*(1+Input!$C$19/(12*100)))</f>
        <v>540688.864260026</v>
      </c>
      <c r="AB188" s="69" t="n">
        <f aca="false">IF(AND((($AB187+$W187-$U187)&lt;0),($Y188&gt;=0)),($AB187+$W187-$U187+$Y188)*(1+Input!$C$16/(12*100)),0)</f>
        <v>0</v>
      </c>
    </row>
    <row r="189" customFormat="false" ht="12.8" hidden="false" customHeight="false" outlineLevel="0" collapsed="false">
      <c r="A189" s="67" t="n">
        <v>185</v>
      </c>
      <c r="B189" s="68" t="n">
        <f aca="false">EOMONTH(Input!$C$7,A189)</f>
        <v>48548</v>
      </c>
      <c r="D189" s="67" t="n">
        <f aca="false">DATEDIF(Input!$C$23,$B189,"Y")</f>
        <v>55</v>
      </c>
      <c r="E189" s="67" t="n">
        <f aca="false">DATEDIF(Input!$G$23,$B189,"Y")</f>
        <v>54</v>
      </c>
      <c r="G189" s="69" t="n">
        <f aca="false">Salary_01!$L189</f>
        <v>6629.45834206559</v>
      </c>
      <c r="H189" s="69" t="n">
        <f aca="false">Salary_02!$L189</f>
        <v>4717.00635067377</v>
      </c>
      <c r="I189" s="69" t="n">
        <f aca="false">Retirement_Dist_01!$J189</f>
        <v>0</v>
      </c>
      <c r="J189" s="69" t="n">
        <f aca="false">Retirement_Dist_02!$J189</f>
        <v>0</v>
      </c>
      <c r="K189" s="69" t="n">
        <f aca="true">IF($B189&gt;Input!$C$28,(-1)*PMT(Input!$C$19/(100*12),($A$620-OFFSET($A$4,MATCH(Input!$C$28,$B$4:$B$620,1),0,1,1)),$AD$4,0,1),0)</f>
        <v>0</v>
      </c>
      <c r="L189" s="69" t="n">
        <f aca="false">IF(AND(($B189&lt;Input!$C$28),($B189&lt;Input!$G$28)),($G189+$H189+$I189+$J189),($G189+$H189+$I189+$J189+$K189))</f>
        <v>11346.4646927394</v>
      </c>
      <c r="M189" s="69" t="n">
        <f aca="false">Mortgage!$L189</f>
        <v>-389.491854150191</v>
      </c>
      <c r="N189" s="69" t="n">
        <f aca="false">$L189+$M189</f>
        <v>10956.9728385892</v>
      </c>
      <c r="O189" s="69" t="n">
        <f aca="false">IF(AND(($B189&lt;Input!$C$28),($B189&lt;Input!$G$28)),Expenses!$D189,(-1)*$N189)</f>
        <v>-5047.00626871549</v>
      </c>
      <c r="P189" s="69" t="n">
        <f aca="false">Childcare!$D189</f>
        <v>0</v>
      </c>
      <c r="Q189" s="69" t="n">
        <f aca="false">Loan_01!$E189</f>
        <v>0</v>
      </c>
      <c r="R189" s="69" t="n">
        <f aca="false">Loan_02!$E189</f>
        <v>0</v>
      </c>
      <c r="S189" s="69" t="n">
        <f aca="false">(-1)*SUM(Roth_01!$D189+Roth_02!$D189+IRA_01!$D189+IRA_02!$D189+Invest_01!$D189+Invest_02!$D189)</f>
        <v>-0</v>
      </c>
      <c r="T189" s="69" t="n">
        <f aca="false">(-1)*(IF(($B189&gt;Input!$O$22),0,Input!$O$28)+IF(($B189&gt;Input!$O$29),0,Input!$O$35)+IF(($B189&gt;Input!$O$36),0,Input!$O$42))</f>
        <v>-0</v>
      </c>
      <c r="U189" s="69" t="n">
        <f aca="false">IF(($AB188*(Input!$C$17/100)&gt;0),0,($AB188*(Input!$C$17/100)))</f>
        <v>0</v>
      </c>
      <c r="V189" s="69"/>
      <c r="W189" s="69" t="n">
        <f aca="false">IF(($N189+$O189+$P189+$Q189+$R189+$S189+$T189+$U189)&lt;0,($N189+$O189+$P189+$Q189+$R189+$S189+$T189+$U189),0)</f>
        <v>0</v>
      </c>
      <c r="X189" s="69"/>
      <c r="Y189" s="69" t="n">
        <f aca="false">IF(($N189+$O189+$P189+$Q189+$R189+$S189+$T189+$U189)&gt;=0,($N189+$O189+$P189+$Q189+$R189+$S189+$T189+$U189),0)</f>
        <v>5909.96656987368</v>
      </c>
      <c r="AA189" s="69" t="n">
        <f aca="false">IF(AND((($AB188+$W188-$U188)&lt;0),($Y189&gt;0)),($AA188-$K189)*(1+Input!$C$19/(12*100)),($AA188+$Y189-$K189)*(1+Input!$C$19/(12*100)))</f>
        <v>546621.605781184</v>
      </c>
      <c r="AB189" s="69" t="n">
        <f aca="false">IF(AND((($AB188+$W188-$U188)&lt;0),($Y189&gt;=0)),($AB188+$W188-$U188+$Y189)*(1+Input!$C$16/(12*100)),0)</f>
        <v>0</v>
      </c>
    </row>
    <row r="190" customFormat="false" ht="12.8" hidden="false" customHeight="false" outlineLevel="0" collapsed="false">
      <c r="A190" s="67" t="n">
        <v>186</v>
      </c>
      <c r="B190" s="68" t="n">
        <f aca="false">EOMONTH(Input!$C$7,A190)</f>
        <v>48579</v>
      </c>
      <c r="D190" s="67" t="n">
        <f aca="false">DATEDIF(Input!$C$23,$B190,"Y")</f>
        <v>55</v>
      </c>
      <c r="E190" s="67" t="n">
        <f aca="false">DATEDIF(Input!$G$23,$B190,"Y")</f>
        <v>54</v>
      </c>
      <c r="G190" s="69" t="n">
        <f aca="false">Salary_01!$L190</f>
        <v>6629.45834206559</v>
      </c>
      <c r="H190" s="69" t="n">
        <f aca="false">Salary_02!$L190</f>
        <v>4717.00635067377</v>
      </c>
      <c r="I190" s="69" t="n">
        <f aca="false">Retirement_Dist_01!$J190</f>
        <v>0</v>
      </c>
      <c r="J190" s="69" t="n">
        <f aca="false">Retirement_Dist_02!$J190</f>
        <v>0</v>
      </c>
      <c r="K190" s="69" t="n">
        <f aca="true">IF($B190&gt;Input!$C$28,(-1)*PMT(Input!$C$19/(100*12),($A$620-OFFSET($A$4,MATCH(Input!$C$28,$B$4:$B$620,1),0,1,1)),$AD$4,0,1),0)</f>
        <v>0</v>
      </c>
      <c r="L190" s="69" t="n">
        <f aca="false">IF(AND(($B190&lt;Input!$C$28),($B190&lt;Input!$G$28)),($G190+$H190+$I190+$J190),($G190+$H190+$I190+$J190+$K190))</f>
        <v>11346.4646927394</v>
      </c>
      <c r="M190" s="69" t="n">
        <f aca="false">Mortgage!$L190</f>
        <v>-389.491854150191</v>
      </c>
      <c r="N190" s="69" t="n">
        <f aca="false">$L190+$M190</f>
        <v>10956.9728385892</v>
      </c>
      <c r="O190" s="69" t="n">
        <f aca="false">IF(AND(($B190&lt;Input!$C$28),($B190&lt;Input!$G$28)),Expenses!$D190,(-1)*$N190)</f>
        <v>-5047.00626871549</v>
      </c>
      <c r="P190" s="69" t="n">
        <f aca="false">Childcare!$D190</f>
        <v>0</v>
      </c>
      <c r="Q190" s="69" t="n">
        <f aca="false">Loan_01!$E190</f>
        <v>0</v>
      </c>
      <c r="R190" s="69" t="n">
        <f aca="false">Loan_02!$E190</f>
        <v>0</v>
      </c>
      <c r="S190" s="69" t="n">
        <f aca="false">(-1)*SUM(Roth_01!$D190+Roth_02!$D190+IRA_01!$D190+IRA_02!$D190+Invest_01!$D190+Invest_02!$D190)</f>
        <v>-0</v>
      </c>
      <c r="T190" s="69" t="n">
        <f aca="false">(-1)*(IF(($B190&gt;Input!$O$22),0,Input!$O$28)+IF(($B190&gt;Input!$O$29),0,Input!$O$35)+IF(($B190&gt;Input!$O$36),0,Input!$O$42))</f>
        <v>-0</v>
      </c>
      <c r="U190" s="69" t="n">
        <f aca="false">IF(($AB189*(Input!$C$17/100)&gt;0),0,($AB189*(Input!$C$17/100)))</f>
        <v>0</v>
      </c>
      <c r="V190" s="69"/>
      <c r="W190" s="69" t="n">
        <f aca="false">IF(($N190+$O190+$P190+$Q190+$R190+$S190+$T190+$U190)&lt;0,($N190+$O190+$P190+$Q190+$R190+$S190+$T190+$U190),0)</f>
        <v>0</v>
      </c>
      <c r="X190" s="69"/>
      <c r="Y190" s="69" t="n">
        <f aca="false">IF(($N190+$O190+$P190+$Q190+$R190+$S190+$T190+$U190)&gt;=0,($N190+$O190+$P190+$Q190+$R190+$S190+$T190+$U190),0)</f>
        <v>5909.96656987368</v>
      </c>
      <c r="AA190" s="69" t="n">
        <f aca="false">IF(AND((($AB189+$W189-$U189)&lt;0),($Y190&gt;0)),($AA189-$K190)*(1+Input!$C$19/(12*100)),($AA189+$Y190-$K190)*(1+Input!$C$19/(12*100)))</f>
        <v>552554.594499906</v>
      </c>
      <c r="AB190" s="69" t="n">
        <f aca="false">IF(AND((($AB189+$W189-$U189)&lt;0),($Y190&gt;=0)),($AB189+$W189-$U189+$Y190)*(1+Input!$C$16/(12*100)),0)</f>
        <v>0</v>
      </c>
    </row>
    <row r="191" customFormat="false" ht="12.8" hidden="false" customHeight="false" outlineLevel="0" collapsed="false">
      <c r="A191" s="67" t="n">
        <v>187</v>
      </c>
      <c r="B191" s="68" t="n">
        <f aca="false">EOMONTH(Input!$C$7,A191)</f>
        <v>48610</v>
      </c>
      <c r="D191" s="67" t="n">
        <f aca="false">DATEDIF(Input!$C$23,$B191,"Y")</f>
        <v>55</v>
      </c>
      <c r="E191" s="67" t="n">
        <f aca="false">DATEDIF(Input!$G$23,$B191,"Y")</f>
        <v>54</v>
      </c>
      <c r="G191" s="69" t="n">
        <f aca="false">Salary_01!$L191</f>
        <v>6629.45834206559</v>
      </c>
      <c r="H191" s="69" t="n">
        <f aca="false">Salary_02!$L191</f>
        <v>4717.00635067377</v>
      </c>
      <c r="I191" s="69" t="n">
        <f aca="false">Retirement_Dist_01!$J191</f>
        <v>0</v>
      </c>
      <c r="J191" s="69" t="n">
        <f aca="false">Retirement_Dist_02!$J191</f>
        <v>0</v>
      </c>
      <c r="K191" s="69" t="n">
        <f aca="true">IF($B191&gt;Input!$C$28,(-1)*PMT(Input!$C$19/(100*12),($A$620-OFFSET($A$4,MATCH(Input!$C$28,$B$4:$B$620,1),0,1,1)),$AD$4,0,1),0)</f>
        <v>0</v>
      </c>
      <c r="L191" s="69" t="n">
        <f aca="false">IF(AND(($B191&lt;Input!$C$28),($B191&lt;Input!$G$28)),($G191+$H191+$I191+$J191),($G191+$H191+$I191+$J191+$K191))</f>
        <v>11346.4646927394</v>
      </c>
      <c r="M191" s="69" t="n">
        <f aca="false">Mortgage!$L191</f>
        <v>-389.491854150191</v>
      </c>
      <c r="N191" s="69" t="n">
        <f aca="false">$L191+$M191</f>
        <v>10956.9728385892</v>
      </c>
      <c r="O191" s="69" t="n">
        <f aca="false">IF(AND(($B191&lt;Input!$C$28),($B191&lt;Input!$G$28)),Expenses!$D191,(-1)*$N191)</f>
        <v>-5047.00626871549</v>
      </c>
      <c r="P191" s="69" t="n">
        <f aca="false">Childcare!$D191</f>
        <v>0</v>
      </c>
      <c r="Q191" s="69" t="n">
        <f aca="false">Loan_01!$E191</f>
        <v>0</v>
      </c>
      <c r="R191" s="69" t="n">
        <f aca="false">Loan_02!$E191</f>
        <v>0</v>
      </c>
      <c r="S191" s="69" t="n">
        <f aca="false">(-1)*SUM(Roth_01!$D191+Roth_02!$D191+IRA_01!$D191+IRA_02!$D191+Invest_01!$D191+Invest_02!$D191)</f>
        <v>-0</v>
      </c>
      <c r="T191" s="69" t="n">
        <f aca="false">(-1)*(IF(($B191&gt;Input!$O$22),0,Input!$O$28)+IF(($B191&gt;Input!$O$29),0,Input!$O$35)+IF(($B191&gt;Input!$O$36),0,Input!$O$42))</f>
        <v>-0</v>
      </c>
      <c r="U191" s="69" t="n">
        <f aca="false">IF(($AB190*(Input!$C$17/100)&gt;0),0,($AB190*(Input!$C$17/100)))</f>
        <v>0</v>
      </c>
      <c r="V191" s="69"/>
      <c r="W191" s="69" t="n">
        <f aca="false">IF(($N191+$O191+$P191+$Q191+$R191+$S191+$T191+$U191)&lt;0,($N191+$O191+$P191+$Q191+$R191+$S191+$T191+$U191),0)</f>
        <v>0</v>
      </c>
      <c r="X191" s="69"/>
      <c r="Y191" s="69" t="n">
        <f aca="false">IF(($N191+$O191+$P191+$Q191+$R191+$S191+$T191+$U191)&gt;=0,($N191+$O191+$P191+$Q191+$R191+$S191+$T191+$U191),0)</f>
        <v>5909.96656987368</v>
      </c>
      <c r="AA191" s="69" t="n">
        <f aca="false">IF(AND((($AB190+$W190-$U190)&lt;0),($Y191&gt;0)),($AA190-$K191)*(1+Input!$C$19/(12*100)),($AA190+$Y191-$K191)*(1+Input!$C$19/(12*100)))</f>
        <v>558487.830426491</v>
      </c>
      <c r="AB191" s="69" t="n">
        <f aca="false">IF(AND((($AB190+$W190-$U190)&lt;0),($Y191&gt;=0)),($AB190+$W190-$U190+$Y191)*(1+Input!$C$16/(12*100)),0)</f>
        <v>0</v>
      </c>
    </row>
    <row r="192" customFormat="false" ht="12.8" hidden="false" customHeight="false" outlineLevel="0" collapsed="false">
      <c r="A192" s="67" t="n">
        <v>188</v>
      </c>
      <c r="B192" s="68" t="n">
        <f aca="false">EOMONTH(Input!$C$7,A192)</f>
        <v>48638</v>
      </c>
      <c r="D192" s="67" t="n">
        <f aca="false">DATEDIF(Input!$C$23,$B192,"Y")</f>
        <v>55</v>
      </c>
      <c r="E192" s="67" t="n">
        <f aca="false">DATEDIF(Input!$G$23,$B192,"Y")</f>
        <v>54</v>
      </c>
      <c r="G192" s="69" t="n">
        <f aca="false">Salary_01!$L192</f>
        <v>6629.45834206559</v>
      </c>
      <c r="H192" s="69" t="n">
        <f aca="false">Salary_02!$L192</f>
        <v>4717.00635067377</v>
      </c>
      <c r="I192" s="69" t="n">
        <f aca="false">Retirement_Dist_01!$J192</f>
        <v>0</v>
      </c>
      <c r="J192" s="69" t="n">
        <f aca="false">Retirement_Dist_02!$J192</f>
        <v>0</v>
      </c>
      <c r="K192" s="69" t="n">
        <f aca="true">IF($B192&gt;Input!$C$28,(-1)*PMT(Input!$C$19/(100*12),($A$620-OFFSET($A$4,MATCH(Input!$C$28,$B$4:$B$620,1),0,1,1)),$AD$4,0,1),0)</f>
        <v>0</v>
      </c>
      <c r="L192" s="69" t="n">
        <f aca="false">IF(AND(($B192&lt;Input!$C$28),($B192&lt;Input!$G$28)),($G192+$H192+$I192+$J192),($G192+$H192+$I192+$J192+$K192))</f>
        <v>11346.4646927394</v>
      </c>
      <c r="M192" s="69" t="n">
        <f aca="false">Mortgage!$L192</f>
        <v>-389.491854150191</v>
      </c>
      <c r="N192" s="69" t="n">
        <f aca="false">$L192+$M192</f>
        <v>10956.9728385892</v>
      </c>
      <c r="O192" s="69" t="n">
        <f aca="false">IF(AND(($B192&lt;Input!$C$28),($B192&lt;Input!$G$28)),Expenses!$D192,(-1)*$N192)</f>
        <v>-5047.00626871549</v>
      </c>
      <c r="P192" s="69" t="n">
        <f aca="false">Childcare!$D192</f>
        <v>0</v>
      </c>
      <c r="Q192" s="69" t="n">
        <f aca="false">Loan_01!$E192</f>
        <v>0</v>
      </c>
      <c r="R192" s="69" t="n">
        <f aca="false">Loan_02!$E192</f>
        <v>0</v>
      </c>
      <c r="S192" s="69" t="n">
        <f aca="false">(-1)*SUM(Roth_01!$D192+Roth_02!$D192+IRA_01!$D192+IRA_02!$D192+Invest_01!$D192+Invest_02!$D192)</f>
        <v>-0</v>
      </c>
      <c r="T192" s="69" t="n">
        <f aca="false">(-1)*(IF(($B192&gt;Input!$O$22),0,Input!$O$28)+IF(($B192&gt;Input!$O$29),0,Input!$O$35)+IF(($B192&gt;Input!$O$36),0,Input!$O$42))</f>
        <v>-0</v>
      </c>
      <c r="U192" s="69" t="n">
        <f aca="false">IF(($AB191*(Input!$C$17/100)&gt;0),0,($AB191*(Input!$C$17/100)))</f>
        <v>0</v>
      </c>
      <c r="V192" s="69"/>
      <c r="W192" s="69" t="n">
        <f aca="false">IF(($N192+$O192+$P192+$Q192+$R192+$S192+$T192+$U192)&lt;0,($N192+$O192+$P192+$Q192+$R192+$S192+$T192+$U192),0)</f>
        <v>0</v>
      </c>
      <c r="X192" s="69"/>
      <c r="Y192" s="69" t="n">
        <f aca="false">IF(($N192+$O192+$P192+$Q192+$R192+$S192+$T192+$U192)&gt;=0,($N192+$O192+$P192+$Q192+$R192+$S192+$T192+$U192),0)</f>
        <v>5909.96656987368</v>
      </c>
      <c r="AA192" s="69" t="n">
        <f aca="false">IF(AND((($AB191+$W191-$U191)&lt;0),($Y192&gt;0)),($AA191-$K192)*(1+Input!$C$19/(12*100)),($AA191+$Y192-$K192)*(1+Input!$C$19/(12*100)))</f>
        <v>564421.31357124</v>
      </c>
      <c r="AB192" s="69" t="n">
        <f aca="false">IF(AND((($AB191+$W191-$U191)&lt;0),($Y192&gt;=0)),($AB191+$W191-$U191+$Y192)*(1+Input!$C$16/(12*100)),0)</f>
        <v>0</v>
      </c>
    </row>
    <row r="193" customFormat="false" ht="12.8" hidden="false" customHeight="false" outlineLevel="0" collapsed="false">
      <c r="A193" s="67" t="n">
        <v>189</v>
      </c>
      <c r="B193" s="68" t="n">
        <f aca="false">EOMONTH(Input!$C$7,A193)</f>
        <v>48669</v>
      </c>
      <c r="D193" s="67" t="n">
        <f aca="false">DATEDIF(Input!$C$23,$B193,"Y")</f>
        <v>55</v>
      </c>
      <c r="E193" s="67" t="n">
        <f aca="false">DATEDIF(Input!$G$23,$B193,"Y")</f>
        <v>54</v>
      </c>
      <c r="G193" s="69" t="n">
        <f aca="false">Salary_01!$L193</f>
        <v>6629.45834206559</v>
      </c>
      <c r="H193" s="69" t="n">
        <f aca="false">Salary_02!$L193</f>
        <v>4717.00635067377</v>
      </c>
      <c r="I193" s="69" t="n">
        <f aca="false">Retirement_Dist_01!$J193</f>
        <v>0</v>
      </c>
      <c r="J193" s="69" t="n">
        <f aca="false">Retirement_Dist_02!$J193</f>
        <v>0</v>
      </c>
      <c r="K193" s="69" t="n">
        <f aca="true">IF($B193&gt;Input!$C$28,(-1)*PMT(Input!$C$19/(100*12),($A$620-OFFSET($A$4,MATCH(Input!$C$28,$B$4:$B$620,1),0,1,1)),$AD$4,0,1),0)</f>
        <v>0</v>
      </c>
      <c r="L193" s="69" t="n">
        <f aca="false">IF(AND(($B193&lt;Input!$C$28),($B193&lt;Input!$G$28)),($G193+$H193+$I193+$J193),($G193+$H193+$I193+$J193+$K193))</f>
        <v>11346.4646927394</v>
      </c>
      <c r="M193" s="69" t="n">
        <f aca="false">Mortgage!$L193</f>
        <v>-389.491854150191</v>
      </c>
      <c r="N193" s="69" t="n">
        <f aca="false">$L193+$M193</f>
        <v>10956.9728385892</v>
      </c>
      <c r="O193" s="69" t="n">
        <f aca="false">IF(AND(($B193&lt;Input!$C$28),($B193&lt;Input!$G$28)),Expenses!$D193,(-1)*$N193)</f>
        <v>-5047.00626871549</v>
      </c>
      <c r="P193" s="69" t="n">
        <f aca="false">Childcare!$D193</f>
        <v>0</v>
      </c>
      <c r="Q193" s="69" t="n">
        <f aca="false">Loan_01!$E193</f>
        <v>0</v>
      </c>
      <c r="R193" s="69" t="n">
        <f aca="false">Loan_02!$E193</f>
        <v>0</v>
      </c>
      <c r="S193" s="69" t="n">
        <f aca="false">(-1)*SUM(Roth_01!$D193+Roth_02!$D193+IRA_01!$D193+IRA_02!$D193+Invest_01!$D193+Invest_02!$D193)</f>
        <v>-0</v>
      </c>
      <c r="T193" s="69" t="n">
        <f aca="false">(-1)*(IF(($B193&gt;Input!$O$22),0,Input!$O$28)+IF(($B193&gt;Input!$O$29),0,Input!$O$35)+IF(($B193&gt;Input!$O$36),0,Input!$O$42))</f>
        <v>-0</v>
      </c>
      <c r="U193" s="69" t="n">
        <f aca="false">IF(($AB192*(Input!$C$17/100)&gt;0),0,($AB192*(Input!$C$17/100)))</f>
        <v>0</v>
      </c>
      <c r="V193" s="69"/>
      <c r="W193" s="69" t="n">
        <f aca="false">IF(($N193+$O193+$P193+$Q193+$R193+$S193+$T193+$U193)&lt;0,($N193+$O193+$P193+$Q193+$R193+$S193+$T193+$U193),0)</f>
        <v>0</v>
      </c>
      <c r="X193" s="69"/>
      <c r="Y193" s="69" t="n">
        <f aca="false">IF(($N193+$O193+$P193+$Q193+$R193+$S193+$T193+$U193)&gt;=0,($N193+$O193+$P193+$Q193+$R193+$S193+$T193+$U193),0)</f>
        <v>5909.96656987368</v>
      </c>
      <c r="AA193" s="69" t="n">
        <f aca="false">IF(AND((($AB192+$W192-$U192)&lt;0),($Y193&gt;0)),($AA192-$K193)*(1+Input!$C$19/(12*100)),($AA192+$Y193-$K193)*(1+Input!$C$19/(12*100)))</f>
        <v>570355.043944453</v>
      </c>
      <c r="AB193" s="69" t="n">
        <f aca="false">IF(AND((($AB192+$W192-$U192)&lt;0),($Y193&gt;=0)),($AB192+$W192-$U192+$Y193)*(1+Input!$C$16/(12*100)),0)</f>
        <v>0</v>
      </c>
    </row>
    <row r="194" customFormat="false" ht="12.8" hidden="false" customHeight="false" outlineLevel="0" collapsed="false">
      <c r="A194" s="67" t="n">
        <v>190</v>
      </c>
      <c r="B194" s="68" t="n">
        <f aca="false">EOMONTH(Input!$C$7,A194)</f>
        <v>48699</v>
      </c>
      <c r="D194" s="67" t="n">
        <f aca="false">DATEDIF(Input!$C$23,$B194,"Y")</f>
        <v>55</v>
      </c>
      <c r="E194" s="67" t="n">
        <f aca="false">DATEDIF(Input!$G$23,$B194,"Y")</f>
        <v>54</v>
      </c>
      <c r="G194" s="69" t="n">
        <f aca="false">Salary_01!$L194</f>
        <v>6629.45834206559</v>
      </c>
      <c r="H194" s="69" t="n">
        <f aca="false">Salary_02!$L194</f>
        <v>4717.00635067377</v>
      </c>
      <c r="I194" s="69" t="n">
        <f aca="false">Retirement_Dist_01!$J194</f>
        <v>0</v>
      </c>
      <c r="J194" s="69" t="n">
        <f aca="false">Retirement_Dist_02!$J194</f>
        <v>0</v>
      </c>
      <c r="K194" s="69" t="n">
        <f aca="true">IF($B194&gt;Input!$C$28,(-1)*PMT(Input!$C$19/(100*12),($A$620-OFFSET($A$4,MATCH(Input!$C$28,$B$4:$B$620,1),0,1,1)),$AD$4,0,1),0)</f>
        <v>0</v>
      </c>
      <c r="L194" s="69" t="n">
        <f aca="false">IF(AND(($B194&lt;Input!$C$28),($B194&lt;Input!$G$28)),($G194+$H194+$I194+$J194),($G194+$H194+$I194+$J194+$K194))</f>
        <v>11346.4646927394</v>
      </c>
      <c r="M194" s="69" t="n">
        <f aca="false">Mortgage!$L194</f>
        <v>-389.491854150191</v>
      </c>
      <c r="N194" s="69" t="n">
        <f aca="false">$L194+$M194</f>
        <v>10956.9728385892</v>
      </c>
      <c r="O194" s="69" t="n">
        <f aca="false">IF(AND(($B194&lt;Input!$C$28),($B194&lt;Input!$G$28)),Expenses!$D194,(-1)*$N194)</f>
        <v>-5047.00626871549</v>
      </c>
      <c r="P194" s="69" t="n">
        <f aca="false">Childcare!$D194</f>
        <v>0</v>
      </c>
      <c r="Q194" s="69" t="n">
        <f aca="false">Loan_01!$E194</f>
        <v>0</v>
      </c>
      <c r="R194" s="69" t="n">
        <f aca="false">Loan_02!$E194</f>
        <v>0</v>
      </c>
      <c r="S194" s="69" t="n">
        <f aca="false">(-1)*SUM(Roth_01!$D194+Roth_02!$D194+IRA_01!$D194+IRA_02!$D194+Invest_01!$D194+Invest_02!$D194)</f>
        <v>-0</v>
      </c>
      <c r="T194" s="69" t="n">
        <f aca="false">(-1)*(IF(($B194&gt;Input!$O$22),0,Input!$O$28)+IF(($B194&gt;Input!$O$29),0,Input!$O$35)+IF(($B194&gt;Input!$O$36),0,Input!$O$42))</f>
        <v>-0</v>
      </c>
      <c r="U194" s="69" t="n">
        <f aca="false">IF(($AB193*(Input!$C$17/100)&gt;0),0,($AB193*(Input!$C$17/100)))</f>
        <v>0</v>
      </c>
      <c r="V194" s="69"/>
      <c r="W194" s="69" t="n">
        <f aca="false">IF(($N194+$O194+$P194+$Q194+$R194+$S194+$T194+$U194)&lt;0,($N194+$O194+$P194+$Q194+$R194+$S194+$T194+$U194),0)</f>
        <v>0</v>
      </c>
      <c r="X194" s="69"/>
      <c r="Y194" s="69" t="n">
        <f aca="false">IF(($N194+$O194+$P194+$Q194+$R194+$S194+$T194+$U194)&gt;=0,($N194+$O194+$P194+$Q194+$R194+$S194+$T194+$U194),0)</f>
        <v>5909.96656987368</v>
      </c>
      <c r="AA194" s="69" t="n">
        <f aca="false">IF(AND((($AB193+$W193-$U193)&lt;0),($Y194&gt;0)),($AA193-$K194)*(1+Input!$C$19/(12*100)),($AA193+$Y194-$K194)*(1+Input!$C$19/(12*100)))</f>
        <v>576289.021556431</v>
      </c>
      <c r="AB194" s="69" t="n">
        <f aca="false">IF(AND((($AB193+$W193-$U193)&lt;0),($Y194&gt;=0)),($AB193+$W193-$U193+$Y194)*(1+Input!$C$16/(12*100)),0)</f>
        <v>0</v>
      </c>
    </row>
    <row r="195" customFormat="false" ht="12.8" hidden="false" customHeight="false" outlineLevel="0" collapsed="false">
      <c r="A195" s="67" t="n">
        <v>191</v>
      </c>
      <c r="B195" s="68" t="n">
        <f aca="false">EOMONTH(Input!$C$7,A195)</f>
        <v>48730</v>
      </c>
      <c r="D195" s="67" t="n">
        <f aca="false">DATEDIF(Input!$C$23,$B195,"Y")</f>
        <v>56</v>
      </c>
      <c r="E195" s="67" t="n">
        <f aca="false">DATEDIF(Input!$G$23,$B195,"Y")</f>
        <v>54</v>
      </c>
      <c r="G195" s="69" t="n">
        <f aca="false">Salary_01!$L195</f>
        <v>6629.45834206559</v>
      </c>
      <c r="H195" s="69" t="n">
        <f aca="false">Salary_02!$L195</f>
        <v>4717.00635067377</v>
      </c>
      <c r="I195" s="69" t="n">
        <f aca="false">Retirement_Dist_01!$J195</f>
        <v>0</v>
      </c>
      <c r="J195" s="69" t="n">
        <f aca="false">Retirement_Dist_02!$J195</f>
        <v>0</v>
      </c>
      <c r="K195" s="69" t="n">
        <f aca="true">IF($B195&gt;Input!$C$28,(-1)*PMT(Input!$C$19/(100*12),($A$620-OFFSET($A$4,MATCH(Input!$C$28,$B$4:$B$620,1),0,1,1)),$AD$4,0,1),0)</f>
        <v>0</v>
      </c>
      <c r="L195" s="69" t="n">
        <f aca="false">IF(AND(($B195&lt;Input!$C$28),($B195&lt;Input!$G$28)),($G195+$H195+$I195+$J195),($G195+$H195+$I195+$J195+$K195))</f>
        <v>11346.4646927394</v>
      </c>
      <c r="M195" s="69" t="n">
        <f aca="false">Mortgage!$L195</f>
        <v>-389.491854150191</v>
      </c>
      <c r="N195" s="69" t="n">
        <f aca="false">$L195+$M195</f>
        <v>10956.9728385892</v>
      </c>
      <c r="O195" s="69" t="n">
        <f aca="false">IF(AND(($B195&lt;Input!$C$28),($B195&lt;Input!$G$28)),Expenses!$D195,(-1)*$N195)</f>
        <v>-5047.00626871549</v>
      </c>
      <c r="P195" s="69" t="n">
        <f aca="false">Childcare!$D195</f>
        <v>0</v>
      </c>
      <c r="Q195" s="69" t="n">
        <f aca="false">Loan_01!$E195</f>
        <v>0</v>
      </c>
      <c r="R195" s="69" t="n">
        <f aca="false">Loan_02!$E195</f>
        <v>0</v>
      </c>
      <c r="S195" s="69" t="n">
        <f aca="false">(-1)*SUM(Roth_01!$D195+Roth_02!$D195+IRA_01!$D195+IRA_02!$D195+Invest_01!$D195+Invest_02!$D195)</f>
        <v>-0</v>
      </c>
      <c r="T195" s="69" t="n">
        <f aca="false">(-1)*(IF(($B195&gt;Input!$O$22),0,Input!$O$28)+IF(($B195&gt;Input!$O$29),0,Input!$O$35)+IF(($B195&gt;Input!$O$36),0,Input!$O$42))</f>
        <v>-0</v>
      </c>
      <c r="U195" s="69" t="n">
        <f aca="false">IF(($AB194*(Input!$C$17/100)&gt;0),0,($AB194*(Input!$C$17/100)))</f>
        <v>0</v>
      </c>
      <c r="V195" s="69"/>
      <c r="W195" s="69" t="n">
        <f aca="false">IF(($N195+$O195+$P195+$Q195+$R195+$S195+$T195+$U195)&lt;0,($N195+$O195+$P195+$Q195+$R195+$S195+$T195+$U195),0)</f>
        <v>0</v>
      </c>
      <c r="X195" s="69"/>
      <c r="Y195" s="69" t="n">
        <f aca="false">IF(($N195+$O195+$P195+$Q195+$R195+$S195+$T195+$U195)&gt;=0,($N195+$O195+$P195+$Q195+$R195+$S195+$T195+$U195),0)</f>
        <v>5909.96656987368</v>
      </c>
      <c r="AA195" s="69" t="n">
        <f aca="false">IF(AND((($AB194+$W194-$U194)&lt;0),($Y195&gt;0)),($AA194-$K195)*(1+Input!$C$19/(12*100)),($AA194+$Y195-$K195)*(1+Input!$C$19/(12*100)))</f>
        <v>582223.246417477</v>
      </c>
      <c r="AB195" s="69" t="n">
        <f aca="false">IF(AND((($AB194+$W194-$U194)&lt;0),($Y195&gt;=0)),($AB194+$W194-$U194+$Y195)*(1+Input!$C$16/(12*100)),0)</f>
        <v>0</v>
      </c>
    </row>
    <row r="196" customFormat="false" ht="12.8" hidden="false" customHeight="false" outlineLevel="0" collapsed="false">
      <c r="A196" s="67" t="n">
        <v>192</v>
      </c>
      <c r="B196" s="68" t="n">
        <f aca="false">EOMONTH(Input!$C$7,A196)</f>
        <v>48760</v>
      </c>
      <c r="D196" s="67" t="n">
        <f aca="false">DATEDIF(Input!$C$23,$B196,"Y")</f>
        <v>56</v>
      </c>
      <c r="E196" s="67" t="n">
        <f aca="false">DATEDIF(Input!$G$23,$B196,"Y")</f>
        <v>54</v>
      </c>
      <c r="G196" s="69" t="n">
        <f aca="false">Salary_01!$L196</f>
        <v>6762.0475089069</v>
      </c>
      <c r="H196" s="69" t="n">
        <f aca="false">Salary_02!$L196</f>
        <v>4811.34647768724</v>
      </c>
      <c r="I196" s="69" t="n">
        <f aca="false">Retirement_Dist_01!$J196</f>
        <v>0</v>
      </c>
      <c r="J196" s="69" t="n">
        <f aca="false">Retirement_Dist_02!$J196</f>
        <v>0</v>
      </c>
      <c r="K196" s="69" t="n">
        <f aca="true">IF($B196&gt;Input!$C$28,(-1)*PMT(Input!$C$19/(100*12),($A$620-OFFSET($A$4,MATCH(Input!$C$28,$B$4:$B$620,1),0,1,1)),$AD$4,0,1),0)</f>
        <v>0</v>
      </c>
      <c r="L196" s="69" t="n">
        <f aca="false">IF(AND(($B196&lt;Input!$C$28),($B196&lt;Input!$G$28)),($G196+$H196+$I196+$J196),($G196+$H196+$I196+$J196+$K196))</f>
        <v>11573.3939865942</v>
      </c>
      <c r="M196" s="69" t="n">
        <f aca="false">Mortgage!$L196</f>
        <v>-401.176609774697</v>
      </c>
      <c r="N196" s="69" t="n">
        <f aca="false">$L196+$M196</f>
        <v>11172.2173768195</v>
      </c>
      <c r="O196" s="69" t="n">
        <f aca="false">IF(AND(($B196&lt;Input!$C$28),($B196&lt;Input!$G$28)),Expenses!$D196,(-1)*$N196)</f>
        <v>-5147.9463940898</v>
      </c>
      <c r="P196" s="69" t="n">
        <f aca="false">Childcare!$D196</f>
        <v>0</v>
      </c>
      <c r="Q196" s="69" t="n">
        <f aca="false">Loan_01!$E196</f>
        <v>0</v>
      </c>
      <c r="R196" s="69" t="n">
        <f aca="false">Loan_02!$E196</f>
        <v>0</v>
      </c>
      <c r="S196" s="69" t="n">
        <f aca="false">(-1)*SUM(Roth_01!$D196+Roth_02!$D196+IRA_01!$D196+IRA_02!$D196+Invest_01!$D196+Invest_02!$D196)</f>
        <v>-0</v>
      </c>
      <c r="T196" s="69" t="n">
        <f aca="false">(-1)*(IF(($B196&gt;Input!$O$22),0,Input!$O$28)+IF(($B196&gt;Input!$O$29),0,Input!$O$35)+IF(($B196&gt;Input!$O$36),0,Input!$O$42))</f>
        <v>-0</v>
      </c>
      <c r="U196" s="69" t="n">
        <f aca="false">IF(($AB195*(Input!$C$17/100)&gt;0),0,($AB195*(Input!$C$17/100)))</f>
        <v>0</v>
      </c>
      <c r="V196" s="69"/>
      <c r="W196" s="69" t="n">
        <f aca="false">IF(($N196+$O196+$P196+$Q196+$R196+$S196+$T196+$U196)&lt;0,($N196+$O196+$P196+$Q196+$R196+$S196+$T196+$U196),0)</f>
        <v>0</v>
      </c>
      <c r="X196" s="69"/>
      <c r="Y196" s="69" t="n">
        <f aca="false">IF(($N196+$O196+$P196+$Q196+$R196+$S196+$T196+$U196)&gt;=0,($N196+$O196+$P196+$Q196+$R196+$S196+$T196+$U196),0)</f>
        <v>6024.27098272965</v>
      </c>
      <c r="AA196" s="69" t="n">
        <f aca="false">IF(AND((($AB195+$W195-$U195)&lt;0),($Y196&gt;0)),($AA195-$K196)*(1+Input!$C$19/(12*100)),($AA195+$Y196-$K196)*(1+Input!$C$19/(12*100)))</f>
        <v>588272.027713432</v>
      </c>
      <c r="AB196" s="69" t="n">
        <f aca="false">IF(AND((($AB195+$W195-$U195)&lt;0),($Y196&gt;=0)),($AB195+$W195-$U195+$Y196)*(1+Input!$C$16/(12*100)),0)</f>
        <v>0</v>
      </c>
    </row>
    <row r="197" customFormat="false" ht="12.8" hidden="false" customHeight="false" outlineLevel="0" collapsed="false">
      <c r="A197" s="67" t="n">
        <v>193</v>
      </c>
      <c r="B197" s="68" t="n">
        <f aca="false">EOMONTH(Input!$C$7,A197)</f>
        <v>48791</v>
      </c>
      <c r="D197" s="67" t="n">
        <f aca="false">DATEDIF(Input!$C$23,$B197,"Y")</f>
        <v>56</v>
      </c>
      <c r="E197" s="67" t="n">
        <f aca="false">DATEDIF(Input!$G$23,$B197,"Y")</f>
        <v>54</v>
      </c>
      <c r="G197" s="69" t="n">
        <f aca="false">Salary_01!$L197</f>
        <v>6762.0475089069</v>
      </c>
      <c r="H197" s="69" t="n">
        <f aca="false">Salary_02!$L197</f>
        <v>4811.34647768724</v>
      </c>
      <c r="I197" s="69" t="n">
        <f aca="false">Retirement_Dist_01!$J197</f>
        <v>0</v>
      </c>
      <c r="J197" s="69" t="n">
        <f aca="false">Retirement_Dist_02!$J197</f>
        <v>0</v>
      </c>
      <c r="K197" s="69" t="n">
        <f aca="true">IF($B197&gt;Input!$C$28,(-1)*PMT(Input!$C$19/(100*12),($A$620-OFFSET($A$4,MATCH(Input!$C$28,$B$4:$B$620,1),0,1,1)),$AD$4,0,1),0)</f>
        <v>0</v>
      </c>
      <c r="L197" s="69" t="n">
        <f aca="false">IF(AND(($B197&lt;Input!$C$28),($B197&lt;Input!$G$28)),($G197+$H197+$I197+$J197),($G197+$H197+$I197+$J197+$K197))</f>
        <v>11573.3939865942</v>
      </c>
      <c r="M197" s="69" t="n">
        <f aca="false">Mortgage!$L197</f>
        <v>-401.176609774697</v>
      </c>
      <c r="N197" s="69" t="n">
        <f aca="false">$L197+$M197</f>
        <v>11172.2173768195</v>
      </c>
      <c r="O197" s="69" t="n">
        <f aca="false">IF(AND(($B197&lt;Input!$C$28),($B197&lt;Input!$G$28)),Expenses!$D197,(-1)*$N197)</f>
        <v>-5147.9463940898</v>
      </c>
      <c r="P197" s="69" t="n">
        <f aca="false">Childcare!$D197</f>
        <v>0</v>
      </c>
      <c r="Q197" s="69" t="n">
        <f aca="false">Loan_01!$E197</f>
        <v>0</v>
      </c>
      <c r="R197" s="69" t="n">
        <f aca="false">Loan_02!$E197</f>
        <v>0</v>
      </c>
      <c r="S197" s="69" t="n">
        <f aca="false">(-1)*SUM(Roth_01!$D197+Roth_02!$D197+IRA_01!$D197+IRA_02!$D197+Invest_01!$D197+Invest_02!$D197)</f>
        <v>-0</v>
      </c>
      <c r="T197" s="69" t="n">
        <f aca="false">(-1)*(IF(($B197&gt;Input!$O$22),0,Input!$O$28)+IF(($B197&gt;Input!$O$29),0,Input!$O$35)+IF(($B197&gt;Input!$O$36),0,Input!$O$42))</f>
        <v>-0</v>
      </c>
      <c r="U197" s="69" t="n">
        <f aca="false">IF(($AB196*(Input!$C$17/100)&gt;0),0,($AB196*(Input!$C$17/100)))</f>
        <v>0</v>
      </c>
      <c r="V197" s="69"/>
      <c r="W197" s="69" t="n">
        <f aca="false">IF(($N197+$O197+$P197+$Q197+$R197+$S197+$T197+$U197)&lt;0,($N197+$O197+$P197+$Q197+$R197+$S197+$T197+$U197),0)</f>
        <v>0</v>
      </c>
      <c r="X197" s="69"/>
      <c r="Y197" s="69" t="n">
        <f aca="false">IF(($N197+$O197+$P197+$Q197+$R197+$S197+$T197+$U197)&gt;=0,($N197+$O197+$P197+$Q197+$R197+$S197+$T197+$U197),0)</f>
        <v>6024.27098272965</v>
      </c>
      <c r="AA197" s="69" t="n">
        <f aca="false">IF(AND((($AB196+$W196-$U196)&lt;0),($Y197&gt;0)),($AA196-$K197)*(1+Input!$C$19/(12*100)),($AA196+$Y197-$K197)*(1+Input!$C$19/(12*100)))</f>
        <v>594321.06104194</v>
      </c>
      <c r="AB197" s="69" t="n">
        <f aca="false">IF(AND((($AB196+$W196-$U196)&lt;0),($Y197&gt;=0)),($AB196+$W196-$U196+$Y197)*(1+Input!$C$16/(12*100)),0)</f>
        <v>0</v>
      </c>
    </row>
    <row r="198" customFormat="false" ht="12.8" hidden="false" customHeight="false" outlineLevel="0" collapsed="false">
      <c r="A198" s="67" t="n">
        <v>194</v>
      </c>
      <c r="B198" s="68" t="n">
        <f aca="false">EOMONTH(Input!$C$7,A198)</f>
        <v>48822</v>
      </c>
      <c r="D198" s="67" t="n">
        <f aca="false">DATEDIF(Input!$C$23,$B198,"Y")</f>
        <v>56</v>
      </c>
      <c r="E198" s="67" t="n">
        <f aca="false">DATEDIF(Input!$G$23,$B198,"Y")</f>
        <v>54</v>
      </c>
      <c r="G198" s="69" t="n">
        <f aca="false">Salary_01!$L198</f>
        <v>6762.0475089069</v>
      </c>
      <c r="H198" s="69" t="n">
        <f aca="false">Salary_02!$L198</f>
        <v>4811.34647768724</v>
      </c>
      <c r="I198" s="69" t="n">
        <f aca="false">Retirement_Dist_01!$J198</f>
        <v>0</v>
      </c>
      <c r="J198" s="69" t="n">
        <f aca="false">Retirement_Dist_02!$J198</f>
        <v>0</v>
      </c>
      <c r="K198" s="69" t="n">
        <f aca="true">IF($B198&gt;Input!$C$28,(-1)*PMT(Input!$C$19/(100*12),($A$620-OFFSET($A$4,MATCH(Input!$C$28,$B$4:$B$620,1),0,1,1)),$AD$4,0,1),0)</f>
        <v>0</v>
      </c>
      <c r="L198" s="69" t="n">
        <f aca="false">IF(AND(($B198&lt;Input!$C$28),($B198&lt;Input!$G$28)),($G198+$H198+$I198+$J198),($G198+$H198+$I198+$J198+$K198))</f>
        <v>11573.3939865942</v>
      </c>
      <c r="M198" s="69" t="n">
        <f aca="false">Mortgage!$L198</f>
        <v>-401.176609774697</v>
      </c>
      <c r="N198" s="69" t="n">
        <f aca="false">$L198+$M198</f>
        <v>11172.2173768195</v>
      </c>
      <c r="O198" s="69" t="n">
        <f aca="false">IF(AND(($B198&lt;Input!$C$28),($B198&lt;Input!$G$28)),Expenses!$D198,(-1)*$N198)</f>
        <v>-5147.9463940898</v>
      </c>
      <c r="P198" s="69" t="n">
        <f aca="false">Childcare!$D198</f>
        <v>0</v>
      </c>
      <c r="Q198" s="69" t="n">
        <f aca="false">Loan_01!$E198</f>
        <v>0</v>
      </c>
      <c r="R198" s="69" t="n">
        <f aca="false">Loan_02!$E198</f>
        <v>0</v>
      </c>
      <c r="S198" s="69" t="n">
        <f aca="false">(-1)*SUM(Roth_01!$D198+Roth_02!$D198+IRA_01!$D198+IRA_02!$D198+Invest_01!$D198+Invest_02!$D198)</f>
        <v>-0</v>
      </c>
      <c r="T198" s="69" t="n">
        <f aca="false">(-1)*(IF(($B198&gt;Input!$O$22),0,Input!$O$28)+IF(($B198&gt;Input!$O$29),0,Input!$O$35)+IF(($B198&gt;Input!$O$36),0,Input!$O$42))</f>
        <v>-0</v>
      </c>
      <c r="U198" s="69" t="n">
        <f aca="false">IF(($AB197*(Input!$C$17/100)&gt;0),0,($AB197*(Input!$C$17/100)))</f>
        <v>0</v>
      </c>
      <c r="V198" s="69"/>
      <c r="W198" s="69" t="n">
        <f aca="false">IF(($N198+$O198+$P198+$Q198+$R198+$S198+$T198+$U198)&lt;0,($N198+$O198+$P198+$Q198+$R198+$S198+$T198+$U198),0)</f>
        <v>0</v>
      </c>
      <c r="X198" s="69"/>
      <c r="Y198" s="69" t="n">
        <f aca="false">IF(($N198+$O198+$P198+$Q198+$R198+$S198+$T198+$U198)&gt;=0,($N198+$O198+$P198+$Q198+$R198+$S198+$T198+$U198),0)</f>
        <v>6024.27098272965</v>
      </c>
      <c r="AA198" s="69" t="n">
        <f aca="false">IF(AND((($AB197+$W197-$U197)&lt;0),($Y198&gt;0)),($AA197-$K198)*(1+Input!$C$19/(12*100)),($AA197+$Y198-$K198)*(1+Input!$C$19/(12*100)))</f>
        <v>600370.346413504</v>
      </c>
      <c r="AB198" s="69" t="n">
        <f aca="false">IF(AND((($AB197+$W197-$U197)&lt;0),($Y198&gt;=0)),($AB197+$W197-$U197+$Y198)*(1+Input!$C$16/(12*100)),0)</f>
        <v>0</v>
      </c>
    </row>
    <row r="199" customFormat="false" ht="12.8" hidden="false" customHeight="false" outlineLevel="0" collapsed="false">
      <c r="A199" s="67" t="n">
        <v>195</v>
      </c>
      <c r="B199" s="68" t="n">
        <f aca="false">EOMONTH(Input!$C$7,A199)</f>
        <v>48852</v>
      </c>
      <c r="D199" s="67" t="n">
        <f aca="false">DATEDIF(Input!$C$23,$B199,"Y")</f>
        <v>56</v>
      </c>
      <c r="E199" s="67" t="n">
        <f aca="false">DATEDIF(Input!$G$23,$B199,"Y")</f>
        <v>54</v>
      </c>
      <c r="G199" s="69" t="n">
        <f aca="false">Salary_01!$L199</f>
        <v>6762.0475089069</v>
      </c>
      <c r="H199" s="69" t="n">
        <f aca="false">Salary_02!$L199</f>
        <v>4811.34647768724</v>
      </c>
      <c r="I199" s="69" t="n">
        <f aca="false">Retirement_Dist_01!$J199</f>
        <v>0</v>
      </c>
      <c r="J199" s="69" t="n">
        <f aca="false">Retirement_Dist_02!$J199</f>
        <v>0</v>
      </c>
      <c r="K199" s="69" t="n">
        <f aca="true">IF($B199&gt;Input!$C$28,(-1)*PMT(Input!$C$19/(100*12),($A$620-OFFSET($A$4,MATCH(Input!$C$28,$B$4:$B$620,1),0,1,1)),$AD$4,0,1),0)</f>
        <v>0</v>
      </c>
      <c r="L199" s="69" t="n">
        <f aca="false">IF(AND(($B199&lt;Input!$C$28),($B199&lt;Input!$G$28)),($G199+$H199+$I199+$J199),($G199+$H199+$I199+$J199+$K199))</f>
        <v>11573.3939865942</v>
      </c>
      <c r="M199" s="69" t="n">
        <f aca="false">Mortgage!$L199</f>
        <v>-401.176609774697</v>
      </c>
      <c r="N199" s="69" t="n">
        <f aca="false">$L199+$M199</f>
        <v>11172.2173768195</v>
      </c>
      <c r="O199" s="69" t="n">
        <f aca="false">IF(AND(($B199&lt;Input!$C$28),($B199&lt;Input!$G$28)),Expenses!$D199,(-1)*$N199)</f>
        <v>-5147.9463940898</v>
      </c>
      <c r="P199" s="69" t="n">
        <f aca="false">Childcare!$D199</f>
        <v>0</v>
      </c>
      <c r="Q199" s="69" t="n">
        <f aca="false">Loan_01!$E199</f>
        <v>0</v>
      </c>
      <c r="R199" s="69" t="n">
        <f aca="false">Loan_02!$E199</f>
        <v>0</v>
      </c>
      <c r="S199" s="69" t="n">
        <f aca="false">(-1)*SUM(Roth_01!$D199+Roth_02!$D199+IRA_01!$D199+IRA_02!$D199+Invest_01!$D199+Invest_02!$D199)</f>
        <v>-0</v>
      </c>
      <c r="T199" s="69" t="n">
        <f aca="false">(-1)*(IF(($B199&gt;Input!$O$22),0,Input!$O$28)+IF(($B199&gt;Input!$O$29),0,Input!$O$35)+IF(($B199&gt;Input!$O$36),0,Input!$O$42))</f>
        <v>-0</v>
      </c>
      <c r="U199" s="69" t="n">
        <f aca="false">IF(($AB198*(Input!$C$17/100)&gt;0),0,($AB198*(Input!$C$17/100)))</f>
        <v>0</v>
      </c>
      <c r="V199" s="69"/>
      <c r="W199" s="69" t="n">
        <f aca="false">IF(($N199+$O199+$P199+$Q199+$R199+$S199+$T199+$U199)&lt;0,($N199+$O199+$P199+$Q199+$R199+$S199+$T199+$U199),0)</f>
        <v>0</v>
      </c>
      <c r="X199" s="69"/>
      <c r="Y199" s="69" t="n">
        <f aca="false">IF(($N199+$O199+$P199+$Q199+$R199+$S199+$T199+$U199)&gt;=0,($N199+$O199+$P199+$Q199+$R199+$S199+$T199+$U199),0)</f>
        <v>6024.27098272965</v>
      </c>
      <c r="AA199" s="69" t="n">
        <f aca="false">IF(AND((($AB198+$W198-$U198)&lt;0),($Y199&gt;0)),($AA198-$K199)*(1+Input!$C$19/(12*100)),($AA198+$Y199-$K199)*(1+Input!$C$19/(12*100)))</f>
        <v>606419.883838625</v>
      </c>
      <c r="AB199" s="69" t="n">
        <f aca="false">IF(AND((($AB198+$W198-$U198)&lt;0),($Y199&gt;=0)),($AB198+$W198-$U198+$Y199)*(1+Input!$C$16/(12*100)),0)</f>
        <v>0</v>
      </c>
    </row>
    <row r="200" customFormat="false" ht="12.8" hidden="false" customHeight="false" outlineLevel="0" collapsed="false">
      <c r="A200" s="67" t="n">
        <v>196</v>
      </c>
      <c r="B200" s="68" t="n">
        <f aca="false">EOMONTH(Input!$C$7,A200)</f>
        <v>48883</v>
      </c>
      <c r="D200" s="67" t="n">
        <f aca="false">DATEDIF(Input!$C$23,$B200,"Y")</f>
        <v>56</v>
      </c>
      <c r="E200" s="67" t="n">
        <f aca="false">DATEDIF(Input!$G$23,$B200,"Y")</f>
        <v>55</v>
      </c>
      <c r="G200" s="69" t="n">
        <f aca="false">Salary_01!$L200</f>
        <v>6762.0475089069</v>
      </c>
      <c r="H200" s="69" t="n">
        <f aca="false">Salary_02!$L200</f>
        <v>4811.34647768724</v>
      </c>
      <c r="I200" s="69" t="n">
        <f aca="false">Retirement_Dist_01!$J200</f>
        <v>0</v>
      </c>
      <c r="J200" s="69" t="n">
        <f aca="false">Retirement_Dist_02!$J200</f>
        <v>0</v>
      </c>
      <c r="K200" s="69" t="n">
        <f aca="true">IF($B200&gt;Input!$C$28,(-1)*PMT(Input!$C$19/(100*12),($A$620-OFFSET($A$4,MATCH(Input!$C$28,$B$4:$B$620,1),0,1,1)),$AD$4,0,1),0)</f>
        <v>0</v>
      </c>
      <c r="L200" s="69" t="n">
        <f aca="false">IF(AND(($B200&lt;Input!$C$28),($B200&lt;Input!$G$28)),($G200+$H200+$I200+$J200),($G200+$H200+$I200+$J200+$K200))</f>
        <v>11573.3939865942</v>
      </c>
      <c r="M200" s="69" t="n">
        <f aca="false">Mortgage!$L200</f>
        <v>-401.176609774697</v>
      </c>
      <c r="N200" s="69" t="n">
        <f aca="false">$L200+$M200</f>
        <v>11172.2173768195</v>
      </c>
      <c r="O200" s="69" t="n">
        <f aca="false">IF(AND(($B200&lt;Input!$C$28),($B200&lt;Input!$G$28)),Expenses!$D200,(-1)*$N200)</f>
        <v>-5147.9463940898</v>
      </c>
      <c r="P200" s="69" t="n">
        <f aca="false">Childcare!$D200</f>
        <v>0</v>
      </c>
      <c r="Q200" s="69" t="n">
        <f aca="false">Loan_01!$E200</f>
        <v>0</v>
      </c>
      <c r="R200" s="69" t="n">
        <f aca="false">Loan_02!$E200</f>
        <v>0</v>
      </c>
      <c r="S200" s="69" t="n">
        <f aca="false">(-1)*SUM(Roth_01!$D200+Roth_02!$D200+IRA_01!$D200+IRA_02!$D200+Invest_01!$D200+Invest_02!$D200)</f>
        <v>-0</v>
      </c>
      <c r="T200" s="69" t="n">
        <f aca="false">(-1)*(IF(($B200&gt;Input!$O$22),0,Input!$O$28)+IF(($B200&gt;Input!$O$29),0,Input!$O$35)+IF(($B200&gt;Input!$O$36),0,Input!$O$42))</f>
        <v>-0</v>
      </c>
      <c r="U200" s="69" t="n">
        <f aca="false">IF(($AB199*(Input!$C$17/100)&gt;0),0,($AB199*(Input!$C$17/100)))</f>
        <v>0</v>
      </c>
      <c r="V200" s="69"/>
      <c r="W200" s="69" t="n">
        <f aca="false">IF(($N200+$O200+$P200+$Q200+$R200+$S200+$T200+$U200)&lt;0,($N200+$O200+$P200+$Q200+$R200+$S200+$T200+$U200),0)</f>
        <v>0</v>
      </c>
      <c r="X200" s="69"/>
      <c r="Y200" s="69" t="n">
        <f aca="false">IF(($N200+$O200+$P200+$Q200+$R200+$S200+$T200+$U200)&gt;=0,($N200+$O200+$P200+$Q200+$R200+$S200+$T200+$U200),0)</f>
        <v>6024.27098272965</v>
      </c>
      <c r="AA200" s="69" t="n">
        <f aca="false">IF(AND((($AB199+$W199-$U199)&lt;0),($Y200&gt;0)),($AA199-$K200)*(1+Input!$C$19/(12*100)),($AA199+$Y200-$K200)*(1+Input!$C$19/(12*100)))</f>
        <v>612469.673327806</v>
      </c>
      <c r="AB200" s="69" t="n">
        <f aca="false">IF(AND((($AB199+$W199-$U199)&lt;0),($Y200&gt;=0)),($AB199+$W199-$U199+$Y200)*(1+Input!$C$16/(12*100)),0)</f>
        <v>0</v>
      </c>
    </row>
    <row r="201" customFormat="false" ht="12.8" hidden="false" customHeight="false" outlineLevel="0" collapsed="false">
      <c r="A201" s="67" t="n">
        <v>197</v>
      </c>
      <c r="B201" s="68" t="n">
        <f aca="false">EOMONTH(Input!$C$7,A201)</f>
        <v>48913</v>
      </c>
      <c r="D201" s="67" t="n">
        <f aca="false">DATEDIF(Input!$C$23,$B201,"Y")</f>
        <v>56</v>
      </c>
      <c r="E201" s="67" t="n">
        <f aca="false">DATEDIF(Input!$G$23,$B201,"Y")</f>
        <v>55</v>
      </c>
      <c r="G201" s="69" t="n">
        <f aca="false">Salary_01!$L201</f>
        <v>6762.0475089069</v>
      </c>
      <c r="H201" s="69" t="n">
        <f aca="false">Salary_02!$L201</f>
        <v>4811.34647768724</v>
      </c>
      <c r="I201" s="69" t="n">
        <f aca="false">Retirement_Dist_01!$J201</f>
        <v>0</v>
      </c>
      <c r="J201" s="69" t="n">
        <f aca="false">Retirement_Dist_02!$J201</f>
        <v>0</v>
      </c>
      <c r="K201" s="69" t="n">
        <f aca="true">IF($B201&gt;Input!$C$28,(-1)*PMT(Input!$C$19/(100*12),($A$620-OFFSET($A$4,MATCH(Input!$C$28,$B$4:$B$620,1),0,1,1)),$AD$4,0,1),0)</f>
        <v>0</v>
      </c>
      <c r="L201" s="69" t="n">
        <f aca="false">IF(AND(($B201&lt;Input!$C$28),($B201&lt;Input!$G$28)),($G201+$H201+$I201+$J201),($G201+$H201+$I201+$J201+$K201))</f>
        <v>11573.3939865942</v>
      </c>
      <c r="M201" s="69" t="n">
        <f aca="false">Mortgage!$L201</f>
        <v>-401.176609774697</v>
      </c>
      <c r="N201" s="69" t="n">
        <f aca="false">$L201+$M201</f>
        <v>11172.2173768195</v>
      </c>
      <c r="O201" s="69" t="n">
        <f aca="false">IF(AND(($B201&lt;Input!$C$28),($B201&lt;Input!$G$28)),Expenses!$D201,(-1)*$N201)</f>
        <v>-5147.9463940898</v>
      </c>
      <c r="P201" s="69" t="n">
        <f aca="false">Childcare!$D201</f>
        <v>0</v>
      </c>
      <c r="Q201" s="69" t="n">
        <f aca="false">Loan_01!$E201</f>
        <v>0</v>
      </c>
      <c r="R201" s="69" t="n">
        <f aca="false">Loan_02!$E201</f>
        <v>0</v>
      </c>
      <c r="S201" s="69" t="n">
        <f aca="false">(-1)*SUM(Roth_01!$D201+Roth_02!$D201+IRA_01!$D201+IRA_02!$D201+Invest_01!$D201+Invest_02!$D201)</f>
        <v>-0</v>
      </c>
      <c r="T201" s="69" t="n">
        <f aca="false">(-1)*(IF(($B201&gt;Input!$O$22),0,Input!$O$28)+IF(($B201&gt;Input!$O$29),0,Input!$O$35)+IF(($B201&gt;Input!$O$36),0,Input!$O$42))</f>
        <v>-0</v>
      </c>
      <c r="U201" s="69" t="n">
        <f aca="false">IF(($AB200*(Input!$C$17/100)&gt;0),0,($AB200*(Input!$C$17/100)))</f>
        <v>0</v>
      </c>
      <c r="V201" s="69"/>
      <c r="W201" s="69" t="n">
        <f aca="false">IF(($N201+$O201+$P201+$Q201+$R201+$S201+$T201+$U201)&lt;0,($N201+$O201+$P201+$Q201+$R201+$S201+$T201+$U201),0)</f>
        <v>0</v>
      </c>
      <c r="X201" s="69"/>
      <c r="Y201" s="69" t="n">
        <f aca="false">IF(($N201+$O201+$P201+$Q201+$R201+$S201+$T201+$U201)&gt;=0,($N201+$O201+$P201+$Q201+$R201+$S201+$T201+$U201),0)</f>
        <v>6024.27098272965</v>
      </c>
      <c r="AA201" s="69" t="n">
        <f aca="false">IF(AND((($AB200+$W200-$U200)&lt;0),($Y201&gt;0)),($AA200-$K201)*(1+Input!$C$19/(12*100)),($AA200+$Y201-$K201)*(1+Input!$C$19/(12*100)))</f>
        <v>618519.714891548</v>
      </c>
      <c r="AB201" s="69" t="n">
        <f aca="false">IF(AND((($AB200+$W200-$U200)&lt;0),($Y201&gt;=0)),($AB200+$W200-$U200+$Y201)*(1+Input!$C$16/(12*100)),0)</f>
        <v>0</v>
      </c>
    </row>
    <row r="202" customFormat="false" ht="12.8" hidden="false" customHeight="false" outlineLevel="0" collapsed="false">
      <c r="A202" s="67" t="n">
        <v>198</v>
      </c>
      <c r="B202" s="68" t="n">
        <f aca="false">EOMONTH(Input!$C$7,A202)</f>
        <v>48944</v>
      </c>
      <c r="D202" s="67" t="n">
        <f aca="false">DATEDIF(Input!$C$23,$B202,"Y")</f>
        <v>56</v>
      </c>
      <c r="E202" s="67" t="n">
        <f aca="false">DATEDIF(Input!$G$23,$B202,"Y")</f>
        <v>55</v>
      </c>
      <c r="G202" s="69" t="n">
        <f aca="false">Salary_01!$L202</f>
        <v>6762.0475089069</v>
      </c>
      <c r="H202" s="69" t="n">
        <f aca="false">Salary_02!$L202</f>
        <v>4811.34647768724</v>
      </c>
      <c r="I202" s="69" t="n">
        <f aca="false">Retirement_Dist_01!$J202</f>
        <v>0</v>
      </c>
      <c r="J202" s="69" t="n">
        <f aca="false">Retirement_Dist_02!$J202</f>
        <v>0</v>
      </c>
      <c r="K202" s="69" t="n">
        <f aca="true">IF($B202&gt;Input!$C$28,(-1)*PMT(Input!$C$19/(100*12),($A$620-OFFSET($A$4,MATCH(Input!$C$28,$B$4:$B$620,1),0,1,1)),$AD$4,0,1),0)</f>
        <v>0</v>
      </c>
      <c r="L202" s="69" t="n">
        <f aca="false">IF(AND(($B202&lt;Input!$C$28),($B202&lt;Input!$G$28)),($G202+$H202+$I202+$J202),($G202+$H202+$I202+$J202+$K202))</f>
        <v>11573.3939865942</v>
      </c>
      <c r="M202" s="69" t="n">
        <f aca="false">Mortgage!$L202</f>
        <v>-401.176609774697</v>
      </c>
      <c r="N202" s="69" t="n">
        <f aca="false">$L202+$M202</f>
        <v>11172.2173768195</v>
      </c>
      <c r="O202" s="69" t="n">
        <f aca="false">IF(AND(($B202&lt;Input!$C$28),($B202&lt;Input!$G$28)),Expenses!$D202,(-1)*$N202)</f>
        <v>-5147.9463940898</v>
      </c>
      <c r="P202" s="69" t="n">
        <f aca="false">Childcare!$D202</f>
        <v>0</v>
      </c>
      <c r="Q202" s="69" t="n">
        <f aca="false">Loan_01!$E202</f>
        <v>0</v>
      </c>
      <c r="R202" s="69" t="n">
        <f aca="false">Loan_02!$E202</f>
        <v>0</v>
      </c>
      <c r="S202" s="69" t="n">
        <f aca="false">(-1)*SUM(Roth_01!$D202+Roth_02!$D202+IRA_01!$D202+IRA_02!$D202+Invest_01!$D202+Invest_02!$D202)</f>
        <v>-0</v>
      </c>
      <c r="T202" s="69" t="n">
        <f aca="false">(-1)*(IF(($B202&gt;Input!$O$22),0,Input!$O$28)+IF(($B202&gt;Input!$O$29),0,Input!$O$35)+IF(($B202&gt;Input!$O$36),0,Input!$O$42))</f>
        <v>-0</v>
      </c>
      <c r="U202" s="69" t="n">
        <f aca="false">IF(($AB201*(Input!$C$17/100)&gt;0),0,($AB201*(Input!$C$17/100)))</f>
        <v>0</v>
      </c>
      <c r="V202" s="69"/>
      <c r="W202" s="69" t="n">
        <f aca="false">IF(($N202+$O202+$P202+$Q202+$R202+$S202+$T202+$U202)&lt;0,($N202+$O202+$P202+$Q202+$R202+$S202+$T202+$U202),0)</f>
        <v>0</v>
      </c>
      <c r="X202" s="69"/>
      <c r="Y202" s="69" t="n">
        <f aca="false">IF(($N202+$O202+$P202+$Q202+$R202+$S202+$T202+$U202)&gt;=0,($N202+$O202+$P202+$Q202+$R202+$S202+$T202+$U202),0)</f>
        <v>6024.27098272965</v>
      </c>
      <c r="AA202" s="69" t="n">
        <f aca="false">IF(AND((($AB201+$W201-$U201)&lt;0),($Y202&gt;0)),($AA201-$K202)*(1+Input!$C$19/(12*100)),($AA201+$Y202-$K202)*(1+Input!$C$19/(12*100)))</f>
        <v>624570.008540356</v>
      </c>
      <c r="AB202" s="69" t="n">
        <f aca="false">IF(AND((($AB201+$W201-$U201)&lt;0),($Y202&gt;=0)),($AB201+$W201-$U201+$Y202)*(1+Input!$C$16/(12*100)),0)</f>
        <v>0</v>
      </c>
    </row>
    <row r="203" customFormat="false" ht="12.8" hidden="false" customHeight="false" outlineLevel="0" collapsed="false">
      <c r="A203" s="67" t="n">
        <v>199</v>
      </c>
      <c r="B203" s="68" t="n">
        <f aca="false">EOMONTH(Input!$C$7,A203)</f>
        <v>48975</v>
      </c>
      <c r="D203" s="67" t="n">
        <f aca="false">DATEDIF(Input!$C$23,$B203,"Y")</f>
        <v>56</v>
      </c>
      <c r="E203" s="67" t="n">
        <f aca="false">DATEDIF(Input!$G$23,$B203,"Y")</f>
        <v>55</v>
      </c>
      <c r="G203" s="69" t="n">
        <f aca="false">Salary_01!$L203</f>
        <v>6762.0475089069</v>
      </c>
      <c r="H203" s="69" t="n">
        <f aca="false">Salary_02!$L203</f>
        <v>4811.34647768724</v>
      </c>
      <c r="I203" s="69" t="n">
        <f aca="false">Retirement_Dist_01!$J203</f>
        <v>0</v>
      </c>
      <c r="J203" s="69" t="n">
        <f aca="false">Retirement_Dist_02!$J203</f>
        <v>0</v>
      </c>
      <c r="K203" s="69" t="n">
        <f aca="true">IF($B203&gt;Input!$C$28,(-1)*PMT(Input!$C$19/(100*12),($A$620-OFFSET($A$4,MATCH(Input!$C$28,$B$4:$B$620,1),0,1,1)),$AD$4,0,1),0)</f>
        <v>0</v>
      </c>
      <c r="L203" s="69" t="n">
        <f aca="false">IF(AND(($B203&lt;Input!$C$28),($B203&lt;Input!$G$28)),($G203+$H203+$I203+$J203),($G203+$H203+$I203+$J203+$K203))</f>
        <v>11573.3939865942</v>
      </c>
      <c r="M203" s="69" t="n">
        <f aca="false">Mortgage!$L203</f>
        <v>-401.176609774697</v>
      </c>
      <c r="N203" s="69" t="n">
        <f aca="false">$L203+$M203</f>
        <v>11172.2173768195</v>
      </c>
      <c r="O203" s="69" t="n">
        <f aca="false">IF(AND(($B203&lt;Input!$C$28),($B203&lt;Input!$G$28)),Expenses!$D203,(-1)*$N203)</f>
        <v>-5147.9463940898</v>
      </c>
      <c r="P203" s="69" t="n">
        <f aca="false">Childcare!$D203</f>
        <v>0</v>
      </c>
      <c r="Q203" s="69" t="n">
        <f aca="false">Loan_01!$E203</f>
        <v>0</v>
      </c>
      <c r="R203" s="69" t="n">
        <f aca="false">Loan_02!$E203</f>
        <v>0</v>
      </c>
      <c r="S203" s="69" t="n">
        <f aca="false">(-1)*SUM(Roth_01!$D203+Roth_02!$D203+IRA_01!$D203+IRA_02!$D203+Invest_01!$D203+Invest_02!$D203)</f>
        <v>-0</v>
      </c>
      <c r="T203" s="69" t="n">
        <f aca="false">(-1)*(IF(($B203&gt;Input!$O$22),0,Input!$O$28)+IF(($B203&gt;Input!$O$29),0,Input!$O$35)+IF(($B203&gt;Input!$O$36),0,Input!$O$42))</f>
        <v>-0</v>
      </c>
      <c r="U203" s="69" t="n">
        <f aca="false">IF(($AB202*(Input!$C$17/100)&gt;0),0,($AB202*(Input!$C$17/100)))</f>
        <v>0</v>
      </c>
      <c r="V203" s="69"/>
      <c r="W203" s="69" t="n">
        <f aca="false">IF(($N203+$O203+$P203+$Q203+$R203+$S203+$T203+$U203)&lt;0,($N203+$O203+$P203+$Q203+$R203+$S203+$T203+$U203),0)</f>
        <v>0</v>
      </c>
      <c r="X203" s="69"/>
      <c r="Y203" s="69" t="n">
        <f aca="false">IF(($N203+$O203+$P203+$Q203+$R203+$S203+$T203+$U203)&gt;=0,($N203+$O203+$P203+$Q203+$R203+$S203+$T203+$U203),0)</f>
        <v>6024.27098272965</v>
      </c>
      <c r="AA203" s="69" t="n">
        <f aca="false">IF(AND((($AB202+$W202-$U202)&lt;0),($Y203&gt;0)),($AA202-$K203)*(1+Input!$C$19/(12*100)),($AA202+$Y203-$K203)*(1+Input!$C$19/(12*100)))</f>
        <v>630620.554284733</v>
      </c>
      <c r="AB203" s="69" t="n">
        <f aca="false">IF(AND((($AB202+$W202-$U202)&lt;0),($Y203&gt;=0)),($AB202+$W202-$U202+$Y203)*(1+Input!$C$16/(12*100)),0)</f>
        <v>0</v>
      </c>
    </row>
    <row r="204" customFormat="false" ht="12.8" hidden="false" customHeight="false" outlineLevel="0" collapsed="false">
      <c r="A204" s="67" t="n">
        <v>200</v>
      </c>
      <c r="B204" s="68" t="n">
        <f aca="false">EOMONTH(Input!$C$7,A204)</f>
        <v>49003</v>
      </c>
      <c r="D204" s="67" t="n">
        <f aca="false">DATEDIF(Input!$C$23,$B204,"Y")</f>
        <v>56</v>
      </c>
      <c r="E204" s="67" t="n">
        <f aca="false">DATEDIF(Input!$G$23,$B204,"Y")</f>
        <v>55</v>
      </c>
      <c r="G204" s="69" t="n">
        <f aca="false">Salary_01!$L204</f>
        <v>6762.0475089069</v>
      </c>
      <c r="H204" s="69" t="n">
        <f aca="false">Salary_02!$L204</f>
        <v>4811.34647768724</v>
      </c>
      <c r="I204" s="69" t="n">
        <f aca="false">Retirement_Dist_01!$J204</f>
        <v>0</v>
      </c>
      <c r="J204" s="69" t="n">
        <f aca="false">Retirement_Dist_02!$J204</f>
        <v>0</v>
      </c>
      <c r="K204" s="69" t="n">
        <f aca="true">IF($B204&gt;Input!$C$28,(-1)*PMT(Input!$C$19/(100*12),($A$620-OFFSET($A$4,MATCH(Input!$C$28,$B$4:$B$620,1),0,1,1)),$AD$4,0,1),0)</f>
        <v>0</v>
      </c>
      <c r="L204" s="69" t="n">
        <f aca="false">IF(AND(($B204&lt;Input!$C$28),($B204&lt;Input!$G$28)),($G204+$H204+$I204+$J204),($G204+$H204+$I204+$J204+$K204))</f>
        <v>11573.3939865942</v>
      </c>
      <c r="M204" s="69" t="n">
        <f aca="false">Mortgage!$L204</f>
        <v>-401.176609774697</v>
      </c>
      <c r="N204" s="69" t="n">
        <f aca="false">$L204+$M204</f>
        <v>11172.2173768195</v>
      </c>
      <c r="O204" s="69" t="n">
        <f aca="false">IF(AND(($B204&lt;Input!$C$28),($B204&lt;Input!$G$28)),Expenses!$D204,(-1)*$N204)</f>
        <v>-5147.9463940898</v>
      </c>
      <c r="P204" s="69" t="n">
        <f aca="false">Childcare!$D204</f>
        <v>0</v>
      </c>
      <c r="Q204" s="69" t="n">
        <f aca="false">Loan_01!$E204</f>
        <v>0</v>
      </c>
      <c r="R204" s="69" t="n">
        <f aca="false">Loan_02!$E204</f>
        <v>0</v>
      </c>
      <c r="S204" s="69" t="n">
        <f aca="false">(-1)*SUM(Roth_01!$D204+Roth_02!$D204+IRA_01!$D204+IRA_02!$D204+Invest_01!$D204+Invest_02!$D204)</f>
        <v>-0</v>
      </c>
      <c r="T204" s="69" t="n">
        <f aca="false">(-1)*(IF(($B204&gt;Input!$O$22),0,Input!$O$28)+IF(($B204&gt;Input!$O$29),0,Input!$O$35)+IF(($B204&gt;Input!$O$36),0,Input!$O$42))</f>
        <v>-0</v>
      </c>
      <c r="U204" s="69" t="n">
        <f aca="false">IF(($AB203*(Input!$C$17/100)&gt;0),0,($AB203*(Input!$C$17/100)))</f>
        <v>0</v>
      </c>
      <c r="V204" s="69"/>
      <c r="W204" s="69" t="n">
        <f aca="false">IF(($N204+$O204+$P204+$Q204+$R204+$S204+$T204+$U204)&lt;0,($N204+$O204+$P204+$Q204+$R204+$S204+$T204+$U204),0)</f>
        <v>0</v>
      </c>
      <c r="X204" s="69"/>
      <c r="Y204" s="69" t="n">
        <f aca="false">IF(($N204+$O204+$P204+$Q204+$R204+$S204+$T204+$U204)&gt;=0,($N204+$O204+$P204+$Q204+$R204+$S204+$T204+$U204),0)</f>
        <v>6024.27098272965</v>
      </c>
      <c r="AA204" s="69" t="n">
        <f aca="false">IF(AND((($AB203+$W203-$U203)&lt;0),($Y204&gt;0)),($AA203-$K204)*(1+Input!$C$19/(12*100)),($AA203+$Y204-$K204)*(1+Input!$C$19/(12*100)))</f>
        <v>636671.352135182</v>
      </c>
      <c r="AB204" s="69" t="n">
        <f aca="false">IF(AND((($AB203+$W203-$U203)&lt;0),($Y204&gt;=0)),($AB203+$W203-$U203+$Y204)*(1+Input!$C$16/(12*100)),0)</f>
        <v>0</v>
      </c>
    </row>
    <row r="205" customFormat="false" ht="12.8" hidden="false" customHeight="false" outlineLevel="0" collapsed="false">
      <c r="A205" s="67" t="n">
        <v>201</v>
      </c>
      <c r="B205" s="68" t="n">
        <f aca="false">EOMONTH(Input!$C$7,A205)</f>
        <v>49034</v>
      </c>
      <c r="D205" s="67" t="n">
        <f aca="false">DATEDIF(Input!$C$23,$B205,"Y")</f>
        <v>56</v>
      </c>
      <c r="E205" s="67" t="n">
        <f aca="false">DATEDIF(Input!$G$23,$B205,"Y")</f>
        <v>55</v>
      </c>
      <c r="G205" s="69" t="n">
        <f aca="false">Salary_01!$L205</f>
        <v>6762.0475089069</v>
      </c>
      <c r="H205" s="69" t="n">
        <f aca="false">Salary_02!$L205</f>
        <v>4811.34647768724</v>
      </c>
      <c r="I205" s="69" t="n">
        <f aca="false">Retirement_Dist_01!$J205</f>
        <v>0</v>
      </c>
      <c r="J205" s="69" t="n">
        <f aca="false">Retirement_Dist_02!$J205</f>
        <v>0</v>
      </c>
      <c r="K205" s="69" t="n">
        <f aca="true">IF($B205&gt;Input!$C$28,(-1)*PMT(Input!$C$19/(100*12),($A$620-OFFSET($A$4,MATCH(Input!$C$28,$B$4:$B$620,1),0,1,1)),$AD$4,0,1),0)</f>
        <v>0</v>
      </c>
      <c r="L205" s="69" t="n">
        <f aca="false">IF(AND(($B205&lt;Input!$C$28),($B205&lt;Input!$G$28)),($G205+$H205+$I205+$J205),($G205+$H205+$I205+$J205+$K205))</f>
        <v>11573.3939865942</v>
      </c>
      <c r="M205" s="69" t="n">
        <f aca="false">Mortgage!$L205</f>
        <v>-401.176609774697</v>
      </c>
      <c r="N205" s="69" t="n">
        <f aca="false">$L205+$M205</f>
        <v>11172.2173768195</v>
      </c>
      <c r="O205" s="69" t="n">
        <f aca="false">IF(AND(($B205&lt;Input!$C$28),($B205&lt;Input!$G$28)),Expenses!$D205,(-1)*$N205)</f>
        <v>-5147.9463940898</v>
      </c>
      <c r="P205" s="69" t="n">
        <f aca="false">Childcare!$D205</f>
        <v>0</v>
      </c>
      <c r="Q205" s="69" t="n">
        <f aca="false">Loan_01!$E205</f>
        <v>0</v>
      </c>
      <c r="R205" s="69" t="n">
        <f aca="false">Loan_02!$E205</f>
        <v>0</v>
      </c>
      <c r="S205" s="69" t="n">
        <f aca="false">(-1)*SUM(Roth_01!$D205+Roth_02!$D205+IRA_01!$D205+IRA_02!$D205+Invest_01!$D205+Invest_02!$D205)</f>
        <v>-0</v>
      </c>
      <c r="T205" s="69" t="n">
        <f aca="false">(-1)*(IF(($B205&gt;Input!$O$22),0,Input!$O$28)+IF(($B205&gt;Input!$O$29),0,Input!$O$35)+IF(($B205&gt;Input!$O$36),0,Input!$O$42))</f>
        <v>-0</v>
      </c>
      <c r="U205" s="69" t="n">
        <f aca="false">IF(($AB204*(Input!$C$17/100)&gt;0),0,($AB204*(Input!$C$17/100)))</f>
        <v>0</v>
      </c>
      <c r="V205" s="69"/>
      <c r="W205" s="69" t="n">
        <f aca="false">IF(($N205+$O205+$P205+$Q205+$R205+$S205+$T205+$U205)&lt;0,($N205+$O205+$P205+$Q205+$R205+$S205+$T205+$U205),0)</f>
        <v>0</v>
      </c>
      <c r="X205" s="69"/>
      <c r="Y205" s="69" t="n">
        <f aca="false">IF(($N205+$O205+$P205+$Q205+$R205+$S205+$T205+$U205)&gt;=0,($N205+$O205+$P205+$Q205+$R205+$S205+$T205+$U205),0)</f>
        <v>6024.27098272965</v>
      </c>
      <c r="AA205" s="69" t="n">
        <f aca="false">IF(AND((($AB204+$W204-$U204)&lt;0),($Y205&gt;0)),($AA204-$K205)*(1+Input!$C$19/(12*100)),($AA204+$Y205-$K205)*(1+Input!$C$19/(12*100)))</f>
        <v>642722.402102208</v>
      </c>
      <c r="AB205" s="69" t="n">
        <f aca="false">IF(AND((($AB204+$W204-$U204)&lt;0),($Y205&gt;=0)),($AB204+$W204-$U204+$Y205)*(1+Input!$C$16/(12*100)),0)</f>
        <v>0</v>
      </c>
    </row>
    <row r="206" customFormat="false" ht="12.8" hidden="false" customHeight="false" outlineLevel="0" collapsed="false">
      <c r="A206" s="67" t="n">
        <v>202</v>
      </c>
      <c r="B206" s="68" t="n">
        <f aca="false">EOMONTH(Input!$C$7,A206)</f>
        <v>49064</v>
      </c>
      <c r="D206" s="67" t="n">
        <f aca="false">DATEDIF(Input!$C$23,$B206,"Y")</f>
        <v>56</v>
      </c>
      <c r="E206" s="67" t="n">
        <f aca="false">DATEDIF(Input!$G$23,$B206,"Y")</f>
        <v>55</v>
      </c>
      <c r="G206" s="69" t="n">
        <f aca="false">Salary_01!$L206</f>
        <v>6762.0475089069</v>
      </c>
      <c r="H206" s="69" t="n">
        <f aca="false">Salary_02!$L206</f>
        <v>4811.34647768724</v>
      </c>
      <c r="I206" s="69" t="n">
        <f aca="false">Retirement_Dist_01!$J206</f>
        <v>0</v>
      </c>
      <c r="J206" s="69" t="n">
        <f aca="false">Retirement_Dist_02!$J206</f>
        <v>0</v>
      </c>
      <c r="K206" s="69" t="n">
        <f aca="true">IF($B206&gt;Input!$C$28,(-1)*PMT(Input!$C$19/(100*12),($A$620-OFFSET($A$4,MATCH(Input!$C$28,$B$4:$B$620,1),0,1,1)),$AD$4,0,1),0)</f>
        <v>0</v>
      </c>
      <c r="L206" s="69" t="n">
        <f aca="false">IF(AND(($B206&lt;Input!$C$28),($B206&lt;Input!$G$28)),($G206+$H206+$I206+$J206),($G206+$H206+$I206+$J206+$K206))</f>
        <v>11573.3939865942</v>
      </c>
      <c r="M206" s="69" t="n">
        <f aca="false">Mortgage!$L206</f>
        <v>-401.176609774697</v>
      </c>
      <c r="N206" s="69" t="n">
        <f aca="false">$L206+$M206</f>
        <v>11172.2173768195</v>
      </c>
      <c r="O206" s="69" t="n">
        <f aca="false">IF(AND(($B206&lt;Input!$C$28),($B206&lt;Input!$G$28)),Expenses!$D206,(-1)*$N206)</f>
        <v>-5147.9463940898</v>
      </c>
      <c r="P206" s="69" t="n">
        <f aca="false">Childcare!$D206</f>
        <v>0</v>
      </c>
      <c r="Q206" s="69" t="n">
        <f aca="false">Loan_01!$E206</f>
        <v>0</v>
      </c>
      <c r="R206" s="69" t="n">
        <f aca="false">Loan_02!$E206</f>
        <v>0</v>
      </c>
      <c r="S206" s="69" t="n">
        <f aca="false">(-1)*SUM(Roth_01!$D206+Roth_02!$D206+IRA_01!$D206+IRA_02!$D206+Invest_01!$D206+Invest_02!$D206)</f>
        <v>-0</v>
      </c>
      <c r="T206" s="69" t="n">
        <f aca="false">(-1)*(IF(($B206&gt;Input!$O$22),0,Input!$O$28)+IF(($B206&gt;Input!$O$29),0,Input!$O$35)+IF(($B206&gt;Input!$O$36),0,Input!$O$42))</f>
        <v>-0</v>
      </c>
      <c r="U206" s="69" t="n">
        <f aca="false">IF(($AB205*(Input!$C$17/100)&gt;0),0,($AB205*(Input!$C$17/100)))</f>
        <v>0</v>
      </c>
      <c r="V206" s="69"/>
      <c r="W206" s="69" t="n">
        <f aca="false">IF(($N206+$O206+$P206+$Q206+$R206+$S206+$T206+$U206)&lt;0,($N206+$O206+$P206+$Q206+$R206+$S206+$T206+$U206),0)</f>
        <v>0</v>
      </c>
      <c r="X206" s="69"/>
      <c r="Y206" s="69" t="n">
        <f aca="false">IF(($N206+$O206+$P206+$Q206+$R206+$S206+$T206+$U206)&gt;=0,($N206+$O206+$P206+$Q206+$R206+$S206+$T206+$U206),0)</f>
        <v>6024.27098272965</v>
      </c>
      <c r="AA206" s="69" t="n">
        <f aca="false">IF(AND((($AB205+$W205-$U205)&lt;0),($Y206&gt;0)),($AA205-$K206)*(1+Input!$C$19/(12*100)),($AA205+$Y206-$K206)*(1+Input!$C$19/(12*100)))</f>
        <v>648773.704196316</v>
      </c>
      <c r="AB206" s="69" t="n">
        <f aca="false">IF(AND((($AB205+$W205-$U205)&lt;0),($Y206&gt;=0)),($AB205+$W205-$U205+$Y206)*(1+Input!$C$16/(12*100)),0)</f>
        <v>0</v>
      </c>
    </row>
    <row r="207" customFormat="false" ht="12.8" hidden="false" customHeight="false" outlineLevel="0" collapsed="false">
      <c r="A207" s="67" t="n">
        <v>203</v>
      </c>
      <c r="B207" s="68" t="n">
        <f aca="false">EOMONTH(Input!$C$7,A207)</f>
        <v>49095</v>
      </c>
      <c r="D207" s="67" t="n">
        <f aca="false">DATEDIF(Input!$C$23,$B207,"Y")</f>
        <v>57</v>
      </c>
      <c r="E207" s="67" t="n">
        <f aca="false">DATEDIF(Input!$G$23,$B207,"Y")</f>
        <v>55</v>
      </c>
      <c r="G207" s="69" t="n">
        <f aca="false">Salary_01!$L207</f>
        <v>6762.0475089069</v>
      </c>
      <c r="H207" s="69" t="n">
        <f aca="false">Salary_02!$L207</f>
        <v>4811.34647768724</v>
      </c>
      <c r="I207" s="69" t="n">
        <f aca="false">Retirement_Dist_01!$J207</f>
        <v>0</v>
      </c>
      <c r="J207" s="69" t="n">
        <f aca="false">Retirement_Dist_02!$J207</f>
        <v>0</v>
      </c>
      <c r="K207" s="69" t="n">
        <f aca="true">IF($B207&gt;Input!$C$28,(-1)*PMT(Input!$C$19/(100*12),($A$620-OFFSET($A$4,MATCH(Input!$C$28,$B$4:$B$620,1),0,1,1)),$AD$4,0,1),0)</f>
        <v>0</v>
      </c>
      <c r="L207" s="69" t="n">
        <f aca="false">IF(AND(($B207&lt;Input!$C$28),($B207&lt;Input!$G$28)),($G207+$H207+$I207+$J207),($G207+$H207+$I207+$J207+$K207))</f>
        <v>11573.3939865942</v>
      </c>
      <c r="M207" s="69" t="n">
        <f aca="false">Mortgage!$L207</f>
        <v>-401.176609774697</v>
      </c>
      <c r="N207" s="69" t="n">
        <f aca="false">$L207+$M207</f>
        <v>11172.2173768195</v>
      </c>
      <c r="O207" s="69" t="n">
        <f aca="false">IF(AND(($B207&lt;Input!$C$28),($B207&lt;Input!$G$28)),Expenses!$D207,(-1)*$N207)</f>
        <v>-5147.9463940898</v>
      </c>
      <c r="P207" s="69" t="n">
        <f aca="false">Childcare!$D207</f>
        <v>0</v>
      </c>
      <c r="Q207" s="69" t="n">
        <f aca="false">Loan_01!$E207</f>
        <v>0</v>
      </c>
      <c r="R207" s="69" t="n">
        <f aca="false">Loan_02!$E207</f>
        <v>0</v>
      </c>
      <c r="S207" s="69" t="n">
        <f aca="false">(-1)*SUM(Roth_01!$D207+Roth_02!$D207+IRA_01!$D207+IRA_02!$D207+Invest_01!$D207+Invest_02!$D207)</f>
        <v>-0</v>
      </c>
      <c r="T207" s="69" t="n">
        <f aca="false">(-1)*(IF(($B207&gt;Input!$O$22),0,Input!$O$28)+IF(($B207&gt;Input!$O$29),0,Input!$O$35)+IF(($B207&gt;Input!$O$36),0,Input!$O$42))</f>
        <v>-0</v>
      </c>
      <c r="U207" s="69" t="n">
        <f aca="false">IF(($AB206*(Input!$C$17/100)&gt;0),0,($AB206*(Input!$C$17/100)))</f>
        <v>0</v>
      </c>
      <c r="V207" s="69"/>
      <c r="W207" s="69" t="n">
        <f aca="false">IF(($N207+$O207+$P207+$Q207+$R207+$S207+$T207+$U207)&lt;0,($N207+$O207+$P207+$Q207+$R207+$S207+$T207+$U207),0)</f>
        <v>0</v>
      </c>
      <c r="X207" s="69"/>
      <c r="Y207" s="69" t="n">
        <f aca="false">IF(($N207+$O207+$P207+$Q207+$R207+$S207+$T207+$U207)&gt;=0,($N207+$O207+$P207+$Q207+$R207+$S207+$T207+$U207),0)</f>
        <v>6024.27098272965</v>
      </c>
      <c r="AA207" s="69" t="n">
        <f aca="false">IF(AND((($AB206+$W206-$U206)&lt;0),($Y207&gt;0)),($AA206-$K207)*(1+Input!$C$19/(12*100)),($AA206+$Y207-$K207)*(1+Input!$C$19/(12*100)))</f>
        <v>654825.258428012</v>
      </c>
      <c r="AB207" s="69" t="n">
        <f aca="false">IF(AND((($AB206+$W206-$U206)&lt;0),($Y207&gt;=0)),($AB206+$W206-$U206+$Y207)*(1+Input!$C$16/(12*100)),0)</f>
        <v>0</v>
      </c>
    </row>
    <row r="208" customFormat="false" ht="12.8" hidden="false" customHeight="false" outlineLevel="0" collapsed="false">
      <c r="A208" s="67" t="n">
        <v>204</v>
      </c>
      <c r="B208" s="68" t="n">
        <f aca="false">EOMONTH(Input!$C$7,A208)</f>
        <v>49125</v>
      </c>
      <c r="D208" s="67" t="n">
        <f aca="false">DATEDIF(Input!$C$23,$B208,"Y")</f>
        <v>57</v>
      </c>
      <c r="E208" s="67" t="n">
        <f aca="false">DATEDIF(Input!$G$23,$B208,"Y")</f>
        <v>55</v>
      </c>
      <c r="G208" s="69" t="n">
        <f aca="false">Salary_01!$L208</f>
        <v>6897.28845908504</v>
      </c>
      <c r="H208" s="69" t="n">
        <f aca="false">Salary_02!$L208</f>
        <v>4907.57340724099</v>
      </c>
      <c r="I208" s="69" t="n">
        <f aca="false">Retirement_Dist_01!$J208</f>
        <v>0</v>
      </c>
      <c r="J208" s="69" t="n">
        <f aca="false">Retirement_Dist_02!$J208</f>
        <v>0</v>
      </c>
      <c r="K208" s="69" t="n">
        <f aca="true">IF($B208&gt;Input!$C$28,(-1)*PMT(Input!$C$19/(100*12),($A$620-OFFSET($A$4,MATCH(Input!$C$28,$B$4:$B$620,1),0,1,1)),$AD$4,0,1),0)</f>
        <v>0</v>
      </c>
      <c r="L208" s="69" t="n">
        <f aca="false">IF(AND(($B208&lt;Input!$C$28),($B208&lt;Input!$G$28)),($G208+$H208+$I208+$J208),($G208+$H208+$I208+$J208+$K208))</f>
        <v>11804.861866326</v>
      </c>
      <c r="M208" s="69" t="n">
        <f aca="false">Mortgage!$L208</f>
        <v>-413.211908067938</v>
      </c>
      <c r="N208" s="69" t="n">
        <f aca="false">$L208+$M208</f>
        <v>11391.6499582581</v>
      </c>
      <c r="O208" s="69" t="n">
        <f aca="false">IF(AND(($B208&lt;Input!$C$28),($B208&lt;Input!$G$28)),Expenses!$D208,(-1)*$N208)</f>
        <v>-5250.90532197159</v>
      </c>
      <c r="P208" s="69" t="n">
        <f aca="false">Childcare!$D208</f>
        <v>0</v>
      </c>
      <c r="Q208" s="69" t="n">
        <f aca="false">Loan_01!$E208</f>
        <v>0</v>
      </c>
      <c r="R208" s="69" t="n">
        <f aca="false">Loan_02!$E208</f>
        <v>0</v>
      </c>
      <c r="S208" s="69" t="n">
        <f aca="false">(-1)*SUM(Roth_01!$D208+Roth_02!$D208+IRA_01!$D208+IRA_02!$D208+Invest_01!$D208+Invest_02!$D208)</f>
        <v>-0</v>
      </c>
      <c r="T208" s="69" t="n">
        <f aca="false">(-1)*(IF(($B208&gt;Input!$O$22),0,Input!$O$28)+IF(($B208&gt;Input!$O$29),0,Input!$O$35)+IF(($B208&gt;Input!$O$36),0,Input!$O$42))</f>
        <v>-0</v>
      </c>
      <c r="U208" s="69" t="n">
        <f aca="false">IF(($AB207*(Input!$C$17/100)&gt;0),0,($AB207*(Input!$C$17/100)))</f>
        <v>0</v>
      </c>
      <c r="V208" s="69"/>
      <c r="W208" s="69" t="n">
        <f aca="false">IF(($N208+$O208+$P208+$Q208+$R208+$S208+$T208+$U208)&lt;0,($N208+$O208+$P208+$Q208+$R208+$S208+$T208+$U208),0)</f>
        <v>0</v>
      </c>
      <c r="X208" s="69"/>
      <c r="Y208" s="69" t="n">
        <f aca="false">IF(($N208+$O208+$P208+$Q208+$R208+$S208+$T208+$U208)&gt;=0,($N208+$O208+$P208+$Q208+$R208+$S208+$T208+$U208),0)</f>
        <v>6140.7446362865</v>
      </c>
      <c r="AA208" s="69" t="n">
        <f aca="false">IF(AND((($AB207+$W207-$U207)&lt;0),($Y208&gt;0)),($AA207-$K208)*(1+Input!$C$19/(12*100)),($AA207+$Y208-$K208)*(1+Input!$C$19/(12*100)))</f>
        <v>660993.543314426</v>
      </c>
      <c r="AB208" s="69" t="n">
        <f aca="false">IF(AND((($AB207+$W207-$U207)&lt;0),($Y208&gt;=0)),($AB207+$W207-$U207+$Y208)*(1+Input!$C$16/(12*100)),0)</f>
        <v>0</v>
      </c>
    </row>
    <row r="209" customFormat="false" ht="12.8" hidden="false" customHeight="false" outlineLevel="0" collapsed="false">
      <c r="A209" s="67" t="n">
        <v>205</v>
      </c>
      <c r="B209" s="68" t="n">
        <f aca="false">EOMONTH(Input!$C$7,A209)</f>
        <v>49156</v>
      </c>
      <c r="D209" s="67" t="n">
        <f aca="false">DATEDIF(Input!$C$23,$B209,"Y")</f>
        <v>57</v>
      </c>
      <c r="E209" s="67" t="n">
        <f aca="false">DATEDIF(Input!$G$23,$B209,"Y")</f>
        <v>55</v>
      </c>
      <c r="G209" s="69" t="n">
        <f aca="false">Salary_01!$L209</f>
        <v>6897.28845908504</v>
      </c>
      <c r="H209" s="69" t="n">
        <f aca="false">Salary_02!$L209</f>
        <v>4907.57340724099</v>
      </c>
      <c r="I209" s="69" t="n">
        <f aca="false">Retirement_Dist_01!$J209</f>
        <v>0</v>
      </c>
      <c r="J209" s="69" t="n">
        <f aca="false">Retirement_Dist_02!$J209</f>
        <v>0</v>
      </c>
      <c r="K209" s="69" t="n">
        <f aca="true">IF($B209&gt;Input!$C$28,(-1)*PMT(Input!$C$19/(100*12),($A$620-OFFSET($A$4,MATCH(Input!$C$28,$B$4:$B$620,1),0,1,1)),$AD$4,0,1),0)</f>
        <v>0</v>
      </c>
      <c r="L209" s="69" t="n">
        <f aca="false">IF(AND(($B209&lt;Input!$C$28),($B209&lt;Input!$G$28)),($G209+$H209+$I209+$J209),($G209+$H209+$I209+$J209+$K209))</f>
        <v>11804.861866326</v>
      </c>
      <c r="M209" s="69" t="n">
        <f aca="false">Mortgage!$L209</f>
        <v>-413.211908067938</v>
      </c>
      <c r="N209" s="69" t="n">
        <f aca="false">$L209+$M209</f>
        <v>11391.6499582581</v>
      </c>
      <c r="O209" s="69" t="n">
        <f aca="false">IF(AND(($B209&lt;Input!$C$28),($B209&lt;Input!$G$28)),Expenses!$D209,(-1)*$N209)</f>
        <v>-5250.90532197159</v>
      </c>
      <c r="P209" s="69" t="n">
        <f aca="false">Childcare!$D209</f>
        <v>0</v>
      </c>
      <c r="Q209" s="69" t="n">
        <f aca="false">Loan_01!$E209</f>
        <v>0</v>
      </c>
      <c r="R209" s="69" t="n">
        <f aca="false">Loan_02!$E209</f>
        <v>0</v>
      </c>
      <c r="S209" s="69" t="n">
        <f aca="false">(-1)*SUM(Roth_01!$D209+Roth_02!$D209+IRA_01!$D209+IRA_02!$D209+Invest_01!$D209+Invest_02!$D209)</f>
        <v>-0</v>
      </c>
      <c r="T209" s="69" t="n">
        <f aca="false">(-1)*(IF(($B209&gt;Input!$O$22),0,Input!$O$28)+IF(($B209&gt;Input!$O$29),0,Input!$O$35)+IF(($B209&gt;Input!$O$36),0,Input!$O$42))</f>
        <v>-0</v>
      </c>
      <c r="U209" s="69" t="n">
        <f aca="false">IF(($AB208*(Input!$C$17/100)&gt;0),0,($AB208*(Input!$C$17/100)))</f>
        <v>0</v>
      </c>
      <c r="V209" s="69"/>
      <c r="W209" s="69" t="n">
        <f aca="false">IF(($N209+$O209+$P209+$Q209+$R209+$S209+$T209+$U209)&lt;0,($N209+$O209+$P209+$Q209+$R209+$S209+$T209+$U209),0)</f>
        <v>0</v>
      </c>
      <c r="X209" s="69"/>
      <c r="Y209" s="69" t="n">
        <f aca="false">IF(($N209+$O209+$P209+$Q209+$R209+$S209+$T209+$U209)&gt;=0,($N209+$O209+$P209+$Q209+$R209+$S209+$T209+$U209),0)</f>
        <v>6140.7446362865</v>
      </c>
      <c r="AA209" s="69" t="n">
        <f aca="false">IF(AND((($AB208+$W208-$U208)&lt;0),($Y209&gt;0)),($AA208-$K209)*(1+Input!$C$19/(12*100)),($AA208+$Y209-$K209)*(1+Input!$C$19/(12*100)))</f>
        <v>667162.08521271</v>
      </c>
      <c r="AB209" s="69" t="n">
        <f aca="false">IF(AND((($AB208+$W208-$U208)&lt;0),($Y209&gt;=0)),($AB208+$W208-$U208+$Y209)*(1+Input!$C$16/(12*100)),0)</f>
        <v>0</v>
      </c>
    </row>
    <row r="210" customFormat="false" ht="12.8" hidden="false" customHeight="false" outlineLevel="0" collapsed="false">
      <c r="A210" s="67" t="n">
        <v>206</v>
      </c>
      <c r="B210" s="68" t="n">
        <f aca="false">EOMONTH(Input!$C$7,A210)</f>
        <v>49187</v>
      </c>
      <c r="D210" s="67" t="n">
        <f aca="false">DATEDIF(Input!$C$23,$B210,"Y")</f>
        <v>57</v>
      </c>
      <c r="E210" s="67" t="n">
        <f aca="false">DATEDIF(Input!$G$23,$B210,"Y")</f>
        <v>55</v>
      </c>
      <c r="G210" s="69" t="n">
        <f aca="false">Salary_01!$L210</f>
        <v>6897.28845908504</v>
      </c>
      <c r="H210" s="69" t="n">
        <f aca="false">Salary_02!$L210</f>
        <v>4907.57340724099</v>
      </c>
      <c r="I210" s="69" t="n">
        <f aca="false">Retirement_Dist_01!$J210</f>
        <v>0</v>
      </c>
      <c r="J210" s="69" t="n">
        <f aca="false">Retirement_Dist_02!$J210</f>
        <v>0</v>
      </c>
      <c r="K210" s="69" t="n">
        <f aca="true">IF($B210&gt;Input!$C$28,(-1)*PMT(Input!$C$19/(100*12),($A$620-OFFSET($A$4,MATCH(Input!$C$28,$B$4:$B$620,1),0,1,1)),$AD$4,0,1),0)</f>
        <v>0</v>
      </c>
      <c r="L210" s="69" t="n">
        <f aca="false">IF(AND(($B210&lt;Input!$C$28),($B210&lt;Input!$G$28)),($G210+$H210+$I210+$J210),($G210+$H210+$I210+$J210+$K210))</f>
        <v>11804.861866326</v>
      </c>
      <c r="M210" s="69" t="n">
        <f aca="false">Mortgage!$L210</f>
        <v>-413.211908067938</v>
      </c>
      <c r="N210" s="69" t="n">
        <f aca="false">$L210+$M210</f>
        <v>11391.6499582581</v>
      </c>
      <c r="O210" s="69" t="n">
        <f aca="false">IF(AND(($B210&lt;Input!$C$28),($B210&lt;Input!$G$28)),Expenses!$D210,(-1)*$N210)</f>
        <v>-5250.90532197159</v>
      </c>
      <c r="P210" s="69" t="n">
        <f aca="false">Childcare!$D210</f>
        <v>0</v>
      </c>
      <c r="Q210" s="69" t="n">
        <f aca="false">Loan_01!$E210</f>
        <v>0</v>
      </c>
      <c r="R210" s="69" t="n">
        <f aca="false">Loan_02!$E210</f>
        <v>0</v>
      </c>
      <c r="S210" s="69" t="n">
        <f aca="false">(-1)*SUM(Roth_01!$D210+Roth_02!$D210+IRA_01!$D210+IRA_02!$D210+Invest_01!$D210+Invest_02!$D210)</f>
        <v>-0</v>
      </c>
      <c r="T210" s="69" t="n">
        <f aca="false">(-1)*(IF(($B210&gt;Input!$O$22),0,Input!$O$28)+IF(($B210&gt;Input!$O$29),0,Input!$O$35)+IF(($B210&gt;Input!$O$36),0,Input!$O$42))</f>
        <v>-0</v>
      </c>
      <c r="U210" s="69" t="n">
        <f aca="false">IF(($AB209*(Input!$C$17/100)&gt;0),0,($AB209*(Input!$C$17/100)))</f>
        <v>0</v>
      </c>
      <c r="V210" s="69"/>
      <c r="W210" s="69" t="n">
        <f aca="false">IF(($N210+$O210+$P210+$Q210+$R210+$S210+$T210+$U210)&lt;0,($N210+$O210+$P210+$Q210+$R210+$S210+$T210+$U210),0)</f>
        <v>0</v>
      </c>
      <c r="X210" s="69"/>
      <c r="Y210" s="69" t="n">
        <f aca="false">IF(($N210+$O210+$P210+$Q210+$R210+$S210+$T210+$U210)&gt;=0,($N210+$O210+$P210+$Q210+$R210+$S210+$T210+$U210),0)</f>
        <v>6140.7446362865</v>
      </c>
      <c r="AA210" s="69" t="n">
        <f aca="false">IF(AND((($AB209+$W209-$U209)&lt;0),($Y210&gt;0)),($AA209-$K210)*(1+Input!$C$19/(12*100)),($AA209+$Y210-$K210)*(1+Input!$C$19/(12*100)))</f>
        <v>673330.884133574</v>
      </c>
      <c r="AB210" s="69" t="n">
        <f aca="false">IF(AND((($AB209+$W209-$U209)&lt;0),($Y210&gt;=0)),($AB209+$W209-$U209+$Y210)*(1+Input!$C$16/(12*100)),0)</f>
        <v>0</v>
      </c>
    </row>
    <row r="211" customFormat="false" ht="12.8" hidden="false" customHeight="false" outlineLevel="0" collapsed="false">
      <c r="A211" s="67" t="n">
        <v>207</v>
      </c>
      <c r="B211" s="68" t="n">
        <f aca="false">EOMONTH(Input!$C$7,A211)</f>
        <v>49217</v>
      </c>
      <c r="D211" s="67" t="n">
        <f aca="false">DATEDIF(Input!$C$23,$B211,"Y")</f>
        <v>57</v>
      </c>
      <c r="E211" s="67" t="n">
        <f aca="false">DATEDIF(Input!$G$23,$B211,"Y")</f>
        <v>55</v>
      </c>
      <c r="G211" s="69" t="n">
        <f aca="false">Salary_01!$L211</f>
        <v>6897.28845908504</v>
      </c>
      <c r="H211" s="69" t="n">
        <f aca="false">Salary_02!$L211</f>
        <v>4907.57340724099</v>
      </c>
      <c r="I211" s="69" t="n">
        <f aca="false">Retirement_Dist_01!$J211</f>
        <v>0</v>
      </c>
      <c r="J211" s="69" t="n">
        <f aca="false">Retirement_Dist_02!$J211</f>
        <v>0</v>
      </c>
      <c r="K211" s="69" t="n">
        <f aca="true">IF($B211&gt;Input!$C$28,(-1)*PMT(Input!$C$19/(100*12),($A$620-OFFSET($A$4,MATCH(Input!$C$28,$B$4:$B$620,1),0,1,1)),$AD$4,0,1),0)</f>
        <v>0</v>
      </c>
      <c r="L211" s="69" t="n">
        <f aca="false">IF(AND(($B211&lt;Input!$C$28),($B211&lt;Input!$G$28)),($G211+$H211+$I211+$J211),($G211+$H211+$I211+$J211+$K211))</f>
        <v>11804.861866326</v>
      </c>
      <c r="M211" s="69" t="n">
        <f aca="false">Mortgage!$L211</f>
        <v>-413.211908067938</v>
      </c>
      <c r="N211" s="69" t="n">
        <f aca="false">$L211+$M211</f>
        <v>11391.6499582581</v>
      </c>
      <c r="O211" s="69" t="n">
        <f aca="false">IF(AND(($B211&lt;Input!$C$28),($B211&lt;Input!$G$28)),Expenses!$D211,(-1)*$N211)</f>
        <v>-5250.90532197159</v>
      </c>
      <c r="P211" s="69" t="n">
        <f aca="false">Childcare!$D211</f>
        <v>0</v>
      </c>
      <c r="Q211" s="69" t="n">
        <f aca="false">Loan_01!$E211</f>
        <v>0</v>
      </c>
      <c r="R211" s="69" t="n">
        <f aca="false">Loan_02!$E211</f>
        <v>0</v>
      </c>
      <c r="S211" s="69" t="n">
        <f aca="false">(-1)*SUM(Roth_01!$D211+Roth_02!$D211+IRA_01!$D211+IRA_02!$D211+Invest_01!$D211+Invest_02!$D211)</f>
        <v>-0</v>
      </c>
      <c r="T211" s="69" t="n">
        <f aca="false">(-1)*(IF(($B211&gt;Input!$O$22),0,Input!$O$28)+IF(($B211&gt;Input!$O$29),0,Input!$O$35)+IF(($B211&gt;Input!$O$36),0,Input!$O$42))</f>
        <v>-0</v>
      </c>
      <c r="U211" s="69" t="n">
        <f aca="false">IF(($AB210*(Input!$C$17/100)&gt;0),0,($AB210*(Input!$C$17/100)))</f>
        <v>0</v>
      </c>
      <c r="V211" s="69"/>
      <c r="W211" s="69" t="n">
        <f aca="false">IF(($N211+$O211+$P211+$Q211+$R211+$S211+$T211+$U211)&lt;0,($N211+$O211+$P211+$Q211+$R211+$S211+$T211+$U211),0)</f>
        <v>0</v>
      </c>
      <c r="X211" s="69"/>
      <c r="Y211" s="69" t="n">
        <f aca="false">IF(($N211+$O211+$P211+$Q211+$R211+$S211+$T211+$U211)&gt;=0,($N211+$O211+$P211+$Q211+$R211+$S211+$T211+$U211),0)</f>
        <v>6140.7446362865</v>
      </c>
      <c r="AA211" s="69" t="n">
        <f aca="false">IF(AND((($AB210+$W210-$U210)&lt;0),($Y211&gt;0)),($AA210-$K211)*(1+Input!$C$19/(12*100)),($AA210+$Y211-$K211)*(1+Input!$C$19/(12*100)))</f>
        <v>679499.940087726</v>
      </c>
      <c r="AB211" s="69" t="n">
        <f aca="false">IF(AND((($AB210+$W210-$U210)&lt;0),($Y211&gt;=0)),($AB210+$W210-$U210+$Y211)*(1+Input!$C$16/(12*100)),0)</f>
        <v>0</v>
      </c>
    </row>
    <row r="212" customFormat="false" ht="12.8" hidden="false" customHeight="false" outlineLevel="0" collapsed="false">
      <c r="A212" s="67" t="n">
        <v>208</v>
      </c>
      <c r="B212" s="68" t="n">
        <f aca="false">EOMONTH(Input!$C$7,A212)</f>
        <v>49248</v>
      </c>
      <c r="D212" s="67" t="n">
        <f aca="false">DATEDIF(Input!$C$23,$B212,"Y")</f>
        <v>57</v>
      </c>
      <c r="E212" s="67" t="n">
        <f aca="false">DATEDIF(Input!$G$23,$B212,"Y")</f>
        <v>56</v>
      </c>
      <c r="G212" s="69" t="n">
        <f aca="false">Salary_01!$L212</f>
        <v>6897.28845908504</v>
      </c>
      <c r="H212" s="69" t="n">
        <f aca="false">Salary_02!$L212</f>
        <v>4907.57340724099</v>
      </c>
      <c r="I212" s="69" t="n">
        <f aca="false">Retirement_Dist_01!$J212</f>
        <v>0</v>
      </c>
      <c r="J212" s="69" t="n">
        <f aca="false">Retirement_Dist_02!$J212</f>
        <v>0</v>
      </c>
      <c r="K212" s="69" t="n">
        <f aca="true">IF($B212&gt;Input!$C$28,(-1)*PMT(Input!$C$19/(100*12),($A$620-OFFSET($A$4,MATCH(Input!$C$28,$B$4:$B$620,1),0,1,1)),$AD$4,0,1),0)</f>
        <v>0</v>
      </c>
      <c r="L212" s="69" t="n">
        <f aca="false">IF(AND(($B212&lt;Input!$C$28),($B212&lt;Input!$G$28)),($G212+$H212+$I212+$J212),($G212+$H212+$I212+$J212+$K212))</f>
        <v>11804.861866326</v>
      </c>
      <c r="M212" s="69" t="n">
        <f aca="false">Mortgage!$L212</f>
        <v>-413.211908067938</v>
      </c>
      <c r="N212" s="69" t="n">
        <f aca="false">$L212+$M212</f>
        <v>11391.6499582581</v>
      </c>
      <c r="O212" s="69" t="n">
        <f aca="false">IF(AND(($B212&lt;Input!$C$28),($B212&lt;Input!$G$28)),Expenses!$D212,(-1)*$N212)</f>
        <v>-5250.90532197159</v>
      </c>
      <c r="P212" s="69" t="n">
        <f aca="false">Childcare!$D212</f>
        <v>0</v>
      </c>
      <c r="Q212" s="69" t="n">
        <f aca="false">Loan_01!$E212</f>
        <v>0</v>
      </c>
      <c r="R212" s="69" t="n">
        <f aca="false">Loan_02!$E212</f>
        <v>0</v>
      </c>
      <c r="S212" s="69" t="n">
        <f aca="false">(-1)*SUM(Roth_01!$D212+Roth_02!$D212+IRA_01!$D212+IRA_02!$D212+Invest_01!$D212+Invest_02!$D212)</f>
        <v>-0</v>
      </c>
      <c r="T212" s="69" t="n">
        <f aca="false">(-1)*(IF(($B212&gt;Input!$O$22),0,Input!$O$28)+IF(($B212&gt;Input!$O$29),0,Input!$O$35)+IF(($B212&gt;Input!$O$36),0,Input!$O$42))</f>
        <v>-0</v>
      </c>
      <c r="U212" s="69" t="n">
        <f aca="false">IF(($AB211*(Input!$C$17/100)&gt;0),0,($AB211*(Input!$C$17/100)))</f>
        <v>0</v>
      </c>
      <c r="V212" s="69"/>
      <c r="W212" s="69" t="n">
        <f aca="false">IF(($N212+$O212+$P212+$Q212+$R212+$S212+$T212+$U212)&lt;0,($N212+$O212+$P212+$Q212+$R212+$S212+$T212+$U212),0)</f>
        <v>0</v>
      </c>
      <c r="X212" s="69"/>
      <c r="Y212" s="69" t="n">
        <f aca="false">IF(($N212+$O212+$P212+$Q212+$R212+$S212+$T212+$U212)&gt;=0,($N212+$O212+$P212+$Q212+$R212+$S212+$T212+$U212),0)</f>
        <v>6140.7446362865</v>
      </c>
      <c r="AA212" s="69" t="n">
        <f aca="false">IF(AND((($AB211+$W211-$U211)&lt;0),($Y212&gt;0)),($AA211-$K212)*(1+Input!$C$19/(12*100)),($AA211+$Y212-$K212)*(1+Input!$C$19/(12*100)))</f>
        <v>685669.253085876</v>
      </c>
      <c r="AB212" s="69" t="n">
        <f aca="false">IF(AND((($AB211+$W211-$U211)&lt;0),($Y212&gt;=0)),($AB211+$W211-$U211+$Y212)*(1+Input!$C$16/(12*100)),0)</f>
        <v>0</v>
      </c>
    </row>
    <row r="213" customFormat="false" ht="12.8" hidden="false" customHeight="false" outlineLevel="0" collapsed="false">
      <c r="A213" s="67" t="n">
        <v>209</v>
      </c>
      <c r="B213" s="68" t="n">
        <f aca="false">EOMONTH(Input!$C$7,A213)</f>
        <v>49278</v>
      </c>
      <c r="D213" s="67" t="n">
        <f aca="false">DATEDIF(Input!$C$23,$B213,"Y")</f>
        <v>57</v>
      </c>
      <c r="E213" s="67" t="n">
        <f aca="false">DATEDIF(Input!$G$23,$B213,"Y")</f>
        <v>56</v>
      </c>
      <c r="G213" s="69" t="n">
        <f aca="false">Salary_01!$L213</f>
        <v>6897.28845908504</v>
      </c>
      <c r="H213" s="69" t="n">
        <f aca="false">Salary_02!$L213</f>
        <v>4907.57340724099</v>
      </c>
      <c r="I213" s="69" t="n">
        <f aca="false">Retirement_Dist_01!$J213</f>
        <v>0</v>
      </c>
      <c r="J213" s="69" t="n">
        <f aca="false">Retirement_Dist_02!$J213</f>
        <v>0</v>
      </c>
      <c r="K213" s="69" t="n">
        <f aca="true">IF($B213&gt;Input!$C$28,(-1)*PMT(Input!$C$19/(100*12),($A$620-OFFSET($A$4,MATCH(Input!$C$28,$B$4:$B$620,1),0,1,1)),$AD$4,0,1),0)</f>
        <v>0</v>
      </c>
      <c r="L213" s="69" t="n">
        <f aca="false">IF(AND(($B213&lt;Input!$C$28),($B213&lt;Input!$G$28)),($G213+$H213+$I213+$J213),($G213+$H213+$I213+$J213+$K213))</f>
        <v>11804.861866326</v>
      </c>
      <c r="M213" s="69" t="n">
        <f aca="false">Mortgage!$L213</f>
        <v>-413.211908067938</v>
      </c>
      <c r="N213" s="69" t="n">
        <f aca="false">$L213+$M213</f>
        <v>11391.6499582581</v>
      </c>
      <c r="O213" s="69" t="n">
        <f aca="false">IF(AND(($B213&lt;Input!$C$28),($B213&lt;Input!$G$28)),Expenses!$D213,(-1)*$N213)</f>
        <v>-5250.90532197159</v>
      </c>
      <c r="P213" s="69" t="n">
        <f aca="false">Childcare!$D213</f>
        <v>0</v>
      </c>
      <c r="Q213" s="69" t="n">
        <f aca="false">Loan_01!$E213</f>
        <v>0</v>
      </c>
      <c r="R213" s="69" t="n">
        <f aca="false">Loan_02!$E213</f>
        <v>0</v>
      </c>
      <c r="S213" s="69" t="n">
        <f aca="false">(-1)*SUM(Roth_01!$D213+Roth_02!$D213+IRA_01!$D213+IRA_02!$D213+Invest_01!$D213+Invest_02!$D213)</f>
        <v>-0</v>
      </c>
      <c r="T213" s="69" t="n">
        <f aca="false">(-1)*(IF(($B213&gt;Input!$O$22),0,Input!$O$28)+IF(($B213&gt;Input!$O$29),0,Input!$O$35)+IF(($B213&gt;Input!$O$36),0,Input!$O$42))</f>
        <v>-0</v>
      </c>
      <c r="U213" s="69" t="n">
        <f aca="false">IF(($AB212*(Input!$C$17/100)&gt;0),0,($AB212*(Input!$C$17/100)))</f>
        <v>0</v>
      </c>
      <c r="V213" s="69"/>
      <c r="W213" s="69" t="n">
        <f aca="false">IF(($N213+$O213+$P213+$Q213+$R213+$S213+$T213+$U213)&lt;0,($N213+$O213+$P213+$Q213+$R213+$S213+$T213+$U213),0)</f>
        <v>0</v>
      </c>
      <c r="X213" s="69"/>
      <c r="Y213" s="69" t="n">
        <f aca="false">IF(($N213+$O213+$P213+$Q213+$R213+$S213+$T213+$U213)&gt;=0,($N213+$O213+$P213+$Q213+$R213+$S213+$T213+$U213),0)</f>
        <v>6140.7446362865</v>
      </c>
      <c r="AA213" s="69" t="n">
        <f aca="false">IF(AND((($AB212+$W212-$U212)&lt;0),($Y213&gt;0)),($AA212-$K213)*(1+Input!$C$19/(12*100)),($AA212+$Y213-$K213)*(1+Input!$C$19/(12*100)))</f>
        <v>691838.823138734</v>
      </c>
      <c r="AB213" s="69" t="n">
        <f aca="false">IF(AND((($AB212+$W212-$U212)&lt;0),($Y213&gt;=0)),($AB212+$W212-$U212+$Y213)*(1+Input!$C$16/(12*100)),0)</f>
        <v>0</v>
      </c>
    </row>
    <row r="214" customFormat="false" ht="12.8" hidden="false" customHeight="false" outlineLevel="0" collapsed="false">
      <c r="A214" s="67" t="n">
        <v>210</v>
      </c>
      <c r="B214" s="68" t="n">
        <f aca="false">EOMONTH(Input!$C$7,A214)</f>
        <v>49309</v>
      </c>
      <c r="D214" s="67" t="n">
        <f aca="false">DATEDIF(Input!$C$23,$B214,"Y")</f>
        <v>57</v>
      </c>
      <c r="E214" s="67" t="n">
        <f aca="false">DATEDIF(Input!$G$23,$B214,"Y")</f>
        <v>56</v>
      </c>
      <c r="G214" s="69" t="n">
        <f aca="false">Salary_01!$L214</f>
        <v>6897.28845908504</v>
      </c>
      <c r="H214" s="69" t="n">
        <f aca="false">Salary_02!$L214</f>
        <v>4907.57340724099</v>
      </c>
      <c r="I214" s="69" t="n">
        <f aca="false">Retirement_Dist_01!$J214</f>
        <v>0</v>
      </c>
      <c r="J214" s="69" t="n">
        <f aca="false">Retirement_Dist_02!$J214</f>
        <v>0</v>
      </c>
      <c r="K214" s="69" t="n">
        <f aca="true">IF($B214&gt;Input!$C$28,(-1)*PMT(Input!$C$19/(100*12),($A$620-OFFSET($A$4,MATCH(Input!$C$28,$B$4:$B$620,1),0,1,1)),$AD$4,0,1),0)</f>
        <v>0</v>
      </c>
      <c r="L214" s="69" t="n">
        <f aca="false">IF(AND(($B214&lt;Input!$C$28),($B214&lt;Input!$G$28)),($G214+$H214+$I214+$J214),($G214+$H214+$I214+$J214+$K214))</f>
        <v>11804.861866326</v>
      </c>
      <c r="M214" s="69" t="n">
        <f aca="false">Mortgage!$L214</f>
        <v>-413.211908067938</v>
      </c>
      <c r="N214" s="69" t="n">
        <f aca="false">$L214+$M214</f>
        <v>11391.6499582581</v>
      </c>
      <c r="O214" s="69" t="n">
        <f aca="false">IF(AND(($B214&lt;Input!$C$28),($B214&lt;Input!$G$28)),Expenses!$D214,(-1)*$N214)</f>
        <v>-5250.90532197159</v>
      </c>
      <c r="P214" s="69" t="n">
        <f aca="false">Childcare!$D214</f>
        <v>0</v>
      </c>
      <c r="Q214" s="69" t="n">
        <f aca="false">Loan_01!$E214</f>
        <v>0</v>
      </c>
      <c r="R214" s="69" t="n">
        <f aca="false">Loan_02!$E214</f>
        <v>0</v>
      </c>
      <c r="S214" s="69" t="n">
        <f aca="false">(-1)*SUM(Roth_01!$D214+Roth_02!$D214+IRA_01!$D214+IRA_02!$D214+Invest_01!$D214+Invest_02!$D214)</f>
        <v>-0</v>
      </c>
      <c r="T214" s="69" t="n">
        <f aca="false">(-1)*(IF(($B214&gt;Input!$O$22),0,Input!$O$28)+IF(($B214&gt;Input!$O$29),0,Input!$O$35)+IF(($B214&gt;Input!$O$36),0,Input!$O$42))</f>
        <v>-0</v>
      </c>
      <c r="U214" s="69" t="n">
        <f aca="false">IF(($AB213*(Input!$C$17/100)&gt;0),0,($AB213*(Input!$C$17/100)))</f>
        <v>0</v>
      </c>
      <c r="V214" s="69"/>
      <c r="W214" s="69" t="n">
        <f aca="false">IF(($N214+$O214+$P214+$Q214+$R214+$S214+$T214+$U214)&lt;0,($N214+$O214+$P214+$Q214+$R214+$S214+$T214+$U214),0)</f>
        <v>0</v>
      </c>
      <c r="X214" s="69"/>
      <c r="Y214" s="69" t="n">
        <f aca="false">IF(($N214+$O214+$P214+$Q214+$R214+$S214+$T214+$U214)&gt;=0,($N214+$O214+$P214+$Q214+$R214+$S214+$T214+$U214),0)</f>
        <v>6140.7446362865</v>
      </c>
      <c r="AA214" s="69" t="n">
        <f aca="false">IF(AND((($AB213+$W213-$U213)&lt;0),($Y214&gt;0)),($AA213-$K214)*(1+Input!$C$19/(12*100)),($AA213+$Y214-$K214)*(1+Input!$C$19/(12*100)))</f>
        <v>698008.650257011</v>
      </c>
      <c r="AB214" s="69" t="n">
        <f aca="false">IF(AND((($AB213+$W213-$U213)&lt;0),($Y214&gt;=0)),($AB213+$W213-$U213+$Y214)*(1+Input!$C$16/(12*100)),0)</f>
        <v>0</v>
      </c>
    </row>
    <row r="215" customFormat="false" ht="12.8" hidden="false" customHeight="false" outlineLevel="0" collapsed="false">
      <c r="A215" s="67" t="n">
        <v>211</v>
      </c>
      <c r="B215" s="68" t="n">
        <f aca="false">EOMONTH(Input!$C$7,A215)</f>
        <v>49340</v>
      </c>
      <c r="D215" s="67" t="n">
        <f aca="false">DATEDIF(Input!$C$23,$B215,"Y")</f>
        <v>57</v>
      </c>
      <c r="E215" s="67" t="n">
        <f aca="false">DATEDIF(Input!$G$23,$B215,"Y")</f>
        <v>56</v>
      </c>
      <c r="G215" s="69" t="n">
        <f aca="false">Salary_01!$L215</f>
        <v>6897.28845908504</v>
      </c>
      <c r="H215" s="69" t="n">
        <f aca="false">Salary_02!$L215</f>
        <v>4907.57340724099</v>
      </c>
      <c r="I215" s="69" t="n">
        <f aca="false">Retirement_Dist_01!$J215</f>
        <v>0</v>
      </c>
      <c r="J215" s="69" t="n">
        <f aca="false">Retirement_Dist_02!$J215</f>
        <v>0</v>
      </c>
      <c r="K215" s="69" t="n">
        <f aca="true">IF($B215&gt;Input!$C$28,(-1)*PMT(Input!$C$19/(100*12),($A$620-OFFSET($A$4,MATCH(Input!$C$28,$B$4:$B$620,1),0,1,1)),$AD$4,0,1),0)</f>
        <v>0</v>
      </c>
      <c r="L215" s="69" t="n">
        <f aca="false">IF(AND(($B215&lt;Input!$C$28),($B215&lt;Input!$G$28)),($G215+$H215+$I215+$J215),($G215+$H215+$I215+$J215+$K215))</f>
        <v>11804.861866326</v>
      </c>
      <c r="M215" s="69" t="n">
        <f aca="false">Mortgage!$L215</f>
        <v>-413.211908067938</v>
      </c>
      <c r="N215" s="69" t="n">
        <f aca="false">$L215+$M215</f>
        <v>11391.6499582581</v>
      </c>
      <c r="O215" s="69" t="n">
        <f aca="false">IF(AND(($B215&lt;Input!$C$28),($B215&lt;Input!$G$28)),Expenses!$D215,(-1)*$N215)</f>
        <v>-5250.90532197159</v>
      </c>
      <c r="P215" s="69" t="n">
        <f aca="false">Childcare!$D215</f>
        <v>0</v>
      </c>
      <c r="Q215" s="69" t="n">
        <f aca="false">Loan_01!$E215</f>
        <v>0</v>
      </c>
      <c r="R215" s="69" t="n">
        <f aca="false">Loan_02!$E215</f>
        <v>0</v>
      </c>
      <c r="S215" s="69" t="n">
        <f aca="false">(-1)*SUM(Roth_01!$D215+Roth_02!$D215+IRA_01!$D215+IRA_02!$D215+Invest_01!$D215+Invest_02!$D215)</f>
        <v>-0</v>
      </c>
      <c r="T215" s="69" t="n">
        <f aca="false">(-1)*(IF(($B215&gt;Input!$O$22),0,Input!$O$28)+IF(($B215&gt;Input!$O$29),0,Input!$O$35)+IF(($B215&gt;Input!$O$36),0,Input!$O$42))</f>
        <v>-0</v>
      </c>
      <c r="U215" s="69" t="n">
        <f aca="false">IF(($AB214*(Input!$C$17/100)&gt;0),0,($AB214*(Input!$C$17/100)))</f>
        <v>0</v>
      </c>
      <c r="V215" s="69"/>
      <c r="W215" s="69" t="n">
        <f aca="false">IF(($N215+$O215+$P215+$Q215+$R215+$S215+$T215+$U215)&lt;0,($N215+$O215+$P215+$Q215+$R215+$S215+$T215+$U215),0)</f>
        <v>0</v>
      </c>
      <c r="X215" s="69"/>
      <c r="Y215" s="69" t="n">
        <f aca="false">IF(($N215+$O215+$P215+$Q215+$R215+$S215+$T215+$U215)&gt;=0,($N215+$O215+$P215+$Q215+$R215+$S215+$T215+$U215),0)</f>
        <v>6140.7446362865</v>
      </c>
      <c r="AA215" s="69" t="n">
        <f aca="false">IF(AND((($AB214+$W214-$U214)&lt;0),($Y215&gt;0)),($AA214-$K215)*(1+Input!$C$19/(12*100)),($AA214+$Y215-$K215)*(1+Input!$C$19/(12*100)))</f>
        <v>704178.734451418</v>
      </c>
      <c r="AB215" s="69" t="n">
        <f aca="false">IF(AND((($AB214+$W214-$U214)&lt;0),($Y215&gt;=0)),($AB214+$W214-$U214+$Y215)*(1+Input!$C$16/(12*100)),0)</f>
        <v>0</v>
      </c>
    </row>
    <row r="216" customFormat="false" ht="12.8" hidden="false" customHeight="false" outlineLevel="0" collapsed="false">
      <c r="A216" s="67" t="n">
        <v>212</v>
      </c>
      <c r="B216" s="68" t="n">
        <f aca="false">EOMONTH(Input!$C$7,A216)</f>
        <v>49368</v>
      </c>
      <c r="D216" s="67" t="n">
        <f aca="false">DATEDIF(Input!$C$23,$B216,"Y")</f>
        <v>57</v>
      </c>
      <c r="E216" s="67" t="n">
        <f aca="false">DATEDIF(Input!$G$23,$B216,"Y")</f>
        <v>56</v>
      </c>
      <c r="G216" s="69" t="n">
        <f aca="false">Salary_01!$L216</f>
        <v>6897.28845908504</v>
      </c>
      <c r="H216" s="69" t="n">
        <f aca="false">Salary_02!$L216</f>
        <v>4907.57340724099</v>
      </c>
      <c r="I216" s="69" t="n">
        <f aca="false">Retirement_Dist_01!$J216</f>
        <v>0</v>
      </c>
      <c r="J216" s="69" t="n">
        <f aca="false">Retirement_Dist_02!$J216</f>
        <v>0</v>
      </c>
      <c r="K216" s="69" t="n">
        <f aca="true">IF($B216&gt;Input!$C$28,(-1)*PMT(Input!$C$19/(100*12),($A$620-OFFSET($A$4,MATCH(Input!$C$28,$B$4:$B$620,1),0,1,1)),$AD$4,0,1),0)</f>
        <v>0</v>
      </c>
      <c r="L216" s="69" t="n">
        <f aca="false">IF(AND(($B216&lt;Input!$C$28),($B216&lt;Input!$G$28)),($G216+$H216+$I216+$J216),($G216+$H216+$I216+$J216+$K216))</f>
        <v>11804.861866326</v>
      </c>
      <c r="M216" s="69" t="n">
        <f aca="false">Mortgage!$L216</f>
        <v>-413.211908067938</v>
      </c>
      <c r="N216" s="69" t="n">
        <f aca="false">$L216+$M216</f>
        <v>11391.6499582581</v>
      </c>
      <c r="O216" s="69" t="n">
        <f aca="false">IF(AND(($B216&lt;Input!$C$28),($B216&lt;Input!$G$28)),Expenses!$D216,(-1)*$N216)</f>
        <v>-5250.90532197159</v>
      </c>
      <c r="P216" s="69" t="n">
        <f aca="false">Childcare!$D216</f>
        <v>0</v>
      </c>
      <c r="Q216" s="69" t="n">
        <f aca="false">Loan_01!$E216</f>
        <v>0</v>
      </c>
      <c r="R216" s="69" t="n">
        <f aca="false">Loan_02!$E216</f>
        <v>0</v>
      </c>
      <c r="S216" s="69" t="n">
        <f aca="false">(-1)*SUM(Roth_01!$D216+Roth_02!$D216+IRA_01!$D216+IRA_02!$D216+Invest_01!$D216+Invest_02!$D216)</f>
        <v>-0</v>
      </c>
      <c r="T216" s="69" t="n">
        <f aca="false">(-1)*(IF(($B216&gt;Input!$O$22),0,Input!$O$28)+IF(($B216&gt;Input!$O$29),0,Input!$O$35)+IF(($B216&gt;Input!$O$36),0,Input!$O$42))</f>
        <v>-0</v>
      </c>
      <c r="U216" s="69" t="n">
        <f aca="false">IF(($AB215*(Input!$C$17/100)&gt;0),0,($AB215*(Input!$C$17/100)))</f>
        <v>0</v>
      </c>
      <c r="V216" s="69"/>
      <c r="W216" s="69" t="n">
        <f aca="false">IF(($N216+$O216+$P216+$Q216+$R216+$S216+$T216+$U216)&lt;0,($N216+$O216+$P216+$Q216+$R216+$S216+$T216+$U216),0)</f>
        <v>0</v>
      </c>
      <c r="X216" s="69"/>
      <c r="Y216" s="69" t="n">
        <f aca="false">IF(($N216+$O216+$P216+$Q216+$R216+$S216+$T216+$U216)&gt;=0,($N216+$O216+$P216+$Q216+$R216+$S216+$T216+$U216),0)</f>
        <v>6140.7446362865</v>
      </c>
      <c r="AA216" s="69" t="n">
        <f aca="false">IF(AND((($AB215+$W215-$U215)&lt;0),($Y216&gt;0)),($AA215-$K216)*(1+Input!$C$19/(12*100)),($AA215+$Y216-$K216)*(1+Input!$C$19/(12*100)))</f>
        <v>710349.075732667</v>
      </c>
      <c r="AB216" s="69" t="n">
        <f aca="false">IF(AND((($AB215+$W215-$U215)&lt;0),($Y216&gt;=0)),($AB215+$W215-$U215+$Y216)*(1+Input!$C$16/(12*100)),0)</f>
        <v>0</v>
      </c>
    </row>
    <row r="217" customFormat="false" ht="12.8" hidden="false" customHeight="false" outlineLevel="0" collapsed="false">
      <c r="A217" s="67" t="n">
        <v>213</v>
      </c>
      <c r="B217" s="68" t="n">
        <f aca="false">EOMONTH(Input!$C$7,A217)</f>
        <v>49399</v>
      </c>
      <c r="D217" s="67" t="n">
        <f aca="false">DATEDIF(Input!$C$23,$B217,"Y")</f>
        <v>57</v>
      </c>
      <c r="E217" s="67" t="n">
        <f aca="false">DATEDIF(Input!$G$23,$B217,"Y")</f>
        <v>56</v>
      </c>
      <c r="G217" s="69" t="n">
        <f aca="false">Salary_01!$L217</f>
        <v>6897.28845908504</v>
      </c>
      <c r="H217" s="69" t="n">
        <f aca="false">Salary_02!$L217</f>
        <v>4907.57340724099</v>
      </c>
      <c r="I217" s="69" t="n">
        <f aca="false">Retirement_Dist_01!$J217</f>
        <v>0</v>
      </c>
      <c r="J217" s="69" t="n">
        <f aca="false">Retirement_Dist_02!$J217</f>
        <v>0</v>
      </c>
      <c r="K217" s="69" t="n">
        <f aca="true">IF($B217&gt;Input!$C$28,(-1)*PMT(Input!$C$19/(100*12),($A$620-OFFSET($A$4,MATCH(Input!$C$28,$B$4:$B$620,1),0,1,1)),$AD$4,0,1),0)</f>
        <v>0</v>
      </c>
      <c r="L217" s="69" t="n">
        <f aca="false">IF(AND(($B217&lt;Input!$C$28),($B217&lt;Input!$G$28)),($G217+$H217+$I217+$J217),($G217+$H217+$I217+$J217+$K217))</f>
        <v>11804.861866326</v>
      </c>
      <c r="M217" s="69" t="n">
        <f aca="false">Mortgage!$L217</f>
        <v>-413.211908067938</v>
      </c>
      <c r="N217" s="69" t="n">
        <f aca="false">$L217+$M217</f>
        <v>11391.6499582581</v>
      </c>
      <c r="O217" s="69" t="n">
        <f aca="false">IF(AND(($B217&lt;Input!$C$28),($B217&lt;Input!$G$28)),Expenses!$D217,(-1)*$N217)</f>
        <v>-5250.90532197159</v>
      </c>
      <c r="P217" s="69" t="n">
        <f aca="false">Childcare!$D217</f>
        <v>0</v>
      </c>
      <c r="Q217" s="69" t="n">
        <f aca="false">Loan_01!$E217</f>
        <v>0</v>
      </c>
      <c r="R217" s="69" t="n">
        <f aca="false">Loan_02!$E217</f>
        <v>0</v>
      </c>
      <c r="S217" s="69" t="n">
        <f aca="false">(-1)*SUM(Roth_01!$D217+Roth_02!$D217+IRA_01!$D217+IRA_02!$D217+Invest_01!$D217+Invest_02!$D217)</f>
        <v>-0</v>
      </c>
      <c r="T217" s="69" t="n">
        <f aca="false">(-1)*(IF(($B217&gt;Input!$O$22),0,Input!$O$28)+IF(($B217&gt;Input!$O$29),0,Input!$O$35)+IF(($B217&gt;Input!$O$36),0,Input!$O$42))</f>
        <v>-0</v>
      </c>
      <c r="U217" s="69" t="n">
        <f aca="false">IF(($AB216*(Input!$C$17/100)&gt;0),0,($AB216*(Input!$C$17/100)))</f>
        <v>0</v>
      </c>
      <c r="V217" s="69"/>
      <c r="W217" s="69" t="n">
        <f aca="false">IF(($N217+$O217+$P217+$Q217+$R217+$S217+$T217+$U217)&lt;0,($N217+$O217+$P217+$Q217+$R217+$S217+$T217+$U217),0)</f>
        <v>0</v>
      </c>
      <c r="X217" s="69"/>
      <c r="Y217" s="69" t="n">
        <f aca="false">IF(($N217+$O217+$P217+$Q217+$R217+$S217+$T217+$U217)&gt;=0,($N217+$O217+$P217+$Q217+$R217+$S217+$T217+$U217),0)</f>
        <v>6140.7446362865</v>
      </c>
      <c r="AA217" s="69" t="n">
        <f aca="false">IF(AND((($AB216+$W216-$U216)&lt;0),($Y217&gt;0)),($AA216-$K217)*(1+Input!$C$19/(12*100)),($AA216+$Y217-$K217)*(1+Input!$C$19/(12*100)))</f>
        <v>716519.674111469</v>
      </c>
      <c r="AB217" s="69" t="n">
        <f aca="false">IF(AND((($AB216+$W216-$U216)&lt;0),($Y217&gt;=0)),($AB216+$W216-$U216+$Y217)*(1+Input!$C$16/(12*100)),0)</f>
        <v>0</v>
      </c>
    </row>
    <row r="218" customFormat="false" ht="12.8" hidden="false" customHeight="false" outlineLevel="0" collapsed="false">
      <c r="A218" s="67" t="n">
        <v>214</v>
      </c>
      <c r="B218" s="68" t="n">
        <f aca="false">EOMONTH(Input!$C$7,A218)</f>
        <v>49429</v>
      </c>
      <c r="D218" s="67" t="n">
        <f aca="false">DATEDIF(Input!$C$23,$B218,"Y")</f>
        <v>57</v>
      </c>
      <c r="E218" s="67" t="n">
        <f aca="false">DATEDIF(Input!$G$23,$B218,"Y")</f>
        <v>56</v>
      </c>
      <c r="G218" s="69" t="n">
        <f aca="false">Salary_01!$L218</f>
        <v>6897.28845908504</v>
      </c>
      <c r="H218" s="69" t="n">
        <f aca="false">Salary_02!$L218</f>
        <v>4907.57340724099</v>
      </c>
      <c r="I218" s="69" t="n">
        <f aca="false">Retirement_Dist_01!$J218</f>
        <v>0</v>
      </c>
      <c r="J218" s="69" t="n">
        <f aca="false">Retirement_Dist_02!$J218</f>
        <v>0</v>
      </c>
      <c r="K218" s="69" t="n">
        <f aca="true">IF($B218&gt;Input!$C$28,(-1)*PMT(Input!$C$19/(100*12),($A$620-OFFSET($A$4,MATCH(Input!$C$28,$B$4:$B$620,1),0,1,1)),$AD$4,0,1),0)</f>
        <v>0</v>
      </c>
      <c r="L218" s="69" t="n">
        <f aca="false">IF(AND(($B218&lt;Input!$C$28),($B218&lt;Input!$G$28)),($G218+$H218+$I218+$J218),($G218+$H218+$I218+$J218+$K218))</f>
        <v>11804.861866326</v>
      </c>
      <c r="M218" s="69" t="n">
        <f aca="false">Mortgage!$L218</f>
        <v>-413.211908067938</v>
      </c>
      <c r="N218" s="69" t="n">
        <f aca="false">$L218+$M218</f>
        <v>11391.6499582581</v>
      </c>
      <c r="O218" s="69" t="n">
        <f aca="false">IF(AND(($B218&lt;Input!$C$28),($B218&lt;Input!$G$28)),Expenses!$D218,(-1)*$N218)</f>
        <v>-5250.90532197159</v>
      </c>
      <c r="P218" s="69" t="n">
        <f aca="false">Childcare!$D218</f>
        <v>0</v>
      </c>
      <c r="Q218" s="69" t="n">
        <f aca="false">Loan_01!$E218</f>
        <v>0</v>
      </c>
      <c r="R218" s="69" t="n">
        <f aca="false">Loan_02!$E218</f>
        <v>0</v>
      </c>
      <c r="S218" s="69" t="n">
        <f aca="false">(-1)*SUM(Roth_01!$D218+Roth_02!$D218+IRA_01!$D218+IRA_02!$D218+Invest_01!$D218+Invest_02!$D218)</f>
        <v>-0</v>
      </c>
      <c r="T218" s="69" t="n">
        <f aca="false">(-1)*(IF(($B218&gt;Input!$O$22),0,Input!$O$28)+IF(($B218&gt;Input!$O$29),0,Input!$O$35)+IF(($B218&gt;Input!$O$36),0,Input!$O$42))</f>
        <v>-0</v>
      </c>
      <c r="U218" s="69" t="n">
        <f aca="false">IF(($AB217*(Input!$C$17/100)&gt;0),0,($AB217*(Input!$C$17/100)))</f>
        <v>0</v>
      </c>
      <c r="V218" s="69"/>
      <c r="W218" s="69" t="n">
        <f aca="false">IF(($N218+$O218+$P218+$Q218+$R218+$S218+$T218+$U218)&lt;0,($N218+$O218+$P218+$Q218+$R218+$S218+$T218+$U218),0)</f>
        <v>0</v>
      </c>
      <c r="X218" s="69"/>
      <c r="Y218" s="69" t="n">
        <f aca="false">IF(($N218+$O218+$P218+$Q218+$R218+$S218+$T218+$U218)&gt;=0,($N218+$O218+$P218+$Q218+$R218+$S218+$T218+$U218),0)</f>
        <v>6140.7446362865</v>
      </c>
      <c r="AA218" s="69" t="n">
        <f aca="false">IF(AND((($AB217+$W217-$U217)&lt;0),($Y218&gt;0)),($AA217-$K218)*(1+Input!$C$19/(12*100)),($AA217+$Y218-$K218)*(1+Input!$C$19/(12*100)))</f>
        <v>722690.529598537</v>
      </c>
      <c r="AB218" s="69" t="n">
        <f aca="false">IF(AND((($AB217+$W217-$U217)&lt;0),($Y218&gt;=0)),($AB217+$W217-$U217+$Y218)*(1+Input!$C$16/(12*100)),0)</f>
        <v>0</v>
      </c>
    </row>
    <row r="219" customFormat="false" ht="12.8" hidden="false" customHeight="false" outlineLevel="0" collapsed="false">
      <c r="A219" s="67" t="n">
        <v>215</v>
      </c>
      <c r="B219" s="68" t="n">
        <f aca="false">EOMONTH(Input!$C$7,A219)</f>
        <v>49460</v>
      </c>
      <c r="D219" s="67" t="n">
        <f aca="false">DATEDIF(Input!$C$23,$B219,"Y")</f>
        <v>58</v>
      </c>
      <c r="E219" s="67" t="n">
        <f aca="false">DATEDIF(Input!$G$23,$B219,"Y")</f>
        <v>56</v>
      </c>
      <c r="G219" s="69" t="n">
        <f aca="false">Salary_01!$L219</f>
        <v>6897.28845908504</v>
      </c>
      <c r="H219" s="69" t="n">
        <f aca="false">Salary_02!$L219</f>
        <v>4907.57340724099</v>
      </c>
      <c r="I219" s="69" t="n">
        <f aca="false">Retirement_Dist_01!$J219</f>
        <v>0</v>
      </c>
      <c r="J219" s="69" t="n">
        <f aca="false">Retirement_Dist_02!$J219</f>
        <v>0</v>
      </c>
      <c r="K219" s="69" t="n">
        <f aca="true">IF($B219&gt;Input!$C$28,(-1)*PMT(Input!$C$19/(100*12),($A$620-OFFSET($A$4,MATCH(Input!$C$28,$B$4:$B$620,1),0,1,1)),$AD$4,0,1),0)</f>
        <v>0</v>
      </c>
      <c r="L219" s="69" t="n">
        <f aca="false">IF(AND(($B219&lt;Input!$C$28),($B219&lt;Input!$G$28)),($G219+$H219+$I219+$J219),($G219+$H219+$I219+$J219+$K219))</f>
        <v>11804.861866326</v>
      </c>
      <c r="M219" s="69" t="n">
        <f aca="false">Mortgage!$L219</f>
        <v>-413.211908067938</v>
      </c>
      <c r="N219" s="69" t="n">
        <f aca="false">$L219+$M219</f>
        <v>11391.6499582581</v>
      </c>
      <c r="O219" s="69" t="n">
        <f aca="false">IF(AND(($B219&lt;Input!$C$28),($B219&lt;Input!$G$28)),Expenses!$D219,(-1)*$N219)</f>
        <v>-5250.90532197159</v>
      </c>
      <c r="P219" s="69" t="n">
        <f aca="false">Childcare!$D219</f>
        <v>0</v>
      </c>
      <c r="Q219" s="69" t="n">
        <f aca="false">Loan_01!$E219</f>
        <v>0</v>
      </c>
      <c r="R219" s="69" t="n">
        <f aca="false">Loan_02!$E219</f>
        <v>0</v>
      </c>
      <c r="S219" s="69" t="n">
        <f aca="false">(-1)*SUM(Roth_01!$D219+Roth_02!$D219+IRA_01!$D219+IRA_02!$D219+Invest_01!$D219+Invest_02!$D219)</f>
        <v>-0</v>
      </c>
      <c r="T219" s="69" t="n">
        <f aca="false">(-1)*(IF(($B219&gt;Input!$O$22),0,Input!$O$28)+IF(($B219&gt;Input!$O$29),0,Input!$O$35)+IF(($B219&gt;Input!$O$36),0,Input!$O$42))</f>
        <v>-0</v>
      </c>
      <c r="U219" s="69" t="n">
        <f aca="false">IF(($AB218*(Input!$C$17/100)&gt;0),0,($AB218*(Input!$C$17/100)))</f>
        <v>0</v>
      </c>
      <c r="V219" s="69"/>
      <c r="W219" s="69" t="n">
        <f aca="false">IF(($N219+$O219+$P219+$Q219+$R219+$S219+$T219+$U219)&lt;0,($N219+$O219+$P219+$Q219+$R219+$S219+$T219+$U219),0)</f>
        <v>0</v>
      </c>
      <c r="X219" s="69"/>
      <c r="Y219" s="69" t="n">
        <f aca="false">IF(($N219+$O219+$P219+$Q219+$R219+$S219+$T219+$U219)&gt;=0,($N219+$O219+$P219+$Q219+$R219+$S219+$T219+$U219),0)</f>
        <v>6140.7446362865</v>
      </c>
      <c r="AA219" s="69" t="n">
        <f aca="false">IF(AND((($AB218+$W218-$U218)&lt;0),($Y219&gt;0)),($AA218-$K219)*(1+Input!$C$19/(12*100)),($AA218+$Y219-$K219)*(1+Input!$C$19/(12*100)))</f>
        <v>728861.642204583</v>
      </c>
      <c r="AB219" s="69" t="n">
        <f aca="false">IF(AND((($AB218+$W218-$U218)&lt;0),($Y219&gt;=0)),($AB218+$W218-$U218+$Y219)*(1+Input!$C$16/(12*100)),0)</f>
        <v>0</v>
      </c>
    </row>
    <row r="220" customFormat="false" ht="12.8" hidden="false" customHeight="false" outlineLevel="0" collapsed="false">
      <c r="A220" s="67" t="n">
        <v>216</v>
      </c>
      <c r="B220" s="68" t="n">
        <f aca="false">EOMONTH(Input!$C$7,A220)</f>
        <v>49490</v>
      </c>
      <c r="D220" s="67" t="n">
        <f aca="false">DATEDIF(Input!$C$23,$B220,"Y")</f>
        <v>58</v>
      </c>
      <c r="E220" s="67" t="n">
        <f aca="false">DATEDIF(Input!$G$23,$B220,"Y")</f>
        <v>56</v>
      </c>
      <c r="G220" s="69" t="n">
        <f aca="false">Salary_01!$L220</f>
        <v>7035.23422826674</v>
      </c>
      <c r="H220" s="69" t="n">
        <f aca="false">Salary_02!$L220</f>
        <v>5005.72487538581</v>
      </c>
      <c r="I220" s="69" t="n">
        <f aca="false">Retirement_Dist_01!$J220</f>
        <v>0</v>
      </c>
      <c r="J220" s="69" t="n">
        <f aca="false">Retirement_Dist_02!$J220</f>
        <v>0</v>
      </c>
      <c r="K220" s="69" t="n">
        <f aca="true">IF($B220&gt;Input!$C$28,(-1)*PMT(Input!$C$19/(100*12),($A$620-OFFSET($A$4,MATCH(Input!$C$28,$B$4:$B$620,1),0,1,1)),$AD$4,0,1),0)</f>
        <v>0</v>
      </c>
      <c r="L220" s="69" t="n">
        <f aca="false">IF(AND(($B220&lt;Input!$C$28),($B220&lt;Input!$G$28)),($G220+$H220+$I220+$J220),($G220+$H220+$I220+$J220+$K220))</f>
        <v>12040.9591036526</v>
      </c>
      <c r="M220" s="69" t="n">
        <f aca="false">Mortgage!$L220</f>
        <v>-425.608265309976</v>
      </c>
      <c r="N220" s="69" t="n">
        <f aca="false">$L220+$M220</f>
        <v>11615.3508383426</v>
      </c>
      <c r="O220" s="69" t="n">
        <f aca="false">IF(AND(($B220&lt;Input!$C$28),($B220&lt;Input!$G$28)),Expenses!$D220,(-1)*$N220)</f>
        <v>-5355.92342841103</v>
      </c>
      <c r="P220" s="69" t="n">
        <f aca="false">Childcare!$D220</f>
        <v>0</v>
      </c>
      <c r="Q220" s="69" t="n">
        <f aca="false">Loan_01!$E220</f>
        <v>0</v>
      </c>
      <c r="R220" s="69" t="n">
        <f aca="false">Loan_02!$E220</f>
        <v>0</v>
      </c>
      <c r="S220" s="69" t="n">
        <f aca="false">(-1)*SUM(Roth_01!$D220+Roth_02!$D220+IRA_01!$D220+IRA_02!$D220+Invest_01!$D220+Invest_02!$D220)</f>
        <v>-0</v>
      </c>
      <c r="T220" s="69" t="n">
        <f aca="false">(-1)*(IF(($B220&gt;Input!$O$22),0,Input!$O$28)+IF(($B220&gt;Input!$O$29),0,Input!$O$35)+IF(($B220&gt;Input!$O$36),0,Input!$O$42))</f>
        <v>-0</v>
      </c>
      <c r="U220" s="69" t="n">
        <f aca="false">IF(($AB219*(Input!$C$17/100)&gt;0),0,($AB219*(Input!$C$17/100)))</f>
        <v>0</v>
      </c>
      <c r="V220" s="69"/>
      <c r="W220" s="69" t="n">
        <f aca="false">IF(($N220+$O220+$P220+$Q220+$R220+$S220+$T220+$U220)&lt;0,($N220+$O220+$P220+$Q220+$R220+$S220+$T220+$U220),0)</f>
        <v>0</v>
      </c>
      <c r="X220" s="69"/>
      <c r="Y220" s="69" t="n">
        <f aca="false">IF(($N220+$O220+$P220+$Q220+$R220+$S220+$T220+$U220)&gt;=0,($N220+$O220+$P220+$Q220+$R220+$S220+$T220+$U220),0)</f>
        <v>6259.42740993155</v>
      </c>
      <c r="AA220" s="69" t="n">
        <f aca="false">IF(AND((($AB219+$W219-$U219)&lt;0),($Y220&gt;0)),($AA219-$K220)*(1+Input!$C$19/(12*100)),($AA219+$Y220-$K220)*(1+Input!$C$19/(12*100)))</f>
        <v>735151.699659082</v>
      </c>
      <c r="AB220" s="69" t="n">
        <f aca="false">IF(AND((($AB219+$W219-$U219)&lt;0),($Y220&gt;=0)),($AB219+$W219-$U219+$Y220)*(1+Input!$C$16/(12*100)),0)</f>
        <v>0</v>
      </c>
    </row>
    <row r="221" customFormat="false" ht="12.8" hidden="false" customHeight="false" outlineLevel="0" collapsed="false">
      <c r="A221" s="67" t="n">
        <v>217</v>
      </c>
      <c r="B221" s="68" t="n">
        <f aca="false">EOMONTH(Input!$C$7,A221)</f>
        <v>49521</v>
      </c>
      <c r="D221" s="67" t="n">
        <f aca="false">DATEDIF(Input!$C$23,$B221,"Y")</f>
        <v>58</v>
      </c>
      <c r="E221" s="67" t="n">
        <f aca="false">DATEDIF(Input!$G$23,$B221,"Y")</f>
        <v>56</v>
      </c>
      <c r="G221" s="69" t="n">
        <f aca="false">Salary_01!$L221</f>
        <v>7035.23422826674</v>
      </c>
      <c r="H221" s="69" t="n">
        <f aca="false">Salary_02!$L221</f>
        <v>5005.72487538581</v>
      </c>
      <c r="I221" s="69" t="n">
        <f aca="false">Retirement_Dist_01!$J221</f>
        <v>0</v>
      </c>
      <c r="J221" s="69" t="n">
        <f aca="false">Retirement_Dist_02!$J221</f>
        <v>0</v>
      </c>
      <c r="K221" s="69" t="n">
        <f aca="true">IF($B221&gt;Input!$C$28,(-1)*PMT(Input!$C$19/(100*12),($A$620-OFFSET($A$4,MATCH(Input!$C$28,$B$4:$B$620,1),0,1,1)),$AD$4,0,1),0)</f>
        <v>0</v>
      </c>
      <c r="L221" s="69" t="n">
        <f aca="false">IF(AND(($B221&lt;Input!$C$28),($B221&lt;Input!$G$28)),($G221+$H221+$I221+$J221),($G221+$H221+$I221+$J221+$K221))</f>
        <v>12040.9591036526</v>
      </c>
      <c r="M221" s="69" t="n">
        <f aca="false">Mortgage!$L221</f>
        <v>-425.608265309976</v>
      </c>
      <c r="N221" s="69" t="n">
        <f aca="false">$L221+$M221</f>
        <v>11615.3508383426</v>
      </c>
      <c r="O221" s="69" t="n">
        <f aca="false">IF(AND(($B221&lt;Input!$C$28),($B221&lt;Input!$G$28)),Expenses!$D221,(-1)*$N221)</f>
        <v>-5355.92342841103</v>
      </c>
      <c r="P221" s="69" t="n">
        <f aca="false">Childcare!$D221</f>
        <v>0</v>
      </c>
      <c r="Q221" s="69" t="n">
        <f aca="false">Loan_01!$E221</f>
        <v>0</v>
      </c>
      <c r="R221" s="69" t="n">
        <f aca="false">Loan_02!$E221</f>
        <v>0</v>
      </c>
      <c r="S221" s="69" t="n">
        <f aca="false">(-1)*SUM(Roth_01!$D221+Roth_02!$D221+IRA_01!$D221+IRA_02!$D221+Invest_01!$D221+Invest_02!$D221)</f>
        <v>-0</v>
      </c>
      <c r="T221" s="69" t="n">
        <f aca="false">(-1)*(IF(($B221&gt;Input!$O$22),0,Input!$O$28)+IF(($B221&gt;Input!$O$29),0,Input!$O$35)+IF(($B221&gt;Input!$O$36),0,Input!$O$42))</f>
        <v>-0</v>
      </c>
      <c r="U221" s="69" t="n">
        <f aca="false">IF(($AB220*(Input!$C$17/100)&gt;0),0,($AB220*(Input!$C$17/100)))</f>
        <v>0</v>
      </c>
      <c r="V221" s="69"/>
      <c r="W221" s="69" t="n">
        <f aca="false">IF(($N221+$O221+$P221+$Q221+$R221+$S221+$T221+$U221)&lt;0,($N221+$O221+$P221+$Q221+$R221+$S221+$T221+$U221),0)</f>
        <v>0</v>
      </c>
      <c r="X221" s="69"/>
      <c r="Y221" s="69" t="n">
        <f aca="false">IF(($N221+$O221+$P221+$Q221+$R221+$S221+$T221+$U221)&gt;=0,($N221+$O221+$P221+$Q221+$R221+$S221+$T221+$U221),0)</f>
        <v>6259.42740993155</v>
      </c>
      <c r="AA221" s="69" t="n">
        <f aca="false">IF(AND((($AB220+$W220-$U220)&lt;0),($Y221&gt;0)),($AA220-$K221)*(1+Input!$C$19/(12*100)),($AA220+$Y221-$K221)*(1+Input!$C$19/(12*100)))</f>
        <v>741442.019199308</v>
      </c>
      <c r="AB221" s="69" t="n">
        <f aca="false">IF(AND((($AB220+$W220-$U220)&lt;0),($Y221&gt;=0)),($AB220+$W220-$U220+$Y221)*(1+Input!$C$16/(12*100)),0)</f>
        <v>0</v>
      </c>
    </row>
    <row r="222" customFormat="false" ht="12.8" hidden="false" customHeight="false" outlineLevel="0" collapsed="false">
      <c r="A222" s="67" t="n">
        <v>218</v>
      </c>
      <c r="B222" s="68" t="n">
        <f aca="false">EOMONTH(Input!$C$7,A222)</f>
        <v>49552</v>
      </c>
      <c r="D222" s="67" t="n">
        <f aca="false">DATEDIF(Input!$C$23,$B222,"Y")</f>
        <v>58</v>
      </c>
      <c r="E222" s="67" t="n">
        <f aca="false">DATEDIF(Input!$G$23,$B222,"Y")</f>
        <v>56</v>
      </c>
      <c r="G222" s="69" t="n">
        <f aca="false">Salary_01!$L222</f>
        <v>7035.23422826674</v>
      </c>
      <c r="H222" s="69" t="n">
        <f aca="false">Salary_02!$L222</f>
        <v>5005.72487538581</v>
      </c>
      <c r="I222" s="69" t="n">
        <f aca="false">Retirement_Dist_01!$J222</f>
        <v>0</v>
      </c>
      <c r="J222" s="69" t="n">
        <f aca="false">Retirement_Dist_02!$J222</f>
        <v>0</v>
      </c>
      <c r="K222" s="69" t="n">
        <f aca="true">IF($B222&gt;Input!$C$28,(-1)*PMT(Input!$C$19/(100*12),($A$620-OFFSET($A$4,MATCH(Input!$C$28,$B$4:$B$620,1),0,1,1)),$AD$4,0,1),0)</f>
        <v>0</v>
      </c>
      <c r="L222" s="69" t="n">
        <f aca="false">IF(AND(($B222&lt;Input!$C$28),($B222&lt;Input!$G$28)),($G222+$H222+$I222+$J222),($G222+$H222+$I222+$J222+$K222))</f>
        <v>12040.9591036526</v>
      </c>
      <c r="M222" s="69" t="n">
        <f aca="false">Mortgage!$L222</f>
        <v>-425.608265309976</v>
      </c>
      <c r="N222" s="69" t="n">
        <f aca="false">$L222+$M222</f>
        <v>11615.3508383426</v>
      </c>
      <c r="O222" s="69" t="n">
        <f aca="false">IF(AND(($B222&lt;Input!$C$28),($B222&lt;Input!$G$28)),Expenses!$D222,(-1)*$N222)</f>
        <v>-5355.92342841103</v>
      </c>
      <c r="P222" s="69" t="n">
        <f aca="false">Childcare!$D222</f>
        <v>0</v>
      </c>
      <c r="Q222" s="69" t="n">
        <f aca="false">Loan_01!$E222</f>
        <v>0</v>
      </c>
      <c r="R222" s="69" t="n">
        <f aca="false">Loan_02!$E222</f>
        <v>0</v>
      </c>
      <c r="S222" s="69" t="n">
        <f aca="false">(-1)*SUM(Roth_01!$D222+Roth_02!$D222+IRA_01!$D222+IRA_02!$D222+Invest_01!$D222+Invest_02!$D222)</f>
        <v>-0</v>
      </c>
      <c r="T222" s="69" t="n">
        <f aca="false">(-1)*(IF(($B222&gt;Input!$O$22),0,Input!$O$28)+IF(($B222&gt;Input!$O$29),0,Input!$O$35)+IF(($B222&gt;Input!$O$36),0,Input!$O$42))</f>
        <v>-0</v>
      </c>
      <c r="U222" s="69" t="n">
        <f aca="false">IF(($AB221*(Input!$C$17/100)&gt;0),0,($AB221*(Input!$C$17/100)))</f>
        <v>0</v>
      </c>
      <c r="V222" s="69"/>
      <c r="W222" s="69" t="n">
        <f aca="false">IF(($N222+$O222+$P222+$Q222+$R222+$S222+$T222+$U222)&lt;0,($N222+$O222+$P222+$Q222+$R222+$S222+$T222+$U222),0)</f>
        <v>0</v>
      </c>
      <c r="X222" s="69"/>
      <c r="Y222" s="69" t="n">
        <f aca="false">IF(($N222+$O222+$P222+$Q222+$R222+$S222+$T222+$U222)&gt;=0,($N222+$O222+$P222+$Q222+$R222+$S222+$T222+$U222),0)</f>
        <v>6259.42740993155</v>
      </c>
      <c r="AA222" s="69" t="n">
        <f aca="false">IF(AND((($AB221+$W221-$U221)&lt;0),($Y222&gt;0)),($AA221-$K222)*(1+Input!$C$19/(12*100)),($AA221+$Y222-$K222)*(1+Input!$C$19/(12*100)))</f>
        <v>747732.600836182</v>
      </c>
      <c r="AB222" s="69" t="n">
        <f aca="false">IF(AND((($AB221+$W221-$U221)&lt;0),($Y222&gt;=0)),($AB221+$W221-$U221+$Y222)*(1+Input!$C$16/(12*100)),0)</f>
        <v>0</v>
      </c>
    </row>
    <row r="223" customFormat="false" ht="12.8" hidden="false" customHeight="false" outlineLevel="0" collapsed="false">
      <c r="A223" s="67" t="n">
        <v>219</v>
      </c>
      <c r="B223" s="68" t="n">
        <f aca="false">EOMONTH(Input!$C$7,A223)</f>
        <v>49582</v>
      </c>
      <c r="D223" s="67" t="n">
        <f aca="false">DATEDIF(Input!$C$23,$B223,"Y")</f>
        <v>58</v>
      </c>
      <c r="E223" s="67" t="n">
        <f aca="false">DATEDIF(Input!$G$23,$B223,"Y")</f>
        <v>56</v>
      </c>
      <c r="G223" s="69" t="n">
        <f aca="false">Salary_01!$L223</f>
        <v>7035.23422826674</v>
      </c>
      <c r="H223" s="69" t="n">
        <f aca="false">Salary_02!$L223</f>
        <v>5005.72487538581</v>
      </c>
      <c r="I223" s="69" t="n">
        <f aca="false">Retirement_Dist_01!$J223</f>
        <v>0</v>
      </c>
      <c r="J223" s="69" t="n">
        <f aca="false">Retirement_Dist_02!$J223</f>
        <v>0</v>
      </c>
      <c r="K223" s="69" t="n">
        <f aca="true">IF($B223&gt;Input!$C$28,(-1)*PMT(Input!$C$19/(100*12),($A$620-OFFSET($A$4,MATCH(Input!$C$28,$B$4:$B$620,1),0,1,1)),$AD$4,0,1),0)</f>
        <v>0</v>
      </c>
      <c r="L223" s="69" t="n">
        <f aca="false">IF(AND(($B223&lt;Input!$C$28),($B223&lt;Input!$G$28)),($G223+$H223+$I223+$J223),($G223+$H223+$I223+$J223+$K223))</f>
        <v>12040.9591036526</v>
      </c>
      <c r="M223" s="69" t="n">
        <f aca="false">Mortgage!$L223</f>
        <v>-425.608265309976</v>
      </c>
      <c r="N223" s="69" t="n">
        <f aca="false">$L223+$M223</f>
        <v>11615.3508383426</v>
      </c>
      <c r="O223" s="69" t="n">
        <f aca="false">IF(AND(($B223&lt;Input!$C$28),($B223&lt;Input!$G$28)),Expenses!$D223,(-1)*$N223)</f>
        <v>-5355.92342841103</v>
      </c>
      <c r="P223" s="69" t="n">
        <f aca="false">Childcare!$D223</f>
        <v>0</v>
      </c>
      <c r="Q223" s="69" t="n">
        <f aca="false">Loan_01!$E223</f>
        <v>0</v>
      </c>
      <c r="R223" s="69" t="n">
        <f aca="false">Loan_02!$E223</f>
        <v>0</v>
      </c>
      <c r="S223" s="69" t="n">
        <f aca="false">(-1)*SUM(Roth_01!$D223+Roth_02!$D223+IRA_01!$D223+IRA_02!$D223+Invest_01!$D223+Invest_02!$D223)</f>
        <v>-0</v>
      </c>
      <c r="T223" s="69" t="n">
        <f aca="false">(-1)*(IF(($B223&gt;Input!$O$22),0,Input!$O$28)+IF(($B223&gt;Input!$O$29),0,Input!$O$35)+IF(($B223&gt;Input!$O$36),0,Input!$O$42))</f>
        <v>-0</v>
      </c>
      <c r="U223" s="69" t="n">
        <f aca="false">IF(($AB222*(Input!$C$17/100)&gt;0),0,($AB222*(Input!$C$17/100)))</f>
        <v>0</v>
      </c>
      <c r="V223" s="69"/>
      <c r="W223" s="69" t="n">
        <f aca="false">IF(($N223+$O223+$P223+$Q223+$R223+$S223+$T223+$U223)&lt;0,($N223+$O223+$P223+$Q223+$R223+$S223+$T223+$U223),0)</f>
        <v>0</v>
      </c>
      <c r="X223" s="69"/>
      <c r="Y223" s="69" t="n">
        <f aca="false">IF(($N223+$O223+$P223+$Q223+$R223+$S223+$T223+$U223)&gt;=0,($N223+$O223+$P223+$Q223+$R223+$S223+$T223+$U223),0)</f>
        <v>6259.42740993155</v>
      </c>
      <c r="AA223" s="69" t="n">
        <f aca="false">IF(AND((($AB222+$W222-$U222)&lt;0),($Y223&gt;0)),($AA222-$K223)*(1+Input!$C$19/(12*100)),($AA222+$Y223-$K223)*(1+Input!$C$19/(12*100)))</f>
        <v>754023.444580623</v>
      </c>
      <c r="AB223" s="69" t="n">
        <f aca="false">IF(AND((($AB222+$W222-$U222)&lt;0),($Y223&gt;=0)),($AB222+$W222-$U222+$Y223)*(1+Input!$C$16/(12*100)),0)</f>
        <v>0</v>
      </c>
    </row>
    <row r="224" customFormat="false" ht="12.8" hidden="false" customHeight="false" outlineLevel="0" collapsed="false">
      <c r="A224" s="67" t="n">
        <v>220</v>
      </c>
      <c r="B224" s="68" t="n">
        <f aca="false">EOMONTH(Input!$C$7,A224)</f>
        <v>49613</v>
      </c>
      <c r="D224" s="67" t="n">
        <f aca="false">DATEDIF(Input!$C$23,$B224,"Y")</f>
        <v>58</v>
      </c>
      <c r="E224" s="67" t="n">
        <f aca="false">DATEDIF(Input!$G$23,$B224,"Y")</f>
        <v>57</v>
      </c>
      <c r="G224" s="69" t="n">
        <f aca="false">Salary_01!$L224</f>
        <v>7035.23422826674</v>
      </c>
      <c r="H224" s="69" t="n">
        <f aca="false">Salary_02!$L224</f>
        <v>5005.72487538581</v>
      </c>
      <c r="I224" s="69" t="n">
        <f aca="false">Retirement_Dist_01!$J224</f>
        <v>0</v>
      </c>
      <c r="J224" s="69" t="n">
        <f aca="false">Retirement_Dist_02!$J224</f>
        <v>0</v>
      </c>
      <c r="K224" s="69" t="n">
        <f aca="true">IF($B224&gt;Input!$C$28,(-1)*PMT(Input!$C$19/(100*12),($A$620-OFFSET($A$4,MATCH(Input!$C$28,$B$4:$B$620,1),0,1,1)),$AD$4,0,1),0)</f>
        <v>0</v>
      </c>
      <c r="L224" s="69" t="n">
        <f aca="false">IF(AND(($B224&lt;Input!$C$28),($B224&lt;Input!$G$28)),($G224+$H224+$I224+$J224),($G224+$H224+$I224+$J224+$K224))</f>
        <v>12040.9591036526</v>
      </c>
      <c r="M224" s="69" t="n">
        <f aca="false">Mortgage!$L224</f>
        <v>-425.608265309976</v>
      </c>
      <c r="N224" s="69" t="n">
        <f aca="false">$L224+$M224</f>
        <v>11615.3508383426</v>
      </c>
      <c r="O224" s="69" t="n">
        <f aca="false">IF(AND(($B224&lt;Input!$C$28),($B224&lt;Input!$G$28)),Expenses!$D224,(-1)*$N224)</f>
        <v>-5355.92342841103</v>
      </c>
      <c r="P224" s="69" t="n">
        <f aca="false">Childcare!$D224</f>
        <v>0</v>
      </c>
      <c r="Q224" s="69" t="n">
        <f aca="false">Loan_01!$E224</f>
        <v>0</v>
      </c>
      <c r="R224" s="69" t="n">
        <f aca="false">Loan_02!$E224</f>
        <v>0</v>
      </c>
      <c r="S224" s="69" t="n">
        <f aca="false">(-1)*SUM(Roth_01!$D224+Roth_02!$D224+IRA_01!$D224+IRA_02!$D224+Invest_01!$D224+Invest_02!$D224)</f>
        <v>-0</v>
      </c>
      <c r="T224" s="69" t="n">
        <f aca="false">(-1)*(IF(($B224&gt;Input!$O$22),0,Input!$O$28)+IF(($B224&gt;Input!$O$29),0,Input!$O$35)+IF(($B224&gt;Input!$O$36),0,Input!$O$42))</f>
        <v>-0</v>
      </c>
      <c r="U224" s="69" t="n">
        <f aca="false">IF(($AB223*(Input!$C$17/100)&gt;0),0,($AB223*(Input!$C$17/100)))</f>
        <v>0</v>
      </c>
      <c r="V224" s="69"/>
      <c r="W224" s="69" t="n">
        <f aca="false">IF(($N224+$O224+$P224+$Q224+$R224+$S224+$T224+$U224)&lt;0,($N224+$O224+$P224+$Q224+$R224+$S224+$T224+$U224),0)</f>
        <v>0</v>
      </c>
      <c r="X224" s="69"/>
      <c r="Y224" s="69" t="n">
        <f aca="false">IF(($N224+$O224+$P224+$Q224+$R224+$S224+$T224+$U224)&gt;=0,($N224+$O224+$P224+$Q224+$R224+$S224+$T224+$U224),0)</f>
        <v>6259.42740993155</v>
      </c>
      <c r="AA224" s="69" t="n">
        <f aca="false">IF(AND((($AB223+$W223-$U223)&lt;0),($Y224&gt;0)),($AA223-$K224)*(1+Input!$C$19/(12*100)),($AA223+$Y224-$K224)*(1+Input!$C$19/(12*100)))</f>
        <v>760314.550443555</v>
      </c>
      <c r="AB224" s="69" t="n">
        <f aca="false">IF(AND((($AB223+$W223-$U223)&lt;0),($Y224&gt;=0)),($AB223+$W223-$U223+$Y224)*(1+Input!$C$16/(12*100)),0)</f>
        <v>0</v>
      </c>
    </row>
    <row r="225" customFormat="false" ht="12.8" hidden="false" customHeight="false" outlineLevel="0" collapsed="false">
      <c r="A225" s="67" t="n">
        <v>221</v>
      </c>
      <c r="B225" s="68" t="n">
        <f aca="false">EOMONTH(Input!$C$7,A225)</f>
        <v>49643</v>
      </c>
      <c r="D225" s="67" t="n">
        <f aca="false">DATEDIF(Input!$C$23,$B225,"Y")</f>
        <v>58</v>
      </c>
      <c r="E225" s="67" t="n">
        <f aca="false">DATEDIF(Input!$G$23,$B225,"Y")</f>
        <v>57</v>
      </c>
      <c r="G225" s="69" t="n">
        <f aca="false">Salary_01!$L225</f>
        <v>7035.23422826674</v>
      </c>
      <c r="H225" s="69" t="n">
        <f aca="false">Salary_02!$L225</f>
        <v>5005.72487538581</v>
      </c>
      <c r="I225" s="69" t="n">
        <f aca="false">Retirement_Dist_01!$J225</f>
        <v>0</v>
      </c>
      <c r="J225" s="69" t="n">
        <f aca="false">Retirement_Dist_02!$J225</f>
        <v>0</v>
      </c>
      <c r="K225" s="69" t="n">
        <f aca="true">IF($B225&gt;Input!$C$28,(-1)*PMT(Input!$C$19/(100*12),($A$620-OFFSET($A$4,MATCH(Input!$C$28,$B$4:$B$620,1),0,1,1)),$AD$4,0,1),0)</f>
        <v>0</v>
      </c>
      <c r="L225" s="69" t="n">
        <f aca="false">IF(AND(($B225&lt;Input!$C$28),($B225&lt;Input!$G$28)),($G225+$H225+$I225+$J225),($G225+$H225+$I225+$J225+$K225))</f>
        <v>12040.9591036526</v>
      </c>
      <c r="M225" s="69" t="n">
        <f aca="false">Mortgage!$L225</f>
        <v>-425.608265309976</v>
      </c>
      <c r="N225" s="69" t="n">
        <f aca="false">$L225+$M225</f>
        <v>11615.3508383426</v>
      </c>
      <c r="O225" s="69" t="n">
        <f aca="false">IF(AND(($B225&lt;Input!$C$28),($B225&lt;Input!$G$28)),Expenses!$D225,(-1)*$N225)</f>
        <v>-5355.92342841103</v>
      </c>
      <c r="P225" s="69" t="n">
        <f aca="false">Childcare!$D225</f>
        <v>0</v>
      </c>
      <c r="Q225" s="69" t="n">
        <f aca="false">Loan_01!$E225</f>
        <v>0</v>
      </c>
      <c r="R225" s="69" t="n">
        <f aca="false">Loan_02!$E225</f>
        <v>0</v>
      </c>
      <c r="S225" s="69" t="n">
        <f aca="false">(-1)*SUM(Roth_01!$D225+Roth_02!$D225+IRA_01!$D225+IRA_02!$D225+Invest_01!$D225+Invest_02!$D225)</f>
        <v>-0</v>
      </c>
      <c r="T225" s="69" t="n">
        <f aca="false">(-1)*(IF(($B225&gt;Input!$O$22),0,Input!$O$28)+IF(($B225&gt;Input!$O$29),0,Input!$O$35)+IF(($B225&gt;Input!$O$36),0,Input!$O$42))</f>
        <v>-0</v>
      </c>
      <c r="U225" s="69" t="n">
        <f aca="false">IF(($AB224*(Input!$C$17/100)&gt;0),0,($AB224*(Input!$C$17/100)))</f>
        <v>0</v>
      </c>
      <c r="V225" s="69"/>
      <c r="W225" s="69" t="n">
        <f aca="false">IF(($N225+$O225+$P225+$Q225+$R225+$S225+$T225+$U225)&lt;0,($N225+$O225+$P225+$Q225+$R225+$S225+$T225+$U225),0)</f>
        <v>0</v>
      </c>
      <c r="X225" s="69"/>
      <c r="Y225" s="69" t="n">
        <f aca="false">IF(($N225+$O225+$P225+$Q225+$R225+$S225+$T225+$U225)&gt;=0,($N225+$O225+$P225+$Q225+$R225+$S225+$T225+$U225),0)</f>
        <v>6259.42740993155</v>
      </c>
      <c r="AA225" s="69" t="n">
        <f aca="false">IF(AND((($AB224+$W224-$U224)&lt;0),($Y225&gt;0)),($AA224-$K225)*(1+Input!$C$19/(12*100)),($AA224+$Y225-$K225)*(1+Input!$C$19/(12*100)))</f>
        <v>766605.918435897</v>
      </c>
      <c r="AB225" s="69" t="n">
        <f aca="false">IF(AND((($AB224+$W224-$U224)&lt;0),($Y225&gt;=0)),($AB224+$W224-$U224+$Y225)*(1+Input!$C$16/(12*100)),0)</f>
        <v>0</v>
      </c>
    </row>
    <row r="226" customFormat="false" ht="12.8" hidden="false" customHeight="false" outlineLevel="0" collapsed="false">
      <c r="A226" s="67" t="n">
        <v>222</v>
      </c>
      <c r="B226" s="68" t="n">
        <f aca="false">EOMONTH(Input!$C$7,A226)</f>
        <v>49674</v>
      </c>
      <c r="D226" s="67" t="n">
        <f aca="false">DATEDIF(Input!$C$23,$B226,"Y")</f>
        <v>58</v>
      </c>
      <c r="E226" s="67" t="n">
        <f aca="false">DATEDIF(Input!$G$23,$B226,"Y")</f>
        <v>57</v>
      </c>
      <c r="G226" s="69" t="n">
        <f aca="false">Salary_01!$L226</f>
        <v>7035.23422826674</v>
      </c>
      <c r="H226" s="69" t="n">
        <f aca="false">Salary_02!$L226</f>
        <v>5005.72487538581</v>
      </c>
      <c r="I226" s="69" t="n">
        <f aca="false">Retirement_Dist_01!$J226</f>
        <v>0</v>
      </c>
      <c r="J226" s="69" t="n">
        <f aca="false">Retirement_Dist_02!$J226</f>
        <v>0</v>
      </c>
      <c r="K226" s="69" t="n">
        <f aca="true">IF($B226&gt;Input!$C$28,(-1)*PMT(Input!$C$19/(100*12),($A$620-OFFSET($A$4,MATCH(Input!$C$28,$B$4:$B$620,1),0,1,1)),$AD$4,0,1),0)</f>
        <v>0</v>
      </c>
      <c r="L226" s="69" t="n">
        <f aca="false">IF(AND(($B226&lt;Input!$C$28),($B226&lt;Input!$G$28)),($G226+$H226+$I226+$J226),($G226+$H226+$I226+$J226+$K226))</f>
        <v>12040.9591036526</v>
      </c>
      <c r="M226" s="69" t="n">
        <f aca="false">Mortgage!$L226</f>
        <v>-425.608265309976</v>
      </c>
      <c r="N226" s="69" t="n">
        <f aca="false">$L226+$M226</f>
        <v>11615.3508383426</v>
      </c>
      <c r="O226" s="69" t="n">
        <f aca="false">IF(AND(($B226&lt;Input!$C$28),($B226&lt;Input!$G$28)),Expenses!$D226,(-1)*$N226)</f>
        <v>-5355.92342841103</v>
      </c>
      <c r="P226" s="69" t="n">
        <f aca="false">Childcare!$D226</f>
        <v>0</v>
      </c>
      <c r="Q226" s="69" t="n">
        <f aca="false">Loan_01!$E226</f>
        <v>0</v>
      </c>
      <c r="R226" s="69" t="n">
        <f aca="false">Loan_02!$E226</f>
        <v>0</v>
      </c>
      <c r="S226" s="69" t="n">
        <f aca="false">(-1)*SUM(Roth_01!$D226+Roth_02!$D226+IRA_01!$D226+IRA_02!$D226+Invest_01!$D226+Invest_02!$D226)</f>
        <v>-0</v>
      </c>
      <c r="T226" s="69" t="n">
        <f aca="false">(-1)*(IF(($B226&gt;Input!$O$22),0,Input!$O$28)+IF(($B226&gt;Input!$O$29),0,Input!$O$35)+IF(($B226&gt;Input!$O$36),0,Input!$O$42))</f>
        <v>-0</v>
      </c>
      <c r="U226" s="69" t="n">
        <f aca="false">IF(($AB225*(Input!$C$17/100)&gt;0),0,($AB225*(Input!$C$17/100)))</f>
        <v>0</v>
      </c>
      <c r="V226" s="69"/>
      <c r="W226" s="69" t="n">
        <f aca="false">IF(($N226+$O226+$P226+$Q226+$R226+$S226+$T226+$U226)&lt;0,($N226+$O226+$P226+$Q226+$R226+$S226+$T226+$U226),0)</f>
        <v>0</v>
      </c>
      <c r="X226" s="69"/>
      <c r="Y226" s="69" t="n">
        <f aca="false">IF(($N226+$O226+$P226+$Q226+$R226+$S226+$T226+$U226)&gt;=0,($N226+$O226+$P226+$Q226+$R226+$S226+$T226+$U226),0)</f>
        <v>6259.42740993155</v>
      </c>
      <c r="AA226" s="69" t="n">
        <f aca="false">IF(AND((($AB225+$W225-$U225)&lt;0),($Y226&gt;0)),($AA225-$K226)*(1+Input!$C$19/(12*100)),($AA225+$Y226-$K226)*(1+Input!$C$19/(12*100)))</f>
        <v>772897.548568572</v>
      </c>
      <c r="AB226" s="69" t="n">
        <f aca="false">IF(AND((($AB225+$W225-$U225)&lt;0),($Y226&gt;=0)),($AB225+$W225-$U225+$Y226)*(1+Input!$C$16/(12*100)),0)</f>
        <v>0</v>
      </c>
    </row>
    <row r="227" customFormat="false" ht="12.8" hidden="false" customHeight="false" outlineLevel="0" collapsed="false">
      <c r="A227" s="67" t="n">
        <v>223</v>
      </c>
      <c r="B227" s="68" t="n">
        <f aca="false">EOMONTH(Input!$C$7,A227)</f>
        <v>49705</v>
      </c>
      <c r="D227" s="67" t="n">
        <f aca="false">DATEDIF(Input!$C$23,$B227,"Y")</f>
        <v>58</v>
      </c>
      <c r="E227" s="67" t="n">
        <f aca="false">DATEDIF(Input!$G$23,$B227,"Y")</f>
        <v>57</v>
      </c>
      <c r="G227" s="69" t="n">
        <f aca="false">Salary_01!$L227</f>
        <v>7035.23422826674</v>
      </c>
      <c r="H227" s="69" t="n">
        <f aca="false">Salary_02!$L227</f>
        <v>5005.72487538581</v>
      </c>
      <c r="I227" s="69" t="n">
        <f aca="false">Retirement_Dist_01!$J227</f>
        <v>0</v>
      </c>
      <c r="J227" s="69" t="n">
        <f aca="false">Retirement_Dist_02!$J227</f>
        <v>0</v>
      </c>
      <c r="K227" s="69" t="n">
        <f aca="true">IF($B227&gt;Input!$C$28,(-1)*PMT(Input!$C$19/(100*12),($A$620-OFFSET($A$4,MATCH(Input!$C$28,$B$4:$B$620,1),0,1,1)),$AD$4,0,1),0)</f>
        <v>0</v>
      </c>
      <c r="L227" s="69" t="n">
        <f aca="false">IF(AND(($B227&lt;Input!$C$28),($B227&lt;Input!$G$28)),($G227+$H227+$I227+$J227),($G227+$H227+$I227+$J227+$K227))</f>
        <v>12040.9591036526</v>
      </c>
      <c r="M227" s="69" t="n">
        <f aca="false">Mortgage!$L227</f>
        <v>-425.608265309976</v>
      </c>
      <c r="N227" s="69" t="n">
        <f aca="false">$L227+$M227</f>
        <v>11615.3508383426</v>
      </c>
      <c r="O227" s="69" t="n">
        <f aca="false">IF(AND(($B227&lt;Input!$C$28),($B227&lt;Input!$G$28)),Expenses!$D227,(-1)*$N227)</f>
        <v>-5355.92342841103</v>
      </c>
      <c r="P227" s="69" t="n">
        <f aca="false">Childcare!$D227</f>
        <v>0</v>
      </c>
      <c r="Q227" s="69" t="n">
        <f aca="false">Loan_01!$E227</f>
        <v>0</v>
      </c>
      <c r="R227" s="69" t="n">
        <f aca="false">Loan_02!$E227</f>
        <v>0</v>
      </c>
      <c r="S227" s="69" t="n">
        <f aca="false">(-1)*SUM(Roth_01!$D227+Roth_02!$D227+IRA_01!$D227+IRA_02!$D227+Invest_01!$D227+Invest_02!$D227)</f>
        <v>-0</v>
      </c>
      <c r="T227" s="69" t="n">
        <f aca="false">(-1)*(IF(($B227&gt;Input!$O$22),0,Input!$O$28)+IF(($B227&gt;Input!$O$29),0,Input!$O$35)+IF(($B227&gt;Input!$O$36),0,Input!$O$42))</f>
        <v>-0</v>
      </c>
      <c r="U227" s="69" t="n">
        <f aca="false">IF(($AB226*(Input!$C$17/100)&gt;0),0,($AB226*(Input!$C$17/100)))</f>
        <v>0</v>
      </c>
      <c r="V227" s="69"/>
      <c r="W227" s="69" t="n">
        <f aca="false">IF(($N227+$O227+$P227+$Q227+$R227+$S227+$T227+$U227)&lt;0,($N227+$O227+$P227+$Q227+$R227+$S227+$T227+$U227),0)</f>
        <v>0</v>
      </c>
      <c r="X227" s="69"/>
      <c r="Y227" s="69" t="n">
        <f aca="false">IF(($N227+$O227+$P227+$Q227+$R227+$S227+$T227+$U227)&gt;=0,($N227+$O227+$P227+$Q227+$R227+$S227+$T227+$U227),0)</f>
        <v>6259.42740993155</v>
      </c>
      <c r="AA227" s="69" t="n">
        <f aca="false">IF(AND((($AB226+$W226-$U226)&lt;0),($Y227&gt;0)),($AA226-$K227)*(1+Input!$C$19/(12*100)),($AA226+$Y227-$K227)*(1+Input!$C$19/(12*100)))</f>
        <v>779189.440852503</v>
      </c>
      <c r="AB227" s="69" t="n">
        <f aca="false">IF(AND((($AB226+$W226-$U226)&lt;0),($Y227&gt;=0)),($AB226+$W226-$U226+$Y227)*(1+Input!$C$16/(12*100)),0)</f>
        <v>0</v>
      </c>
    </row>
    <row r="228" customFormat="false" ht="12.8" hidden="false" customHeight="false" outlineLevel="0" collapsed="false">
      <c r="A228" s="67" t="n">
        <v>224</v>
      </c>
      <c r="B228" s="68" t="n">
        <f aca="false">EOMONTH(Input!$C$7,A228)</f>
        <v>49734</v>
      </c>
      <c r="D228" s="67" t="n">
        <f aca="false">DATEDIF(Input!$C$23,$B228,"Y")</f>
        <v>58</v>
      </c>
      <c r="E228" s="67" t="n">
        <f aca="false">DATEDIF(Input!$G$23,$B228,"Y")</f>
        <v>57</v>
      </c>
      <c r="G228" s="69" t="n">
        <f aca="false">Salary_01!$L228</f>
        <v>7035.23422826674</v>
      </c>
      <c r="H228" s="69" t="n">
        <f aca="false">Salary_02!$L228</f>
        <v>5005.72487538581</v>
      </c>
      <c r="I228" s="69" t="n">
        <f aca="false">Retirement_Dist_01!$J228</f>
        <v>0</v>
      </c>
      <c r="J228" s="69" t="n">
        <f aca="false">Retirement_Dist_02!$J228</f>
        <v>0</v>
      </c>
      <c r="K228" s="69" t="n">
        <f aca="true">IF($B228&gt;Input!$C$28,(-1)*PMT(Input!$C$19/(100*12),($A$620-OFFSET($A$4,MATCH(Input!$C$28,$B$4:$B$620,1),0,1,1)),$AD$4,0,1),0)</f>
        <v>0</v>
      </c>
      <c r="L228" s="69" t="n">
        <f aca="false">IF(AND(($B228&lt;Input!$C$28),($B228&lt;Input!$G$28)),($G228+$H228+$I228+$J228),($G228+$H228+$I228+$J228+$K228))</f>
        <v>12040.9591036526</v>
      </c>
      <c r="M228" s="69" t="n">
        <f aca="false">Mortgage!$L228</f>
        <v>-425.608265309976</v>
      </c>
      <c r="N228" s="69" t="n">
        <f aca="false">$L228+$M228</f>
        <v>11615.3508383426</v>
      </c>
      <c r="O228" s="69" t="n">
        <f aca="false">IF(AND(($B228&lt;Input!$C$28),($B228&lt;Input!$G$28)),Expenses!$D228,(-1)*$N228)</f>
        <v>-5355.92342841103</v>
      </c>
      <c r="P228" s="69" t="n">
        <f aca="false">Childcare!$D228</f>
        <v>0</v>
      </c>
      <c r="Q228" s="69" t="n">
        <f aca="false">Loan_01!$E228</f>
        <v>0</v>
      </c>
      <c r="R228" s="69" t="n">
        <f aca="false">Loan_02!$E228</f>
        <v>0</v>
      </c>
      <c r="S228" s="69" t="n">
        <f aca="false">(-1)*SUM(Roth_01!$D228+Roth_02!$D228+IRA_01!$D228+IRA_02!$D228+Invest_01!$D228+Invest_02!$D228)</f>
        <v>-0</v>
      </c>
      <c r="T228" s="69" t="n">
        <f aca="false">(-1)*(IF(($B228&gt;Input!$O$22),0,Input!$O$28)+IF(($B228&gt;Input!$O$29),0,Input!$O$35)+IF(($B228&gt;Input!$O$36),0,Input!$O$42))</f>
        <v>-0</v>
      </c>
      <c r="U228" s="69" t="n">
        <f aca="false">IF(($AB227*(Input!$C$17/100)&gt;0),0,($AB227*(Input!$C$17/100)))</f>
        <v>0</v>
      </c>
      <c r="V228" s="69"/>
      <c r="W228" s="69" t="n">
        <f aca="false">IF(($N228+$O228+$P228+$Q228+$R228+$S228+$T228+$U228)&lt;0,($N228+$O228+$P228+$Q228+$R228+$S228+$T228+$U228),0)</f>
        <v>0</v>
      </c>
      <c r="X228" s="69"/>
      <c r="Y228" s="69" t="n">
        <f aca="false">IF(($N228+$O228+$P228+$Q228+$R228+$S228+$T228+$U228)&gt;=0,($N228+$O228+$P228+$Q228+$R228+$S228+$T228+$U228),0)</f>
        <v>6259.42740993155</v>
      </c>
      <c r="AA228" s="69" t="n">
        <f aca="false">IF(AND((($AB227+$W227-$U227)&lt;0),($Y228&gt;0)),($AA227-$K228)*(1+Input!$C$19/(12*100)),($AA227+$Y228-$K228)*(1+Input!$C$19/(12*100)))</f>
        <v>785481.595298612</v>
      </c>
      <c r="AB228" s="69" t="n">
        <f aca="false">IF(AND((($AB227+$W227-$U227)&lt;0),($Y228&gt;=0)),($AB227+$W227-$U227+$Y228)*(1+Input!$C$16/(12*100)),0)</f>
        <v>0</v>
      </c>
    </row>
    <row r="229" customFormat="false" ht="12.8" hidden="false" customHeight="false" outlineLevel="0" collapsed="false">
      <c r="A229" s="67" t="n">
        <v>225</v>
      </c>
      <c r="B229" s="68" t="n">
        <f aca="false">EOMONTH(Input!$C$7,A229)</f>
        <v>49765</v>
      </c>
      <c r="D229" s="67" t="n">
        <f aca="false">DATEDIF(Input!$C$23,$B229,"Y")</f>
        <v>58</v>
      </c>
      <c r="E229" s="67" t="n">
        <f aca="false">DATEDIF(Input!$G$23,$B229,"Y")</f>
        <v>57</v>
      </c>
      <c r="G229" s="69" t="n">
        <f aca="false">Salary_01!$L229</f>
        <v>7035.23422826674</v>
      </c>
      <c r="H229" s="69" t="n">
        <f aca="false">Salary_02!$L229</f>
        <v>5005.72487538581</v>
      </c>
      <c r="I229" s="69" t="n">
        <f aca="false">Retirement_Dist_01!$J229</f>
        <v>0</v>
      </c>
      <c r="J229" s="69" t="n">
        <f aca="false">Retirement_Dist_02!$J229</f>
        <v>0</v>
      </c>
      <c r="K229" s="69" t="n">
        <f aca="true">IF($B229&gt;Input!$C$28,(-1)*PMT(Input!$C$19/(100*12),($A$620-OFFSET($A$4,MATCH(Input!$C$28,$B$4:$B$620,1),0,1,1)),$AD$4,0,1),0)</f>
        <v>0</v>
      </c>
      <c r="L229" s="69" t="n">
        <f aca="false">IF(AND(($B229&lt;Input!$C$28),($B229&lt;Input!$G$28)),($G229+$H229+$I229+$J229),($G229+$H229+$I229+$J229+$K229))</f>
        <v>12040.9591036526</v>
      </c>
      <c r="M229" s="69" t="n">
        <f aca="false">Mortgage!$L229</f>
        <v>-425.608265309976</v>
      </c>
      <c r="N229" s="69" t="n">
        <f aca="false">$L229+$M229</f>
        <v>11615.3508383426</v>
      </c>
      <c r="O229" s="69" t="n">
        <f aca="false">IF(AND(($B229&lt;Input!$C$28),($B229&lt;Input!$G$28)),Expenses!$D229,(-1)*$N229)</f>
        <v>-5355.92342841103</v>
      </c>
      <c r="P229" s="69" t="n">
        <f aca="false">Childcare!$D229</f>
        <v>0</v>
      </c>
      <c r="Q229" s="69" t="n">
        <f aca="false">Loan_01!$E229</f>
        <v>0</v>
      </c>
      <c r="R229" s="69" t="n">
        <f aca="false">Loan_02!$E229</f>
        <v>0</v>
      </c>
      <c r="S229" s="69" t="n">
        <f aca="false">(-1)*SUM(Roth_01!$D229+Roth_02!$D229+IRA_01!$D229+IRA_02!$D229+Invest_01!$D229+Invest_02!$D229)</f>
        <v>-0</v>
      </c>
      <c r="T229" s="69" t="n">
        <f aca="false">(-1)*(IF(($B229&gt;Input!$O$22),0,Input!$O$28)+IF(($B229&gt;Input!$O$29),0,Input!$O$35)+IF(($B229&gt;Input!$O$36),0,Input!$O$42))</f>
        <v>-0</v>
      </c>
      <c r="U229" s="69" t="n">
        <f aca="false">IF(($AB228*(Input!$C$17/100)&gt;0),0,($AB228*(Input!$C$17/100)))</f>
        <v>0</v>
      </c>
      <c r="V229" s="69"/>
      <c r="W229" s="69" t="n">
        <f aca="false">IF(($N229+$O229+$P229+$Q229+$R229+$S229+$T229+$U229)&lt;0,($N229+$O229+$P229+$Q229+$R229+$S229+$T229+$U229),0)</f>
        <v>0</v>
      </c>
      <c r="X229" s="69"/>
      <c r="Y229" s="69" t="n">
        <f aca="false">IF(($N229+$O229+$P229+$Q229+$R229+$S229+$T229+$U229)&gt;=0,($N229+$O229+$P229+$Q229+$R229+$S229+$T229+$U229),0)</f>
        <v>6259.42740993155</v>
      </c>
      <c r="AA229" s="69" t="n">
        <f aca="false">IF(AND((($AB228+$W228-$U228)&lt;0),($Y229&gt;0)),($AA228-$K229)*(1+Input!$C$19/(12*100)),($AA228+$Y229-$K229)*(1+Input!$C$19/(12*100)))</f>
        <v>791774.011917823</v>
      </c>
      <c r="AB229" s="69" t="n">
        <f aca="false">IF(AND((($AB228+$W228-$U228)&lt;0),($Y229&gt;=0)),($AB228+$W228-$U228+$Y229)*(1+Input!$C$16/(12*100)),0)</f>
        <v>0</v>
      </c>
    </row>
    <row r="230" customFormat="false" ht="12.8" hidden="false" customHeight="false" outlineLevel="0" collapsed="false">
      <c r="A230" s="67" t="n">
        <v>226</v>
      </c>
      <c r="B230" s="68" t="n">
        <f aca="false">EOMONTH(Input!$C$7,A230)</f>
        <v>49795</v>
      </c>
      <c r="D230" s="67" t="n">
        <f aca="false">DATEDIF(Input!$C$23,$B230,"Y")</f>
        <v>58</v>
      </c>
      <c r="E230" s="67" t="n">
        <f aca="false">DATEDIF(Input!$G$23,$B230,"Y")</f>
        <v>57</v>
      </c>
      <c r="G230" s="69" t="n">
        <f aca="false">Salary_01!$L230</f>
        <v>7035.23422826674</v>
      </c>
      <c r="H230" s="69" t="n">
        <f aca="false">Salary_02!$L230</f>
        <v>5005.72487538581</v>
      </c>
      <c r="I230" s="69" t="n">
        <f aca="false">Retirement_Dist_01!$J230</f>
        <v>0</v>
      </c>
      <c r="J230" s="69" t="n">
        <f aca="false">Retirement_Dist_02!$J230</f>
        <v>0</v>
      </c>
      <c r="K230" s="69" t="n">
        <f aca="true">IF($B230&gt;Input!$C$28,(-1)*PMT(Input!$C$19/(100*12),($A$620-OFFSET($A$4,MATCH(Input!$C$28,$B$4:$B$620,1),0,1,1)),$AD$4,0,1),0)</f>
        <v>0</v>
      </c>
      <c r="L230" s="69" t="n">
        <f aca="false">IF(AND(($B230&lt;Input!$C$28),($B230&lt;Input!$G$28)),($G230+$H230+$I230+$J230),($G230+$H230+$I230+$J230+$K230))</f>
        <v>12040.9591036526</v>
      </c>
      <c r="M230" s="69" t="n">
        <f aca="false">Mortgage!$L230</f>
        <v>-425.608265309976</v>
      </c>
      <c r="N230" s="69" t="n">
        <f aca="false">$L230+$M230</f>
        <v>11615.3508383426</v>
      </c>
      <c r="O230" s="69" t="n">
        <f aca="false">IF(AND(($B230&lt;Input!$C$28),($B230&lt;Input!$G$28)),Expenses!$D230,(-1)*$N230)</f>
        <v>-5355.92342841103</v>
      </c>
      <c r="P230" s="69" t="n">
        <f aca="false">Childcare!$D230</f>
        <v>0</v>
      </c>
      <c r="Q230" s="69" t="n">
        <f aca="false">Loan_01!$E230</f>
        <v>0</v>
      </c>
      <c r="R230" s="69" t="n">
        <f aca="false">Loan_02!$E230</f>
        <v>0</v>
      </c>
      <c r="S230" s="69" t="n">
        <f aca="false">(-1)*SUM(Roth_01!$D230+Roth_02!$D230+IRA_01!$D230+IRA_02!$D230+Invest_01!$D230+Invest_02!$D230)</f>
        <v>-0</v>
      </c>
      <c r="T230" s="69" t="n">
        <f aca="false">(-1)*(IF(($B230&gt;Input!$O$22),0,Input!$O$28)+IF(($B230&gt;Input!$O$29),0,Input!$O$35)+IF(($B230&gt;Input!$O$36),0,Input!$O$42))</f>
        <v>-0</v>
      </c>
      <c r="U230" s="69" t="n">
        <f aca="false">IF(($AB229*(Input!$C$17/100)&gt;0),0,($AB229*(Input!$C$17/100)))</f>
        <v>0</v>
      </c>
      <c r="V230" s="69"/>
      <c r="W230" s="69" t="n">
        <f aca="false">IF(($N230+$O230+$P230+$Q230+$R230+$S230+$T230+$U230)&lt;0,($N230+$O230+$P230+$Q230+$R230+$S230+$T230+$U230),0)</f>
        <v>0</v>
      </c>
      <c r="X230" s="69"/>
      <c r="Y230" s="69" t="n">
        <f aca="false">IF(($N230+$O230+$P230+$Q230+$R230+$S230+$T230+$U230)&gt;=0,($N230+$O230+$P230+$Q230+$R230+$S230+$T230+$U230),0)</f>
        <v>6259.42740993155</v>
      </c>
      <c r="AA230" s="69" t="n">
        <f aca="false">IF(AND((($AB229+$W229-$U229)&lt;0),($Y230&gt;0)),($AA229-$K230)*(1+Input!$C$19/(12*100)),($AA229+$Y230-$K230)*(1+Input!$C$19/(12*100)))</f>
        <v>798066.69072106</v>
      </c>
      <c r="AB230" s="69" t="n">
        <f aca="false">IF(AND((($AB229+$W229-$U229)&lt;0),($Y230&gt;=0)),($AB229+$W229-$U229+$Y230)*(1+Input!$C$16/(12*100)),0)</f>
        <v>0</v>
      </c>
    </row>
    <row r="231" customFormat="false" ht="12.8" hidden="false" customHeight="false" outlineLevel="0" collapsed="false">
      <c r="A231" s="67" t="n">
        <v>227</v>
      </c>
      <c r="B231" s="68" t="n">
        <f aca="false">EOMONTH(Input!$C$7,A231)</f>
        <v>49826</v>
      </c>
      <c r="D231" s="67" t="n">
        <f aca="false">DATEDIF(Input!$C$23,$B231,"Y")</f>
        <v>59</v>
      </c>
      <c r="E231" s="67" t="n">
        <f aca="false">DATEDIF(Input!$G$23,$B231,"Y")</f>
        <v>57</v>
      </c>
      <c r="G231" s="69" t="n">
        <f aca="false">Salary_01!$L231</f>
        <v>7035.23422826674</v>
      </c>
      <c r="H231" s="69" t="n">
        <f aca="false">Salary_02!$L231</f>
        <v>5005.72487538581</v>
      </c>
      <c r="I231" s="69" t="n">
        <f aca="false">Retirement_Dist_01!$J231</f>
        <v>0</v>
      </c>
      <c r="J231" s="69" t="n">
        <f aca="false">Retirement_Dist_02!$J231</f>
        <v>0</v>
      </c>
      <c r="K231" s="69" t="n">
        <f aca="true">IF($B231&gt;Input!$C$28,(-1)*PMT(Input!$C$19/(100*12),($A$620-OFFSET($A$4,MATCH(Input!$C$28,$B$4:$B$620,1),0,1,1)),$AD$4,0,1),0)</f>
        <v>0</v>
      </c>
      <c r="L231" s="69" t="n">
        <f aca="false">IF(AND(($B231&lt;Input!$C$28),($B231&lt;Input!$G$28)),($G231+$H231+$I231+$J231),($G231+$H231+$I231+$J231+$K231))</f>
        <v>12040.9591036526</v>
      </c>
      <c r="M231" s="69" t="n">
        <f aca="false">Mortgage!$L231</f>
        <v>-425.608265309976</v>
      </c>
      <c r="N231" s="69" t="n">
        <f aca="false">$L231+$M231</f>
        <v>11615.3508383426</v>
      </c>
      <c r="O231" s="69" t="n">
        <f aca="false">IF(AND(($B231&lt;Input!$C$28),($B231&lt;Input!$G$28)),Expenses!$D231,(-1)*$N231)</f>
        <v>-5355.92342841103</v>
      </c>
      <c r="P231" s="69" t="n">
        <f aca="false">Childcare!$D231</f>
        <v>0</v>
      </c>
      <c r="Q231" s="69" t="n">
        <f aca="false">Loan_01!$E231</f>
        <v>0</v>
      </c>
      <c r="R231" s="69" t="n">
        <f aca="false">Loan_02!$E231</f>
        <v>0</v>
      </c>
      <c r="S231" s="69" t="n">
        <f aca="false">(-1)*SUM(Roth_01!$D231+Roth_02!$D231+IRA_01!$D231+IRA_02!$D231+Invest_01!$D231+Invest_02!$D231)</f>
        <v>-0</v>
      </c>
      <c r="T231" s="69" t="n">
        <f aca="false">(-1)*(IF(($B231&gt;Input!$O$22),0,Input!$O$28)+IF(($B231&gt;Input!$O$29),0,Input!$O$35)+IF(($B231&gt;Input!$O$36),0,Input!$O$42))</f>
        <v>-0</v>
      </c>
      <c r="U231" s="69" t="n">
        <f aca="false">IF(($AB230*(Input!$C$17/100)&gt;0),0,($AB230*(Input!$C$17/100)))</f>
        <v>0</v>
      </c>
      <c r="V231" s="69"/>
      <c r="W231" s="69" t="n">
        <f aca="false">IF(($N231+$O231+$P231+$Q231+$R231+$S231+$T231+$U231)&lt;0,($N231+$O231+$P231+$Q231+$R231+$S231+$T231+$U231),0)</f>
        <v>0</v>
      </c>
      <c r="X231" s="69"/>
      <c r="Y231" s="69" t="n">
        <f aca="false">IF(($N231+$O231+$P231+$Q231+$R231+$S231+$T231+$U231)&gt;=0,($N231+$O231+$P231+$Q231+$R231+$S231+$T231+$U231),0)</f>
        <v>6259.42740993155</v>
      </c>
      <c r="AA231" s="69" t="n">
        <f aca="false">IF(AND((($AB230+$W230-$U230)&lt;0),($Y231&gt;0)),($AA230-$K231)*(1+Input!$C$19/(12*100)),($AA230+$Y231-$K231)*(1+Input!$C$19/(12*100)))</f>
        <v>804359.631719247</v>
      </c>
      <c r="AB231" s="69" t="n">
        <f aca="false">IF(AND((($AB230+$W230-$U230)&lt;0),($Y231&gt;=0)),($AB230+$W230-$U230+$Y231)*(1+Input!$C$16/(12*100)),0)</f>
        <v>0</v>
      </c>
    </row>
    <row r="232" customFormat="false" ht="12.8" hidden="false" customHeight="false" outlineLevel="0" collapsed="false">
      <c r="A232" s="67" t="n">
        <v>228</v>
      </c>
      <c r="B232" s="68" t="n">
        <f aca="false">EOMONTH(Input!$C$7,A232)</f>
        <v>49856</v>
      </c>
      <c r="D232" s="67" t="n">
        <f aca="false">DATEDIF(Input!$C$23,$B232,"Y")</f>
        <v>59</v>
      </c>
      <c r="E232" s="67" t="n">
        <f aca="false">DATEDIF(Input!$G$23,$B232,"Y")</f>
        <v>57</v>
      </c>
      <c r="G232" s="69" t="n">
        <f aca="false">Salary_01!$L232</f>
        <v>7175.93891283208</v>
      </c>
      <c r="H232" s="69" t="n">
        <f aca="false">Salary_02!$L232</f>
        <v>5105.83937289353</v>
      </c>
      <c r="I232" s="69" t="n">
        <f aca="false">Retirement_Dist_01!$J232</f>
        <v>0</v>
      </c>
      <c r="J232" s="69" t="n">
        <f aca="false">Retirement_Dist_02!$J232</f>
        <v>0</v>
      </c>
      <c r="K232" s="69" t="n">
        <f aca="true">IF($B232&gt;Input!$C$28,(-1)*PMT(Input!$C$19/(100*12),($A$620-OFFSET($A$4,MATCH(Input!$C$28,$B$4:$B$620,1),0,1,1)),$AD$4,0,1),0)</f>
        <v>0</v>
      </c>
      <c r="L232" s="69" t="n">
        <f aca="false">IF(AND(($B232&lt;Input!$C$28),($B232&lt;Input!$G$28)),($G232+$H232+$I232+$J232),($G232+$H232+$I232+$J232+$K232))</f>
        <v>12281.7782857256</v>
      </c>
      <c r="M232" s="69" t="n">
        <f aca="false">Mortgage!$L232</f>
        <v>-438.376513269275</v>
      </c>
      <c r="N232" s="69" t="n">
        <f aca="false">$L232+$M232</f>
        <v>11843.4017724563</v>
      </c>
      <c r="O232" s="69" t="n">
        <f aca="false">IF(AND(($B232&lt;Input!$C$28),($B232&lt;Input!$G$28)),Expenses!$D232,(-1)*$N232)</f>
        <v>-5463.04189697925</v>
      </c>
      <c r="P232" s="69" t="n">
        <f aca="false">Childcare!$D232</f>
        <v>0</v>
      </c>
      <c r="Q232" s="69" t="n">
        <f aca="false">Loan_01!$E232</f>
        <v>0</v>
      </c>
      <c r="R232" s="69" t="n">
        <f aca="false">Loan_02!$E232</f>
        <v>0</v>
      </c>
      <c r="S232" s="69" t="n">
        <f aca="false">(-1)*SUM(Roth_01!$D232+Roth_02!$D232+IRA_01!$D232+IRA_02!$D232+Invest_01!$D232+Invest_02!$D232)</f>
        <v>-0</v>
      </c>
      <c r="T232" s="69" t="n">
        <f aca="false">(-1)*(IF(($B232&gt;Input!$O$22),0,Input!$O$28)+IF(($B232&gt;Input!$O$29),0,Input!$O$35)+IF(($B232&gt;Input!$O$36),0,Input!$O$42))</f>
        <v>-0</v>
      </c>
      <c r="U232" s="69" t="n">
        <f aca="false">IF(($AB231*(Input!$C$17/100)&gt;0),0,($AB231*(Input!$C$17/100)))</f>
        <v>0</v>
      </c>
      <c r="V232" s="69"/>
      <c r="W232" s="69" t="n">
        <f aca="false">IF(($N232+$O232+$P232+$Q232+$R232+$S232+$T232+$U232)&lt;0,($N232+$O232+$P232+$Q232+$R232+$S232+$T232+$U232),0)</f>
        <v>0</v>
      </c>
      <c r="X232" s="69"/>
      <c r="Y232" s="69" t="n">
        <f aca="false">IF(($N232+$O232+$P232+$Q232+$R232+$S232+$T232+$U232)&gt;=0,($N232+$O232+$P232+$Q232+$R232+$S232+$T232+$U232),0)</f>
        <v>6380.35987547708</v>
      </c>
      <c r="AA232" s="69" t="n">
        <f aca="false">IF(AND((($AB231+$W231-$U231)&lt;0),($Y232&gt;0)),($AA231-$K232)*(1+Input!$C$19/(12*100)),($AA231+$Y232-$K232)*(1+Input!$C$19/(12*100)))</f>
        <v>810773.772427707</v>
      </c>
      <c r="AB232" s="69" t="n">
        <f aca="false">IF(AND((($AB231+$W231-$U231)&lt;0),($Y232&gt;=0)),($AB231+$W231-$U231+$Y232)*(1+Input!$C$16/(12*100)),0)</f>
        <v>0</v>
      </c>
    </row>
    <row r="233" customFormat="false" ht="12.8" hidden="false" customHeight="false" outlineLevel="0" collapsed="false">
      <c r="A233" s="67" t="n">
        <v>229</v>
      </c>
      <c r="B233" s="68" t="n">
        <f aca="false">EOMONTH(Input!$C$7,A233)</f>
        <v>49887</v>
      </c>
      <c r="D233" s="67" t="n">
        <f aca="false">DATEDIF(Input!$C$23,$B233,"Y")</f>
        <v>59</v>
      </c>
      <c r="E233" s="67" t="n">
        <f aca="false">DATEDIF(Input!$G$23,$B233,"Y")</f>
        <v>57</v>
      </c>
      <c r="G233" s="69" t="n">
        <f aca="false">Salary_01!$L233</f>
        <v>7175.93891283208</v>
      </c>
      <c r="H233" s="69" t="n">
        <f aca="false">Salary_02!$L233</f>
        <v>5105.83937289353</v>
      </c>
      <c r="I233" s="69" t="n">
        <f aca="false">Retirement_Dist_01!$J233</f>
        <v>0</v>
      </c>
      <c r="J233" s="69" t="n">
        <f aca="false">Retirement_Dist_02!$J233</f>
        <v>0</v>
      </c>
      <c r="K233" s="69" t="n">
        <f aca="true">IF($B233&gt;Input!$C$28,(-1)*PMT(Input!$C$19/(100*12),($A$620-OFFSET($A$4,MATCH(Input!$C$28,$B$4:$B$620,1),0,1,1)),$AD$4,0,1),0)</f>
        <v>0</v>
      </c>
      <c r="L233" s="69" t="n">
        <f aca="false">IF(AND(($B233&lt;Input!$C$28),($B233&lt;Input!$G$28)),($G233+$H233+$I233+$J233),($G233+$H233+$I233+$J233+$K233))</f>
        <v>12281.7782857256</v>
      </c>
      <c r="M233" s="69" t="n">
        <f aca="false">Mortgage!$L233</f>
        <v>-438.376513269275</v>
      </c>
      <c r="N233" s="69" t="n">
        <f aca="false">$L233+$M233</f>
        <v>11843.4017724563</v>
      </c>
      <c r="O233" s="69" t="n">
        <f aca="false">IF(AND(($B233&lt;Input!$C$28),($B233&lt;Input!$G$28)),Expenses!$D233,(-1)*$N233)</f>
        <v>-5463.04189697925</v>
      </c>
      <c r="P233" s="69" t="n">
        <f aca="false">Childcare!$D233</f>
        <v>0</v>
      </c>
      <c r="Q233" s="69" t="n">
        <f aca="false">Loan_01!$E233</f>
        <v>0</v>
      </c>
      <c r="R233" s="69" t="n">
        <f aca="false">Loan_02!$E233</f>
        <v>0</v>
      </c>
      <c r="S233" s="69" t="n">
        <f aca="false">(-1)*SUM(Roth_01!$D233+Roth_02!$D233+IRA_01!$D233+IRA_02!$D233+Invest_01!$D233+Invest_02!$D233)</f>
        <v>-0</v>
      </c>
      <c r="T233" s="69" t="n">
        <f aca="false">(-1)*(IF(($B233&gt;Input!$O$22),0,Input!$O$28)+IF(($B233&gt;Input!$O$29),0,Input!$O$35)+IF(($B233&gt;Input!$O$36),0,Input!$O$42))</f>
        <v>-0</v>
      </c>
      <c r="U233" s="69" t="n">
        <f aca="false">IF(($AB232*(Input!$C$17/100)&gt;0),0,($AB232*(Input!$C$17/100)))</f>
        <v>0</v>
      </c>
      <c r="V233" s="69"/>
      <c r="W233" s="69" t="n">
        <f aca="false">IF(($N233+$O233+$P233+$Q233+$R233+$S233+$T233+$U233)&lt;0,($N233+$O233+$P233+$Q233+$R233+$S233+$T233+$U233),0)</f>
        <v>0</v>
      </c>
      <c r="X233" s="69"/>
      <c r="Y233" s="69" t="n">
        <f aca="false">IF(($N233+$O233+$P233+$Q233+$R233+$S233+$T233+$U233)&gt;=0,($N233+$O233+$P233+$Q233+$R233+$S233+$T233+$U233),0)</f>
        <v>6380.35987547708</v>
      </c>
      <c r="AA233" s="69" t="n">
        <f aca="false">IF(AND((($AB232+$W232-$U232)&lt;0),($Y233&gt;0)),($AA232-$K233)*(1+Input!$C$19/(12*100)),($AA232+$Y233-$K233)*(1+Input!$C$19/(12*100)))</f>
        <v>817188.18039203</v>
      </c>
      <c r="AB233" s="69" t="n">
        <f aca="false">IF(AND((($AB232+$W232-$U232)&lt;0),($Y233&gt;=0)),($AB232+$W232-$U232+$Y233)*(1+Input!$C$16/(12*100)),0)</f>
        <v>0</v>
      </c>
    </row>
    <row r="234" customFormat="false" ht="12.8" hidden="false" customHeight="false" outlineLevel="0" collapsed="false">
      <c r="A234" s="67" t="n">
        <v>230</v>
      </c>
      <c r="B234" s="68" t="n">
        <f aca="false">EOMONTH(Input!$C$7,A234)</f>
        <v>49918</v>
      </c>
      <c r="D234" s="67" t="n">
        <f aca="false">DATEDIF(Input!$C$23,$B234,"Y")</f>
        <v>59</v>
      </c>
      <c r="E234" s="67" t="n">
        <f aca="false">DATEDIF(Input!$G$23,$B234,"Y")</f>
        <v>57</v>
      </c>
      <c r="G234" s="69" t="n">
        <f aca="false">Salary_01!$L234</f>
        <v>7175.93891283208</v>
      </c>
      <c r="H234" s="69" t="n">
        <f aca="false">Salary_02!$L234</f>
        <v>5105.83937289353</v>
      </c>
      <c r="I234" s="69" t="n">
        <f aca="false">Retirement_Dist_01!$J234</f>
        <v>0</v>
      </c>
      <c r="J234" s="69" t="n">
        <f aca="false">Retirement_Dist_02!$J234</f>
        <v>0</v>
      </c>
      <c r="K234" s="69" t="n">
        <f aca="true">IF($B234&gt;Input!$C$28,(-1)*PMT(Input!$C$19/(100*12),($A$620-OFFSET($A$4,MATCH(Input!$C$28,$B$4:$B$620,1),0,1,1)),$AD$4,0,1),0)</f>
        <v>0</v>
      </c>
      <c r="L234" s="69" t="n">
        <f aca="false">IF(AND(($B234&lt;Input!$C$28),($B234&lt;Input!$G$28)),($G234+$H234+$I234+$J234),($G234+$H234+$I234+$J234+$K234))</f>
        <v>12281.7782857256</v>
      </c>
      <c r="M234" s="69" t="n">
        <f aca="false">Mortgage!$L234</f>
        <v>-438.376513269275</v>
      </c>
      <c r="N234" s="69" t="n">
        <f aca="false">$L234+$M234</f>
        <v>11843.4017724563</v>
      </c>
      <c r="O234" s="69" t="n">
        <f aca="false">IF(AND(($B234&lt;Input!$C$28),($B234&lt;Input!$G$28)),Expenses!$D234,(-1)*$N234)</f>
        <v>-5463.04189697925</v>
      </c>
      <c r="P234" s="69" t="n">
        <f aca="false">Childcare!$D234</f>
        <v>0</v>
      </c>
      <c r="Q234" s="69" t="n">
        <f aca="false">Loan_01!$E234</f>
        <v>0</v>
      </c>
      <c r="R234" s="69" t="n">
        <f aca="false">Loan_02!$E234</f>
        <v>0</v>
      </c>
      <c r="S234" s="69" t="n">
        <f aca="false">(-1)*SUM(Roth_01!$D234+Roth_02!$D234+IRA_01!$D234+IRA_02!$D234+Invest_01!$D234+Invest_02!$D234)</f>
        <v>-0</v>
      </c>
      <c r="T234" s="69" t="n">
        <f aca="false">(-1)*(IF(($B234&gt;Input!$O$22),0,Input!$O$28)+IF(($B234&gt;Input!$O$29),0,Input!$O$35)+IF(($B234&gt;Input!$O$36),0,Input!$O$42))</f>
        <v>-0</v>
      </c>
      <c r="U234" s="69" t="n">
        <f aca="false">IF(($AB233*(Input!$C$17/100)&gt;0),0,($AB233*(Input!$C$17/100)))</f>
        <v>0</v>
      </c>
      <c r="V234" s="69"/>
      <c r="W234" s="69" t="n">
        <f aca="false">IF(($N234+$O234+$P234+$Q234+$R234+$S234+$T234+$U234)&lt;0,($N234+$O234+$P234+$Q234+$R234+$S234+$T234+$U234),0)</f>
        <v>0</v>
      </c>
      <c r="X234" s="69"/>
      <c r="Y234" s="69" t="n">
        <f aca="false">IF(($N234+$O234+$P234+$Q234+$R234+$S234+$T234+$U234)&gt;=0,($N234+$O234+$P234+$Q234+$R234+$S234+$T234+$U234),0)</f>
        <v>6380.35987547708</v>
      </c>
      <c r="AA234" s="69" t="n">
        <f aca="false">IF(AND((($AB233+$W233-$U233)&lt;0),($Y234&gt;0)),($AA233-$K234)*(1+Input!$C$19/(12*100)),($AA233+$Y234-$K234)*(1+Input!$C$19/(12*100)))</f>
        <v>823602.855623352</v>
      </c>
      <c r="AB234" s="69" t="n">
        <f aca="false">IF(AND((($AB233+$W233-$U233)&lt;0),($Y234&gt;=0)),($AB233+$W233-$U233+$Y234)*(1+Input!$C$16/(12*100)),0)</f>
        <v>0</v>
      </c>
    </row>
    <row r="235" customFormat="false" ht="12.8" hidden="false" customHeight="false" outlineLevel="0" collapsed="false">
      <c r="A235" s="67" t="n">
        <v>231</v>
      </c>
      <c r="B235" s="68" t="n">
        <f aca="false">EOMONTH(Input!$C$7,A235)</f>
        <v>49948</v>
      </c>
      <c r="D235" s="67" t="n">
        <f aca="false">DATEDIF(Input!$C$23,$B235,"Y")</f>
        <v>59</v>
      </c>
      <c r="E235" s="67" t="n">
        <f aca="false">DATEDIF(Input!$G$23,$B235,"Y")</f>
        <v>57</v>
      </c>
      <c r="G235" s="69" t="n">
        <f aca="false">Salary_01!$L235</f>
        <v>7175.93891283208</v>
      </c>
      <c r="H235" s="69" t="n">
        <f aca="false">Salary_02!$L235</f>
        <v>5105.83937289353</v>
      </c>
      <c r="I235" s="69" t="n">
        <f aca="false">Retirement_Dist_01!$J235</f>
        <v>0</v>
      </c>
      <c r="J235" s="69" t="n">
        <f aca="false">Retirement_Dist_02!$J235</f>
        <v>0</v>
      </c>
      <c r="K235" s="69" t="n">
        <f aca="true">IF($B235&gt;Input!$C$28,(-1)*PMT(Input!$C$19/(100*12),($A$620-OFFSET($A$4,MATCH(Input!$C$28,$B$4:$B$620,1),0,1,1)),$AD$4,0,1),0)</f>
        <v>0</v>
      </c>
      <c r="L235" s="69" t="n">
        <f aca="false">IF(AND(($B235&lt;Input!$C$28),($B235&lt;Input!$G$28)),($G235+$H235+$I235+$J235),($G235+$H235+$I235+$J235+$K235))</f>
        <v>12281.7782857256</v>
      </c>
      <c r="M235" s="69" t="n">
        <f aca="false">Mortgage!$L235</f>
        <v>-438.376513269275</v>
      </c>
      <c r="N235" s="69" t="n">
        <f aca="false">$L235+$M235</f>
        <v>11843.4017724563</v>
      </c>
      <c r="O235" s="69" t="n">
        <f aca="false">IF(AND(($B235&lt;Input!$C$28),($B235&lt;Input!$G$28)),Expenses!$D235,(-1)*$N235)</f>
        <v>-5463.04189697925</v>
      </c>
      <c r="P235" s="69" t="n">
        <f aca="false">Childcare!$D235</f>
        <v>0</v>
      </c>
      <c r="Q235" s="69" t="n">
        <f aca="false">Loan_01!$E235</f>
        <v>0</v>
      </c>
      <c r="R235" s="69" t="n">
        <f aca="false">Loan_02!$E235</f>
        <v>0</v>
      </c>
      <c r="S235" s="69" t="n">
        <f aca="false">(-1)*SUM(Roth_01!$D235+Roth_02!$D235+IRA_01!$D235+IRA_02!$D235+Invest_01!$D235+Invest_02!$D235)</f>
        <v>-0</v>
      </c>
      <c r="T235" s="69" t="n">
        <f aca="false">(-1)*(IF(($B235&gt;Input!$O$22),0,Input!$O$28)+IF(($B235&gt;Input!$O$29),0,Input!$O$35)+IF(($B235&gt;Input!$O$36),0,Input!$O$42))</f>
        <v>-0</v>
      </c>
      <c r="U235" s="69" t="n">
        <f aca="false">IF(($AB234*(Input!$C$17/100)&gt;0),0,($AB234*(Input!$C$17/100)))</f>
        <v>0</v>
      </c>
      <c r="V235" s="69"/>
      <c r="W235" s="69" t="n">
        <f aca="false">IF(($N235+$O235+$P235+$Q235+$R235+$S235+$T235+$U235)&lt;0,($N235+$O235+$P235+$Q235+$R235+$S235+$T235+$U235),0)</f>
        <v>0</v>
      </c>
      <c r="X235" s="69"/>
      <c r="Y235" s="69" t="n">
        <f aca="false">IF(($N235+$O235+$P235+$Q235+$R235+$S235+$T235+$U235)&gt;=0,($N235+$O235+$P235+$Q235+$R235+$S235+$T235+$U235),0)</f>
        <v>6380.35987547708</v>
      </c>
      <c r="AA235" s="69" t="n">
        <f aca="false">IF(AND((($AB234+$W234-$U234)&lt;0),($Y235&gt;0)),($AA234-$K235)*(1+Input!$C$19/(12*100)),($AA234+$Y235-$K235)*(1+Input!$C$19/(12*100)))</f>
        <v>830017.798132808</v>
      </c>
      <c r="AB235" s="69" t="n">
        <f aca="false">IF(AND((($AB234+$W234-$U234)&lt;0),($Y235&gt;=0)),($AB234+$W234-$U234+$Y235)*(1+Input!$C$16/(12*100)),0)</f>
        <v>0</v>
      </c>
    </row>
    <row r="236" customFormat="false" ht="12.8" hidden="false" customHeight="false" outlineLevel="0" collapsed="false">
      <c r="A236" s="67" t="n">
        <v>232</v>
      </c>
      <c r="B236" s="68" t="n">
        <f aca="false">EOMONTH(Input!$C$7,A236)</f>
        <v>49979</v>
      </c>
      <c r="D236" s="67" t="n">
        <f aca="false">DATEDIF(Input!$C$23,$B236,"Y")</f>
        <v>59</v>
      </c>
      <c r="E236" s="67" t="n">
        <f aca="false">DATEDIF(Input!$G$23,$B236,"Y")</f>
        <v>58</v>
      </c>
      <c r="G236" s="69" t="n">
        <f aca="false">Salary_01!$L236</f>
        <v>7175.93891283208</v>
      </c>
      <c r="H236" s="69" t="n">
        <f aca="false">Salary_02!$L236</f>
        <v>5105.83937289353</v>
      </c>
      <c r="I236" s="69" t="n">
        <f aca="false">Retirement_Dist_01!$J236</f>
        <v>0</v>
      </c>
      <c r="J236" s="69" t="n">
        <f aca="false">Retirement_Dist_02!$J236</f>
        <v>0</v>
      </c>
      <c r="K236" s="69" t="n">
        <f aca="true">IF($B236&gt;Input!$C$28,(-1)*PMT(Input!$C$19/(100*12),($A$620-OFFSET($A$4,MATCH(Input!$C$28,$B$4:$B$620,1),0,1,1)),$AD$4,0,1),0)</f>
        <v>0</v>
      </c>
      <c r="L236" s="69" t="n">
        <f aca="false">IF(AND(($B236&lt;Input!$C$28),($B236&lt;Input!$G$28)),($G236+$H236+$I236+$J236),($G236+$H236+$I236+$J236+$K236))</f>
        <v>12281.7782857256</v>
      </c>
      <c r="M236" s="69" t="n">
        <f aca="false">Mortgage!$L236</f>
        <v>-438.376513269275</v>
      </c>
      <c r="N236" s="69" t="n">
        <f aca="false">$L236+$M236</f>
        <v>11843.4017724563</v>
      </c>
      <c r="O236" s="69" t="n">
        <f aca="false">IF(AND(($B236&lt;Input!$C$28),($B236&lt;Input!$G$28)),Expenses!$D236,(-1)*$N236)</f>
        <v>-5463.04189697925</v>
      </c>
      <c r="P236" s="69" t="n">
        <f aca="false">Childcare!$D236</f>
        <v>0</v>
      </c>
      <c r="Q236" s="69" t="n">
        <f aca="false">Loan_01!$E236</f>
        <v>0</v>
      </c>
      <c r="R236" s="69" t="n">
        <f aca="false">Loan_02!$E236</f>
        <v>0</v>
      </c>
      <c r="S236" s="69" t="n">
        <f aca="false">(-1)*SUM(Roth_01!$D236+Roth_02!$D236+IRA_01!$D236+IRA_02!$D236+Invest_01!$D236+Invest_02!$D236)</f>
        <v>-0</v>
      </c>
      <c r="T236" s="69" t="n">
        <f aca="false">(-1)*(IF(($B236&gt;Input!$O$22),0,Input!$O$28)+IF(($B236&gt;Input!$O$29),0,Input!$O$35)+IF(($B236&gt;Input!$O$36),0,Input!$O$42))</f>
        <v>-0</v>
      </c>
      <c r="U236" s="69" t="n">
        <f aca="false">IF(($AB235*(Input!$C$17/100)&gt;0),0,($AB235*(Input!$C$17/100)))</f>
        <v>0</v>
      </c>
      <c r="V236" s="69"/>
      <c r="W236" s="69" t="n">
        <f aca="false">IF(($N236+$O236+$P236+$Q236+$R236+$S236+$T236+$U236)&lt;0,($N236+$O236+$P236+$Q236+$R236+$S236+$T236+$U236),0)</f>
        <v>0</v>
      </c>
      <c r="X236" s="69"/>
      <c r="Y236" s="69" t="n">
        <f aca="false">IF(($N236+$O236+$P236+$Q236+$R236+$S236+$T236+$U236)&gt;=0,($N236+$O236+$P236+$Q236+$R236+$S236+$T236+$U236),0)</f>
        <v>6380.35987547708</v>
      </c>
      <c r="AA236" s="69" t="n">
        <f aca="false">IF(AND((($AB235+$W235-$U235)&lt;0),($Y236&gt;0)),($AA235-$K236)*(1+Input!$C$19/(12*100)),($AA235+$Y236-$K236)*(1+Input!$C$19/(12*100)))</f>
        <v>836433.007931535</v>
      </c>
      <c r="AB236" s="69" t="n">
        <f aca="false">IF(AND((($AB235+$W235-$U235)&lt;0),($Y236&gt;=0)),($AB235+$W235-$U235+$Y236)*(1+Input!$C$16/(12*100)),0)</f>
        <v>0</v>
      </c>
    </row>
    <row r="237" customFormat="false" ht="12.8" hidden="false" customHeight="false" outlineLevel="0" collapsed="false">
      <c r="A237" s="67" t="n">
        <v>233</v>
      </c>
      <c r="B237" s="68" t="n">
        <f aca="false">EOMONTH(Input!$C$7,A237)</f>
        <v>50009</v>
      </c>
      <c r="D237" s="67" t="n">
        <f aca="false">DATEDIF(Input!$C$23,$B237,"Y")</f>
        <v>59</v>
      </c>
      <c r="E237" s="67" t="n">
        <f aca="false">DATEDIF(Input!$G$23,$B237,"Y")</f>
        <v>58</v>
      </c>
      <c r="G237" s="69" t="n">
        <f aca="false">Salary_01!$L237</f>
        <v>7175.93891283208</v>
      </c>
      <c r="H237" s="69" t="n">
        <f aca="false">Salary_02!$L237</f>
        <v>5105.83937289353</v>
      </c>
      <c r="I237" s="69" t="n">
        <f aca="false">Retirement_Dist_01!$J237</f>
        <v>0</v>
      </c>
      <c r="J237" s="69" t="n">
        <f aca="false">Retirement_Dist_02!$J237</f>
        <v>0</v>
      </c>
      <c r="K237" s="69" t="n">
        <f aca="true">IF($B237&gt;Input!$C$28,(-1)*PMT(Input!$C$19/(100*12),($A$620-OFFSET($A$4,MATCH(Input!$C$28,$B$4:$B$620,1),0,1,1)),$AD$4,0,1),0)</f>
        <v>0</v>
      </c>
      <c r="L237" s="69" t="n">
        <f aca="false">IF(AND(($B237&lt;Input!$C$28),($B237&lt;Input!$G$28)),($G237+$H237+$I237+$J237),($G237+$H237+$I237+$J237+$K237))</f>
        <v>12281.7782857256</v>
      </c>
      <c r="M237" s="69" t="n">
        <f aca="false">Mortgage!$L237</f>
        <v>-438.376513269275</v>
      </c>
      <c r="N237" s="69" t="n">
        <f aca="false">$L237+$M237</f>
        <v>11843.4017724563</v>
      </c>
      <c r="O237" s="69" t="n">
        <f aca="false">IF(AND(($B237&lt;Input!$C$28),($B237&lt;Input!$G$28)),Expenses!$D237,(-1)*$N237)</f>
        <v>-5463.04189697925</v>
      </c>
      <c r="P237" s="69" t="n">
        <f aca="false">Childcare!$D237</f>
        <v>0</v>
      </c>
      <c r="Q237" s="69" t="n">
        <f aca="false">Loan_01!$E237</f>
        <v>0</v>
      </c>
      <c r="R237" s="69" t="n">
        <f aca="false">Loan_02!$E237</f>
        <v>0</v>
      </c>
      <c r="S237" s="69" t="n">
        <f aca="false">(-1)*SUM(Roth_01!$D237+Roth_02!$D237+IRA_01!$D237+IRA_02!$D237+Invest_01!$D237+Invest_02!$D237)</f>
        <v>-0</v>
      </c>
      <c r="T237" s="69" t="n">
        <f aca="false">(-1)*(IF(($B237&gt;Input!$O$22),0,Input!$O$28)+IF(($B237&gt;Input!$O$29),0,Input!$O$35)+IF(($B237&gt;Input!$O$36),0,Input!$O$42))</f>
        <v>-0</v>
      </c>
      <c r="U237" s="69" t="n">
        <f aca="false">IF(($AB236*(Input!$C$17/100)&gt;0),0,($AB236*(Input!$C$17/100)))</f>
        <v>0</v>
      </c>
      <c r="V237" s="69"/>
      <c r="W237" s="69" t="n">
        <f aca="false">IF(($N237+$O237+$P237+$Q237+$R237+$S237+$T237+$U237)&lt;0,($N237+$O237+$P237+$Q237+$R237+$S237+$T237+$U237),0)</f>
        <v>0</v>
      </c>
      <c r="X237" s="69"/>
      <c r="Y237" s="69" t="n">
        <f aca="false">IF(($N237+$O237+$P237+$Q237+$R237+$S237+$T237+$U237)&gt;=0,($N237+$O237+$P237+$Q237+$R237+$S237+$T237+$U237),0)</f>
        <v>6380.35987547708</v>
      </c>
      <c r="AA237" s="69" t="n">
        <f aca="false">IF(AND((($AB236+$W236-$U236)&lt;0),($Y237&gt;0)),($AA236-$K237)*(1+Input!$C$19/(12*100)),($AA236+$Y237-$K237)*(1+Input!$C$19/(12*100)))</f>
        <v>842848.485030671</v>
      </c>
      <c r="AB237" s="69" t="n">
        <f aca="false">IF(AND((($AB236+$W236-$U236)&lt;0),($Y237&gt;=0)),($AB236+$W236-$U236+$Y237)*(1+Input!$C$16/(12*100)),0)</f>
        <v>0</v>
      </c>
    </row>
    <row r="238" customFormat="false" ht="12.8" hidden="false" customHeight="false" outlineLevel="0" collapsed="false">
      <c r="A238" s="67" t="n">
        <v>234</v>
      </c>
      <c r="B238" s="68" t="n">
        <f aca="false">EOMONTH(Input!$C$7,A238)</f>
        <v>50040</v>
      </c>
      <c r="D238" s="67" t="n">
        <f aca="false">DATEDIF(Input!$C$23,$B238,"Y")</f>
        <v>59</v>
      </c>
      <c r="E238" s="67" t="n">
        <f aca="false">DATEDIF(Input!$G$23,$B238,"Y")</f>
        <v>58</v>
      </c>
      <c r="G238" s="69" t="n">
        <f aca="false">Salary_01!$L238</f>
        <v>7175.93891283208</v>
      </c>
      <c r="H238" s="69" t="n">
        <f aca="false">Salary_02!$L238</f>
        <v>5105.83937289353</v>
      </c>
      <c r="I238" s="69" t="n">
        <f aca="false">Retirement_Dist_01!$J238</f>
        <v>0</v>
      </c>
      <c r="J238" s="69" t="n">
        <f aca="false">Retirement_Dist_02!$J238</f>
        <v>0</v>
      </c>
      <c r="K238" s="69" t="n">
        <f aca="true">IF($B238&gt;Input!$C$28,(-1)*PMT(Input!$C$19/(100*12),($A$620-OFFSET($A$4,MATCH(Input!$C$28,$B$4:$B$620,1),0,1,1)),$AD$4,0,1),0)</f>
        <v>0</v>
      </c>
      <c r="L238" s="69" t="n">
        <f aca="false">IF(AND(($B238&lt;Input!$C$28),($B238&lt;Input!$G$28)),($G238+$H238+$I238+$J238),($G238+$H238+$I238+$J238+$K238))</f>
        <v>12281.7782857256</v>
      </c>
      <c r="M238" s="69" t="n">
        <f aca="false">Mortgage!$L238</f>
        <v>-438.376513269275</v>
      </c>
      <c r="N238" s="69" t="n">
        <f aca="false">$L238+$M238</f>
        <v>11843.4017724563</v>
      </c>
      <c r="O238" s="69" t="n">
        <f aca="false">IF(AND(($B238&lt;Input!$C$28),($B238&lt;Input!$G$28)),Expenses!$D238,(-1)*$N238)</f>
        <v>-5463.04189697925</v>
      </c>
      <c r="P238" s="69" t="n">
        <f aca="false">Childcare!$D238</f>
        <v>0</v>
      </c>
      <c r="Q238" s="69" t="n">
        <f aca="false">Loan_01!$E238</f>
        <v>0</v>
      </c>
      <c r="R238" s="69" t="n">
        <f aca="false">Loan_02!$E238</f>
        <v>0</v>
      </c>
      <c r="S238" s="69" t="n">
        <f aca="false">(-1)*SUM(Roth_01!$D238+Roth_02!$D238+IRA_01!$D238+IRA_02!$D238+Invest_01!$D238+Invest_02!$D238)</f>
        <v>-0</v>
      </c>
      <c r="T238" s="69" t="n">
        <f aca="false">(-1)*(IF(($B238&gt;Input!$O$22),0,Input!$O$28)+IF(($B238&gt;Input!$O$29),0,Input!$O$35)+IF(($B238&gt;Input!$O$36),0,Input!$O$42))</f>
        <v>-0</v>
      </c>
      <c r="U238" s="69" t="n">
        <f aca="false">IF(($AB237*(Input!$C$17/100)&gt;0),0,($AB237*(Input!$C$17/100)))</f>
        <v>0</v>
      </c>
      <c r="V238" s="69"/>
      <c r="W238" s="69" t="n">
        <f aca="false">IF(($N238+$O238+$P238+$Q238+$R238+$S238+$T238+$U238)&lt;0,($N238+$O238+$P238+$Q238+$R238+$S238+$T238+$U238),0)</f>
        <v>0</v>
      </c>
      <c r="X238" s="69"/>
      <c r="Y238" s="69" t="n">
        <f aca="false">IF(($N238+$O238+$P238+$Q238+$R238+$S238+$T238+$U238)&gt;=0,($N238+$O238+$P238+$Q238+$R238+$S238+$T238+$U238),0)</f>
        <v>6380.35987547708</v>
      </c>
      <c r="AA238" s="69" t="n">
        <f aca="false">IF(AND((($AB237+$W237-$U237)&lt;0),($Y238&gt;0)),($AA237-$K238)*(1+Input!$C$19/(12*100)),($AA237+$Y238-$K238)*(1+Input!$C$19/(12*100)))</f>
        <v>849264.229441353</v>
      </c>
      <c r="AB238" s="69" t="n">
        <f aca="false">IF(AND((($AB237+$W237-$U237)&lt;0),($Y238&gt;=0)),($AB237+$W237-$U237+$Y238)*(1+Input!$C$16/(12*100)),0)</f>
        <v>0</v>
      </c>
    </row>
    <row r="239" customFormat="false" ht="12.8" hidden="false" customHeight="false" outlineLevel="0" collapsed="false">
      <c r="A239" s="67" t="n">
        <v>235</v>
      </c>
      <c r="B239" s="68" t="n">
        <f aca="false">EOMONTH(Input!$C$7,A239)</f>
        <v>50071</v>
      </c>
      <c r="D239" s="67" t="n">
        <f aca="false">DATEDIF(Input!$C$23,$B239,"Y")</f>
        <v>59</v>
      </c>
      <c r="E239" s="67" t="n">
        <f aca="false">DATEDIF(Input!$G$23,$B239,"Y")</f>
        <v>58</v>
      </c>
      <c r="G239" s="69" t="n">
        <f aca="false">Salary_01!$L239</f>
        <v>7175.93891283208</v>
      </c>
      <c r="H239" s="69" t="n">
        <f aca="false">Salary_02!$L239</f>
        <v>5105.83937289353</v>
      </c>
      <c r="I239" s="69" t="n">
        <f aca="false">Retirement_Dist_01!$J239</f>
        <v>0</v>
      </c>
      <c r="J239" s="69" t="n">
        <f aca="false">Retirement_Dist_02!$J239</f>
        <v>0</v>
      </c>
      <c r="K239" s="69" t="n">
        <f aca="true">IF($B239&gt;Input!$C$28,(-1)*PMT(Input!$C$19/(100*12),($A$620-OFFSET($A$4,MATCH(Input!$C$28,$B$4:$B$620,1),0,1,1)),$AD$4,0,1),0)</f>
        <v>0</v>
      </c>
      <c r="L239" s="69" t="n">
        <f aca="false">IF(AND(($B239&lt;Input!$C$28),($B239&lt;Input!$G$28)),($G239+$H239+$I239+$J239),($G239+$H239+$I239+$J239+$K239))</f>
        <v>12281.7782857256</v>
      </c>
      <c r="M239" s="69" t="n">
        <f aca="false">Mortgage!$L239</f>
        <v>-438.376513269275</v>
      </c>
      <c r="N239" s="69" t="n">
        <f aca="false">$L239+$M239</f>
        <v>11843.4017724563</v>
      </c>
      <c r="O239" s="69" t="n">
        <f aca="false">IF(AND(($B239&lt;Input!$C$28),($B239&lt;Input!$G$28)),Expenses!$D239,(-1)*$N239)</f>
        <v>-5463.04189697925</v>
      </c>
      <c r="P239" s="69" t="n">
        <f aca="false">Childcare!$D239</f>
        <v>0</v>
      </c>
      <c r="Q239" s="69" t="n">
        <f aca="false">Loan_01!$E239</f>
        <v>0</v>
      </c>
      <c r="R239" s="69" t="n">
        <f aca="false">Loan_02!$E239</f>
        <v>0</v>
      </c>
      <c r="S239" s="69" t="n">
        <f aca="false">(-1)*SUM(Roth_01!$D239+Roth_02!$D239+IRA_01!$D239+IRA_02!$D239+Invest_01!$D239+Invest_02!$D239)</f>
        <v>-0</v>
      </c>
      <c r="T239" s="69" t="n">
        <f aca="false">(-1)*(IF(($B239&gt;Input!$O$22),0,Input!$O$28)+IF(($B239&gt;Input!$O$29),0,Input!$O$35)+IF(($B239&gt;Input!$O$36),0,Input!$O$42))</f>
        <v>-0</v>
      </c>
      <c r="U239" s="69" t="n">
        <f aca="false">IF(($AB238*(Input!$C$17/100)&gt;0),0,($AB238*(Input!$C$17/100)))</f>
        <v>0</v>
      </c>
      <c r="V239" s="69"/>
      <c r="W239" s="69" t="n">
        <f aca="false">IF(($N239+$O239+$P239+$Q239+$R239+$S239+$T239+$U239)&lt;0,($N239+$O239+$P239+$Q239+$R239+$S239+$T239+$U239),0)</f>
        <v>0</v>
      </c>
      <c r="X239" s="69"/>
      <c r="Y239" s="69" t="n">
        <f aca="false">IF(($N239+$O239+$P239+$Q239+$R239+$S239+$T239+$U239)&gt;=0,($N239+$O239+$P239+$Q239+$R239+$S239+$T239+$U239),0)</f>
        <v>6380.35987547708</v>
      </c>
      <c r="AA239" s="69" t="n">
        <f aca="false">IF(AND((($AB238+$W238-$U238)&lt;0),($Y239&gt;0)),($AA238-$K239)*(1+Input!$C$19/(12*100)),($AA238+$Y239-$K239)*(1+Input!$C$19/(12*100)))</f>
        <v>855680.241174718</v>
      </c>
      <c r="AB239" s="69" t="n">
        <f aca="false">IF(AND((($AB238+$W238-$U238)&lt;0),($Y239&gt;=0)),($AB238+$W238-$U238+$Y239)*(1+Input!$C$16/(12*100)),0)</f>
        <v>0</v>
      </c>
    </row>
    <row r="240" customFormat="false" ht="12.8" hidden="false" customHeight="false" outlineLevel="0" collapsed="false">
      <c r="A240" s="67" t="n">
        <v>236</v>
      </c>
      <c r="B240" s="68" t="n">
        <f aca="false">EOMONTH(Input!$C$7,A240)</f>
        <v>50099</v>
      </c>
      <c r="D240" s="67" t="n">
        <f aca="false">DATEDIF(Input!$C$23,$B240,"Y")</f>
        <v>59</v>
      </c>
      <c r="E240" s="67" t="n">
        <f aca="false">DATEDIF(Input!$G$23,$B240,"Y")</f>
        <v>58</v>
      </c>
      <c r="G240" s="69" t="n">
        <f aca="false">Salary_01!$L240</f>
        <v>7175.93891283208</v>
      </c>
      <c r="H240" s="69" t="n">
        <f aca="false">Salary_02!$L240</f>
        <v>5105.83937289353</v>
      </c>
      <c r="I240" s="69" t="n">
        <f aca="false">Retirement_Dist_01!$J240</f>
        <v>0</v>
      </c>
      <c r="J240" s="69" t="n">
        <f aca="false">Retirement_Dist_02!$J240</f>
        <v>0</v>
      </c>
      <c r="K240" s="69" t="n">
        <f aca="true">IF($B240&gt;Input!$C$28,(-1)*PMT(Input!$C$19/(100*12),($A$620-OFFSET($A$4,MATCH(Input!$C$28,$B$4:$B$620,1),0,1,1)),$AD$4,0,1),0)</f>
        <v>0</v>
      </c>
      <c r="L240" s="69" t="n">
        <f aca="false">IF(AND(($B240&lt;Input!$C$28),($B240&lt;Input!$G$28)),($G240+$H240+$I240+$J240),($G240+$H240+$I240+$J240+$K240))</f>
        <v>12281.7782857256</v>
      </c>
      <c r="M240" s="69" t="n">
        <f aca="false">Mortgage!$L240</f>
        <v>-438.376513269275</v>
      </c>
      <c r="N240" s="69" t="n">
        <f aca="false">$L240+$M240</f>
        <v>11843.4017724563</v>
      </c>
      <c r="O240" s="69" t="n">
        <f aca="false">IF(AND(($B240&lt;Input!$C$28),($B240&lt;Input!$G$28)),Expenses!$D240,(-1)*$N240)</f>
        <v>-5463.04189697925</v>
      </c>
      <c r="P240" s="69" t="n">
        <f aca="false">Childcare!$D240</f>
        <v>0</v>
      </c>
      <c r="Q240" s="69" t="n">
        <f aca="false">Loan_01!$E240</f>
        <v>0</v>
      </c>
      <c r="R240" s="69" t="n">
        <f aca="false">Loan_02!$E240</f>
        <v>0</v>
      </c>
      <c r="S240" s="69" t="n">
        <f aca="false">(-1)*SUM(Roth_01!$D240+Roth_02!$D240+IRA_01!$D240+IRA_02!$D240+Invest_01!$D240+Invest_02!$D240)</f>
        <v>-0</v>
      </c>
      <c r="T240" s="69" t="n">
        <f aca="false">(-1)*(IF(($B240&gt;Input!$O$22),0,Input!$O$28)+IF(($B240&gt;Input!$O$29),0,Input!$O$35)+IF(($B240&gt;Input!$O$36),0,Input!$O$42))</f>
        <v>-0</v>
      </c>
      <c r="U240" s="69" t="n">
        <f aca="false">IF(($AB239*(Input!$C$17/100)&gt;0),0,($AB239*(Input!$C$17/100)))</f>
        <v>0</v>
      </c>
      <c r="V240" s="69"/>
      <c r="W240" s="69" t="n">
        <f aca="false">IF(($N240+$O240+$P240+$Q240+$R240+$S240+$T240+$U240)&lt;0,($N240+$O240+$P240+$Q240+$R240+$S240+$T240+$U240),0)</f>
        <v>0</v>
      </c>
      <c r="X240" s="69"/>
      <c r="Y240" s="69" t="n">
        <f aca="false">IF(($N240+$O240+$P240+$Q240+$R240+$S240+$T240+$U240)&gt;=0,($N240+$O240+$P240+$Q240+$R240+$S240+$T240+$U240),0)</f>
        <v>6380.35987547708</v>
      </c>
      <c r="AA240" s="69" t="n">
        <f aca="false">IF(AND((($AB239+$W239-$U239)&lt;0),($Y240&gt;0)),($AA239-$K240)*(1+Input!$C$19/(12*100)),($AA239+$Y240-$K240)*(1+Input!$C$19/(12*100)))</f>
        <v>862096.520241905</v>
      </c>
      <c r="AB240" s="69" t="n">
        <f aca="false">IF(AND((($AB239+$W239-$U239)&lt;0),($Y240&gt;=0)),($AB239+$W239-$U239+$Y240)*(1+Input!$C$16/(12*100)),0)</f>
        <v>0</v>
      </c>
    </row>
    <row r="241" customFormat="false" ht="12.8" hidden="false" customHeight="false" outlineLevel="0" collapsed="false">
      <c r="A241" s="67" t="n">
        <v>237</v>
      </c>
      <c r="B241" s="68" t="n">
        <f aca="false">EOMONTH(Input!$C$7,A241)</f>
        <v>50130</v>
      </c>
      <c r="D241" s="67" t="n">
        <f aca="false">DATEDIF(Input!$C$23,$B241,"Y")</f>
        <v>59</v>
      </c>
      <c r="E241" s="67" t="n">
        <f aca="false">DATEDIF(Input!$G$23,$B241,"Y")</f>
        <v>58</v>
      </c>
      <c r="G241" s="69" t="n">
        <f aca="false">Salary_01!$L241</f>
        <v>7175.93891283208</v>
      </c>
      <c r="H241" s="69" t="n">
        <f aca="false">Salary_02!$L241</f>
        <v>5105.83937289353</v>
      </c>
      <c r="I241" s="69" t="n">
        <f aca="false">Retirement_Dist_01!$J241</f>
        <v>0</v>
      </c>
      <c r="J241" s="69" t="n">
        <f aca="false">Retirement_Dist_02!$J241</f>
        <v>0</v>
      </c>
      <c r="K241" s="69" t="n">
        <f aca="true">IF($B241&gt;Input!$C$28,(-1)*PMT(Input!$C$19/(100*12),($A$620-OFFSET($A$4,MATCH(Input!$C$28,$B$4:$B$620,1),0,1,1)),$AD$4,0,1),0)</f>
        <v>0</v>
      </c>
      <c r="L241" s="69" t="n">
        <f aca="false">IF(AND(($B241&lt;Input!$C$28),($B241&lt;Input!$G$28)),($G241+$H241+$I241+$J241),($G241+$H241+$I241+$J241+$K241))</f>
        <v>12281.7782857256</v>
      </c>
      <c r="M241" s="69" t="n">
        <f aca="false">Mortgage!$L241</f>
        <v>-438.376513269275</v>
      </c>
      <c r="N241" s="69" t="n">
        <f aca="false">$L241+$M241</f>
        <v>11843.4017724563</v>
      </c>
      <c r="O241" s="69" t="n">
        <f aca="false">IF(AND(($B241&lt;Input!$C$28),($B241&lt;Input!$G$28)),Expenses!$D241,(-1)*$N241)</f>
        <v>-5463.04189697925</v>
      </c>
      <c r="P241" s="69" t="n">
        <f aca="false">Childcare!$D241</f>
        <v>0</v>
      </c>
      <c r="Q241" s="69" t="n">
        <f aca="false">Loan_01!$E241</f>
        <v>0</v>
      </c>
      <c r="R241" s="69" t="n">
        <f aca="false">Loan_02!$E241</f>
        <v>0</v>
      </c>
      <c r="S241" s="69" t="n">
        <f aca="false">(-1)*SUM(Roth_01!$D241+Roth_02!$D241+IRA_01!$D241+IRA_02!$D241+Invest_01!$D241+Invest_02!$D241)</f>
        <v>-0</v>
      </c>
      <c r="T241" s="69" t="n">
        <f aca="false">(-1)*(IF(($B241&gt;Input!$O$22),0,Input!$O$28)+IF(($B241&gt;Input!$O$29),0,Input!$O$35)+IF(($B241&gt;Input!$O$36),0,Input!$O$42))</f>
        <v>-0</v>
      </c>
      <c r="U241" s="69" t="n">
        <f aca="false">IF(($AB240*(Input!$C$17/100)&gt;0),0,($AB240*(Input!$C$17/100)))</f>
        <v>0</v>
      </c>
      <c r="V241" s="69"/>
      <c r="W241" s="69" t="n">
        <f aca="false">IF(($N241+$O241+$P241+$Q241+$R241+$S241+$T241+$U241)&lt;0,($N241+$O241+$P241+$Q241+$R241+$S241+$T241+$U241),0)</f>
        <v>0</v>
      </c>
      <c r="X241" s="69"/>
      <c r="Y241" s="69" t="n">
        <f aca="false">IF(($N241+$O241+$P241+$Q241+$R241+$S241+$T241+$U241)&gt;=0,($N241+$O241+$P241+$Q241+$R241+$S241+$T241+$U241),0)</f>
        <v>6380.35987547708</v>
      </c>
      <c r="AA241" s="69" t="n">
        <f aca="false">IF(AND((($AB240+$W240-$U240)&lt;0),($Y241&gt;0)),($AA240-$K241)*(1+Input!$C$19/(12*100)),($AA240+$Y241-$K241)*(1+Input!$C$19/(12*100)))</f>
        <v>868513.066654054</v>
      </c>
      <c r="AB241" s="69" t="n">
        <f aca="false">IF(AND((($AB240+$W240-$U240)&lt;0),($Y241&gt;=0)),($AB240+$W240-$U240+$Y241)*(1+Input!$C$16/(12*100)),0)</f>
        <v>0</v>
      </c>
    </row>
    <row r="242" customFormat="false" ht="12.8" hidden="false" customHeight="false" outlineLevel="0" collapsed="false">
      <c r="A242" s="67" t="n">
        <v>238</v>
      </c>
      <c r="B242" s="68" t="n">
        <f aca="false">EOMONTH(Input!$C$7,A242)</f>
        <v>50160</v>
      </c>
      <c r="D242" s="67" t="n">
        <f aca="false">DATEDIF(Input!$C$23,$B242,"Y")</f>
        <v>59</v>
      </c>
      <c r="E242" s="67" t="n">
        <f aca="false">DATEDIF(Input!$G$23,$B242,"Y")</f>
        <v>58</v>
      </c>
      <c r="G242" s="69" t="n">
        <f aca="false">Salary_01!$L242</f>
        <v>7175.93891283208</v>
      </c>
      <c r="H242" s="69" t="n">
        <f aca="false">Salary_02!$L242</f>
        <v>5105.83937289353</v>
      </c>
      <c r="I242" s="69" t="n">
        <f aca="false">Retirement_Dist_01!$J242</f>
        <v>0</v>
      </c>
      <c r="J242" s="69" t="n">
        <f aca="false">Retirement_Dist_02!$J242</f>
        <v>0</v>
      </c>
      <c r="K242" s="69" t="n">
        <f aca="true">IF($B242&gt;Input!$C$28,(-1)*PMT(Input!$C$19/(100*12),($A$620-OFFSET($A$4,MATCH(Input!$C$28,$B$4:$B$620,1),0,1,1)),$AD$4,0,1),0)</f>
        <v>0</v>
      </c>
      <c r="L242" s="69" t="n">
        <f aca="false">IF(AND(($B242&lt;Input!$C$28),($B242&lt;Input!$G$28)),($G242+$H242+$I242+$J242),($G242+$H242+$I242+$J242+$K242))</f>
        <v>12281.7782857256</v>
      </c>
      <c r="M242" s="69" t="n">
        <f aca="false">Mortgage!$L242</f>
        <v>-438.376513269275</v>
      </c>
      <c r="N242" s="69" t="n">
        <f aca="false">$L242+$M242</f>
        <v>11843.4017724563</v>
      </c>
      <c r="O242" s="69" t="n">
        <f aca="false">IF(AND(($B242&lt;Input!$C$28),($B242&lt;Input!$G$28)),Expenses!$D242,(-1)*$N242)</f>
        <v>-5463.04189697925</v>
      </c>
      <c r="P242" s="69" t="n">
        <f aca="false">Childcare!$D242</f>
        <v>0</v>
      </c>
      <c r="Q242" s="69" t="n">
        <f aca="false">Loan_01!$E242</f>
        <v>0</v>
      </c>
      <c r="R242" s="69" t="n">
        <f aca="false">Loan_02!$E242</f>
        <v>0</v>
      </c>
      <c r="S242" s="69" t="n">
        <f aca="false">(-1)*SUM(Roth_01!$D242+Roth_02!$D242+IRA_01!$D242+IRA_02!$D242+Invest_01!$D242+Invest_02!$D242)</f>
        <v>-0</v>
      </c>
      <c r="T242" s="69" t="n">
        <f aca="false">(-1)*(IF(($B242&gt;Input!$O$22),0,Input!$O$28)+IF(($B242&gt;Input!$O$29),0,Input!$O$35)+IF(($B242&gt;Input!$O$36),0,Input!$O$42))</f>
        <v>-0</v>
      </c>
      <c r="U242" s="69" t="n">
        <f aca="false">IF(($AB241*(Input!$C$17/100)&gt;0),0,($AB241*(Input!$C$17/100)))</f>
        <v>0</v>
      </c>
      <c r="V242" s="69"/>
      <c r="W242" s="69" t="n">
        <f aca="false">IF(($N242+$O242+$P242+$Q242+$R242+$S242+$T242+$U242)&lt;0,($N242+$O242+$P242+$Q242+$R242+$S242+$T242+$U242),0)</f>
        <v>0</v>
      </c>
      <c r="X242" s="69"/>
      <c r="Y242" s="69" t="n">
        <f aca="false">IF(($N242+$O242+$P242+$Q242+$R242+$S242+$T242+$U242)&gt;=0,($N242+$O242+$P242+$Q242+$R242+$S242+$T242+$U242),0)</f>
        <v>6380.35987547708</v>
      </c>
      <c r="AA242" s="69" t="n">
        <f aca="false">IF(AND((($AB241+$W241-$U241)&lt;0),($Y242&gt;0)),($AA241-$K242)*(1+Input!$C$19/(12*100)),($AA241+$Y242-$K242)*(1+Input!$C$19/(12*100)))</f>
        <v>874929.880422303</v>
      </c>
      <c r="AB242" s="69" t="n">
        <f aca="false">IF(AND((($AB241+$W241-$U241)&lt;0),($Y242&gt;=0)),($AB241+$W241-$U241+$Y242)*(1+Input!$C$16/(12*100)),0)</f>
        <v>0</v>
      </c>
    </row>
    <row r="243" customFormat="false" ht="12.8" hidden="false" customHeight="false" outlineLevel="0" collapsed="false">
      <c r="A243" s="67" t="n">
        <v>239</v>
      </c>
      <c r="B243" s="68" t="n">
        <f aca="false">EOMONTH(Input!$C$7,A243)</f>
        <v>50191</v>
      </c>
      <c r="D243" s="67" t="n">
        <f aca="false">DATEDIF(Input!$C$23,$B243,"Y")</f>
        <v>60</v>
      </c>
      <c r="E243" s="67" t="n">
        <f aca="false">DATEDIF(Input!$G$23,$B243,"Y")</f>
        <v>58</v>
      </c>
      <c r="G243" s="69" t="n">
        <f aca="false">Salary_01!$L243</f>
        <v>7175.93891283208</v>
      </c>
      <c r="H243" s="69" t="n">
        <f aca="false">Salary_02!$L243</f>
        <v>5105.83937289353</v>
      </c>
      <c r="I243" s="69" t="n">
        <f aca="false">Retirement_Dist_01!$J243</f>
        <v>0</v>
      </c>
      <c r="J243" s="69" t="n">
        <f aca="false">Retirement_Dist_02!$J243</f>
        <v>0</v>
      </c>
      <c r="K243" s="69" t="n">
        <f aca="true">IF($B243&gt;Input!$C$28,(-1)*PMT(Input!$C$19/(100*12),($A$620-OFFSET($A$4,MATCH(Input!$C$28,$B$4:$B$620,1),0,1,1)),$AD$4,0,1),0)</f>
        <v>0</v>
      </c>
      <c r="L243" s="69" t="n">
        <f aca="false">IF(AND(($B243&lt;Input!$C$28),($B243&lt;Input!$G$28)),($G243+$H243+$I243+$J243),($G243+$H243+$I243+$J243+$K243))</f>
        <v>12281.7782857256</v>
      </c>
      <c r="M243" s="69" t="n">
        <f aca="false">Mortgage!$L243</f>
        <v>-438.376513269275</v>
      </c>
      <c r="N243" s="69" t="n">
        <f aca="false">$L243+$M243</f>
        <v>11843.4017724563</v>
      </c>
      <c r="O243" s="69" t="n">
        <f aca="false">IF(AND(($B243&lt;Input!$C$28),($B243&lt;Input!$G$28)),Expenses!$D243,(-1)*$N243)</f>
        <v>-5463.04189697925</v>
      </c>
      <c r="P243" s="69" t="n">
        <f aca="false">Childcare!$D243</f>
        <v>0</v>
      </c>
      <c r="Q243" s="69" t="n">
        <f aca="false">Loan_01!$E243</f>
        <v>0</v>
      </c>
      <c r="R243" s="69" t="n">
        <f aca="false">Loan_02!$E243</f>
        <v>0</v>
      </c>
      <c r="S243" s="69" t="n">
        <f aca="false">(-1)*SUM(Roth_01!$D243+Roth_02!$D243+IRA_01!$D243+IRA_02!$D243+Invest_01!$D243+Invest_02!$D243)</f>
        <v>-0</v>
      </c>
      <c r="T243" s="69" t="n">
        <f aca="false">(-1)*(IF(($B243&gt;Input!$O$22),0,Input!$O$28)+IF(($B243&gt;Input!$O$29),0,Input!$O$35)+IF(($B243&gt;Input!$O$36),0,Input!$O$42))</f>
        <v>-0</v>
      </c>
      <c r="U243" s="69" t="n">
        <f aca="false">IF(($AB242*(Input!$C$17/100)&gt;0),0,($AB242*(Input!$C$17/100)))</f>
        <v>0</v>
      </c>
      <c r="V243" s="69"/>
      <c r="W243" s="69" t="n">
        <f aca="false">IF(($N243+$O243+$P243+$Q243+$R243+$S243+$T243+$U243)&lt;0,($N243+$O243+$P243+$Q243+$R243+$S243+$T243+$U243),0)</f>
        <v>0</v>
      </c>
      <c r="X243" s="69"/>
      <c r="Y243" s="69" t="n">
        <f aca="false">IF(($N243+$O243+$P243+$Q243+$R243+$S243+$T243+$U243)&gt;=0,($N243+$O243+$P243+$Q243+$R243+$S243+$T243+$U243),0)</f>
        <v>6380.35987547708</v>
      </c>
      <c r="AA243" s="69" t="n">
        <f aca="false">IF(AND((($AB242+$W242-$U242)&lt;0),($Y243&gt;0)),($AA242-$K243)*(1+Input!$C$19/(12*100)),($AA242+$Y243-$K243)*(1+Input!$C$19/(12*100)))</f>
        <v>881346.961557793</v>
      </c>
      <c r="AB243" s="69" t="n">
        <f aca="false">IF(AND((($AB242+$W242-$U242)&lt;0),($Y243&gt;=0)),($AB242+$W242-$U242+$Y243)*(1+Input!$C$16/(12*100)),0)</f>
        <v>0</v>
      </c>
    </row>
    <row r="244" customFormat="false" ht="12.8" hidden="false" customHeight="false" outlineLevel="0" collapsed="false">
      <c r="A244" s="67" t="n">
        <v>240</v>
      </c>
      <c r="B244" s="68" t="n">
        <f aca="false">EOMONTH(Input!$C$7,A244)</f>
        <v>50221</v>
      </c>
      <c r="D244" s="67" t="n">
        <f aca="false">DATEDIF(Input!$C$23,$B244,"Y")</f>
        <v>60</v>
      </c>
      <c r="E244" s="67" t="n">
        <f aca="false">DATEDIF(Input!$G$23,$B244,"Y")</f>
        <v>58</v>
      </c>
      <c r="G244" s="69" t="n">
        <f aca="false">Salary_01!$L244</f>
        <v>7319.45769108872</v>
      </c>
      <c r="H244" s="69" t="n">
        <f aca="false">Salary_02!$L244</f>
        <v>5207.9561603514</v>
      </c>
      <c r="I244" s="69" t="n">
        <f aca="false">Retirement_Dist_01!$J244</f>
        <v>0</v>
      </c>
      <c r="J244" s="69" t="n">
        <f aca="false">Retirement_Dist_02!$J244</f>
        <v>0</v>
      </c>
      <c r="K244" s="69" t="n">
        <f aca="true">IF($B244&gt;Input!$C$28,(-1)*PMT(Input!$C$19/(100*12),($A$620-OFFSET($A$4,MATCH(Input!$C$28,$B$4:$B$620,1),0,1,1)),$AD$4,0,1),0)</f>
        <v>0</v>
      </c>
      <c r="L244" s="69" t="n">
        <f aca="false">IF(AND(($B244&lt;Input!$C$28),($B244&lt;Input!$G$28)),($G244+$H244+$I244+$J244),($G244+$H244+$I244+$J244+$K244))</f>
        <v>12527.4138514401</v>
      </c>
      <c r="M244" s="69" t="n">
        <f aca="false">Mortgage!$L244</f>
        <v>-451.527808667354</v>
      </c>
      <c r="N244" s="69" t="n">
        <f aca="false">$L244+$M244</f>
        <v>12075.8860427728</v>
      </c>
      <c r="O244" s="69" t="n">
        <f aca="false">IF(AND(($B244&lt;Input!$C$28),($B244&lt;Input!$G$28)),Expenses!$D244,(-1)*$N244)</f>
        <v>-5572.30273491883</v>
      </c>
      <c r="P244" s="69" t="n">
        <f aca="false">Childcare!$D244</f>
        <v>0</v>
      </c>
      <c r="Q244" s="69" t="n">
        <f aca="false">Loan_01!$E244</f>
        <v>0</v>
      </c>
      <c r="R244" s="69" t="n">
        <f aca="false">Loan_02!$E244</f>
        <v>0</v>
      </c>
      <c r="S244" s="69" t="n">
        <f aca="false">(-1)*SUM(Roth_01!$D244+Roth_02!$D244+IRA_01!$D244+IRA_02!$D244+Invest_01!$D244+Invest_02!$D244)</f>
        <v>-0</v>
      </c>
      <c r="T244" s="69" t="n">
        <f aca="false">(-1)*(IF(($B244&gt;Input!$O$22),0,Input!$O$28)+IF(($B244&gt;Input!$O$29),0,Input!$O$35)+IF(($B244&gt;Input!$O$36),0,Input!$O$42))</f>
        <v>-0</v>
      </c>
      <c r="U244" s="69" t="n">
        <f aca="false">IF(($AB243*(Input!$C$17/100)&gt;0),0,($AB243*(Input!$C$17/100)))</f>
        <v>0</v>
      </c>
      <c r="V244" s="69"/>
      <c r="W244" s="69" t="n">
        <f aca="false">IF(($N244+$O244+$P244+$Q244+$R244+$S244+$T244+$U244)&lt;0,($N244+$O244+$P244+$Q244+$R244+$S244+$T244+$U244),0)</f>
        <v>0</v>
      </c>
      <c r="X244" s="69"/>
      <c r="Y244" s="69" t="n">
        <f aca="false">IF(($N244+$O244+$P244+$Q244+$R244+$S244+$T244+$U244)&gt;=0,($N244+$O244+$P244+$Q244+$R244+$S244+$T244+$U244),0)</f>
        <v>6503.58330785393</v>
      </c>
      <c r="AA244" s="69" t="n">
        <f aca="false">IF(AND((($AB243+$W243-$U243)&lt;0),($Y244&gt;0)),($AA243-$K244)*(1+Input!$C$19/(12*100)),($AA243+$Y244-$K244)*(1+Input!$C$19/(12*100)))</f>
        <v>887887.538638349</v>
      </c>
      <c r="AB244" s="69" t="n">
        <f aca="false">IF(AND((($AB243+$W243-$U243)&lt;0),($Y244&gt;=0)),($AB243+$W243-$U243+$Y244)*(1+Input!$C$16/(12*100)),0)</f>
        <v>0</v>
      </c>
    </row>
    <row r="245" customFormat="false" ht="12.8" hidden="false" customHeight="false" outlineLevel="0" collapsed="false">
      <c r="A245" s="67" t="n">
        <v>241</v>
      </c>
      <c r="B245" s="68" t="n">
        <f aca="false">EOMONTH(Input!$C$7,A245)</f>
        <v>50252</v>
      </c>
      <c r="D245" s="67" t="n">
        <f aca="false">DATEDIF(Input!$C$23,$B245,"Y")</f>
        <v>60</v>
      </c>
      <c r="E245" s="67" t="n">
        <f aca="false">DATEDIF(Input!$G$23,$B245,"Y")</f>
        <v>58</v>
      </c>
      <c r="G245" s="69" t="n">
        <f aca="false">Salary_01!$L245</f>
        <v>7319.45769108872</v>
      </c>
      <c r="H245" s="69" t="n">
        <f aca="false">Salary_02!$L245</f>
        <v>5207.9561603514</v>
      </c>
      <c r="I245" s="69" t="n">
        <f aca="false">Retirement_Dist_01!$J245</f>
        <v>0</v>
      </c>
      <c r="J245" s="69" t="n">
        <f aca="false">Retirement_Dist_02!$J245</f>
        <v>0</v>
      </c>
      <c r="K245" s="69" t="n">
        <f aca="true">IF($B245&gt;Input!$C$28,(-1)*PMT(Input!$C$19/(100*12),($A$620-OFFSET($A$4,MATCH(Input!$C$28,$B$4:$B$620,1),0,1,1)),$AD$4,0,1),0)</f>
        <v>0</v>
      </c>
      <c r="L245" s="69" t="n">
        <f aca="false">IF(AND(($B245&lt;Input!$C$28),($B245&lt;Input!$G$28)),($G245+$H245+$I245+$J245),($G245+$H245+$I245+$J245+$K245))</f>
        <v>12527.4138514401</v>
      </c>
      <c r="M245" s="69" t="n">
        <f aca="false">Mortgage!$L245</f>
        <v>-451.527808667354</v>
      </c>
      <c r="N245" s="69" t="n">
        <f aca="false">$L245+$M245</f>
        <v>12075.8860427728</v>
      </c>
      <c r="O245" s="69" t="n">
        <f aca="false">IF(AND(($B245&lt;Input!$C$28),($B245&lt;Input!$G$28)),Expenses!$D245,(-1)*$N245)</f>
        <v>-5572.30273491883</v>
      </c>
      <c r="P245" s="69" t="n">
        <f aca="false">Childcare!$D245</f>
        <v>0</v>
      </c>
      <c r="Q245" s="69" t="n">
        <f aca="false">Loan_01!$E245</f>
        <v>0</v>
      </c>
      <c r="R245" s="69" t="n">
        <f aca="false">Loan_02!$E245</f>
        <v>0</v>
      </c>
      <c r="S245" s="69" t="n">
        <f aca="false">(-1)*SUM(Roth_01!$D245+Roth_02!$D245+IRA_01!$D245+IRA_02!$D245+Invest_01!$D245+Invest_02!$D245)</f>
        <v>-0</v>
      </c>
      <c r="T245" s="69" t="n">
        <f aca="false">(-1)*(IF(($B245&gt;Input!$O$22),0,Input!$O$28)+IF(($B245&gt;Input!$O$29),0,Input!$O$35)+IF(($B245&gt;Input!$O$36),0,Input!$O$42))</f>
        <v>-0</v>
      </c>
      <c r="U245" s="69" t="n">
        <f aca="false">IF(($AB244*(Input!$C$17/100)&gt;0),0,($AB244*(Input!$C$17/100)))</f>
        <v>0</v>
      </c>
      <c r="V245" s="69"/>
      <c r="W245" s="69" t="n">
        <f aca="false">IF(($N245+$O245+$P245+$Q245+$R245+$S245+$T245+$U245)&lt;0,($N245+$O245+$P245+$Q245+$R245+$S245+$T245+$U245),0)</f>
        <v>0</v>
      </c>
      <c r="X245" s="69"/>
      <c r="Y245" s="69" t="n">
        <f aca="false">IF(($N245+$O245+$P245+$Q245+$R245+$S245+$T245+$U245)&gt;=0,($N245+$O245+$P245+$Q245+$R245+$S245+$T245+$U245),0)</f>
        <v>6503.58330785393</v>
      </c>
      <c r="AA245" s="69" t="n">
        <f aca="false">IF(AND((($AB244+$W244-$U244)&lt;0),($Y245&gt;0)),($AA244-$K245)*(1+Input!$C$19/(12*100)),($AA244+$Y245-$K245)*(1+Input!$C$19/(12*100)))</f>
        <v>894428.388242951</v>
      </c>
      <c r="AB245" s="69" t="n">
        <f aca="false">IF(AND((($AB244+$W244-$U244)&lt;0),($Y245&gt;=0)),($AB244+$W244-$U244+$Y245)*(1+Input!$C$16/(12*100)),0)</f>
        <v>0</v>
      </c>
    </row>
    <row r="246" customFormat="false" ht="12.8" hidden="false" customHeight="false" outlineLevel="0" collapsed="false">
      <c r="A246" s="67" t="n">
        <v>242</v>
      </c>
      <c r="B246" s="68" t="n">
        <f aca="false">EOMONTH(Input!$C$7,A246)</f>
        <v>50283</v>
      </c>
      <c r="D246" s="67" t="n">
        <f aca="false">DATEDIF(Input!$C$23,$B246,"Y")</f>
        <v>60</v>
      </c>
      <c r="E246" s="67" t="n">
        <f aca="false">DATEDIF(Input!$G$23,$B246,"Y")</f>
        <v>58</v>
      </c>
      <c r="G246" s="69" t="n">
        <f aca="false">Salary_01!$L246</f>
        <v>7319.45769108872</v>
      </c>
      <c r="H246" s="69" t="n">
        <f aca="false">Salary_02!$L246</f>
        <v>5207.9561603514</v>
      </c>
      <c r="I246" s="69" t="n">
        <f aca="false">Retirement_Dist_01!$J246</f>
        <v>0</v>
      </c>
      <c r="J246" s="69" t="n">
        <f aca="false">Retirement_Dist_02!$J246</f>
        <v>0</v>
      </c>
      <c r="K246" s="69" t="n">
        <f aca="true">IF($B246&gt;Input!$C$28,(-1)*PMT(Input!$C$19/(100*12),($A$620-OFFSET($A$4,MATCH(Input!$C$28,$B$4:$B$620,1),0,1,1)),$AD$4,0,1),0)</f>
        <v>0</v>
      </c>
      <c r="L246" s="69" t="n">
        <f aca="false">IF(AND(($B246&lt;Input!$C$28),($B246&lt;Input!$G$28)),($G246+$H246+$I246+$J246),($G246+$H246+$I246+$J246+$K246))</f>
        <v>12527.4138514401</v>
      </c>
      <c r="M246" s="69" t="n">
        <f aca="false">Mortgage!$L246</f>
        <v>-451.527808667354</v>
      </c>
      <c r="N246" s="69" t="n">
        <f aca="false">$L246+$M246</f>
        <v>12075.8860427728</v>
      </c>
      <c r="O246" s="69" t="n">
        <f aca="false">IF(AND(($B246&lt;Input!$C$28),($B246&lt;Input!$G$28)),Expenses!$D246,(-1)*$N246)</f>
        <v>-5572.30273491883</v>
      </c>
      <c r="P246" s="69" t="n">
        <f aca="false">Childcare!$D246</f>
        <v>0</v>
      </c>
      <c r="Q246" s="69" t="n">
        <f aca="false">Loan_01!$E246</f>
        <v>0</v>
      </c>
      <c r="R246" s="69" t="n">
        <f aca="false">Loan_02!$E246</f>
        <v>0</v>
      </c>
      <c r="S246" s="69" t="n">
        <f aca="false">(-1)*SUM(Roth_01!$D246+Roth_02!$D246+IRA_01!$D246+IRA_02!$D246+Invest_01!$D246+Invest_02!$D246)</f>
        <v>-0</v>
      </c>
      <c r="T246" s="69" t="n">
        <f aca="false">(-1)*(IF(($B246&gt;Input!$O$22),0,Input!$O$28)+IF(($B246&gt;Input!$O$29),0,Input!$O$35)+IF(($B246&gt;Input!$O$36),0,Input!$O$42))</f>
        <v>-0</v>
      </c>
      <c r="U246" s="69" t="n">
        <f aca="false">IF(($AB245*(Input!$C$17/100)&gt;0),0,($AB245*(Input!$C$17/100)))</f>
        <v>0</v>
      </c>
      <c r="V246" s="69"/>
      <c r="W246" s="69" t="n">
        <f aca="false">IF(($N246+$O246+$P246+$Q246+$R246+$S246+$T246+$U246)&lt;0,($N246+$O246+$P246+$Q246+$R246+$S246+$T246+$U246),0)</f>
        <v>0</v>
      </c>
      <c r="X246" s="69"/>
      <c r="Y246" s="69" t="n">
        <f aca="false">IF(($N246+$O246+$P246+$Q246+$R246+$S246+$T246+$U246)&gt;=0,($N246+$O246+$P246+$Q246+$R246+$S246+$T246+$U246),0)</f>
        <v>6503.58330785393</v>
      </c>
      <c r="AA246" s="69" t="n">
        <f aca="false">IF(AND((($AB245+$W245-$U245)&lt;0),($Y246&gt;0)),($AA245-$K246)*(1+Input!$C$19/(12*100)),($AA245+$Y246-$K246)*(1+Input!$C$19/(12*100)))</f>
        <v>900969.510382953</v>
      </c>
      <c r="AB246" s="69" t="n">
        <f aca="false">IF(AND((($AB245+$W245-$U245)&lt;0),($Y246&gt;=0)),($AB245+$W245-$U245+$Y246)*(1+Input!$C$16/(12*100)),0)</f>
        <v>0</v>
      </c>
    </row>
    <row r="247" customFormat="false" ht="12.8" hidden="false" customHeight="false" outlineLevel="0" collapsed="false">
      <c r="A247" s="67" t="n">
        <v>243</v>
      </c>
      <c r="B247" s="68" t="n">
        <f aca="false">EOMONTH(Input!$C$7,A247)</f>
        <v>50313</v>
      </c>
      <c r="D247" s="67" t="n">
        <f aca="false">DATEDIF(Input!$C$23,$B247,"Y")</f>
        <v>60</v>
      </c>
      <c r="E247" s="67" t="n">
        <f aca="false">DATEDIF(Input!$G$23,$B247,"Y")</f>
        <v>58</v>
      </c>
      <c r="G247" s="69" t="n">
        <f aca="false">Salary_01!$L247</f>
        <v>7319.45769108872</v>
      </c>
      <c r="H247" s="69" t="n">
        <f aca="false">Salary_02!$L247</f>
        <v>5207.9561603514</v>
      </c>
      <c r="I247" s="69" t="n">
        <f aca="false">Retirement_Dist_01!$J247</f>
        <v>0</v>
      </c>
      <c r="J247" s="69" t="n">
        <f aca="false">Retirement_Dist_02!$J247</f>
        <v>0</v>
      </c>
      <c r="K247" s="69" t="n">
        <f aca="true">IF($B247&gt;Input!$C$28,(-1)*PMT(Input!$C$19/(100*12),($A$620-OFFSET($A$4,MATCH(Input!$C$28,$B$4:$B$620,1),0,1,1)),$AD$4,0,1),0)</f>
        <v>0</v>
      </c>
      <c r="L247" s="69" t="n">
        <f aca="false">IF(AND(($B247&lt;Input!$C$28),($B247&lt;Input!$G$28)),($G247+$H247+$I247+$J247),($G247+$H247+$I247+$J247+$K247))</f>
        <v>12527.4138514401</v>
      </c>
      <c r="M247" s="69" t="n">
        <f aca="false">Mortgage!$L247</f>
        <v>-451.527808667354</v>
      </c>
      <c r="N247" s="69" t="n">
        <f aca="false">$L247+$M247</f>
        <v>12075.8860427728</v>
      </c>
      <c r="O247" s="69" t="n">
        <f aca="false">IF(AND(($B247&lt;Input!$C$28),($B247&lt;Input!$G$28)),Expenses!$D247,(-1)*$N247)</f>
        <v>-5572.30273491883</v>
      </c>
      <c r="P247" s="69" t="n">
        <f aca="false">Childcare!$D247</f>
        <v>0</v>
      </c>
      <c r="Q247" s="69" t="n">
        <f aca="false">Loan_01!$E247</f>
        <v>0</v>
      </c>
      <c r="R247" s="69" t="n">
        <f aca="false">Loan_02!$E247</f>
        <v>0</v>
      </c>
      <c r="S247" s="69" t="n">
        <f aca="false">(-1)*SUM(Roth_01!$D247+Roth_02!$D247+IRA_01!$D247+IRA_02!$D247+Invest_01!$D247+Invest_02!$D247)</f>
        <v>-0</v>
      </c>
      <c r="T247" s="69" t="n">
        <f aca="false">(-1)*(IF(($B247&gt;Input!$O$22),0,Input!$O$28)+IF(($B247&gt;Input!$O$29),0,Input!$O$35)+IF(($B247&gt;Input!$O$36),0,Input!$O$42))</f>
        <v>-0</v>
      </c>
      <c r="U247" s="69" t="n">
        <f aca="false">IF(($AB246*(Input!$C$17/100)&gt;0),0,($AB246*(Input!$C$17/100)))</f>
        <v>0</v>
      </c>
      <c r="V247" s="69"/>
      <c r="W247" s="69" t="n">
        <f aca="false">IF(($N247+$O247+$P247+$Q247+$R247+$S247+$T247+$U247)&lt;0,($N247+$O247+$P247+$Q247+$R247+$S247+$T247+$U247),0)</f>
        <v>0</v>
      </c>
      <c r="X247" s="69"/>
      <c r="Y247" s="69" t="n">
        <f aca="false">IF(($N247+$O247+$P247+$Q247+$R247+$S247+$T247+$U247)&gt;=0,($N247+$O247+$P247+$Q247+$R247+$S247+$T247+$U247),0)</f>
        <v>6503.58330785393</v>
      </c>
      <c r="AA247" s="69" t="n">
        <f aca="false">IF(AND((($AB246+$W246-$U246)&lt;0),($Y247&gt;0)),($AA246-$K247)*(1+Input!$C$19/(12*100)),($AA246+$Y247-$K247)*(1+Input!$C$19/(12*100)))</f>
        <v>907510.905069711</v>
      </c>
      <c r="AB247" s="69" t="n">
        <f aca="false">IF(AND((($AB246+$W246-$U246)&lt;0),($Y247&gt;=0)),($AB246+$W246-$U246+$Y247)*(1+Input!$C$16/(12*100)),0)</f>
        <v>0</v>
      </c>
    </row>
    <row r="248" customFormat="false" ht="12.8" hidden="false" customHeight="false" outlineLevel="0" collapsed="false">
      <c r="A248" s="67" t="n">
        <v>244</v>
      </c>
      <c r="B248" s="68" t="n">
        <f aca="false">EOMONTH(Input!$C$7,A248)</f>
        <v>50344</v>
      </c>
      <c r="D248" s="67" t="n">
        <f aca="false">DATEDIF(Input!$C$23,$B248,"Y")</f>
        <v>60</v>
      </c>
      <c r="E248" s="67" t="n">
        <f aca="false">DATEDIF(Input!$G$23,$B248,"Y")</f>
        <v>59</v>
      </c>
      <c r="G248" s="69" t="n">
        <f aca="false">Salary_01!$L248</f>
        <v>7319.45769108872</v>
      </c>
      <c r="H248" s="69" t="n">
        <f aca="false">Salary_02!$L248</f>
        <v>5207.9561603514</v>
      </c>
      <c r="I248" s="69" t="n">
        <f aca="false">Retirement_Dist_01!$J248</f>
        <v>0</v>
      </c>
      <c r="J248" s="69" t="n">
        <f aca="false">Retirement_Dist_02!$J248</f>
        <v>0</v>
      </c>
      <c r="K248" s="69" t="n">
        <f aca="true">IF($B248&gt;Input!$C$28,(-1)*PMT(Input!$C$19/(100*12),($A$620-OFFSET($A$4,MATCH(Input!$C$28,$B$4:$B$620,1),0,1,1)),$AD$4,0,1),0)</f>
        <v>0</v>
      </c>
      <c r="L248" s="69" t="n">
        <f aca="false">IF(AND(($B248&lt;Input!$C$28),($B248&lt;Input!$G$28)),($G248+$H248+$I248+$J248),($G248+$H248+$I248+$J248+$K248))</f>
        <v>12527.4138514401</v>
      </c>
      <c r="M248" s="69" t="n">
        <f aca="false">Mortgage!$L248</f>
        <v>-451.527808667354</v>
      </c>
      <c r="N248" s="69" t="n">
        <f aca="false">$L248+$M248</f>
        <v>12075.8860427728</v>
      </c>
      <c r="O248" s="69" t="n">
        <f aca="false">IF(AND(($B248&lt;Input!$C$28),($B248&lt;Input!$G$28)),Expenses!$D248,(-1)*$N248)</f>
        <v>-5572.30273491883</v>
      </c>
      <c r="P248" s="69" t="n">
        <f aca="false">Childcare!$D248</f>
        <v>0</v>
      </c>
      <c r="Q248" s="69" t="n">
        <f aca="false">Loan_01!$E248</f>
        <v>0</v>
      </c>
      <c r="R248" s="69" t="n">
        <f aca="false">Loan_02!$E248</f>
        <v>0</v>
      </c>
      <c r="S248" s="69" t="n">
        <f aca="false">(-1)*SUM(Roth_01!$D248+Roth_02!$D248+IRA_01!$D248+IRA_02!$D248+Invest_01!$D248+Invest_02!$D248)</f>
        <v>-0</v>
      </c>
      <c r="T248" s="69" t="n">
        <f aca="false">(-1)*(IF(($B248&gt;Input!$O$22),0,Input!$O$28)+IF(($B248&gt;Input!$O$29),0,Input!$O$35)+IF(($B248&gt;Input!$O$36),0,Input!$O$42))</f>
        <v>-0</v>
      </c>
      <c r="U248" s="69" t="n">
        <f aca="false">IF(($AB247*(Input!$C$17/100)&gt;0),0,($AB247*(Input!$C$17/100)))</f>
        <v>0</v>
      </c>
      <c r="V248" s="69"/>
      <c r="W248" s="69" t="n">
        <f aca="false">IF(($N248+$O248+$P248+$Q248+$R248+$S248+$T248+$U248)&lt;0,($N248+$O248+$P248+$Q248+$R248+$S248+$T248+$U248),0)</f>
        <v>0</v>
      </c>
      <c r="X248" s="69"/>
      <c r="Y248" s="69" t="n">
        <f aca="false">IF(($N248+$O248+$P248+$Q248+$R248+$S248+$T248+$U248)&gt;=0,($N248+$O248+$P248+$Q248+$R248+$S248+$T248+$U248),0)</f>
        <v>6503.58330785393</v>
      </c>
      <c r="AA248" s="69" t="n">
        <f aca="false">IF(AND((($AB247+$W247-$U247)&lt;0),($Y248&gt;0)),($AA247-$K248)*(1+Input!$C$19/(12*100)),($AA247+$Y248-$K248)*(1+Input!$C$19/(12*100)))</f>
        <v>914052.57231458</v>
      </c>
      <c r="AB248" s="69" t="n">
        <f aca="false">IF(AND((($AB247+$W247-$U247)&lt;0),($Y248&gt;=0)),($AB247+$W247-$U247+$Y248)*(1+Input!$C$16/(12*100)),0)</f>
        <v>0</v>
      </c>
    </row>
    <row r="249" customFormat="false" ht="12.8" hidden="false" customHeight="false" outlineLevel="0" collapsed="false">
      <c r="A249" s="67" t="n">
        <v>245</v>
      </c>
      <c r="B249" s="68" t="n">
        <f aca="false">EOMONTH(Input!$C$7,A249)</f>
        <v>50374</v>
      </c>
      <c r="D249" s="67" t="n">
        <f aca="false">DATEDIF(Input!$C$23,$B249,"Y")</f>
        <v>60</v>
      </c>
      <c r="E249" s="67" t="n">
        <f aca="false">DATEDIF(Input!$G$23,$B249,"Y")</f>
        <v>59</v>
      </c>
      <c r="G249" s="69" t="n">
        <f aca="false">Salary_01!$L249</f>
        <v>7319.45769108872</v>
      </c>
      <c r="H249" s="69" t="n">
        <f aca="false">Salary_02!$L249</f>
        <v>5207.9561603514</v>
      </c>
      <c r="I249" s="69" t="n">
        <f aca="false">Retirement_Dist_01!$J249</f>
        <v>0</v>
      </c>
      <c r="J249" s="69" t="n">
        <f aca="false">Retirement_Dist_02!$J249</f>
        <v>0</v>
      </c>
      <c r="K249" s="69" t="n">
        <f aca="true">IF($B249&gt;Input!$C$28,(-1)*PMT(Input!$C$19/(100*12),($A$620-OFFSET($A$4,MATCH(Input!$C$28,$B$4:$B$620,1),0,1,1)),$AD$4,0,1),0)</f>
        <v>0</v>
      </c>
      <c r="L249" s="69" t="n">
        <f aca="false">IF(AND(($B249&lt;Input!$C$28),($B249&lt;Input!$G$28)),($G249+$H249+$I249+$J249),($G249+$H249+$I249+$J249+$K249))</f>
        <v>12527.4138514401</v>
      </c>
      <c r="M249" s="69" t="n">
        <f aca="false">Mortgage!$L249</f>
        <v>-451.527808667354</v>
      </c>
      <c r="N249" s="69" t="n">
        <f aca="false">$L249+$M249</f>
        <v>12075.8860427728</v>
      </c>
      <c r="O249" s="69" t="n">
        <f aca="false">IF(AND(($B249&lt;Input!$C$28),($B249&lt;Input!$G$28)),Expenses!$D249,(-1)*$N249)</f>
        <v>-5572.30273491883</v>
      </c>
      <c r="P249" s="69" t="n">
        <f aca="false">Childcare!$D249</f>
        <v>0</v>
      </c>
      <c r="Q249" s="69" t="n">
        <f aca="false">Loan_01!$E249</f>
        <v>0</v>
      </c>
      <c r="R249" s="69" t="n">
        <f aca="false">Loan_02!$E249</f>
        <v>0</v>
      </c>
      <c r="S249" s="69" t="n">
        <f aca="false">(-1)*SUM(Roth_01!$D249+Roth_02!$D249+IRA_01!$D249+IRA_02!$D249+Invest_01!$D249+Invest_02!$D249)</f>
        <v>-0</v>
      </c>
      <c r="T249" s="69" t="n">
        <f aca="false">(-1)*(IF(($B249&gt;Input!$O$22),0,Input!$O$28)+IF(($B249&gt;Input!$O$29),0,Input!$O$35)+IF(($B249&gt;Input!$O$36),0,Input!$O$42))</f>
        <v>-0</v>
      </c>
      <c r="U249" s="69" t="n">
        <f aca="false">IF(($AB248*(Input!$C$17/100)&gt;0),0,($AB248*(Input!$C$17/100)))</f>
        <v>0</v>
      </c>
      <c r="V249" s="69"/>
      <c r="W249" s="69" t="n">
        <f aca="false">IF(($N249+$O249+$P249+$Q249+$R249+$S249+$T249+$U249)&lt;0,($N249+$O249+$P249+$Q249+$R249+$S249+$T249+$U249),0)</f>
        <v>0</v>
      </c>
      <c r="X249" s="69"/>
      <c r="Y249" s="69" t="n">
        <f aca="false">IF(($N249+$O249+$P249+$Q249+$R249+$S249+$T249+$U249)&gt;=0,($N249+$O249+$P249+$Q249+$R249+$S249+$T249+$U249),0)</f>
        <v>6503.58330785393</v>
      </c>
      <c r="AA249" s="69" t="n">
        <f aca="false">IF(AND((($AB248+$W248-$U248)&lt;0),($Y249&gt;0)),($AA248-$K249)*(1+Input!$C$19/(12*100)),($AA248+$Y249-$K249)*(1+Input!$C$19/(12*100)))</f>
        <v>920594.512128919</v>
      </c>
      <c r="AB249" s="69" t="n">
        <f aca="false">IF(AND((($AB248+$W248-$U248)&lt;0),($Y249&gt;=0)),($AB248+$W248-$U248+$Y249)*(1+Input!$C$16/(12*100)),0)</f>
        <v>0</v>
      </c>
    </row>
    <row r="250" customFormat="false" ht="12.8" hidden="false" customHeight="false" outlineLevel="0" collapsed="false">
      <c r="A250" s="67" t="n">
        <v>246</v>
      </c>
      <c r="B250" s="68" t="n">
        <f aca="false">EOMONTH(Input!$C$7,A250)</f>
        <v>50405</v>
      </c>
      <c r="D250" s="67" t="n">
        <f aca="false">DATEDIF(Input!$C$23,$B250,"Y")</f>
        <v>60</v>
      </c>
      <c r="E250" s="67" t="n">
        <f aca="false">DATEDIF(Input!$G$23,$B250,"Y")</f>
        <v>59</v>
      </c>
      <c r="G250" s="69" t="n">
        <f aca="false">Salary_01!$L250</f>
        <v>7319.45769108872</v>
      </c>
      <c r="H250" s="69" t="n">
        <f aca="false">Salary_02!$L250</f>
        <v>5207.9561603514</v>
      </c>
      <c r="I250" s="69" t="n">
        <f aca="false">Retirement_Dist_01!$J250</f>
        <v>0</v>
      </c>
      <c r="J250" s="69" t="n">
        <f aca="false">Retirement_Dist_02!$J250</f>
        <v>0</v>
      </c>
      <c r="K250" s="69" t="n">
        <f aca="true">IF($B250&gt;Input!$C$28,(-1)*PMT(Input!$C$19/(100*12),($A$620-OFFSET($A$4,MATCH(Input!$C$28,$B$4:$B$620,1),0,1,1)),$AD$4,0,1),0)</f>
        <v>0</v>
      </c>
      <c r="L250" s="69" t="n">
        <f aca="false">IF(AND(($B250&lt;Input!$C$28),($B250&lt;Input!$G$28)),($G250+$H250+$I250+$J250),($G250+$H250+$I250+$J250+$K250))</f>
        <v>12527.4138514401</v>
      </c>
      <c r="M250" s="69" t="n">
        <f aca="false">Mortgage!$L250</f>
        <v>-451.527808667354</v>
      </c>
      <c r="N250" s="69" t="n">
        <f aca="false">$L250+$M250</f>
        <v>12075.8860427728</v>
      </c>
      <c r="O250" s="69" t="n">
        <f aca="false">IF(AND(($B250&lt;Input!$C$28),($B250&lt;Input!$G$28)),Expenses!$D250,(-1)*$N250)</f>
        <v>-5572.30273491883</v>
      </c>
      <c r="P250" s="69" t="n">
        <f aca="false">Childcare!$D250</f>
        <v>0</v>
      </c>
      <c r="Q250" s="69" t="n">
        <f aca="false">Loan_01!$E250</f>
        <v>0</v>
      </c>
      <c r="R250" s="69" t="n">
        <f aca="false">Loan_02!$E250</f>
        <v>0</v>
      </c>
      <c r="S250" s="69" t="n">
        <f aca="false">(-1)*SUM(Roth_01!$D250+Roth_02!$D250+IRA_01!$D250+IRA_02!$D250+Invest_01!$D250+Invest_02!$D250)</f>
        <v>-0</v>
      </c>
      <c r="T250" s="69" t="n">
        <f aca="false">(-1)*(IF(($B250&gt;Input!$O$22),0,Input!$O$28)+IF(($B250&gt;Input!$O$29),0,Input!$O$35)+IF(($B250&gt;Input!$O$36),0,Input!$O$42))</f>
        <v>-0</v>
      </c>
      <c r="U250" s="69" t="n">
        <f aca="false">IF(($AB249*(Input!$C$17/100)&gt;0),0,($AB249*(Input!$C$17/100)))</f>
        <v>0</v>
      </c>
      <c r="V250" s="69"/>
      <c r="W250" s="69" t="n">
        <f aca="false">IF(($N250+$O250+$P250+$Q250+$R250+$S250+$T250+$U250)&lt;0,($N250+$O250+$P250+$Q250+$R250+$S250+$T250+$U250),0)</f>
        <v>0</v>
      </c>
      <c r="X250" s="69"/>
      <c r="Y250" s="69" t="n">
        <f aca="false">IF(($N250+$O250+$P250+$Q250+$R250+$S250+$T250+$U250)&gt;=0,($N250+$O250+$P250+$Q250+$R250+$S250+$T250+$U250),0)</f>
        <v>6503.58330785393</v>
      </c>
      <c r="AA250" s="69" t="n">
        <f aca="false">IF(AND((($AB249+$W249-$U249)&lt;0),($Y250&gt;0)),($AA249-$K250)*(1+Input!$C$19/(12*100)),($AA249+$Y250-$K250)*(1+Input!$C$19/(12*100)))</f>
        <v>927136.724524082</v>
      </c>
      <c r="AB250" s="69" t="n">
        <f aca="false">IF(AND((($AB249+$W249-$U249)&lt;0),($Y250&gt;=0)),($AB249+$W249-$U249+$Y250)*(1+Input!$C$16/(12*100)),0)</f>
        <v>0</v>
      </c>
    </row>
    <row r="251" customFormat="false" ht="12.8" hidden="false" customHeight="false" outlineLevel="0" collapsed="false">
      <c r="A251" s="67" t="n">
        <v>247</v>
      </c>
      <c r="B251" s="68" t="n">
        <f aca="false">EOMONTH(Input!$C$7,A251)</f>
        <v>50436</v>
      </c>
      <c r="D251" s="67" t="n">
        <f aca="false">DATEDIF(Input!$C$23,$B251,"Y")</f>
        <v>60</v>
      </c>
      <c r="E251" s="67" t="n">
        <f aca="false">DATEDIF(Input!$G$23,$B251,"Y")</f>
        <v>59</v>
      </c>
      <c r="G251" s="69" t="n">
        <f aca="false">Salary_01!$L251</f>
        <v>7319.45769108872</v>
      </c>
      <c r="H251" s="69" t="n">
        <f aca="false">Salary_02!$L251</f>
        <v>5207.9561603514</v>
      </c>
      <c r="I251" s="69" t="n">
        <f aca="false">Retirement_Dist_01!$J251</f>
        <v>0</v>
      </c>
      <c r="J251" s="69" t="n">
        <f aca="false">Retirement_Dist_02!$J251</f>
        <v>0</v>
      </c>
      <c r="K251" s="69" t="n">
        <f aca="true">IF($B251&gt;Input!$C$28,(-1)*PMT(Input!$C$19/(100*12),($A$620-OFFSET($A$4,MATCH(Input!$C$28,$B$4:$B$620,1),0,1,1)),$AD$4,0,1),0)</f>
        <v>0</v>
      </c>
      <c r="L251" s="69" t="n">
        <f aca="false">IF(AND(($B251&lt;Input!$C$28),($B251&lt;Input!$G$28)),($G251+$H251+$I251+$J251),($G251+$H251+$I251+$J251+$K251))</f>
        <v>12527.4138514401</v>
      </c>
      <c r="M251" s="69" t="n">
        <f aca="false">Mortgage!$L251</f>
        <v>-451.527808667354</v>
      </c>
      <c r="N251" s="69" t="n">
        <f aca="false">$L251+$M251</f>
        <v>12075.8860427728</v>
      </c>
      <c r="O251" s="69" t="n">
        <f aca="false">IF(AND(($B251&lt;Input!$C$28),($B251&lt;Input!$G$28)),Expenses!$D251,(-1)*$N251)</f>
        <v>-5572.30273491883</v>
      </c>
      <c r="P251" s="69" t="n">
        <f aca="false">Childcare!$D251</f>
        <v>0</v>
      </c>
      <c r="Q251" s="69" t="n">
        <f aca="false">Loan_01!$E251</f>
        <v>0</v>
      </c>
      <c r="R251" s="69" t="n">
        <f aca="false">Loan_02!$E251</f>
        <v>0</v>
      </c>
      <c r="S251" s="69" t="n">
        <f aca="false">(-1)*SUM(Roth_01!$D251+Roth_02!$D251+IRA_01!$D251+IRA_02!$D251+Invest_01!$D251+Invest_02!$D251)</f>
        <v>-0</v>
      </c>
      <c r="T251" s="69" t="n">
        <f aca="false">(-1)*(IF(($B251&gt;Input!$O$22),0,Input!$O$28)+IF(($B251&gt;Input!$O$29),0,Input!$O$35)+IF(($B251&gt;Input!$O$36),0,Input!$O$42))</f>
        <v>-0</v>
      </c>
      <c r="U251" s="69" t="n">
        <f aca="false">IF(($AB250*(Input!$C$17/100)&gt;0),0,($AB250*(Input!$C$17/100)))</f>
        <v>0</v>
      </c>
      <c r="V251" s="69"/>
      <c r="W251" s="69" t="n">
        <f aca="false">IF(($N251+$O251+$P251+$Q251+$R251+$S251+$T251+$U251)&lt;0,($N251+$O251+$P251+$Q251+$R251+$S251+$T251+$U251),0)</f>
        <v>0</v>
      </c>
      <c r="X251" s="69"/>
      <c r="Y251" s="69" t="n">
        <f aca="false">IF(($N251+$O251+$P251+$Q251+$R251+$S251+$T251+$U251)&gt;=0,($N251+$O251+$P251+$Q251+$R251+$S251+$T251+$U251),0)</f>
        <v>6503.58330785393</v>
      </c>
      <c r="AA251" s="69" t="n">
        <f aca="false">IF(AND((($AB250+$W250-$U250)&lt;0),($Y251&gt;0)),($AA250-$K251)*(1+Input!$C$19/(12*100)),($AA250+$Y251-$K251)*(1+Input!$C$19/(12*100)))</f>
        <v>933679.209511429</v>
      </c>
      <c r="AB251" s="69" t="n">
        <f aca="false">IF(AND((($AB250+$W250-$U250)&lt;0),($Y251&gt;=0)),($AB250+$W250-$U250+$Y251)*(1+Input!$C$16/(12*100)),0)</f>
        <v>0</v>
      </c>
    </row>
    <row r="252" customFormat="false" ht="12.8" hidden="false" customHeight="false" outlineLevel="0" collapsed="false">
      <c r="A252" s="67" t="n">
        <v>248</v>
      </c>
      <c r="B252" s="68" t="n">
        <f aca="false">EOMONTH(Input!$C$7,A252)</f>
        <v>50464</v>
      </c>
      <c r="D252" s="67" t="n">
        <f aca="false">DATEDIF(Input!$C$23,$B252,"Y")</f>
        <v>60</v>
      </c>
      <c r="E252" s="67" t="n">
        <f aca="false">DATEDIF(Input!$G$23,$B252,"Y")</f>
        <v>59</v>
      </c>
      <c r="G252" s="69" t="n">
        <f aca="false">Salary_01!$L252</f>
        <v>7319.45769108872</v>
      </c>
      <c r="H252" s="69" t="n">
        <f aca="false">Salary_02!$L252</f>
        <v>5207.9561603514</v>
      </c>
      <c r="I252" s="69" t="n">
        <f aca="false">Retirement_Dist_01!$J252</f>
        <v>0</v>
      </c>
      <c r="J252" s="69" t="n">
        <f aca="false">Retirement_Dist_02!$J252</f>
        <v>0</v>
      </c>
      <c r="K252" s="69" t="n">
        <f aca="true">IF($B252&gt;Input!$C$28,(-1)*PMT(Input!$C$19/(100*12),($A$620-OFFSET($A$4,MATCH(Input!$C$28,$B$4:$B$620,1),0,1,1)),$AD$4,0,1),0)</f>
        <v>0</v>
      </c>
      <c r="L252" s="69" t="n">
        <f aca="false">IF(AND(($B252&lt;Input!$C$28),($B252&lt;Input!$G$28)),($G252+$H252+$I252+$J252),($G252+$H252+$I252+$J252+$K252))</f>
        <v>12527.4138514401</v>
      </c>
      <c r="M252" s="69" t="n">
        <f aca="false">Mortgage!$L252</f>
        <v>-451.527808667354</v>
      </c>
      <c r="N252" s="69" t="n">
        <f aca="false">$L252+$M252</f>
        <v>12075.8860427728</v>
      </c>
      <c r="O252" s="69" t="n">
        <f aca="false">IF(AND(($B252&lt;Input!$C$28),($B252&lt;Input!$G$28)),Expenses!$D252,(-1)*$N252)</f>
        <v>-5572.30273491883</v>
      </c>
      <c r="P252" s="69" t="n">
        <f aca="false">Childcare!$D252</f>
        <v>0</v>
      </c>
      <c r="Q252" s="69" t="n">
        <f aca="false">Loan_01!$E252</f>
        <v>0</v>
      </c>
      <c r="R252" s="69" t="n">
        <f aca="false">Loan_02!$E252</f>
        <v>0</v>
      </c>
      <c r="S252" s="69" t="n">
        <f aca="false">(-1)*SUM(Roth_01!$D252+Roth_02!$D252+IRA_01!$D252+IRA_02!$D252+Invest_01!$D252+Invest_02!$D252)</f>
        <v>-0</v>
      </c>
      <c r="T252" s="69" t="n">
        <f aca="false">(-1)*(IF(($B252&gt;Input!$O$22),0,Input!$O$28)+IF(($B252&gt;Input!$O$29),0,Input!$O$35)+IF(($B252&gt;Input!$O$36),0,Input!$O$42))</f>
        <v>-0</v>
      </c>
      <c r="U252" s="69" t="n">
        <f aca="false">IF(($AB251*(Input!$C$17/100)&gt;0),0,($AB251*(Input!$C$17/100)))</f>
        <v>0</v>
      </c>
      <c r="V252" s="69"/>
      <c r="W252" s="69" t="n">
        <f aca="false">IF(($N252+$O252+$P252+$Q252+$R252+$S252+$T252+$U252)&lt;0,($N252+$O252+$P252+$Q252+$R252+$S252+$T252+$U252),0)</f>
        <v>0</v>
      </c>
      <c r="X252" s="69"/>
      <c r="Y252" s="69" t="n">
        <f aca="false">IF(($N252+$O252+$P252+$Q252+$R252+$S252+$T252+$U252)&gt;=0,($N252+$O252+$P252+$Q252+$R252+$S252+$T252+$U252),0)</f>
        <v>6503.58330785393</v>
      </c>
      <c r="AA252" s="69" t="n">
        <f aca="false">IF(AND((($AB251+$W251-$U251)&lt;0),($Y252&gt;0)),($AA251-$K252)*(1+Input!$C$19/(12*100)),($AA251+$Y252-$K252)*(1+Input!$C$19/(12*100)))</f>
        <v>940221.967102317</v>
      </c>
      <c r="AB252" s="69" t="n">
        <f aca="false">IF(AND((($AB251+$W251-$U251)&lt;0),($Y252&gt;=0)),($AB251+$W251-$U251+$Y252)*(1+Input!$C$16/(12*100)),0)</f>
        <v>0</v>
      </c>
    </row>
    <row r="253" customFormat="false" ht="12.8" hidden="false" customHeight="false" outlineLevel="0" collapsed="false">
      <c r="A253" s="67" t="n">
        <v>249</v>
      </c>
      <c r="B253" s="68" t="n">
        <f aca="false">EOMONTH(Input!$C$7,A253)</f>
        <v>50495</v>
      </c>
      <c r="D253" s="67" t="n">
        <f aca="false">DATEDIF(Input!$C$23,$B253,"Y")</f>
        <v>60</v>
      </c>
      <c r="E253" s="67" t="n">
        <f aca="false">DATEDIF(Input!$G$23,$B253,"Y")</f>
        <v>59</v>
      </c>
      <c r="G253" s="69" t="n">
        <f aca="false">Salary_01!$L253</f>
        <v>7319.45769108872</v>
      </c>
      <c r="H253" s="69" t="n">
        <f aca="false">Salary_02!$L253</f>
        <v>5207.9561603514</v>
      </c>
      <c r="I253" s="69" t="n">
        <f aca="false">Retirement_Dist_01!$J253</f>
        <v>0</v>
      </c>
      <c r="J253" s="69" t="n">
        <f aca="false">Retirement_Dist_02!$J253</f>
        <v>0</v>
      </c>
      <c r="K253" s="69" t="n">
        <f aca="true">IF($B253&gt;Input!$C$28,(-1)*PMT(Input!$C$19/(100*12),($A$620-OFFSET($A$4,MATCH(Input!$C$28,$B$4:$B$620,1),0,1,1)),$AD$4,0,1),0)</f>
        <v>0</v>
      </c>
      <c r="L253" s="69" t="n">
        <f aca="false">IF(AND(($B253&lt;Input!$C$28),($B253&lt;Input!$G$28)),($G253+$H253+$I253+$J253),($G253+$H253+$I253+$J253+$K253))</f>
        <v>12527.4138514401</v>
      </c>
      <c r="M253" s="69" t="n">
        <f aca="false">Mortgage!$L253</f>
        <v>-451.527808667354</v>
      </c>
      <c r="N253" s="69" t="n">
        <f aca="false">$L253+$M253</f>
        <v>12075.8860427728</v>
      </c>
      <c r="O253" s="69" t="n">
        <f aca="false">IF(AND(($B253&lt;Input!$C$28),($B253&lt;Input!$G$28)),Expenses!$D253,(-1)*$N253)</f>
        <v>-5572.30273491883</v>
      </c>
      <c r="P253" s="69" t="n">
        <f aca="false">Childcare!$D253</f>
        <v>0</v>
      </c>
      <c r="Q253" s="69" t="n">
        <f aca="false">Loan_01!$E253</f>
        <v>0</v>
      </c>
      <c r="R253" s="69" t="n">
        <f aca="false">Loan_02!$E253</f>
        <v>0</v>
      </c>
      <c r="S253" s="69" t="n">
        <f aca="false">(-1)*SUM(Roth_01!$D253+Roth_02!$D253+IRA_01!$D253+IRA_02!$D253+Invest_01!$D253+Invest_02!$D253)</f>
        <v>-0</v>
      </c>
      <c r="T253" s="69" t="n">
        <f aca="false">(-1)*(IF(($B253&gt;Input!$O$22),0,Input!$O$28)+IF(($B253&gt;Input!$O$29),0,Input!$O$35)+IF(($B253&gt;Input!$O$36),0,Input!$O$42))</f>
        <v>-0</v>
      </c>
      <c r="U253" s="69" t="n">
        <f aca="false">IF(($AB252*(Input!$C$17/100)&gt;0),0,($AB252*(Input!$C$17/100)))</f>
        <v>0</v>
      </c>
      <c r="V253" s="69"/>
      <c r="W253" s="69" t="n">
        <f aca="false">IF(($N253+$O253+$P253+$Q253+$R253+$S253+$T253+$U253)&lt;0,($N253+$O253+$P253+$Q253+$R253+$S253+$T253+$U253),0)</f>
        <v>0</v>
      </c>
      <c r="X253" s="69"/>
      <c r="Y253" s="69" t="n">
        <f aca="false">IF(($N253+$O253+$P253+$Q253+$R253+$S253+$T253+$U253)&gt;=0,($N253+$O253+$P253+$Q253+$R253+$S253+$T253+$U253),0)</f>
        <v>6503.58330785393</v>
      </c>
      <c r="AA253" s="69" t="n">
        <f aca="false">IF(AND((($AB252+$W252-$U252)&lt;0),($Y253&gt;0)),($AA252-$K253)*(1+Input!$C$19/(12*100)),($AA252+$Y253-$K253)*(1+Input!$C$19/(12*100)))</f>
        <v>946764.997308105</v>
      </c>
      <c r="AB253" s="69" t="n">
        <f aca="false">IF(AND((($AB252+$W252-$U252)&lt;0),($Y253&gt;=0)),($AB252+$W252-$U252+$Y253)*(1+Input!$C$16/(12*100)),0)</f>
        <v>0</v>
      </c>
    </row>
    <row r="254" customFormat="false" ht="12.8" hidden="false" customHeight="false" outlineLevel="0" collapsed="false">
      <c r="A254" s="67" t="n">
        <v>250</v>
      </c>
      <c r="B254" s="68" t="n">
        <f aca="false">EOMONTH(Input!$C$7,A254)</f>
        <v>50525</v>
      </c>
      <c r="D254" s="67" t="n">
        <f aca="false">DATEDIF(Input!$C$23,$B254,"Y")</f>
        <v>60</v>
      </c>
      <c r="E254" s="67" t="n">
        <f aca="false">DATEDIF(Input!$G$23,$B254,"Y")</f>
        <v>59</v>
      </c>
      <c r="G254" s="69" t="n">
        <f aca="false">Salary_01!$L254</f>
        <v>7319.45769108872</v>
      </c>
      <c r="H254" s="69" t="n">
        <f aca="false">Salary_02!$L254</f>
        <v>5207.9561603514</v>
      </c>
      <c r="I254" s="69" t="n">
        <f aca="false">Retirement_Dist_01!$J254</f>
        <v>0</v>
      </c>
      <c r="J254" s="69" t="n">
        <f aca="false">Retirement_Dist_02!$J254</f>
        <v>0</v>
      </c>
      <c r="K254" s="69" t="n">
        <f aca="true">IF($B254&gt;Input!$C$28,(-1)*PMT(Input!$C$19/(100*12),($A$620-OFFSET($A$4,MATCH(Input!$C$28,$B$4:$B$620,1),0,1,1)),$AD$4,0,1),0)</f>
        <v>0</v>
      </c>
      <c r="L254" s="69" t="n">
        <f aca="false">IF(AND(($B254&lt;Input!$C$28),($B254&lt;Input!$G$28)),($G254+$H254+$I254+$J254),($G254+$H254+$I254+$J254+$K254))</f>
        <v>12527.4138514401</v>
      </c>
      <c r="M254" s="69" t="n">
        <f aca="false">Mortgage!$L254</f>
        <v>-451.527808667354</v>
      </c>
      <c r="N254" s="69" t="n">
        <f aca="false">$L254+$M254</f>
        <v>12075.8860427728</v>
      </c>
      <c r="O254" s="69" t="n">
        <f aca="false">IF(AND(($B254&lt;Input!$C$28),($B254&lt;Input!$G$28)),Expenses!$D254,(-1)*$N254)</f>
        <v>-5572.30273491883</v>
      </c>
      <c r="P254" s="69" t="n">
        <f aca="false">Childcare!$D254</f>
        <v>0</v>
      </c>
      <c r="Q254" s="69" t="n">
        <f aca="false">Loan_01!$E254</f>
        <v>0</v>
      </c>
      <c r="R254" s="69" t="n">
        <f aca="false">Loan_02!$E254</f>
        <v>0</v>
      </c>
      <c r="S254" s="69" t="n">
        <f aca="false">(-1)*SUM(Roth_01!$D254+Roth_02!$D254+IRA_01!$D254+IRA_02!$D254+Invest_01!$D254+Invest_02!$D254)</f>
        <v>-0</v>
      </c>
      <c r="T254" s="69" t="n">
        <f aca="false">(-1)*(IF(($B254&gt;Input!$O$22),0,Input!$O$28)+IF(($B254&gt;Input!$O$29),0,Input!$O$35)+IF(($B254&gt;Input!$O$36),0,Input!$O$42))</f>
        <v>-0</v>
      </c>
      <c r="U254" s="69" t="n">
        <f aca="false">IF(($AB253*(Input!$C$17/100)&gt;0),0,($AB253*(Input!$C$17/100)))</f>
        <v>0</v>
      </c>
      <c r="V254" s="69"/>
      <c r="W254" s="69" t="n">
        <f aca="false">IF(($N254+$O254+$P254+$Q254+$R254+$S254+$T254+$U254)&lt;0,($N254+$O254+$P254+$Q254+$R254+$S254+$T254+$U254),0)</f>
        <v>0</v>
      </c>
      <c r="X254" s="69"/>
      <c r="Y254" s="69" t="n">
        <f aca="false">IF(($N254+$O254+$P254+$Q254+$R254+$S254+$T254+$U254)&gt;=0,($N254+$O254+$P254+$Q254+$R254+$S254+$T254+$U254),0)</f>
        <v>6503.58330785393</v>
      </c>
      <c r="AA254" s="69" t="n">
        <f aca="false">IF(AND((($AB253+$W253-$U253)&lt;0),($Y254&gt;0)),($AA253-$K254)*(1+Input!$C$19/(12*100)),($AA253+$Y254-$K254)*(1+Input!$C$19/(12*100)))</f>
        <v>953308.300140151</v>
      </c>
      <c r="AB254" s="69" t="n">
        <f aca="false">IF(AND((($AB253+$W253-$U253)&lt;0),($Y254&gt;=0)),($AB253+$W253-$U253+$Y254)*(1+Input!$C$16/(12*100)),0)</f>
        <v>0</v>
      </c>
    </row>
    <row r="255" customFormat="false" ht="12.8" hidden="false" customHeight="false" outlineLevel="0" collapsed="false">
      <c r="A255" s="67" t="n">
        <v>251</v>
      </c>
      <c r="B255" s="68" t="n">
        <f aca="false">EOMONTH(Input!$C$7,A255)</f>
        <v>50556</v>
      </c>
      <c r="D255" s="67" t="n">
        <f aca="false">DATEDIF(Input!$C$23,$B255,"Y")</f>
        <v>61</v>
      </c>
      <c r="E255" s="67" t="n">
        <f aca="false">DATEDIF(Input!$G$23,$B255,"Y")</f>
        <v>59</v>
      </c>
      <c r="G255" s="69" t="n">
        <f aca="false">Salary_01!$L255</f>
        <v>7319.45769108872</v>
      </c>
      <c r="H255" s="69" t="n">
        <f aca="false">Salary_02!$L255</f>
        <v>5207.9561603514</v>
      </c>
      <c r="I255" s="69" t="n">
        <f aca="false">Retirement_Dist_01!$J255</f>
        <v>0</v>
      </c>
      <c r="J255" s="69" t="n">
        <f aca="false">Retirement_Dist_02!$J255</f>
        <v>0</v>
      </c>
      <c r="K255" s="69" t="n">
        <f aca="true">IF($B255&gt;Input!$C$28,(-1)*PMT(Input!$C$19/(100*12),($A$620-OFFSET($A$4,MATCH(Input!$C$28,$B$4:$B$620,1),0,1,1)),$AD$4,0,1),0)</f>
        <v>0</v>
      </c>
      <c r="L255" s="69" t="n">
        <f aca="false">IF(AND(($B255&lt;Input!$C$28),($B255&lt;Input!$G$28)),($G255+$H255+$I255+$J255),($G255+$H255+$I255+$J255+$K255))</f>
        <v>12527.4138514401</v>
      </c>
      <c r="M255" s="69" t="n">
        <f aca="false">Mortgage!$L255</f>
        <v>-451.527808667354</v>
      </c>
      <c r="N255" s="69" t="n">
        <f aca="false">$L255+$M255</f>
        <v>12075.8860427728</v>
      </c>
      <c r="O255" s="69" t="n">
        <f aca="false">IF(AND(($B255&lt;Input!$C$28),($B255&lt;Input!$G$28)),Expenses!$D255,(-1)*$N255)</f>
        <v>-5572.30273491883</v>
      </c>
      <c r="P255" s="69" t="n">
        <f aca="false">Childcare!$D255</f>
        <v>0</v>
      </c>
      <c r="Q255" s="69" t="n">
        <f aca="false">Loan_01!$E255</f>
        <v>0</v>
      </c>
      <c r="R255" s="69" t="n">
        <f aca="false">Loan_02!$E255</f>
        <v>0</v>
      </c>
      <c r="S255" s="69" t="n">
        <f aca="false">(-1)*SUM(Roth_01!$D255+Roth_02!$D255+IRA_01!$D255+IRA_02!$D255+Invest_01!$D255+Invest_02!$D255)</f>
        <v>-0</v>
      </c>
      <c r="T255" s="69" t="n">
        <f aca="false">(-1)*(IF(($B255&gt;Input!$O$22),0,Input!$O$28)+IF(($B255&gt;Input!$O$29),0,Input!$O$35)+IF(($B255&gt;Input!$O$36),0,Input!$O$42))</f>
        <v>-0</v>
      </c>
      <c r="U255" s="69" t="n">
        <f aca="false">IF(($AB254*(Input!$C$17/100)&gt;0),0,($AB254*(Input!$C$17/100)))</f>
        <v>0</v>
      </c>
      <c r="V255" s="69"/>
      <c r="W255" s="69" t="n">
        <f aca="false">IF(($N255+$O255+$P255+$Q255+$R255+$S255+$T255+$U255)&lt;0,($N255+$O255+$P255+$Q255+$R255+$S255+$T255+$U255),0)</f>
        <v>0</v>
      </c>
      <c r="X255" s="69"/>
      <c r="Y255" s="69" t="n">
        <f aca="false">IF(($N255+$O255+$P255+$Q255+$R255+$S255+$T255+$U255)&gt;=0,($N255+$O255+$P255+$Q255+$R255+$S255+$T255+$U255),0)</f>
        <v>6503.58330785393</v>
      </c>
      <c r="AA255" s="69" t="n">
        <f aca="false">IF(AND((($AB254+$W254-$U254)&lt;0),($Y255&gt;0)),($AA254-$K255)*(1+Input!$C$19/(12*100)),($AA254+$Y255-$K255)*(1+Input!$C$19/(12*100)))</f>
        <v>959851.875609816</v>
      </c>
      <c r="AB255" s="69" t="n">
        <f aca="false">IF(AND((($AB254+$W254-$U254)&lt;0),($Y255&gt;=0)),($AB254+$W254-$U254+$Y255)*(1+Input!$C$16/(12*100)),0)</f>
        <v>0</v>
      </c>
    </row>
    <row r="256" customFormat="false" ht="12.8" hidden="false" customHeight="false" outlineLevel="0" collapsed="false">
      <c r="A256" s="67" t="n">
        <v>252</v>
      </c>
      <c r="B256" s="68" t="n">
        <f aca="false">EOMONTH(Input!$C$7,A256)</f>
        <v>50586</v>
      </c>
      <c r="D256" s="67" t="n">
        <f aca="false">DATEDIF(Input!$C$23,$B256,"Y")</f>
        <v>61</v>
      </c>
      <c r="E256" s="67" t="n">
        <f aca="false">DATEDIF(Input!$G$23,$B256,"Y")</f>
        <v>59</v>
      </c>
      <c r="G256" s="69" t="n">
        <f aca="false">Salary_01!$L256</f>
        <v>7465.84684491049</v>
      </c>
      <c r="H256" s="69" t="n">
        <f aca="false">Salary_02!$L256</f>
        <v>5312.11528355842</v>
      </c>
      <c r="I256" s="69" t="n">
        <f aca="false">Retirement_Dist_01!$J256</f>
        <v>0</v>
      </c>
      <c r="J256" s="69" t="n">
        <f aca="false">Retirement_Dist_02!$J256</f>
        <v>0</v>
      </c>
      <c r="K256" s="69" t="n">
        <f aca="true">IF($B256&gt;Input!$C$28,(-1)*PMT(Input!$C$19/(100*12),($A$620-OFFSET($A$4,MATCH(Input!$C$28,$B$4:$B$620,1),0,1,1)),$AD$4,0,1),0)</f>
        <v>0</v>
      </c>
      <c r="L256" s="69" t="n">
        <f aca="false">IF(AND(($B256&lt;Input!$C$28),($B256&lt;Input!$G$28)),($G256+$H256+$I256+$J256),($G256+$H256+$I256+$J256+$K256))</f>
        <v>12777.9621284689</v>
      </c>
      <c r="M256" s="69" t="n">
        <f aca="false">Mortgage!$L256</f>
        <v>-465.073642927374</v>
      </c>
      <c r="N256" s="69" t="n">
        <f aca="false">$L256+$M256</f>
        <v>12312.8884855415</v>
      </c>
      <c r="O256" s="69" t="n">
        <f aca="false">IF(AND(($B256&lt;Input!$C$28),($B256&lt;Input!$G$28)),Expenses!$D256,(-1)*$N256)</f>
        <v>-5683.74878961721</v>
      </c>
      <c r="P256" s="69" t="n">
        <f aca="false">Childcare!$D256</f>
        <v>0</v>
      </c>
      <c r="Q256" s="69" t="n">
        <f aca="false">Loan_01!$E256</f>
        <v>0</v>
      </c>
      <c r="R256" s="69" t="n">
        <f aca="false">Loan_02!$E256</f>
        <v>0</v>
      </c>
      <c r="S256" s="69" t="n">
        <f aca="false">(-1)*SUM(Roth_01!$D256+Roth_02!$D256+IRA_01!$D256+IRA_02!$D256+Invest_01!$D256+Invest_02!$D256)</f>
        <v>-0</v>
      </c>
      <c r="T256" s="69" t="n">
        <f aca="false">(-1)*(IF(($B256&gt;Input!$O$22),0,Input!$O$28)+IF(($B256&gt;Input!$O$29),0,Input!$O$35)+IF(($B256&gt;Input!$O$36),0,Input!$O$42))</f>
        <v>-0</v>
      </c>
      <c r="U256" s="69" t="n">
        <f aca="false">IF(($AB255*(Input!$C$17/100)&gt;0),0,($AB255*(Input!$C$17/100)))</f>
        <v>0</v>
      </c>
      <c r="V256" s="69"/>
      <c r="W256" s="69" t="n">
        <f aca="false">IF(($N256+$O256+$P256+$Q256+$R256+$S256+$T256+$U256)&lt;0,($N256+$O256+$P256+$Q256+$R256+$S256+$T256+$U256),0)</f>
        <v>0</v>
      </c>
      <c r="X256" s="69"/>
      <c r="Y256" s="69" t="n">
        <f aca="false">IF(($N256+$O256+$P256+$Q256+$R256+$S256+$T256+$U256)&gt;=0,($N256+$O256+$P256+$Q256+$R256+$S256+$T256+$U256),0)</f>
        <v>6629.13969592433</v>
      </c>
      <c r="AA256" s="69" t="n">
        <f aca="false">IF(AND((($AB255+$W255-$U255)&lt;0),($Y256&gt;0)),($AA255-$K256)*(1+Input!$C$19/(12*100)),($AA255+$Y256-$K256)*(1+Input!$C$19/(12*100)))</f>
        <v>966521.285348044</v>
      </c>
      <c r="AB256" s="69" t="n">
        <f aca="false">IF(AND((($AB255+$W255-$U255)&lt;0),($Y256&gt;=0)),($AB255+$W255-$U255+$Y256)*(1+Input!$C$16/(12*100)),0)</f>
        <v>0</v>
      </c>
    </row>
    <row r="257" customFormat="false" ht="12.8" hidden="false" customHeight="false" outlineLevel="0" collapsed="false">
      <c r="A257" s="67" t="n">
        <v>253</v>
      </c>
      <c r="B257" s="68" t="n">
        <f aca="false">EOMONTH(Input!$C$7,A257)</f>
        <v>50617</v>
      </c>
      <c r="D257" s="67" t="n">
        <f aca="false">DATEDIF(Input!$C$23,$B257,"Y")</f>
        <v>61</v>
      </c>
      <c r="E257" s="67" t="n">
        <f aca="false">DATEDIF(Input!$G$23,$B257,"Y")</f>
        <v>59</v>
      </c>
      <c r="G257" s="69" t="n">
        <f aca="false">Salary_01!$L257</f>
        <v>7465.84684491049</v>
      </c>
      <c r="H257" s="69" t="n">
        <f aca="false">Salary_02!$L257</f>
        <v>5312.11528355842</v>
      </c>
      <c r="I257" s="69" t="n">
        <f aca="false">Retirement_Dist_01!$J257</f>
        <v>0</v>
      </c>
      <c r="J257" s="69" t="n">
        <f aca="false">Retirement_Dist_02!$J257</f>
        <v>0</v>
      </c>
      <c r="K257" s="69" t="n">
        <f aca="true">IF($B257&gt;Input!$C$28,(-1)*PMT(Input!$C$19/(100*12),($A$620-OFFSET($A$4,MATCH(Input!$C$28,$B$4:$B$620,1),0,1,1)),$AD$4,0,1),0)</f>
        <v>0</v>
      </c>
      <c r="L257" s="69" t="n">
        <f aca="false">IF(AND(($B257&lt;Input!$C$28),($B257&lt;Input!$G$28)),($G257+$H257+$I257+$J257),($G257+$H257+$I257+$J257+$K257))</f>
        <v>12777.9621284689</v>
      </c>
      <c r="M257" s="69" t="n">
        <f aca="false">Mortgage!$L257</f>
        <v>-465.073642927374</v>
      </c>
      <c r="N257" s="69" t="n">
        <f aca="false">$L257+$M257</f>
        <v>12312.8884855415</v>
      </c>
      <c r="O257" s="69" t="n">
        <f aca="false">IF(AND(($B257&lt;Input!$C$28),($B257&lt;Input!$G$28)),Expenses!$D257,(-1)*$N257)</f>
        <v>-5683.74878961721</v>
      </c>
      <c r="P257" s="69" t="n">
        <f aca="false">Childcare!$D257</f>
        <v>0</v>
      </c>
      <c r="Q257" s="69" t="n">
        <f aca="false">Loan_01!$E257</f>
        <v>0</v>
      </c>
      <c r="R257" s="69" t="n">
        <f aca="false">Loan_02!$E257</f>
        <v>0</v>
      </c>
      <c r="S257" s="69" t="n">
        <f aca="false">(-1)*SUM(Roth_01!$D257+Roth_02!$D257+IRA_01!$D257+IRA_02!$D257+Invest_01!$D257+Invest_02!$D257)</f>
        <v>-0</v>
      </c>
      <c r="T257" s="69" t="n">
        <f aca="false">(-1)*(IF(($B257&gt;Input!$O$22),0,Input!$O$28)+IF(($B257&gt;Input!$O$29),0,Input!$O$35)+IF(($B257&gt;Input!$O$36),0,Input!$O$42))</f>
        <v>-0</v>
      </c>
      <c r="U257" s="69" t="n">
        <f aca="false">IF(($AB256*(Input!$C$17/100)&gt;0),0,($AB256*(Input!$C$17/100)))</f>
        <v>0</v>
      </c>
      <c r="V257" s="69"/>
      <c r="W257" s="69" t="n">
        <f aca="false">IF(($N257+$O257+$P257+$Q257+$R257+$S257+$T257+$U257)&lt;0,($N257+$O257+$P257+$Q257+$R257+$S257+$T257+$U257),0)</f>
        <v>0</v>
      </c>
      <c r="X257" s="69"/>
      <c r="Y257" s="69" t="n">
        <f aca="false">IF(($N257+$O257+$P257+$Q257+$R257+$S257+$T257+$U257)&gt;=0,($N257+$O257+$P257+$Q257+$R257+$S257+$T257+$U257),0)</f>
        <v>6629.13969592433</v>
      </c>
      <c r="AA257" s="69" t="n">
        <f aca="false">IF(AND((($AB256+$W256-$U256)&lt;0),($Y257&gt;0)),($AA256-$K257)*(1+Input!$C$19/(12*100)),($AA256+$Y257-$K257)*(1+Input!$C$19/(12*100)))</f>
        <v>973190.972978346</v>
      </c>
      <c r="AB257" s="69" t="n">
        <f aca="false">IF(AND((($AB256+$W256-$U256)&lt;0),($Y257&gt;=0)),($AB256+$W256-$U256+$Y257)*(1+Input!$C$16/(12*100)),0)</f>
        <v>0</v>
      </c>
    </row>
    <row r="258" customFormat="false" ht="12.8" hidden="false" customHeight="false" outlineLevel="0" collapsed="false">
      <c r="A258" s="67" t="n">
        <v>254</v>
      </c>
      <c r="B258" s="68" t="n">
        <f aca="false">EOMONTH(Input!$C$7,A258)</f>
        <v>50648</v>
      </c>
      <c r="D258" s="67" t="n">
        <f aca="false">DATEDIF(Input!$C$23,$B258,"Y")</f>
        <v>61</v>
      </c>
      <c r="E258" s="67" t="n">
        <f aca="false">DATEDIF(Input!$G$23,$B258,"Y")</f>
        <v>59</v>
      </c>
      <c r="G258" s="69" t="n">
        <f aca="false">Salary_01!$L258</f>
        <v>7465.84684491049</v>
      </c>
      <c r="H258" s="69" t="n">
        <f aca="false">Salary_02!$L258</f>
        <v>5312.11528355842</v>
      </c>
      <c r="I258" s="69" t="n">
        <f aca="false">Retirement_Dist_01!$J258</f>
        <v>0</v>
      </c>
      <c r="J258" s="69" t="n">
        <f aca="false">Retirement_Dist_02!$J258</f>
        <v>0</v>
      </c>
      <c r="K258" s="69" t="n">
        <f aca="true">IF($B258&gt;Input!$C$28,(-1)*PMT(Input!$C$19/(100*12),($A$620-OFFSET($A$4,MATCH(Input!$C$28,$B$4:$B$620,1),0,1,1)),$AD$4,0,1),0)</f>
        <v>0</v>
      </c>
      <c r="L258" s="69" t="n">
        <f aca="false">IF(AND(($B258&lt;Input!$C$28),($B258&lt;Input!$G$28)),($G258+$H258+$I258+$J258),($G258+$H258+$I258+$J258+$K258))</f>
        <v>12777.9621284689</v>
      </c>
      <c r="M258" s="69" t="n">
        <f aca="false">Mortgage!$L258</f>
        <v>-465.073642927374</v>
      </c>
      <c r="N258" s="69" t="n">
        <f aca="false">$L258+$M258</f>
        <v>12312.8884855415</v>
      </c>
      <c r="O258" s="69" t="n">
        <f aca="false">IF(AND(($B258&lt;Input!$C$28),($B258&lt;Input!$G$28)),Expenses!$D258,(-1)*$N258)</f>
        <v>-5683.74878961721</v>
      </c>
      <c r="P258" s="69" t="n">
        <f aca="false">Childcare!$D258</f>
        <v>0</v>
      </c>
      <c r="Q258" s="69" t="n">
        <f aca="false">Loan_01!$E258</f>
        <v>0</v>
      </c>
      <c r="R258" s="69" t="n">
        <f aca="false">Loan_02!$E258</f>
        <v>0</v>
      </c>
      <c r="S258" s="69" t="n">
        <f aca="false">(-1)*SUM(Roth_01!$D258+Roth_02!$D258+IRA_01!$D258+IRA_02!$D258+Invest_01!$D258+Invest_02!$D258)</f>
        <v>-0</v>
      </c>
      <c r="T258" s="69" t="n">
        <f aca="false">(-1)*(IF(($B258&gt;Input!$O$22),0,Input!$O$28)+IF(($B258&gt;Input!$O$29),0,Input!$O$35)+IF(($B258&gt;Input!$O$36),0,Input!$O$42))</f>
        <v>-0</v>
      </c>
      <c r="U258" s="69" t="n">
        <f aca="false">IF(($AB257*(Input!$C$17/100)&gt;0),0,($AB257*(Input!$C$17/100)))</f>
        <v>0</v>
      </c>
      <c r="V258" s="69"/>
      <c r="W258" s="69" t="n">
        <f aca="false">IF(($N258+$O258+$P258+$Q258+$R258+$S258+$T258+$U258)&lt;0,($N258+$O258+$P258+$Q258+$R258+$S258+$T258+$U258),0)</f>
        <v>0</v>
      </c>
      <c r="X258" s="69"/>
      <c r="Y258" s="69" t="n">
        <f aca="false">IF(($N258+$O258+$P258+$Q258+$R258+$S258+$T258+$U258)&gt;=0,($N258+$O258+$P258+$Q258+$R258+$S258+$T258+$U258),0)</f>
        <v>6629.13969592433</v>
      </c>
      <c r="AA258" s="69" t="n">
        <f aca="false">IF(AND((($AB257+$W257-$U257)&lt;0),($Y258&gt;0)),($AA257-$K258)*(1+Input!$C$19/(12*100)),($AA257+$Y258-$K258)*(1+Input!$C$19/(12*100)))</f>
        <v>979860.938512298</v>
      </c>
      <c r="AB258" s="69" t="n">
        <f aca="false">IF(AND((($AB257+$W257-$U257)&lt;0),($Y258&gt;=0)),($AB257+$W257-$U257+$Y258)*(1+Input!$C$16/(12*100)),0)</f>
        <v>0</v>
      </c>
    </row>
    <row r="259" customFormat="false" ht="12.8" hidden="false" customHeight="false" outlineLevel="0" collapsed="false">
      <c r="A259" s="67" t="n">
        <v>255</v>
      </c>
      <c r="B259" s="68" t="n">
        <f aca="false">EOMONTH(Input!$C$7,A259)</f>
        <v>50678</v>
      </c>
      <c r="D259" s="67" t="n">
        <f aca="false">DATEDIF(Input!$C$23,$B259,"Y")</f>
        <v>61</v>
      </c>
      <c r="E259" s="67" t="n">
        <f aca="false">DATEDIF(Input!$G$23,$B259,"Y")</f>
        <v>59</v>
      </c>
      <c r="G259" s="69" t="n">
        <f aca="false">Salary_01!$L259</f>
        <v>-700.23785088084</v>
      </c>
      <c r="H259" s="69" t="n">
        <f aca="false">Salary_02!$L259</f>
        <v>-700.23785088084</v>
      </c>
      <c r="I259" s="69" t="n">
        <f aca="false">Retirement_Dist_01!$J259</f>
        <v>2360.31952778489</v>
      </c>
      <c r="J259" s="69" t="n">
        <f aca="false">Retirement_Dist_02!$J259</f>
        <v>1498.0326652103</v>
      </c>
      <c r="K259" s="69" t="n">
        <f aca="true">IF($B259&gt;Input!$C$28,(-1)*PMT(Input!$C$19/(100*12),($A$620-OFFSET($A$4,MATCH(Input!$C$28,$B$4:$B$620,1),0,1,1)),$AD$4,0,1),0)</f>
        <v>2734.70377450013</v>
      </c>
      <c r="L259" s="69" t="n">
        <f aca="false">IF(AND(($B259&lt;Input!$C$28),($B259&lt;Input!$G$28)),($G259+$H259+$I259+$J259),($G259+$H259+$I259+$J259+$K259))</f>
        <v>5192.58026573363</v>
      </c>
      <c r="M259" s="69" t="n">
        <f aca="false">Mortgage!$L259</f>
        <v>-465.073642927374</v>
      </c>
      <c r="N259" s="69" t="n">
        <f aca="false">$L259+$M259</f>
        <v>4727.50662280626</v>
      </c>
      <c r="O259" s="69" t="n">
        <f aca="false">IF(AND(($B259&lt;Input!$C$28),($B259&lt;Input!$G$28)),Expenses!$D259,(-1)*$N259)</f>
        <v>-4727.50662280626</v>
      </c>
      <c r="P259" s="69" t="n">
        <f aca="false">Childcare!$D259</f>
        <v>0</v>
      </c>
      <c r="Q259" s="69" t="n">
        <f aca="false">Loan_01!$E259</f>
        <v>0</v>
      </c>
      <c r="R259" s="69" t="n">
        <f aca="false">Loan_02!$E259</f>
        <v>0</v>
      </c>
      <c r="S259" s="69" t="n">
        <f aca="false">(-1)*SUM(Roth_01!$D259+Roth_02!$D259+IRA_01!$D259+IRA_02!$D259+Invest_01!$D259+Invest_02!$D259)</f>
        <v>-0</v>
      </c>
      <c r="T259" s="69" t="n">
        <f aca="false">(-1)*(IF(($B259&gt;Input!$O$22),0,Input!$O$28)+IF(($B259&gt;Input!$O$29),0,Input!$O$35)+IF(($B259&gt;Input!$O$36),0,Input!$O$42))</f>
        <v>-0</v>
      </c>
      <c r="U259" s="69" t="n">
        <f aca="false">IF(($AB258*(Input!$C$17/100)&gt;0),0,($AB258*(Input!$C$17/100)))</f>
        <v>0</v>
      </c>
      <c r="V259" s="69"/>
      <c r="W259" s="69" t="n">
        <f aca="false">IF(($N259+$O259+$P259+$Q259+$R259+$S259+$T259+$U259)&lt;0,($N259+$O259+$P259+$Q259+$R259+$S259+$T259+$U259),0)</f>
        <v>0</v>
      </c>
      <c r="X259" s="69"/>
      <c r="Y259" s="69" t="n">
        <f aca="false">IF(($N259+$O259+$P259+$Q259+$R259+$S259+$T259+$U259)&gt;=0,($N259+$O259+$P259+$Q259+$R259+$S259+$T259+$U259),0)</f>
        <v>0</v>
      </c>
      <c r="AA259" s="69" t="n">
        <f aca="false">IF(AND((($AB258+$W258-$U258)&lt;0),($Y259&gt;0)),($AA258-$K259)*(1+Input!$C$19/(12*100)),($AA258+$Y259-$K259)*(1+Input!$C$19/(12*100)))</f>
        <v>977166.948330912</v>
      </c>
      <c r="AB259" s="69" t="n">
        <f aca="false">IF(AND((($AB258+$W258-$U258)&lt;0),($Y259&gt;=0)),($AB258+$W258-$U258+$Y259)*(1+Input!$C$16/(12*100)),0)</f>
        <v>0</v>
      </c>
    </row>
    <row r="260" customFormat="false" ht="12.8" hidden="false" customHeight="false" outlineLevel="0" collapsed="false">
      <c r="A260" s="67" t="n">
        <v>256</v>
      </c>
      <c r="B260" s="68" t="n">
        <f aca="false">EOMONTH(Input!$C$7,A260)</f>
        <v>50709</v>
      </c>
      <c r="D260" s="67" t="n">
        <f aca="false">DATEDIF(Input!$C$23,$B260,"Y")</f>
        <v>61</v>
      </c>
      <c r="E260" s="67" t="n">
        <f aca="false">DATEDIF(Input!$G$23,$B260,"Y")</f>
        <v>60</v>
      </c>
      <c r="G260" s="69" t="n">
        <f aca="false">Salary_01!$L260</f>
        <v>-700.23785088084</v>
      </c>
      <c r="H260" s="69" t="n">
        <f aca="false">Salary_02!$L260</f>
        <v>-700.23785088084</v>
      </c>
      <c r="I260" s="69" t="n">
        <f aca="false">Retirement_Dist_01!$J260</f>
        <v>2360.31952778489</v>
      </c>
      <c r="J260" s="69" t="n">
        <f aca="false">Retirement_Dist_02!$J260</f>
        <v>1498.0326652103</v>
      </c>
      <c r="K260" s="69" t="n">
        <f aca="true">IF($B260&gt;Input!$C$28,(-1)*PMT(Input!$C$19/(100*12),($A$620-OFFSET($A$4,MATCH(Input!$C$28,$B$4:$B$620,1),0,1,1)),$AD$4,0,1),0)</f>
        <v>2734.70377450013</v>
      </c>
      <c r="L260" s="69" t="n">
        <f aca="false">IF(AND(($B260&lt;Input!$C$28),($B260&lt;Input!$G$28)),($G260+$H260+$I260+$J260),($G260+$H260+$I260+$J260+$K260))</f>
        <v>5192.58026573363</v>
      </c>
      <c r="M260" s="69" t="n">
        <f aca="false">Mortgage!$L260</f>
        <v>-465.073642927374</v>
      </c>
      <c r="N260" s="69" t="n">
        <f aca="false">$L260+$M260</f>
        <v>4727.50662280626</v>
      </c>
      <c r="O260" s="69" t="n">
        <f aca="false">IF(AND(($B260&lt;Input!$C$28),($B260&lt;Input!$G$28)),Expenses!$D260,(-1)*$N260)</f>
        <v>-4727.50662280626</v>
      </c>
      <c r="P260" s="69" t="n">
        <f aca="false">Childcare!$D260</f>
        <v>0</v>
      </c>
      <c r="Q260" s="69" t="n">
        <f aca="false">Loan_01!$E260</f>
        <v>0</v>
      </c>
      <c r="R260" s="69" t="n">
        <f aca="false">Loan_02!$E260</f>
        <v>0</v>
      </c>
      <c r="S260" s="69" t="n">
        <f aca="false">(-1)*SUM(Roth_01!$D260+Roth_02!$D260+IRA_01!$D260+IRA_02!$D260+Invest_01!$D260+Invest_02!$D260)</f>
        <v>-0</v>
      </c>
      <c r="T260" s="69" t="n">
        <f aca="false">(-1)*(IF(($B260&gt;Input!$O$22),0,Input!$O$28)+IF(($B260&gt;Input!$O$29),0,Input!$O$35)+IF(($B260&gt;Input!$O$36),0,Input!$O$42))</f>
        <v>-0</v>
      </c>
      <c r="U260" s="69" t="n">
        <f aca="false">IF(($AB259*(Input!$C$17/100)&gt;0),0,($AB259*(Input!$C$17/100)))</f>
        <v>0</v>
      </c>
      <c r="V260" s="69"/>
      <c r="W260" s="69" t="n">
        <f aca="false">IF(($N260+$O260+$P260+$Q260+$R260+$S260+$T260+$U260)&lt;0,($N260+$O260+$P260+$Q260+$R260+$S260+$T260+$U260),0)</f>
        <v>0</v>
      </c>
      <c r="X260" s="69"/>
      <c r="Y260" s="69" t="n">
        <f aca="false">IF(($N260+$O260+$P260+$Q260+$R260+$S260+$T260+$U260)&gt;=0,($N260+$O260+$P260+$Q260+$R260+$S260+$T260+$U260),0)</f>
        <v>0</v>
      </c>
      <c r="AA260" s="69" t="n">
        <f aca="false">IF(AND((($AB259+$W259-$U259)&lt;0),($Y260&gt;0)),($AA259-$K260)*(1+Input!$C$19/(12*100)),($AA259+$Y260-$K260)*(1+Input!$C$19/(12*100)))</f>
        <v>974472.845899935</v>
      </c>
      <c r="AB260" s="69" t="n">
        <f aca="false">IF(AND((($AB259+$W259-$U259)&lt;0),($Y260&gt;=0)),($AB259+$W259-$U259+$Y260)*(1+Input!$C$16/(12*100)),0)</f>
        <v>0</v>
      </c>
    </row>
    <row r="261" customFormat="false" ht="12.8" hidden="false" customHeight="false" outlineLevel="0" collapsed="false">
      <c r="A261" s="67" t="n">
        <v>257</v>
      </c>
      <c r="B261" s="68" t="n">
        <f aca="false">EOMONTH(Input!$C$7,A261)</f>
        <v>50739</v>
      </c>
      <c r="D261" s="67" t="n">
        <f aca="false">DATEDIF(Input!$C$23,$B261,"Y")</f>
        <v>61</v>
      </c>
      <c r="E261" s="67" t="n">
        <f aca="false">DATEDIF(Input!$G$23,$B261,"Y")</f>
        <v>60</v>
      </c>
      <c r="G261" s="69" t="n">
        <f aca="false">Salary_01!$L261</f>
        <v>-700.23785088084</v>
      </c>
      <c r="H261" s="69" t="n">
        <f aca="false">Salary_02!$L261</f>
        <v>-700.23785088084</v>
      </c>
      <c r="I261" s="69" t="n">
        <f aca="false">Retirement_Dist_01!$J261</f>
        <v>2360.31952778489</v>
      </c>
      <c r="J261" s="69" t="n">
        <f aca="false">Retirement_Dist_02!$J261</f>
        <v>1498.0326652103</v>
      </c>
      <c r="K261" s="69" t="n">
        <f aca="true">IF($B261&gt;Input!$C$28,(-1)*PMT(Input!$C$19/(100*12),($A$620-OFFSET($A$4,MATCH(Input!$C$28,$B$4:$B$620,1),0,1,1)),$AD$4,0,1),0)</f>
        <v>2734.70377450013</v>
      </c>
      <c r="L261" s="69" t="n">
        <f aca="false">IF(AND(($B261&lt;Input!$C$28),($B261&lt;Input!$G$28)),($G261+$H261+$I261+$J261),($G261+$H261+$I261+$J261+$K261))</f>
        <v>5192.58026573363</v>
      </c>
      <c r="M261" s="69" t="n">
        <f aca="false">Mortgage!$L261</f>
        <v>-465.073642927374</v>
      </c>
      <c r="N261" s="69" t="n">
        <f aca="false">$L261+$M261</f>
        <v>4727.50662280626</v>
      </c>
      <c r="O261" s="69" t="n">
        <f aca="false">IF(AND(($B261&lt;Input!$C$28),($B261&lt;Input!$G$28)),Expenses!$D261,(-1)*$N261)</f>
        <v>-4727.50662280626</v>
      </c>
      <c r="P261" s="69" t="n">
        <f aca="false">Childcare!$D261</f>
        <v>0</v>
      </c>
      <c r="Q261" s="69" t="n">
        <f aca="false">Loan_01!$E261</f>
        <v>0</v>
      </c>
      <c r="R261" s="69" t="n">
        <f aca="false">Loan_02!$E261</f>
        <v>0</v>
      </c>
      <c r="S261" s="69" t="n">
        <f aca="false">(-1)*SUM(Roth_01!$D261+Roth_02!$D261+IRA_01!$D261+IRA_02!$D261+Invest_01!$D261+Invest_02!$D261)</f>
        <v>-0</v>
      </c>
      <c r="T261" s="69" t="n">
        <f aca="false">(-1)*(IF(($B261&gt;Input!$O$22),0,Input!$O$28)+IF(($B261&gt;Input!$O$29),0,Input!$O$35)+IF(($B261&gt;Input!$O$36),0,Input!$O$42))</f>
        <v>-0</v>
      </c>
      <c r="U261" s="69" t="n">
        <f aca="false">IF(($AB260*(Input!$C$17/100)&gt;0),0,($AB260*(Input!$C$17/100)))</f>
        <v>0</v>
      </c>
      <c r="V261" s="69"/>
      <c r="W261" s="69" t="n">
        <f aca="false">IF(($N261+$O261+$P261+$Q261+$R261+$S261+$T261+$U261)&lt;0,($N261+$O261+$P261+$Q261+$R261+$S261+$T261+$U261),0)</f>
        <v>0</v>
      </c>
      <c r="X261" s="69"/>
      <c r="Y261" s="69" t="n">
        <f aca="false">IF(($N261+$O261+$P261+$Q261+$R261+$S261+$T261+$U261)&gt;=0,($N261+$O261+$P261+$Q261+$R261+$S261+$T261+$U261),0)</f>
        <v>0</v>
      </c>
      <c r="AA261" s="69" t="n">
        <f aca="false">IF(AND((($AB260+$W260-$U260)&lt;0),($Y261&gt;0)),($AA260-$K261)*(1+Input!$C$19/(12*100)),($AA260+$Y261-$K261)*(1+Input!$C$19/(12*100)))</f>
        <v>971778.63121469</v>
      </c>
      <c r="AB261" s="69" t="n">
        <f aca="false">IF(AND((($AB260+$W260-$U260)&lt;0),($Y261&gt;=0)),($AB260+$W260-$U260+$Y261)*(1+Input!$C$16/(12*100)),0)</f>
        <v>0</v>
      </c>
    </row>
    <row r="262" customFormat="false" ht="12.8" hidden="false" customHeight="false" outlineLevel="0" collapsed="false">
      <c r="A262" s="67" t="n">
        <v>258</v>
      </c>
      <c r="B262" s="68" t="n">
        <f aca="false">EOMONTH(Input!$C$7,A262)</f>
        <v>50770</v>
      </c>
      <c r="D262" s="67" t="n">
        <f aca="false">DATEDIF(Input!$C$23,$B262,"Y")</f>
        <v>61</v>
      </c>
      <c r="E262" s="67" t="n">
        <f aca="false">DATEDIF(Input!$G$23,$B262,"Y")</f>
        <v>60</v>
      </c>
      <c r="G262" s="69" t="n">
        <f aca="false">Salary_01!$L262</f>
        <v>-700.23785088084</v>
      </c>
      <c r="H262" s="69" t="n">
        <f aca="false">Salary_02!$L262</f>
        <v>-700.23785088084</v>
      </c>
      <c r="I262" s="69" t="n">
        <f aca="false">Retirement_Dist_01!$J262</f>
        <v>2360.31952778489</v>
      </c>
      <c r="J262" s="69" t="n">
        <f aca="false">Retirement_Dist_02!$J262</f>
        <v>1498.0326652103</v>
      </c>
      <c r="K262" s="69" t="n">
        <f aca="true">IF($B262&gt;Input!$C$28,(-1)*PMT(Input!$C$19/(100*12),($A$620-OFFSET($A$4,MATCH(Input!$C$28,$B$4:$B$620,1),0,1,1)),$AD$4,0,1),0)</f>
        <v>2734.70377450013</v>
      </c>
      <c r="L262" s="69" t="n">
        <f aca="false">IF(AND(($B262&lt;Input!$C$28),($B262&lt;Input!$G$28)),($G262+$H262+$I262+$J262),($G262+$H262+$I262+$J262+$K262))</f>
        <v>5192.58026573363</v>
      </c>
      <c r="M262" s="69" t="n">
        <f aca="false">Mortgage!$L262</f>
        <v>-465.073642927374</v>
      </c>
      <c r="N262" s="69" t="n">
        <f aca="false">$L262+$M262</f>
        <v>4727.50662280626</v>
      </c>
      <c r="O262" s="69" t="n">
        <f aca="false">IF(AND(($B262&lt;Input!$C$28),($B262&lt;Input!$G$28)),Expenses!$D262,(-1)*$N262)</f>
        <v>-4727.50662280626</v>
      </c>
      <c r="P262" s="69" t="n">
        <f aca="false">Childcare!$D262</f>
        <v>0</v>
      </c>
      <c r="Q262" s="69" t="n">
        <f aca="false">Loan_01!$E262</f>
        <v>0</v>
      </c>
      <c r="R262" s="69" t="n">
        <f aca="false">Loan_02!$E262</f>
        <v>0</v>
      </c>
      <c r="S262" s="69" t="n">
        <f aca="false">(-1)*SUM(Roth_01!$D262+Roth_02!$D262+IRA_01!$D262+IRA_02!$D262+Invest_01!$D262+Invest_02!$D262)</f>
        <v>-0</v>
      </c>
      <c r="T262" s="69" t="n">
        <f aca="false">(-1)*(IF(($B262&gt;Input!$O$22),0,Input!$O$28)+IF(($B262&gt;Input!$O$29),0,Input!$O$35)+IF(($B262&gt;Input!$O$36),0,Input!$O$42))</f>
        <v>-0</v>
      </c>
      <c r="U262" s="69" t="n">
        <f aca="false">IF(($AB261*(Input!$C$17/100)&gt;0),0,($AB261*(Input!$C$17/100)))</f>
        <v>0</v>
      </c>
      <c r="V262" s="69"/>
      <c r="W262" s="69" t="n">
        <f aca="false">IF(($N262+$O262+$P262+$Q262+$R262+$S262+$T262+$U262)&lt;0,($N262+$O262+$P262+$Q262+$R262+$S262+$T262+$U262),0)</f>
        <v>0</v>
      </c>
      <c r="X262" s="69"/>
      <c r="Y262" s="69" t="n">
        <f aca="false">IF(($N262+$O262+$P262+$Q262+$R262+$S262+$T262+$U262)&gt;=0,($N262+$O262+$P262+$Q262+$R262+$S262+$T262+$U262),0)</f>
        <v>0</v>
      </c>
      <c r="AA262" s="69" t="n">
        <f aca="false">IF(AND((($AB261+$W261-$U261)&lt;0),($Y262&gt;0)),($AA261-$K262)*(1+Input!$C$19/(12*100)),($AA261+$Y262-$K262)*(1+Input!$C$19/(12*100)))</f>
        <v>969084.3042705</v>
      </c>
      <c r="AB262" s="69" t="n">
        <f aca="false">IF(AND((($AB261+$W261-$U261)&lt;0),($Y262&gt;=0)),($AB261+$W261-$U261+$Y262)*(1+Input!$C$16/(12*100)),0)</f>
        <v>0</v>
      </c>
    </row>
    <row r="263" customFormat="false" ht="12.8" hidden="false" customHeight="false" outlineLevel="0" collapsed="false">
      <c r="A263" s="67" t="n">
        <v>259</v>
      </c>
      <c r="B263" s="68" t="n">
        <f aca="false">EOMONTH(Input!$C$7,A263)</f>
        <v>50801</v>
      </c>
      <c r="D263" s="67" t="n">
        <f aca="false">DATEDIF(Input!$C$23,$B263,"Y")</f>
        <v>61</v>
      </c>
      <c r="E263" s="67" t="n">
        <f aca="false">DATEDIF(Input!$G$23,$B263,"Y")</f>
        <v>60</v>
      </c>
      <c r="G263" s="69" t="n">
        <f aca="false">Salary_01!$L263</f>
        <v>-700.23785088084</v>
      </c>
      <c r="H263" s="69" t="n">
        <f aca="false">Salary_02!$L263</f>
        <v>-700.23785088084</v>
      </c>
      <c r="I263" s="69" t="n">
        <f aca="false">Retirement_Dist_01!$J263</f>
        <v>2360.31952778489</v>
      </c>
      <c r="J263" s="69" t="n">
        <f aca="false">Retirement_Dist_02!$J263</f>
        <v>1498.0326652103</v>
      </c>
      <c r="K263" s="69" t="n">
        <f aca="true">IF($B263&gt;Input!$C$28,(-1)*PMT(Input!$C$19/(100*12),($A$620-OFFSET($A$4,MATCH(Input!$C$28,$B$4:$B$620,1),0,1,1)),$AD$4,0,1),0)</f>
        <v>2734.70377450013</v>
      </c>
      <c r="L263" s="69" t="n">
        <f aca="false">IF(AND(($B263&lt;Input!$C$28),($B263&lt;Input!$G$28)),($G263+$H263+$I263+$J263),($G263+$H263+$I263+$J263+$K263))</f>
        <v>5192.58026573363</v>
      </c>
      <c r="M263" s="69" t="n">
        <f aca="false">Mortgage!$L263</f>
        <v>-465.073642927374</v>
      </c>
      <c r="N263" s="69" t="n">
        <f aca="false">$L263+$M263</f>
        <v>4727.50662280626</v>
      </c>
      <c r="O263" s="69" t="n">
        <f aca="false">IF(AND(($B263&lt;Input!$C$28),($B263&lt;Input!$G$28)),Expenses!$D263,(-1)*$N263)</f>
        <v>-4727.50662280626</v>
      </c>
      <c r="P263" s="69" t="n">
        <f aca="false">Childcare!$D263</f>
        <v>0</v>
      </c>
      <c r="Q263" s="69" t="n">
        <f aca="false">Loan_01!$E263</f>
        <v>0</v>
      </c>
      <c r="R263" s="69" t="n">
        <f aca="false">Loan_02!$E263</f>
        <v>0</v>
      </c>
      <c r="S263" s="69" t="n">
        <f aca="false">(-1)*SUM(Roth_01!$D263+Roth_02!$D263+IRA_01!$D263+IRA_02!$D263+Invest_01!$D263+Invest_02!$D263)</f>
        <v>-0</v>
      </c>
      <c r="T263" s="69" t="n">
        <f aca="false">(-1)*(IF(($B263&gt;Input!$O$22),0,Input!$O$28)+IF(($B263&gt;Input!$O$29),0,Input!$O$35)+IF(($B263&gt;Input!$O$36),0,Input!$O$42))</f>
        <v>-0</v>
      </c>
      <c r="U263" s="69" t="n">
        <f aca="false">IF(($AB262*(Input!$C$17/100)&gt;0),0,($AB262*(Input!$C$17/100)))</f>
        <v>0</v>
      </c>
      <c r="V263" s="69"/>
      <c r="W263" s="69" t="n">
        <f aca="false">IF(($N263+$O263+$P263+$Q263+$R263+$S263+$T263+$U263)&lt;0,($N263+$O263+$P263+$Q263+$R263+$S263+$T263+$U263),0)</f>
        <v>0</v>
      </c>
      <c r="X263" s="69"/>
      <c r="Y263" s="69" t="n">
        <f aca="false">IF(($N263+$O263+$P263+$Q263+$R263+$S263+$T263+$U263)&gt;=0,($N263+$O263+$P263+$Q263+$R263+$S263+$T263+$U263),0)</f>
        <v>0</v>
      </c>
      <c r="AA263" s="69" t="n">
        <f aca="false">IF(AND((($AB262+$W262-$U262)&lt;0),($Y263&gt;0)),($AA262-$K263)*(1+Input!$C$19/(12*100)),($AA262+$Y263-$K263)*(1+Input!$C$19/(12*100)))</f>
        <v>966389.865062687</v>
      </c>
      <c r="AB263" s="69" t="n">
        <f aca="false">IF(AND((($AB262+$W262-$U262)&lt;0),($Y263&gt;=0)),($AB262+$W262-$U262+$Y263)*(1+Input!$C$16/(12*100)),0)</f>
        <v>0</v>
      </c>
    </row>
    <row r="264" customFormat="false" ht="12.8" hidden="false" customHeight="false" outlineLevel="0" collapsed="false">
      <c r="A264" s="67" t="n">
        <v>260</v>
      </c>
      <c r="B264" s="68" t="n">
        <f aca="false">EOMONTH(Input!$C$7,A264)</f>
        <v>50829</v>
      </c>
      <c r="D264" s="67" t="n">
        <f aca="false">DATEDIF(Input!$C$23,$B264,"Y")</f>
        <v>61</v>
      </c>
      <c r="E264" s="67" t="n">
        <f aca="false">DATEDIF(Input!$G$23,$B264,"Y")</f>
        <v>60</v>
      </c>
      <c r="G264" s="69" t="n">
        <f aca="false">Salary_01!$L264</f>
        <v>-700.23785088084</v>
      </c>
      <c r="H264" s="69" t="n">
        <f aca="false">Salary_02!$L264</f>
        <v>-700.23785088084</v>
      </c>
      <c r="I264" s="69" t="n">
        <f aca="false">Retirement_Dist_01!$J264</f>
        <v>2360.31952778489</v>
      </c>
      <c r="J264" s="69" t="n">
        <f aca="false">Retirement_Dist_02!$J264</f>
        <v>1498.0326652103</v>
      </c>
      <c r="K264" s="69" t="n">
        <f aca="true">IF($B264&gt;Input!$C$28,(-1)*PMT(Input!$C$19/(100*12),($A$620-OFFSET($A$4,MATCH(Input!$C$28,$B$4:$B$620,1),0,1,1)),$AD$4,0,1),0)</f>
        <v>2734.70377450013</v>
      </c>
      <c r="L264" s="69" t="n">
        <f aca="false">IF(AND(($B264&lt;Input!$C$28),($B264&lt;Input!$G$28)),($G264+$H264+$I264+$J264),($G264+$H264+$I264+$J264+$K264))</f>
        <v>5192.58026573363</v>
      </c>
      <c r="M264" s="69" t="n">
        <f aca="false">Mortgage!$L264</f>
        <v>-465.073642927374</v>
      </c>
      <c r="N264" s="69" t="n">
        <f aca="false">$L264+$M264</f>
        <v>4727.50662280626</v>
      </c>
      <c r="O264" s="69" t="n">
        <f aca="false">IF(AND(($B264&lt;Input!$C$28),($B264&lt;Input!$G$28)),Expenses!$D264,(-1)*$N264)</f>
        <v>-4727.50662280626</v>
      </c>
      <c r="P264" s="69" t="n">
        <f aca="false">Childcare!$D264</f>
        <v>0</v>
      </c>
      <c r="Q264" s="69" t="n">
        <f aca="false">Loan_01!$E264</f>
        <v>0</v>
      </c>
      <c r="R264" s="69" t="n">
        <f aca="false">Loan_02!$E264</f>
        <v>0</v>
      </c>
      <c r="S264" s="69" t="n">
        <f aca="false">(-1)*SUM(Roth_01!$D264+Roth_02!$D264+IRA_01!$D264+IRA_02!$D264+Invest_01!$D264+Invest_02!$D264)</f>
        <v>-0</v>
      </c>
      <c r="T264" s="69" t="n">
        <f aca="false">(-1)*(IF(($B264&gt;Input!$O$22),0,Input!$O$28)+IF(($B264&gt;Input!$O$29),0,Input!$O$35)+IF(($B264&gt;Input!$O$36),0,Input!$O$42))</f>
        <v>-0</v>
      </c>
      <c r="U264" s="69" t="n">
        <f aca="false">IF(($AB263*(Input!$C$17/100)&gt;0),0,($AB263*(Input!$C$17/100)))</f>
        <v>0</v>
      </c>
      <c r="V264" s="69"/>
      <c r="W264" s="69" t="n">
        <f aca="false">IF(($N264+$O264+$P264+$Q264+$R264+$S264+$T264+$U264)&lt;0,($N264+$O264+$P264+$Q264+$R264+$S264+$T264+$U264),0)</f>
        <v>0</v>
      </c>
      <c r="X264" s="69"/>
      <c r="Y264" s="69" t="n">
        <f aca="false">IF(($N264+$O264+$P264+$Q264+$R264+$S264+$T264+$U264)&gt;=0,($N264+$O264+$P264+$Q264+$R264+$S264+$T264+$U264),0)</f>
        <v>0</v>
      </c>
      <c r="AA264" s="69" t="n">
        <f aca="false">IF(AND((($AB263+$W263-$U263)&lt;0),($Y264&gt;0)),($AA263-$K264)*(1+Input!$C$19/(12*100)),($AA263+$Y264-$K264)*(1+Input!$C$19/(12*100)))</f>
        <v>963695.313586574</v>
      </c>
      <c r="AB264" s="69" t="n">
        <f aca="false">IF(AND((($AB263+$W263-$U263)&lt;0),($Y264&gt;=0)),($AB263+$W263-$U263+$Y264)*(1+Input!$C$16/(12*100)),0)</f>
        <v>0</v>
      </c>
    </row>
    <row r="265" customFormat="false" ht="12.8" hidden="false" customHeight="false" outlineLevel="0" collapsed="false">
      <c r="A265" s="67" t="n">
        <v>261</v>
      </c>
      <c r="B265" s="68" t="n">
        <f aca="false">EOMONTH(Input!$C$7,A265)</f>
        <v>50860</v>
      </c>
      <c r="D265" s="67" t="n">
        <f aca="false">DATEDIF(Input!$C$23,$B265,"Y")</f>
        <v>61</v>
      </c>
      <c r="E265" s="67" t="n">
        <f aca="false">DATEDIF(Input!$G$23,$B265,"Y")</f>
        <v>60</v>
      </c>
      <c r="G265" s="69" t="n">
        <f aca="false">Salary_01!$L265</f>
        <v>-700.23785088084</v>
      </c>
      <c r="H265" s="69" t="n">
        <f aca="false">Salary_02!$L265</f>
        <v>-700.23785088084</v>
      </c>
      <c r="I265" s="69" t="n">
        <f aca="false">Retirement_Dist_01!$J265</f>
        <v>2360.31952778489</v>
      </c>
      <c r="J265" s="69" t="n">
        <f aca="false">Retirement_Dist_02!$J265</f>
        <v>1498.0326652103</v>
      </c>
      <c r="K265" s="69" t="n">
        <f aca="true">IF($B265&gt;Input!$C$28,(-1)*PMT(Input!$C$19/(100*12),($A$620-OFFSET($A$4,MATCH(Input!$C$28,$B$4:$B$620,1),0,1,1)),$AD$4,0,1),0)</f>
        <v>2734.70377450013</v>
      </c>
      <c r="L265" s="69" t="n">
        <f aca="false">IF(AND(($B265&lt;Input!$C$28),($B265&lt;Input!$G$28)),($G265+$H265+$I265+$J265),($G265+$H265+$I265+$J265+$K265))</f>
        <v>5192.58026573363</v>
      </c>
      <c r="M265" s="69" t="n">
        <f aca="false">Mortgage!$L265</f>
        <v>-465.073642927374</v>
      </c>
      <c r="N265" s="69" t="n">
        <f aca="false">$L265+$M265</f>
        <v>4727.50662280626</v>
      </c>
      <c r="O265" s="69" t="n">
        <f aca="false">IF(AND(($B265&lt;Input!$C$28),($B265&lt;Input!$G$28)),Expenses!$D265,(-1)*$N265)</f>
        <v>-4727.50662280626</v>
      </c>
      <c r="P265" s="69" t="n">
        <f aca="false">Childcare!$D265</f>
        <v>0</v>
      </c>
      <c r="Q265" s="69" t="n">
        <f aca="false">Loan_01!$E265</f>
        <v>0</v>
      </c>
      <c r="R265" s="69" t="n">
        <f aca="false">Loan_02!$E265</f>
        <v>0</v>
      </c>
      <c r="S265" s="69" t="n">
        <f aca="false">(-1)*SUM(Roth_01!$D265+Roth_02!$D265+IRA_01!$D265+IRA_02!$D265+Invest_01!$D265+Invest_02!$D265)</f>
        <v>-0</v>
      </c>
      <c r="T265" s="69" t="n">
        <f aca="false">(-1)*(IF(($B265&gt;Input!$O$22),0,Input!$O$28)+IF(($B265&gt;Input!$O$29),0,Input!$O$35)+IF(($B265&gt;Input!$O$36),0,Input!$O$42))</f>
        <v>-0</v>
      </c>
      <c r="U265" s="69" t="n">
        <f aca="false">IF(($AB264*(Input!$C$17/100)&gt;0),0,($AB264*(Input!$C$17/100)))</f>
        <v>0</v>
      </c>
      <c r="V265" s="69"/>
      <c r="W265" s="69" t="n">
        <f aca="false">IF(($N265+$O265+$P265+$Q265+$R265+$S265+$T265+$U265)&lt;0,($N265+$O265+$P265+$Q265+$R265+$S265+$T265+$U265),0)</f>
        <v>0</v>
      </c>
      <c r="X265" s="69"/>
      <c r="Y265" s="69" t="n">
        <f aca="false">IF(($N265+$O265+$P265+$Q265+$R265+$S265+$T265+$U265)&gt;=0,($N265+$O265+$P265+$Q265+$R265+$S265+$T265+$U265),0)</f>
        <v>0</v>
      </c>
      <c r="AA265" s="69" t="n">
        <f aca="false">IF(AND((($AB264+$W264-$U264)&lt;0),($Y265&gt;0)),($AA264-$K265)*(1+Input!$C$19/(12*100)),($AA264+$Y265-$K265)*(1+Input!$C$19/(12*100)))</f>
        <v>961000.649837483</v>
      </c>
      <c r="AB265" s="69" t="n">
        <f aca="false">IF(AND((($AB264+$W264-$U264)&lt;0),($Y265&gt;=0)),($AB264+$W264-$U264+$Y265)*(1+Input!$C$16/(12*100)),0)</f>
        <v>0</v>
      </c>
    </row>
    <row r="266" customFormat="false" ht="12.8" hidden="false" customHeight="false" outlineLevel="0" collapsed="false">
      <c r="A266" s="67" t="n">
        <v>262</v>
      </c>
      <c r="B266" s="68" t="n">
        <f aca="false">EOMONTH(Input!$C$7,A266)</f>
        <v>50890</v>
      </c>
      <c r="D266" s="67" t="n">
        <f aca="false">DATEDIF(Input!$C$23,$B266,"Y")</f>
        <v>61</v>
      </c>
      <c r="E266" s="67" t="n">
        <f aca="false">DATEDIF(Input!$G$23,$B266,"Y")</f>
        <v>60</v>
      </c>
      <c r="G266" s="69" t="n">
        <f aca="false">Salary_01!$L266</f>
        <v>-700.23785088084</v>
      </c>
      <c r="H266" s="69" t="n">
        <f aca="false">Salary_02!$L266</f>
        <v>-700.23785088084</v>
      </c>
      <c r="I266" s="69" t="n">
        <f aca="false">Retirement_Dist_01!$J266</f>
        <v>2360.31952778489</v>
      </c>
      <c r="J266" s="69" t="n">
        <f aca="false">Retirement_Dist_02!$J266</f>
        <v>1498.0326652103</v>
      </c>
      <c r="K266" s="69" t="n">
        <f aca="true">IF($B266&gt;Input!$C$28,(-1)*PMT(Input!$C$19/(100*12),($A$620-OFFSET($A$4,MATCH(Input!$C$28,$B$4:$B$620,1),0,1,1)),$AD$4,0,1),0)</f>
        <v>2734.70377450013</v>
      </c>
      <c r="L266" s="69" t="n">
        <f aca="false">IF(AND(($B266&lt;Input!$C$28),($B266&lt;Input!$G$28)),($G266+$H266+$I266+$J266),($G266+$H266+$I266+$J266+$K266))</f>
        <v>5192.58026573363</v>
      </c>
      <c r="M266" s="69" t="n">
        <f aca="false">Mortgage!$L266</f>
        <v>-465.073642927374</v>
      </c>
      <c r="N266" s="69" t="n">
        <f aca="false">$L266+$M266</f>
        <v>4727.50662280626</v>
      </c>
      <c r="O266" s="69" t="n">
        <f aca="false">IF(AND(($B266&lt;Input!$C$28),($B266&lt;Input!$G$28)),Expenses!$D266,(-1)*$N266)</f>
        <v>-4727.50662280626</v>
      </c>
      <c r="P266" s="69" t="n">
        <f aca="false">Childcare!$D266</f>
        <v>0</v>
      </c>
      <c r="Q266" s="69" t="n">
        <f aca="false">Loan_01!$E266</f>
        <v>0</v>
      </c>
      <c r="R266" s="69" t="n">
        <f aca="false">Loan_02!$E266</f>
        <v>0</v>
      </c>
      <c r="S266" s="69" t="n">
        <f aca="false">(-1)*SUM(Roth_01!$D266+Roth_02!$D266+IRA_01!$D266+IRA_02!$D266+Invest_01!$D266+Invest_02!$D266)</f>
        <v>-0</v>
      </c>
      <c r="T266" s="69" t="n">
        <f aca="false">(-1)*(IF(($B266&gt;Input!$O$22),0,Input!$O$28)+IF(($B266&gt;Input!$O$29),0,Input!$O$35)+IF(($B266&gt;Input!$O$36),0,Input!$O$42))</f>
        <v>-0</v>
      </c>
      <c r="U266" s="69" t="n">
        <f aca="false">IF(($AB265*(Input!$C$17/100)&gt;0),0,($AB265*(Input!$C$17/100)))</f>
        <v>0</v>
      </c>
      <c r="V266" s="69"/>
      <c r="W266" s="69" t="n">
        <f aca="false">IF(($N266+$O266+$P266+$Q266+$R266+$S266+$T266+$U266)&lt;0,($N266+$O266+$P266+$Q266+$R266+$S266+$T266+$U266),0)</f>
        <v>0</v>
      </c>
      <c r="X266" s="69"/>
      <c r="Y266" s="69" t="n">
        <f aca="false">IF(($N266+$O266+$P266+$Q266+$R266+$S266+$T266+$U266)&gt;=0,($N266+$O266+$P266+$Q266+$R266+$S266+$T266+$U266),0)</f>
        <v>0</v>
      </c>
      <c r="AA266" s="69" t="n">
        <f aca="false">IF(AND((($AB265+$W265-$U265)&lt;0),($Y266&gt;0)),($AA265-$K266)*(1+Input!$C$19/(12*100)),($AA265+$Y266-$K266)*(1+Input!$C$19/(12*100)))</f>
        <v>958305.873810735</v>
      </c>
      <c r="AB266" s="69" t="n">
        <f aca="false">IF(AND((($AB265+$W265-$U265)&lt;0),($Y266&gt;=0)),($AB265+$W265-$U265+$Y266)*(1+Input!$C$16/(12*100)),0)</f>
        <v>0</v>
      </c>
    </row>
    <row r="267" customFormat="false" ht="12.8" hidden="false" customHeight="false" outlineLevel="0" collapsed="false">
      <c r="A267" s="67" t="n">
        <v>263</v>
      </c>
      <c r="B267" s="68" t="n">
        <f aca="false">EOMONTH(Input!$C$7,A267)</f>
        <v>50921</v>
      </c>
      <c r="D267" s="67" t="n">
        <f aca="false">DATEDIF(Input!$C$23,$B267,"Y")</f>
        <v>62</v>
      </c>
      <c r="E267" s="67" t="n">
        <f aca="false">DATEDIF(Input!$G$23,$B267,"Y")</f>
        <v>60</v>
      </c>
      <c r="G267" s="69" t="n">
        <f aca="false">Salary_01!$L267</f>
        <v>-700.23785088084</v>
      </c>
      <c r="H267" s="69" t="n">
        <f aca="false">Salary_02!$L267</f>
        <v>-700.23785088084</v>
      </c>
      <c r="I267" s="69" t="n">
        <f aca="false">Retirement_Dist_01!$J267</f>
        <v>2360.31952778489</v>
      </c>
      <c r="J267" s="69" t="n">
        <f aca="false">Retirement_Dist_02!$J267</f>
        <v>1498.0326652103</v>
      </c>
      <c r="K267" s="69" t="n">
        <f aca="true">IF($B267&gt;Input!$C$28,(-1)*PMT(Input!$C$19/(100*12),($A$620-OFFSET($A$4,MATCH(Input!$C$28,$B$4:$B$620,1),0,1,1)),$AD$4,0,1),0)</f>
        <v>2734.70377450013</v>
      </c>
      <c r="L267" s="69" t="n">
        <f aca="false">IF(AND(($B267&lt;Input!$C$28),($B267&lt;Input!$G$28)),($G267+$H267+$I267+$J267),($G267+$H267+$I267+$J267+$K267))</f>
        <v>5192.58026573363</v>
      </c>
      <c r="M267" s="69" t="n">
        <f aca="false">Mortgage!$L267</f>
        <v>-465.073642927374</v>
      </c>
      <c r="N267" s="69" t="n">
        <f aca="false">$L267+$M267</f>
        <v>4727.50662280626</v>
      </c>
      <c r="O267" s="69" t="n">
        <f aca="false">IF(AND(($B267&lt;Input!$C$28),($B267&lt;Input!$G$28)),Expenses!$D267,(-1)*$N267)</f>
        <v>-4727.50662280626</v>
      </c>
      <c r="P267" s="69" t="n">
        <f aca="false">Childcare!$D267</f>
        <v>0</v>
      </c>
      <c r="Q267" s="69" t="n">
        <f aca="false">Loan_01!$E267</f>
        <v>0</v>
      </c>
      <c r="R267" s="69" t="n">
        <f aca="false">Loan_02!$E267</f>
        <v>0</v>
      </c>
      <c r="S267" s="69" t="n">
        <f aca="false">(-1)*SUM(Roth_01!$D267+Roth_02!$D267+IRA_01!$D267+IRA_02!$D267+Invest_01!$D267+Invest_02!$D267)</f>
        <v>-0</v>
      </c>
      <c r="T267" s="69" t="n">
        <f aca="false">(-1)*(IF(($B267&gt;Input!$O$22),0,Input!$O$28)+IF(($B267&gt;Input!$O$29),0,Input!$O$35)+IF(($B267&gt;Input!$O$36),0,Input!$O$42))</f>
        <v>-0</v>
      </c>
      <c r="U267" s="69" t="n">
        <f aca="false">IF(($AB266*(Input!$C$17/100)&gt;0),0,($AB266*(Input!$C$17/100)))</f>
        <v>0</v>
      </c>
      <c r="V267" s="69"/>
      <c r="W267" s="69" t="n">
        <f aca="false">IF(($N267+$O267+$P267+$Q267+$R267+$S267+$T267+$U267)&lt;0,($N267+$O267+$P267+$Q267+$R267+$S267+$T267+$U267),0)</f>
        <v>0</v>
      </c>
      <c r="X267" s="69"/>
      <c r="Y267" s="69" t="n">
        <f aca="false">IF(($N267+$O267+$P267+$Q267+$R267+$S267+$T267+$U267)&gt;=0,($N267+$O267+$P267+$Q267+$R267+$S267+$T267+$U267),0)</f>
        <v>0</v>
      </c>
      <c r="AA267" s="69" t="n">
        <f aca="false">IF(AND((($AB266+$W266-$U266)&lt;0),($Y267&gt;0)),($AA266-$K267)*(1+Input!$C$19/(12*100)),($AA266+$Y267-$K267)*(1+Input!$C$19/(12*100)))</f>
        <v>955610.985501653</v>
      </c>
      <c r="AB267" s="69" t="n">
        <f aca="false">IF(AND((($AB266+$W266-$U266)&lt;0),($Y267&gt;=0)),($AB266+$W266-$U266+$Y267)*(1+Input!$C$16/(12*100)),0)</f>
        <v>0</v>
      </c>
    </row>
    <row r="268" customFormat="false" ht="12.8" hidden="false" customHeight="false" outlineLevel="0" collapsed="false">
      <c r="A268" s="67" t="n">
        <v>264</v>
      </c>
      <c r="B268" s="68" t="n">
        <f aca="false">EOMONTH(Input!$C$7,A268)</f>
        <v>50951</v>
      </c>
      <c r="D268" s="67" t="n">
        <f aca="false">DATEDIF(Input!$C$23,$B268,"Y")</f>
        <v>62</v>
      </c>
      <c r="E268" s="67" t="n">
        <f aca="false">DATEDIF(Input!$G$23,$B268,"Y")</f>
        <v>60</v>
      </c>
      <c r="G268" s="69" t="n">
        <f aca="false">Salary_01!$L268</f>
        <v>-714.242607898457</v>
      </c>
      <c r="H268" s="69" t="n">
        <f aca="false">Salary_02!$L268</f>
        <v>-714.242607898457</v>
      </c>
      <c r="I268" s="69" t="n">
        <f aca="false">Retirement_Dist_01!$J268</f>
        <v>2360.31952778489</v>
      </c>
      <c r="J268" s="69" t="n">
        <f aca="false">Retirement_Dist_02!$J268</f>
        <v>1498.0326652103</v>
      </c>
      <c r="K268" s="69" t="n">
        <f aca="true">IF($B268&gt;Input!$C$28,(-1)*PMT(Input!$C$19/(100*12),($A$620-OFFSET($A$4,MATCH(Input!$C$28,$B$4:$B$620,1),0,1,1)),$AD$4,0,1),0)</f>
        <v>2734.70377450013</v>
      </c>
      <c r="L268" s="69" t="n">
        <f aca="false">IF(AND(($B268&lt;Input!$C$28),($B268&lt;Input!$G$28)),($G268+$H268+$I268+$J268),($G268+$H268+$I268+$J268+$K268))</f>
        <v>5164.5707516984</v>
      </c>
      <c r="M268" s="69" t="n">
        <f aca="false">Mortgage!$L268</f>
        <v>-479.025852215196</v>
      </c>
      <c r="N268" s="69" t="n">
        <f aca="false">$L268+$M268</f>
        <v>4685.54489948321</v>
      </c>
      <c r="O268" s="69" t="n">
        <f aca="false">IF(AND(($B268&lt;Input!$C$28),($B268&lt;Input!$G$28)),Expenses!$D268,(-1)*$N268)</f>
        <v>-4685.54489948321</v>
      </c>
      <c r="P268" s="69" t="n">
        <f aca="false">Childcare!$D268</f>
        <v>0</v>
      </c>
      <c r="Q268" s="69" t="n">
        <f aca="false">Loan_01!$E268</f>
        <v>0</v>
      </c>
      <c r="R268" s="69" t="n">
        <f aca="false">Loan_02!$E268</f>
        <v>0</v>
      </c>
      <c r="S268" s="69" t="n">
        <f aca="false">(-1)*SUM(Roth_01!$D268+Roth_02!$D268+IRA_01!$D268+IRA_02!$D268+Invest_01!$D268+Invest_02!$D268)</f>
        <v>-0</v>
      </c>
      <c r="T268" s="69" t="n">
        <f aca="false">(-1)*(IF(($B268&gt;Input!$O$22),0,Input!$O$28)+IF(($B268&gt;Input!$O$29),0,Input!$O$35)+IF(($B268&gt;Input!$O$36),0,Input!$O$42))</f>
        <v>-0</v>
      </c>
      <c r="U268" s="69" t="n">
        <f aca="false">IF(($AB267*(Input!$C$17/100)&gt;0),0,($AB267*(Input!$C$17/100)))</f>
        <v>0</v>
      </c>
      <c r="V268" s="69"/>
      <c r="W268" s="69" t="n">
        <f aca="false">IF(($N268+$O268+$P268+$Q268+$R268+$S268+$T268+$U268)&lt;0,($N268+$O268+$P268+$Q268+$R268+$S268+$T268+$U268),0)</f>
        <v>0</v>
      </c>
      <c r="X268" s="69"/>
      <c r="Y268" s="69" t="n">
        <f aca="false">IF(($N268+$O268+$P268+$Q268+$R268+$S268+$T268+$U268)&gt;=0,($N268+$O268+$P268+$Q268+$R268+$S268+$T268+$U268),0)</f>
        <v>0</v>
      </c>
      <c r="AA268" s="69" t="n">
        <f aca="false">IF(AND((($AB267+$W267-$U267)&lt;0),($Y268&gt;0)),($AA267-$K268)*(1+Input!$C$19/(12*100)),($AA267+$Y268-$K268)*(1+Input!$C$19/(12*100)))</f>
        <v>952915.984905559</v>
      </c>
      <c r="AB268" s="69" t="n">
        <f aca="false">IF(AND((($AB267+$W267-$U267)&lt;0),($Y268&gt;=0)),($AB267+$W267-$U267+$Y268)*(1+Input!$C$16/(12*100)),0)</f>
        <v>0</v>
      </c>
    </row>
    <row r="269" customFormat="false" ht="12.8" hidden="false" customHeight="false" outlineLevel="0" collapsed="false">
      <c r="A269" s="67" t="n">
        <v>265</v>
      </c>
      <c r="B269" s="68" t="n">
        <f aca="false">EOMONTH(Input!$C$7,A269)</f>
        <v>50982</v>
      </c>
      <c r="D269" s="67" t="n">
        <f aca="false">DATEDIF(Input!$C$23,$B269,"Y")</f>
        <v>62</v>
      </c>
      <c r="E269" s="67" t="n">
        <f aca="false">DATEDIF(Input!$G$23,$B269,"Y")</f>
        <v>60</v>
      </c>
      <c r="G269" s="69" t="n">
        <f aca="false">Salary_01!$L269</f>
        <v>-714.242607898457</v>
      </c>
      <c r="H269" s="69" t="n">
        <f aca="false">Salary_02!$L269</f>
        <v>-714.242607898457</v>
      </c>
      <c r="I269" s="69" t="n">
        <f aca="false">Retirement_Dist_01!$J269</f>
        <v>2360.31952778489</v>
      </c>
      <c r="J269" s="69" t="n">
        <f aca="false">Retirement_Dist_02!$J269</f>
        <v>1498.0326652103</v>
      </c>
      <c r="K269" s="69" t="n">
        <f aca="true">IF($B269&gt;Input!$C$28,(-1)*PMT(Input!$C$19/(100*12),($A$620-OFFSET($A$4,MATCH(Input!$C$28,$B$4:$B$620,1),0,1,1)),$AD$4,0,1),0)</f>
        <v>2734.70377450013</v>
      </c>
      <c r="L269" s="69" t="n">
        <f aca="false">IF(AND(($B269&lt;Input!$C$28),($B269&lt;Input!$G$28)),($G269+$H269+$I269+$J269),($G269+$H269+$I269+$J269+$K269))</f>
        <v>5164.5707516984</v>
      </c>
      <c r="M269" s="69" t="n">
        <f aca="false">Mortgage!$L269</f>
        <v>-479.025852215196</v>
      </c>
      <c r="N269" s="69" t="n">
        <f aca="false">$L269+$M269</f>
        <v>4685.54489948321</v>
      </c>
      <c r="O269" s="69" t="n">
        <f aca="false">IF(AND(($B269&lt;Input!$C$28),($B269&lt;Input!$G$28)),Expenses!$D269,(-1)*$N269)</f>
        <v>-4685.54489948321</v>
      </c>
      <c r="P269" s="69" t="n">
        <f aca="false">Childcare!$D269</f>
        <v>0</v>
      </c>
      <c r="Q269" s="69" t="n">
        <f aca="false">Loan_01!$E269</f>
        <v>0</v>
      </c>
      <c r="R269" s="69" t="n">
        <f aca="false">Loan_02!$E269</f>
        <v>0</v>
      </c>
      <c r="S269" s="69" t="n">
        <f aca="false">(-1)*SUM(Roth_01!$D269+Roth_02!$D269+IRA_01!$D269+IRA_02!$D269+Invest_01!$D269+Invest_02!$D269)</f>
        <v>-0</v>
      </c>
      <c r="T269" s="69" t="n">
        <f aca="false">(-1)*(IF(($B269&gt;Input!$O$22),0,Input!$O$28)+IF(($B269&gt;Input!$O$29),0,Input!$O$35)+IF(($B269&gt;Input!$O$36),0,Input!$O$42))</f>
        <v>-0</v>
      </c>
      <c r="U269" s="69" t="n">
        <f aca="false">IF(($AB268*(Input!$C$17/100)&gt;0),0,($AB268*(Input!$C$17/100)))</f>
        <v>0</v>
      </c>
      <c r="V269" s="69"/>
      <c r="W269" s="69" t="n">
        <f aca="false">IF(($N269+$O269+$P269+$Q269+$R269+$S269+$T269+$U269)&lt;0,($N269+$O269+$P269+$Q269+$R269+$S269+$T269+$U269),0)</f>
        <v>0</v>
      </c>
      <c r="X269" s="69"/>
      <c r="Y269" s="69" t="n">
        <f aca="false">IF(($N269+$O269+$P269+$Q269+$R269+$S269+$T269+$U269)&gt;=0,($N269+$O269+$P269+$Q269+$R269+$S269+$T269+$U269),0)</f>
        <v>0</v>
      </c>
      <c r="AA269" s="69" t="n">
        <f aca="false">IF(AND((($AB268+$W268-$U268)&lt;0),($Y269&gt;0)),($AA268-$K269)*(1+Input!$C$19/(12*100)),($AA268+$Y269-$K269)*(1+Input!$C$19/(12*100)))</f>
        <v>950220.872017772</v>
      </c>
      <c r="AB269" s="69" t="n">
        <f aca="false">IF(AND((($AB268+$W268-$U268)&lt;0),($Y269&gt;=0)),($AB268+$W268-$U268+$Y269)*(1+Input!$C$16/(12*100)),0)</f>
        <v>0</v>
      </c>
    </row>
    <row r="270" customFormat="false" ht="12.8" hidden="false" customHeight="false" outlineLevel="0" collapsed="false">
      <c r="A270" s="67" t="n">
        <v>266</v>
      </c>
      <c r="B270" s="68" t="n">
        <f aca="false">EOMONTH(Input!$C$7,A270)</f>
        <v>51013</v>
      </c>
      <c r="D270" s="67" t="n">
        <f aca="false">DATEDIF(Input!$C$23,$B270,"Y")</f>
        <v>62</v>
      </c>
      <c r="E270" s="67" t="n">
        <f aca="false">DATEDIF(Input!$G$23,$B270,"Y")</f>
        <v>60</v>
      </c>
      <c r="G270" s="69" t="n">
        <f aca="false">Salary_01!$L270</f>
        <v>-714.242607898457</v>
      </c>
      <c r="H270" s="69" t="n">
        <f aca="false">Salary_02!$L270</f>
        <v>-714.242607898457</v>
      </c>
      <c r="I270" s="69" t="n">
        <f aca="false">Retirement_Dist_01!$J270</f>
        <v>2360.31952778489</v>
      </c>
      <c r="J270" s="69" t="n">
        <f aca="false">Retirement_Dist_02!$J270</f>
        <v>1498.0326652103</v>
      </c>
      <c r="K270" s="69" t="n">
        <f aca="true">IF($B270&gt;Input!$C$28,(-1)*PMT(Input!$C$19/(100*12),($A$620-OFFSET($A$4,MATCH(Input!$C$28,$B$4:$B$620,1),0,1,1)),$AD$4,0,1),0)</f>
        <v>2734.70377450013</v>
      </c>
      <c r="L270" s="69" t="n">
        <f aca="false">IF(AND(($B270&lt;Input!$C$28),($B270&lt;Input!$G$28)),($G270+$H270+$I270+$J270),($G270+$H270+$I270+$J270+$K270))</f>
        <v>5164.5707516984</v>
      </c>
      <c r="M270" s="69" t="n">
        <f aca="false">Mortgage!$L270</f>
        <v>-479.025852215196</v>
      </c>
      <c r="N270" s="69" t="n">
        <f aca="false">$L270+$M270</f>
        <v>4685.54489948321</v>
      </c>
      <c r="O270" s="69" t="n">
        <f aca="false">IF(AND(($B270&lt;Input!$C$28),($B270&lt;Input!$G$28)),Expenses!$D270,(-1)*$N270)</f>
        <v>-4685.54489948321</v>
      </c>
      <c r="P270" s="69" t="n">
        <f aca="false">Childcare!$D270</f>
        <v>0</v>
      </c>
      <c r="Q270" s="69" t="n">
        <f aca="false">Loan_01!$E270</f>
        <v>0</v>
      </c>
      <c r="R270" s="69" t="n">
        <f aca="false">Loan_02!$E270</f>
        <v>0</v>
      </c>
      <c r="S270" s="69" t="n">
        <f aca="false">(-1)*SUM(Roth_01!$D270+Roth_02!$D270+IRA_01!$D270+IRA_02!$D270+Invest_01!$D270+Invest_02!$D270)</f>
        <v>-0</v>
      </c>
      <c r="T270" s="69" t="n">
        <f aca="false">(-1)*(IF(($B270&gt;Input!$O$22),0,Input!$O$28)+IF(($B270&gt;Input!$O$29),0,Input!$O$35)+IF(($B270&gt;Input!$O$36),0,Input!$O$42))</f>
        <v>-0</v>
      </c>
      <c r="U270" s="69" t="n">
        <f aca="false">IF(($AB269*(Input!$C$17/100)&gt;0),0,($AB269*(Input!$C$17/100)))</f>
        <v>0</v>
      </c>
      <c r="V270" s="69"/>
      <c r="W270" s="69" t="n">
        <f aca="false">IF(($N270+$O270+$P270+$Q270+$R270+$S270+$T270+$U270)&lt;0,($N270+$O270+$P270+$Q270+$R270+$S270+$T270+$U270),0)</f>
        <v>0</v>
      </c>
      <c r="X270" s="69"/>
      <c r="Y270" s="69" t="n">
        <f aca="false">IF(($N270+$O270+$P270+$Q270+$R270+$S270+$T270+$U270)&gt;=0,($N270+$O270+$P270+$Q270+$R270+$S270+$T270+$U270),0)</f>
        <v>0</v>
      </c>
      <c r="AA270" s="69" t="n">
        <f aca="false">IF(AND((($AB269+$W269-$U269)&lt;0),($Y270&gt;0)),($AA269-$K270)*(1+Input!$C$19/(12*100)),($AA269+$Y270-$K270)*(1+Input!$C$19/(12*100)))</f>
        <v>947525.646833616</v>
      </c>
      <c r="AB270" s="69" t="n">
        <f aca="false">IF(AND((($AB269+$W269-$U269)&lt;0),($Y270&gt;=0)),($AB269+$W269-$U269+$Y270)*(1+Input!$C$16/(12*100)),0)</f>
        <v>0</v>
      </c>
    </row>
    <row r="271" customFormat="false" ht="12.8" hidden="false" customHeight="false" outlineLevel="0" collapsed="false">
      <c r="A271" s="67" t="n">
        <v>267</v>
      </c>
      <c r="B271" s="68" t="n">
        <f aca="false">EOMONTH(Input!$C$7,A271)</f>
        <v>51043</v>
      </c>
      <c r="D271" s="67" t="n">
        <f aca="false">DATEDIF(Input!$C$23,$B271,"Y")</f>
        <v>62</v>
      </c>
      <c r="E271" s="67" t="n">
        <f aca="false">DATEDIF(Input!$G$23,$B271,"Y")</f>
        <v>60</v>
      </c>
      <c r="G271" s="69" t="n">
        <f aca="false">Salary_01!$L271</f>
        <v>-714.242607898457</v>
      </c>
      <c r="H271" s="69" t="n">
        <f aca="false">Salary_02!$L271</f>
        <v>-714.242607898457</v>
      </c>
      <c r="I271" s="69" t="n">
        <f aca="false">Retirement_Dist_01!$J271</f>
        <v>2360.31952778489</v>
      </c>
      <c r="J271" s="69" t="n">
        <f aca="false">Retirement_Dist_02!$J271</f>
        <v>1498.0326652103</v>
      </c>
      <c r="K271" s="69" t="n">
        <f aca="true">IF($B271&gt;Input!$C$28,(-1)*PMT(Input!$C$19/(100*12),($A$620-OFFSET($A$4,MATCH(Input!$C$28,$B$4:$B$620,1),0,1,1)),$AD$4,0,1),0)</f>
        <v>2734.70377450013</v>
      </c>
      <c r="L271" s="69" t="n">
        <f aca="false">IF(AND(($B271&lt;Input!$C$28),($B271&lt;Input!$G$28)),($G271+$H271+$I271+$J271),($G271+$H271+$I271+$J271+$K271))</f>
        <v>5164.5707516984</v>
      </c>
      <c r="M271" s="69" t="n">
        <f aca="false">Mortgage!$L271</f>
        <v>-479.025852215196</v>
      </c>
      <c r="N271" s="69" t="n">
        <f aca="false">$L271+$M271</f>
        <v>4685.54489948321</v>
      </c>
      <c r="O271" s="69" t="n">
        <f aca="false">IF(AND(($B271&lt;Input!$C$28),($B271&lt;Input!$G$28)),Expenses!$D271,(-1)*$N271)</f>
        <v>-4685.54489948321</v>
      </c>
      <c r="P271" s="69" t="n">
        <f aca="false">Childcare!$D271</f>
        <v>0</v>
      </c>
      <c r="Q271" s="69" t="n">
        <f aca="false">Loan_01!$E271</f>
        <v>0</v>
      </c>
      <c r="R271" s="69" t="n">
        <f aca="false">Loan_02!$E271</f>
        <v>0</v>
      </c>
      <c r="S271" s="69" t="n">
        <f aca="false">(-1)*SUM(Roth_01!$D271+Roth_02!$D271+IRA_01!$D271+IRA_02!$D271+Invest_01!$D271+Invest_02!$D271)</f>
        <v>-0</v>
      </c>
      <c r="T271" s="69" t="n">
        <f aca="false">(-1)*(IF(($B271&gt;Input!$O$22),0,Input!$O$28)+IF(($B271&gt;Input!$O$29),0,Input!$O$35)+IF(($B271&gt;Input!$O$36),0,Input!$O$42))</f>
        <v>-0</v>
      </c>
      <c r="U271" s="69" t="n">
        <f aca="false">IF(($AB270*(Input!$C$17/100)&gt;0),0,($AB270*(Input!$C$17/100)))</f>
        <v>0</v>
      </c>
      <c r="V271" s="69"/>
      <c r="W271" s="69" t="n">
        <f aca="false">IF(($N271+$O271+$P271+$Q271+$R271+$S271+$T271+$U271)&lt;0,($N271+$O271+$P271+$Q271+$R271+$S271+$T271+$U271),0)</f>
        <v>0</v>
      </c>
      <c r="X271" s="69"/>
      <c r="Y271" s="69" t="n">
        <f aca="false">IF(($N271+$O271+$P271+$Q271+$R271+$S271+$T271+$U271)&gt;=0,($N271+$O271+$P271+$Q271+$R271+$S271+$T271+$U271),0)</f>
        <v>0</v>
      </c>
      <c r="AA271" s="69" t="n">
        <f aca="false">IF(AND((($AB270+$W270-$U270)&lt;0),($Y271&gt;0)),($AA270-$K271)*(1+Input!$C$19/(12*100)),($AA270+$Y271-$K271)*(1+Input!$C$19/(12*100)))</f>
        <v>944830.30934841</v>
      </c>
      <c r="AB271" s="69" t="n">
        <f aca="false">IF(AND((($AB270+$W270-$U270)&lt;0),($Y271&gt;=0)),($AB270+$W270-$U270+$Y271)*(1+Input!$C$16/(12*100)),0)</f>
        <v>0</v>
      </c>
    </row>
    <row r="272" customFormat="false" ht="12.8" hidden="false" customHeight="false" outlineLevel="0" collapsed="false">
      <c r="A272" s="67" t="n">
        <v>268</v>
      </c>
      <c r="B272" s="68" t="n">
        <f aca="false">EOMONTH(Input!$C$7,A272)</f>
        <v>51074</v>
      </c>
      <c r="D272" s="67" t="n">
        <f aca="false">DATEDIF(Input!$C$23,$B272,"Y")</f>
        <v>62</v>
      </c>
      <c r="E272" s="67" t="n">
        <f aca="false">DATEDIF(Input!$G$23,$B272,"Y")</f>
        <v>61</v>
      </c>
      <c r="G272" s="69" t="n">
        <f aca="false">Salary_01!$L272</f>
        <v>-714.242607898457</v>
      </c>
      <c r="H272" s="69" t="n">
        <f aca="false">Salary_02!$L272</f>
        <v>-714.242607898457</v>
      </c>
      <c r="I272" s="69" t="n">
        <f aca="false">Retirement_Dist_01!$J272</f>
        <v>2360.31952778489</v>
      </c>
      <c r="J272" s="69" t="n">
        <f aca="false">Retirement_Dist_02!$J272</f>
        <v>1498.0326652103</v>
      </c>
      <c r="K272" s="69" t="n">
        <f aca="true">IF($B272&gt;Input!$C$28,(-1)*PMT(Input!$C$19/(100*12),($A$620-OFFSET($A$4,MATCH(Input!$C$28,$B$4:$B$620,1),0,1,1)),$AD$4,0,1),0)</f>
        <v>2734.70377450013</v>
      </c>
      <c r="L272" s="69" t="n">
        <f aca="false">IF(AND(($B272&lt;Input!$C$28),($B272&lt;Input!$G$28)),($G272+$H272+$I272+$J272),($G272+$H272+$I272+$J272+$K272))</f>
        <v>5164.5707516984</v>
      </c>
      <c r="M272" s="69" t="n">
        <f aca="false">Mortgage!$L272</f>
        <v>-479.025852215196</v>
      </c>
      <c r="N272" s="69" t="n">
        <f aca="false">$L272+$M272</f>
        <v>4685.54489948321</v>
      </c>
      <c r="O272" s="69" t="n">
        <f aca="false">IF(AND(($B272&lt;Input!$C$28),($B272&lt;Input!$G$28)),Expenses!$D272,(-1)*$N272)</f>
        <v>-4685.54489948321</v>
      </c>
      <c r="P272" s="69" t="n">
        <f aca="false">Childcare!$D272</f>
        <v>0</v>
      </c>
      <c r="Q272" s="69" t="n">
        <f aca="false">Loan_01!$E272</f>
        <v>0</v>
      </c>
      <c r="R272" s="69" t="n">
        <f aca="false">Loan_02!$E272</f>
        <v>0</v>
      </c>
      <c r="S272" s="69" t="n">
        <f aca="false">(-1)*SUM(Roth_01!$D272+Roth_02!$D272+IRA_01!$D272+IRA_02!$D272+Invest_01!$D272+Invest_02!$D272)</f>
        <v>-0</v>
      </c>
      <c r="T272" s="69" t="n">
        <f aca="false">(-1)*(IF(($B272&gt;Input!$O$22),0,Input!$O$28)+IF(($B272&gt;Input!$O$29),0,Input!$O$35)+IF(($B272&gt;Input!$O$36),0,Input!$O$42))</f>
        <v>-0</v>
      </c>
      <c r="U272" s="69" t="n">
        <f aca="false">IF(($AB271*(Input!$C$17/100)&gt;0),0,($AB271*(Input!$C$17/100)))</f>
        <v>0</v>
      </c>
      <c r="V272" s="69"/>
      <c r="W272" s="69" t="n">
        <f aca="false">IF(($N272+$O272+$P272+$Q272+$R272+$S272+$T272+$U272)&lt;0,($N272+$O272+$P272+$Q272+$R272+$S272+$T272+$U272),0)</f>
        <v>0</v>
      </c>
      <c r="X272" s="69"/>
      <c r="Y272" s="69" t="n">
        <f aca="false">IF(($N272+$O272+$P272+$Q272+$R272+$S272+$T272+$U272)&gt;=0,($N272+$O272+$P272+$Q272+$R272+$S272+$T272+$U272),0)</f>
        <v>0</v>
      </c>
      <c r="AA272" s="69" t="n">
        <f aca="false">IF(AND((($AB271+$W271-$U271)&lt;0),($Y272&gt;0)),($AA271-$K272)*(1+Input!$C$19/(12*100)),($AA271+$Y272-$K272)*(1+Input!$C$19/(12*100)))</f>
        <v>942134.859557475</v>
      </c>
      <c r="AB272" s="69" t="n">
        <f aca="false">IF(AND((($AB271+$W271-$U271)&lt;0),($Y272&gt;=0)),($AB271+$W271-$U271+$Y272)*(1+Input!$C$16/(12*100)),0)</f>
        <v>0</v>
      </c>
    </row>
    <row r="273" customFormat="false" ht="12.8" hidden="false" customHeight="false" outlineLevel="0" collapsed="false">
      <c r="A273" s="67" t="n">
        <v>269</v>
      </c>
      <c r="B273" s="68" t="n">
        <f aca="false">EOMONTH(Input!$C$7,A273)</f>
        <v>51104</v>
      </c>
      <c r="D273" s="67" t="n">
        <f aca="false">DATEDIF(Input!$C$23,$B273,"Y")</f>
        <v>62</v>
      </c>
      <c r="E273" s="67" t="n">
        <f aca="false">DATEDIF(Input!$G$23,$B273,"Y")</f>
        <v>61</v>
      </c>
      <c r="G273" s="69" t="n">
        <f aca="false">Salary_01!$L273</f>
        <v>-714.242607898457</v>
      </c>
      <c r="H273" s="69" t="n">
        <f aca="false">Salary_02!$L273</f>
        <v>-714.242607898457</v>
      </c>
      <c r="I273" s="69" t="n">
        <f aca="false">Retirement_Dist_01!$J273</f>
        <v>2360.31952778489</v>
      </c>
      <c r="J273" s="69" t="n">
        <f aca="false">Retirement_Dist_02!$J273</f>
        <v>1498.0326652103</v>
      </c>
      <c r="K273" s="69" t="n">
        <f aca="true">IF($B273&gt;Input!$C$28,(-1)*PMT(Input!$C$19/(100*12),($A$620-OFFSET($A$4,MATCH(Input!$C$28,$B$4:$B$620,1),0,1,1)),$AD$4,0,1),0)</f>
        <v>2734.70377450013</v>
      </c>
      <c r="L273" s="69" t="n">
        <f aca="false">IF(AND(($B273&lt;Input!$C$28),($B273&lt;Input!$G$28)),($G273+$H273+$I273+$J273),($G273+$H273+$I273+$J273+$K273))</f>
        <v>5164.5707516984</v>
      </c>
      <c r="M273" s="69" t="n">
        <f aca="false">Mortgage!$L273</f>
        <v>-479.025852215196</v>
      </c>
      <c r="N273" s="69" t="n">
        <f aca="false">$L273+$M273</f>
        <v>4685.54489948321</v>
      </c>
      <c r="O273" s="69" t="n">
        <f aca="false">IF(AND(($B273&lt;Input!$C$28),($B273&lt;Input!$G$28)),Expenses!$D273,(-1)*$N273)</f>
        <v>-4685.54489948321</v>
      </c>
      <c r="P273" s="69" t="n">
        <f aca="false">Childcare!$D273</f>
        <v>0</v>
      </c>
      <c r="Q273" s="69" t="n">
        <f aca="false">Loan_01!$E273</f>
        <v>0</v>
      </c>
      <c r="R273" s="69" t="n">
        <f aca="false">Loan_02!$E273</f>
        <v>0</v>
      </c>
      <c r="S273" s="69" t="n">
        <f aca="false">(-1)*SUM(Roth_01!$D273+Roth_02!$D273+IRA_01!$D273+IRA_02!$D273+Invest_01!$D273+Invest_02!$D273)</f>
        <v>-0</v>
      </c>
      <c r="T273" s="69" t="n">
        <f aca="false">(-1)*(IF(($B273&gt;Input!$O$22),0,Input!$O$28)+IF(($B273&gt;Input!$O$29),0,Input!$O$35)+IF(($B273&gt;Input!$O$36),0,Input!$O$42))</f>
        <v>-0</v>
      </c>
      <c r="U273" s="69" t="n">
        <f aca="false">IF(($AB272*(Input!$C$17/100)&gt;0),0,($AB272*(Input!$C$17/100)))</f>
        <v>0</v>
      </c>
      <c r="V273" s="69"/>
      <c r="W273" s="69" t="n">
        <f aca="false">IF(($N273+$O273+$P273+$Q273+$R273+$S273+$T273+$U273)&lt;0,($N273+$O273+$P273+$Q273+$R273+$S273+$T273+$U273),0)</f>
        <v>0</v>
      </c>
      <c r="X273" s="69"/>
      <c r="Y273" s="69" t="n">
        <f aca="false">IF(($N273+$O273+$P273+$Q273+$R273+$S273+$T273+$U273)&gt;=0,($N273+$O273+$P273+$Q273+$R273+$S273+$T273+$U273),0)</f>
        <v>0</v>
      </c>
      <c r="AA273" s="69" t="n">
        <f aca="false">IF(AND((($AB272+$W272-$U272)&lt;0),($Y273&gt;0)),($AA272-$K273)*(1+Input!$C$19/(12*100)),($AA272+$Y273-$K273)*(1+Input!$C$19/(12*100)))</f>
        <v>939439.297456132</v>
      </c>
      <c r="AB273" s="69" t="n">
        <f aca="false">IF(AND((($AB272+$W272-$U272)&lt;0),($Y273&gt;=0)),($AB272+$W272-$U272+$Y273)*(1+Input!$C$16/(12*100)),0)</f>
        <v>0</v>
      </c>
    </row>
    <row r="274" customFormat="false" ht="12.8" hidden="false" customHeight="false" outlineLevel="0" collapsed="false">
      <c r="A274" s="67" t="n">
        <v>270</v>
      </c>
      <c r="B274" s="68" t="n">
        <f aca="false">EOMONTH(Input!$C$7,A274)</f>
        <v>51135</v>
      </c>
      <c r="D274" s="67" t="n">
        <f aca="false">DATEDIF(Input!$C$23,$B274,"Y")</f>
        <v>62</v>
      </c>
      <c r="E274" s="67" t="n">
        <f aca="false">DATEDIF(Input!$G$23,$B274,"Y")</f>
        <v>61</v>
      </c>
      <c r="G274" s="69" t="n">
        <f aca="false">Salary_01!$L274</f>
        <v>-714.242607898457</v>
      </c>
      <c r="H274" s="69" t="n">
        <f aca="false">Salary_02!$L274</f>
        <v>-714.242607898457</v>
      </c>
      <c r="I274" s="69" t="n">
        <f aca="false">Retirement_Dist_01!$J274</f>
        <v>2360.31952778489</v>
      </c>
      <c r="J274" s="69" t="n">
        <f aca="false">Retirement_Dist_02!$J274</f>
        <v>1498.0326652103</v>
      </c>
      <c r="K274" s="69" t="n">
        <f aca="true">IF($B274&gt;Input!$C$28,(-1)*PMT(Input!$C$19/(100*12),($A$620-OFFSET($A$4,MATCH(Input!$C$28,$B$4:$B$620,1),0,1,1)),$AD$4,0,1),0)</f>
        <v>2734.70377450013</v>
      </c>
      <c r="L274" s="69" t="n">
        <f aca="false">IF(AND(($B274&lt;Input!$C$28),($B274&lt;Input!$G$28)),($G274+$H274+$I274+$J274),($G274+$H274+$I274+$J274+$K274))</f>
        <v>5164.5707516984</v>
      </c>
      <c r="M274" s="69" t="n">
        <f aca="false">Mortgage!$L274</f>
        <v>-479.025852215196</v>
      </c>
      <c r="N274" s="69" t="n">
        <f aca="false">$L274+$M274</f>
        <v>4685.54489948321</v>
      </c>
      <c r="O274" s="69" t="n">
        <f aca="false">IF(AND(($B274&lt;Input!$C$28),($B274&lt;Input!$G$28)),Expenses!$D274,(-1)*$N274)</f>
        <v>-4685.54489948321</v>
      </c>
      <c r="P274" s="69" t="n">
        <f aca="false">Childcare!$D274</f>
        <v>0</v>
      </c>
      <c r="Q274" s="69" t="n">
        <f aca="false">Loan_01!$E274</f>
        <v>0</v>
      </c>
      <c r="R274" s="69" t="n">
        <f aca="false">Loan_02!$E274</f>
        <v>0</v>
      </c>
      <c r="S274" s="69" t="n">
        <f aca="false">(-1)*SUM(Roth_01!$D274+Roth_02!$D274+IRA_01!$D274+IRA_02!$D274+Invest_01!$D274+Invest_02!$D274)</f>
        <v>-0</v>
      </c>
      <c r="T274" s="69" t="n">
        <f aca="false">(-1)*(IF(($B274&gt;Input!$O$22),0,Input!$O$28)+IF(($B274&gt;Input!$O$29),0,Input!$O$35)+IF(($B274&gt;Input!$O$36),0,Input!$O$42))</f>
        <v>-0</v>
      </c>
      <c r="U274" s="69" t="n">
        <f aca="false">IF(($AB273*(Input!$C$17/100)&gt;0),0,($AB273*(Input!$C$17/100)))</f>
        <v>0</v>
      </c>
      <c r="V274" s="69"/>
      <c r="W274" s="69" t="n">
        <f aca="false">IF(($N274+$O274+$P274+$Q274+$R274+$S274+$T274+$U274)&lt;0,($N274+$O274+$P274+$Q274+$R274+$S274+$T274+$U274),0)</f>
        <v>0</v>
      </c>
      <c r="X274" s="69"/>
      <c r="Y274" s="69" t="n">
        <f aca="false">IF(($N274+$O274+$P274+$Q274+$R274+$S274+$T274+$U274)&gt;=0,($N274+$O274+$P274+$Q274+$R274+$S274+$T274+$U274),0)</f>
        <v>0</v>
      </c>
      <c r="AA274" s="69" t="n">
        <f aca="false">IF(AND((($AB273+$W273-$U273)&lt;0),($Y274&gt;0)),($AA273-$K274)*(1+Input!$C$19/(12*100)),($AA273+$Y274-$K274)*(1+Input!$C$19/(12*100)))</f>
        <v>936743.623039702</v>
      </c>
      <c r="AB274" s="69" t="n">
        <f aca="false">IF(AND((($AB273+$W273-$U273)&lt;0),($Y274&gt;=0)),($AB273+$W273-$U273+$Y274)*(1+Input!$C$16/(12*100)),0)</f>
        <v>0</v>
      </c>
    </row>
    <row r="275" customFormat="false" ht="12.8" hidden="false" customHeight="false" outlineLevel="0" collapsed="false">
      <c r="A275" s="67" t="n">
        <v>271</v>
      </c>
      <c r="B275" s="68" t="n">
        <f aca="false">EOMONTH(Input!$C$7,A275)</f>
        <v>51166</v>
      </c>
      <c r="D275" s="67" t="n">
        <f aca="false">DATEDIF(Input!$C$23,$B275,"Y")</f>
        <v>62</v>
      </c>
      <c r="E275" s="67" t="n">
        <f aca="false">DATEDIF(Input!$G$23,$B275,"Y")</f>
        <v>61</v>
      </c>
      <c r="G275" s="69" t="n">
        <f aca="false">Salary_01!$L275</f>
        <v>-714.242607898457</v>
      </c>
      <c r="H275" s="69" t="n">
        <f aca="false">Salary_02!$L275</f>
        <v>-714.242607898457</v>
      </c>
      <c r="I275" s="69" t="n">
        <f aca="false">Retirement_Dist_01!$J275</f>
        <v>2360.31952778489</v>
      </c>
      <c r="J275" s="69" t="n">
        <f aca="false">Retirement_Dist_02!$J275</f>
        <v>1498.0326652103</v>
      </c>
      <c r="K275" s="69" t="n">
        <f aca="true">IF($B275&gt;Input!$C$28,(-1)*PMT(Input!$C$19/(100*12),($A$620-OFFSET($A$4,MATCH(Input!$C$28,$B$4:$B$620,1),0,1,1)),$AD$4,0,1),0)</f>
        <v>2734.70377450013</v>
      </c>
      <c r="L275" s="69" t="n">
        <f aca="false">IF(AND(($B275&lt;Input!$C$28),($B275&lt;Input!$G$28)),($G275+$H275+$I275+$J275),($G275+$H275+$I275+$J275+$K275))</f>
        <v>5164.5707516984</v>
      </c>
      <c r="M275" s="69" t="n">
        <f aca="false">Mortgage!$L275</f>
        <v>-479.025852215196</v>
      </c>
      <c r="N275" s="69" t="n">
        <f aca="false">$L275+$M275</f>
        <v>4685.54489948321</v>
      </c>
      <c r="O275" s="69" t="n">
        <f aca="false">IF(AND(($B275&lt;Input!$C$28),($B275&lt;Input!$G$28)),Expenses!$D275,(-1)*$N275)</f>
        <v>-4685.54489948321</v>
      </c>
      <c r="P275" s="69" t="n">
        <f aca="false">Childcare!$D275</f>
        <v>0</v>
      </c>
      <c r="Q275" s="69" t="n">
        <f aca="false">Loan_01!$E275</f>
        <v>0</v>
      </c>
      <c r="R275" s="69" t="n">
        <f aca="false">Loan_02!$E275</f>
        <v>0</v>
      </c>
      <c r="S275" s="69" t="n">
        <f aca="false">(-1)*SUM(Roth_01!$D275+Roth_02!$D275+IRA_01!$D275+IRA_02!$D275+Invest_01!$D275+Invest_02!$D275)</f>
        <v>-0</v>
      </c>
      <c r="T275" s="69" t="n">
        <f aca="false">(-1)*(IF(($B275&gt;Input!$O$22),0,Input!$O$28)+IF(($B275&gt;Input!$O$29),0,Input!$O$35)+IF(($B275&gt;Input!$O$36),0,Input!$O$42))</f>
        <v>-0</v>
      </c>
      <c r="U275" s="69" t="n">
        <f aca="false">IF(($AB274*(Input!$C$17/100)&gt;0),0,($AB274*(Input!$C$17/100)))</f>
        <v>0</v>
      </c>
      <c r="V275" s="69"/>
      <c r="W275" s="69" t="n">
        <f aca="false">IF(($N275+$O275+$P275+$Q275+$R275+$S275+$T275+$U275)&lt;0,($N275+$O275+$P275+$Q275+$R275+$S275+$T275+$U275),0)</f>
        <v>0</v>
      </c>
      <c r="X275" s="69"/>
      <c r="Y275" s="69" t="n">
        <f aca="false">IF(($N275+$O275+$P275+$Q275+$R275+$S275+$T275+$U275)&gt;=0,($N275+$O275+$P275+$Q275+$R275+$S275+$T275+$U275),0)</f>
        <v>0</v>
      </c>
      <c r="AA275" s="69" t="n">
        <f aca="false">IF(AND((($AB274+$W274-$U274)&lt;0),($Y275&gt;0)),($AA274-$K275)*(1+Input!$C$19/(12*100)),($AA274+$Y275-$K275)*(1+Input!$C$19/(12*100)))</f>
        <v>934047.836303505</v>
      </c>
      <c r="AB275" s="69" t="n">
        <f aca="false">IF(AND((($AB274+$W274-$U274)&lt;0),($Y275&gt;=0)),($AB274+$W274-$U274+$Y275)*(1+Input!$C$16/(12*100)),0)</f>
        <v>0</v>
      </c>
    </row>
    <row r="276" customFormat="false" ht="12.8" hidden="false" customHeight="false" outlineLevel="0" collapsed="false">
      <c r="A276" s="67" t="n">
        <v>272</v>
      </c>
      <c r="B276" s="68" t="n">
        <f aca="false">EOMONTH(Input!$C$7,A276)</f>
        <v>51195</v>
      </c>
      <c r="D276" s="67" t="n">
        <f aca="false">DATEDIF(Input!$C$23,$B276,"Y")</f>
        <v>62</v>
      </c>
      <c r="E276" s="67" t="n">
        <f aca="false">DATEDIF(Input!$G$23,$B276,"Y")</f>
        <v>61</v>
      </c>
      <c r="G276" s="69" t="n">
        <f aca="false">Salary_01!$L276</f>
        <v>-714.242607898457</v>
      </c>
      <c r="H276" s="69" t="n">
        <f aca="false">Salary_02!$L276</f>
        <v>-714.242607898457</v>
      </c>
      <c r="I276" s="69" t="n">
        <f aca="false">Retirement_Dist_01!$J276</f>
        <v>2360.31952778489</v>
      </c>
      <c r="J276" s="69" t="n">
        <f aca="false">Retirement_Dist_02!$J276</f>
        <v>1498.0326652103</v>
      </c>
      <c r="K276" s="69" t="n">
        <f aca="true">IF($B276&gt;Input!$C$28,(-1)*PMT(Input!$C$19/(100*12),($A$620-OFFSET($A$4,MATCH(Input!$C$28,$B$4:$B$620,1),0,1,1)),$AD$4,0,1),0)</f>
        <v>2734.70377450013</v>
      </c>
      <c r="L276" s="69" t="n">
        <f aca="false">IF(AND(($B276&lt;Input!$C$28),($B276&lt;Input!$G$28)),($G276+$H276+$I276+$J276),($G276+$H276+$I276+$J276+$K276))</f>
        <v>5164.5707516984</v>
      </c>
      <c r="M276" s="69" t="n">
        <f aca="false">Mortgage!$L276</f>
        <v>-479.025852215196</v>
      </c>
      <c r="N276" s="69" t="n">
        <f aca="false">$L276+$M276</f>
        <v>4685.54489948321</v>
      </c>
      <c r="O276" s="69" t="n">
        <f aca="false">IF(AND(($B276&lt;Input!$C$28),($B276&lt;Input!$G$28)),Expenses!$D276,(-1)*$N276)</f>
        <v>-4685.54489948321</v>
      </c>
      <c r="P276" s="69" t="n">
        <f aca="false">Childcare!$D276</f>
        <v>0</v>
      </c>
      <c r="Q276" s="69" t="n">
        <f aca="false">Loan_01!$E276</f>
        <v>0</v>
      </c>
      <c r="R276" s="69" t="n">
        <f aca="false">Loan_02!$E276</f>
        <v>0</v>
      </c>
      <c r="S276" s="69" t="n">
        <f aca="false">(-1)*SUM(Roth_01!$D276+Roth_02!$D276+IRA_01!$D276+IRA_02!$D276+Invest_01!$D276+Invest_02!$D276)</f>
        <v>-0</v>
      </c>
      <c r="T276" s="69" t="n">
        <f aca="false">(-1)*(IF(($B276&gt;Input!$O$22),0,Input!$O$28)+IF(($B276&gt;Input!$O$29),0,Input!$O$35)+IF(($B276&gt;Input!$O$36),0,Input!$O$42))</f>
        <v>-0</v>
      </c>
      <c r="U276" s="69" t="n">
        <f aca="false">IF(($AB275*(Input!$C$17/100)&gt;0),0,($AB275*(Input!$C$17/100)))</f>
        <v>0</v>
      </c>
      <c r="V276" s="69"/>
      <c r="W276" s="69" t="n">
        <f aca="false">IF(($N276+$O276+$P276+$Q276+$R276+$S276+$T276+$U276)&lt;0,($N276+$O276+$P276+$Q276+$R276+$S276+$T276+$U276),0)</f>
        <v>0</v>
      </c>
      <c r="X276" s="69"/>
      <c r="Y276" s="69" t="n">
        <f aca="false">IF(($N276+$O276+$P276+$Q276+$R276+$S276+$T276+$U276)&gt;=0,($N276+$O276+$P276+$Q276+$R276+$S276+$T276+$U276),0)</f>
        <v>0</v>
      </c>
      <c r="AA276" s="69" t="n">
        <f aca="false">IF(AND((($AB275+$W275-$U275)&lt;0),($Y276&gt;0)),($AA275-$K276)*(1+Input!$C$19/(12*100)),($AA275+$Y276-$K276)*(1+Input!$C$19/(12*100)))</f>
        <v>931351.93724286</v>
      </c>
      <c r="AB276" s="69" t="n">
        <f aca="false">IF(AND((($AB275+$W275-$U275)&lt;0),($Y276&gt;=0)),($AB275+$W275-$U275+$Y276)*(1+Input!$C$16/(12*100)),0)</f>
        <v>0</v>
      </c>
    </row>
    <row r="277" customFormat="false" ht="12.8" hidden="false" customHeight="false" outlineLevel="0" collapsed="false">
      <c r="A277" s="67" t="n">
        <v>273</v>
      </c>
      <c r="B277" s="68" t="n">
        <f aca="false">EOMONTH(Input!$C$7,A277)</f>
        <v>51226</v>
      </c>
      <c r="D277" s="67" t="n">
        <f aca="false">DATEDIF(Input!$C$23,$B277,"Y")</f>
        <v>62</v>
      </c>
      <c r="E277" s="67" t="n">
        <f aca="false">DATEDIF(Input!$G$23,$B277,"Y")</f>
        <v>61</v>
      </c>
      <c r="G277" s="69" t="n">
        <f aca="false">Salary_01!$L277</f>
        <v>-714.242607898457</v>
      </c>
      <c r="H277" s="69" t="n">
        <f aca="false">Salary_02!$L277</f>
        <v>-714.242607898457</v>
      </c>
      <c r="I277" s="69" t="n">
        <f aca="false">Retirement_Dist_01!$J277</f>
        <v>2360.31952778489</v>
      </c>
      <c r="J277" s="69" t="n">
        <f aca="false">Retirement_Dist_02!$J277</f>
        <v>1498.0326652103</v>
      </c>
      <c r="K277" s="69" t="n">
        <f aca="true">IF($B277&gt;Input!$C$28,(-1)*PMT(Input!$C$19/(100*12),($A$620-OFFSET($A$4,MATCH(Input!$C$28,$B$4:$B$620,1),0,1,1)),$AD$4,0,1),0)</f>
        <v>2734.70377450013</v>
      </c>
      <c r="L277" s="69" t="n">
        <f aca="false">IF(AND(($B277&lt;Input!$C$28),($B277&lt;Input!$G$28)),($G277+$H277+$I277+$J277),($G277+$H277+$I277+$J277+$K277))</f>
        <v>5164.5707516984</v>
      </c>
      <c r="M277" s="69" t="n">
        <f aca="false">Mortgage!$L277</f>
        <v>-479.025852215196</v>
      </c>
      <c r="N277" s="69" t="n">
        <f aca="false">$L277+$M277</f>
        <v>4685.54489948321</v>
      </c>
      <c r="O277" s="69" t="n">
        <f aca="false">IF(AND(($B277&lt;Input!$C$28),($B277&lt;Input!$G$28)),Expenses!$D277,(-1)*$N277)</f>
        <v>-4685.54489948321</v>
      </c>
      <c r="P277" s="69" t="n">
        <f aca="false">Childcare!$D277</f>
        <v>0</v>
      </c>
      <c r="Q277" s="69" t="n">
        <f aca="false">Loan_01!$E277</f>
        <v>0</v>
      </c>
      <c r="R277" s="69" t="n">
        <f aca="false">Loan_02!$E277</f>
        <v>0</v>
      </c>
      <c r="S277" s="69" t="n">
        <f aca="false">(-1)*SUM(Roth_01!$D277+Roth_02!$D277+IRA_01!$D277+IRA_02!$D277+Invest_01!$D277+Invest_02!$D277)</f>
        <v>-0</v>
      </c>
      <c r="T277" s="69" t="n">
        <f aca="false">(-1)*(IF(($B277&gt;Input!$O$22),0,Input!$O$28)+IF(($B277&gt;Input!$O$29),0,Input!$O$35)+IF(($B277&gt;Input!$O$36),0,Input!$O$42))</f>
        <v>-0</v>
      </c>
      <c r="U277" s="69" t="n">
        <f aca="false">IF(($AB276*(Input!$C$17/100)&gt;0),0,($AB276*(Input!$C$17/100)))</f>
        <v>0</v>
      </c>
      <c r="V277" s="69"/>
      <c r="W277" s="69" t="n">
        <f aca="false">IF(($N277+$O277+$P277+$Q277+$R277+$S277+$T277+$U277)&lt;0,($N277+$O277+$P277+$Q277+$R277+$S277+$T277+$U277),0)</f>
        <v>0</v>
      </c>
      <c r="X277" s="69"/>
      <c r="Y277" s="69" t="n">
        <f aca="false">IF(($N277+$O277+$P277+$Q277+$R277+$S277+$T277+$U277)&gt;=0,($N277+$O277+$P277+$Q277+$R277+$S277+$T277+$U277),0)</f>
        <v>0</v>
      </c>
      <c r="AA277" s="69" t="n">
        <f aca="false">IF(AND((($AB276+$W276-$U276)&lt;0),($Y277&gt;0)),($AA276-$K277)*(1+Input!$C$19/(12*100)),($AA276+$Y277-$K277)*(1+Input!$C$19/(12*100)))</f>
        <v>928655.925853088</v>
      </c>
      <c r="AB277" s="69" t="n">
        <f aca="false">IF(AND((($AB276+$W276-$U276)&lt;0),($Y277&gt;=0)),($AB276+$W276-$U276+$Y277)*(1+Input!$C$16/(12*100)),0)</f>
        <v>0</v>
      </c>
    </row>
    <row r="278" customFormat="false" ht="12.8" hidden="false" customHeight="false" outlineLevel="0" collapsed="false">
      <c r="A278" s="67" t="n">
        <v>274</v>
      </c>
      <c r="B278" s="68" t="n">
        <f aca="false">EOMONTH(Input!$C$7,A278)</f>
        <v>51256</v>
      </c>
      <c r="D278" s="67" t="n">
        <f aca="false">DATEDIF(Input!$C$23,$B278,"Y")</f>
        <v>62</v>
      </c>
      <c r="E278" s="67" t="n">
        <f aca="false">DATEDIF(Input!$G$23,$B278,"Y")</f>
        <v>61</v>
      </c>
      <c r="G278" s="69" t="n">
        <f aca="false">Salary_01!$L278</f>
        <v>-714.242607898457</v>
      </c>
      <c r="H278" s="69" t="n">
        <f aca="false">Salary_02!$L278</f>
        <v>-714.242607898457</v>
      </c>
      <c r="I278" s="69" t="n">
        <f aca="false">Retirement_Dist_01!$J278</f>
        <v>2360.31952778489</v>
      </c>
      <c r="J278" s="69" t="n">
        <f aca="false">Retirement_Dist_02!$J278</f>
        <v>1498.0326652103</v>
      </c>
      <c r="K278" s="69" t="n">
        <f aca="true">IF($B278&gt;Input!$C$28,(-1)*PMT(Input!$C$19/(100*12),($A$620-OFFSET($A$4,MATCH(Input!$C$28,$B$4:$B$620,1),0,1,1)),$AD$4,0,1),0)</f>
        <v>2734.70377450013</v>
      </c>
      <c r="L278" s="69" t="n">
        <f aca="false">IF(AND(($B278&lt;Input!$C$28),($B278&lt;Input!$G$28)),($G278+$H278+$I278+$J278),($G278+$H278+$I278+$J278+$K278))</f>
        <v>5164.5707516984</v>
      </c>
      <c r="M278" s="69" t="n">
        <f aca="false">Mortgage!$L278</f>
        <v>-479.025852215196</v>
      </c>
      <c r="N278" s="69" t="n">
        <f aca="false">$L278+$M278</f>
        <v>4685.54489948321</v>
      </c>
      <c r="O278" s="69" t="n">
        <f aca="false">IF(AND(($B278&lt;Input!$C$28),($B278&lt;Input!$G$28)),Expenses!$D278,(-1)*$N278)</f>
        <v>-4685.54489948321</v>
      </c>
      <c r="P278" s="69" t="n">
        <f aca="false">Childcare!$D278</f>
        <v>0</v>
      </c>
      <c r="Q278" s="69" t="n">
        <f aca="false">Loan_01!$E278</f>
        <v>0</v>
      </c>
      <c r="R278" s="69" t="n">
        <f aca="false">Loan_02!$E278</f>
        <v>0</v>
      </c>
      <c r="S278" s="69" t="n">
        <f aca="false">(-1)*SUM(Roth_01!$D278+Roth_02!$D278+IRA_01!$D278+IRA_02!$D278+Invest_01!$D278+Invest_02!$D278)</f>
        <v>-0</v>
      </c>
      <c r="T278" s="69" t="n">
        <f aca="false">(-1)*(IF(($B278&gt;Input!$O$22),0,Input!$O$28)+IF(($B278&gt;Input!$O$29),0,Input!$O$35)+IF(($B278&gt;Input!$O$36),0,Input!$O$42))</f>
        <v>-0</v>
      </c>
      <c r="U278" s="69" t="n">
        <f aca="false">IF(($AB277*(Input!$C$17/100)&gt;0),0,($AB277*(Input!$C$17/100)))</f>
        <v>0</v>
      </c>
      <c r="V278" s="69"/>
      <c r="W278" s="69" t="n">
        <f aca="false">IF(($N278+$O278+$P278+$Q278+$R278+$S278+$T278+$U278)&lt;0,($N278+$O278+$P278+$Q278+$R278+$S278+$T278+$U278),0)</f>
        <v>0</v>
      </c>
      <c r="X278" s="69"/>
      <c r="Y278" s="69" t="n">
        <f aca="false">IF(($N278+$O278+$P278+$Q278+$R278+$S278+$T278+$U278)&gt;=0,($N278+$O278+$P278+$Q278+$R278+$S278+$T278+$U278),0)</f>
        <v>0</v>
      </c>
      <c r="AA278" s="69" t="n">
        <f aca="false">IF(AND((($AB277+$W277-$U277)&lt;0),($Y278&gt;0)),($AA277-$K278)*(1+Input!$C$19/(12*100)),($AA277+$Y278-$K278)*(1+Input!$C$19/(12*100)))</f>
        <v>925959.802129508</v>
      </c>
      <c r="AB278" s="69" t="n">
        <f aca="false">IF(AND((($AB277+$W277-$U277)&lt;0),($Y278&gt;=0)),($AB277+$W277-$U277+$Y278)*(1+Input!$C$16/(12*100)),0)</f>
        <v>0</v>
      </c>
    </row>
    <row r="279" customFormat="false" ht="12.8" hidden="false" customHeight="false" outlineLevel="0" collapsed="false">
      <c r="A279" s="67" t="n">
        <v>275</v>
      </c>
      <c r="B279" s="68" t="n">
        <f aca="false">EOMONTH(Input!$C$7,A279)</f>
        <v>51287</v>
      </c>
      <c r="D279" s="67" t="n">
        <f aca="false">DATEDIF(Input!$C$23,$B279,"Y")</f>
        <v>63</v>
      </c>
      <c r="E279" s="67" t="n">
        <f aca="false">DATEDIF(Input!$G$23,$B279,"Y")</f>
        <v>61</v>
      </c>
      <c r="G279" s="69" t="n">
        <f aca="false">Salary_01!$L279</f>
        <v>-714.242607898457</v>
      </c>
      <c r="H279" s="69" t="n">
        <f aca="false">Salary_02!$L279</f>
        <v>-714.242607898457</v>
      </c>
      <c r="I279" s="69" t="n">
        <f aca="false">Retirement_Dist_01!$J279</f>
        <v>2360.31952778489</v>
      </c>
      <c r="J279" s="69" t="n">
        <f aca="false">Retirement_Dist_02!$J279</f>
        <v>1498.0326652103</v>
      </c>
      <c r="K279" s="69" t="n">
        <f aca="true">IF($B279&gt;Input!$C$28,(-1)*PMT(Input!$C$19/(100*12),($A$620-OFFSET($A$4,MATCH(Input!$C$28,$B$4:$B$620,1),0,1,1)),$AD$4,0,1),0)</f>
        <v>2734.70377450013</v>
      </c>
      <c r="L279" s="69" t="n">
        <f aca="false">IF(AND(($B279&lt;Input!$C$28),($B279&lt;Input!$G$28)),($G279+$H279+$I279+$J279),($G279+$H279+$I279+$J279+$K279))</f>
        <v>5164.5707516984</v>
      </c>
      <c r="M279" s="69" t="n">
        <f aca="false">Mortgage!$L279</f>
        <v>-479.025852215196</v>
      </c>
      <c r="N279" s="69" t="n">
        <f aca="false">$L279+$M279</f>
        <v>4685.54489948321</v>
      </c>
      <c r="O279" s="69" t="n">
        <f aca="false">IF(AND(($B279&lt;Input!$C$28),($B279&lt;Input!$G$28)),Expenses!$D279,(-1)*$N279)</f>
        <v>-4685.54489948321</v>
      </c>
      <c r="P279" s="69" t="n">
        <f aca="false">Childcare!$D279</f>
        <v>0</v>
      </c>
      <c r="Q279" s="69" t="n">
        <f aca="false">Loan_01!$E279</f>
        <v>0</v>
      </c>
      <c r="R279" s="69" t="n">
        <f aca="false">Loan_02!$E279</f>
        <v>0</v>
      </c>
      <c r="S279" s="69" t="n">
        <f aca="false">(-1)*SUM(Roth_01!$D279+Roth_02!$D279+IRA_01!$D279+IRA_02!$D279+Invest_01!$D279+Invest_02!$D279)</f>
        <v>-0</v>
      </c>
      <c r="T279" s="69" t="n">
        <f aca="false">(-1)*(IF(($B279&gt;Input!$O$22),0,Input!$O$28)+IF(($B279&gt;Input!$O$29),0,Input!$O$35)+IF(($B279&gt;Input!$O$36),0,Input!$O$42))</f>
        <v>-0</v>
      </c>
      <c r="U279" s="69" t="n">
        <f aca="false">IF(($AB278*(Input!$C$17/100)&gt;0),0,($AB278*(Input!$C$17/100)))</f>
        <v>0</v>
      </c>
      <c r="V279" s="69"/>
      <c r="W279" s="69" t="n">
        <f aca="false">IF(($N279+$O279+$P279+$Q279+$R279+$S279+$T279+$U279)&lt;0,($N279+$O279+$P279+$Q279+$R279+$S279+$T279+$U279),0)</f>
        <v>0</v>
      </c>
      <c r="X279" s="69"/>
      <c r="Y279" s="69" t="n">
        <f aca="false">IF(($N279+$O279+$P279+$Q279+$R279+$S279+$T279+$U279)&gt;=0,($N279+$O279+$P279+$Q279+$R279+$S279+$T279+$U279),0)</f>
        <v>0</v>
      </c>
      <c r="AA279" s="69" t="n">
        <f aca="false">IF(AND((($AB278+$W278-$U278)&lt;0),($Y279&gt;0)),($AA278-$K279)*(1+Input!$C$19/(12*100)),($AA278+$Y279-$K279)*(1+Input!$C$19/(12*100)))</f>
        <v>923263.566067439</v>
      </c>
      <c r="AB279" s="69" t="n">
        <f aca="false">IF(AND((($AB278+$W278-$U278)&lt;0),($Y279&gt;=0)),($AB278+$W278-$U278+$Y279)*(1+Input!$C$16/(12*100)),0)</f>
        <v>0</v>
      </c>
    </row>
    <row r="280" customFormat="false" ht="12.8" hidden="false" customHeight="false" outlineLevel="0" collapsed="false">
      <c r="A280" s="67" t="n">
        <v>276</v>
      </c>
      <c r="B280" s="68" t="n">
        <f aca="false">EOMONTH(Input!$C$7,A280)</f>
        <v>51317</v>
      </c>
      <c r="D280" s="67" t="n">
        <f aca="false">DATEDIF(Input!$C$23,$B280,"Y")</f>
        <v>63</v>
      </c>
      <c r="E280" s="67" t="n">
        <f aca="false">DATEDIF(Input!$G$23,$B280,"Y")</f>
        <v>61</v>
      </c>
      <c r="G280" s="69" t="n">
        <f aca="false">Salary_01!$L280</f>
        <v>-728.527460056426</v>
      </c>
      <c r="H280" s="69" t="n">
        <f aca="false">Salary_02!$L280</f>
        <v>-728.527460056426</v>
      </c>
      <c r="I280" s="69" t="n">
        <f aca="false">Retirement_Dist_01!$J280</f>
        <v>2360.31952778489</v>
      </c>
      <c r="J280" s="69" t="n">
        <f aca="false">Retirement_Dist_02!$J280</f>
        <v>1498.0326652103</v>
      </c>
      <c r="K280" s="69" t="n">
        <f aca="true">IF($B280&gt;Input!$C$28,(-1)*PMT(Input!$C$19/(100*12),($A$620-OFFSET($A$4,MATCH(Input!$C$28,$B$4:$B$620,1),0,1,1)),$AD$4,0,1),0)</f>
        <v>2734.70377450013</v>
      </c>
      <c r="L280" s="69" t="n">
        <f aca="false">IF(AND(($B280&lt;Input!$C$28),($B280&lt;Input!$G$28)),($G280+$H280+$I280+$J280),($G280+$H280+$I280+$J280+$K280))</f>
        <v>5136.00104738246</v>
      </c>
      <c r="M280" s="69" t="n">
        <f aca="false">Mortgage!$L280</f>
        <v>-493.396627781651</v>
      </c>
      <c r="N280" s="69" t="n">
        <f aca="false">$L280+$M280</f>
        <v>4642.60441960081</v>
      </c>
      <c r="O280" s="69" t="n">
        <f aca="false">IF(AND(($B280&lt;Input!$C$28),($B280&lt;Input!$G$28)),Expenses!$D280,(-1)*$N280)</f>
        <v>-4642.60441960081</v>
      </c>
      <c r="P280" s="69" t="n">
        <f aca="false">Childcare!$D280</f>
        <v>0</v>
      </c>
      <c r="Q280" s="69" t="n">
        <f aca="false">Loan_01!$E280</f>
        <v>0</v>
      </c>
      <c r="R280" s="69" t="n">
        <f aca="false">Loan_02!$E280</f>
        <v>0</v>
      </c>
      <c r="S280" s="69" t="n">
        <f aca="false">(-1)*SUM(Roth_01!$D280+Roth_02!$D280+IRA_01!$D280+IRA_02!$D280+Invest_01!$D280+Invest_02!$D280)</f>
        <v>-0</v>
      </c>
      <c r="T280" s="69" t="n">
        <f aca="false">(-1)*(IF(($B280&gt;Input!$O$22),0,Input!$O$28)+IF(($B280&gt;Input!$O$29),0,Input!$O$35)+IF(($B280&gt;Input!$O$36),0,Input!$O$42))</f>
        <v>-0</v>
      </c>
      <c r="U280" s="69" t="n">
        <f aca="false">IF(($AB279*(Input!$C$17/100)&gt;0),0,($AB279*(Input!$C$17/100)))</f>
        <v>0</v>
      </c>
      <c r="V280" s="69"/>
      <c r="W280" s="69" t="n">
        <f aca="false">IF(($N280+$O280+$P280+$Q280+$R280+$S280+$T280+$U280)&lt;0,($N280+$O280+$P280+$Q280+$R280+$S280+$T280+$U280),0)</f>
        <v>0</v>
      </c>
      <c r="X280" s="69"/>
      <c r="Y280" s="69" t="n">
        <f aca="false">IF(($N280+$O280+$P280+$Q280+$R280+$S280+$T280+$U280)&gt;=0,($N280+$O280+$P280+$Q280+$R280+$S280+$T280+$U280),0)</f>
        <v>0</v>
      </c>
      <c r="AA280" s="69" t="n">
        <f aca="false">IF(AND((($AB279+$W279-$U279)&lt;0),($Y280&gt;0)),($AA279-$K280)*(1+Input!$C$19/(12*100)),($AA279+$Y280-$K280)*(1+Input!$C$19/(12*100)))</f>
        <v>920567.217662201</v>
      </c>
      <c r="AB280" s="69" t="n">
        <f aca="false">IF(AND((($AB279+$W279-$U279)&lt;0),($Y280&gt;=0)),($AB279+$W279-$U279+$Y280)*(1+Input!$C$16/(12*100)),0)</f>
        <v>0</v>
      </c>
    </row>
    <row r="281" customFormat="false" ht="12.8" hidden="false" customHeight="false" outlineLevel="0" collapsed="false">
      <c r="A281" s="67" t="n">
        <v>277</v>
      </c>
      <c r="B281" s="68" t="n">
        <f aca="false">EOMONTH(Input!$C$7,A281)</f>
        <v>51348</v>
      </c>
      <c r="D281" s="67" t="n">
        <f aca="false">DATEDIF(Input!$C$23,$B281,"Y")</f>
        <v>63</v>
      </c>
      <c r="E281" s="67" t="n">
        <f aca="false">DATEDIF(Input!$G$23,$B281,"Y")</f>
        <v>61</v>
      </c>
      <c r="G281" s="69" t="n">
        <f aca="false">Salary_01!$L281</f>
        <v>-728.527460056426</v>
      </c>
      <c r="H281" s="69" t="n">
        <f aca="false">Salary_02!$L281</f>
        <v>-728.527460056426</v>
      </c>
      <c r="I281" s="69" t="n">
        <f aca="false">Retirement_Dist_01!$J281</f>
        <v>2360.31952778489</v>
      </c>
      <c r="J281" s="69" t="n">
        <f aca="false">Retirement_Dist_02!$J281</f>
        <v>1498.0326652103</v>
      </c>
      <c r="K281" s="69" t="n">
        <f aca="true">IF($B281&gt;Input!$C$28,(-1)*PMT(Input!$C$19/(100*12),($A$620-OFFSET($A$4,MATCH(Input!$C$28,$B$4:$B$620,1),0,1,1)),$AD$4,0,1),0)</f>
        <v>2734.70377450013</v>
      </c>
      <c r="L281" s="69" t="n">
        <f aca="false">IF(AND(($B281&lt;Input!$C$28),($B281&lt;Input!$G$28)),($G281+$H281+$I281+$J281),($G281+$H281+$I281+$J281+$K281))</f>
        <v>5136.00104738246</v>
      </c>
      <c r="M281" s="69" t="n">
        <f aca="false">Mortgage!$L281</f>
        <v>-493.396627781651</v>
      </c>
      <c r="N281" s="69" t="n">
        <f aca="false">$L281+$M281</f>
        <v>4642.60441960081</v>
      </c>
      <c r="O281" s="69" t="n">
        <f aca="false">IF(AND(($B281&lt;Input!$C$28),($B281&lt;Input!$G$28)),Expenses!$D281,(-1)*$N281)</f>
        <v>-4642.60441960081</v>
      </c>
      <c r="P281" s="69" t="n">
        <f aca="false">Childcare!$D281</f>
        <v>0</v>
      </c>
      <c r="Q281" s="69" t="n">
        <f aca="false">Loan_01!$E281</f>
        <v>0</v>
      </c>
      <c r="R281" s="69" t="n">
        <f aca="false">Loan_02!$E281</f>
        <v>0</v>
      </c>
      <c r="S281" s="69" t="n">
        <f aca="false">(-1)*SUM(Roth_01!$D281+Roth_02!$D281+IRA_01!$D281+IRA_02!$D281+Invest_01!$D281+Invest_02!$D281)</f>
        <v>-0</v>
      </c>
      <c r="T281" s="69" t="n">
        <f aca="false">(-1)*(IF(($B281&gt;Input!$O$22),0,Input!$O$28)+IF(($B281&gt;Input!$O$29),0,Input!$O$35)+IF(($B281&gt;Input!$O$36),0,Input!$O$42))</f>
        <v>-0</v>
      </c>
      <c r="U281" s="69" t="n">
        <f aca="false">IF(($AB280*(Input!$C$17/100)&gt;0),0,($AB280*(Input!$C$17/100)))</f>
        <v>0</v>
      </c>
      <c r="V281" s="69"/>
      <c r="W281" s="69" t="n">
        <f aca="false">IF(($N281+$O281+$P281+$Q281+$R281+$S281+$T281+$U281)&lt;0,($N281+$O281+$P281+$Q281+$R281+$S281+$T281+$U281),0)</f>
        <v>0</v>
      </c>
      <c r="X281" s="69"/>
      <c r="Y281" s="69" t="n">
        <f aca="false">IF(($N281+$O281+$P281+$Q281+$R281+$S281+$T281+$U281)&gt;=0,($N281+$O281+$P281+$Q281+$R281+$S281+$T281+$U281),0)</f>
        <v>0</v>
      </c>
      <c r="AA281" s="69" t="n">
        <f aca="false">IF(AND((($AB280+$W280-$U280)&lt;0),($Y281&gt;0)),($AA280-$K281)*(1+Input!$C$19/(12*100)),($AA280+$Y281-$K281)*(1+Input!$C$19/(12*100)))</f>
        <v>917870.756909113</v>
      </c>
      <c r="AB281" s="69" t="n">
        <f aca="false">IF(AND((($AB280+$W280-$U280)&lt;0),($Y281&gt;=0)),($AB280+$W280-$U280+$Y281)*(1+Input!$C$16/(12*100)),0)</f>
        <v>0</v>
      </c>
    </row>
    <row r="282" customFormat="false" ht="12.8" hidden="false" customHeight="false" outlineLevel="0" collapsed="false">
      <c r="A282" s="67" t="n">
        <v>278</v>
      </c>
      <c r="B282" s="68" t="n">
        <f aca="false">EOMONTH(Input!$C$7,A282)</f>
        <v>51379</v>
      </c>
      <c r="D282" s="67" t="n">
        <f aca="false">DATEDIF(Input!$C$23,$B282,"Y")</f>
        <v>63</v>
      </c>
      <c r="E282" s="67" t="n">
        <f aca="false">DATEDIF(Input!$G$23,$B282,"Y")</f>
        <v>61</v>
      </c>
      <c r="G282" s="69" t="n">
        <f aca="false">Salary_01!$L282</f>
        <v>-728.527460056426</v>
      </c>
      <c r="H282" s="69" t="n">
        <f aca="false">Salary_02!$L282</f>
        <v>-728.527460056426</v>
      </c>
      <c r="I282" s="69" t="n">
        <f aca="false">Retirement_Dist_01!$J282</f>
        <v>2360.31952778489</v>
      </c>
      <c r="J282" s="69" t="n">
        <f aca="false">Retirement_Dist_02!$J282</f>
        <v>1498.0326652103</v>
      </c>
      <c r="K282" s="69" t="n">
        <f aca="true">IF($B282&gt;Input!$C$28,(-1)*PMT(Input!$C$19/(100*12),($A$620-OFFSET($A$4,MATCH(Input!$C$28,$B$4:$B$620,1),0,1,1)),$AD$4,0,1),0)</f>
        <v>2734.70377450013</v>
      </c>
      <c r="L282" s="69" t="n">
        <f aca="false">IF(AND(($B282&lt;Input!$C$28),($B282&lt;Input!$G$28)),($G282+$H282+$I282+$J282),($G282+$H282+$I282+$J282+$K282))</f>
        <v>5136.00104738246</v>
      </c>
      <c r="M282" s="69" t="n">
        <f aca="false">Mortgage!$L282</f>
        <v>-493.396627781651</v>
      </c>
      <c r="N282" s="69" t="n">
        <f aca="false">$L282+$M282</f>
        <v>4642.60441960081</v>
      </c>
      <c r="O282" s="69" t="n">
        <f aca="false">IF(AND(($B282&lt;Input!$C$28),($B282&lt;Input!$G$28)),Expenses!$D282,(-1)*$N282)</f>
        <v>-4642.60441960081</v>
      </c>
      <c r="P282" s="69" t="n">
        <f aca="false">Childcare!$D282</f>
        <v>0</v>
      </c>
      <c r="Q282" s="69" t="n">
        <f aca="false">Loan_01!$E282</f>
        <v>0</v>
      </c>
      <c r="R282" s="69" t="n">
        <f aca="false">Loan_02!$E282</f>
        <v>0</v>
      </c>
      <c r="S282" s="69" t="n">
        <f aca="false">(-1)*SUM(Roth_01!$D282+Roth_02!$D282+IRA_01!$D282+IRA_02!$D282+Invest_01!$D282+Invest_02!$D282)</f>
        <v>-0</v>
      </c>
      <c r="T282" s="69" t="n">
        <f aca="false">(-1)*(IF(($B282&gt;Input!$O$22),0,Input!$O$28)+IF(($B282&gt;Input!$O$29),0,Input!$O$35)+IF(($B282&gt;Input!$O$36),0,Input!$O$42))</f>
        <v>-0</v>
      </c>
      <c r="U282" s="69" t="n">
        <f aca="false">IF(($AB281*(Input!$C$17/100)&gt;0),0,($AB281*(Input!$C$17/100)))</f>
        <v>0</v>
      </c>
      <c r="V282" s="69"/>
      <c r="W282" s="69" t="n">
        <f aca="false">IF(($N282+$O282+$P282+$Q282+$R282+$S282+$T282+$U282)&lt;0,($N282+$O282+$P282+$Q282+$R282+$S282+$T282+$U282),0)</f>
        <v>0</v>
      </c>
      <c r="X282" s="69"/>
      <c r="Y282" s="69" t="n">
        <f aca="false">IF(($N282+$O282+$P282+$Q282+$R282+$S282+$T282+$U282)&gt;=0,($N282+$O282+$P282+$Q282+$R282+$S282+$T282+$U282),0)</f>
        <v>0</v>
      </c>
      <c r="AA282" s="69" t="n">
        <f aca="false">IF(AND((($AB281+$W281-$U281)&lt;0),($Y282&gt;0)),($AA281-$K282)*(1+Input!$C$19/(12*100)),($AA281+$Y282-$K282)*(1+Input!$C$19/(12*100)))</f>
        <v>915174.183803494</v>
      </c>
      <c r="AB282" s="69" t="n">
        <f aca="false">IF(AND((($AB281+$W281-$U281)&lt;0),($Y282&gt;=0)),($AB281+$W281-$U281+$Y282)*(1+Input!$C$16/(12*100)),0)</f>
        <v>0</v>
      </c>
    </row>
    <row r="283" customFormat="false" ht="12.8" hidden="false" customHeight="false" outlineLevel="0" collapsed="false">
      <c r="A283" s="67" t="n">
        <v>279</v>
      </c>
      <c r="B283" s="68" t="n">
        <f aca="false">EOMONTH(Input!$C$7,A283)</f>
        <v>51409</v>
      </c>
      <c r="D283" s="67" t="n">
        <f aca="false">DATEDIF(Input!$C$23,$B283,"Y")</f>
        <v>63</v>
      </c>
      <c r="E283" s="67" t="n">
        <f aca="false">DATEDIF(Input!$G$23,$B283,"Y")</f>
        <v>61</v>
      </c>
      <c r="G283" s="69" t="n">
        <f aca="false">Salary_01!$L283</f>
        <v>-728.527460056426</v>
      </c>
      <c r="H283" s="69" t="n">
        <f aca="false">Salary_02!$L283</f>
        <v>-728.527460056426</v>
      </c>
      <c r="I283" s="69" t="n">
        <f aca="false">Retirement_Dist_01!$J283</f>
        <v>2360.31952778489</v>
      </c>
      <c r="J283" s="69" t="n">
        <f aca="false">Retirement_Dist_02!$J283</f>
        <v>1498.0326652103</v>
      </c>
      <c r="K283" s="69" t="n">
        <f aca="true">IF($B283&gt;Input!$C$28,(-1)*PMT(Input!$C$19/(100*12),($A$620-OFFSET($A$4,MATCH(Input!$C$28,$B$4:$B$620,1),0,1,1)),$AD$4,0,1),0)</f>
        <v>2734.70377450013</v>
      </c>
      <c r="L283" s="69" t="n">
        <f aca="false">IF(AND(($B283&lt;Input!$C$28),($B283&lt;Input!$G$28)),($G283+$H283+$I283+$J283),($G283+$H283+$I283+$J283+$K283))</f>
        <v>5136.00104738246</v>
      </c>
      <c r="M283" s="69" t="n">
        <f aca="false">Mortgage!$L283</f>
        <v>-493.396627781651</v>
      </c>
      <c r="N283" s="69" t="n">
        <f aca="false">$L283+$M283</f>
        <v>4642.60441960081</v>
      </c>
      <c r="O283" s="69" t="n">
        <f aca="false">IF(AND(($B283&lt;Input!$C$28),($B283&lt;Input!$G$28)),Expenses!$D283,(-1)*$N283)</f>
        <v>-4642.60441960081</v>
      </c>
      <c r="P283" s="69" t="n">
        <f aca="false">Childcare!$D283</f>
        <v>0</v>
      </c>
      <c r="Q283" s="69" t="n">
        <f aca="false">Loan_01!$E283</f>
        <v>0</v>
      </c>
      <c r="R283" s="69" t="n">
        <f aca="false">Loan_02!$E283</f>
        <v>0</v>
      </c>
      <c r="S283" s="69" t="n">
        <f aca="false">(-1)*SUM(Roth_01!$D283+Roth_02!$D283+IRA_01!$D283+IRA_02!$D283+Invest_01!$D283+Invest_02!$D283)</f>
        <v>-0</v>
      </c>
      <c r="T283" s="69" t="n">
        <f aca="false">(-1)*(IF(($B283&gt;Input!$O$22),0,Input!$O$28)+IF(($B283&gt;Input!$O$29),0,Input!$O$35)+IF(($B283&gt;Input!$O$36),0,Input!$O$42))</f>
        <v>-0</v>
      </c>
      <c r="U283" s="69" t="n">
        <f aca="false">IF(($AB282*(Input!$C$17/100)&gt;0),0,($AB282*(Input!$C$17/100)))</f>
        <v>0</v>
      </c>
      <c r="V283" s="69"/>
      <c r="W283" s="69" t="n">
        <f aca="false">IF(($N283+$O283+$P283+$Q283+$R283+$S283+$T283+$U283)&lt;0,($N283+$O283+$P283+$Q283+$R283+$S283+$T283+$U283),0)</f>
        <v>0</v>
      </c>
      <c r="X283" s="69"/>
      <c r="Y283" s="69" t="n">
        <f aca="false">IF(($N283+$O283+$P283+$Q283+$R283+$S283+$T283+$U283)&gt;=0,($N283+$O283+$P283+$Q283+$R283+$S283+$T283+$U283),0)</f>
        <v>0</v>
      </c>
      <c r="AA283" s="69" t="n">
        <f aca="false">IF(AND((($AB282+$W282-$U282)&lt;0),($Y283&gt;0)),($AA282-$K283)*(1+Input!$C$19/(12*100)),($AA282+$Y283-$K283)*(1+Input!$C$19/(12*100)))</f>
        <v>912477.498340661</v>
      </c>
      <c r="AB283" s="69" t="n">
        <f aca="false">IF(AND((($AB282+$W282-$U282)&lt;0),($Y283&gt;=0)),($AB282+$W282-$U282+$Y283)*(1+Input!$C$16/(12*100)),0)</f>
        <v>0</v>
      </c>
    </row>
    <row r="284" customFormat="false" ht="12.8" hidden="false" customHeight="false" outlineLevel="0" collapsed="false">
      <c r="A284" s="67" t="n">
        <v>280</v>
      </c>
      <c r="B284" s="68" t="n">
        <f aca="false">EOMONTH(Input!$C$7,A284)</f>
        <v>51440</v>
      </c>
      <c r="D284" s="67" t="n">
        <f aca="false">DATEDIF(Input!$C$23,$B284,"Y")</f>
        <v>63</v>
      </c>
      <c r="E284" s="67" t="n">
        <f aca="false">DATEDIF(Input!$G$23,$B284,"Y")</f>
        <v>62</v>
      </c>
      <c r="G284" s="69" t="n">
        <f aca="false">Salary_01!$L284</f>
        <v>-728.527460056426</v>
      </c>
      <c r="H284" s="69" t="n">
        <f aca="false">Salary_02!$L284</f>
        <v>-728.527460056426</v>
      </c>
      <c r="I284" s="69" t="n">
        <f aca="false">Retirement_Dist_01!$J284</f>
        <v>2360.31952778489</v>
      </c>
      <c r="J284" s="69" t="n">
        <f aca="false">Retirement_Dist_02!$J284</f>
        <v>1498.0326652103</v>
      </c>
      <c r="K284" s="69" t="n">
        <f aca="true">IF($B284&gt;Input!$C$28,(-1)*PMT(Input!$C$19/(100*12),($A$620-OFFSET($A$4,MATCH(Input!$C$28,$B$4:$B$620,1),0,1,1)),$AD$4,0,1),0)</f>
        <v>2734.70377450013</v>
      </c>
      <c r="L284" s="69" t="n">
        <f aca="false">IF(AND(($B284&lt;Input!$C$28),($B284&lt;Input!$G$28)),($G284+$H284+$I284+$J284),($G284+$H284+$I284+$J284+$K284))</f>
        <v>5136.00104738246</v>
      </c>
      <c r="M284" s="69" t="n">
        <f aca="false">Mortgage!$L284</f>
        <v>-493.396627781651</v>
      </c>
      <c r="N284" s="69" t="n">
        <f aca="false">$L284+$M284</f>
        <v>4642.60441960081</v>
      </c>
      <c r="O284" s="69" t="n">
        <f aca="false">IF(AND(($B284&lt;Input!$C$28),($B284&lt;Input!$G$28)),Expenses!$D284,(-1)*$N284)</f>
        <v>-4642.60441960081</v>
      </c>
      <c r="P284" s="69" t="n">
        <f aca="false">Childcare!$D284</f>
        <v>0</v>
      </c>
      <c r="Q284" s="69" t="n">
        <f aca="false">Loan_01!$E284</f>
        <v>0</v>
      </c>
      <c r="R284" s="69" t="n">
        <f aca="false">Loan_02!$E284</f>
        <v>0</v>
      </c>
      <c r="S284" s="69" t="n">
        <f aca="false">(-1)*SUM(Roth_01!$D284+Roth_02!$D284+IRA_01!$D284+IRA_02!$D284+Invest_01!$D284+Invest_02!$D284)</f>
        <v>-0</v>
      </c>
      <c r="T284" s="69" t="n">
        <f aca="false">(-1)*(IF(($B284&gt;Input!$O$22),0,Input!$O$28)+IF(($B284&gt;Input!$O$29),0,Input!$O$35)+IF(($B284&gt;Input!$O$36),0,Input!$O$42))</f>
        <v>-0</v>
      </c>
      <c r="U284" s="69" t="n">
        <f aca="false">IF(($AB283*(Input!$C$17/100)&gt;0),0,($AB283*(Input!$C$17/100)))</f>
        <v>0</v>
      </c>
      <c r="V284" s="69"/>
      <c r="W284" s="69" t="n">
        <f aca="false">IF(($N284+$O284+$P284+$Q284+$R284+$S284+$T284+$U284)&lt;0,($N284+$O284+$P284+$Q284+$R284+$S284+$T284+$U284),0)</f>
        <v>0</v>
      </c>
      <c r="X284" s="69"/>
      <c r="Y284" s="69" t="n">
        <f aca="false">IF(($N284+$O284+$P284+$Q284+$R284+$S284+$T284+$U284)&gt;=0,($N284+$O284+$P284+$Q284+$R284+$S284+$T284+$U284),0)</f>
        <v>0</v>
      </c>
      <c r="AA284" s="69" t="n">
        <f aca="false">IF(AND((($AB283+$W283-$U283)&lt;0),($Y284&gt;0)),($AA283-$K284)*(1+Input!$C$19/(12*100)),($AA283+$Y284-$K284)*(1+Input!$C$19/(12*100)))</f>
        <v>909780.700515935</v>
      </c>
      <c r="AB284" s="69" t="n">
        <f aca="false">IF(AND((($AB283+$W283-$U283)&lt;0),($Y284&gt;=0)),($AB283+$W283-$U283+$Y284)*(1+Input!$C$16/(12*100)),0)</f>
        <v>0</v>
      </c>
    </row>
    <row r="285" customFormat="false" ht="12.8" hidden="false" customHeight="false" outlineLevel="0" collapsed="false">
      <c r="A285" s="67" t="n">
        <v>281</v>
      </c>
      <c r="B285" s="68" t="n">
        <f aca="false">EOMONTH(Input!$C$7,A285)</f>
        <v>51470</v>
      </c>
      <c r="D285" s="67" t="n">
        <f aca="false">DATEDIF(Input!$C$23,$B285,"Y")</f>
        <v>63</v>
      </c>
      <c r="E285" s="67" t="n">
        <f aca="false">DATEDIF(Input!$G$23,$B285,"Y")</f>
        <v>62</v>
      </c>
      <c r="G285" s="69" t="n">
        <f aca="false">Salary_01!$L285</f>
        <v>-728.527460056426</v>
      </c>
      <c r="H285" s="69" t="n">
        <f aca="false">Salary_02!$L285</f>
        <v>-728.527460056426</v>
      </c>
      <c r="I285" s="69" t="n">
        <f aca="false">Retirement_Dist_01!$J285</f>
        <v>2360.31952778489</v>
      </c>
      <c r="J285" s="69" t="n">
        <f aca="false">Retirement_Dist_02!$J285</f>
        <v>1498.0326652103</v>
      </c>
      <c r="K285" s="69" t="n">
        <f aca="true">IF($B285&gt;Input!$C$28,(-1)*PMT(Input!$C$19/(100*12),($A$620-OFFSET($A$4,MATCH(Input!$C$28,$B$4:$B$620,1),0,1,1)),$AD$4,0,1),0)</f>
        <v>2734.70377450013</v>
      </c>
      <c r="L285" s="69" t="n">
        <f aca="false">IF(AND(($B285&lt;Input!$C$28),($B285&lt;Input!$G$28)),($G285+$H285+$I285+$J285),($G285+$H285+$I285+$J285+$K285))</f>
        <v>5136.00104738246</v>
      </c>
      <c r="M285" s="69" t="n">
        <f aca="false">Mortgage!$L285</f>
        <v>-493.396627781651</v>
      </c>
      <c r="N285" s="69" t="n">
        <f aca="false">$L285+$M285</f>
        <v>4642.60441960081</v>
      </c>
      <c r="O285" s="69" t="n">
        <f aca="false">IF(AND(($B285&lt;Input!$C$28),($B285&lt;Input!$G$28)),Expenses!$D285,(-1)*$N285)</f>
        <v>-4642.60441960081</v>
      </c>
      <c r="P285" s="69" t="n">
        <f aca="false">Childcare!$D285</f>
        <v>0</v>
      </c>
      <c r="Q285" s="69" t="n">
        <f aca="false">Loan_01!$E285</f>
        <v>0</v>
      </c>
      <c r="R285" s="69" t="n">
        <f aca="false">Loan_02!$E285</f>
        <v>0</v>
      </c>
      <c r="S285" s="69" t="n">
        <f aca="false">(-1)*SUM(Roth_01!$D285+Roth_02!$D285+IRA_01!$D285+IRA_02!$D285+Invest_01!$D285+Invest_02!$D285)</f>
        <v>-0</v>
      </c>
      <c r="T285" s="69" t="n">
        <f aca="false">(-1)*(IF(($B285&gt;Input!$O$22),0,Input!$O$28)+IF(($B285&gt;Input!$O$29),0,Input!$O$35)+IF(($B285&gt;Input!$O$36),0,Input!$O$42))</f>
        <v>-0</v>
      </c>
      <c r="U285" s="69" t="n">
        <f aca="false">IF(($AB284*(Input!$C$17/100)&gt;0),0,($AB284*(Input!$C$17/100)))</f>
        <v>0</v>
      </c>
      <c r="V285" s="69"/>
      <c r="W285" s="69" t="n">
        <f aca="false">IF(($N285+$O285+$P285+$Q285+$R285+$S285+$T285+$U285)&lt;0,($N285+$O285+$P285+$Q285+$R285+$S285+$T285+$U285),0)</f>
        <v>0</v>
      </c>
      <c r="X285" s="69"/>
      <c r="Y285" s="69" t="n">
        <f aca="false">IF(($N285+$O285+$P285+$Q285+$R285+$S285+$T285+$U285)&gt;=0,($N285+$O285+$P285+$Q285+$R285+$S285+$T285+$U285),0)</f>
        <v>0</v>
      </c>
      <c r="AA285" s="69" t="n">
        <f aca="false">IF(AND((($AB284+$W284-$U284)&lt;0),($Y285&gt;0)),($AA284-$K285)*(1+Input!$C$19/(12*100)),($AA284+$Y285-$K285)*(1+Input!$C$19/(12*100)))</f>
        <v>907083.790324632</v>
      </c>
      <c r="AB285" s="69" t="n">
        <f aca="false">IF(AND((($AB284+$W284-$U284)&lt;0),($Y285&gt;=0)),($AB284+$W284-$U284+$Y285)*(1+Input!$C$16/(12*100)),0)</f>
        <v>0</v>
      </c>
    </row>
    <row r="286" customFormat="false" ht="12.8" hidden="false" customHeight="false" outlineLevel="0" collapsed="false">
      <c r="A286" s="67" t="n">
        <v>282</v>
      </c>
      <c r="B286" s="68" t="n">
        <f aca="false">EOMONTH(Input!$C$7,A286)</f>
        <v>51501</v>
      </c>
      <c r="D286" s="67" t="n">
        <f aca="false">DATEDIF(Input!$C$23,$B286,"Y")</f>
        <v>63</v>
      </c>
      <c r="E286" s="67" t="n">
        <f aca="false">DATEDIF(Input!$G$23,$B286,"Y")</f>
        <v>62</v>
      </c>
      <c r="G286" s="69" t="n">
        <f aca="false">Salary_01!$L286</f>
        <v>-728.527460056426</v>
      </c>
      <c r="H286" s="69" t="n">
        <f aca="false">Salary_02!$L286</f>
        <v>-728.527460056426</v>
      </c>
      <c r="I286" s="69" t="n">
        <f aca="false">Retirement_Dist_01!$J286</f>
        <v>2360.31952778489</v>
      </c>
      <c r="J286" s="69" t="n">
        <f aca="false">Retirement_Dist_02!$J286</f>
        <v>1498.0326652103</v>
      </c>
      <c r="K286" s="69" t="n">
        <f aca="true">IF($B286&gt;Input!$C$28,(-1)*PMT(Input!$C$19/(100*12),($A$620-OFFSET($A$4,MATCH(Input!$C$28,$B$4:$B$620,1),0,1,1)),$AD$4,0,1),0)</f>
        <v>2734.70377450013</v>
      </c>
      <c r="L286" s="69" t="n">
        <f aca="false">IF(AND(($B286&lt;Input!$C$28),($B286&lt;Input!$G$28)),($G286+$H286+$I286+$J286),($G286+$H286+$I286+$J286+$K286))</f>
        <v>5136.00104738246</v>
      </c>
      <c r="M286" s="69" t="n">
        <f aca="false">Mortgage!$L286</f>
        <v>-493.396627781651</v>
      </c>
      <c r="N286" s="69" t="n">
        <f aca="false">$L286+$M286</f>
        <v>4642.60441960081</v>
      </c>
      <c r="O286" s="69" t="n">
        <f aca="false">IF(AND(($B286&lt;Input!$C$28),($B286&lt;Input!$G$28)),Expenses!$D286,(-1)*$N286)</f>
        <v>-4642.60441960081</v>
      </c>
      <c r="P286" s="69" t="n">
        <f aca="false">Childcare!$D286</f>
        <v>0</v>
      </c>
      <c r="Q286" s="69" t="n">
        <f aca="false">Loan_01!$E286</f>
        <v>0</v>
      </c>
      <c r="R286" s="69" t="n">
        <f aca="false">Loan_02!$E286</f>
        <v>0</v>
      </c>
      <c r="S286" s="69" t="n">
        <f aca="false">(-1)*SUM(Roth_01!$D286+Roth_02!$D286+IRA_01!$D286+IRA_02!$D286+Invest_01!$D286+Invest_02!$D286)</f>
        <v>-0</v>
      </c>
      <c r="T286" s="69" t="n">
        <f aca="false">(-1)*(IF(($B286&gt;Input!$O$22),0,Input!$O$28)+IF(($B286&gt;Input!$O$29),0,Input!$O$35)+IF(($B286&gt;Input!$O$36),0,Input!$O$42))</f>
        <v>-0</v>
      </c>
      <c r="U286" s="69" t="n">
        <f aca="false">IF(($AB285*(Input!$C$17/100)&gt;0),0,($AB285*(Input!$C$17/100)))</f>
        <v>0</v>
      </c>
      <c r="V286" s="69"/>
      <c r="W286" s="69" t="n">
        <f aca="false">IF(($N286+$O286+$P286+$Q286+$R286+$S286+$T286+$U286)&lt;0,($N286+$O286+$P286+$Q286+$R286+$S286+$T286+$U286),0)</f>
        <v>0</v>
      </c>
      <c r="X286" s="69"/>
      <c r="Y286" s="69" t="n">
        <f aca="false">IF(($N286+$O286+$P286+$Q286+$R286+$S286+$T286+$U286)&gt;=0,($N286+$O286+$P286+$Q286+$R286+$S286+$T286+$U286),0)</f>
        <v>0</v>
      </c>
      <c r="AA286" s="69" t="n">
        <f aca="false">IF(AND((($AB285+$W285-$U285)&lt;0),($Y286&gt;0)),($AA285-$K286)*(1+Input!$C$19/(12*100)),($AA285+$Y286-$K286)*(1+Input!$C$19/(12*100)))</f>
        <v>904386.767762072</v>
      </c>
      <c r="AB286" s="69" t="n">
        <f aca="false">IF(AND((($AB285+$W285-$U285)&lt;0),($Y286&gt;=0)),($AB285+$W285-$U285+$Y286)*(1+Input!$C$16/(12*100)),0)</f>
        <v>0</v>
      </c>
    </row>
    <row r="287" customFormat="false" ht="12.8" hidden="false" customHeight="false" outlineLevel="0" collapsed="false">
      <c r="A287" s="67" t="n">
        <v>283</v>
      </c>
      <c r="B287" s="68" t="n">
        <f aca="false">EOMONTH(Input!$C$7,A287)</f>
        <v>51532</v>
      </c>
      <c r="D287" s="67" t="n">
        <f aca="false">DATEDIF(Input!$C$23,$B287,"Y")</f>
        <v>63</v>
      </c>
      <c r="E287" s="67" t="n">
        <f aca="false">DATEDIF(Input!$G$23,$B287,"Y")</f>
        <v>62</v>
      </c>
      <c r="G287" s="69" t="n">
        <f aca="false">Salary_01!$L287</f>
        <v>-728.527460056426</v>
      </c>
      <c r="H287" s="69" t="n">
        <f aca="false">Salary_02!$L287</f>
        <v>-728.527460056426</v>
      </c>
      <c r="I287" s="69" t="n">
        <f aca="false">Retirement_Dist_01!$J287</f>
        <v>2360.31952778489</v>
      </c>
      <c r="J287" s="69" t="n">
        <f aca="false">Retirement_Dist_02!$J287</f>
        <v>1498.0326652103</v>
      </c>
      <c r="K287" s="69" t="n">
        <f aca="true">IF($B287&gt;Input!$C$28,(-1)*PMT(Input!$C$19/(100*12),($A$620-OFFSET($A$4,MATCH(Input!$C$28,$B$4:$B$620,1),0,1,1)),$AD$4,0,1),0)</f>
        <v>2734.70377450013</v>
      </c>
      <c r="L287" s="69" t="n">
        <f aca="false">IF(AND(($B287&lt;Input!$C$28),($B287&lt;Input!$G$28)),($G287+$H287+$I287+$J287),($G287+$H287+$I287+$J287+$K287))</f>
        <v>5136.00104738246</v>
      </c>
      <c r="M287" s="69" t="n">
        <f aca="false">Mortgage!$L287</f>
        <v>-493.396627781651</v>
      </c>
      <c r="N287" s="69" t="n">
        <f aca="false">$L287+$M287</f>
        <v>4642.60441960081</v>
      </c>
      <c r="O287" s="69" t="n">
        <f aca="false">IF(AND(($B287&lt;Input!$C$28),($B287&lt;Input!$G$28)),Expenses!$D287,(-1)*$N287)</f>
        <v>-4642.60441960081</v>
      </c>
      <c r="P287" s="69" t="n">
        <f aca="false">Childcare!$D287</f>
        <v>0</v>
      </c>
      <c r="Q287" s="69" t="n">
        <f aca="false">Loan_01!$E287</f>
        <v>0</v>
      </c>
      <c r="R287" s="69" t="n">
        <f aca="false">Loan_02!$E287</f>
        <v>0</v>
      </c>
      <c r="S287" s="69" t="n">
        <f aca="false">(-1)*SUM(Roth_01!$D287+Roth_02!$D287+IRA_01!$D287+IRA_02!$D287+Invest_01!$D287+Invest_02!$D287)</f>
        <v>-0</v>
      </c>
      <c r="T287" s="69" t="n">
        <f aca="false">(-1)*(IF(($B287&gt;Input!$O$22),0,Input!$O$28)+IF(($B287&gt;Input!$O$29),0,Input!$O$35)+IF(($B287&gt;Input!$O$36),0,Input!$O$42))</f>
        <v>-0</v>
      </c>
      <c r="U287" s="69" t="n">
        <f aca="false">IF(($AB286*(Input!$C$17/100)&gt;0),0,($AB286*(Input!$C$17/100)))</f>
        <v>0</v>
      </c>
      <c r="V287" s="69"/>
      <c r="W287" s="69" t="n">
        <f aca="false">IF(($N287+$O287+$P287+$Q287+$R287+$S287+$T287+$U287)&lt;0,($N287+$O287+$P287+$Q287+$R287+$S287+$T287+$U287),0)</f>
        <v>0</v>
      </c>
      <c r="X287" s="69"/>
      <c r="Y287" s="69" t="n">
        <f aca="false">IF(($N287+$O287+$P287+$Q287+$R287+$S287+$T287+$U287)&gt;=0,($N287+$O287+$P287+$Q287+$R287+$S287+$T287+$U287),0)</f>
        <v>0</v>
      </c>
      <c r="AA287" s="69" t="n">
        <f aca="false">IF(AND((($AB286+$W286-$U286)&lt;0),($Y287&gt;0)),($AA286-$K287)*(1+Input!$C$19/(12*100)),($AA286+$Y287-$K287)*(1+Input!$C$19/(12*100)))</f>
        <v>901689.632823571</v>
      </c>
      <c r="AB287" s="69" t="n">
        <f aca="false">IF(AND((($AB286+$W286-$U286)&lt;0),($Y287&gt;=0)),($AB286+$W286-$U286+$Y287)*(1+Input!$C$16/(12*100)),0)</f>
        <v>0</v>
      </c>
    </row>
    <row r="288" customFormat="false" ht="12.8" hidden="false" customHeight="false" outlineLevel="0" collapsed="false">
      <c r="A288" s="67" t="n">
        <v>284</v>
      </c>
      <c r="B288" s="68" t="n">
        <f aca="false">EOMONTH(Input!$C$7,A288)</f>
        <v>51560</v>
      </c>
      <c r="D288" s="67" t="n">
        <f aca="false">DATEDIF(Input!$C$23,$B288,"Y")</f>
        <v>63</v>
      </c>
      <c r="E288" s="67" t="n">
        <f aca="false">DATEDIF(Input!$G$23,$B288,"Y")</f>
        <v>62</v>
      </c>
      <c r="G288" s="69" t="n">
        <f aca="false">Salary_01!$L288</f>
        <v>-728.527460056426</v>
      </c>
      <c r="H288" s="69" t="n">
        <f aca="false">Salary_02!$L288</f>
        <v>-728.527460056426</v>
      </c>
      <c r="I288" s="69" t="n">
        <f aca="false">Retirement_Dist_01!$J288</f>
        <v>2360.31952778489</v>
      </c>
      <c r="J288" s="69" t="n">
        <f aca="false">Retirement_Dist_02!$J288</f>
        <v>1498.0326652103</v>
      </c>
      <c r="K288" s="69" t="n">
        <f aca="true">IF($B288&gt;Input!$C$28,(-1)*PMT(Input!$C$19/(100*12),($A$620-OFFSET($A$4,MATCH(Input!$C$28,$B$4:$B$620,1),0,1,1)),$AD$4,0,1),0)</f>
        <v>2734.70377450013</v>
      </c>
      <c r="L288" s="69" t="n">
        <f aca="false">IF(AND(($B288&lt;Input!$C$28),($B288&lt;Input!$G$28)),($G288+$H288+$I288+$J288),($G288+$H288+$I288+$J288+$K288))</f>
        <v>5136.00104738246</v>
      </c>
      <c r="M288" s="69" t="n">
        <f aca="false">Mortgage!$L288</f>
        <v>-493.396627781651</v>
      </c>
      <c r="N288" s="69" t="n">
        <f aca="false">$L288+$M288</f>
        <v>4642.60441960081</v>
      </c>
      <c r="O288" s="69" t="n">
        <f aca="false">IF(AND(($B288&lt;Input!$C$28),($B288&lt;Input!$G$28)),Expenses!$D288,(-1)*$N288)</f>
        <v>-4642.60441960081</v>
      </c>
      <c r="P288" s="69" t="n">
        <f aca="false">Childcare!$D288</f>
        <v>0</v>
      </c>
      <c r="Q288" s="69" t="n">
        <f aca="false">Loan_01!$E288</f>
        <v>0</v>
      </c>
      <c r="R288" s="69" t="n">
        <f aca="false">Loan_02!$E288</f>
        <v>0</v>
      </c>
      <c r="S288" s="69" t="n">
        <f aca="false">(-1)*SUM(Roth_01!$D288+Roth_02!$D288+IRA_01!$D288+IRA_02!$D288+Invest_01!$D288+Invest_02!$D288)</f>
        <v>-0</v>
      </c>
      <c r="T288" s="69" t="n">
        <f aca="false">(-1)*(IF(($B288&gt;Input!$O$22),0,Input!$O$28)+IF(($B288&gt;Input!$O$29),0,Input!$O$35)+IF(($B288&gt;Input!$O$36),0,Input!$O$42))</f>
        <v>-0</v>
      </c>
      <c r="U288" s="69" t="n">
        <f aca="false">IF(($AB287*(Input!$C$17/100)&gt;0),0,($AB287*(Input!$C$17/100)))</f>
        <v>0</v>
      </c>
      <c r="V288" s="69"/>
      <c r="W288" s="69" t="n">
        <f aca="false">IF(($N288+$O288+$P288+$Q288+$R288+$S288+$T288+$U288)&lt;0,($N288+$O288+$P288+$Q288+$R288+$S288+$T288+$U288),0)</f>
        <v>0</v>
      </c>
      <c r="X288" s="69"/>
      <c r="Y288" s="69" t="n">
        <f aca="false">IF(($N288+$O288+$P288+$Q288+$R288+$S288+$T288+$U288)&gt;=0,($N288+$O288+$P288+$Q288+$R288+$S288+$T288+$U288),0)</f>
        <v>0</v>
      </c>
      <c r="AA288" s="69" t="n">
        <f aca="false">IF(AND((($AB287+$W287-$U287)&lt;0),($Y288&gt;0)),($AA287-$K288)*(1+Input!$C$19/(12*100)),($AA287+$Y288-$K288)*(1+Input!$C$19/(12*100)))</f>
        <v>898992.385504448</v>
      </c>
      <c r="AB288" s="69" t="n">
        <f aca="false">IF(AND((($AB287+$W287-$U287)&lt;0),($Y288&gt;=0)),($AB287+$W287-$U287+$Y288)*(1+Input!$C$16/(12*100)),0)</f>
        <v>0</v>
      </c>
    </row>
    <row r="289" customFormat="false" ht="12.8" hidden="false" customHeight="false" outlineLevel="0" collapsed="false">
      <c r="A289" s="67" t="n">
        <v>285</v>
      </c>
      <c r="B289" s="68" t="n">
        <f aca="false">EOMONTH(Input!$C$7,A289)</f>
        <v>51591</v>
      </c>
      <c r="D289" s="67" t="n">
        <f aca="false">DATEDIF(Input!$C$23,$B289,"Y")</f>
        <v>63</v>
      </c>
      <c r="E289" s="67" t="n">
        <f aca="false">DATEDIF(Input!$G$23,$B289,"Y")</f>
        <v>62</v>
      </c>
      <c r="G289" s="69" t="n">
        <f aca="false">Salary_01!$L289</f>
        <v>-728.527460056426</v>
      </c>
      <c r="H289" s="69" t="n">
        <f aca="false">Salary_02!$L289</f>
        <v>-728.527460056426</v>
      </c>
      <c r="I289" s="69" t="n">
        <f aca="false">Retirement_Dist_01!$J289</f>
        <v>2360.31952778489</v>
      </c>
      <c r="J289" s="69" t="n">
        <f aca="false">Retirement_Dist_02!$J289</f>
        <v>1498.0326652103</v>
      </c>
      <c r="K289" s="69" t="n">
        <f aca="true">IF($B289&gt;Input!$C$28,(-1)*PMT(Input!$C$19/(100*12),($A$620-OFFSET($A$4,MATCH(Input!$C$28,$B$4:$B$620,1),0,1,1)),$AD$4,0,1),0)</f>
        <v>2734.70377450013</v>
      </c>
      <c r="L289" s="69" t="n">
        <f aca="false">IF(AND(($B289&lt;Input!$C$28),($B289&lt;Input!$G$28)),($G289+$H289+$I289+$J289),($G289+$H289+$I289+$J289+$K289))</f>
        <v>5136.00104738246</v>
      </c>
      <c r="M289" s="69" t="n">
        <f aca="false">Mortgage!$L289</f>
        <v>-493.396627781651</v>
      </c>
      <c r="N289" s="69" t="n">
        <f aca="false">$L289+$M289</f>
        <v>4642.60441960081</v>
      </c>
      <c r="O289" s="69" t="n">
        <f aca="false">IF(AND(($B289&lt;Input!$C$28),($B289&lt;Input!$G$28)),Expenses!$D289,(-1)*$N289)</f>
        <v>-4642.60441960081</v>
      </c>
      <c r="P289" s="69" t="n">
        <f aca="false">Childcare!$D289</f>
        <v>0</v>
      </c>
      <c r="Q289" s="69" t="n">
        <f aca="false">Loan_01!$E289</f>
        <v>0</v>
      </c>
      <c r="R289" s="69" t="n">
        <f aca="false">Loan_02!$E289</f>
        <v>0</v>
      </c>
      <c r="S289" s="69" t="n">
        <f aca="false">(-1)*SUM(Roth_01!$D289+Roth_02!$D289+IRA_01!$D289+IRA_02!$D289+Invest_01!$D289+Invest_02!$D289)</f>
        <v>-0</v>
      </c>
      <c r="T289" s="69" t="n">
        <f aca="false">(-1)*(IF(($B289&gt;Input!$O$22),0,Input!$O$28)+IF(($B289&gt;Input!$O$29),0,Input!$O$35)+IF(($B289&gt;Input!$O$36),0,Input!$O$42))</f>
        <v>-0</v>
      </c>
      <c r="U289" s="69" t="n">
        <f aca="false">IF(($AB288*(Input!$C$17/100)&gt;0),0,($AB288*(Input!$C$17/100)))</f>
        <v>0</v>
      </c>
      <c r="V289" s="69"/>
      <c r="W289" s="69" t="n">
        <f aca="false">IF(($N289+$O289+$P289+$Q289+$R289+$S289+$T289+$U289)&lt;0,($N289+$O289+$P289+$Q289+$R289+$S289+$T289+$U289),0)</f>
        <v>0</v>
      </c>
      <c r="X289" s="69"/>
      <c r="Y289" s="69" t="n">
        <f aca="false">IF(($N289+$O289+$P289+$Q289+$R289+$S289+$T289+$U289)&gt;=0,($N289+$O289+$P289+$Q289+$R289+$S289+$T289+$U289),0)</f>
        <v>0</v>
      </c>
      <c r="AA289" s="69" t="n">
        <f aca="false">IF(AND((($AB288+$W288-$U288)&lt;0),($Y289&gt;0)),($AA288-$K289)*(1+Input!$C$19/(12*100)),($AA288+$Y289-$K289)*(1+Input!$C$19/(12*100)))</f>
        <v>896295.02580002</v>
      </c>
      <c r="AB289" s="69" t="n">
        <f aca="false">IF(AND((($AB288+$W288-$U288)&lt;0),($Y289&gt;=0)),($AB288+$W288-$U288+$Y289)*(1+Input!$C$16/(12*100)),0)</f>
        <v>0</v>
      </c>
    </row>
    <row r="290" customFormat="false" ht="12.8" hidden="false" customHeight="false" outlineLevel="0" collapsed="false">
      <c r="A290" s="67" t="n">
        <v>286</v>
      </c>
      <c r="B290" s="68" t="n">
        <f aca="false">EOMONTH(Input!$C$7,A290)</f>
        <v>51621</v>
      </c>
      <c r="D290" s="67" t="n">
        <f aca="false">DATEDIF(Input!$C$23,$B290,"Y")</f>
        <v>63</v>
      </c>
      <c r="E290" s="67" t="n">
        <f aca="false">DATEDIF(Input!$G$23,$B290,"Y")</f>
        <v>62</v>
      </c>
      <c r="G290" s="69" t="n">
        <f aca="false">Salary_01!$L290</f>
        <v>-728.527460056426</v>
      </c>
      <c r="H290" s="69" t="n">
        <f aca="false">Salary_02!$L290</f>
        <v>-728.527460056426</v>
      </c>
      <c r="I290" s="69" t="n">
        <f aca="false">Retirement_Dist_01!$J290</f>
        <v>2360.31952778489</v>
      </c>
      <c r="J290" s="69" t="n">
        <f aca="false">Retirement_Dist_02!$J290</f>
        <v>1498.0326652103</v>
      </c>
      <c r="K290" s="69" t="n">
        <f aca="true">IF($B290&gt;Input!$C$28,(-1)*PMT(Input!$C$19/(100*12),($A$620-OFFSET($A$4,MATCH(Input!$C$28,$B$4:$B$620,1),0,1,1)),$AD$4,0,1),0)</f>
        <v>2734.70377450013</v>
      </c>
      <c r="L290" s="69" t="n">
        <f aca="false">IF(AND(($B290&lt;Input!$C$28),($B290&lt;Input!$G$28)),($G290+$H290+$I290+$J290),($G290+$H290+$I290+$J290+$K290))</f>
        <v>5136.00104738246</v>
      </c>
      <c r="M290" s="69" t="n">
        <f aca="false">Mortgage!$L290</f>
        <v>-493.396627781651</v>
      </c>
      <c r="N290" s="69" t="n">
        <f aca="false">$L290+$M290</f>
        <v>4642.60441960081</v>
      </c>
      <c r="O290" s="69" t="n">
        <f aca="false">IF(AND(($B290&lt;Input!$C$28),($B290&lt;Input!$G$28)),Expenses!$D290,(-1)*$N290)</f>
        <v>-4642.60441960081</v>
      </c>
      <c r="P290" s="69" t="n">
        <f aca="false">Childcare!$D290</f>
        <v>0</v>
      </c>
      <c r="Q290" s="69" t="n">
        <f aca="false">Loan_01!$E290</f>
        <v>0</v>
      </c>
      <c r="R290" s="69" t="n">
        <f aca="false">Loan_02!$E290</f>
        <v>0</v>
      </c>
      <c r="S290" s="69" t="n">
        <f aca="false">(-1)*SUM(Roth_01!$D290+Roth_02!$D290+IRA_01!$D290+IRA_02!$D290+Invest_01!$D290+Invest_02!$D290)</f>
        <v>-0</v>
      </c>
      <c r="T290" s="69" t="n">
        <f aca="false">(-1)*(IF(($B290&gt;Input!$O$22),0,Input!$O$28)+IF(($B290&gt;Input!$O$29),0,Input!$O$35)+IF(($B290&gt;Input!$O$36),0,Input!$O$42))</f>
        <v>-0</v>
      </c>
      <c r="U290" s="69" t="n">
        <f aca="false">IF(($AB289*(Input!$C$17/100)&gt;0),0,($AB289*(Input!$C$17/100)))</f>
        <v>0</v>
      </c>
      <c r="V290" s="69"/>
      <c r="W290" s="69" t="n">
        <f aca="false">IF(($N290+$O290+$P290+$Q290+$R290+$S290+$T290+$U290)&lt;0,($N290+$O290+$P290+$Q290+$R290+$S290+$T290+$U290),0)</f>
        <v>0</v>
      </c>
      <c r="X290" s="69"/>
      <c r="Y290" s="69" t="n">
        <f aca="false">IF(($N290+$O290+$P290+$Q290+$R290+$S290+$T290+$U290)&gt;=0,($N290+$O290+$P290+$Q290+$R290+$S290+$T290+$U290),0)</f>
        <v>0</v>
      </c>
      <c r="AA290" s="69" t="n">
        <f aca="false">IF(AND((($AB289+$W289-$U289)&lt;0),($Y290&gt;0)),($AA289-$K290)*(1+Input!$C$19/(12*100)),($AA289+$Y290-$K290)*(1+Input!$C$19/(12*100)))</f>
        <v>893597.553705604</v>
      </c>
      <c r="AB290" s="69" t="n">
        <f aca="false">IF(AND((($AB289+$W289-$U289)&lt;0),($Y290&gt;=0)),($AB289+$W289-$U289+$Y290)*(1+Input!$C$16/(12*100)),0)</f>
        <v>0</v>
      </c>
    </row>
    <row r="291" customFormat="false" ht="12.8" hidden="false" customHeight="false" outlineLevel="0" collapsed="false">
      <c r="A291" s="67" t="n">
        <v>287</v>
      </c>
      <c r="B291" s="68" t="n">
        <f aca="false">EOMONTH(Input!$C$7,A291)</f>
        <v>51652</v>
      </c>
      <c r="D291" s="67" t="n">
        <f aca="false">DATEDIF(Input!$C$23,$B291,"Y")</f>
        <v>64</v>
      </c>
      <c r="E291" s="67" t="n">
        <f aca="false">DATEDIF(Input!$G$23,$B291,"Y")</f>
        <v>62</v>
      </c>
      <c r="G291" s="69" t="n">
        <f aca="false">Salary_01!$L291</f>
        <v>-728.527460056426</v>
      </c>
      <c r="H291" s="69" t="n">
        <f aca="false">Salary_02!$L291</f>
        <v>-728.527460056426</v>
      </c>
      <c r="I291" s="69" t="n">
        <f aca="false">Retirement_Dist_01!$J291</f>
        <v>2360.31952778489</v>
      </c>
      <c r="J291" s="69" t="n">
        <f aca="false">Retirement_Dist_02!$J291</f>
        <v>1498.0326652103</v>
      </c>
      <c r="K291" s="69" t="n">
        <f aca="true">IF($B291&gt;Input!$C$28,(-1)*PMT(Input!$C$19/(100*12),($A$620-OFFSET($A$4,MATCH(Input!$C$28,$B$4:$B$620,1),0,1,1)),$AD$4,0,1),0)</f>
        <v>2734.70377450013</v>
      </c>
      <c r="L291" s="69" t="n">
        <f aca="false">IF(AND(($B291&lt;Input!$C$28),($B291&lt;Input!$G$28)),($G291+$H291+$I291+$J291),($G291+$H291+$I291+$J291+$K291))</f>
        <v>5136.00104738246</v>
      </c>
      <c r="M291" s="69" t="n">
        <f aca="false">Mortgage!$L291</f>
        <v>-493.396627781651</v>
      </c>
      <c r="N291" s="69" t="n">
        <f aca="false">$L291+$M291</f>
        <v>4642.60441960081</v>
      </c>
      <c r="O291" s="69" t="n">
        <f aca="false">IF(AND(($B291&lt;Input!$C$28),($B291&lt;Input!$G$28)),Expenses!$D291,(-1)*$N291)</f>
        <v>-4642.60441960081</v>
      </c>
      <c r="P291" s="69" t="n">
        <f aca="false">Childcare!$D291</f>
        <v>0</v>
      </c>
      <c r="Q291" s="69" t="n">
        <f aca="false">Loan_01!$E291</f>
        <v>0</v>
      </c>
      <c r="R291" s="69" t="n">
        <f aca="false">Loan_02!$E291</f>
        <v>0</v>
      </c>
      <c r="S291" s="69" t="n">
        <f aca="false">(-1)*SUM(Roth_01!$D291+Roth_02!$D291+IRA_01!$D291+IRA_02!$D291+Invest_01!$D291+Invest_02!$D291)</f>
        <v>-0</v>
      </c>
      <c r="T291" s="69" t="n">
        <f aca="false">(-1)*(IF(($B291&gt;Input!$O$22),0,Input!$O$28)+IF(($B291&gt;Input!$O$29),0,Input!$O$35)+IF(($B291&gt;Input!$O$36),0,Input!$O$42))</f>
        <v>-0</v>
      </c>
      <c r="U291" s="69" t="n">
        <f aca="false">IF(($AB290*(Input!$C$17/100)&gt;0),0,($AB290*(Input!$C$17/100)))</f>
        <v>0</v>
      </c>
      <c r="V291" s="69"/>
      <c r="W291" s="69" t="n">
        <f aca="false">IF(($N291+$O291+$P291+$Q291+$R291+$S291+$T291+$U291)&lt;0,($N291+$O291+$P291+$Q291+$R291+$S291+$T291+$U291),0)</f>
        <v>0</v>
      </c>
      <c r="X291" s="69"/>
      <c r="Y291" s="69" t="n">
        <f aca="false">IF(($N291+$O291+$P291+$Q291+$R291+$S291+$T291+$U291)&gt;=0,($N291+$O291+$P291+$Q291+$R291+$S291+$T291+$U291),0)</f>
        <v>0</v>
      </c>
      <c r="AA291" s="69" t="n">
        <f aca="false">IF(AND((($AB290+$W290-$U290)&lt;0),($Y291&gt;0)),($AA290-$K291)*(1+Input!$C$19/(12*100)),($AA290+$Y291-$K291)*(1+Input!$C$19/(12*100)))</f>
        <v>890899.969216518</v>
      </c>
      <c r="AB291" s="69" t="n">
        <f aca="false">IF(AND((($AB290+$W290-$U290)&lt;0),($Y291&gt;=0)),($AB290+$W290-$U290+$Y291)*(1+Input!$C$16/(12*100)),0)</f>
        <v>0</v>
      </c>
    </row>
    <row r="292" customFormat="false" ht="12.8" hidden="false" customHeight="false" outlineLevel="0" collapsed="false">
      <c r="A292" s="67" t="n">
        <v>288</v>
      </c>
      <c r="B292" s="68" t="n">
        <f aca="false">EOMONTH(Input!$C$7,A292)</f>
        <v>51682</v>
      </c>
      <c r="D292" s="67" t="n">
        <f aca="false">DATEDIF(Input!$C$23,$B292,"Y")</f>
        <v>64</v>
      </c>
      <c r="E292" s="67" t="n">
        <f aca="false">DATEDIF(Input!$G$23,$B292,"Y")</f>
        <v>62</v>
      </c>
      <c r="G292" s="69" t="n">
        <f aca="false">Salary_01!$L292</f>
        <v>-743.098009257555</v>
      </c>
      <c r="H292" s="69" t="n">
        <f aca="false">Salary_02!$L292</f>
        <v>-743.098009257555</v>
      </c>
      <c r="I292" s="69" t="n">
        <f aca="false">Retirement_Dist_01!$J292</f>
        <v>2360.31952778489</v>
      </c>
      <c r="J292" s="69" t="n">
        <f aca="false">Retirement_Dist_02!$J292</f>
        <v>1498.0326652103</v>
      </c>
      <c r="K292" s="69" t="n">
        <f aca="true">IF($B292&gt;Input!$C$28,(-1)*PMT(Input!$C$19/(100*12),($A$620-OFFSET($A$4,MATCH(Input!$C$28,$B$4:$B$620,1),0,1,1)),$AD$4,0,1),0)</f>
        <v>2734.70377450013</v>
      </c>
      <c r="L292" s="69" t="n">
        <f aca="false">IF(AND(($B292&lt;Input!$C$28),($B292&lt;Input!$G$28)),($G292+$H292+$I292+$J292),($G292+$H292+$I292+$J292+$K292))</f>
        <v>5106.85994898021</v>
      </c>
      <c r="M292" s="69" t="n">
        <f aca="false">Mortgage!$L292</f>
        <v>-508.198526615101</v>
      </c>
      <c r="N292" s="69" t="n">
        <f aca="false">$L292+$M292</f>
        <v>4598.6614223651</v>
      </c>
      <c r="O292" s="69" t="n">
        <f aca="false">IF(AND(($B292&lt;Input!$C$28),($B292&lt;Input!$G$28)),Expenses!$D292,(-1)*$N292)</f>
        <v>-4598.6614223651</v>
      </c>
      <c r="P292" s="69" t="n">
        <f aca="false">Childcare!$D292</f>
        <v>0</v>
      </c>
      <c r="Q292" s="69" t="n">
        <f aca="false">Loan_01!$E292</f>
        <v>0</v>
      </c>
      <c r="R292" s="69" t="n">
        <f aca="false">Loan_02!$E292</f>
        <v>0</v>
      </c>
      <c r="S292" s="69" t="n">
        <f aca="false">(-1)*SUM(Roth_01!$D292+Roth_02!$D292+IRA_01!$D292+IRA_02!$D292+Invest_01!$D292+Invest_02!$D292)</f>
        <v>-0</v>
      </c>
      <c r="T292" s="69" t="n">
        <f aca="false">(-1)*(IF(($B292&gt;Input!$O$22),0,Input!$O$28)+IF(($B292&gt;Input!$O$29),0,Input!$O$35)+IF(($B292&gt;Input!$O$36),0,Input!$O$42))</f>
        <v>-0</v>
      </c>
      <c r="U292" s="69" t="n">
        <f aca="false">IF(($AB291*(Input!$C$17/100)&gt;0),0,($AB291*(Input!$C$17/100)))</f>
        <v>0</v>
      </c>
      <c r="V292" s="69"/>
      <c r="W292" s="69" t="n">
        <f aca="false">IF(($N292+$O292+$P292+$Q292+$R292+$S292+$T292+$U292)&lt;0,($N292+$O292+$P292+$Q292+$R292+$S292+$T292+$U292),0)</f>
        <v>0</v>
      </c>
      <c r="X292" s="69"/>
      <c r="Y292" s="69" t="n">
        <f aca="false">IF(($N292+$O292+$P292+$Q292+$R292+$S292+$T292+$U292)&gt;=0,($N292+$O292+$P292+$Q292+$R292+$S292+$T292+$U292),0)</f>
        <v>0</v>
      </c>
      <c r="AA292" s="69" t="n">
        <f aca="false">IF(AND((($AB291+$W291-$U291)&lt;0),($Y292&gt;0)),($AA291-$K292)*(1+Input!$C$19/(12*100)),($AA291+$Y292-$K292)*(1+Input!$C$19/(12*100)))</f>
        <v>888202.272328078</v>
      </c>
      <c r="AB292" s="69" t="n">
        <f aca="false">IF(AND((($AB291+$W291-$U291)&lt;0),($Y292&gt;=0)),($AB291+$W291-$U291+$Y292)*(1+Input!$C$16/(12*100)),0)</f>
        <v>0</v>
      </c>
    </row>
    <row r="293" customFormat="false" ht="12.8" hidden="false" customHeight="false" outlineLevel="0" collapsed="false">
      <c r="A293" s="67" t="n">
        <v>289</v>
      </c>
      <c r="B293" s="68" t="n">
        <f aca="false">EOMONTH(Input!$C$7,A293)</f>
        <v>51713</v>
      </c>
      <c r="D293" s="67" t="n">
        <f aca="false">DATEDIF(Input!$C$23,$B293,"Y")</f>
        <v>64</v>
      </c>
      <c r="E293" s="67" t="n">
        <f aca="false">DATEDIF(Input!$G$23,$B293,"Y")</f>
        <v>62</v>
      </c>
      <c r="G293" s="69" t="n">
        <f aca="false">Salary_01!$L293</f>
        <v>-743.098009257555</v>
      </c>
      <c r="H293" s="69" t="n">
        <f aca="false">Salary_02!$L293</f>
        <v>-743.098009257555</v>
      </c>
      <c r="I293" s="69" t="n">
        <f aca="false">Retirement_Dist_01!$J293</f>
        <v>2360.31952778489</v>
      </c>
      <c r="J293" s="69" t="n">
        <f aca="false">Retirement_Dist_02!$J293</f>
        <v>1498.0326652103</v>
      </c>
      <c r="K293" s="69" t="n">
        <f aca="true">IF($B293&gt;Input!$C$28,(-1)*PMT(Input!$C$19/(100*12),($A$620-OFFSET($A$4,MATCH(Input!$C$28,$B$4:$B$620,1),0,1,1)),$AD$4,0,1),0)</f>
        <v>2734.70377450013</v>
      </c>
      <c r="L293" s="69" t="n">
        <f aca="false">IF(AND(($B293&lt;Input!$C$28),($B293&lt;Input!$G$28)),($G293+$H293+$I293+$J293),($G293+$H293+$I293+$J293+$K293))</f>
        <v>5106.85994898021</v>
      </c>
      <c r="M293" s="69" t="n">
        <f aca="false">Mortgage!$L293</f>
        <v>-508.198526615101</v>
      </c>
      <c r="N293" s="69" t="n">
        <f aca="false">$L293+$M293</f>
        <v>4598.6614223651</v>
      </c>
      <c r="O293" s="69" t="n">
        <f aca="false">IF(AND(($B293&lt;Input!$C$28),($B293&lt;Input!$G$28)),Expenses!$D293,(-1)*$N293)</f>
        <v>-4598.6614223651</v>
      </c>
      <c r="P293" s="69" t="n">
        <f aca="false">Childcare!$D293</f>
        <v>0</v>
      </c>
      <c r="Q293" s="69" t="n">
        <f aca="false">Loan_01!$E293</f>
        <v>0</v>
      </c>
      <c r="R293" s="69" t="n">
        <f aca="false">Loan_02!$E293</f>
        <v>0</v>
      </c>
      <c r="S293" s="69" t="n">
        <f aca="false">(-1)*SUM(Roth_01!$D293+Roth_02!$D293+IRA_01!$D293+IRA_02!$D293+Invest_01!$D293+Invest_02!$D293)</f>
        <v>-0</v>
      </c>
      <c r="T293" s="69" t="n">
        <f aca="false">(-1)*(IF(($B293&gt;Input!$O$22),0,Input!$O$28)+IF(($B293&gt;Input!$O$29),0,Input!$O$35)+IF(($B293&gt;Input!$O$36),0,Input!$O$42))</f>
        <v>-0</v>
      </c>
      <c r="U293" s="69" t="n">
        <f aca="false">IF(($AB292*(Input!$C$17/100)&gt;0),0,($AB292*(Input!$C$17/100)))</f>
        <v>0</v>
      </c>
      <c r="V293" s="69"/>
      <c r="W293" s="69" t="n">
        <f aca="false">IF(($N293+$O293+$P293+$Q293+$R293+$S293+$T293+$U293)&lt;0,($N293+$O293+$P293+$Q293+$R293+$S293+$T293+$U293),0)</f>
        <v>0</v>
      </c>
      <c r="X293" s="69"/>
      <c r="Y293" s="69" t="n">
        <f aca="false">IF(($N293+$O293+$P293+$Q293+$R293+$S293+$T293+$U293)&gt;=0,($N293+$O293+$P293+$Q293+$R293+$S293+$T293+$U293),0)</f>
        <v>0</v>
      </c>
      <c r="AA293" s="69" t="n">
        <f aca="false">IF(AND((($AB292+$W292-$U292)&lt;0),($Y293&gt;0)),($AA292-$K293)*(1+Input!$C$19/(12*100)),($AA292+$Y293-$K293)*(1+Input!$C$19/(12*100)))</f>
        <v>885504.463035601</v>
      </c>
      <c r="AB293" s="69" t="n">
        <f aca="false">IF(AND((($AB292+$W292-$U292)&lt;0),($Y293&gt;=0)),($AB292+$W292-$U292+$Y293)*(1+Input!$C$16/(12*100)),0)</f>
        <v>0</v>
      </c>
    </row>
    <row r="294" customFormat="false" ht="12.8" hidden="false" customHeight="false" outlineLevel="0" collapsed="false">
      <c r="A294" s="67" t="n">
        <v>290</v>
      </c>
      <c r="B294" s="68" t="n">
        <f aca="false">EOMONTH(Input!$C$7,A294)</f>
        <v>51744</v>
      </c>
      <c r="D294" s="67" t="n">
        <f aca="false">DATEDIF(Input!$C$23,$B294,"Y")</f>
        <v>64</v>
      </c>
      <c r="E294" s="67" t="n">
        <f aca="false">DATEDIF(Input!$G$23,$B294,"Y")</f>
        <v>62</v>
      </c>
      <c r="G294" s="69" t="n">
        <f aca="false">Salary_01!$L294</f>
        <v>-743.098009257555</v>
      </c>
      <c r="H294" s="69" t="n">
        <f aca="false">Salary_02!$L294</f>
        <v>-743.098009257555</v>
      </c>
      <c r="I294" s="69" t="n">
        <f aca="false">Retirement_Dist_01!$J294</f>
        <v>2360.31952778489</v>
      </c>
      <c r="J294" s="69" t="n">
        <f aca="false">Retirement_Dist_02!$J294</f>
        <v>1498.0326652103</v>
      </c>
      <c r="K294" s="69" t="n">
        <f aca="true">IF($B294&gt;Input!$C$28,(-1)*PMT(Input!$C$19/(100*12),($A$620-OFFSET($A$4,MATCH(Input!$C$28,$B$4:$B$620,1),0,1,1)),$AD$4,0,1),0)</f>
        <v>2734.70377450013</v>
      </c>
      <c r="L294" s="69" t="n">
        <f aca="false">IF(AND(($B294&lt;Input!$C$28),($B294&lt;Input!$G$28)),($G294+$H294+$I294+$J294),($G294+$H294+$I294+$J294+$K294))</f>
        <v>5106.85994898021</v>
      </c>
      <c r="M294" s="69" t="n">
        <f aca="false">Mortgage!$L294</f>
        <v>-508.198526615101</v>
      </c>
      <c r="N294" s="69" t="n">
        <f aca="false">$L294+$M294</f>
        <v>4598.6614223651</v>
      </c>
      <c r="O294" s="69" t="n">
        <f aca="false">IF(AND(($B294&lt;Input!$C$28),($B294&lt;Input!$G$28)),Expenses!$D294,(-1)*$N294)</f>
        <v>-4598.6614223651</v>
      </c>
      <c r="P294" s="69" t="n">
        <f aca="false">Childcare!$D294</f>
        <v>0</v>
      </c>
      <c r="Q294" s="69" t="n">
        <f aca="false">Loan_01!$E294</f>
        <v>0</v>
      </c>
      <c r="R294" s="69" t="n">
        <f aca="false">Loan_02!$E294</f>
        <v>0</v>
      </c>
      <c r="S294" s="69" t="n">
        <f aca="false">(-1)*SUM(Roth_01!$D294+Roth_02!$D294+IRA_01!$D294+IRA_02!$D294+Invest_01!$D294+Invest_02!$D294)</f>
        <v>-0</v>
      </c>
      <c r="T294" s="69" t="n">
        <f aca="false">(-1)*(IF(($B294&gt;Input!$O$22),0,Input!$O$28)+IF(($B294&gt;Input!$O$29),0,Input!$O$35)+IF(($B294&gt;Input!$O$36),0,Input!$O$42))</f>
        <v>-0</v>
      </c>
      <c r="U294" s="69" t="n">
        <f aca="false">IF(($AB293*(Input!$C$17/100)&gt;0),0,($AB293*(Input!$C$17/100)))</f>
        <v>0</v>
      </c>
      <c r="V294" s="69"/>
      <c r="W294" s="69" t="n">
        <f aca="false">IF(($N294+$O294+$P294+$Q294+$R294+$S294+$T294+$U294)&lt;0,($N294+$O294+$P294+$Q294+$R294+$S294+$T294+$U294),0)</f>
        <v>0</v>
      </c>
      <c r="X294" s="69"/>
      <c r="Y294" s="69" t="n">
        <f aca="false">IF(($N294+$O294+$P294+$Q294+$R294+$S294+$T294+$U294)&gt;=0,($N294+$O294+$P294+$Q294+$R294+$S294+$T294+$U294),0)</f>
        <v>0</v>
      </c>
      <c r="AA294" s="69" t="n">
        <f aca="false">IF(AND((($AB293+$W293-$U293)&lt;0),($Y294&gt;0)),($AA293-$K294)*(1+Input!$C$19/(12*100)),($AA293+$Y294-$K294)*(1+Input!$C$19/(12*100)))</f>
        <v>882806.541334403</v>
      </c>
      <c r="AB294" s="69" t="n">
        <f aca="false">IF(AND((($AB293+$W293-$U293)&lt;0),($Y294&gt;=0)),($AB293+$W293-$U293+$Y294)*(1+Input!$C$16/(12*100)),0)</f>
        <v>0</v>
      </c>
    </row>
    <row r="295" customFormat="false" ht="12.8" hidden="false" customHeight="false" outlineLevel="0" collapsed="false">
      <c r="A295" s="67" t="n">
        <v>291</v>
      </c>
      <c r="B295" s="68" t="n">
        <f aca="false">EOMONTH(Input!$C$7,A295)</f>
        <v>51774</v>
      </c>
      <c r="D295" s="67" t="n">
        <f aca="false">DATEDIF(Input!$C$23,$B295,"Y")</f>
        <v>64</v>
      </c>
      <c r="E295" s="67" t="n">
        <f aca="false">DATEDIF(Input!$G$23,$B295,"Y")</f>
        <v>62</v>
      </c>
      <c r="G295" s="69" t="n">
        <f aca="false">Salary_01!$L295</f>
        <v>-743.098009257555</v>
      </c>
      <c r="H295" s="69" t="n">
        <f aca="false">Salary_02!$L295</f>
        <v>-743.098009257555</v>
      </c>
      <c r="I295" s="69" t="n">
        <f aca="false">Retirement_Dist_01!$J295</f>
        <v>2360.31952778489</v>
      </c>
      <c r="J295" s="69" t="n">
        <f aca="false">Retirement_Dist_02!$J295</f>
        <v>1498.0326652103</v>
      </c>
      <c r="K295" s="69" t="n">
        <f aca="true">IF($B295&gt;Input!$C$28,(-1)*PMT(Input!$C$19/(100*12),($A$620-OFFSET($A$4,MATCH(Input!$C$28,$B$4:$B$620,1),0,1,1)),$AD$4,0,1),0)</f>
        <v>2734.70377450013</v>
      </c>
      <c r="L295" s="69" t="n">
        <f aca="false">IF(AND(($B295&lt;Input!$C$28),($B295&lt;Input!$G$28)),($G295+$H295+$I295+$J295),($G295+$H295+$I295+$J295+$K295))</f>
        <v>5106.85994898021</v>
      </c>
      <c r="M295" s="69" t="n">
        <f aca="false">Mortgage!$L295</f>
        <v>-508.198526615101</v>
      </c>
      <c r="N295" s="69" t="n">
        <f aca="false">$L295+$M295</f>
        <v>4598.6614223651</v>
      </c>
      <c r="O295" s="69" t="n">
        <f aca="false">IF(AND(($B295&lt;Input!$C$28),($B295&lt;Input!$G$28)),Expenses!$D295,(-1)*$N295)</f>
        <v>-4598.6614223651</v>
      </c>
      <c r="P295" s="69" t="n">
        <f aca="false">Childcare!$D295</f>
        <v>0</v>
      </c>
      <c r="Q295" s="69" t="n">
        <f aca="false">Loan_01!$E295</f>
        <v>0</v>
      </c>
      <c r="R295" s="69" t="n">
        <f aca="false">Loan_02!$E295</f>
        <v>0</v>
      </c>
      <c r="S295" s="69" t="n">
        <f aca="false">(-1)*SUM(Roth_01!$D295+Roth_02!$D295+IRA_01!$D295+IRA_02!$D295+Invest_01!$D295+Invest_02!$D295)</f>
        <v>-0</v>
      </c>
      <c r="T295" s="69" t="n">
        <f aca="false">(-1)*(IF(($B295&gt;Input!$O$22),0,Input!$O$28)+IF(($B295&gt;Input!$O$29),0,Input!$O$35)+IF(($B295&gt;Input!$O$36),0,Input!$O$42))</f>
        <v>-0</v>
      </c>
      <c r="U295" s="69" t="n">
        <f aca="false">IF(($AB294*(Input!$C$17/100)&gt;0),0,($AB294*(Input!$C$17/100)))</f>
        <v>0</v>
      </c>
      <c r="V295" s="69"/>
      <c r="W295" s="69" t="n">
        <f aca="false">IF(($N295+$O295+$P295+$Q295+$R295+$S295+$T295+$U295)&lt;0,($N295+$O295+$P295+$Q295+$R295+$S295+$T295+$U295),0)</f>
        <v>0</v>
      </c>
      <c r="X295" s="69"/>
      <c r="Y295" s="69" t="n">
        <f aca="false">IF(($N295+$O295+$P295+$Q295+$R295+$S295+$T295+$U295)&gt;=0,($N295+$O295+$P295+$Q295+$R295+$S295+$T295+$U295),0)</f>
        <v>0</v>
      </c>
      <c r="AA295" s="69" t="n">
        <f aca="false">IF(AND((($AB294+$W294-$U294)&lt;0),($Y295&gt;0)),($AA294-$K295)*(1+Input!$C$19/(12*100)),($AA294+$Y295-$K295)*(1+Input!$C$19/(12*100)))</f>
        <v>880108.507219801</v>
      </c>
      <c r="AB295" s="69" t="n">
        <f aca="false">IF(AND((($AB294+$W294-$U294)&lt;0),($Y295&gt;=0)),($AB294+$W294-$U294+$Y295)*(1+Input!$C$16/(12*100)),0)</f>
        <v>0</v>
      </c>
    </row>
    <row r="296" customFormat="false" ht="12.8" hidden="false" customHeight="false" outlineLevel="0" collapsed="false">
      <c r="A296" s="67" t="n">
        <v>292</v>
      </c>
      <c r="B296" s="68" t="n">
        <f aca="false">EOMONTH(Input!$C$7,A296)</f>
        <v>51805</v>
      </c>
      <c r="D296" s="67" t="n">
        <f aca="false">DATEDIF(Input!$C$23,$B296,"Y")</f>
        <v>64</v>
      </c>
      <c r="E296" s="67" t="n">
        <f aca="false">DATEDIF(Input!$G$23,$B296,"Y")</f>
        <v>63</v>
      </c>
      <c r="G296" s="69" t="n">
        <f aca="false">Salary_01!$L296</f>
        <v>-743.098009257555</v>
      </c>
      <c r="H296" s="69" t="n">
        <f aca="false">Salary_02!$L296</f>
        <v>-743.098009257555</v>
      </c>
      <c r="I296" s="69" t="n">
        <f aca="false">Retirement_Dist_01!$J296</f>
        <v>2360.31952778489</v>
      </c>
      <c r="J296" s="69" t="n">
        <f aca="false">Retirement_Dist_02!$J296</f>
        <v>1498.0326652103</v>
      </c>
      <c r="K296" s="69" t="n">
        <f aca="true">IF($B296&gt;Input!$C$28,(-1)*PMT(Input!$C$19/(100*12),($A$620-OFFSET($A$4,MATCH(Input!$C$28,$B$4:$B$620,1),0,1,1)),$AD$4,0,1),0)</f>
        <v>2734.70377450013</v>
      </c>
      <c r="L296" s="69" t="n">
        <f aca="false">IF(AND(($B296&lt;Input!$C$28),($B296&lt;Input!$G$28)),($G296+$H296+$I296+$J296),($G296+$H296+$I296+$J296+$K296))</f>
        <v>5106.85994898021</v>
      </c>
      <c r="M296" s="69" t="n">
        <f aca="false">Mortgage!$L296</f>
        <v>-508.198526615101</v>
      </c>
      <c r="N296" s="69" t="n">
        <f aca="false">$L296+$M296</f>
        <v>4598.6614223651</v>
      </c>
      <c r="O296" s="69" t="n">
        <f aca="false">IF(AND(($B296&lt;Input!$C$28),($B296&lt;Input!$G$28)),Expenses!$D296,(-1)*$N296)</f>
        <v>-4598.6614223651</v>
      </c>
      <c r="P296" s="69" t="n">
        <f aca="false">Childcare!$D296</f>
        <v>0</v>
      </c>
      <c r="Q296" s="69" t="n">
        <f aca="false">Loan_01!$E296</f>
        <v>0</v>
      </c>
      <c r="R296" s="69" t="n">
        <f aca="false">Loan_02!$E296</f>
        <v>0</v>
      </c>
      <c r="S296" s="69" t="n">
        <f aca="false">(-1)*SUM(Roth_01!$D296+Roth_02!$D296+IRA_01!$D296+IRA_02!$D296+Invest_01!$D296+Invest_02!$D296)</f>
        <v>-0</v>
      </c>
      <c r="T296" s="69" t="n">
        <f aca="false">(-1)*(IF(($B296&gt;Input!$O$22),0,Input!$O$28)+IF(($B296&gt;Input!$O$29),0,Input!$O$35)+IF(($B296&gt;Input!$O$36),0,Input!$O$42))</f>
        <v>-0</v>
      </c>
      <c r="U296" s="69" t="n">
        <f aca="false">IF(($AB295*(Input!$C$17/100)&gt;0),0,($AB295*(Input!$C$17/100)))</f>
        <v>0</v>
      </c>
      <c r="V296" s="69"/>
      <c r="W296" s="69" t="n">
        <f aca="false">IF(($N296+$O296+$P296+$Q296+$R296+$S296+$T296+$U296)&lt;0,($N296+$O296+$P296+$Q296+$R296+$S296+$T296+$U296),0)</f>
        <v>0</v>
      </c>
      <c r="X296" s="69"/>
      <c r="Y296" s="69" t="n">
        <f aca="false">IF(($N296+$O296+$P296+$Q296+$R296+$S296+$T296+$U296)&gt;=0,($N296+$O296+$P296+$Q296+$R296+$S296+$T296+$U296),0)</f>
        <v>0</v>
      </c>
      <c r="AA296" s="69" t="n">
        <f aca="false">IF(AND((($AB295+$W295-$U295)&lt;0),($Y296&gt;0)),($AA295-$K296)*(1+Input!$C$19/(12*100)),($AA295+$Y296-$K296)*(1+Input!$C$19/(12*100)))</f>
        <v>877410.360687112</v>
      </c>
      <c r="AB296" s="69" t="n">
        <f aca="false">IF(AND((($AB295+$W295-$U295)&lt;0),($Y296&gt;=0)),($AB295+$W295-$U295+$Y296)*(1+Input!$C$16/(12*100)),0)</f>
        <v>0</v>
      </c>
    </row>
    <row r="297" customFormat="false" ht="12.8" hidden="false" customHeight="false" outlineLevel="0" collapsed="false">
      <c r="A297" s="67" t="n">
        <v>293</v>
      </c>
      <c r="B297" s="68" t="n">
        <f aca="false">EOMONTH(Input!$C$7,A297)</f>
        <v>51835</v>
      </c>
      <c r="D297" s="67" t="n">
        <f aca="false">DATEDIF(Input!$C$23,$B297,"Y")</f>
        <v>64</v>
      </c>
      <c r="E297" s="67" t="n">
        <f aca="false">DATEDIF(Input!$G$23,$B297,"Y")</f>
        <v>63</v>
      </c>
      <c r="G297" s="69" t="n">
        <f aca="false">Salary_01!$L297</f>
        <v>-743.098009257555</v>
      </c>
      <c r="H297" s="69" t="n">
        <f aca="false">Salary_02!$L297</f>
        <v>-743.098009257555</v>
      </c>
      <c r="I297" s="69" t="n">
        <f aca="false">Retirement_Dist_01!$J297</f>
        <v>2360.31952778489</v>
      </c>
      <c r="J297" s="69" t="n">
        <f aca="false">Retirement_Dist_02!$J297</f>
        <v>1498.0326652103</v>
      </c>
      <c r="K297" s="69" t="n">
        <f aca="true">IF($B297&gt;Input!$C$28,(-1)*PMT(Input!$C$19/(100*12),($A$620-OFFSET($A$4,MATCH(Input!$C$28,$B$4:$B$620,1),0,1,1)),$AD$4,0,1),0)</f>
        <v>2734.70377450013</v>
      </c>
      <c r="L297" s="69" t="n">
        <f aca="false">IF(AND(($B297&lt;Input!$C$28),($B297&lt;Input!$G$28)),($G297+$H297+$I297+$J297),($G297+$H297+$I297+$J297+$K297))</f>
        <v>5106.85994898021</v>
      </c>
      <c r="M297" s="69" t="n">
        <f aca="false">Mortgage!$L297</f>
        <v>-508.198526615101</v>
      </c>
      <c r="N297" s="69" t="n">
        <f aca="false">$L297+$M297</f>
        <v>4598.6614223651</v>
      </c>
      <c r="O297" s="69" t="n">
        <f aca="false">IF(AND(($B297&lt;Input!$C$28),($B297&lt;Input!$G$28)),Expenses!$D297,(-1)*$N297)</f>
        <v>-4598.6614223651</v>
      </c>
      <c r="P297" s="69" t="n">
        <f aca="false">Childcare!$D297</f>
        <v>0</v>
      </c>
      <c r="Q297" s="69" t="n">
        <f aca="false">Loan_01!$E297</f>
        <v>0</v>
      </c>
      <c r="R297" s="69" t="n">
        <f aca="false">Loan_02!$E297</f>
        <v>0</v>
      </c>
      <c r="S297" s="69" t="n">
        <f aca="false">(-1)*SUM(Roth_01!$D297+Roth_02!$D297+IRA_01!$D297+IRA_02!$D297+Invest_01!$D297+Invest_02!$D297)</f>
        <v>-0</v>
      </c>
      <c r="T297" s="69" t="n">
        <f aca="false">(-1)*(IF(($B297&gt;Input!$O$22),0,Input!$O$28)+IF(($B297&gt;Input!$O$29),0,Input!$O$35)+IF(($B297&gt;Input!$O$36),0,Input!$O$42))</f>
        <v>-0</v>
      </c>
      <c r="U297" s="69" t="n">
        <f aca="false">IF(($AB296*(Input!$C$17/100)&gt;0),0,($AB296*(Input!$C$17/100)))</f>
        <v>0</v>
      </c>
      <c r="V297" s="69"/>
      <c r="W297" s="69" t="n">
        <f aca="false">IF(($N297+$O297+$P297+$Q297+$R297+$S297+$T297+$U297)&lt;0,($N297+$O297+$P297+$Q297+$R297+$S297+$T297+$U297),0)</f>
        <v>0</v>
      </c>
      <c r="X297" s="69"/>
      <c r="Y297" s="69" t="n">
        <f aca="false">IF(($N297+$O297+$P297+$Q297+$R297+$S297+$T297+$U297)&gt;=0,($N297+$O297+$P297+$Q297+$R297+$S297+$T297+$U297),0)</f>
        <v>0</v>
      </c>
      <c r="AA297" s="69" t="n">
        <f aca="false">IF(AND((($AB296+$W296-$U296)&lt;0),($Y297&gt;0)),($AA296-$K297)*(1+Input!$C$19/(12*100)),($AA296+$Y297-$K297)*(1+Input!$C$19/(12*100)))</f>
        <v>874712.101731649</v>
      </c>
      <c r="AB297" s="69" t="n">
        <f aca="false">IF(AND((($AB296+$W296-$U296)&lt;0),($Y297&gt;=0)),($AB296+$W296-$U296+$Y297)*(1+Input!$C$16/(12*100)),0)</f>
        <v>0</v>
      </c>
    </row>
    <row r="298" customFormat="false" ht="12.8" hidden="false" customHeight="false" outlineLevel="0" collapsed="false">
      <c r="A298" s="67" t="n">
        <v>294</v>
      </c>
      <c r="B298" s="68" t="n">
        <f aca="false">EOMONTH(Input!$C$7,A298)</f>
        <v>51866</v>
      </c>
      <c r="D298" s="67" t="n">
        <f aca="false">DATEDIF(Input!$C$23,$B298,"Y")</f>
        <v>64</v>
      </c>
      <c r="E298" s="67" t="n">
        <f aca="false">DATEDIF(Input!$G$23,$B298,"Y")</f>
        <v>63</v>
      </c>
      <c r="G298" s="69" t="n">
        <f aca="false">Salary_01!$L298</f>
        <v>-743.098009257555</v>
      </c>
      <c r="H298" s="69" t="n">
        <f aca="false">Salary_02!$L298</f>
        <v>-743.098009257555</v>
      </c>
      <c r="I298" s="69" t="n">
        <f aca="false">Retirement_Dist_01!$J298</f>
        <v>2360.31952778489</v>
      </c>
      <c r="J298" s="69" t="n">
        <f aca="false">Retirement_Dist_02!$J298</f>
        <v>1498.0326652103</v>
      </c>
      <c r="K298" s="69" t="n">
        <f aca="true">IF($B298&gt;Input!$C$28,(-1)*PMT(Input!$C$19/(100*12),($A$620-OFFSET($A$4,MATCH(Input!$C$28,$B$4:$B$620,1),0,1,1)),$AD$4,0,1),0)</f>
        <v>2734.70377450013</v>
      </c>
      <c r="L298" s="69" t="n">
        <f aca="false">IF(AND(($B298&lt;Input!$C$28),($B298&lt;Input!$G$28)),($G298+$H298+$I298+$J298),($G298+$H298+$I298+$J298+$K298))</f>
        <v>5106.85994898021</v>
      </c>
      <c r="M298" s="69" t="n">
        <f aca="false">Mortgage!$L298</f>
        <v>-508.198526615101</v>
      </c>
      <c r="N298" s="69" t="n">
        <f aca="false">$L298+$M298</f>
        <v>4598.6614223651</v>
      </c>
      <c r="O298" s="69" t="n">
        <f aca="false">IF(AND(($B298&lt;Input!$C$28),($B298&lt;Input!$G$28)),Expenses!$D298,(-1)*$N298)</f>
        <v>-4598.6614223651</v>
      </c>
      <c r="P298" s="69" t="n">
        <f aca="false">Childcare!$D298</f>
        <v>0</v>
      </c>
      <c r="Q298" s="69" t="n">
        <f aca="false">Loan_01!$E298</f>
        <v>0</v>
      </c>
      <c r="R298" s="69" t="n">
        <f aca="false">Loan_02!$E298</f>
        <v>0</v>
      </c>
      <c r="S298" s="69" t="n">
        <f aca="false">(-1)*SUM(Roth_01!$D298+Roth_02!$D298+IRA_01!$D298+IRA_02!$D298+Invest_01!$D298+Invest_02!$D298)</f>
        <v>-0</v>
      </c>
      <c r="T298" s="69" t="n">
        <f aca="false">(-1)*(IF(($B298&gt;Input!$O$22),0,Input!$O$28)+IF(($B298&gt;Input!$O$29),0,Input!$O$35)+IF(($B298&gt;Input!$O$36),0,Input!$O$42))</f>
        <v>-0</v>
      </c>
      <c r="U298" s="69" t="n">
        <f aca="false">IF(($AB297*(Input!$C$17/100)&gt;0),0,($AB297*(Input!$C$17/100)))</f>
        <v>0</v>
      </c>
      <c r="V298" s="69"/>
      <c r="W298" s="69" t="n">
        <f aca="false">IF(($N298+$O298+$P298+$Q298+$R298+$S298+$T298+$U298)&lt;0,($N298+$O298+$P298+$Q298+$R298+$S298+$T298+$U298),0)</f>
        <v>0</v>
      </c>
      <c r="X298" s="69"/>
      <c r="Y298" s="69" t="n">
        <f aca="false">IF(($N298+$O298+$P298+$Q298+$R298+$S298+$T298+$U298)&gt;=0,($N298+$O298+$P298+$Q298+$R298+$S298+$T298+$U298),0)</f>
        <v>0</v>
      </c>
      <c r="AA298" s="69" t="n">
        <f aca="false">IF(AND((($AB297+$W297-$U297)&lt;0),($Y298&gt;0)),($AA297-$K298)*(1+Input!$C$19/(12*100)),($AA297+$Y298-$K298)*(1+Input!$C$19/(12*100)))</f>
        <v>872013.730348731</v>
      </c>
      <c r="AB298" s="69" t="n">
        <f aca="false">IF(AND((($AB297+$W297-$U297)&lt;0),($Y298&gt;=0)),($AB297+$W297-$U297+$Y298)*(1+Input!$C$16/(12*100)),0)</f>
        <v>0</v>
      </c>
    </row>
    <row r="299" customFormat="false" ht="12.8" hidden="false" customHeight="false" outlineLevel="0" collapsed="false">
      <c r="A299" s="67" t="n">
        <v>295</v>
      </c>
      <c r="B299" s="68" t="n">
        <f aca="false">EOMONTH(Input!$C$7,A299)</f>
        <v>51897</v>
      </c>
      <c r="D299" s="67" t="n">
        <f aca="false">DATEDIF(Input!$C$23,$B299,"Y")</f>
        <v>64</v>
      </c>
      <c r="E299" s="67" t="n">
        <f aca="false">DATEDIF(Input!$G$23,$B299,"Y")</f>
        <v>63</v>
      </c>
      <c r="G299" s="69" t="n">
        <f aca="false">Salary_01!$L299</f>
        <v>-743.098009257555</v>
      </c>
      <c r="H299" s="69" t="n">
        <f aca="false">Salary_02!$L299</f>
        <v>-743.098009257555</v>
      </c>
      <c r="I299" s="69" t="n">
        <f aca="false">Retirement_Dist_01!$J299</f>
        <v>2360.31952778489</v>
      </c>
      <c r="J299" s="69" t="n">
        <f aca="false">Retirement_Dist_02!$J299</f>
        <v>1498.0326652103</v>
      </c>
      <c r="K299" s="69" t="n">
        <f aca="true">IF($B299&gt;Input!$C$28,(-1)*PMT(Input!$C$19/(100*12),($A$620-OFFSET($A$4,MATCH(Input!$C$28,$B$4:$B$620,1),0,1,1)),$AD$4,0,1),0)</f>
        <v>2734.70377450013</v>
      </c>
      <c r="L299" s="69" t="n">
        <f aca="false">IF(AND(($B299&lt;Input!$C$28),($B299&lt;Input!$G$28)),($G299+$H299+$I299+$J299),($G299+$H299+$I299+$J299+$K299))</f>
        <v>5106.85994898021</v>
      </c>
      <c r="M299" s="69" t="n">
        <f aca="false">Mortgage!$L299</f>
        <v>-508.198526615101</v>
      </c>
      <c r="N299" s="69" t="n">
        <f aca="false">$L299+$M299</f>
        <v>4598.6614223651</v>
      </c>
      <c r="O299" s="69" t="n">
        <f aca="false">IF(AND(($B299&lt;Input!$C$28),($B299&lt;Input!$G$28)),Expenses!$D299,(-1)*$N299)</f>
        <v>-4598.6614223651</v>
      </c>
      <c r="P299" s="69" t="n">
        <f aca="false">Childcare!$D299</f>
        <v>0</v>
      </c>
      <c r="Q299" s="69" t="n">
        <f aca="false">Loan_01!$E299</f>
        <v>0</v>
      </c>
      <c r="R299" s="69" t="n">
        <f aca="false">Loan_02!$E299</f>
        <v>0</v>
      </c>
      <c r="S299" s="69" t="n">
        <f aca="false">(-1)*SUM(Roth_01!$D299+Roth_02!$D299+IRA_01!$D299+IRA_02!$D299+Invest_01!$D299+Invest_02!$D299)</f>
        <v>-0</v>
      </c>
      <c r="T299" s="69" t="n">
        <f aca="false">(-1)*(IF(($B299&gt;Input!$O$22),0,Input!$O$28)+IF(($B299&gt;Input!$O$29),0,Input!$O$35)+IF(($B299&gt;Input!$O$36),0,Input!$O$42))</f>
        <v>-0</v>
      </c>
      <c r="U299" s="69" t="n">
        <f aca="false">IF(($AB298*(Input!$C$17/100)&gt;0),0,($AB298*(Input!$C$17/100)))</f>
        <v>0</v>
      </c>
      <c r="V299" s="69"/>
      <c r="W299" s="69" t="n">
        <f aca="false">IF(($N299+$O299+$P299+$Q299+$R299+$S299+$T299+$U299)&lt;0,($N299+$O299+$P299+$Q299+$R299+$S299+$T299+$U299),0)</f>
        <v>0</v>
      </c>
      <c r="X299" s="69"/>
      <c r="Y299" s="69" t="n">
        <f aca="false">IF(($N299+$O299+$P299+$Q299+$R299+$S299+$T299+$U299)&gt;=0,($N299+$O299+$P299+$Q299+$R299+$S299+$T299+$U299),0)</f>
        <v>0</v>
      </c>
      <c r="AA299" s="69" t="n">
        <f aca="false">IF(AND((($AB298+$W298-$U298)&lt;0),($Y299&gt;0)),($AA298-$K299)*(1+Input!$C$19/(12*100)),($AA298+$Y299-$K299)*(1+Input!$C$19/(12*100)))</f>
        <v>869315.246533671</v>
      </c>
      <c r="AB299" s="69" t="n">
        <f aca="false">IF(AND((($AB298+$W298-$U298)&lt;0),($Y299&gt;=0)),($AB298+$W298-$U298+$Y299)*(1+Input!$C$16/(12*100)),0)</f>
        <v>0</v>
      </c>
    </row>
    <row r="300" customFormat="false" ht="12.8" hidden="false" customHeight="false" outlineLevel="0" collapsed="false">
      <c r="A300" s="67" t="n">
        <v>296</v>
      </c>
      <c r="B300" s="68" t="n">
        <f aca="false">EOMONTH(Input!$C$7,A300)</f>
        <v>51925</v>
      </c>
      <c r="D300" s="67" t="n">
        <f aca="false">DATEDIF(Input!$C$23,$B300,"Y")</f>
        <v>64</v>
      </c>
      <c r="E300" s="67" t="n">
        <f aca="false">DATEDIF(Input!$G$23,$B300,"Y")</f>
        <v>63</v>
      </c>
      <c r="G300" s="69" t="n">
        <f aca="false">Salary_01!$L300</f>
        <v>-743.098009257555</v>
      </c>
      <c r="H300" s="69" t="n">
        <f aca="false">Salary_02!$L300</f>
        <v>-743.098009257555</v>
      </c>
      <c r="I300" s="69" t="n">
        <f aca="false">Retirement_Dist_01!$J300</f>
        <v>2360.31952778489</v>
      </c>
      <c r="J300" s="69" t="n">
        <f aca="false">Retirement_Dist_02!$J300</f>
        <v>1498.0326652103</v>
      </c>
      <c r="K300" s="69" t="n">
        <f aca="true">IF($B300&gt;Input!$C$28,(-1)*PMT(Input!$C$19/(100*12),($A$620-OFFSET($A$4,MATCH(Input!$C$28,$B$4:$B$620,1),0,1,1)),$AD$4,0,1),0)</f>
        <v>2734.70377450013</v>
      </c>
      <c r="L300" s="69" t="n">
        <f aca="false">IF(AND(($B300&lt;Input!$C$28),($B300&lt;Input!$G$28)),($G300+$H300+$I300+$J300),($G300+$H300+$I300+$J300+$K300))</f>
        <v>5106.85994898021</v>
      </c>
      <c r="M300" s="69" t="n">
        <f aca="false">Mortgage!$L300</f>
        <v>-508.198526615101</v>
      </c>
      <c r="N300" s="69" t="n">
        <f aca="false">$L300+$M300</f>
        <v>4598.6614223651</v>
      </c>
      <c r="O300" s="69" t="n">
        <f aca="false">IF(AND(($B300&lt;Input!$C$28),($B300&lt;Input!$G$28)),Expenses!$D300,(-1)*$N300)</f>
        <v>-4598.6614223651</v>
      </c>
      <c r="P300" s="69" t="n">
        <f aca="false">Childcare!$D300</f>
        <v>0</v>
      </c>
      <c r="Q300" s="69" t="n">
        <f aca="false">Loan_01!$E300</f>
        <v>0</v>
      </c>
      <c r="R300" s="69" t="n">
        <f aca="false">Loan_02!$E300</f>
        <v>0</v>
      </c>
      <c r="S300" s="69" t="n">
        <f aca="false">(-1)*SUM(Roth_01!$D300+Roth_02!$D300+IRA_01!$D300+IRA_02!$D300+Invest_01!$D300+Invest_02!$D300)</f>
        <v>-0</v>
      </c>
      <c r="T300" s="69" t="n">
        <f aca="false">(-1)*(IF(($B300&gt;Input!$O$22),0,Input!$O$28)+IF(($B300&gt;Input!$O$29),0,Input!$O$35)+IF(($B300&gt;Input!$O$36),0,Input!$O$42))</f>
        <v>-0</v>
      </c>
      <c r="U300" s="69" t="n">
        <f aca="false">IF(($AB299*(Input!$C$17/100)&gt;0),0,($AB299*(Input!$C$17/100)))</f>
        <v>0</v>
      </c>
      <c r="V300" s="69"/>
      <c r="W300" s="69" t="n">
        <f aca="false">IF(($N300+$O300+$P300+$Q300+$R300+$S300+$T300+$U300)&lt;0,($N300+$O300+$P300+$Q300+$R300+$S300+$T300+$U300),0)</f>
        <v>0</v>
      </c>
      <c r="X300" s="69"/>
      <c r="Y300" s="69" t="n">
        <f aca="false">IF(($N300+$O300+$P300+$Q300+$R300+$S300+$T300+$U300)&gt;=0,($N300+$O300+$P300+$Q300+$R300+$S300+$T300+$U300),0)</f>
        <v>0</v>
      </c>
      <c r="AA300" s="69" t="n">
        <f aca="false">IF(AND((($AB299+$W299-$U299)&lt;0),($Y300&gt;0)),($AA299-$K300)*(1+Input!$C$19/(12*100)),($AA299+$Y300-$K300)*(1+Input!$C$19/(12*100)))</f>
        <v>866616.650281786</v>
      </c>
      <c r="AB300" s="69" t="n">
        <f aca="false">IF(AND((($AB299+$W299-$U299)&lt;0),($Y300&gt;=0)),($AB299+$W299-$U299+$Y300)*(1+Input!$C$16/(12*100)),0)</f>
        <v>0</v>
      </c>
    </row>
    <row r="301" customFormat="false" ht="12.8" hidden="false" customHeight="false" outlineLevel="0" collapsed="false">
      <c r="A301" s="67" t="n">
        <v>297</v>
      </c>
      <c r="B301" s="68" t="n">
        <f aca="false">EOMONTH(Input!$C$7,A301)</f>
        <v>51956</v>
      </c>
      <c r="D301" s="67" t="n">
        <f aca="false">DATEDIF(Input!$C$23,$B301,"Y")</f>
        <v>64</v>
      </c>
      <c r="E301" s="67" t="n">
        <f aca="false">DATEDIF(Input!$G$23,$B301,"Y")</f>
        <v>63</v>
      </c>
      <c r="G301" s="69" t="n">
        <f aca="false">Salary_01!$L301</f>
        <v>-743.098009257555</v>
      </c>
      <c r="H301" s="69" t="n">
        <f aca="false">Salary_02!$L301</f>
        <v>-743.098009257555</v>
      </c>
      <c r="I301" s="69" t="n">
        <f aca="false">Retirement_Dist_01!$J301</f>
        <v>2360.31952778489</v>
      </c>
      <c r="J301" s="69" t="n">
        <f aca="false">Retirement_Dist_02!$J301</f>
        <v>1498.0326652103</v>
      </c>
      <c r="K301" s="69" t="n">
        <f aca="true">IF($B301&gt;Input!$C$28,(-1)*PMT(Input!$C$19/(100*12),($A$620-OFFSET($A$4,MATCH(Input!$C$28,$B$4:$B$620,1),0,1,1)),$AD$4,0,1),0)</f>
        <v>2734.70377450013</v>
      </c>
      <c r="L301" s="69" t="n">
        <f aca="false">IF(AND(($B301&lt;Input!$C$28),($B301&lt;Input!$G$28)),($G301+$H301+$I301+$J301),($G301+$H301+$I301+$J301+$K301))</f>
        <v>5106.85994898021</v>
      </c>
      <c r="M301" s="69" t="n">
        <f aca="false">Mortgage!$L301</f>
        <v>-508.198526615101</v>
      </c>
      <c r="N301" s="69" t="n">
        <f aca="false">$L301+$M301</f>
        <v>4598.6614223651</v>
      </c>
      <c r="O301" s="69" t="n">
        <f aca="false">IF(AND(($B301&lt;Input!$C$28),($B301&lt;Input!$G$28)),Expenses!$D301,(-1)*$N301)</f>
        <v>-4598.6614223651</v>
      </c>
      <c r="P301" s="69" t="n">
        <f aca="false">Childcare!$D301</f>
        <v>0</v>
      </c>
      <c r="Q301" s="69" t="n">
        <f aca="false">Loan_01!$E301</f>
        <v>0</v>
      </c>
      <c r="R301" s="69" t="n">
        <f aca="false">Loan_02!$E301</f>
        <v>0</v>
      </c>
      <c r="S301" s="69" t="n">
        <f aca="false">(-1)*SUM(Roth_01!$D301+Roth_02!$D301+IRA_01!$D301+IRA_02!$D301+Invest_01!$D301+Invest_02!$D301)</f>
        <v>-0</v>
      </c>
      <c r="T301" s="69" t="n">
        <f aca="false">(-1)*(IF(($B301&gt;Input!$O$22),0,Input!$O$28)+IF(($B301&gt;Input!$O$29),0,Input!$O$35)+IF(($B301&gt;Input!$O$36),0,Input!$O$42))</f>
        <v>-0</v>
      </c>
      <c r="U301" s="69" t="n">
        <f aca="false">IF(($AB300*(Input!$C$17/100)&gt;0),0,($AB300*(Input!$C$17/100)))</f>
        <v>0</v>
      </c>
      <c r="V301" s="69"/>
      <c r="W301" s="69" t="n">
        <f aca="false">IF(($N301+$O301+$P301+$Q301+$R301+$S301+$T301+$U301)&lt;0,($N301+$O301+$P301+$Q301+$R301+$S301+$T301+$U301),0)</f>
        <v>0</v>
      </c>
      <c r="X301" s="69"/>
      <c r="Y301" s="69" t="n">
        <f aca="false">IF(($N301+$O301+$P301+$Q301+$R301+$S301+$T301+$U301)&gt;=0,($N301+$O301+$P301+$Q301+$R301+$S301+$T301+$U301),0)</f>
        <v>0</v>
      </c>
      <c r="AA301" s="69" t="n">
        <f aca="false">IF(AND((($AB300+$W300-$U300)&lt;0),($Y301&gt;0)),($AA300-$K301)*(1+Input!$C$19/(12*100)),($AA300+$Y301-$K301)*(1+Input!$C$19/(12*100)))</f>
        <v>863917.941588391</v>
      </c>
      <c r="AB301" s="69" t="n">
        <f aca="false">IF(AND((($AB300+$W300-$U300)&lt;0),($Y301&gt;=0)),($AB300+$W300-$U300+$Y301)*(1+Input!$C$16/(12*100)),0)</f>
        <v>0</v>
      </c>
    </row>
    <row r="302" customFormat="false" ht="12.8" hidden="false" customHeight="false" outlineLevel="0" collapsed="false">
      <c r="A302" s="67" t="n">
        <v>298</v>
      </c>
      <c r="B302" s="68" t="n">
        <f aca="false">EOMONTH(Input!$C$7,A302)</f>
        <v>51986</v>
      </c>
      <c r="D302" s="67" t="n">
        <f aca="false">DATEDIF(Input!$C$23,$B302,"Y")</f>
        <v>64</v>
      </c>
      <c r="E302" s="67" t="n">
        <f aca="false">DATEDIF(Input!$G$23,$B302,"Y")</f>
        <v>63</v>
      </c>
      <c r="G302" s="69" t="n">
        <f aca="false">Salary_01!$L302</f>
        <v>-743.098009257555</v>
      </c>
      <c r="H302" s="69" t="n">
        <f aca="false">Salary_02!$L302</f>
        <v>-743.098009257555</v>
      </c>
      <c r="I302" s="69" t="n">
        <f aca="false">Retirement_Dist_01!$J302</f>
        <v>2360.31952778489</v>
      </c>
      <c r="J302" s="69" t="n">
        <f aca="false">Retirement_Dist_02!$J302</f>
        <v>1498.0326652103</v>
      </c>
      <c r="K302" s="69" t="n">
        <f aca="true">IF($B302&gt;Input!$C$28,(-1)*PMT(Input!$C$19/(100*12),($A$620-OFFSET($A$4,MATCH(Input!$C$28,$B$4:$B$620,1),0,1,1)),$AD$4,0,1),0)</f>
        <v>2734.70377450013</v>
      </c>
      <c r="L302" s="69" t="n">
        <f aca="false">IF(AND(($B302&lt;Input!$C$28),($B302&lt;Input!$G$28)),($G302+$H302+$I302+$J302),($G302+$H302+$I302+$J302+$K302))</f>
        <v>5106.85994898021</v>
      </c>
      <c r="M302" s="69" t="n">
        <f aca="false">Mortgage!$L302</f>
        <v>-508.198526615101</v>
      </c>
      <c r="N302" s="69" t="n">
        <f aca="false">$L302+$M302</f>
        <v>4598.6614223651</v>
      </c>
      <c r="O302" s="69" t="n">
        <f aca="false">IF(AND(($B302&lt;Input!$C$28),($B302&lt;Input!$G$28)),Expenses!$D302,(-1)*$N302)</f>
        <v>-4598.6614223651</v>
      </c>
      <c r="P302" s="69" t="n">
        <f aca="false">Childcare!$D302</f>
        <v>0</v>
      </c>
      <c r="Q302" s="69" t="n">
        <f aca="false">Loan_01!$E302</f>
        <v>0</v>
      </c>
      <c r="R302" s="69" t="n">
        <f aca="false">Loan_02!$E302</f>
        <v>0</v>
      </c>
      <c r="S302" s="69" t="n">
        <f aca="false">(-1)*SUM(Roth_01!$D302+Roth_02!$D302+IRA_01!$D302+IRA_02!$D302+Invest_01!$D302+Invest_02!$D302)</f>
        <v>-0</v>
      </c>
      <c r="T302" s="69" t="n">
        <f aca="false">(-1)*(IF(($B302&gt;Input!$O$22),0,Input!$O$28)+IF(($B302&gt;Input!$O$29),0,Input!$O$35)+IF(($B302&gt;Input!$O$36),0,Input!$O$42))</f>
        <v>-0</v>
      </c>
      <c r="U302" s="69" t="n">
        <f aca="false">IF(($AB301*(Input!$C$17/100)&gt;0),0,($AB301*(Input!$C$17/100)))</f>
        <v>0</v>
      </c>
      <c r="V302" s="69"/>
      <c r="W302" s="69" t="n">
        <f aca="false">IF(($N302+$O302+$P302+$Q302+$R302+$S302+$T302+$U302)&lt;0,($N302+$O302+$P302+$Q302+$R302+$S302+$T302+$U302),0)</f>
        <v>0</v>
      </c>
      <c r="X302" s="69"/>
      <c r="Y302" s="69" t="n">
        <f aca="false">IF(($N302+$O302+$P302+$Q302+$R302+$S302+$T302+$U302)&gt;=0,($N302+$O302+$P302+$Q302+$R302+$S302+$T302+$U302),0)</f>
        <v>0</v>
      </c>
      <c r="AA302" s="69" t="n">
        <f aca="false">IF(AND((($AB301+$W301-$U301)&lt;0),($Y302&gt;0)),($AA301-$K302)*(1+Input!$C$19/(12*100)),($AA301+$Y302-$K302)*(1+Input!$C$19/(12*100)))</f>
        <v>861219.120448799</v>
      </c>
      <c r="AB302" s="69" t="n">
        <f aca="false">IF(AND((($AB301+$W301-$U301)&lt;0),($Y302&gt;=0)),($AB301+$W301-$U301+$Y302)*(1+Input!$C$16/(12*100)),0)</f>
        <v>0</v>
      </c>
    </row>
    <row r="303" customFormat="false" ht="12.8" hidden="false" customHeight="false" outlineLevel="0" collapsed="false">
      <c r="A303" s="67" t="n">
        <v>299</v>
      </c>
      <c r="B303" s="68" t="n">
        <f aca="false">EOMONTH(Input!$C$7,A303)</f>
        <v>52017</v>
      </c>
      <c r="D303" s="67" t="n">
        <f aca="false">DATEDIF(Input!$C$23,$B303,"Y")</f>
        <v>65</v>
      </c>
      <c r="E303" s="67" t="n">
        <f aca="false">DATEDIF(Input!$G$23,$B303,"Y")</f>
        <v>63</v>
      </c>
      <c r="G303" s="69" t="n">
        <f aca="false">Salary_01!$L303</f>
        <v>-743.098009257555</v>
      </c>
      <c r="H303" s="69" t="n">
        <f aca="false">Salary_02!$L303</f>
        <v>-743.098009257555</v>
      </c>
      <c r="I303" s="69" t="n">
        <f aca="false">Retirement_Dist_01!$J303</f>
        <v>2360.31952778489</v>
      </c>
      <c r="J303" s="69" t="n">
        <f aca="false">Retirement_Dist_02!$J303</f>
        <v>1498.0326652103</v>
      </c>
      <c r="K303" s="69" t="n">
        <f aca="true">IF($B303&gt;Input!$C$28,(-1)*PMT(Input!$C$19/(100*12),($A$620-OFFSET($A$4,MATCH(Input!$C$28,$B$4:$B$620,1),0,1,1)),$AD$4,0,1),0)</f>
        <v>2734.70377450013</v>
      </c>
      <c r="L303" s="69" t="n">
        <f aca="false">IF(AND(($B303&lt;Input!$C$28),($B303&lt;Input!$G$28)),($G303+$H303+$I303+$J303),($G303+$H303+$I303+$J303+$K303))</f>
        <v>5106.85994898021</v>
      </c>
      <c r="M303" s="69" t="n">
        <f aca="false">Mortgage!$L303</f>
        <v>-508.198526615101</v>
      </c>
      <c r="N303" s="69" t="n">
        <f aca="false">$L303+$M303</f>
        <v>4598.6614223651</v>
      </c>
      <c r="O303" s="69" t="n">
        <f aca="false">IF(AND(($B303&lt;Input!$C$28),($B303&lt;Input!$G$28)),Expenses!$D303,(-1)*$N303)</f>
        <v>-4598.6614223651</v>
      </c>
      <c r="P303" s="69" t="n">
        <f aca="false">Childcare!$D303</f>
        <v>0</v>
      </c>
      <c r="Q303" s="69" t="n">
        <f aca="false">Loan_01!$E303</f>
        <v>0</v>
      </c>
      <c r="R303" s="69" t="n">
        <f aca="false">Loan_02!$E303</f>
        <v>0</v>
      </c>
      <c r="S303" s="69" t="n">
        <f aca="false">(-1)*SUM(Roth_01!$D303+Roth_02!$D303+IRA_01!$D303+IRA_02!$D303+Invest_01!$D303+Invest_02!$D303)</f>
        <v>-0</v>
      </c>
      <c r="T303" s="69" t="n">
        <f aca="false">(-1)*(IF(($B303&gt;Input!$O$22),0,Input!$O$28)+IF(($B303&gt;Input!$O$29),0,Input!$O$35)+IF(($B303&gt;Input!$O$36),0,Input!$O$42))</f>
        <v>-0</v>
      </c>
      <c r="U303" s="69" t="n">
        <f aca="false">IF(($AB302*(Input!$C$17/100)&gt;0),0,($AB302*(Input!$C$17/100)))</f>
        <v>0</v>
      </c>
      <c r="V303" s="69"/>
      <c r="W303" s="69" t="n">
        <f aca="false">IF(($N303+$O303+$P303+$Q303+$R303+$S303+$T303+$U303)&lt;0,($N303+$O303+$P303+$Q303+$R303+$S303+$T303+$U303),0)</f>
        <v>0</v>
      </c>
      <c r="X303" s="69"/>
      <c r="Y303" s="69" t="n">
        <f aca="false">IF(($N303+$O303+$P303+$Q303+$R303+$S303+$T303+$U303)&gt;=0,($N303+$O303+$P303+$Q303+$R303+$S303+$T303+$U303),0)</f>
        <v>0</v>
      </c>
      <c r="AA303" s="69" t="n">
        <f aca="false">IF(AND((($AB302+$W302-$U302)&lt;0),($Y303&gt;0)),($AA302-$K303)*(1+Input!$C$19/(12*100)),($AA302+$Y303-$K303)*(1+Input!$C$19/(12*100)))</f>
        <v>858520.186858327</v>
      </c>
      <c r="AB303" s="69" t="n">
        <f aca="false">IF(AND((($AB302+$W302-$U302)&lt;0),($Y303&gt;=0)),($AB302+$W302-$U302+$Y303)*(1+Input!$C$16/(12*100)),0)</f>
        <v>0</v>
      </c>
    </row>
    <row r="304" customFormat="false" ht="12.8" hidden="false" customHeight="false" outlineLevel="0" collapsed="false">
      <c r="A304" s="67" t="n">
        <v>300</v>
      </c>
      <c r="B304" s="68" t="n">
        <f aca="false">EOMONTH(Input!$C$7,A304)</f>
        <v>52047</v>
      </c>
      <c r="D304" s="67" t="n">
        <f aca="false">DATEDIF(Input!$C$23,$B304,"Y")</f>
        <v>65</v>
      </c>
      <c r="E304" s="67" t="n">
        <f aca="false">DATEDIF(Input!$G$23,$B304,"Y")</f>
        <v>63</v>
      </c>
      <c r="G304" s="69" t="n">
        <f aca="false">Salary_01!$L304</f>
        <v>-757.959969442706</v>
      </c>
      <c r="H304" s="69" t="n">
        <f aca="false">Salary_02!$L304</f>
        <v>-757.959969442706</v>
      </c>
      <c r="I304" s="69" t="n">
        <f aca="false">Retirement_Dist_01!$J304</f>
        <v>2785.71952778489</v>
      </c>
      <c r="J304" s="69" t="n">
        <f aca="false">Retirement_Dist_02!$J304</f>
        <v>1498.0326652103</v>
      </c>
      <c r="K304" s="69" t="n">
        <f aca="true">IF($B304&gt;Input!$C$28,(-1)*PMT(Input!$C$19/(100*12),($A$620-OFFSET($A$4,MATCH(Input!$C$28,$B$4:$B$620,1),0,1,1)),$AD$4,0,1),0)</f>
        <v>2734.70377450013</v>
      </c>
      <c r="L304" s="69" t="n">
        <f aca="false">IF(AND(($B304&lt;Input!$C$28),($B304&lt;Input!$G$28)),($G304+$H304+$I304+$J304),($G304+$H304+$I304+$J304+$K304))</f>
        <v>5502.5360286099</v>
      </c>
      <c r="M304" s="69" t="n">
        <f aca="false">Mortgage!$L304</f>
        <v>-523.444482413554</v>
      </c>
      <c r="N304" s="69" t="n">
        <f aca="false">$L304+$M304</f>
        <v>4979.09154619635</v>
      </c>
      <c r="O304" s="69" t="n">
        <f aca="false">IF(AND(($B304&lt;Input!$C$28),($B304&lt;Input!$G$28)),Expenses!$D304,(-1)*$N304)</f>
        <v>-4979.09154619635</v>
      </c>
      <c r="P304" s="69" t="n">
        <f aca="false">Childcare!$D304</f>
        <v>0</v>
      </c>
      <c r="Q304" s="69" t="n">
        <f aca="false">Loan_01!$E304</f>
        <v>0</v>
      </c>
      <c r="R304" s="69" t="n">
        <f aca="false">Loan_02!$E304</f>
        <v>0</v>
      </c>
      <c r="S304" s="69" t="n">
        <f aca="false">(-1)*SUM(Roth_01!$D304+Roth_02!$D304+IRA_01!$D304+IRA_02!$D304+Invest_01!$D304+Invest_02!$D304)</f>
        <v>-0</v>
      </c>
      <c r="T304" s="69" t="n">
        <f aca="false">(-1)*(IF(($B304&gt;Input!$O$22),0,Input!$O$28)+IF(($B304&gt;Input!$O$29),0,Input!$O$35)+IF(($B304&gt;Input!$O$36),0,Input!$O$42))</f>
        <v>-0</v>
      </c>
      <c r="U304" s="69" t="n">
        <f aca="false">IF(($AB303*(Input!$C$17/100)&gt;0),0,($AB303*(Input!$C$17/100)))</f>
        <v>0</v>
      </c>
      <c r="V304" s="69"/>
      <c r="W304" s="69" t="n">
        <f aca="false">IF(($N304+$O304+$P304+$Q304+$R304+$S304+$T304+$U304)&lt;0,($N304+$O304+$P304+$Q304+$R304+$S304+$T304+$U304),0)</f>
        <v>0</v>
      </c>
      <c r="X304" s="69"/>
      <c r="Y304" s="69" t="n">
        <f aca="false">IF(($N304+$O304+$P304+$Q304+$R304+$S304+$T304+$U304)&gt;=0,($N304+$O304+$P304+$Q304+$R304+$S304+$T304+$U304),0)</f>
        <v>0</v>
      </c>
      <c r="AA304" s="69" t="n">
        <f aca="false">IF(AND((($AB303+$W303-$U303)&lt;0),($Y304&gt;0)),($AA303-$K304)*(1+Input!$C$19/(12*100)),($AA303+$Y304-$K304)*(1+Input!$C$19/(12*100)))</f>
        <v>855821.140812289</v>
      </c>
      <c r="AB304" s="69" t="n">
        <f aca="false">IF(AND((($AB303+$W303-$U303)&lt;0),($Y304&gt;=0)),($AB303+$W303-$U303+$Y304)*(1+Input!$C$16/(12*100)),0)</f>
        <v>0</v>
      </c>
    </row>
    <row r="305" customFormat="false" ht="12.8" hidden="false" customHeight="false" outlineLevel="0" collapsed="false">
      <c r="A305" s="67" t="n">
        <v>301</v>
      </c>
      <c r="B305" s="68" t="n">
        <f aca="false">EOMONTH(Input!$C$7,A305)</f>
        <v>52078</v>
      </c>
      <c r="D305" s="67" t="n">
        <f aca="false">DATEDIF(Input!$C$23,$B305,"Y")</f>
        <v>65</v>
      </c>
      <c r="E305" s="67" t="n">
        <f aca="false">DATEDIF(Input!$G$23,$B305,"Y")</f>
        <v>63</v>
      </c>
      <c r="G305" s="69" t="n">
        <f aca="false">Salary_01!$L305</f>
        <v>-757.959969442706</v>
      </c>
      <c r="H305" s="69" t="n">
        <f aca="false">Salary_02!$L305</f>
        <v>-757.959969442706</v>
      </c>
      <c r="I305" s="69" t="n">
        <f aca="false">Retirement_Dist_01!$J305</f>
        <v>2785.71952778489</v>
      </c>
      <c r="J305" s="69" t="n">
        <f aca="false">Retirement_Dist_02!$J305</f>
        <v>1498.0326652103</v>
      </c>
      <c r="K305" s="69" t="n">
        <f aca="true">IF($B305&gt;Input!$C$28,(-1)*PMT(Input!$C$19/(100*12),($A$620-OFFSET($A$4,MATCH(Input!$C$28,$B$4:$B$620,1),0,1,1)),$AD$4,0,1),0)</f>
        <v>2734.70377450013</v>
      </c>
      <c r="L305" s="69" t="n">
        <f aca="false">IF(AND(($B305&lt;Input!$C$28),($B305&lt;Input!$G$28)),($G305+$H305+$I305+$J305),($G305+$H305+$I305+$J305+$K305))</f>
        <v>5502.5360286099</v>
      </c>
      <c r="M305" s="69" t="n">
        <f aca="false">Mortgage!$L305</f>
        <v>-523.444482413554</v>
      </c>
      <c r="N305" s="69" t="n">
        <f aca="false">$L305+$M305</f>
        <v>4979.09154619635</v>
      </c>
      <c r="O305" s="69" t="n">
        <f aca="false">IF(AND(($B305&lt;Input!$C$28),($B305&lt;Input!$G$28)),Expenses!$D305,(-1)*$N305)</f>
        <v>-4979.09154619635</v>
      </c>
      <c r="P305" s="69" t="n">
        <f aca="false">Childcare!$D305</f>
        <v>0</v>
      </c>
      <c r="Q305" s="69" t="n">
        <f aca="false">Loan_01!$E305</f>
        <v>0</v>
      </c>
      <c r="R305" s="69" t="n">
        <f aca="false">Loan_02!$E305</f>
        <v>0</v>
      </c>
      <c r="S305" s="69" t="n">
        <f aca="false">(-1)*SUM(Roth_01!$D305+Roth_02!$D305+IRA_01!$D305+IRA_02!$D305+Invest_01!$D305+Invest_02!$D305)</f>
        <v>-0</v>
      </c>
      <c r="T305" s="69" t="n">
        <f aca="false">(-1)*(IF(($B305&gt;Input!$O$22),0,Input!$O$28)+IF(($B305&gt;Input!$O$29),0,Input!$O$35)+IF(($B305&gt;Input!$O$36),0,Input!$O$42))</f>
        <v>-0</v>
      </c>
      <c r="U305" s="69" t="n">
        <f aca="false">IF(($AB304*(Input!$C$17/100)&gt;0),0,($AB304*(Input!$C$17/100)))</f>
        <v>0</v>
      </c>
      <c r="V305" s="69"/>
      <c r="W305" s="69" t="n">
        <f aca="false">IF(($N305+$O305+$P305+$Q305+$R305+$S305+$T305+$U305)&lt;0,($N305+$O305+$P305+$Q305+$R305+$S305+$T305+$U305),0)</f>
        <v>0</v>
      </c>
      <c r="X305" s="69"/>
      <c r="Y305" s="69" t="n">
        <f aca="false">IF(($N305+$O305+$P305+$Q305+$R305+$S305+$T305+$U305)&gt;=0,($N305+$O305+$P305+$Q305+$R305+$S305+$T305+$U305),0)</f>
        <v>0</v>
      </c>
      <c r="AA305" s="69" t="n">
        <f aca="false">IF(AND((($AB304+$W304-$U304)&lt;0),($Y305&gt;0)),($AA304-$K305)*(1+Input!$C$19/(12*100)),($AA304+$Y305-$K305)*(1+Input!$C$19/(12*100)))</f>
        <v>853121.982305999</v>
      </c>
      <c r="AB305" s="69" t="n">
        <f aca="false">IF(AND((($AB304+$W304-$U304)&lt;0),($Y305&gt;=0)),($AB304+$W304-$U304+$Y305)*(1+Input!$C$16/(12*100)),0)</f>
        <v>0</v>
      </c>
    </row>
    <row r="306" customFormat="false" ht="12.8" hidden="false" customHeight="false" outlineLevel="0" collapsed="false">
      <c r="A306" s="67" t="n">
        <v>302</v>
      </c>
      <c r="B306" s="68" t="n">
        <f aca="false">EOMONTH(Input!$C$7,A306)</f>
        <v>52109</v>
      </c>
      <c r="D306" s="67" t="n">
        <f aca="false">DATEDIF(Input!$C$23,$B306,"Y")</f>
        <v>65</v>
      </c>
      <c r="E306" s="67" t="n">
        <f aca="false">DATEDIF(Input!$G$23,$B306,"Y")</f>
        <v>63</v>
      </c>
      <c r="G306" s="69" t="n">
        <f aca="false">Salary_01!$L306</f>
        <v>-757.959969442706</v>
      </c>
      <c r="H306" s="69" t="n">
        <f aca="false">Salary_02!$L306</f>
        <v>-757.959969442706</v>
      </c>
      <c r="I306" s="69" t="n">
        <f aca="false">Retirement_Dist_01!$J306</f>
        <v>2785.71952778489</v>
      </c>
      <c r="J306" s="69" t="n">
        <f aca="false">Retirement_Dist_02!$J306</f>
        <v>1498.0326652103</v>
      </c>
      <c r="K306" s="69" t="n">
        <f aca="true">IF($B306&gt;Input!$C$28,(-1)*PMT(Input!$C$19/(100*12),($A$620-OFFSET($A$4,MATCH(Input!$C$28,$B$4:$B$620,1),0,1,1)),$AD$4,0,1),0)</f>
        <v>2734.70377450013</v>
      </c>
      <c r="L306" s="69" t="n">
        <f aca="false">IF(AND(($B306&lt;Input!$C$28),($B306&lt;Input!$G$28)),($G306+$H306+$I306+$J306),($G306+$H306+$I306+$J306+$K306))</f>
        <v>5502.5360286099</v>
      </c>
      <c r="M306" s="69" t="n">
        <f aca="false">Mortgage!$L306</f>
        <v>-523.444482413554</v>
      </c>
      <c r="N306" s="69" t="n">
        <f aca="false">$L306+$M306</f>
        <v>4979.09154619635</v>
      </c>
      <c r="O306" s="69" t="n">
        <f aca="false">IF(AND(($B306&lt;Input!$C$28),($B306&lt;Input!$G$28)),Expenses!$D306,(-1)*$N306)</f>
        <v>-4979.09154619635</v>
      </c>
      <c r="P306" s="69" t="n">
        <f aca="false">Childcare!$D306</f>
        <v>0</v>
      </c>
      <c r="Q306" s="69" t="n">
        <f aca="false">Loan_01!$E306</f>
        <v>0</v>
      </c>
      <c r="R306" s="69" t="n">
        <f aca="false">Loan_02!$E306</f>
        <v>0</v>
      </c>
      <c r="S306" s="69" t="n">
        <f aca="false">(-1)*SUM(Roth_01!$D306+Roth_02!$D306+IRA_01!$D306+IRA_02!$D306+Invest_01!$D306+Invest_02!$D306)</f>
        <v>-0</v>
      </c>
      <c r="T306" s="69" t="n">
        <f aca="false">(-1)*(IF(($B306&gt;Input!$O$22),0,Input!$O$28)+IF(($B306&gt;Input!$O$29),0,Input!$O$35)+IF(($B306&gt;Input!$O$36),0,Input!$O$42))</f>
        <v>-0</v>
      </c>
      <c r="U306" s="69" t="n">
        <f aca="false">IF(($AB305*(Input!$C$17/100)&gt;0),0,($AB305*(Input!$C$17/100)))</f>
        <v>0</v>
      </c>
      <c r="V306" s="69"/>
      <c r="W306" s="69" t="n">
        <f aca="false">IF(($N306+$O306+$P306+$Q306+$R306+$S306+$T306+$U306)&lt;0,($N306+$O306+$P306+$Q306+$R306+$S306+$T306+$U306),0)</f>
        <v>0</v>
      </c>
      <c r="X306" s="69"/>
      <c r="Y306" s="69" t="n">
        <f aca="false">IF(($N306+$O306+$P306+$Q306+$R306+$S306+$T306+$U306)&gt;=0,($N306+$O306+$P306+$Q306+$R306+$S306+$T306+$U306),0)</f>
        <v>0</v>
      </c>
      <c r="AA306" s="69" t="n">
        <f aca="false">IF(AND((($AB305+$W305-$U305)&lt;0),($Y306&gt;0)),($AA305-$K306)*(1+Input!$C$19/(12*100)),($AA305+$Y306-$K306)*(1+Input!$C$19/(12*100)))</f>
        <v>850422.711334771</v>
      </c>
      <c r="AB306" s="69" t="n">
        <f aca="false">IF(AND((($AB305+$W305-$U305)&lt;0),($Y306&gt;=0)),($AB305+$W305-$U305+$Y306)*(1+Input!$C$16/(12*100)),0)</f>
        <v>0</v>
      </c>
    </row>
    <row r="307" customFormat="false" ht="12.8" hidden="false" customHeight="false" outlineLevel="0" collapsed="false">
      <c r="A307" s="67" t="n">
        <v>303</v>
      </c>
      <c r="B307" s="68" t="n">
        <f aca="false">EOMONTH(Input!$C$7,A307)</f>
        <v>52139</v>
      </c>
      <c r="D307" s="67" t="n">
        <f aca="false">DATEDIF(Input!$C$23,$B307,"Y")</f>
        <v>65</v>
      </c>
      <c r="E307" s="67" t="n">
        <f aca="false">DATEDIF(Input!$G$23,$B307,"Y")</f>
        <v>63</v>
      </c>
      <c r="G307" s="69" t="n">
        <f aca="false">Salary_01!$L307</f>
        <v>-757.959969442706</v>
      </c>
      <c r="H307" s="69" t="n">
        <f aca="false">Salary_02!$L307</f>
        <v>-757.959969442706</v>
      </c>
      <c r="I307" s="69" t="n">
        <f aca="false">Retirement_Dist_01!$J307</f>
        <v>2785.71952778489</v>
      </c>
      <c r="J307" s="69" t="n">
        <f aca="false">Retirement_Dist_02!$J307</f>
        <v>1498.0326652103</v>
      </c>
      <c r="K307" s="69" t="n">
        <f aca="true">IF($B307&gt;Input!$C$28,(-1)*PMT(Input!$C$19/(100*12),($A$620-OFFSET($A$4,MATCH(Input!$C$28,$B$4:$B$620,1),0,1,1)),$AD$4,0,1),0)</f>
        <v>2734.70377450013</v>
      </c>
      <c r="L307" s="69" t="n">
        <f aca="false">IF(AND(($B307&lt;Input!$C$28),($B307&lt;Input!$G$28)),($G307+$H307+$I307+$J307),($G307+$H307+$I307+$J307+$K307))</f>
        <v>5502.5360286099</v>
      </c>
      <c r="M307" s="69" t="n">
        <f aca="false">Mortgage!$L307</f>
        <v>-523.444482413554</v>
      </c>
      <c r="N307" s="69" t="n">
        <f aca="false">$L307+$M307</f>
        <v>4979.09154619635</v>
      </c>
      <c r="O307" s="69" t="n">
        <f aca="false">IF(AND(($B307&lt;Input!$C$28),($B307&lt;Input!$G$28)),Expenses!$D307,(-1)*$N307)</f>
        <v>-4979.09154619635</v>
      </c>
      <c r="P307" s="69" t="n">
        <f aca="false">Childcare!$D307</f>
        <v>0</v>
      </c>
      <c r="Q307" s="69" t="n">
        <f aca="false">Loan_01!$E307</f>
        <v>0</v>
      </c>
      <c r="R307" s="69" t="n">
        <f aca="false">Loan_02!$E307</f>
        <v>0</v>
      </c>
      <c r="S307" s="69" t="n">
        <f aca="false">(-1)*SUM(Roth_01!$D307+Roth_02!$D307+IRA_01!$D307+IRA_02!$D307+Invest_01!$D307+Invest_02!$D307)</f>
        <v>-0</v>
      </c>
      <c r="T307" s="69" t="n">
        <f aca="false">(-1)*(IF(($B307&gt;Input!$O$22),0,Input!$O$28)+IF(($B307&gt;Input!$O$29),0,Input!$O$35)+IF(($B307&gt;Input!$O$36),0,Input!$O$42))</f>
        <v>-0</v>
      </c>
      <c r="U307" s="69" t="n">
        <f aca="false">IF(($AB306*(Input!$C$17/100)&gt;0),0,($AB306*(Input!$C$17/100)))</f>
        <v>0</v>
      </c>
      <c r="V307" s="69"/>
      <c r="W307" s="69" t="n">
        <f aca="false">IF(($N307+$O307+$P307+$Q307+$R307+$S307+$T307+$U307)&lt;0,($N307+$O307+$P307+$Q307+$R307+$S307+$T307+$U307),0)</f>
        <v>0</v>
      </c>
      <c r="X307" s="69"/>
      <c r="Y307" s="69" t="n">
        <f aca="false">IF(($N307+$O307+$P307+$Q307+$R307+$S307+$T307+$U307)&gt;=0,($N307+$O307+$P307+$Q307+$R307+$S307+$T307+$U307),0)</f>
        <v>0</v>
      </c>
      <c r="AA307" s="69" t="n">
        <f aca="false">IF(AND((($AB306+$W306-$U306)&lt;0),($Y307&gt;0)),($AA306-$K307)*(1+Input!$C$19/(12*100)),($AA306+$Y307-$K307)*(1+Input!$C$19/(12*100)))</f>
        <v>847723.327893919</v>
      </c>
      <c r="AB307" s="69" t="n">
        <f aca="false">IF(AND((($AB306+$W306-$U306)&lt;0),($Y307&gt;=0)),($AB306+$W306-$U306+$Y307)*(1+Input!$C$16/(12*100)),0)</f>
        <v>0</v>
      </c>
    </row>
    <row r="308" customFormat="false" ht="12.8" hidden="false" customHeight="false" outlineLevel="0" collapsed="false">
      <c r="A308" s="67" t="n">
        <v>304</v>
      </c>
      <c r="B308" s="68" t="n">
        <f aca="false">EOMONTH(Input!$C$7,A308)</f>
        <v>52170</v>
      </c>
      <c r="D308" s="67" t="n">
        <f aca="false">DATEDIF(Input!$C$23,$B308,"Y")</f>
        <v>65</v>
      </c>
      <c r="E308" s="67" t="n">
        <f aca="false">DATEDIF(Input!$G$23,$B308,"Y")</f>
        <v>64</v>
      </c>
      <c r="G308" s="69" t="n">
        <f aca="false">Salary_01!$L308</f>
        <v>-757.959969442706</v>
      </c>
      <c r="H308" s="69" t="n">
        <f aca="false">Salary_02!$L308</f>
        <v>-757.959969442706</v>
      </c>
      <c r="I308" s="69" t="n">
        <f aca="false">Retirement_Dist_01!$J308</f>
        <v>2785.71952778489</v>
      </c>
      <c r="J308" s="69" t="n">
        <f aca="false">Retirement_Dist_02!$J308</f>
        <v>1498.0326652103</v>
      </c>
      <c r="K308" s="69" t="n">
        <f aca="true">IF($B308&gt;Input!$C$28,(-1)*PMT(Input!$C$19/(100*12),($A$620-OFFSET($A$4,MATCH(Input!$C$28,$B$4:$B$620,1),0,1,1)),$AD$4,0,1),0)</f>
        <v>2734.70377450013</v>
      </c>
      <c r="L308" s="69" t="n">
        <f aca="false">IF(AND(($B308&lt;Input!$C$28),($B308&lt;Input!$G$28)),($G308+$H308+$I308+$J308),($G308+$H308+$I308+$J308+$K308))</f>
        <v>5502.5360286099</v>
      </c>
      <c r="M308" s="69" t="n">
        <f aca="false">Mortgage!$L308</f>
        <v>-523.444482413554</v>
      </c>
      <c r="N308" s="69" t="n">
        <f aca="false">$L308+$M308</f>
        <v>4979.09154619635</v>
      </c>
      <c r="O308" s="69" t="n">
        <f aca="false">IF(AND(($B308&lt;Input!$C$28),($B308&lt;Input!$G$28)),Expenses!$D308,(-1)*$N308)</f>
        <v>-4979.09154619635</v>
      </c>
      <c r="P308" s="69" t="n">
        <f aca="false">Childcare!$D308</f>
        <v>0</v>
      </c>
      <c r="Q308" s="69" t="n">
        <f aca="false">Loan_01!$E308</f>
        <v>0</v>
      </c>
      <c r="R308" s="69" t="n">
        <f aca="false">Loan_02!$E308</f>
        <v>0</v>
      </c>
      <c r="S308" s="69" t="n">
        <f aca="false">(-1)*SUM(Roth_01!$D308+Roth_02!$D308+IRA_01!$D308+IRA_02!$D308+Invest_01!$D308+Invest_02!$D308)</f>
        <v>-0</v>
      </c>
      <c r="T308" s="69" t="n">
        <f aca="false">(-1)*(IF(($B308&gt;Input!$O$22),0,Input!$O$28)+IF(($B308&gt;Input!$O$29),0,Input!$O$35)+IF(($B308&gt;Input!$O$36),0,Input!$O$42))</f>
        <v>-0</v>
      </c>
      <c r="U308" s="69" t="n">
        <f aca="false">IF(($AB307*(Input!$C$17/100)&gt;0),0,($AB307*(Input!$C$17/100)))</f>
        <v>0</v>
      </c>
      <c r="V308" s="69"/>
      <c r="W308" s="69" t="n">
        <f aca="false">IF(($N308+$O308+$P308+$Q308+$R308+$S308+$T308+$U308)&lt;0,($N308+$O308+$P308+$Q308+$R308+$S308+$T308+$U308),0)</f>
        <v>0</v>
      </c>
      <c r="X308" s="69"/>
      <c r="Y308" s="69" t="n">
        <f aca="false">IF(($N308+$O308+$P308+$Q308+$R308+$S308+$T308+$U308)&gt;=0,($N308+$O308+$P308+$Q308+$R308+$S308+$T308+$U308),0)</f>
        <v>0</v>
      </c>
      <c r="AA308" s="69" t="n">
        <f aca="false">IF(AND((($AB307+$W307-$U307)&lt;0),($Y308&gt;0)),($AA307-$K308)*(1+Input!$C$19/(12*100)),($AA307+$Y308-$K308)*(1+Input!$C$19/(12*100)))</f>
        <v>845023.831978757</v>
      </c>
      <c r="AB308" s="69" t="n">
        <f aca="false">IF(AND((($AB307+$W307-$U307)&lt;0),($Y308&gt;=0)),($AB307+$W307-$U307+$Y308)*(1+Input!$C$16/(12*100)),0)</f>
        <v>0</v>
      </c>
    </row>
    <row r="309" customFormat="false" ht="12.8" hidden="false" customHeight="false" outlineLevel="0" collapsed="false">
      <c r="A309" s="67" t="n">
        <v>305</v>
      </c>
      <c r="B309" s="68" t="n">
        <f aca="false">EOMONTH(Input!$C$7,A309)</f>
        <v>52200</v>
      </c>
      <c r="D309" s="67" t="n">
        <f aca="false">DATEDIF(Input!$C$23,$B309,"Y")</f>
        <v>65</v>
      </c>
      <c r="E309" s="67" t="n">
        <f aca="false">DATEDIF(Input!$G$23,$B309,"Y")</f>
        <v>64</v>
      </c>
      <c r="G309" s="69" t="n">
        <f aca="false">Salary_01!$L309</f>
        <v>-757.959969442706</v>
      </c>
      <c r="H309" s="69" t="n">
        <f aca="false">Salary_02!$L309</f>
        <v>-757.959969442706</v>
      </c>
      <c r="I309" s="69" t="n">
        <f aca="false">Retirement_Dist_01!$J309</f>
        <v>2785.71952778489</v>
      </c>
      <c r="J309" s="69" t="n">
        <f aca="false">Retirement_Dist_02!$J309</f>
        <v>1498.0326652103</v>
      </c>
      <c r="K309" s="69" t="n">
        <f aca="true">IF($B309&gt;Input!$C$28,(-1)*PMT(Input!$C$19/(100*12),($A$620-OFFSET($A$4,MATCH(Input!$C$28,$B$4:$B$620,1),0,1,1)),$AD$4,0,1),0)</f>
        <v>2734.70377450013</v>
      </c>
      <c r="L309" s="69" t="n">
        <f aca="false">IF(AND(($B309&lt;Input!$C$28),($B309&lt;Input!$G$28)),($G309+$H309+$I309+$J309),($G309+$H309+$I309+$J309+$K309))</f>
        <v>5502.5360286099</v>
      </c>
      <c r="M309" s="69" t="n">
        <f aca="false">Mortgage!$L309</f>
        <v>-523.444482413554</v>
      </c>
      <c r="N309" s="69" t="n">
        <f aca="false">$L309+$M309</f>
        <v>4979.09154619635</v>
      </c>
      <c r="O309" s="69" t="n">
        <f aca="false">IF(AND(($B309&lt;Input!$C$28),($B309&lt;Input!$G$28)),Expenses!$D309,(-1)*$N309)</f>
        <v>-4979.09154619635</v>
      </c>
      <c r="P309" s="69" t="n">
        <f aca="false">Childcare!$D309</f>
        <v>0</v>
      </c>
      <c r="Q309" s="69" t="n">
        <f aca="false">Loan_01!$E309</f>
        <v>0</v>
      </c>
      <c r="R309" s="69" t="n">
        <f aca="false">Loan_02!$E309</f>
        <v>0</v>
      </c>
      <c r="S309" s="69" t="n">
        <f aca="false">(-1)*SUM(Roth_01!$D309+Roth_02!$D309+IRA_01!$D309+IRA_02!$D309+Invest_01!$D309+Invest_02!$D309)</f>
        <v>-0</v>
      </c>
      <c r="T309" s="69" t="n">
        <f aca="false">(-1)*(IF(($B309&gt;Input!$O$22),0,Input!$O$28)+IF(($B309&gt;Input!$O$29),0,Input!$O$35)+IF(($B309&gt;Input!$O$36),0,Input!$O$42))</f>
        <v>-0</v>
      </c>
      <c r="U309" s="69" t="n">
        <f aca="false">IF(($AB308*(Input!$C$17/100)&gt;0),0,($AB308*(Input!$C$17/100)))</f>
        <v>0</v>
      </c>
      <c r="V309" s="69"/>
      <c r="W309" s="69" t="n">
        <f aca="false">IF(($N309+$O309+$P309+$Q309+$R309+$S309+$T309+$U309)&lt;0,($N309+$O309+$P309+$Q309+$R309+$S309+$T309+$U309),0)</f>
        <v>0</v>
      </c>
      <c r="X309" s="69"/>
      <c r="Y309" s="69" t="n">
        <f aca="false">IF(($N309+$O309+$P309+$Q309+$R309+$S309+$T309+$U309)&gt;=0,($N309+$O309+$P309+$Q309+$R309+$S309+$T309+$U309),0)</f>
        <v>0</v>
      </c>
      <c r="AA309" s="69" t="n">
        <f aca="false">IF(AND((($AB308+$W308-$U308)&lt;0),($Y309&gt;0)),($AA308-$K309)*(1+Input!$C$19/(12*100)),($AA308+$Y309-$K309)*(1+Input!$C$19/(12*100)))</f>
        <v>842324.223584599</v>
      </c>
      <c r="AB309" s="69" t="n">
        <f aca="false">IF(AND((($AB308+$W308-$U308)&lt;0),($Y309&gt;=0)),($AB308+$W308-$U308+$Y309)*(1+Input!$C$16/(12*100)),0)</f>
        <v>0</v>
      </c>
    </row>
    <row r="310" customFormat="false" ht="12.8" hidden="false" customHeight="false" outlineLevel="0" collapsed="false">
      <c r="A310" s="67" t="n">
        <v>306</v>
      </c>
      <c r="B310" s="68" t="n">
        <f aca="false">EOMONTH(Input!$C$7,A310)</f>
        <v>52231</v>
      </c>
      <c r="D310" s="67" t="n">
        <f aca="false">DATEDIF(Input!$C$23,$B310,"Y")</f>
        <v>65</v>
      </c>
      <c r="E310" s="67" t="n">
        <f aca="false">DATEDIF(Input!$G$23,$B310,"Y")</f>
        <v>64</v>
      </c>
      <c r="G310" s="69" t="n">
        <f aca="false">Salary_01!$L310</f>
        <v>-757.959969442706</v>
      </c>
      <c r="H310" s="69" t="n">
        <f aca="false">Salary_02!$L310</f>
        <v>-757.959969442706</v>
      </c>
      <c r="I310" s="69" t="n">
        <f aca="false">Retirement_Dist_01!$J310</f>
        <v>2785.71952778489</v>
      </c>
      <c r="J310" s="69" t="n">
        <f aca="false">Retirement_Dist_02!$J310</f>
        <v>1498.0326652103</v>
      </c>
      <c r="K310" s="69" t="n">
        <f aca="true">IF($B310&gt;Input!$C$28,(-1)*PMT(Input!$C$19/(100*12),($A$620-OFFSET($A$4,MATCH(Input!$C$28,$B$4:$B$620,1),0,1,1)),$AD$4,0,1),0)</f>
        <v>2734.70377450013</v>
      </c>
      <c r="L310" s="69" t="n">
        <f aca="false">IF(AND(($B310&lt;Input!$C$28),($B310&lt;Input!$G$28)),($G310+$H310+$I310+$J310),($G310+$H310+$I310+$J310+$K310))</f>
        <v>5502.5360286099</v>
      </c>
      <c r="M310" s="69" t="n">
        <f aca="false">Mortgage!$L310</f>
        <v>-523.444482413554</v>
      </c>
      <c r="N310" s="69" t="n">
        <f aca="false">$L310+$M310</f>
        <v>4979.09154619635</v>
      </c>
      <c r="O310" s="69" t="n">
        <f aca="false">IF(AND(($B310&lt;Input!$C$28),($B310&lt;Input!$G$28)),Expenses!$D310,(-1)*$N310)</f>
        <v>-4979.09154619635</v>
      </c>
      <c r="P310" s="69" t="n">
        <f aca="false">Childcare!$D310</f>
        <v>0</v>
      </c>
      <c r="Q310" s="69" t="n">
        <f aca="false">Loan_01!$E310</f>
        <v>0</v>
      </c>
      <c r="R310" s="69" t="n">
        <f aca="false">Loan_02!$E310</f>
        <v>0</v>
      </c>
      <c r="S310" s="69" t="n">
        <f aca="false">(-1)*SUM(Roth_01!$D310+Roth_02!$D310+IRA_01!$D310+IRA_02!$D310+Invest_01!$D310+Invest_02!$D310)</f>
        <v>-0</v>
      </c>
      <c r="T310" s="69" t="n">
        <f aca="false">(-1)*(IF(($B310&gt;Input!$O$22),0,Input!$O$28)+IF(($B310&gt;Input!$O$29),0,Input!$O$35)+IF(($B310&gt;Input!$O$36),0,Input!$O$42))</f>
        <v>-0</v>
      </c>
      <c r="U310" s="69" t="n">
        <f aca="false">IF(($AB309*(Input!$C$17/100)&gt;0),0,($AB309*(Input!$C$17/100)))</f>
        <v>0</v>
      </c>
      <c r="V310" s="69"/>
      <c r="W310" s="69" t="n">
        <f aca="false">IF(($N310+$O310+$P310+$Q310+$R310+$S310+$T310+$U310)&lt;0,($N310+$O310+$P310+$Q310+$R310+$S310+$T310+$U310),0)</f>
        <v>0</v>
      </c>
      <c r="X310" s="69"/>
      <c r="Y310" s="69" t="n">
        <f aca="false">IF(($N310+$O310+$P310+$Q310+$R310+$S310+$T310+$U310)&gt;=0,($N310+$O310+$P310+$Q310+$R310+$S310+$T310+$U310),0)</f>
        <v>0</v>
      </c>
      <c r="AA310" s="69" t="n">
        <f aca="false">IF(AND((($AB309+$W309-$U309)&lt;0),($Y310&gt;0)),($AA309-$K310)*(1+Input!$C$19/(12*100)),($AA309+$Y310-$K310)*(1+Input!$C$19/(12*100)))</f>
        <v>839624.502706758</v>
      </c>
      <c r="AB310" s="69" t="n">
        <f aca="false">IF(AND((($AB309+$W309-$U309)&lt;0),($Y310&gt;=0)),($AB309+$W309-$U309+$Y310)*(1+Input!$C$16/(12*100)),0)</f>
        <v>0</v>
      </c>
    </row>
    <row r="311" customFormat="false" ht="12.8" hidden="false" customHeight="false" outlineLevel="0" collapsed="false">
      <c r="A311" s="67" t="n">
        <v>307</v>
      </c>
      <c r="B311" s="68" t="n">
        <f aca="false">EOMONTH(Input!$C$7,A311)</f>
        <v>52262</v>
      </c>
      <c r="D311" s="67" t="n">
        <f aca="false">DATEDIF(Input!$C$23,$B311,"Y")</f>
        <v>65</v>
      </c>
      <c r="E311" s="67" t="n">
        <f aca="false">DATEDIF(Input!$G$23,$B311,"Y")</f>
        <v>64</v>
      </c>
      <c r="G311" s="69" t="n">
        <f aca="false">Salary_01!$L311</f>
        <v>-757.959969442706</v>
      </c>
      <c r="H311" s="69" t="n">
        <f aca="false">Salary_02!$L311</f>
        <v>-757.959969442706</v>
      </c>
      <c r="I311" s="69" t="n">
        <f aca="false">Retirement_Dist_01!$J311</f>
        <v>2785.71952778489</v>
      </c>
      <c r="J311" s="69" t="n">
        <f aca="false">Retirement_Dist_02!$J311</f>
        <v>1498.0326652103</v>
      </c>
      <c r="K311" s="69" t="n">
        <f aca="true">IF($B311&gt;Input!$C$28,(-1)*PMT(Input!$C$19/(100*12),($A$620-OFFSET($A$4,MATCH(Input!$C$28,$B$4:$B$620,1),0,1,1)),$AD$4,0,1),0)</f>
        <v>2734.70377450013</v>
      </c>
      <c r="L311" s="69" t="n">
        <f aca="false">IF(AND(($B311&lt;Input!$C$28),($B311&lt;Input!$G$28)),($G311+$H311+$I311+$J311),($G311+$H311+$I311+$J311+$K311))</f>
        <v>5502.5360286099</v>
      </c>
      <c r="M311" s="69" t="n">
        <f aca="false">Mortgage!$L311</f>
        <v>-523.444482413554</v>
      </c>
      <c r="N311" s="69" t="n">
        <f aca="false">$L311+$M311</f>
        <v>4979.09154619635</v>
      </c>
      <c r="O311" s="69" t="n">
        <f aca="false">IF(AND(($B311&lt;Input!$C$28),($B311&lt;Input!$G$28)),Expenses!$D311,(-1)*$N311)</f>
        <v>-4979.09154619635</v>
      </c>
      <c r="P311" s="69" t="n">
        <f aca="false">Childcare!$D311</f>
        <v>0</v>
      </c>
      <c r="Q311" s="69" t="n">
        <f aca="false">Loan_01!$E311</f>
        <v>0</v>
      </c>
      <c r="R311" s="69" t="n">
        <f aca="false">Loan_02!$E311</f>
        <v>0</v>
      </c>
      <c r="S311" s="69" t="n">
        <f aca="false">(-1)*SUM(Roth_01!$D311+Roth_02!$D311+IRA_01!$D311+IRA_02!$D311+Invest_01!$D311+Invest_02!$D311)</f>
        <v>-0</v>
      </c>
      <c r="T311" s="69" t="n">
        <f aca="false">(-1)*(IF(($B311&gt;Input!$O$22),0,Input!$O$28)+IF(($B311&gt;Input!$O$29),0,Input!$O$35)+IF(($B311&gt;Input!$O$36),0,Input!$O$42))</f>
        <v>-0</v>
      </c>
      <c r="U311" s="69" t="n">
        <f aca="false">IF(($AB310*(Input!$C$17/100)&gt;0),0,($AB310*(Input!$C$17/100)))</f>
        <v>0</v>
      </c>
      <c r="V311" s="69"/>
      <c r="W311" s="69" t="n">
        <f aca="false">IF(($N311+$O311+$P311+$Q311+$R311+$S311+$T311+$U311)&lt;0,($N311+$O311+$P311+$Q311+$R311+$S311+$T311+$U311),0)</f>
        <v>0</v>
      </c>
      <c r="X311" s="69"/>
      <c r="Y311" s="69" t="n">
        <f aca="false">IF(($N311+$O311+$P311+$Q311+$R311+$S311+$T311+$U311)&gt;=0,($N311+$O311+$P311+$Q311+$R311+$S311+$T311+$U311),0)</f>
        <v>0</v>
      </c>
      <c r="AA311" s="69" t="n">
        <f aca="false">IF(AND((($AB310+$W310-$U310)&lt;0),($Y311&gt;0)),($AA310-$K311)*(1+Input!$C$19/(12*100)),($AA310+$Y311-$K311)*(1+Input!$C$19/(12*100)))</f>
        <v>836924.669340546</v>
      </c>
      <c r="AB311" s="69" t="n">
        <f aca="false">IF(AND((($AB310+$W310-$U310)&lt;0),($Y311&gt;=0)),($AB310+$W310-$U310+$Y311)*(1+Input!$C$16/(12*100)),0)</f>
        <v>0</v>
      </c>
    </row>
    <row r="312" customFormat="false" ht="12.8" hidden="false" customHeight="false" outlineLevel="0" collapsed="false">
      <c r="A312" s="67" t="n">
        <v>308</v>
      </c>
      <c r="B312" s="68" t="n">
        <f aca="false">EOMONTH(Input!$C$7,A312)</f>
        <v>52290</v>
      </c>
      <c r="D312" s="67" t="n">
        <f aca="false">DATEDIF(Input!$C$23,$B312,"Y")</f>
        <v>65</v>
      </c>
      <c r="E312" s="67" t="n">
        <f aca="false">DATEDIF(Input!$G$23,$B312,"Y")</f>
        <v>64</v>
      </c>
      <c r="G312" s="69" t="n">
        <f aca="false">Salary_01!$L312</f>
        <v>-757.959969442706</v>
      </c>
      <c r="H312" s="69" t="n">
        <f aca="false">Salary_02!$L312</f>
        <v>-757.959969442706</v>
      </c>
      <c r="I312" s="69" t="n">
        <f aca="false">Retirement_Dist_01!$J312</f>
        <v>2785.71952778489</v>
      </c>
      <c r="J312" s="69" t="n">
        <f aca="false">Retirement_Dist_02!$J312</f>
        <v>1498.0326652103</v>
      </c>
      <c r="K312" s="69" t="n">
        <f aca="true">IF($B312&gt;Input!$C$28,(-1)*PMT(Input!$C$19/(100*12),($A$620-OFFSET($A$4,MATCH(Input!$C$28,$B$4:$B$620,1),0,1,1)),$AD$4,0,1),0)</f>
        <v>2734.70377450013</v>
      </c>
      <c r="L312" s="69" t="n">
        <f aca="false">IF(AND(($B312&lt;Input!$C$28),($B312&lt;Input!$G$28)),($G312+$H312+$I312+$J312),($G312+$H312+$I312+$J312+$K312))</f>
        <v>5502.5360286099</v>
      </c>
      <c r="M312" s="69" t="n">
        <f aca="false">Mortgage!$L312</f>
        <v>-523.444482413554</v>
      </c>
      <c r="N312" s="69" t="n">
        <f aca="false">$L312+$M312</f>
        <v>4979.09154619635</v>
      </c>
      <c r="O312" s="69" t="n">
        <f aca="false">IF(AND(($B312&lt;Input!$C$28),($B312&lt;Input!$G$28)),Expenses!$D312,(-1)*$N312)</f>
        <v>-4979.09154619635</v>
      </c>
      <c r="P312" s="69" t="n">
        <f aca="false">Childcare!$D312</f>
        <v>0</v>
      </c>
      <c r="Q312" s="69" t="n">
        <f aca="false">Loan_01!$E312</f>
        <v>0</v>
      </c>
      <c r="R312" s="69" t="n">
        <f aca="false">Loan_02!$E312</f>
        <v>0</v>
      </c>
      <c r="S312" s="69" t="n">
        <f aca="false">(-1)*SUM(Roth_01!$D312+Roth_02!$D312+IRA_01!$D312+IRA_02!$D312+Invest_01!$D312+Invest_02!$D312)</f>
        <v>-0</v>
      </c>
      <c r="T312" s="69" t="n">
        <f aca="false">(-1)*(IF(($B312&gt;Input!$O$22),0,Input!$O$28)+IF(($B312&gt;Input!$O$29),0,Input!$O$35)+IF(($B312&gt;Input!$O$36),0,Input!$O$42))</f>
        <v>-0</v>
      </c>
      <c r="U312" s="69" t="n">
        <f aca="false">IF(($AB311*(Input!$C$17/100)&gt;0),0,($AB311*(Input!$C$17/100)))</f>
        <v>0</v>
      </c>
      <c r="V312" s="69"/>
      <c r="W312" s="69" t="n">
        <f aca="false">IF(($N312+$O312+$P312+$Q312+$R312+$S312+$T312+$U312)&lt;0,($N312+$O312+$P312+$Q312+$R312+$S312+$T312+$U312),0)</f>
        <v>0</v>
      </c>
      <c r="X312" s="69"/>
      <c r="Y312" s="69" t="n">
        <f aca="false">IF(($N312+$O312+$P312+$Q312+$R312+$S312+$T312+$U312)&gt;=0,($N312+$O312+$P312+$Q312+$R312+$S312+$T312+$U312),0)</f>
        <v>0</v>
      </c>
      <c r="AA312" s="69" t="n">
        <f aca="false">IF(AND((($AB311+$W311-$U311)&lt;0),($Y312&gt;0)),($AA311-$K312)*(1+Input!$C$19/(12*100)),($AA311+$Y312-$K312)*(1+Input!$C$19/(12*100)))</f>
        <v>834224.723481278</v>
      </c>
      <c r="AB312" s="69" t="n">
        <f aca="false">IF(AND((($AB311+$W311-$U311)&lt;0),($Y312&gt;=0)),($AB311+$W311-$U311+$Y312)*(1+Input!$C$16/(12*100)),0)</f>
        <v>0</v>
      </c>
    </row>
    <row r="313" customFormat="false" ht="12.8" hidden="false" customHeight="false" outlineLevel="0" collapsed="false">
      <c r="A313" s="67" t="n">
        <v>309</v>
      </c>
      <c r="B313" s="68" t="n">
        <f aca="false">EOMONTH(Input!$C$7,A313)</f>
        <v>52321</v>
      </c>
      <c r="D313" s="67" t="n">
        <f aca="false">DATEDIF(Input!$C$23,$B313,"Y")</f>
        <v>65</v>
      </c>
      <c r="E313" s="67" t="n">
        <f aca="false">DATEDIF(Input!$G$23,$B313,"Y")</f>
        <v>64</v>
      </c>
      <c r="G313" s="69" t="n">
        <f aca="false">Salary_01!$L313</f>
        <v>-757.959969442706</v>
      </c>
      <c r="H313" s="69" t="n">
        <f aca="false">Salary_02!$L313</f>
        <v>-757.959969442706</v>
      </c>
      <c r="I313" s="69" t="n">
        <f aca="false">Retirement_Dist_01!$J313</f>
        <v>2785.71952778489</v>
      </c>
      <c r="J313" s="69" t="n">
        <f aca="false">Retirement_Dist_02!$J313</f>
        <v>1498.0326652103</v>
      </c>
      <c r="K313" s="69" t="n">
        <f aca="true">IF($B313&gt;Input!$C$28,(-1)*PMT(Input!$C$19/(100*12),($A$620-OFFSET($A$4,MATCH(Input!$C$28,$B$4:$B$620,1),0,1,1)),$AD$4,0,1),0)</f>
        <v>2734.70377450013</v>
      </c>
      <c r="L313" s="69" t="n">
        <f aca="false">IF(AND(($B313&lt;Input!$C$28),($B313&lt;Input!$G$28)),($G313+$H313+$I313+$J313),($G313+$H313+$I313+$J313+$K313))</f>
        <v>5502.5360286099</v>
      </c>
      <c r="M313" s="69" t="n">
        <f aca="false">Mortgage!$L313</f>
        <v>-523.444482413554</v>
      </c>
      <c r="N313" s="69" t="n">
        <f aca="false">$L313+$M313</f>
        <v>4979.09154619635</v>
      </c>
      <c r="O313" s="69" t="n">
        <f aca="false">IF(AND(($B313&lt;Input!$C$28),($B313&lt;Input!$G$28)),Expenses!$D313,(-1)*$N313)</f>
        <v>-4979.09154619635</v>
      </c>
      <c r="P313" s="69" t="n">
        <f aca="false">Childcare!$D313</f>
        <v>0</v>
      </c>
      <c r="Q313" s="69" t="n">
        <f aca="false">Loan_01!$E313</f>
        <v>0</v>
      </c>
      <c r="R313" s="69" t="n">
        <f aca="false">Loan_02!$E313</f>
        <v>0</v>
      </c>
      <c r="S313" s="69" t="n">
        <f aca="false">(-1)*SUM(Roth_01!$D313+Roth_02!$D313+IRA_01!$D313+IRA_02!$D313+Invest_01!$D313+Invest_02!$D313)</f>
        <v>-0</v>
      </c>
      <c r="T313" s="69" t="n">
        <f aca="false">(-1)*(IF(($B313&gt;Input!$O$22),0,Input!$O$28)+IF(($B313&gt;Input!$O$29),0,Input!$O$35)+IF(($B313&gt;Input!$O$36),0,Input!$O$42))</f>
        <v>-0</v>
      </c>
      <c r="U313" s="69" t="n">
        <f aca="false">IF(($AB312*(Input!$C$17/100)&gt;0),0,($AB312*(Input!$C$17/100)))</f>
        <v>0</v>
      </c>
      <c r="V313" s="69"/>
      <c r="W313" s="69" t="n">
        <f aca="false">IF(($N313+$O313+$P313+$Q313+$R313+$S313+$T313+$U313)&lt;0,($N313+$O313+$P313+$Q313+$R313+$S313+$T313+$U313),0)</f>
        <v>0</v>
      </c>
      <c r="X313" s="69"/>
      <c r="Y313" s="69" t="n">
        <f aca="false">IF(($N313+$O313+$P313+$Q313+$R313+$S313+$T313+$U313)&gt;=0,($N313+$O313+$P313+$Q313+$R313+$S313+$T313+$U313),0)</f>
        <v>0</v>
      </c>
      <c r="AA313" s="69" t="n">
        <f aca="false">IF(AND((($AB312+$W312-$U312)&lt;0),($Y313&gt;0)),($AA312-$K313)*(1+Input!$C$19/(12*100)),($AA312+$Y313-$K313)*(1+Input!$C$19/(12*100)))</f>
        <v>831524.665124266</v>
      </c>
      <c r="AB313" s="69" t="n">
        <f aca="false">IF(AND((($AB312+$W312-$U312)&lt;0),($Y313&gt;=0)),($AB312+$W312-$U312+$Y313)*(1+Input!$C$16/(12*100)),0)</f>
        <v>0</v>
      </c>
    </row>
    <row r="314" customFormat="false" ht="12.8" hidden="false" customHeight="false" outlineLevel="0" collapsed="false">
      <c r="A314" s="67" t="n">
        <v>310</v>
      </c>
      <c r="B314" s="68" t="n">
        <f aca="false">EOMONTH(Input!$C$7,A314)</f>
        <v>52351</v>
      </c>
      <c r="D314" s="67" t="n">
        <f aca="false">DATEDIF(Input!$C$23,$B314,"Y")</f>
        <v>65</v>
      </c>
      <c r="E314" s="67" t="n">
        <f aca="false">DATEDIF(Input!$G$23,$B314,"Y")</f>
        <v>64</v>
      </c>
      <c r="G314" s="69" t="n">
        <f aca="false">Salary_01!$L314</f>
        <v>-757.959969442706</v>
      </c>
      <c r="H314" s="69" t="n">
        <f aca="false">Salary_02!$L314</f>
        <v>-757.959969442706</v>
      </c>
      <c r="I314" s="69" t="n">
        <f aca="false">Retirement_Dist_01!$J314</f>
        <v>2785.71952778489</v>
      </c>
      <c r="J314" s="69" t="n">
        <f aca="false">Retirement_Dist_02!$J314</f>
        <v>1498.0326652103</v>
      </c>
      <c r="K314" s="69" t="n">
        <f aca="true">IF($B314&gt;Input!$C$28,(-1)*PMT(Input!$C$19/(100*12),($A$620-OFFSET($A$4,MATCH(Input!$C$28,$B$4:$B$620,1),0,1,1)),$AD$4,0,1),0)</f>
        <v>2734.70377450013</v>
      </c>
      <c r="L314" s="69" t="n">
        <f aca="false">IF(AND(($B314&lt;Input!$C$28),($B314&lt;Input!$G$28)),($G314+$H314+$I314+$J314),($G314+$H314+$I314+$J314+$K314))</f>
        <v>5502.5360286099</v>
      </c>
      <c r="M314" s="69" t="n">
        <f aca="false">Mortgage!$L314</f>
        <v>-523.444482413554</v>
      </c>
      <c r="N314" s="69" t="n">
        <f aca="false">$L314+$M314</f>
        <v>4979.09154619635</v>
      </c>
      <c r="O314" s="69" t="n">
        <f aca="false">IF(AND(($B314&lt;Input!$C$28),($B314&lt;Input!$G$28)),Expenses!$D314,(-1)*$N314)</f>
        <v>-4979.09154619635</v>
      </c>
      <c r="P314" s="69" t="n">
        <f aca="false">Childcare!$D314</f>
        <v>0</v>
      </c>
      <c r="Q314" s="69" t="n">
        <f aca="false">Loan_01!$E314</f>
        <v>0</v>
      </c>
      <c r="R314" s="69" t="n">
        <f aca="false">Loan_02!$E314</f>
        <v>0</v>
      </c>
      <c r="S314" s="69" t="n">
        <f aca="false">(-1)*SUM(Roth_01!$D314+Roth_02!$D314+IRA_01!$D314+IRA_02!$D314+Invest_01!$D314+Invest_02!$D314)</f>
        <v>-0</v>
      </c>
      <c r="T314" s="69" t="n">
        <f aca="false">(-1)*(IF(($B314&gt;Input!$O$22),0,Input!$O$28)+IF(($B314&gt;Input!$O$29),0,Input!$O$35)+IF(($B314&gt;Input!$O$36),0,Input!$O$42))</f>
        <v>-0</v>
      </c>
      <c r="U314" s="69" t="n">
        <f aca="false">IF(($AB313*(Input!$C$17/100)&gt;0),0,($AB313*(Input!$C$17/100)))</f>
        <v>0</v>
      </c>
      <c r="V314" s="69"/>
      <c r="W314" s="69" t="n">
        <f aca="false">IF(($N314+$O314+$P314+$Q314+$R314+$S314+$T314+$U314)&lt;0,($N314+$O314+$P314+$Q314+$R314+$S314+$T314+$U314),0)</f>
        <v>0</v>
      </c>
      <c r="X314" s="69"/>
      <c r="Y314" s="69" t="n">
        <f aca="false">IF(($N314+$O314+$P314+$Q314+$R314+$S314+$T314+$U314)&gt;=0,($N314+$O314+$P314+$Q314+$R314+$S314+$T314+$U314),0)</f>
        <v>0</v>
      </c>
      <c r="AA314" s="69" t="n">
        <f aca="false">IF(AND((($AB313+$W313-$U313)&lt;0),($Y314&gt;0)),($AA313-$K314)*(1+Input!$C$19/(12*100)),($AA313+$Y314-$K314)*(1+Input!$C$19/(12*100)))</f>
        <v>828824.494264822</v>
      </c>
      <c r="AB314" s="69" t="n">
        <f aca="false">IF(AND((($AB313+$W313-$U313)&lt;0),($Y314&gt;=0)),($AB313+$W313-$U313+$Y314)*(1+Input!$C$16/(12*100)),0)</f>
        <v>0</v>
      </c>
    </row>
    <row r="315" customFormat="false" ht="12.8" hidden="false" customHeight="false" outlineLevel="0" collapsed="false">
      <c r="A315" s="67" t="n">
        <v>311</v>
      </c>
      <c r="B315" s="68" t="n">
        <f aca="false">EOMONTH(Input!$C$7,A315)</f>
        <v>52382</v>
      </c>
      <c r="D315" s="67" t="n">
        <f aca="false">DATEDIF(Input!$C$23,$B315,"Y")</f>
        <v>66</v>
      </c>
      <c r="E315" s="67" t="n">
        <f aca="false">DATEDIF(Input!$G$23,$B315,"Y")</f>
        <v>64</v>
      </c>
      <c r="G315" s="69" t="n">
        <f aca="false">Salary_01!$L315</f>
        <v>-757.959969442706</v>
      </c>
      <c r="H315" s="69" t="n">
        <f aca="false">Salary_02!$L315</f>
        <v>-757.959969442706</v>
      </c>
      <c r="I315" s="69" t="n">
        <f aca="false">Retirement_Dist_01!$J315</f>
        <v>2785.71952778489</v>
      </c>
      <c r="J315" s="69" t="n">
        <f aca="false">Retirement_Dist_02!$J315</f>
        <v>1498.0326652103</v>
      </c>
      <c r="K315" s="69" t="n">
        <f aca="true">IF($B315&gt;Input!$C$28,(-1)*PMT(Input!$C$19/(100*12),($A$620-OFFSET($A$4,MATCH(Input!$C$28,$B$4:$B$620,1),0,1,1)),$AD$4,0,1),0)</f>
        <v>2734.70377450013</v>
      </c>
      <c r="L315" s="69" t="n">
        <f aca="false">IF(AND(($B315&lt;Input!$C$28),($B315&lt;Input!$G$28)),($G315+$H315+$I315+$J315),($G315+$H315+$I315+$J315+$K315))</f>
        <v>5502.5360286099</v>
      </c>
      <c r="M315" s="69" t="n">
        <f aca="false">Mortgage!$L315</f>
        <v>-523.444482413554</v>
      </c>
      <c r="N315" s="69" t="n">
        <f aca="false">$L315+$M315</f>
        <v>4979.09154619635</v>
      </c>
      <c r="O315" s="69" t="n">
        <f aca="false">IF(AND(($B315&lt;Input!$C$28),($B315&lt;Input!$G$28)),Expenses!$D315,(-1)*$N315)</f>
        <v>-4979.09154619635</v>
      </c>
      <c r="P315" s="69" t="n">
        <f aca="false">Childcare!$D315</f>
        <v>0</v>
      </c>
      <c r="Q315" s="69" t="n">
        <f aca="false">Loan_01!$E315</f>
        <v>0</v>
      </c>
      <c r="R315" s="69" t="n">
        <f aca="false">Loan_02!$E315</f>
        <v>0</v>
      </c>
      <c r="S315" s="69" t="n">
        <f aca="false">(-1)*SUM(Roth_01!$D315+Roth_02!$D315+IRA_01!$D315+IRA_02!$D315+Invest_01!$D315+Invest_02!$D315)</f>
        <v>-0</v>
      </c>
      <c r="T315" s="69" t="n">
        <f aca="false">(-1)*(IF(($B315&gt;Input!$O$22),0,Input!$O$28)+IF(($B315&gt;Input!$O$29),0,Input!$O$35)+IF(($B315&gt;Input!$O$36),0,Input!$O$42))</f>
        <v>-0</v>
      </c>
      <c r="U315" s="69" t="n">
        <f aca="false">IF(($AB314*(Input!$C$17/100)&gt;0),0,($AB314*(Input!$C$17/100)))</f>
        <v>0</v>
      </c>
      <c r="V315" s="69"/>
      <c r="W315" s="69" t="n">
        <f aca="false">IF(($N315+$O315+$P315+$Q315+$R315+$S315+$T315+$U315)&lt;0,($N315+$O315+$P315+$Q315+$R315+$S315+$T315+$U315),0)</f>
        <v>0</v>
      </c>
      <c r="X315" s="69"/>
      <c r="Y315" s="69" t="n">
        <f aca="false">IF(($N315+$O315+$P315+$Q315+$R315+$S315+$T315+$U315)&gt;=0,($N315+$O315+$P315+$Q315+$R315+$S315+$T315+$U315),0)</f>
        <v>0</v>
      </c>
      <c r="AA315" s="69" t="n">
        <f aca="false">IF(AND((($AB314+$W314-$U314)&lt;0),($Y315&gt;0)),($AA314-$K315)*(1+Input!$C$19/(12*100)),($AA314+$Y315-$K315)*(1+Input!$C$19/(12*100)))</f>
        <v>826124.210898259</v>
      </c>
      <c r="AB315" s="69" t="n">
        <f aca="false">IF(AND((($AB314+$W314-$U314)&lt;0),($Y315&gt;=0)),($AB314+$W314-$U314+$Y315)*(1+Input!$C$16/(12*100)),0)</f>
        <v>0</v>
      </c>
    </row>
    <row r="316" customFormat="false" ht="12.8" hidden="false" customHeight="false" outlineLevel="0" collapsed="false">
      <c r="A316" s="67" t="n">
        <v>312</v>
      </c>
      <c r="B316" s="68" t="n">
        <f aca="false">EOMONTH(Input!$C$7,A316)</f>
        <v>52412</v>
      </c>
      <c r="D316" s="67" t="n">
        <f aca="false">DATEDIF(Input!$C$23,$B316,"Y")</f>
        <v>66</v>
      </c>
      <c r="E316" s="67" t="n">
        <f aca="false">DATEDIF(Input!$G$23,$B316,"Y")</f>
        <v>64</v>
      </c>
      <c r="G316" s="69" t="n">
        <f aca="false">Salary_01!$L316</f>
        <v>-773.11916883156</v>
      </c>
      <c r="H316" s="69" t="n">
        <f aca="false">Salary_02!$L316</f>
        <v>-773.11916883156</v>
      </c>
      <c r="I316" s="69" t="n">
        <f aca="false">Retirement_Dist_01!$J316</f>
        <v>2785.71952778489</v>
      </c>
      <c r="J316" s="69" t="n">
        <f aca="false">Retirement_Dist_02!$J316</f>
        <v>1498.0326652103</v>
      </c>
      <c r="K316" s="69" t="n">
        <f aca="true">IF($B316&gt;Input!$C$28,(-1)*PMT(Input!$C$19/(100*12),($A$620-OFFSET($A$4,MATCH(Input!$C$28,$B$4:$B$620,1),0,1,1)),$AD$4,0,1),0)</f>
        <v>2734.70377450013</v>
      </c>
      <c r="L316" s="69" t="n">
        <f aca="false">IF(AND(($B316&lt;Input!$C$28),($B316&lt;Input!$G$28)),($G316+$H316+$I316+$J316),($G316+$H316+$I316+$J316+$K316))</f>
        <v>5472.2176298322</v>
      </c>
      <c r="M316" s="69" t="n">
        <f aca="false">Mortgage!$L316</f>
        <v>-539.147816885961</v>
      </c>
      <c r="N316" s="69" t="n">
        <f aca="false">$L316+$M316</f>
        <v>4933.06981294623</v>
      </c>
      <c r="O316" s="69" t="n">
        <f aca="false">IF(AND(($B316&lt;Input!$C$28),($B316&lt;Input!$G$28)),Expenses!$D316,(-1)*$N316)</f>
        <v>-4933.06981294623</v>
      </c>
      <c r="P316" s="69" t="n">
        <f aca="false">Childcare!$D316</f>
        <v>0</v>
      </c>
      <c r="Q316" s="69" t="n">
        <f aca="false">Loan_01!$E316</f>
        <v>0</v>
      </c>
      <c r="R316" s="69" t="n">
        <f aca="false">Loan_02!$E316</f>
        <v>0</v>
      </c>
      <c r="S316" s="69" t="n">
        <f aca="false">(-1)*SUM(Roth_01!$D316+Roth_02!$D316+IRA_01!$D316+IRA_02!$D316+Invest_01!$D316+Invest_02!$D316)</f>
        <v>-0</v>
      </c>
      <c r="T316" s="69" t="n">
        <f aca="false">(-1)*(IF(($B316&gt;Input!$O$22),0,Input!$O$28)+IF(($B316&gt;Input!$O$29),0,Input!$O$35)+IF(($B316&gt;Input!$O$36),0,Input!$O$42))</f>
        <v>-0</v>
      </c>
      <c r="U316" s="69" t="n">
        <f aca="false">IF(($AB315*(Input!$C$17/100)&gt;0),0,($AB315*(Input!$C$17/100)))</f>
        <v>0</v>
      </c>
      <c r="V316" s="69"/>
      <c r="W316" s="69" t="n">
        <f aca="false">IF(($N316+$O316+$P316+$Q316+$R316+$S316+$T316+$U316)&lt;0,($N316+$O316+$P316+$Q316+$R316+$S316+$T316+$U316),0)</f>
        <v>0</v>
      </c>
      <c r="X316" s="69"/>
      <c r="Y316" s="69" t="n">
        <f aca="false">IF(($N316+$O316+$P316+$Q316+$R316+$S316+$T316+$U316)&gt;=0,($N316+$O316+$P316+$Q316+$R316+$S316+$T316+$U316),0)</f>
        <v>0</v>
      </c>
      <c r="AA316" s="69" t="n">
        <f aca="false">IF(AND((($AB315+$W315-$U315)&lt;0),($Y316&gt;0)),($AA315-$K316)*(1+Input!$C$19/(12*100)),($AA315+$Y316-$K316)*(1+Input!$C$19/(12*100)))</f>
        <v>823423.815019889</v>
      </c>
      <c r="AB316" s="69" t="n">
        <f aca="false">IF(AND((($AB315+$W315-$U315)&lt;0),($Y316&gt;=0)),($AB315+$W315-$U315+$Y316)*(1+Input!$C$16/(12*100)),0)</f>
        <v>0</v>
      </c>
    </row>
    <row r="317" customFormat="false" ht="12.8" hidden="false" customHeight="false" outlineLevel="0" collapsed="false">
      <c r="A317" s="67" t="n">
        <v>313</v>
      </c>
      <c r="B317" s="68" t="n">
        <f aca="false">EOMONTH(Input!$C$7,A317)</f>
        <v>52443</v>
      </c>
      <c r="D317" s="67" t="n">
        <f aca="false">DATEDIF(Input!$C$23,$B317,"Y")</f>
        <v>66</v>
      </c>
      <c r="E317" s="67" t="n">
        <f aca="false">DATEDIF(Input!$G$23,$B317,"Y")</f>
        <v>64</v>
      </c>
      <c r="G317" s="69" t="n">
        <f aca="false">Salary_01!$L317</f>
        <v>-773.11916883156</v>
      </c>
      <c r="H317" s="69" t="n">
        <f aca="false">Salary_02!$L317</f>
        <v>-773.11916883156</v>
      </c>
      <c r="I317" s="69" t="n">
        <f aca="false">Retirement_Dist_01!$J317</f>
        <v>2785.71952778489</v>
      </c>
      <c r="J317" s="69" t="n">
        <f aca="false">Retirement_Dist_02!$J317</f>
        <v>1498.0326652103</v>
      </c>
      <c r="K317" s="69" t="n">
        <f aca="true">IF($B317&gt;Input!$C$28,(-1)*PMT(Input!$C$19/(100*12),($A$620-OFFSET($A$4,MATCH(Input!$C$28,$B$4:$B$620,1),0,1,1)),$AD$4,0,1),0)</f>
        <v>2734.70377450013</v>
      </c>
      <c r="L317" s="69" t="n">
        <f aca="false">IF(AND(($B317&lt;Input!$C$28),($B317&lt;Input!$G$28)),($G317+$H317+$I317+$J317),($G317+$H317+$I317+$J317+$K317))</f>
        <v>5472.2176298322</v>
      </c>
      <c r="M317" s="69" t="n">
        <f aca="false">Mortgage!$L317</f>
        <v>-539.147816885961</v>
      </c>
      <c r="N317" s="69" t="n">
        <f aca="false">$L317+$M317</f>
        <v>4933.06981294623</v>
      </c>
      <c r="O317" s="69" t="n">
        <f aca="false">IF(AND(($B317&lt;Input!$C$28),($B317&lt;Input!$G$28)),Expenses!$D317,(-1)*$N317)</f>
        <v>-4933.06981294623</v>
      </c>
      <c r="P317" s="69" t="n">
        <f aca="false">Childcare!$D317</f>
        <v>0</v>
      </c>
      <c r="Q317" s="69" t="n">
        <f aca="false">Loan_01!$E317</f>
        <v>0</v>
      </c>
      <c r="R317" s="69" t="n">
        <f aca="false">Loan_02!$E317</f>
        <v>0</v>
      </c>
      <c r="S317" s="69" t="n">
        <f aca="false">(-1)*SUM(Roth_01!$D317+Roth_02!$D317+IRA_01!$D317+IRA_02!$D317+Invest_01!$D317+Invest_02!$D317)</f>
        <v>-0</v>
      </c>
      <c r="T317" s="69" t="n">
        <f aca="false">(-1)*(IF(($B317&gt;Input!$O$22),0,Input!$O$28)+IF(($B317&gt;Input!$O$29),0,Input!$O$35)+IF(($B317&gt;Input!$O$36),0,Input!$O$42))</f>
        <v>-0</v>
      </c>
      <c r="U317" s="69" t="n">
        <f aca="false">IF(($AB316*(Input!$C$17/100)&gt;0),0,($AB316*(Input!$C$17/100)))</f>
        <v>0</v>
      </c>
      <c r="V317" s="69"/>
      <c r="W317" s="69" t="n">
        <f aca="false">IF(($N317+$O317+$P317+$Q317+$R317+$S317+$T317+$U317)&lt;0,($N317+$O317+$P317+$Q317+$R317+$S317+$T317+$U317),0)</f>
        <v>0</v>
      </c>
      <c r="X317" s="69"/>
      <c r="Y317" s="69" t="n">
        <f aca="false">IF(($N317+$O317+$P317+$Q317+$R317+$S317+$T317+$U317)&gt;=0,($N317+$O317+$P317+$Q317+$R317+$S317+$T317+$U317),0)</f>
        <v>0</v>
      </c>
      <c r="AA317" s="69" t="n">
        <f aca="false">IF(AND((($AB316+$W316-$U316)&lt;0),($Y317&gt;0)),($AA316-$K317)*(1+Input!$C$19/(12*100)),($AA316+$Y317-$K317)*(1+Input!$C$19/(12*100)))</f>
        <v>820723.306625024</v>
      </c>
      <c r="AB317" s="69" t="n">
        <f aca="false">IF(AND((($AB316+$W316-$U316)&lt;0),($Y317&gt;=0)),($AB316+$W316-$U316+$Y317)*(1+Input!$C$16/(12*100)),0)</f>
        <v>0</v>
      </c>
    </row>
    <row r="318" customFormat="false" ht="12.8" hidden="false" customHeight="false" outlineLevel="0" collapsed="false">
      <c r="A318" s="67" t="n">
        <v>314</v>
      </c>
      <c r="B318" s="68" t="n">
        <f aca="false">EOMONTH(Input!$C$7,A318)</f>
        <v>52474</v>
      </c>
      <c r="D318" s="67" t="n">
        <f aca="false">DATEDIF(Input!$C$23,$B318,"Y")</f>
        <v>66</v>
      </c>
      <c r="E318" s="67" t="n">
        <f aca="false">DATEDIF(Input!$G$23,$B318,"Y")</f>
        <v>64</v>
      </c>
      <c r="G318" s="69" t="n">
        <f aca="false">Salary_01!$L318</f>
        <v>-773.11916883156</v>
      </c>
      <c r="H318" s="69" t="n">
        <f aca="false">Salary_02!$L318</f>
        <v>-773.11916883156</v>
      </c>
      <c r="I318" s="69" t="n">
        <f aca="false">Retirement_Dist_01!$J318</f>
        <v>2785.71952778489</v>
      </c>
      <c r="J318" s="69" t="n">
        <f aca="false">Retirement_Dist_02!$J318</f>
        <v>1498.0326652103</v>
      </c>
      <c r="K318" s="69" t="n">
        <f aca="true">IF($B318&gt;Input!$C$28,(-1)*PMT(Input!$C$19/(100*12),($A$620-OFFSET($A$4,MATCH(Input!$C$28,$B$4:$B$620,1),0,1,1)),$AD$4,0,1),0)</f>
        <v>2734.70377450013</v>
      </c>
      <c r="L318" s="69" t="n">
        <f aca="false">IF(AND(($B318&lt;Input!$C$28),($B318&lt;Input!$G$28)),($G318+$H318+$I318+$J318),($G318+$H318+$I318+$J318+$K318))</f>
        <v>5472.2176298322</v>
      </c>
      <c r="M318" s="69" t="n">
        <f aca="false">Mortgage!$L318</f>
        <v>-539.147816885961</v>
      </c>
      <c r="N318" s="69" t="n">
        <f aca="false">$L318+$M318</f>
        <v>4933.06981294623</v>
      </c>
      <c r="O318" s="69" t="n">
        <f aca="false">IF(AND(($B318&lt;Input!$C$28),($B318&lt;Input!$G$28)),Expenses!$D318,(-1)*$N318)</f>
        <v>-4933.06981294623</v>
      </c>
      <c r="P318" s="69" t="n">
        <f aca="false">Childcare!$D318</f>
        <v>0</v>
      </c>
      <c r="Q318" s="69" t="n">
        <f aca="false">Loan_01!$E318</f>
        <v>0</v>
      </c>
      <c r="R318" s="69" t="n">
        <f aca="false">Loan_02!$E318</f>
        <v>0</v>
      </c>
      <c r="S318" s="69" t="n">
        <f aca="false">(-1)*SUM(Roth_01!$D318+Roth_02!$D318+IRA_01!$D318+IRA_02!$D318+Invest_01!$D318+Invest_02!$D318)</f>
        <v>-0</v>
      </c>
      <c r="T318" s="69" t="n">
        <f aca="false">(-1)*(IF(($B318&gt;Input!$O$22),0,Input!$O$28)+IF(($B318&gt;Input!$O$29),0,Input!$O$35)+IF(($B318&gt;Input!$O$36),0,Input!$O$42))</f>
        <v>-0</v>
      </c>
      <c r="U318" s="69" t="n">
        <f aca="false">IF(($AB317*(Input!$C$17/100)&gt;0),0,($AB317*(Input!$C$17/100)))</f>
        <v>0</v>
      </c>
      <c r="V318" s="69"/>
      <c r="W318" s="69" t="n">
        <f aca="false">IF(($N318+$O318+$P318+$Q318+$R318+$S318+$T318+$U318)&lt;0,($N318+$O318+$P318+$Q318+$R318+$S318+$T318+$U318),0)</f>
        <v>0</v>
      </c>
      <c r="X318" s="69"/>
      <c r="Y318" s="69" t="n">
        <f aca="false">IF(($N318+$O318+$P318+$Q318+$R318+$S318+$T318+$U318)&gt;=0,($N318+$O318+$P318+$Q318+$R318+$S318+$T318+$U318),0)</f>
        <v>0</v>
      </c>
      <c r="AA318" s="69" t="n">
        <f aca="false">IF(AND((($AB317+$W317-$U317)&lt;0),($Y318&gt;0)),($AA317-$K318)*(1+Input!$C$19/(12*100)),($AA317+$Y318-$K318)*(1+Input!$C$19/(12*100)))</f>
        <v>818022.685708976</v>
      </c>
      <c r="AB318" s="69" t="n">
        <f aca="false">IF(AND((($AB317+$W317-$U317)&lt;0),($Y318&gt;=0)),($AB317+$W317-$U317+$Y318)*(1+Input!$C$16/(12*100)),0)</f>
        <v>0</v>
      </c>
    </row>
    <row r="319" customFormat="false" ht="12.8" hidden="false" customHeight="false" outlineLevel="0" collapsed="false">
      <c r="A319" s="67" t="n">
        <v>315</v>
      </c>
      <c r="B319" s="68" t="n">
        <f aca="false">EOMONTH(Input!$C$7,A319)</f>
        <v>52504</v>
      </c>
      <c r="D319" s="67" t="n">
        <f aca="false">DATEDIF(Input!$C$23,$B319,"Y")</f>
        <v>66</v>
      </c>
      <c r="E319" s="67" t="n">
        <f aca="false">DATEDIF(Input!$G$23,$B319,"Y")</f>
        <v>64</v>
      </c>
      <c r="G319" s="69" t="n">
        <f aca="false">Salary_01!$L319</f>
        <v>-773.11916883156</v>
      </c>
      <c r="H319" s="69" t="n">
        <f aca="false">Salary_02!$L319</f>
        <v>-773.11916883156</v>
      </c>
      <c r="I319" s="69" t="n">
        <f aca="false">Retirement_Dist_01!$J319</f>
        <v>2785.71952778489</v>
      </c>
      <c r="J319" s="69" t="n">
        <f aca="false">Retirement_Dist_02!$J319</f>
        <v>1498.0326652103</v>
      </c>
      <c r="K319" s="69" t="n">
        <f aca="true">IF($B319&gt;Input!$C$28,(-1)*PMT(Input!$C$19/(100*12),($A$620-OFFSET($A$4,MATCH(Input!$C$28,$B$4:$B$620,1),0,1,1)),$AD$4,0,1),0)</f>
        <v>2734.70377450013</v>
      </c>
      <c r="L319" s="69" t="n">
        <f aca="false">IF(AND(($B319&lt;Input!$C$28),($B319&lt;Input!$G$28)),($G319+$H319+$I319+$J319),($G319+$H319+$I319+$J319+$K319))</f>
        <v>5472.2176298322</v>
      </c>
      <c r="M319" s="69" t="n">
        <f aca="false">Mortgage!$L319</f>
        <v>-539.147816885961</v>
      </c>
      <c r="N319" s="69" t="n">
        <f aca="false">$L319+$M319</f>
        <v>4933.06981294623</v>
      </c>
      <c r="O319" s="69" t="n">
        <f aca="false">IF(AND(($B319&lt;Input!$C$28),($B319&lt;Input!$G$28)),Expenses!$D319,(-1)*$N319)</f>
        <v>-4933.06981294623</v>
      </c>
      <c r="P319" s="69" t="n">
        <f aca="false">Childcare!$D319</f>
        <v>0</v>
      </c>
      <c r="Q319" s="69" t="n">
        <f aca="false">Loan_01!$E319</f>
        <v>0</v>
      </c>
      <c r="R319" s="69" t="n">
        <f aca="false">Loan_02!$E319</f>
        <v>0</v>
      </c>
      <c r="S319" s="69" t="n">
        <f aca="false">(-1)*SUM(Roth_01!$D319+Roth_02!$D319+IRA_01!$D319+IRA_02!$D319+Invest_01!$D319+Invest_02!$D319)</f>
        <v>-0</v>
      </c>
      <c r="T319" s="69" t="n">
        <f aca="false">(-1)*(IF(($B319&gt;Input!$O$22),0,Input!$O$28)+IF(($B319&gt;Input!$O$29),0,Input!$O$35)+IF(($B319&gt;Input!$O$36),0,Input!$O$42))</f>
        <v>-0</v>
      </c>
      <c r="U319" s="69" t="n">
        <f aca="false">IF(($AB318*(Input!$C$17/100)&gt;0),0,($AB318*(Input!$C$17/100)))</f>
        <v>0</v>
      </c>
      <c r="V319" s="69"/>
      <c r="W319" s="69" t="n">
        <f aca="false">IF(($N319+$O319+$P319+$Q319+$R319+$S319+$T319+$U319)&lt;0,($N319+$O319+$P319+$Q319+$R319+$S319+$T319+$U319),0)</f>
        <v>0</v>
      </c>
      <c r="X319" s="69"/>
      <c r="Y319" s="69" t="n">
        <f aca="false">IF(($N319+$O319+$P319+$Q319+$R319+$S319+$T319+$U319)&gt;=0,($N319+$O319+$P319+$Q319+$R319+$S319+$T319+$U319),0)</f>
        <v>0</v>
      </c>
      <c r="AA319" s="69" t="n">
        <f aca="false">IF(AND((($AB318+$W318-$U318)&lt;0),($Y319&gt;0)),($AA318-$K319)*(1+Input!$C$19/(12*100)),($AA318+$Y319-$K319)*(1+Input!$C$19/(12*100)))</f>
        <v>815321.952267057</v>
      </c>
      <c r="AB319" s="69" t="n">
        <f aca="false">IF(AND((($AB318+$W318-$U318)&lt;0),($Y319&gt;=0)),($AB318+$W318-$U318+$Y319)*(1+Input!$C$16/(12*100)),0)</f>
        <v>0</v>
      </c>
    </row>
    <row r="320" customFormat="false" ht="12.8" hidden="false" customHeight="false" outlineLevel="0" collapsed="false">
      <c r="A320" s="67" t="n">
        <v>316</v>
      </c>
      <c r="B320" s="68" t="n">
        <f aca="false">EOMONTH(Input!$C$7,A320)</f>
        <v>52535</v>
      </c>
      <c r="D320" s="67" t="n">
        <f aca="false">DATEDIF(Input!$C$23,$B320,"Y")</f>
        <v>66</v>
      </c>
      <c r="E320" s="67" t="n">
        <f aca="false">DATEDIF(Input!$G$23,$B320,"Y")</f>
        <v>65</v>
      </c>
      <c r="G320" s="69" t="n">
        <f aca="false">Salary_01!$L320</f>
        <v>-773.11916883156</v>
      </c>
      <c r="H320" s="69" t="n">
        <f aca="false">Salary_02!$L320</f>
        <v>-773.11916883156</v>
      </c>
      <c r="I320" s="69" t="n">
        <f aca="false">Retirement_Dist_01!$J320</f>
        <v>2785.71952778489</v>
      </c>
      <c r="J320" s="69" t="n">
        <f aca="false">Retirement_Dist_02!$J320</f>
        <v>1498.0326652103</v>
      </c>
      <c r="K320" s="69" t="n">
        <f aca="true">IF($B320&gt;Input!$C$28,(-1)*PMT(Input!$C$19/(100*12),($A$620-OFFSET($A$4,MATCH(Input!$C$28,$B$4:$B$620,1),0,1,1)),$AD$4,0,1),0)</f>
        <v>2734.70377450013</v>
      </c>
      <c r="L320" s="69" t="n">
        <f aca="false">IF(AND(($B320&lt;Input!$C$28),($B320&lt;Input!$G$28)),($G320+$H320+$I320+$J320),($G320+$H320+$I320+$J320+$K320))</f>
        <v>5472.2176298322</v>
      </c>
      <c r="M320" s="69" t="n">
        <f aca="false">Mortgage!$L320</f>
        <v>-539.147816885961</v>
      </c>
      <c r="N320" s="69" t="n">
        <f aca="false">$L320+$M320</f>
        <v>4933.06981294623</v>
      </c>
      <c r="O320" s="69" t="n">
        <f aca="false">IF(AND(($B320&lt;Input!$C$28),($B320&lt;Input!$G$28)),Expenses!$D320,(-1)*$N320)</f>
        <v>-4933.06981294623</v>
      </c>
      <c r="P320" s="69" t="n">
        <f aca="false">Childcare!$D320</f>
        <v>0</v>
      </c>
      <c r="Q320" s="69" t="n">
        <f aca="false">Loan_01!$E320</f>
        <v>0</v>
      </c>
      <c r="R320" s="69" t="n">
        <f aca="false">Loan_02!$E320</f>
        <v>0</v>
      </c>
      <c r="S320" s="69" t="n">
        <f aca="false">(-1)*SUM(Roth_01!$D320+Roth_02!$D320+IRA_01!$D320+IRA_02!$D320+Invest_01!$D320+Invest_02!$D320)</f>
        <v>-0</v>
      </c>
      <c r="T320" s="69" t="n">
        <f aca="false">(-1)*(IF(($B320&gt;Input!$O$22),0,Input!$O$28)+IF(($B320&gt;Input!$O$29),0,Input!$O$35)+IF(($B320&gt;Input!$O$36),0,Input!$O$42))</f>
        <v>-0</v>
      </c>
      <c r="U320" s="69" t="n">
        <f aca="false">IF(($AB319*(Input!$C$17/100)&gt;0),0,($AB319*(Input!$C$17/100)))</f>
        <v>0</v>
      </c>
      <c r="V320" s="69"/>
      <c r="W320" s="69" t="n">
        <f aca="false">IF(($N320+$O320+$P320+$Q320+$R320+$S320+$T320+$U320)&lt;0,($N320+$O320+$P320+$Q320+$R320+$S320+$T320+$U320),0)</f>
        <v>0</v>
      </c>
      <c r="X320" s="69"/>
      <c r="Y320" s="69" t="n">
        <f aca="false">IF(($N320+$O320+$P320+$Q320+$R320+$S320+$T320+$U320)&gt;=0,($N320+$O320+$P320+$Q320+$R320+$S320+$T320+$U320),0)</f>
        <v>0</v>
      </c>
      <c r="AA320" s="69" t="n">
        <f aca="false">IF(AND((($AB319+$W319-$U319)&lt;0),($Y320&gt;0)),($AA319-$K320)*(1+Input!$C$19/(12*100)),($AA319+$Y320-$K320)*(1+Input!$C$19/(12*100)))</f>
        <v>812621.106294577</v>
      </c>
      <c r="AB320" s="69" t="n">
        <f aca="false">IF(AND((($AB319+$W319-$U319)&lt;0),($Y320&gt;=0)),($AB319+$W319-$U319+$Y320)*(1+Input!$C$16/(12*100)),0)</f>
        <v>0</v>
      </c>
    </row>
    <row r="321" customFormat="false" ht="12.8" hidden="false" customHeight="false" outlineLevel="0" collapsed="false">
      <c r="A321" s="67" t="n">
        <v>317</v>
      </c>
      <c r="B321" s="68" t="n">
        <f aca="false">EOMONTH(Input!$C$7,A321)</f>
        <v>52565</v>
      </c>
      <c r="D321" s="67" t="n">
        <f aca="false">DATEDIF(Input!$C$23,$B321,"Y")</f>
        <v>66</v>
      </c>
      <c r="E321" s="67" t="n">
        <f aca="false">DATEDIF(Input!$G$23,$B321,"Y")</f>
        <v>65</v>
      </c>
      <c r="G321" s="69" t="n">
        <f aca="false">Salary_01!$L321</f>
        <v>-773.11916883156</v>
      </c>
      <c r="H321" s="69" t="n">
        <f aca="false">Salary_02!$L321</f>
        <v>-773.11916883156</v>
      </c>
      <c r="I321" s="69" t="n">
        <f aca="false">Retirement_Dist_01!$J321</f>
        <v>2785.71952778489</v>
      </c>
      <c r="J321" s="69" t="n">
        <f aca="false">Retirement_Dist_02!$J321</f>
        <v>1498.0326652103</v>
      </c>
      <c r="K321" s="69" t="n">
        <f aca="true">IF($B321&gt;Input!$C$28,(-1)*PMT(Input!$C$19/(100*12),($A$620-OFFSET($A$4,MATCH(Input!$C$28,$B$4:$B$620,1),0,1,1)),$AD$4,0,1),0)</f>
        <v>2734.70377450013</v>
      </c>
      <c r="L321" s="69" t="n">
        <f aca="false">IF(AND(($B321&lt;Input!$C$28),($B321&lt;Input!$G$28)),($G321+$H321+$I321+$J321),($G321+$H321+$I321+$J321+$K321))</f>
        <v>5472.2176298322</v>
      </c>
      <c r="M321" s="69" t="n">
        <f aca="false">Mortgage!$L321</f>
        <v>-539.147816885961</v>
      </c>
      <c r="N321" s="69" t="n">
        <f aca="false">$L321+$M321</f>
        <v>4933.06981294623</v>
      </c>
      <c r="O321" s="69" t="n">
        <f aca="false">IF(AND(($B321&lt;Input!$C$28),($B321&lt;Input!$G$28)),Expenses!$D321,(-1)*$N321)</f>
        <v>-4933.06981294623</v>
      </c>
      <c r="P321" s="69" t="n">
        <f aca="false">Childcare!$D321</f>
        <v>0</v>
      </c>
      <c r="Q321" s="69" t="n">
        <f aca="false">Loan_01!$E321</f>
        <v>0</v>
      </c>
      <c r="R321" s="69" t="n">
        <f aca="false">Loan_02!$E321</f>
        <v>0</v>
      </c>
      <c r="S321" s="69" t="n">
        <f aca="false">(-1)*SUM(Roth_01!$D321+Roth_02!$D321+IRA_01!$D321+IRA_02!$D321+Invest_01!$D321+Invest_02!$D321)</f>
        <v>-0</v>
      </c>
      <c r="T321" s="69" t="n">
        <f aca="false">(-1)*(IF(($B321&gt;Input!$O$22),0,Input!$O$28)+IF(($B321&gt;Input!$O$29),0,Input!$O$35)+IF(($B321&gt;Input!$O$36),0,Input!$O$42))</f>
        <v>-0</v>
      </c>
      <c r="U321" s="69" t="n">
        <f aca="false">IF(($AB320*(Input!$C$17/100)&gt;0),0,($AB320*(Input!$C$17/100)))</f>
        <v>0</v>
      </c>
      <c r="V321" s="69"/>
      <c r="W321" s="69" t="n">
        <f aca="false">IF(($N321+$O321+$P321+$Q321+$R321+$S321+$T321+$U321)&lt;0,($N321+$O321+$P321+$Q321+$R321+$S321+$T321+$U321),0)</f>
        <v>0</v>
      </c>
      <c r="X321" s="69"/>
      <c r="Y321" s="69" t="n">
        <f aca="false">IF(($N321+$O321+$P321+$Q321+$R321+$S321+$T321+$U321)&gt;=0,($N321+$O321+$P321+$Q321+$R321+$S321+$T321+$U321),0)</f>
        <v>0</v>
      </c>
      <c r="AA321" s="69" t="n">
        <f aca="false">IF(AND((($AB320+$W320-$U320)&lt;0),($Y321&gt;0)),($AA320-$K321)*(1+Input!$C$19/(12*100)),($AA320+$Y321-$K321)*(1+Input!$C$19/(12*100)))</f>
        <v>809920.147786849</v>
      </c>
      <c r="AB321" s="69" t="n">
        <f aca="false">IF(AND((($AB320+$W320-$U320)&lt;0),($Y321&gt;=0)),($AB320+$W320-$U320+$Y321)*(1+Input!$C$16/(12*100)),0)</f>
        <v>0</v>
      </c>
    </row>
    <row r="322" customFormat="false" ht="12.8" hidden="false" customHeight="false" outlineLevel="0" collapsed="false">
      <c r="A322" s="67" t="n">
        <v>318</v>
      </c>
      <c r="B322" s="68" t="n">
        <f aca="false">EOMONTH(Input!$C$7,A322)</f>
        <v>52596</v>
      </c>
      <c r="D322" s="67" t="n">
        <f aca="false">DATEDIF(Input!$C$23,$B322,"Y")</f>
        <v>66</v>
      </c>
      <c r="E322" s="67" t="n">
        <f aca="false">DATEDIF(Input!$G$23,$B322,"Y")</f>
        <v>65</v>
      </c>
      <c r="G322" s="69" t="n">
        <f aca="false">Salary_01!$L322</f>
        <v>-773.11916883156</v>
      </c>
      <c r="H322" s="69" t="n">
        <f aca="false">Salary_02!$L322</f>
        <v>-773.11916883156</v>
      </c>
      <c r="I322" s="69" t="n">
        <f aca="false">Retirement_Dist_01!$J322</f>
        <v>2785.71952778489</v>
      </c>
      <c r="J322" s="69" t="n">
        <f aca="false">Retirement_Dist_02!$J322</f>
        <v>1498.0326652103</v>
      </c>
      <c r="K322" s="69" t="n">
        <f aca="true">IF($B322&gt;Input!$C$28,(-1)*PMT(Input!$C$19/(100*12),($A$620-OFFSET($A$4,MATCH(Input!$C$28,$B$4:$B$620,1),0,1,1)),$AD$4,0,1),0)</f>
        <v>2734.70377450013</v>
      </c>
      <c r="L322" s="69" t="n">
        <f aca="false">IF(AND(($B322&lt;Input!$C$28),($B322&lt;Input!$G$28)),($G322+$H322+$I322+$J322),($G322+$H322+$I322+$J322+$K322))</f>
        <v>5472.2176298322</v>
      </c>
      <c r="M322" s="69" t="n">
        <f aca="false">Mortgage!$L322</f>
        <v>-539.147816885961</v>
      </c>
      <c r="N322" s="69" t="n">
        <f aca="false">$L322+$M322</f>
        <v>4933.06981294623</v>
      </c>
      <c r="O322" s="69" t="n">
        <f aca="false">IF(AND(($B322&lt;Input!$C$28),($B322&lt;Input!$G$28)),Expenses!$D322,(-1)*$N322)</f>
        <v>-4933.06981294623</v>
      </c>
      <c r="P322" s="69" t="n">
        <f aca="false">Childcare!$D322</f>
        <v>0</v>
      </c>
      <c r="Q322" s="69" t="n">
        <f aca="false">Loan_01!$E322</f>
        <v>0</v>
      </c>
      <c r="R322" s="69" t="n">
        <f aca="false">Loan_02!$E322</f>
        <v>0</v>
      </c>
      <c r="S322" s="69" t="n">
        <f aca="false">(-1)*SUM(Roth_01!$D322+Roth_02!$D322+IRA_01!$D322+IRA_02!$D322+Invest_01!$D322+Invest_02!$D322)</f>
        <v>-0</v>
      </c>
      <c r="T322" s="69" t="n">
        <f aca="false">(-1)*(IF(($B322&gt;Input!$O$22),0,Input!$O$28)+IF(($B322&gt;Input!$O$29),0,Input!$O$35)+IF(($B322&gt;Input!$O$36),0,Input!$O$42))</f>
        <v>-0</v>
      </c>
      <c r="U322" s="69" t="n">
        <f aca="false">IF(($AB321*(Input!$C$17/100)&gt;0),0,($AB321*(Input!$C$17/100)))</f>
        <v>0</v>
      </c>
      <c r="V322" s="69"/>
      <c r="W322" s="69" t="n">
        <f aca="false">IF(($N322+$O322+$P322+$Q322+$R322+$S322+$T322+$U322)&lt;0,($N322+$O322+$P322+$Q322+$R322+$S322+$T322+$U322),0)</f>
        <v>0</v>
      </c>
      <c r="X322" s="69"/>
      <c r="Y322" s="69" t="n">
        <f aca="false">IF(($N322+$O322+$P322+$Q322+$R322+$S322+$T322+$U322)&gt;=0,($N322+$O322+$P322+$Q322+$R322+$S322+$T322+$U322),0)</f>
        <v>0</v>
      </c>
      <c r="AA322" s="69" t="n">
        <f aca="false">IF(AND((($AB321+$W321-$U321)&lt;0),($Y322&gt;0)),($AA321-$K322)*(1+Input!$C$19/(12*100)),($AA321+$Y322-$K322)*(1+Input!$C$19/(12*100)))</f>
        <v>807219.076739182</v>
      </c>
      <c r="AB322" s="69" t="n">
        <f aca="false">IF(AND((($AB321+$W321-$U321)&lt;0),($Y322&gt;=0)),($AB321+$W321-$U321+$Y322)*(1+Input!$C$16/(12*100)),0)</f>
        <v>0</v>
      </c>
    </row>
    <row r="323" customFormat="false" ht="12.8" hidden="false" customHeight="false" outlineLevel="0" collapsed="false">
      <c r="A323" s="67" t="n">
        <v>319</v>
      </c>
      <c r="B323" s="68" t="n">
        <f aca="false">EOMONTH(Input!$C$7,A323)</f>
        <v>52627</v>
      </c>
      <c r="D323" s="67" t="n">
        <f aca="false">DATEDIF(Input!$C$23,$B323,"Y")</f>
        <v>66</v>
      </c>
      <c r="E323" s="67" t="n">
        <f aca="false">DATEDIF(Input!$G$23,$B323,"Y")</f>
        <v>65</v>
      </c>
      <c r="G323" s="69" t="n">
        <f aca="false">Salary_01!$L323</f>
        <v>-773.11916883156</v>
      </c>
      <c r="H323" s="69" t="n">
        <f aca="false">Salary_02!$L323</f>
        <v>-773.11916883156</v>
      </c>
      <c r="I323" s="69" t="n">
        <f aca="false">Retirement_Dist_01!$J323</f>
        <v>2785.71952778489</v>
      </c>
      <c r="J323" s="69" t="n">
        <f aca="false">Retirement_Dist_02!$J323</f>
        <v>1498.0326652103</v>
      </c>
      <c r="K323" s="69" t="n">
        <f aca="true">IF($B323&gt;Input!$C$28,(-1)*PMT(Input!$C$19/(100*12),($A$620-OFFSET($A$4,MATCH(Input!$C$28,$B$4:$B$620,1),0,1,1)),$AD$4,0,1),0)</f>
        <v>2734.70377450013</v>
      </c>
      <c r="L323" s="69" t="n">
        <f aca="false">IF(AND(($B323&lt;Input!$C$28),($B323&lt;Input!$G$28)),($G323+$H323+$I323+$J323),($G323+$H323+$I323+$J323+$K323))</f>
        <v>5472.2176298322</v>
      </c>
      <c r="M323" s="69" t="n">
        <f aca="false">Mortgage!$L323</f>
        <v>-539.147816885961</v>
      </c>
      <c r="N323" s="69" t="n">
        <f aca="false">$L323+$M323</f>
        <v>4933.06981294623</v>
      </c>
      <c r="O323" s="69" t="n">
        <f aca="false">IF(AND(($B323&lt;Input!$C$28),($B323&lt;Input!$G$28)),Expenses!$D323,(-1)*$N323)</f>
        <v>-4933.06981294623</v>
      </c>
      <c r="P323" s="69" t="n">
        <f aca="false">Childcare!$D323</f>
        <v>0</v>
      </c>
      <c r="Q323" s="69" t="n">
        <f aca="false">Loan_01!$E323</f>
        <v>0</v>
      </c>
      <c r="R323" s="69" t="n">
        <f aca="false">Loan_02!$E323</f>
        <v>0</v>
      </c>
      <c r="S323" s="69" t="n">
        <f aca="false">(-1)*SUM(Roth_01!$D323+Roth_02!$D323+IRA_01!$D323+IRA_02!$D323+Invest_01!$D323+Invest_02!$D323)</f>
        <v>-0</v>
      </c>
      <c r="T323" s="69" t="n">
        <f aca="false">(-1)*(IF(($B323&gt;Input!$O$22),0,Input!$O$28)+IF(($B323&gt;Input!$O$29),0,Input!$O$35)+IF(($B323&gt;Input!$O$36),0,Input!$O$42))</f>
        <v>-0</v>
      </c>
      <c r="U323" s="69" t="n">
        <f aca="false">IF(($AB322*(Input!$C$17/100)&gt;0),0,($AB322*(Input!$C$17/100)))</f>
        <v>0</v>
      </c>
      <c r="V323" s="69"/>
      <c r="W323" s="69" t="n">
        <f aca="false">IF(($N323+$O323+$P323+$Q323+$R323+$S323+$T323+$U323)&lt;0,($N323+$O323+$P323+$Q323+$R323+$S323+$T323+$U323),0)</f>
        <v>0</v>
      </c>
      <c r="X323" s="69"/>
      <c r="Y323" s="69" t="n">
        <f aca="false">IF(($N323+$O323+$P323+$Q323+$R323+$S323+$T323+$U323)&gt;=0,($N323+$O323+$P323+$Q323+$R323+$S323+$T323+$U323),0)</f>
        <v>0</v>
      </c>
      <c r="AA323" s="69" t="n">
        <f aca="false">IF(AND((($AB322+$W322-$U322)&lt;0),($Y323&gt;0)),($AA322-$K323)*(1+Input!$C$19/(12*100)),($AA322+$Y323-$K323)*(1+Input!$C$19/(12*100)))</f>
        <v>804517.893146889</v>
      </c>
      <c r="AB323" s="69" t="n">
        <f aca="false">IF(AND((($AB322+$W322-$U322)&lt;0),($Y323&gt;=0)),($AB322+$W322-$U322+$Y323)*(1+Input!$C$16/(12*100)),0)</f>
        <v>0</v>
      </c>
    </row>
    <row r="324" customFormat="false" ht="12.8" hidden="false" customHeight="false" outlineLevel="0" collapsed="false">
      <c r="A324" s="67" t="n">
        <v>320</v>
      </c>
      <c r="B324" s="68" t="n">
        <f aca="false">EOMONTH(Input!$C$7,A324)</f>
        <v>52656</v>
      </c>
      <c r="D324" s="67" t="n">
        <f aca="false">DATEDIF(Input!$C$23,$B324,"Y")</f>
        <v>66</v>
      </c>
      <c r="E324" s="67" t="n">
        <f aca="false">DATEDIF(Input!$G$23,$B324,"Y")</f>
        <v>65</v>
      </c>
      <c r="G324" s="69" t="n">
        <f aca="false">Salary_01!$L324</f>
        <v>-773.11916883156</v>
      </c>
      <c r="H324" s="69" t="n">
        <f aca="false">Salary_02!$L324</f>
        <v>-773.11916883156</v>
      </c>
      <c r="I324" s="69" t="n">
        <f aca="false">Retirement_Dist_01!$J324</f>
        <v>2785.71952778489</v>
      </c>
      <c r="J324" s="69" t="n">
        <f aca="false">Retirement_Dist_02!$J324</f>
        <v>1498.0326652103</v>
      </c>
      <c r="K324" s="69" t="n">
        <f aca="true">IF($B324&gt;Input!$C$28,(-1)*PMT(Input!$C$19/(100*12),($A$620-OFFSET($A$4,MATCH(Input!$C$28,$B$4:$B$620,1),0,1,1)),$AD$4,0,1),0)</f>
        <v>2734.70377450013</v>
      </c>
      <c r="L324" s="69" t="n">
        <f aca="false">IF(AND(($B324&lt;Input!$C$28),($B324&lt;Input!$G$28)),($G324+$H324+$I324+$J324),($G324+$H324+$I324+$J324+$K324))</f>
        <v>5472.2176298322</v>
      </c>
      <c r="M324" s="69" t="n">
        <f aca="false">Mortgage!$L324</f>
        <v>-539.147816885961</v>
      </c>
      <c r="N324" s="69" t="n">
        <f aca="false">$L324+$M324</f>
        <v>4933.06981294623</v>
      </c>
      <c r="O324" s="69" t="n">
        <f aca="false">IF(AND(($B324&lt;Input!$C$28),($B324&lt;Input!$G$28)),Expenses!$D324,(-1)*$N324)</f>
        <v>-4933.06981294623</v>
      </c>
      <c r="P324" s="69" t="n">
        <f aca="false">Childcare!$D324</f>
        <v>0</v>
      </c>
      <c r="Q324" s="69" t="n">
        <f aca="false">Loan_01!$E324</f>
        <v>0</v>
      </c>
      <c r="R324" s="69" t="n">
        <f aca="false">Loan_02!$E324</f>
        <v>0</v>
      </c>
      <c r="S324" s="69" t="n">
        <f aca="false">(-1)*SUM(Roth_01!$D324+Roth_02!$D324+IRA_01!$D324+IRA_02!$D324+Invest_01!$D324+Invest_02!$D324)</f>
        <v>-0</v>
      </c>
      <c r="T324" s="69" t="n">
        <f aca="false">(-1)*(IF(($B324&gt;Input!$O$22),0,Input!$O$28)+IF(($B324&gt;Input!$O$29),0,Input!$O$35)+IF(($B324&gt;Input!$O$36),0,Input!$O$42))</f>
        <v>-0</v>
      </c>
      <c r="U324" s="69" t="n">
        <f aca="false">IF(($AB323*(Input!$C$17/100)&gt;0),0,($AB323*(Input!$C$17/100)))</f>
        <v>0</v>
      </c>
      <c r="V324" s="69"/>
      <c r="W324" s="69" t="n">
        <f aca="false">IF(($N324+$O324+$P324+$Q324+$R324+$S324+$T324+$U324)&lt;0,($N324+$O324+$P324+$Q324+$R324+$S324+$T324+$U324),0)</f>
        <v>0</v>
      </c>
      <c r="X324" s="69"/>
      <c r="Y324" s="69" t="n">
        <f aca="false">IF(($N324+$O324+$P324+$Q324+$R324+$S324+$T324+$U324)&gt;=0,($N324+$O324+$P324+$Q324+$R324+$S324+$T324+$U324),0)</f>
        <v>0</v>
      </c>
      <c r="AA324" s="69" t="n">
        <f aca="false">IF(AND((($AB323+$W323-$U323)&lt;0),($Y324&gt;0)),($AA323-$K324)*(1+Input!$C$19/(12*100)),($AA323+$Y324-$K324)*(1+Input!$C$19/(12*100)))</f>
        <v>801816.597005279</v>
      </c>
      <c r="AB324" s="69" t="n">
        <f aca="false">IF(AND((($AB323+$W323-$U323)&lt;0),($Y324&gt;=0)),($AB323+$W323-$U323+$Y324)*(1+Input!$C$16/(12*100)),0)</f>
        <v>0</v>
      </c>
    </row>
    <row r="325" customFormat="false" ht="12.8" hidden="false" customHeight="false" outlineLevel="0" collapsed="false">
      <c r="A325" s="67" t="n">
        <v>321</v>
      </c>
      <c r="B325" s="68" t="n">
        <f aca="false">EOMONTH(Input!$C$7,A325)</f>
        <v>52687</v>
      </c>
      <c r="D325" s="67" t="n">
        <f aca="false">DATEDIF(Input!$C$23,$B325,"Y")</f>
        <v>66</v>
      </c>
      <c r="E325" s="67" t="n">
        <f aca="false">DATEDIF(Input!$G$23,$B325,"Y")</f>
        <v>65</v>
      </c>
      <c r="G325" s="69" t="n">
        <f aca="false">Salary_01!$L325</f>
        <v>-773.11916883156</v>
      </c>
      <c r="H325" s="69" t="n">
        <f aca="false">Salary_02!$L325</f>
        <v>-773.11916883156</v>
      </c>
      <c r="I325" s="69" t="n">
        <f aca="false">Retirement_Dist_01!$J325</f>
        <v>2785.71952778489</v>
      </c>
      <c r="J325" s="69" t="n">
        <f aca="false">Retirement_Dist_02!$J325</f>
        <v>1498.0326652103</v>
      </c>
      <c r="K325" s="69" t="n">
        <f aca="true">IF($B325&gt;Input!$C$28,(-1)*PMT(Input!$C$19/(100*12),($A$620-OFFSET($A$4,MATCH(Input!$C$28,$B$4:$B$620,1),0,1,1)),$AD$4,0,1),0)</f>
        <v>2734.70377450013</v>
      </c>
      <c r="L325" s="69" t="n">
        <f aca="false">IF(AND(($B325&lt;Input!$C$28),($B325&lt;Input!$G$28)),($G325+$H325+$I325+$J325),($G325+$H325+$I325+$J325+$K325))</f>
        <v>5472.2176298322</v>
      </c>
      <c r="M325" s="69" t="n">
        <f aca="false">Mortgage!$L325</f>
        <v>-539.147816885961</v>
      </c>
      <c r="N325" s="69" t="n">
        <f aca="false">$L325+$M325</f>
        <v>4933.06981294623</v>
      </c>
      <c r="O325" s="69" t="n">
        <f aca="false">IF(AND(($B325&lt;Input!$C$28),($B325&lt;Input!$G$28)),Expenses!$D325,(-1)*$N325)</f>
        <v>-4933.06981294623</v>
      </c>
      <c r="P325" s="69" t="n">
        <f aca="false">Childcare!$D325</f>
        <v>0</v>
      </c>
      <c r="Q325" s="69" t="n">
        <f aca="false">Loan_01!$E325</f>
        <v>0</v>
      </c>
      <c r="R325" s="69" t="n">
        <f aca="false">Loan_02!$E325</f>
        <v>0</v>
      </c>
      <c r="S325" s="69" t="n">
        <f aca="false">(-1)*SUM(Roth_01!$D325+Roth_02!$D325+IRA_01!$D325+IRA_02!$D325+Invest_01!$D325+Invest_02!$D325)</f>
        <v>-0</v>
      </c>
      <c r="T325" s="69" t="n">
        <f aca="false">(-1)*(IF(($B325&gt;Input!$O$22),0,Input!$O$28)+IF(($B325&gt;Input!$O$29),0,Input!$O$35)+IF(($B325&gt;Input!$O$36),0,Input!$O$42))</f>
        <v>-0</v>
      </c>
      <c r="U325" s="69" t="n">
        <f aca="false">IF(($AB324*(Input!$C$17/100)&gt;0),0,($AB324*(Input!$C$17/100)))</f>
        <v>0</v>
      </c>
      <c r="V325" s="69"/>
      <c r="W325" s="69" t="n">
        <f aca="false">IF(($N325+$O325+$P325+$Q325+$R325+$S325+$T325+$U325)&lt;0,($N325+$O325+$P325+$Q325+$R325+$S325+$T325+$U325),0)</f>
        <v>0</v>
      </c>
      <c r="X325" s="69"/>
      <c r="Y325" s="69" t="n">
        <f aca="false">IF(($N325+$O325+$P325+$Q325+$R325+$S325+$T325+$U325)&gt;=0,($N325+$O325+$P325+$Q325+$R325+$S325+$T325+$U325),0)</f>
        <v>0</v>
      </c>
      <c r="AA325" s="69" t="n">
        <f aca="false">IF(AND((($AB324+$W324-$U324)&lt;0),($Y325&gt;0)),($AA324-$K325)*(1+Input!$C$19/(12*100)),($AA324+$Y325-$K325)*(1+Input!$C$19/(12*100)))</f>
        <v>799115.188309664</v>
      </c>
      <c r="AB325" s="69" t="n">
        <f aca="false">IF(AND((($AB324+$W324-$U324)&lt;0),($Y325&gt;=0)),($AB324+$W324-$U324+$Y325)*(1+Input!$C$16/(12*100)),0)</f>
        <v>0</v>
      </c>
    </row>
    <row r="326" customFormat="false" ht="12.8" hidden="false" customHeight="false" outlineLevel="0" collapsed="false">
      <c r="A326" s="67" t="n">
        <v>322</v>
      </c>
      <c r="B326" s="68" t="n">
        <f aca="false">EOMONTH(Input!$C$7,A326)</f>
        <v>52717</v>
      </c>
      <c r="D326" s="67" t="n">
        <f aca="false">DATEDIF(Input!$C$23,$B326,"Y")</f>
        <v>66</v>
      </c>
      <c r="E326" s="67" t="n">
        <f aca="false">DATEDIF(Input!$G$23,$B326,"Y")</f>
        <v>65</v>
      </c>
      <c r="G326" s="69" t="n">
        <f aca="false">Salary_01!$L326</f>
        <v>-773.11916883156</v>
      </c>
      <c r="H326" s="69" t="n">
        <f aca="false">Salary_02!$L326</f>
        <v>-773.11916883156</v>
      </c>
      <c r="I326" s="69" t="n">
        <f aca="false">Retirement_Dist_01!$J326</f>
        <v>2785.71952778489</v>
      </c>
      <c r="J326" s="69" t="n">
        <f aca="false">Retirement_Dist_02!$J326</f>
        <v>1498.0326652103</v>
      </c>
      <c r="K326" s="69" t="n">
        <f aca="true">IF($B326&gt;Input!$C$28,(-1)*PMT(Input!$C$19/(100*12),($A$620-OFFSET($A$4,MATCH(Input!$C$28,$B$4:$B$620,1),0,1,1)),$AD$4,0,1),0)</f>
        <v>2734.70377450013</v>
      </c>
      <c r="L326" s="69" t="n">
        <f aca="false">IF(AND(($B326&lt;Input!$C$28),($B326&lt;Input!$G$28)),($G326+$H326+$I326+$J326),($G326+$H326+$I326+$J326+$K326))</f>
        <v>5472.2176298322</v>
      </c>
      <c r="M326" s="69" t="n">
        <f aca="false">Mortgage!$L326</f>
        <v>-539.147816885961</v>
      </c>
      <c r="N326" s="69" t="n">
        <f aca="false">$L326+$M326</f>
        <v>4933.06981294623</v>
      </c>
      <c r="O326" s="69" t="n">
        <f aca="false">IF(AND(($B326&lt;Input!$C$28),($B326&lt;Input!$G$28)),Expenses!$D326,(-1)*$N326)</f>
        <v>-4933.06981294623</v>
      </c>
      <c r="P326" s="69" t="n">
        <f aca="false">Childcare!$D326</f>
        <v>0</v>
      </c>
      <c r="Q326" s="69" t="n">
        <f aca="false">Loan_01!$E326</f>
        <v>0</v>
      </c>
      <c r="R326" s="69" t="n">
        <f aca="false">Loan_02!$E326</f>
        <v>0</v>
      </c>
      <c r="S326" s="69" t="n">
        <f aca="false">(-1)*SUM(Roth_01!$D326+Roth_02!$D326+IRA_01!$D326+IRA_02!$D326+Invest_01!$D326+Invest_02!$D326)</f>
        <v>-0</v>
      </c>
      <c r="T326" s="69" t="n">
        <f aca="false">(-1)*(IF(($B326&gt;Input!$O$22),0,Input!$O$28)+IF(($B326&gt;Input!$O$29),0,Input!$O$35)+IF(($B326&gt;Input!$O$36),0,Input!$O$42))</f>
        <v>-0</v>
      </c>
      <c r="U326" s="69" t="n">
        <f aca="false">IF(($AB325*(Input!$C$17/100)&gt;0),0,($AB325*(Input!$C$17/100)))</f>
        <v>0</v>
      </c>
      <c r="V326" s="69"/>
      <c r="W326" s="69" t="n">
        <f aca="false">IF(($N326+$O326+$P326+$Q326+$R326+$S326+$T326+$U326)&lt;0,($N326+$O326+$P326+$Q326+$R326+$S326+$T326+$U326),0)</f>
        <v>0</v>
      </c>
      <c r="X326" s="69"/>
      <c r="Y326" s="69" t="n">
        <f aca="false">IF(($N326+$O326+$P326+$Q326+$R326+$S326+$T326+$U326)&gt;=0,($N326+$O326+$P326+$Q326+$R326+$S326+$T326+$U326),0)</f>
        <v>0</v>
      </c>
      <c r="AA326" s="69" t="n">
        <f aca="false">IF(AND((($AB325+$W325-$U325)&lt;0),($Y326&gt;0)),($AA325-$K326)*(1+Input!$C$19/(12*100)),($AA325+$Y326-$K326)*(1+Input!$C$19/(12*100)))</f>
        <v>796413.667055353</v>
      </c>
      <c r="AB326" s="69" t="n">
        <f aca="false">IF(AND((($AB325+$W325-$U325)&lt;0),($Y326&gt;=0)),($AB325+$W325-$U325+$Y326)*(1+Input!$C$16/(12*100)),0)</f>
        <v>0</v>
      </c>
    </row>
    <row r="327" customFormat="false" ht="12.8" hidden="false" customHeight="false" outlineLevel="0" collapsed="false">
      <c r="A327" s="67" t="n">
        <v>323</v>
      </c>
      <c r="B327" s="68" t="n">
        <f aca="false">EOMONTH(Input!$C$7,A327)</f>
        <v>52748</v>
      </c>
      <c r="D327" s="67" t="n">
        <f aca="false">DATEDIF(Input!$C$23,$B327,"Y")</f>
        <v>67</v>
      </c>
      <c r="E327" s="67" t="n">
        <f aca="false">DATEDIF(Input!$G$23,$B327,"Y")</f>
        <v>65</v>
      </c>
      <c r="G327" s="69" t="n">
        <f aca="false">Salary_01!$L327</f>
        <v>-773.11916883156</v>
      </c>
      <c r="H327" s="69" t="n">
        <f aca="false">Salary_02!$L327</f>
        <v>-773.11916883156</v>
      </c>
      <c r="I327" s="69" t="n">
        <f aca="false">Retirement_Dist_01!$J327</f>
        <v>2785.71952778489</v>
      </c>
      <c r="J327" s="69" t="n">
        <f aca="false">Retirement_Dist_02!$J327</f>
        <v>1498.0326652103</v>
      </c>
      <c r="K327" s="69" t="n">
        <f aca="true">IF($B327&gt;Input!$C$28,(-1)*PMT(Input!$C$19/(100*12),($A$620-OFFSET($A$4,MATCH(Input!$C$28,$B$4:$B$620,1),0,1,1)),$AD$4,0,1),0)</f>
        <v>2734.70377450013</v>
      </c>
      <c r="L327" s="69" t="n">
        <f aca="false">IF(AND(($B327&lt;Input!$C$28),($B327&lt;Input!$G$28)),($G327+$H327+$I327+$J327),($G327+$H327+$I327+$J327+$K327))</f>
        <v>5472.2176298322</v>
      </c>
      <c r="M327" s="69" t="n">
        <f aca="false">Mortgage!$L327</f>
        <v>-539.147816885961</v>
      </c>
      <c r="N327" s="69" t="n">
        <f aca="false">$L327+$M327</f>
        <v>4933.06981294623</v>
      </c>
      <c r="O327" s="69" t="n">
        <f aca="false">IF(AND(($B327&lt;Input!$C$28),($B327&lt;Input!$G$28)),Expenses!$D327,(-1)*$N327)</f>
        <v>-4933.06981294623</v>
      </c>
      <c r="P327" s="69" t="n">
        <f aca="false">Childcare!$D327</f>
        <v>0</v>
      </c>
      <c r="Q327" s="69" t="n">
        <f aca="false">Loan_01!$E327</f>
        <v>0</v>
      </c>
      <c r="R327" s="69" t="n">
        <f aca="false">Loan_02!$E327</f>
        <v>0</v>
      </c>
      <c r="S327" s="69" t="n">
        <f aca="false">(-1)*SUM(Roth_01!$D327+Roth_02!$D327+IRA_01!$D327+IRA_02!$D327+Invest_01!$D327+Invest_02!$D327)</f>
        <v>-0</v>
      </c>
      <c r="T327" s="69" t="n">
        <f aca="false">(-1)*(IF(($B327&gt;Input!$O$22),0,Input!$O$28)+IF(($B327&gt;Input!$O$29),0,Input!$O$35)+IF(($B327&gt;Input!$O$36),0,Input!$O$42))</f>
        <v>-0</v>
      </c>
      <c r="U327" s="69" t="n">
        <f aca="false">IF(($AB326*(Input!$C$17/100)&gt;0),0,($AB326*(Input!$C$17/100)))</f>
        <v>0</v>
      </c>
      <c r="V327" s="69"/>
      <c r="W327" s="69" t="n">
        <f aca="false">IF(($N327+$O327+$P327+$Q327+$R327+$S327+$T327+$U327)&lt;0,($N327+$O327+$P327+$Q327+$R327+$S327+$T327+$U327),0)</f>
        <v>0</v>
      </c>
      <c r="X327" s="69"/>
      <c r="Y327" s="69" t="n">
        <f aca="false">IF(($N327+$O327+$P327+$Q327+$R327+$S327+$T327+$U327)&gt;=0,($N327+$O327+$P327+$Q327+$R327+$S327+$T327+$U327),0)</f>
        <v>0</v>
      </c>
      <c r="AA327" s="69" t="n">
        <f aca="false">IF(AND((($AB326+$W326-$U326)&lt;0),($Y327&gt;0)),($AA326-$K327)*(1+Input!$C$19/(12*100)),($AA326+$Y327-$K327)*(1+Input!$C$19/(12*100)))</f>
        <v>793712.033237656</v>
      </c>
      <c r="AB327" s="69" t="n">
        <f aca="false">IF(AND((($AB326+$W326-$U326)&lt;0),($Y327&gt;=0)),($AB326+$W326-$U326+$Y327)*(1+Input!$C$16/(12*100)),0)</f>
        <v>0</v>
      </c>
    </row>
    <row r="328" customFormat="false" ht="12.8" hidden="false" customHeight="false" outlineLevel="0" collapsed="false">
      <c r="A328" s="67" t="n">
        <v>324</v>
      </c>
      <c r="B328" s="68" t="n">
        <f aca="false">EOMONTH(Input!$C$7,A328)</f>
        <v>52778</v>
      </c>
      <c r="D328" s="67" t="n">
        <f aca="false">DATEDIF(Input!$C$23,$B328,"Y")</f>
        <v>67</v>
      </c>
      <c r="E328" s="67" t="n">
        <f aca="false">DATEDIF(Input!$G$23,$B328,"Y")</f>
        <v>65</v>
      </c>
      <c r="G328" s="69" t="n">
        <f aca="false">Salary_01!$L328</f>
        <v>-788.581552208191</v>
      </c>
      <c r="H328" s="69" t="n">
        <f aca="false">Salary_02!$L328</f>
        <v>-788.581552208191</v>
      </c>
      <c r="I328" s="69" t="n">
        <f aca="false">Retirement_Dist_01!$J328</f>
        <v>2785.71952778489</v>
      </c>
      <c r="J328" s="69" t="n">
        <f aca="false">Retirement_Dist_02!$J328</f>
        <v>1498.0326652103</v>
      </c>
      <c r="K328" s="69" t="n">
        <f aca="true">IF($B328&gt;Input!$C$28,(-1)*PMT(Input!$C$19/(100*12),($A$620-OFFSET($A$4,MATCH(Input!$C$28,$B$4:$B$620,1),0,1,1)),$AD$4,0,1),0)</f>
        <v>2734.70377450013</v>
      </c>
      <c r="L328" s="69" t="n">
        <f aca="false">IF(AND(($B328&lt;Input!$C$28),($B328&lt;Input!$G$28)),($G328+$H328+$I328+$J328),($G328+$H328+$I328+$J328+$K328))</f>
        <v>5441.29286307893</v>
      </c>
      <c r="M328" s="69" t="n">
        <f aca="false">Mortgage!$L328</f>
        <v>-555.32225139254</v>
      </c>
      <c r="N328" s="69" t="n">
        <f aca="false">$L328+$M328</f>
        <v>4885.97061168639</v>
      </c>
      <c r="O328" s="69" t="n">
        <f aca="false">IF(AND(($B328&lt;Input!$C$28),($B328&lt;Input!$G$28)),Expenses!$D328,(-1)*$N328)</f>
        <v>-4885.97061168639</v>
      </c>
      <c r="P328" s="69" t="n">
        <f aca="false">Childcare!$D328</f>
        <v>0</v>
      </c>
      <c r="Q328" s="69" t="n">
        <f aca="false">Loan_01!$E328</f>
        <v>0</v>
      </c>
      <c r="R328" s="69" t="n">
        <f aca="false">Loan_02!$E328</f>
        <v>0</v>
      </c>
      <c r="S328" s="69" t="n">
        <f aca="false">(-1)*SUM(Roth_01!$D328+Roth_02!$D328+IRA_01!$D328+IRA_02!$D328+Invest_01!$D328+Invest_02!$D328)</f>
        <v>-0</v>
      </c>
      <c r="T328" s="69" t="n">
        <f aca="false">(-1)*(IF(($B328&gt;Input!$O$22),0,Input!$O$28)+IF(($B328&gt;Input!$O$29),0,Input!$O$35)+IF(($B328&gt;Input!$O$36),0,Input!$O$42))</f>
        <v>-0</v>
      </c>
      <c r="U328" s="69" t="n">
        <f aca="false">IF(($AB327*(Input!$C$17/100)&gt;0),0,($AB327*(Input!$C$17/100)))</f>
        <v>0</v>
      </c>
      <c r="V328" s="69"/>
      <c r="W328" s="69" t="n">
        <f aca="false">IF(($N328+$O328+$P328+$Q328+$R328+$S328+$T328+$U328)&lt;0,($N328+$O328+$P328+$Q328+$R328+$S328+$T328+$U328),0)</f>
        <v>0</v>
      </c>
      <c r="X328" s="69"/>
      <c r="Y328" s="69" t="n">
        <f aca="false">IF(($N328+$O328+$P328+$Q328+$R328+$S328+$T328+$U328)&gt;=0,($N328+$O328+$P328+$Q328+$R328+$S328+$T328+$U328),0)</f>
        <v>0</v>
      </c>
      <c r="AA328" s="69" t="n">
        <f aca="false">IF(AND((($AB327+$W327-$U327)&lt;0),($Y328&gt;0)),($AA327-$K328)*(1+Input!$C$19/(12*100)),($AA327+$Y328-$K328)*(1+Input!$C$19/(12*100)))</f>
        <v>791010.286851884</v>
      </c>
      <c r="AB328" s="69" t="n">
        <f aca="false">IF(AND((($AB327+$W327-$U327)&lt;0),($Y328&gt;=0)),($AB327+$W327-$U327+$Y328)*(1+Input!$C$16/(12*100)),0)</f>
        <v>0</v>
      </c>
    </row>
    <row r="329" customFormat="false" ht="12.8" hidden="false" customHeight="false" outlineLevel="0" collapsed="false">
      <c r="A329" s="67" t="n">
        <v>325</v>
      </c>
      <c r="B329" s="68" t="n">
        <f aca="false">EOMONTH(Input!$C$7,A329)</f>
        <v>52809</v>
      </c>
      <c r="D329" s="67" t="n">
        <f aca="false">DATEDIF(Input!$C$23,$B329,"Y")</f>
        <v>67</v>
      </c>
      <c r="E329" s="67" t="n">
        <f aca="false">DATEDIF(Input!$G$23,$B329,"Y")</f>
        <v>65</v>
      </c>
      <c r="G329" s="69" t="n">
        <f aca="false">Salary_01!$L329</f>
        <v>-788.581552208191</v>
      </c>
      <c r="H329" s="69" t="n">
        <f aca="false">Salary_02!$L329</f>
        <v>-788.581552208191</v>
      </c>
      <c r="I329" s="69" t="n">
        <f aca="false">Retirement_Dist_01!$J329</f>
        <v>2785.71952778489</v>
      </c>
      <c r="J329" s="69" t="n">
        <f aca="false">Retirement_Dist_02!$J329</f>
        <v>1498.0326652103</v>
      </c>
      <c r="K329" s="69" t="n">
        <f aca="true">IF($B329&gt;Input!$C$28,(-1)*PMT(Input!$C$19/(100*12),($A$620-OFFSET($A$4,MATCH(Input!$C$28,$B$4:$B$620,1),0,1,1)),$AD$4,0,1),0)</f>
        <v>2734.70377450013</v>
      </c>
      <c r="L329" s="69" t="n">
        <f aca="false">IF(AND(($B329&lt;Input!$C$28),($B329&lt;Input!$G$28)),($G329+$H329+$I329+$J329),($G329+$H329+$I329+$J329+$K329))</f>
        <v>5441.29286307893</v>
      </c>
      <c r="M329" s="69" t="n">
        <f aca="false">Mortgage!$L329</f>
        <v>-555.32225139254</v>
      </c>
      <c r="N329" s="69" t="n">
        <f aca="false">$L329+$M329</f>
        <v>4885.97061168639</v>
      </c>
      <c r="O329" s="69" t="n">
        <f aca="false">IF(AND(($B329&lt;Input!$C$28),($B329&lt;Input!$G$28)),Expenses!$D329,(-1)*$N329)</f>
        <v>-4885.97061168639</v>
      </c>
      <c r="P329" s="69" t="n">
        <f aca="false">Childcare!$D329</f>
        <v>0</v>
      </c>
      <c r="Q329" s="69" t="n">
        <f aca="false">Loan_01!$E329</f>
        <v>0</v>
      </c>
      <c r="R329" s="69" t="n">
        <f aca="false">Loan_02!$E329</f>
        <v>0</v>
      </c>
      <c r="S329" s="69" t="n">
        <f aca="false">(-1)*SUM(Roth_01!$D329+Roth_02!$D329+IRA_01!$D329+IRA_02!$D329+Invest_01!$D329+Invest_02!$D329)</f>
        <v>-0</v>
      </c>
      <c r="T329" s="69" t="n">
        <f aca="false">(-1)*(IF(($B329&gt;Input!$O$22),0,Input!$O$28)+IF(($B329&gt;Input!$O$29),0,Input!$O$35)+IF(($B329&gt;Input!$O$36),0,Input!$O$42))</f>
        <v>-0</v>
      </c>
      <c r="U329" s="69" t="n">
        <f aca="false">IF(($AB328*(Input!$C$17/100)&gt;0),0,($AB328*(Input!$C$17/100)))</f>
        <v>0</v>
      </c>
      <c r="V329" s="69"/>
      <c r="W329" s="69" t="n">
        <f aca="false">IF(($N329+$O329+$P329+$Q329+$R329+$S329+$T329+$U329)&lt;0,($N329+$O329+$P329+$Q329+$R329+$S329+$T329+$U329),0)</f>
        <v>0</v>
      </c>
      <c r="X329" s="69"/>
      <c r="Y329" s="69" t="n">
        <f aca="false">IF(($N329+$O329+$P329+$Q329+$R329+$S329+$T329+$U329)&gt;=0,($N329+$O329+$P329+$Q329+$R329+$S329+$T329+$U329),0)</f>
        <v>0</v>
      </c>
      <c r="AA329" s="69" t="n">
        <f aca="false">IF(AND((($AB328+$W328-$U328)&lt;0),($Y329&gt;0)),($AA328-$K329)*(1+Input!$C$19/(12*100)),($AA328+$Y329-$K329)*(1+Input!$C$19/(12*100)))</f>
        <v>788308.427893345</v>
      </c>
      <c r="AB329" s="69" t="n">
        <f aca="false">IF(AND((($AB328+$W328-$U328)&lt;0),($Y329&gt;=0)),($AB328+$W328-$U328+$Y329)*(1+Input!$C$16/(12*100)),0)</f>
        <v>0</v>
      </c>
    </row>
    <row r="330" customFormat="false" ht="12.8" hidden="false" customHeight="false" outlineLevel="0" collapsed="false">
      <c r="A330" s="67" t="n">
        <v>326</v>
      </c>
      <c r="B330" s="68" t="n">
        <f aca="false">EOMONTH(Input!$C$7,A330)</f>
        <v>52840</v>
      </c>
      <c r="D330" s="67" t="n">
        <f aca="false">DATEDIF(Input!$C$23,$B330,"Y")</f>
        <v>67</v>
      </c>
      <c r="E330" s="67" t="n">
        <f aca="false">DATEDIF(Input!$G$23,$B330,"Y")</f>
        <v>65</v>
      </c>
      <c r="G330" s="69" t="n">
        <f aca="false">Salary_01!$L330</f>
        <v>-788.581552208191</v>
      </c>
      <c r="H330" s="69" t="n">
        <f aca="false">Salary_02!$L330</f>
        <v>-788.581552208191</v>
      </c>
      <c r="I330" s="69" t="n">
        <f aca="false">Retirement_Dist_01!$J330</f>
        <v>2785.71952778489</v>
      </c>
      <c r="J330" s="69" t="n">
        <f aca="false">Retirement_Dist_02!$J330</f>
        <v>1498.0326652103</v>
      </c>
      <c r="K330" s="69" t="n">
        <f aca="true">IF($B330&gt;Input!$C$28,(-1)*PMT(Input!$C$19/(100*12),($A$620-OFFSET($A$4,MATCH(Input!$C$28,$B$4:$B$620,1),0,1,1)),$AD$4,0,1),0)</f>
        <v>2734.70377450013</v>
      </c>
      <c r="L330" s="69" t="n">
        <f aca="false">IF(AND(($B330&lt;Input!$C$28),($B330&lt;Input!$G$28)),($G330+$H330+$I330+$J330),($G330+$H330+$I330+$J330+$K330))</f>
        <v>5441.29286307893</v>
      </c>
      <c r="M330" s="69" t="n">
        <f aca="false">Mortgage!$L330</f>
        <v>-555.32225139254</v>
      </c>
      <c r="N330" s="69" t="n">
        <f aca="false">$L330+$M330</f>
        <v>4885.97061168639</v>
      </c>
      <c r="O330" s="69" t="n">
        <f aca="false">IF(AND(($B330&lt;Input!$C$28),($B330&lt;Input!$G$28)),Expenses!$D330,(-1)*$N330)</f>
        <v>-4885.97061168639</v>
      </c>
      <c r="P330" s="69" t="n">
        <f aca="false">Childcare!$D330</f>
        <v>0</v>
      </c>
      <c r="Q330" s="69" t="n">
        <f aca="false">Loan_01!$E330</f>
        <v>0</v>
      </c>
      <c r="R330" s="69" t="n">
        <f aca="false">Loan_02!$E330</f>
        <v>0</v>
      </c>
      <c r="S330" s="69" t="n">
        <f aca="false">(-1)*SUM(Roth_01!$D330+Roth_02!$D330+IRA_01!$D330+IRA_02!$D330+Invest_01!$D330+Invest_02!$D330)</f>
        <v>-0</v>
      </c>
      <c r="T330" s="69" t="n">
        <f aca="false">(-1)*(IF(($B330&gt;Input!$O$22),0,Input!$O$28)+IF(($B330&gt;Input!$O$29),0,Input!$O$35)+IF(($B330&gt;Input!$O$36),0,Input!$O$42))</f>
        <v>-0</v>
      </c>
      <c r="U330" s="69" t="n">
        <f aca="false">IF(($AB329*(Input!$C$17/100)&gt;0),0,($AB329*(Input!$C$17/100)))</f>
        <v>0</v>
      </c>
      <c r="V330" s="69"/>
      <c r="W330" s="69" t="n">
        <f aca="false">IF(($N330+$O330+$P330+$Q330+$R330+$S330+$T330+$U330)&lt;0,($N330+$O330+$P330+$Q330+$R330+$S330+$T330+$U330),0)</f>
        <v>0</v>
      </c>
      <c r="X330" s="69"/>
      <c r="Y330" s="69" t="n">
        <f aca="false">IF(($N330+$O330+$P330+$Q330+$R330+$S330+$T330+$U330)&gt;=0,($N330+$O330+$P330+$Q330+$R330+$S330+$T330+$U330),0)</f>
        <v>0</v>
      </c>
      <c r="AA330" s="69" t="n">
        <f aca="false">IF(AND((($AB329+$W329-$U329)&lt;0),($Y330&gt;0)),($AA329-$K330)*(1+Input!$C$19/(12*100)),($AA329+$Y330-$K330)*(1+Input!$C$19/(12*100)))</f>
        <v>785606.45635735</v>
      </c>
      <c r="AB330" s="69" t="n">
        <f aca="false">IF(AND((($AB329+$W329-$U329)&lt;0),($Y330&gt;=0)),($AB329+$W329-$U329+$Y330)*(1+Input!$C$16/(12*100)),0)</f>
        <v>0</v>
      </c>
    </row>
    <row r="331" customFormat="false" ht="12.8" hidden="false" customHeight="false" outlineLevel="0" collapsed="false">
      <c r="A331" s="67" t="n">
        <v>327</v>
      </c>
      <c r="B331" s="68" t="n">
        <f aca="false">EOMONTH(Input!$C$7,A331)</f>
        <v>52870</v>
      </c>
      <c r="D331" s="67" t="n">
        <f aca="false">DATEDIF(Input!$C$23,$B331,"Y")</f>
        <v>67</v>
      </c>
      <c r="E331" s="67" t="n">
        <f aca="false">DATEDIF(Input!$G$23,$B331,"Y")</f>
        <v>65</v>
      </c>
      <c r="G331" s="69" t="n">
        <f aca="false">Salary_01!$L331</f>
        <v>-788.581552208191</v>
      </c>
      <c r="H331" s="69" t="n">
        <f aca="false">Salary_02!$L331</f>
        <v>-788.581552208191</v>
      </c>
      <c r="I331" s="69" t="n">
        <f aca="false">Retirement_Dist_01!$J331</f>
        <v>2785.71952778489</v>
      </c>
      <c r="J331" s="69" t="n">
        <f aca="false">Retirement_Dist_02!$J331</f>
        <v>1498.0326652103</v>
      </c>
      <c r="K331" s="69" t="n">
        <f aca="true">IF($B331&gt;Input!$C$28,(-1)*PMT(Input!$C$19/(100*12),($A$620-OFFSET($A$4,MATCH(Input!$C$28,$B$4:$B$620,1),0,1,1)),$AD$4,0,1),0)</f>
        <v>2734.70377450013</v>
      </c>
      <c r="L331" s="69" t="n">
        <f aca="false">IF(AND(($B331&lt;Input!$C$28),($B331&lt;Input!$G$28)),($G331+$H331+$I331+$J331),($G331+$H331+$I331+$J331+$K331))</f>
        <v>5441.29286307893</v>
      </c>
      <c r="M331" s="69" t="n">
        <f aca="false">Mortgage!$L331</f>
        <v>-555.32225139254</v>
      </c>
      <c r="N331" s="69" t="n">
        <f aca="false">$L331+$M331</f>
        <v>4885.97061168639</v>
      </c>
      <c r="O331" s="69" t="n">
        <f aca="false">IF(AND(($B331&lt;Input!$C$28),($B331&lt;Input!$G$28)),Expenses!$D331,(-1)*$N331)</f>
        <v>-4885.97061168639</v>
      </c>
      <c r="P331" s="69" t="n">
        <f aca="false">Childcare!$D331</f>
        <v>0</v>
      </c>
      <c r="Q331" s="69" t="n">
        <f aca="false">Loan_01!$E331</f>
        <v>0</v>
      </c>
      <c r="R331" s="69" t="n">
        <f aca="false">Loan_02!$E331</f>
        <v>0</v>
      </c>
      <c r="S331" s="69" t="n">
        <f aca="false">(-1)*SUM(Roth_01!$D331+Roth_02!$D331+IRA_01!$D331+IRA_02!$D331+Invest_01!$D331+Invest_02!$D331)</f>
        <v>-0</v>
      </c>
      <c r="T331" s="69" t="n">
        <f aca="false">(-1)*(IF(($B331&gt;Input!$O$22),0,Input!$O$28)+IF(($B331&gt;Input!$O$29),0,Input!$O$35)+IF(($B331&gt;Input!$O$36),0,Input!$O$42))</f>
        <v>-0</v>
      </c>
      <c r="U331" s="69" t="n">
        <f aca="false">IF(($AB330*(Input!$C$17/100)&gt;0),0,($AB330*(Input!$C$17/100)))</f>
        <v>0</v>
      </c>
      <c r="V331" s="69"/>
      <c r="W331" s="69" t="n">
        <f aca="false">IF(($N331+$O331+$P331+$Q331+$R331+$S331+$T331+$U331)&lt;0,($N331+$O331+$P331+$Q331+$R331+$S331+$T331+$U331),0)</f>
        <v>0</v>
      </c>
      <c r="X331" s="69"/>
      <c r="Y331" s="69" t="n">
        <f aca="false">IF(($N331+$O331+$P331+$Q331+$R331+$S331+$T331+$U331)&gt;=0,($N331+$O331+$P331+$Q331+$R331+$S331+$T331+$U331),0)</f>
        <v>0</v>
      </c>
      <c r="AA331" s="69" t="n">
        <f aca="false">IF(AND((($AB330+$W330-$U330)&lt;0),($Y331&gt;0)),($AA330-$K331)*(1+Input!$C$19/(12*100)),($AA330+$Y331-$K331)*(1+Input!$C$19/(12*100)))</f>
        <v>782904.372239207</v>
      </c>
      <c r="AB331" s="69" t="n">
        <f aca="false">IF(AND((($AB330+$W330-$U330)&lt;0),($Y331&gt;=0)),($AB330+$W330-$U330+$Y331)*(1+Input!$C$16/(12*100)),0)</f>
        <v>0</v>
      </c>
    </row>
    <row r="332" customFormat="false" ht="12.8" hidden="false" customHeight="false" outlineLevel="0" collapsed="false">
      <c r="A332" s="67" t="n">
        <v>328</v>
      </c>
      <c r="B332" s="68" t="n">
        <f aca="false">EOMONTH(Input!$C$7,A332)</f>
        <v>52901</v>
      </c>
      <c r="D332" s="67" t="n">
        <f aca="false">DATEDIF(Input!$C$23,$B332,"Y")</f>
        <v>67</v>
      </c>
      <c r="E332" s="67" t="n">
        <f aca="false">DATEDIF(Input!$G$23,$B332,"Y")</f>
        <v>66</v>
      </c>
      <c r="G332" s="69" t="n">
        <f aca="false">Salary_01!$L332</f>
        <v>-788.581552208191</v>
      </c>
      <c r="H332" s="69" t="n">
        <f aca="false">Salary_02!$L332</f>
        <v>-788.581552208191</v>
      </c>
      <c r="I332" s="69" t="n">
        <f aca="false">Retirement_Dist_01!$J332</f>
        <v>2785.71952778489</v>
      </c>
      <c r="J332" s="69" t="n">
        <f aca="false">Retirement_Dist_02!$J332</f>
        <v>1498.0326652103</v>
      </c>
      <c r="K332" s="69" t="n">
        <f aca="true">IF($B332&gt;Input!$C$28,(-1)*PMT(Input!$C$19/(100*12),($A$620-OFFSET($A$4,MATCH(Input!$C$28,$B$4:$B$620,1),0,1,1)),$AD$4,0,1),0)</f>
        <v>2734.70377450013</v>
      </c>
      <c r="L332" s="69" t="n">
        <f aca="false">IF(AND(($B332&lt;Input!$C$28),($B332&lt;Input!$G$28)),($G332+$H332+$I332+$J332),($G332+$H332+$I332+$J332+$K332))</f>
        <v>5441.29286307893</v>
      </c>
      <c r="M332" s="69" t="n">
        <f aca="false">Mortgage!$L332</f>
        <v>-555.32225139254</v>
      </c>
      <c r="N332" s="69" t="n">
        <f aca="false">$L332+$M332</f>
        <v>4885.97061168639</v>
      </c>
      <c r="O332" s="69" t="n">
        <f aca="false">IF(AND(($B332&lt;Input!$C$28),($B332&lt;Input!$G$28)),Expenses!$D332,(-1)*$N332)</f>
        <v>-4885.97061168639</v>
      </c>
      <c r="P332" s="69" t="n">
        <f aca="false">Childcare!$D332</f>
        <v>0</v>
      </c>
      <c r="Q332" s="69" t="n">
        <f aca="false">Loan_01!$E332</f>
        <v>0</v>
      </c>
      <c r="R332" s="69" t="n">
        <f aca="false">Loan_02!$E332</f>
        <v>0</v>
      </c>
      <c r="S332" s="69" t="n">
        <f aca="false">(-1)*SUM(Roth_01!$D332+Roth_02!$D332+IRA_01!$D332+IRA_02!$D332+Invest_01!$D332+Invest_02!$D332)</f>
        <v>-0</v>
      </c>
      <c r="T332" s="69" t="n">
        <f aca="false">(-1)*(IF(($B332&gt;Input!$O$22),0,Input!$O$28)+IF(($B332&gt;Input!$O$29),0,Input!$O$35)+IF(($B332&gt;Input!$O$36),0,Input!$O$42))</f>
        <v>-0</v>
      </c>
      <c r="U332" s="69" t="n">
        <f aca="false">IF(($AB331*(Input!$C$17/100)&gt;0),0,($AB331*(Input!$C$17/100)))</f>
        <v>0</v>
      </c>
      <c r="V332" s="69"/>
      <c r="W332" s="69" t="n">
        <f aca="false">IF(($N332+$O332+$P332+$Q332+$R332+$S332+$T332+$U332)&lt;0,($N332+$O332+$P332+$Q332+$R332+$S332+$T332+$U332),0)</f>
        <v>0</v>
      </c>
      <c r="X332" s="69"/>
      <c r="Y332" s="69" t="n">
        <f aca="false">IF(($N332+$O332+$P332+$Q332+$R332+$S332+$T332+$U332)&gt;=0,($N332+$O332+$P332+$Q332+$R332+$S332+$T332+$U332),0)</f>
        <v>0</v>
      </c>
      <c r="AA332" s="69" t="n">
        <f aca="false">IF(AND((($AB331+$W331-$U331)&lt;0),($Y332&gt;0)),($AA331-$K332)*(1+Input!$C$19/(12*100)),($AA331+$Y332-$K332)*(1+Input!$C$19/(12*100)))</f>
        <v>780202.175534227</v>
      </c>
      <c r="AB332" s="69" t="n">
        <f aca="false">IF(AND((($AB331+$W331-$U331)&lt;0),($Y332&gt;=0)),($AB331+$W331-$U331+$Y332)*(1+Input!$C$16/(12*100)),0)</f>
        <v>0</v>
      </c>
    </row>
    <row r="333" customFormat="false" ht="12.8" hidden="false" customHeight="false" outlineLevel="0" collapsed="false">
      <c r="A333" s="67" t="n">
        <v>329</v>
      </c>
      <c r="B333" s="68" t="n">
        <f aca="false">EOMONTH(Input!$C$7,A333)</f>
        <v>52931</v>
      </c>
      <c r="D333" s="67" t="n">
        <f aca="false">DATEDIF(Input!$C$23,$B333,"Y")</f>
        <v>67</v>
      </c>
      <c r="E333" s="67" t="n">
        <f aca="false">DATEDIF(Input!$G$23,$B333,"Y")</f>
        <v>66</v>
      </c>
      <c r="G333" s="69" t="n">
        <f aca="false">Salary_01!$L333</f>
        <v>-788.581552208191</v>
      </c>
      <c r="H333" s="69" t="n">
        <f aca="false">Salary_02!$L333</f>
        <v>-788.581552208191</v>
      </c>
      <c r="I333" s="69" t="n">
        <f aca="false">Retirement_Dist_01!$J333</f>
        <v>2785.71952778489</v>
      </c>
      <c r="J333" s="69" t="n">
        <f aca="false">Retirement_Dist_02!$J333</f>
        <v>1498.0326652103</v>
      </c>
      <c r="K333" s="69" t="n">
        <f aca="true">IF($B333&gt;Input!$C$28,(-1)*PMT(Input!$C$19/(100*12),($A$620-OFFSET($A$4,MATCH(Input!$C$28,$B$4:$B$620,1),0,1,1)),$AD$4,0,1),0)</f>
        <v>2734.70377450013</v>
      </c>
      <c r="L333" s="69" t="n">
        <f aca="false">IF(AND(($B333&lt;Input!$C$28),($B333&lt;Input!$G$28)),($G333+$H333+$I333+$J333),($G333+$H333+$I333+$J333+$K333))</f>
        <v>5441.29286307893</v>
      </c>
      <c r="M333" s="69" t="n">
        <f aca="false">Mortgage!$L333</f>
        <v>-555.32225139254</v>
      </c>
      <c r="N333" s="69" t="n">
        <f aca="false">$L333+$M333</f>
        <v>4885.97061168639</v>
      </c>
      <c r="O333" s="69" t="n">
        <f aca="false">IF(AND(($B333&lt;Input!$C$28),($B333&lt;Input!$G$28)),Expenses!$D333,(-1)*$N333)</f>
        <v>-4885.97061168639</v>
      </c>
      <c r="P333" s="69" t="n">
        <f aca="false">Childcare!$D333</f>
        <v>0</v>
      </c>
      <c r="Q333" s="69" t="n">
        <f aca="false">Loan_01!$E333</f>
        <v>0</v>
      </c>
      <c r="R333" s="69" t="n">
        <f aca="false">Loan_02!$E333</f>
        <v>0</v>
      </c>
      <c r="S333" s="69" t="n">
        <f aca="false">(-1)*SUM(Roth_01!$D333+Roth_02!$D333+IRA_01!$D333+IRA_02!$D333+Invest_01!$D333+Invest_02!$D333)</f>
        <v>-0</v>
      </c>
      <c r="T333" s="69" t="n">
        <f aca="false">(-1)*(IF(($B333&gt;Input!$O$22),0,Input!$O$28)+IF(($B333&gt;Input!$O$29),0,Input!$O$35)+IF(($B333&gt;Input!$O$36),0,Input!$O$42))</f>
        <v>-0</v>
      </c>
      <c r="U333" s="69" t="n">
        <f aca="false">IF(($AB332*(Input!$C$17/100)&gt;0),0,($AB332*(Input!$C$17/100)))</f>
        <v>0</v>
      </c>
      <c r="V333" s="69"/>
      <c r="W333" s="69" t="n">
        <f aca="false">IF(($N333+$O333+$P333+$Q333+$R333+$S333+$T333+$U333)&lt;0,($N333+$O333+$P333+$Q333+$R333+$S333+$T333+$U333),0)</f>
        <v>0</v>
      </c>
      <c r="X333" s="69"/>
      <c r="Y333" s="69" t="n">
        <f aca="false">IF(($N333+$O333+$P333+$Q333+$R333+$S333+$T333+$U333)&gt;=0,($N333+$O333+$P333+$Q333+$R333+$S333+$T333+$U333),0)</f>
        <v>0</v>
      </c>
      <c r="AA333" s="69" t="n">
        <f aca="false">IF(AND((($AB332+$W332-$U332)&lt;0),($Y333&gt;0)),($AA332-$K333)*(1+Input!$C$19/(12*100)),($AA332+$Y333-$K333)*(1+Input!$C$19/(12*100)))</f>
        <v>777499.866237716</v>
      </c>
      <c r="AB333" s="69" t="n">
        <f aca="false">IF(AND((($AB332+$W332-$U332)&lt;0),($Y333&gt;=0)),($AB332+$W332-$U332+$Y333)*(1+Input!$C$16/(12*100)),0)</f>
        <v>0</v>
      </c>
    </row>
    <row r="334" customFormat="false" ht="12.8" hidden="false" customHeight="false" outlineLevel="0" collapsed="false">
      <c r="A334" s="67" t="n">
        <v>330</v>
      </c>
      <c r="B334" s="68" t="n">
        <f aca="false">EOMONTH(Input!$C$7,A334)</f>
        <v>52962</v>
      </c>
      <c r="D334" s="67" t="n">
        <f aca="false">DATEDIF(Input!$C$23,$B334,"Y")</f>
        <v>67</v>
      </c>
      <c r="E334" s="67" t="n">
        <f aca="false">DATEDIF(Input!$G$23,$B334,"Y")</f>
        <v>66</v>
      </c>
      <c r="G334" s="69" t="n">
        <f aca="false">Salary_01!$L334</f>
        <v>-788.581552208191</v>
      </c>
      <c r="H334" s="69" t="n">
        <f aca="false">Salary_02!$L334</f>
        <v>-788.581552208191</v>
      </c>
      <c r="I334" s="69" t="n">
        <f aca="false">Retirement_Dist_01!$J334</f>
        <v>2785.71952778489</v>
      </c>
      <c r="J334" s="69" t="n">
        <f aca="false">Retirement_Dist_02!$J334</f>
        <v>1498.0326652103</v>
      </c>
      <c r="K334" s="69" t="n">
        <f aca="true">IF($B334&gt;Input!$C$28,(-1)*PMT(Input!$C$19/(100*12),($A$620-OFFSET($A$4,MATCH(Input!$C$28,$B$4:$B$620,1),0,1,1)),$AD$4,0,1),0)</f>
        <v>2734.70377450013</v>
      </c>
      <c r="L334" s="69" t="n">
        <f aca="false">IF(AND(($B334&lt;Input!$C$28),($B334&lt;Input!$G$28)),($G334+$H334+$I334+$J334),($G334+$H334+$I334+$J334+$K334))</f>
        <v>5441.29286307893</v>
      </c>
      <c r="M334" s="69" t="n">
        <f aca="false">Mortgage!$L334</f>
        <v>-555.32225139254</v>
      </c>
      <c r="N334" s="69" t="n">
        <f aca="false">$L334+$M334</f>
        <v>4885.97061168639</v>
      </c>
      <c r="O334" s="69" t="n">
        <f aca="false">IF(AND(($B334&lt;Input!$C$28),($B334&lt;Input!$G$28)),Expenses!$D334,(-1)*$N334)</f>
        <v>-4885.97061168639</v>
      </c>
      <c r="P334" s="69" t="n">
        <f aca="false">Childcare!$D334</f>
        <v>0</v>
      </c>
      <c r="Q334" s="69" t="n">
        <f aca="false">Loan_01!$E334</f>
        <v>0</v>
      </c>
      <c r="R334" s="69" t="n">
        <f aca="false">Loan_02!$E334</f>
        <v>0</v>
      </c>
      <c r="S334" s="69" t="n">
        <f aca="false">(-1)*SUM(Roth_01!$D334+Roth_02!$D334+IRA_01!$D334+IRA_02!$D334+Invest_01!$D334+Invest_02!$D334)</f>
        <v>-0</v>
      </c>
      <c r="T334" s="69" t="n">
        <f aca="false">(-1)*(IF(($B334&gt;Input!$O$22),0,Input!$O$28)+IF(($B334&gt;Input!$O$29),0,Input!$O$35)+IF(($B334&gt;Input!$O$36),0,Input!$O$42))</f>
        <v>-0</v>
      </c>
      <c r="U334" s="69" t="n">
        <f aca="false">IF(($AB333*(Input!$C$17/100)&gt;0),0,($AB333*(Input!$C$17/100)))</f>
        <v>0</v>
      </c>
      <c r="V334" s="69"/>
      <c r="W334" s="69" t="n">
        <f aca="false">IF(($N334+$O334+$P334+$Q334+$R334+$S334+$T334+$U334)&lt;0,($N334+$O334+$P334+$Q334+$R334+$S334+$T334+$U334),0)</f>
        <v>0</v>
      </c>
      <c r="X334" s="69"/>
      <c r="Y334" s="69" t="n">
        <f aca="false">IF(($N334+$O334+$P334+$Q334+$R334+$S334+$T334+$U334)&gt;=0,($N334+$O334+$P334+$Q334+$R334+$S334+$T334+$U334),0)</f>
        <v>0</v>
      </c>
      <c r="AA334" s="69" t="n">
        <f aca="false">IF(AND((($AB333+$W333-$U333)&lt;0),($Y334&gt;0)),($AA333-$K334)*(1+Input!$C$19/(12*100)),($AA333+$Y334-$K334)*(1+Input!$C$19/(12*100)))</f>
        <v>774797.444344985</v>
      </c>
      <c r="AB334" s="69" t="n">
        <f aca="false">IF(AND((($AB333+$W333-$U333)&lt;0),($Y334&gt;=0)),($AB333+$W333-$U333+$Y334)*(1+Input!$C$16/(12*100)),0)</f>
        <v>0</v>
      </c>
    </row>
    <row r="335" customFormat="false" ht="12.8" hidden="false" customHeight="false" outlineLevel="0" collapsed="false">
      <c r="A335" s="67" t="n">
        <v>331</v>
      </c>
      <c r="B335" s="68" t="n">
        <f aca="false">EOMONTH(Input!$C$7,A335)</f>
        <v>52993</v>
      </c>
      <c r="D335" s="67" t="n">
        <f aca="false">DATEDIF(Input!$C$23,$B335,"Y")</f>
        <v>67</v>
      </c>
      <c r="E335" s="67" t="n">
        <f aca="false">DATEDIF(Input!$G$23,$B335,"Y")</f>
        <v>66</v>
      </c>
      <c r="G335" s="69" t="n">
        <f aca="false">Salary_01!$L335</f>
        <v>-788.581552208191</v>
      </c>
      <c r="H335" s="69" t="n">
        <f aca="false">Salary_02!$L335</f>
        <v>-788.581552208191</v>
      </c>
      <c r="I335" s="69" t="n">
        <f aca="false">Retirement_Dist_01!$J335</f>
        <v>2785.71952778489</v>
      </c>
      <c r="J335" s="69" t="n">
        <f aca="false">Retirement_Dist_02!$J335</f>
        <v>1498.0326652103</v>
      </c>
      <c r="K335" s="69" t="n">
        <f aca="true">IF($B335&gt;Input!$C$28,(-1)*PMT(Input!$C$19/(100*12),($A$620-OFFSET($A$4,MATCH(Input!$C$28,$B$4:$B$620,1),0,1,1)),$AD$4,0,1),0)</f>
        <v>2734.70377450013</v>
      </c>
      <c r="L335" s="69" t="n">
        <f aca="false">IF(AND(($B335&lt;Input!$C$28),($B335&lt;Input!$G$28)),($G335+$H335+$I335+$J335),($G335+$H335+$I335+$J335+$K335))</f>
        <v>5441.29286307893</v>
      </c>
      <c r="M335" s="69" t="n">
        <f aca="false">Mortgage!$L335</f>
        <v>-555.32225139254</v>
      </c>
      <c r="N335" s="69" t="n">
        <f aca="false">$L335+$M335</f>
        <v>4885.97061168639</v>
      </c>
      <c r="O335" s="69" t="n">
        <f aca="false">IF(AND(($B335&lt;Input!$C$28),($B335&lt;Input!$G$28)),Expenses!$D335,(-1)*$N335)</f>
        <v>-4885.97061168639</v>
      </c>
      <c r="P335" s="69" t="n">
        <f aca="false">Childcare!$D335</f>
        <v>0</v>
      </c>
      <c r="Q335" s="69" t="n">
        <f aca="false">Loan_01!$E335</f>
        <v>0</v>
      </c>
      <c r="R335" s="69" t="n">
        <f aca="false">Loan_02!$E335</f>
        <v>0</v>
      </c>
      <c r="S335" s="69" t="n">
        <f aca="false">(-1)*SUM(Roth_01!$D335+Roth_02!$D335+IRA_01!$D335+IRA_02!$D335+Invest_01!$D335+Invest_02!$D335)</f>
        <v>-0</v>
      </c>
      <c r="T335" s="69" t="n">
        <f aca="false">(-1)*(IF(($B335&gt;Input!$O$22),0,Input!$O$28)+IF(($B335&gt;Input!$O$29),0,Input!$O$35)+IF(($B335&gt;Input!$O$36),0,Input!$O$42))</f>
        <v>-0</v>
      </c>
      <c r="U335" s="69" t="n">
        <f aca="false">IF(($AB334*(Input!$C$17/100)&gt;0),0,($AB334*(Input!$C$17/100)))</f>
        <v>0</v>
      </c>
      <c r="V335" s="69"/>
      <c r="W335" s="69" t="n">
        <f aca="false">IF(($N335+$O335+$P335+$Q335+$R335+$S335+$T335+$U335)&lt;0,($N335+$O335+$P335+$Q335+$R335+$S335+$T335+$U335),0)</f>
        <v>0</v>
      </c>
      <c r="X335" s="69"/>
      <c r="Y335" s="69" t="n">
        <f aca="false">IF(($N335+$O335+$P335+$Q335+$R335+$S335+$T335+$U335)&gt;=0,($N335+$O335+$P335+$Q335+$R335+$S335+$T335+$U335),0)</f>
        <v>0</v>
      </c>
      <c r="AA335" s="69" t="n">
        <f aca="false">IF(AND((($AB334+$W334-$U334)&lt;0),($Y335&gt;0)),($AA334-$K335)*(1+Input!$C$19/(12*100)),($AA334+$Y335-$K335)*(1+Input!$C$19/(12*100)))</f>
        <v>772094.909851342</v>
      </c>
      <c r="AB335" s="69" t="n">
        <f aca="false">IF(AND((($AB334+$W334-$U334)&lt;0),($Y335&gt;=0)),($AB334+$W334-$U334+$Y335)*(1+Input!$C$16/(12*100)),0)</f>
        <v>0</v>
      </c>
    </row>
    <row r="336" customFormat="false" ht="12.8" hidden="false" customHeight="false" outlineLevel="0" collapsed="false">
      <c r="A336" s="67" t="n">
        <v>332</v>
      </c>
      <c r="B336" s="68" t="n">
        <f aca="false">EOMONTH(Input!$C$7,A336)</f>
        <v>53021</v>
      </c>
      <c r="D336" s="67" t="n">
        <f aca="false">DATEDIF(Input!$C$23,$B336,"Y")</f>
        <v>67</v>
      </c>
      <c r="E336" s="67" t="n">
        <f aca="false">DATEDIF(Input!$G$23,$B336,"Y")</f>
        <v>66</v>
      </c>
      <c r="G336" s="69" t="n">
        <f aca="false">Salary_01!$L336</f>
        <v>-788.581552208191</v>
      </c>
      <c r="H336" s="69" t="n">
        <f aca="false">Salary_02!$L336</f>
        <v>-788.581552208191</v>
      </c>
      <c r="I336" s="69" t="n">
        <f aca="false">Retirement_Dist_01!$J336</f>
        <v>2785.71952778489</v>
      </c>
      <c r="J336" s="69" t="n">
        <f aca="false">Retirement_Dist_02!$J336</f>
        <v>1498.0326652103</v>
      </c>
      <c r="K336" s="69" t="n">
        <f aca="true">IF($B336&gt;Input!$C$28,(-1)*PMT(Input!$C$19/(100*12),($A$620-OFFSET($A$4,MATCH(Input!$C$28,$B$4:$B$620,1),0,1,1)),$AD$4,0,1),0)</f>
        <v>2734.70377450013</v>
      </c>
      <c r="L336" s="69" t="n">
        <f aca="false">IF(AND(($B336&lt;Input!$C$28),($B336&lt;Input!$G$28)),($G336+$H336+$I336+$J336),($G336+$H336+$I336+$J336+$K336))</f>
        <v>5441.29286307893</v>
      </c>
      <c r="M336" s="69" t="n">
        <f aca="false">Mortgage!$L336</f>
        <v>-555.32225139254</v>
      </c>
      <c r="N336" s="69" t="n">
        <f aca="false">$L336+$M336</f>
        <v>4885.97061168639</v>
      </c>
      <c r="O336" s="69" t="n">
        <f aca="false">IF(AND(($B336&lt;Input!$C$28),($B336&lt;Input!$G$28)),Expenses!$D336,(-1)*$N336)</f>
        <v>-4885.97061168639</v>
      </c>
      <c r="P336" s="69" t="n">
        <f aca="false">Childcare!$D336</f>
        <v>0</v>
      </c>
      <c r="Q336" s="69" t="n">
        <f aca="false">Loan_01!$E336</f>
        <v>0</v>
      </c>
      <c r="R336" s="69" t="n">
        <f aca="false">Loan_02!$E336</f>
        <v>0</v>
      </c>
      <c r="S336" s="69" t="n">
        <f aca="false">(-1)*SUM(Roth_01!$D336+Roth_02!$D336+IRA_01!$D336+IRA_02!$D336+Invest_01!$D336+Invest_02!$D336)</f>
        <v>-0</v>
      </c>
      <c r="T336" s="69" t="n">
        <f aca="false">(-1)*(IF(($B336&gt;Input!$O$22),0,Input!$O$28)+IF(($B336&gt;Input!$O$29),0,Input!$O$35)+IF(($B336&gt;Input!$O$36),0,Input!$O$42))</f>
        <v>-0</v>
      </c>
      <c r="U336" s="69" t="n">
        <f aca="false">IF(($AB335*(Input!$C$17/100)&gt;0),0,($AB335*(Input!$C$17/100)))</f>
        <v>0</v>
      </c>
      <c r="V336" s="69"/>
      <c r="W336" s="69" t="n">
        <f aca="false">IF(($N336+$O336+$P336+$Q336+$R336+$S336+$T336+$U336)&lt;0,($N336+$O336+$P336+$Q336+$R336+$S336+$T336+$U336),0)</f>
        <v>0</v>
      </c>
      <c r="X336" s="69"/>
      <c r="Y336" s="69" t="n">
        <f aca="false">IF(($N336+$O336+$P336+$Q336+$R336+$S336+$T336+$U336)&gt;=0,($N336+$O336+$P336+$Q336+$R336+$S336+$T336+$U336),0)</f>
        <v>0</v>
      </c>
      <c r="AA336" s="69" t="n">
        <f aca="false">IF(AND((($AB335+$W335-$U335)&lt;0),($Y336&gt;0)),($AA335-$K336)*(1+Input!$C$19/(12*100)),($AA335+$Y336-$K336)*(1+Input!$C$19/(12*100)))</f>
        <v>769392.262752096</v>
      </c>
      <c r="AB336" s="69" t="n">
        <f aca="false">IF(AND((($AB335+$W335-$U335)&lt;0),($Y336&gt;=0)),($AB335+$W335-$U335+$Y336)*(1+Input!$C$16/(12*100)),0)</f>
        <v>0</v>
      </c>
    </row>
    <row r="337" customFormat="false" ht="12.8" hidden="false" customHeight="false" outlineLevel="0" collapsed="false">
      <c r="A337" s="67" t="n">
        <v>333</v>
      </c>
      <c r="B337" s="68" t="n">
        <f aca="false">EOMONTH(Input!$C$7,A337)</f>
        <v>53052</v>
      </c>
      <c r="D337" s="67" t="n">
        <f aca="false">DATEDIF(Input!$C$23,$B337,"Y")</f>
        <v>67</v>
      </c>
      <c r="E337" s="67" t="n">
        <f aca="false">DATEDIF(Input!$G$23,$B337,"Y")</f>
        <v>66</v>
      </c>
      <c r="G337" s="69" t="n">
        <f aca="false">Salary_01!$L337</f>
        <v>-788.581552208191</v>
      </c>
      <c r="H337" s="69" t="n">
        <f aca="false">Salary_02!$L337</f>
        <v>-788.581552208191</v>
      </c>
      <c r="I337" s="69" t="n">
        <f aca="false">Retirement_Dist_01!$J337</f>
        <v>2785.71952778489</v>
      </c>
      <c r="J337" s="69" t="n">
        <f aca="false">Retirement_Dist_02!$J337</f>
        <v>1498.0326652103</v>
      </c>
      <c r="K337" s="69" t="n">
        <f aca="true">IF($B337&gt;Input!$C$28,(-1)*PMT(Input!$C$19/(100*12),($A$620-OFFSET($A$4,MATCH(Input!$C$28,$B$4:$B$620,1),0,1,1)),$AD$4,0,1),0)</f>
        <v>2734.70377450013</v>
      </c>
      <c r="L337" s="69" t="n">
        <f aca="false">IF(AND(($B337&lt;Input!$C$28),($B337&lt;Input!$G$28)),($G337+$H337+$I337+$J337),($G337+$H337+$I337+$J337+$K337))</f>
        <v>5441.29286307893</v>
      </c>
      <c r="M337" s="69" t="n">
        <f aca="false">Mortgage!$L337</f>
        <v>-555.32225139254</v>
      </c>
      <c r="N337" s="69" t="n">
        <f aca="false">$L337+$M337</f>
        <v>4885.97061168639</v>
      </c>
      <c r="O337" s="69" t="n">
        <f aca="false">IF(AND(($B337&lt;Input!$C$28),($B337&lt;Input!$G$28)),Expenses!$D337,(-1)*$N337)</f>
        <v>-4885.97061168639</v>
      </c>
      <c r="P337" s="69" t="n">
        <f aca="false">Childcare!$D337</f>
        <v>0</v>
      </c>
      <c r="Q337" s="69" t="n">
        <f aca="false">Loan_01!$E337</f>
        <v>0</v>
      </c>
      <c r="R337" s="69" t="n">
        <f aca="false">Loan_02!$E337</f>
        <v>0</v>
      </c>
      <c r="S337" s="69" t="n">
        <f aca="false">(-1)*SUM(Roth_01!$D337+Roth_02!$D337+IRA_01!$D337+IRA_02!$D337+Invest_01!$D337+Invest_02!$D337)</f>
        <v>-0</v>
      </c>
      <c r="T337" s="69" t="n">
        <f aca="false">(-1)*(IF(($B337&gt;Input!$O$22),0,Input!$O$28)+IF(($B337&gt;Input!$O$29),0,Input!$O$35)+IF(($B337&gt;Input!$O$36),0,Input!$O$42))</f>
        <v>-0</v>
      </c>
      <c r="U337" s="69" t="n">
        <f aca="false">IF(($AB336*(Input!$C$17/100)&gt;0),0,($AB336*(Input!$C$17/100)))</f>
        <v>0</v>
      </c>
      <c r="V337" s="69"/>
      <c r="W337" s="69" t="n">
        <f aca="false">IF(($N337+$O337+$P337+$Q337+$R337+$S337+$T337+$U337)&lt;0,($N337+$O337+$P337+$Q337+$R337+$S337+$T337+$U337),0)</f>
        <v>0</v>
      </c>
      <c r="X337" s="69"/>
      <c r="Y337" s="69" t="n">
        <f aca="false">IF(($N337+$O337+$P337+$Q337+$R337+$S337+$T337+$U337)&gt;=0,($N337+$O337+$P337+$Q337+$R337+$S337+$T337+$U337),0)</f>
        <v>0</v>
      </c>
      <c r="AA337" s="69" t="n">
        <f aca="false">IF(AND((($AB336+$W336-$U336)&lt;0),($Y337&gt;0)),($AA336-$K337)*(1+Input!$C$19/(12*100)),($AA336+$Y337-$K337)*(1+Input!$C$19/(12*100)))</f>
        <v>766689.503042553</v>
      </c>
      <c r="AB337" s="69" t="n">
        <f aca="false">IF(AND((($AB336+$W336-$U336)&lt;0),($Y337&gt;=0)),($AB336+$W336-$U336+$Y337)*(1+Input!$C$16/(12*100)),0)</f>
        <v>0</v>
      </c>
    </row>
    <row r="338" customFormat="false" ht="12.8" hidden="false" customHeight="false" outlineLevel="0" collapsed="false">
      <c r="A338" s="67" t="n">
        <v>334</v>
      </c>
      <c r="B338" s="68" t="n">
        <f aca="false">EOMONTH(Input!$C$7,A338)</f>
        <v>53082</v>
      </c>
      <c r="D338" s="67" t="n">
        <f aca="false">DATEDIF(Input!$C$23,$B338,"Y")</f>
        <v>67</v>
      </c>
      <c r="E338" s="67" t="n">
        <f aca="false">DATEDIF(Input!$G$23,$B338,"Y")</f>
        <v>66</v>
      </c>
      <c r="G338" s="69" t="n">
        <f aca="false">Salary_01!$L338</f>
        <v>-788.581552208191</v>
      </c>
      <c r="H338" s="69" t="n">
        <f aca="false">Salary_02!$L338</f>
        <v>-788.581552208191</v>
      </c>
      <c r="I338" s="69" t="n">
        <f aca="false">Retirement_Dist_01!$J338</f>
        <v>2785.71952778489</v>
      </c>
      <c r="J338" s="69" t="n">
        <f aca="false">Retirement_Dist_02!$J338</f>
        <v>1498.0326652103</v>
      </c>
      <c r="K338" s="69" t="n">
        <f aca="true">IF($B338&gt;Input!$C$28,(-1)*PMT(Input!$C$19/(100*12),($A$620-OFFSET($A$4,MATCH(Input!$C$28,$B$4:$B$620,1),0,1,1)),$AD$4,0,1),0)</f>
        <v>2734.70377450013</v>
      </c>
      <c r="L338" s="69" t="n">
        <f aca="false">IF(AND(($B338&lt;Input!$C$28),($B338&lt;Input!$G$28)),($G338+$H338+$I338+$J338),($G338+$H338+$I338+$J338+$K338))</f>
        <v>5441.29286307893</v>
      </c>
      <c r="M338" s="69" t="n">
        <f aca="false">Mortgage!$L338</f>
        <v>-555.32225139254</v>
      </c>
      <c r="N338" s="69" t="n">
        <f aca="false">$L338+$M338</f>
        <v>4885.97061168639</v>
      </c>
      <c r="O338" s="69" t="n">
        <f aca="false">IF(AND(($B338&lt;Input!$C$28),($B338&lt;Input!$G$28)),Expenses!$D338,(-1)*$N338)</f>
        <v>-4885.97061168639</v>
      </c>
      <c r="P338" s="69" t="n">
        <f aca="false">Childcare!$D338</f>
        <v>0</v>
      </c>
      <c r="Q338" s="69" t="n">
        <f aca="false">Loan_01!$E338</f>
        <v>0</v>
      </c>
      <c r="R338" s="69" t="n">
        <f aca="false">Loan_02!$E338</f>
        <v>0</v>
      </c>
      <c r="S338" s="69" t="n">
        <f aca="false">(-1)*SUM(Roth_01!$D338+Roth_02!$D338+IRA_01!$D338+IRA_02!$D338+Invest_01!$D338+Invest_02!$D338)</f>
        <v>-0</v>
      </c>
      <c r="T338" s="69" t="n">
        <f aca="false">(-1)*(IF(($B338&gt;Input!$O$22),0,Input!$O$28)+IF(($B338&gt;Input!$O$29),0,Input!$O$35)+IF(($B338&gt;Input!$O$36),0,Input!$O$42))</f>
        <v>-0</v>
      </c>
      <c r="U338" s="69" t="n">
        <f aca="false">IF(($AB337*(Input!$C$17/100)&gt;0),0,($AB337*(Input!$C$17/100)))</f>
        <v>0</v>
      </c>
      <c r="V338" s="69"/>
      <c r="W338" s="69" t="n">
        <f aca="false">IF(($N338+$O338+$P338+$Q338+$R338+$S338+$T338+$U338)&lt;0,($N338+$O338+$P338+$Q338+$R338+$S338+$T338+$U338),0)</f>
        <v>0</v>
      </c>
      <c r="X338" s="69"/>
      <c r="Y338" s="69" t="n">
        <f aca="false">IF(($N338+$O338+$P338+$Q338+$R338+$S338+$T338+$U338)&gt;=0,($N338+$O338+$P338+$Q338+$R338+$S338+$T338+$U338),0)</f>
        <v>0</v>
      </c>
      <c r="AA338" s="69" t="n">
        <f aca="false">IF(AND((($AB337+$W337-$U337)&lt;0),($Y338&gt;0)),($AA337-$K338)*(1+Input!$C$19/(12*100)),($AA337+$Y338-$K338)*(1+Input!$C$19/(12*100)))</f>
        <v>763986.630718022</v>
      </c>
      <c r="AB338" s="69" t="n">
        <f aca="false">IF(AND((($AB337+$W337-$U337)&lt;0),($Y338&gt;=0)),($AB337+$W337-$U337+$Y338)*(1+Input!$C$16/(12*100)),0)</f>
        <v>0</v>
      </c>
    </row>
    <row r="339" customFormat="false" ht="12.8" hidden="false" customHeight="false" outlineLevel="0" collapsed="false">
      <c r="A339" s="67" t="n">
        <v>335</v>
      </c>
      <c r="B339" s="68" t="n">
        <f aca="false">EOMONTH(Input!$C$7,A339)</f>
        <v>53113</v>
      </c>
      <c r="D339" s="67" t="n">
        <f aca="false">DATEDIF(Input!$C$23,$B339,"Y")</f>
        <v>68</v>
      </c>
      <c r="E339" s="67" t="n">
        <f aca="false">DATEDIF(Input!$G$23,$B339,"Y")</f>
        <v>66</v>
      </c>
      <c r="G339" s="69" t="n">
        <f aca="false">Salary_01!$L339</f>
        <v>-788.581552208191</v>
      </c>
      <c r="H339" s="69" t="n">
        <f aca="false">Salary_02!$L339</f>
        <v>-788.581552208191</v>
      </c>
      <c r="I339" s="69" t="n">
        <f aca="false">Retirement_Dist_01!$J339</f>
        <v>2785.71952778489</v>
      </c>
      <c r="J339" s="69" t="n">
        <f aca="false">Retirement_Dist_02!$J339</f>
        <v>1498.0326652103</v>
      </c>
      <c r="K339" s="69" t="n">
        <f aca="true">IF($B339&gt;Input!$C$28,(-1)*PMT(Input!$C$19/(100*12),($A$620-OFFSET($A$4,MATCH(Input!$C$28,$B$4:$B$620,1),0,1,1)),$AD$4,0,1),0)</f>
        <v>2734.70377450013</v>
      </c>
      <c r="L339" s="69" t="n">
        <f aca="false">IF(AND(($B339&lt;Input!$C$28),($B339&lt;Input!$G$28)),($G339+$H339+$I339+$J339),($G339+$H339+$I339+$J339+$K339))</f>
        <v>5441.29286307893</v>
      </c>
      <c r="M339" s="69" t="n">
        <f aca="false">Mortgage!$L339</f>
        <v>-555.32225139254</v>
      </c>
      <c r="N339" s="69" t="n">
        <f aca="false">$L339+$M339</f>
        <v>4885.97061168639</v>
      </c>
      <c r="O339" s="69" t="n">
        <f aca="false">IF(AND(($B339&lt;Input!$C$28),($B339&lt;Input!$G$28)),Expenses!$D339,(-1)*$N339)</f>
        <v>-4885.97061168639</v>
      </c>
      <c r="P339" s="69" t="n">
        <f aca="false">Childcare!$D339</f>
        <v>0</v>
      </c>
      <c r="Q339" s="69" t="n">
        <f aca="false">Loan_01!$E339</f>
        <v>0</v>
      </c>
      <c r="R339" s="69" t="n">
        <f aca="false">Loan_02!$E339</f>
        <v>0</v>
      </c>
      <c r="S339" s="69" t="n">
        <f aca="false">(-1)*SUM(Roth_01!$D339+Roth_02!$D339+IRA_01!$D339+IRA_02!$D339+Invest_01!$D339+Invest_02!$D339)</f>
        <v>-0</v>
      </c>
      <c r="T339" s="69" t="n">
        <f aca="false">(-1)*(IF(($B339&gt;Input!$O$22),0,Input!$O$28)+IF(($B339&gt;Input!$O$29),0,Input!$O$35)+IF(($B339&gt;Input!$O$36),0,Input!$O$42))</f>
        <v>-0</v>
      </c>
      <c r="U339" s="69" t="n">
        <f aca="false">IF(($AB338*(Input!$C$17/100)&gt;0),0,($AB338*(Input!$C$17/100)))</f>
        <v>0</v>
      </c>
      <c r="V339" s="69"/>
      <c r="W339" s="69" t="n">
        <f aca="false">IF(($N339+$O339+$P339+$Q339+$R339+$S339+$T339+$U339)&lt;0,($N339+$O339+$P339+$Q339+$R339+$S339+$T339+$U339),0)</f>
        <v>0</v>
      </c>
      <c r="X339" s="69"/>
      <c r="Y339" s="69" t="n">
        <f aca="false">IF(($N339+$O339+$P339+$Q339+$R339+$S339+$T339+$U339)&gt;=0,($N339+$O339+$P339+$Q339+$R339+$S339+$T339+$U339),0)</f>
        <v>0</v>
      </c>
      <c r="AA339" s="69" t="n">
        <f aca="false">IF(AND((($AB338+$W338-$U338)&lt;0),($Y339&gt;0)),($AA338-$K339)*(1+Input!$C$19/(12*100)),($AA338+$Y339-$K339)*(1+Input!$C$19/(12*100)))</f>
        <v>761283.645773811</v>
      </c>
      <c r="AB339" s="69" t="n">
        <f aca="false">IF(AND((($AB338+$W338-$U338)&lt;0),($Y339&gt;=0)),($AB338+$W338-$U338+$Y339)*(1+Input!$C$16/(12*100)),0)</f>
        <v>0</v>
      </c>
    </row>
    <row r="340" customFormat="false" ht="12.8" hidden="false" customHeight="false" outlineLevel="0" collapsed="false">
      <c r="A340" s="67" t="n">
        <v>336</v>
      </c>
      <c r="B340" s="68" t="n">
        <f aca="false">EOMONTH(Input!$C$7,A340)</f>
        <v>53143</v>
      </c>
      <c r="D340" s="67" t="n">
        <f aca="false">DATEDIF(Input!$C$23,$B340,"Y")</f>
        <v>68</v>
      </c>
      <c r="E340" s="67" t="n">
        <f aca="false">DATEDIF(Input!$G$23,$B340,"Y")</f>
        <v>66</v>
      </c>
      <c r="G340" s="69" t="n">
        <f aca="false">Salary_01!$L340</f>
        <v>-804.353183252355</v>
      </c>
      <c r="H340" s="69" t="n">
        <f aca="false">Salary_02!$L340</f>
        <v>-804.353183252355</v>
      </c>
      <c r="I340" s="69" t="n">
        <f aca="false">Retirement_Dist_01!$J340</f>
        <v>2785.71952778489</v>
      </c>
      <c r="J340" s="69" t="n">
        <f aca="false">Retirement_Dist_02!$J340</f>
        <v>1498.0326652103</v>
      </c>
      <c r="K340" s="69" t="n">
        <f aca="true">IF($B340&gt;Input!$C$28,(-1)*PMT(Input!$C$19/(100*12),($A$620-OFFSET($A$4,MATCH(Input!$C$28,$B$4:$B$620,1),0,1,1)),$AD$4,0,1),0)</f>
        <v>2734.70377450013</v>
      </c>
      <c r="L340" s="69" t="n">
        <f aca="false">IF(AND(($B340&lt;Input!$C$28),($B340&lt;Input!$G$28)),($G340+$H340+$I340+$J340),($G340+$H340+$I340+$J340+$K340))</f>
        <v>5409.7496009906</v>
      </c>
      <c r="M340" s="69" t="n">
        <f aca="false">Mortgage!$L340</f>
        <v>-571.981918934316</v>
      </c>
      <c r="N340" s="69" t="n">
        <f aca="false">$L340+$M340</f>
        <v>4837.76768205629</v>
      </c>
      <c r="O340" s="69" t="n">
        <f aca="false">IF(AND(($B340&lt;Input!$C$28),($B340&lt;Input!$G$28)),Expenses!$D340,(-1)*$N340)</f>
        <v>-4837.76768205629</v>
      </c>
      <c r="P340" s="69" t="n">
        <f aca="false">Childcare!$D340</f>
        <v>0</v>
      </c>
      <c r="Q340" s="69" t="n">
        <f aca="false">Loan_01!$E340</f>
        <v>0</v>
      </c>
      <c r="R340" s="69" t="n">
        <f aca="false">Loan_02!$E340</f>
        <v>0</v>
      </c>
      <c r="S340" s="69" t="n">
        <f aca="false">(-1)*SUM(Roth_01!$D340+Roth_02!$D340+IRA_01!$D340+IRA_02!$D340+Invest_01!$D340+Invest_02!$D340)</f>
        <v>-0</v>
      </c>
      <c r="T340" s="69" t="n">
        <f aca="false">(-1)*(IF(($B340&gt;Input!$O$22),0,Input!$O$28)+IF(($B340&gt;Input!$O$29),0,Input!$O$35)+IF(($B340&gt;Input!$O$36),0,Input!$O$42))</f>
        <v>-0</v>
      </c>
      <c r="U340" s="69" t="n">
        <f aca="false">IF(($AB339*(Input!$C$17/100)&gt;0),0,($AB339*(Input!$C$17/100)))</f>
        <v>0</v>
      </c>
      <c r="V340" s="69"/>
      <c r="W340" s="69" t="n">
        <f aca="false">IF(($N340+$O340+$P340+$Q340+$R340+$S340+$T340+$U340)&lt;0,($N340+$O340+$P340+$Q340+$R340+$S340+$T340+$U340),0)</f>
        <v>0</v>
      </c>
      <c r="X340" s="69"/>
      <c r="Y340" s="69" t="n">
        <f aca="false">IF(($N340+$O340+$P340+$Q340+$R340+$S340+$T340+$U340)&gt;=0,($N340+$O340+$P340+$Q340+$R340+$S340+$T340+$U340),0)</f>
        <v>0</v>
      </c>
      <c r="AA340" s="69" t="n">
        <f aca="false">IF(AND((($AB339+$W339-$U339)&lt;0),($Y340&gt;0)),($AA339-$K340)*(1+Input!$C$19/(12*100)),($AA339+$Y340-$K340)*(1+Input!$C$19/(12*100)))</f>
        <v>758580.548205228</v>
      </c>
      <c r="AB340" s="69" t="n">
        <f aca="false">IF(AND((($AB339+$W339-$U339)&lt;0),($Y340&gt;=0)),($AB339+$W339-$U339+$Y340)*(1+Input!$C$16/(12*100)),0)</f>
        <v>0</v>
      </c>
    </row>
    <row r="341" customFormat="false" ht="12.8" hidden="false" customHeight="false" outlineLevel="0" collapsed="false">
      <c r="A341" s="67" t="n">
        <v>337</v>
      </c>
      <c r="B341" s="68" t="n">
        <f aca="false">EOMONTH(Input!$C$7,A341)</f>
        <v>53174</v>
      </c>
      <c r="D341" s="67" t="n">
        <f aca="false">DATEDIF(Input!$C$23,$B341,"Y")</f>
        <v>68</v>
      </c>
      <c r="E341" s="67" t="n">
        <f aca="false">DATEDIF(Input!$G$23,$B341,"Y")</f>
        <v>66</v>
      </c>
      <c r="G341" s="69" t="n">
        <f aca="false">Salary_01!$L341</f>
        <v>-804.353183252355</v>
      </c>
      <c r="H341" s="69" t="n">
        <f aca="false">Salary_02!$L341</f>
        <v>-804.353183252355</v>
      </c>
      <c r="I341" s="69" t="n">
        <f aca="false">Retirement_Dist_01!$J341</f>
        <v>2785.71952778489</v>
      </c>
      <c r="J341" s="69" t="n">
        <f aca="false">Retirement_Dist_02!$J341</f>
        <v>1498.0326652103</v>
      </c>
      <c r="K341" s="69" t="n">
        <f aca="true">IF($B341&gt;Input!$C$28,(-1)*PMT(Input!$C$19/(100*12),($A$620-OFFSET($A$4,MATCH(Input!$C$28,$B$4:$B$620,1),0,1,1)),$AD$4,0,1),0)</f>
        <v>2734.70377450013</v>
      </c>
      <c r="L341" s="69" t="n">
        <f aca="false">IF(AND(($B341&lt;Input!$C$28),($B341&lt;Input!$G$28)),($G341+$H341+$I341+$J341),($G341+$H341+$I341+$J341+$K341))</f>
        <v>5409.7496009906</v>
      </c>
      <c r="M341" s="69" t="n">
        <f aca="false">Mortgage!$L341</f>
        <v>-571.981918934316</v>
      </c>
      <c r="N341" s="69" t="n">
        <f aca="false">$L341+$M341</f>
        <v>4837.76768205629</v>
      </c>
      <c r="O341" s="69" t="n">
        <f aca="false">IF(AND(($B341&lt;Input!$C$28),($B341&lt;Input!$G$28)),Expenses!$D341,(-1)*$N341)</f>
        <v>-4837.76768205629</v>
      </c>
      <c r="P341" s="69" t="n">
        <f aca="false">Childcare!$D341</f>
        <v>0</v>
      </c>
      <c r="Q341" s="69" t="n">
        <f aca="false">Loan_01!$E341</f>
        <v>0</v>
      </c>
      <c r="R341" s="69" t="n">
        <f aca="false">Loan_02!$E341</f>
        <v>0</v>
      </c>
      <c r="S341" s="69" t="n">
        <f aca="false">(-1)*SUM(Roth_01!$D341+Roth_02!$D341+IRA_01!$D341+IRA_02!$D341+Invest_01!$D341+Invest_02!$D341)</f>
        <v>-0</v>
      </c>
      <c r="T341" s="69" t="n">
        <f aca="false">(-1)*(IF(($B341&gt;Input!$O$22),0,Input!$O$28)+IF(($B341&gt;Input!$O$29),0,Input!$O$35)+IF(($B341&gt;Input!$O$36),0,Input!$O$42))</f>
        <v>-0</v>
      </c>
      <c r="U341" s="69" t="n">
        <f aca="false">IF(($AB340*(Input!$C$17/100)&gt;0),0,($AB340*(Input!$C$17/100)))</f>
        <v>0</v>
      </c>
      <c r="V341" s="69"/>
      <c r="W341" s="69" t="n">
        <f aca="false">IF(($N341+$O341+$P341+$Q341+$R341+$S341+$T341+$U341)&lt;0,($N341+$O341+$P341+$Q341+$R341+$S341+$T341+$U341),0)</f>
        <v>0</v>
      </c>
      <c r="X341" s="69"/>
      <c r="Y341" s="69" t="n">
        <f aca="false">IF(($N341+$O341+$P341+$Q341+$R341+$S341+$T341+$U341)&gt;=0,($N341+$O341+$P341+$Q341+$R341+$S341+$T341+$U341),0)</f>
        <v>0</v>
      </c>
      <c r="AA341" s="69" t="n">
        <f aca="false">IF(AND((($AB340+$W340-$U340)&lt;0),($Y341&gt;0)),($AA340-$K341)*(1+Input!$C$19/(12*100)),($AA340+$Y341-$K341)*(1+Input!$C$19/(12*100)))</f>
        <v>755877.338007579</v>
      </c>
      <c r="AB341" s="69" t="n">
        <f aca="false">IF(AND((($AB340+$W340-$U340)&lt;0),($Y341&gt;=0)),($AB340+$W340-$U340+$Y341)*(1+Input!$C$16/(12*100)),0)</f>
        <v>0</v>
      </c>
    </row>
    <row r="342" customFormat="false" ht="12.8" hidden="false" customHeight="false" outlineLevel="0" collapsed="false">
      <c r="A342" s="67" t="n">
        <v>338</v>
      </c>
      <c r="B342" s="68" t="n">
        <f aca="false">EOMONTH(Input!$C$7,A342)</f>
        <v>53205</v>
      </c>
      <c r="D342" s="67" t="n">
        <f aca="false">DATEDIF(Input!$C$23,$B342,"Y")</f>
        <v>68</v>
      </c>
      <c r="E342" s="67" t="n">
        <f aca="false">DATEDIF(Input!$G$23,$B342,"Y")</f>
        <v>66</v>
      </c>
      <c r="G342" s="69" t="n">
        <f aca="false">Salary_01!$L342</f>
        <v>-804.353183252355</v>
      </c>
      <c r="H342" s="69" t="n">
        <f aca="false">Salary_02!$L342</f>
        <v>-804.353183252355</v>
      </c>
      <c r="I342" s="69" t="n">
        <f aca="false">Retirement_Dist_01!$J342</f>
        <v>2785.71952778489</v>
      </c>
      <c r="J342" s="69" t="n">
        <f aca="false">Retirement_Dist_02!$J342</f>
        <v>1498.0326652103</v>
      </c>
      <c r="K342" s="69" t="n">
        <f aca="true">IF($B342&gt;Input!$C$28,(-1)*PMT(Input!$C$19/(100*12),($A$620-OFFSET($A$4,MATCH(Input!$C$28,$B$4:$B$620,1),0,1,1)),$AD$4,0,1),0)</f>
        <v>2734.70377450013</v>
      </c>
      <c r="L342" s="69" t="n">
        <f aca="false">IF(AND(($B342&lt;Input!$C$28),($B342&lt;Input!$G$28)),($G342+$H342+$I342+$J342),($G342+$H342+$I342+$J342+$K342))</f>
        <v>5409.7496009906</v>
      </c>
      <c r="M342" s="69" t="n">
        <f aca="false">Mortgage!$L342</f>
        <v>-571.981918934316</v>
      </c>
      <c r="N342" s="69" t="n">
        <f aca="false">$L342+$M342</f>
        <v>4837.76768205629</v>
      </c>
      <c r="O342" s="69" t="n">
        <f aca="false">IF(AND(($B342&lt;Input!$C$28),($B342&lt;Input!$G$28)),Expenses!$D342,(-1)*$N342)</f>
        <v>-4837.76768205629</v>
      </c>
      <c r="P342" s="69" t="n">
        <f aca="false">Childcare!$D342</f>
        <v>0</v>
      </c>
      <c r="Q342" s="69" t="n">
        <f aca="false">Loan_01!$E342</f>
        <v>0</v>
      </c>
      <c r="R342" s="69" t="n">
        <f aca="false">Loan_02!$E342</f>
        <v>0</v>
      </c>
      <c r="S342" s="69" t="n">
        <f aca="false">(-1)*SUM(Roth_01!$D342+Roth_02!$D342+IRA_01!$D342+IRA_02!$D342+Invest_01!$D342+Invest_02!$D342)</f>
        <v>-0</v>
      </c>
      <c r="T342" s="69" t="n">
        <f aca="false">(-1)*(IF(($B342&gt;Input!$O$22),0,Input!$O$28)+IF(($B342&gt;Input!$O$29),0,Input!$O$35)+IF(($B342&gt;Input!$O$36),0,Input!$O$42))</f>
        <v>-0</v>
      </c>
      <c r="U342" s="69" t="n">
        <f aca="false">IF(($AB341*(Input!$C$17/100)&gt;0),0,($AB341*(Input!$C$17/100)))</f>
        <v>0</v>
      </c>
      <c r="V342" s="69"/>
      <c r="W342" s="69" t="n">
        <f aca="false">IF(($N342+$O342+$P342+$Q342+$R342+$S342+$T342+$U342)&lt;0,($N342+$O342+$P342+$Q342+$R342+$S342+$T342+$U342),0)</f>
        <v>0</v>
      </c>
      <c r="X342" s="69"/>
      <c r="Y342" s="69" t="n">
        <f aca="false">IF(($N342+$O342+$P342+$Q342+$R342+$S342+$T342+$U342)&gt;=0,($N342+$O342+$P342+$Q342+$R342+$S342+$T342+$U342),0)</f>
        <v>0</v>
      </c>
      <c r="AA342" s="69" t="n">
        <f aca="false">IF(AND((($AB341+$W341-$U341)&lt;0),($Y342&gt;0)),($AA341-$K342)*(1+Input!$C$19/(12*100)),($AA341+$Y342-$K342)*(1+Input!$C$19/(12*100)))</f>
        <v>753174.015176172</v>
      </c>
      <c r="AB342" s="69" t="n">
        <f aca="false">IF(AND((($AB341+$W341-$U341)&lt;0),($Y342&gt;=0)),($AB341+$W341-$U341+$Y342)*(1+Input!$C$16/(12*100)),0)</f>
        <v>0</v>
      </c>
    </row>
    <row r="343" customFormat="false" ht="12.8" hidden="false" customHeight="false" outlineLevel="0" collapsed="false">
      <c r="A343" s="67" t="n">
        <v>339</v>
      </c>
      <c r="B343" s="68" t="n">
        <f aca="false">EOMONTH(Input!$C$7,A343)</f>
        <v>53235</v>
      </c>
      <c r="D343" s="67" t="n">
        <f aca="false">DATEDIF(Input!$C$23,$B343,"Y")</f>
        <v>68</v>
      </c>
      <c r="E343" s="67" t="n">
        <f aca="false">DATEDIF(Input!$G$23,$B343,"Y")</f>
        <v>66</v>
      </c>
      <c r="G343" s="69" t="n">
        <f aca="false">Salary_01!$L343</f>
        <v>-804.353183252355</v>
      </c>
      <c r="H343" s="69" t="n">
        <f aca="false">Salary_02!$L343</f>
        <v>-804.353183252355</v>
      </c>
      <c r="I343" s="69" t="n">
        <f aca="false">Retirement_Dist_01!$J343</f>
        <v>2785.71952778489</v>
      </c>
      <c r="J343" s="69" t="n">
        <f aca="false">Retirement_Dist_02!$J343</f>
        <v>1498.0326652103</v>
      </c>
      <c r="K343" s="69" t="n">
        <f aca="true">IF($B343&gt;Input!$C$28,(-1)*PMT(Input!$C$19/(100*12),($A$620-OFFSET($A$4,MATCH(Input!$C$28,$B$4:$B$620,1),0,1,1)),$AD$4,0,1),0)</f>
        <v>2734.70377450013</v>
      </c>
      <c r="L343" s="69" t="n">
        <f aca="false">IF(AND(($B343&lt;Input!$C$28),($B343&lt;Input!$G$28)),($G343+$H343+$I343+$J343),($G343+$H343+$I343+$J343+$K343))</f>
        <v>5409.7496009906</v>
      </c>
      <c r="M343" s="69" t="n">
        <f aca="false">Mortgage!$L343</f>
        <v>-571.981918934316</v>
      </c>
      <c r="N343" s="69" t="n">
        <f aca="false">$L343+$M343</f>
        <v>4837.76768205629</v>
      </c>
      <c r="O343" s="69" t="n">
        <f aca="false">IF(AND(($B343&lt;Input!$C$28),($B343&lt;Input!$G$28)),Expenses!$D343,(-1)*$N343)</f>
        <v>-4837.76768205629</v>
      </c>
      <c r="P343" s="69" t="n">
        <f aca="false">Childcare!$D343</f>
        <v>0</v>
      </c>
      <c r="Q343" s="69" t="n">
        <f aca="false">Loan_01!$E343</f>
        <v>0</v>
      </c>
      <c r="R343" s="69" t="n">
        <f aca="false">Loan_02!$E343</f>
        <v>0</v>
      </c>
      <c r="S343" s="69" t="n">
        <f aca="false">(-1)*SUM(Roth_01!$D343+Roth_02!$D343+IRA_01!$D343+IRA_02!$D343+Invest_01!$D343+Invest_02!$D343)</f>
        <v>-0</v>
      </c>
      <c r="T343" s="69" t="n">
        <f aca="false">(-1)*(IF(($B343&gt;Input!$O$22),0,Input!$O$28)+IF(($B343&gt;Input!$O$29),0,Input!$O$35)+IF(($B343&gt;Input!$O$36),0,Input!$O$42))</f>
        <v>-0</v>
      </c>
      <c r="U343" s="69" t="n">
        <f aca="false">IF(($AB342*(Input!$C$17/100)&gt;0),0,($AB342*(Input!$C$17/100)))</f>
        <v>0</v>
      </c>
      <c r="V343" s="69"/>
      <c r="W343" s="69" t="n">
        <f aca="false">IF(($N343+$O343+$P343+$Q343+$R343+$S343+$T343+$U343)&lt;0,($N343+$O343+$P343+$Q343+$R343+$S343+$T343+$U343),0)</f>
        <v>0</v>
      </c>
      <c r="X343" s="69"/>
      <c r="Y343" s="69" t="n">
        <f aca="false">IF(($N343+$O343+$P343+$Q343+$R343+$S343+$T343+$U343)&gt;=0,($N343+$O343+$P343+$Q343+$R343+$S343+$T343+$U343),0)</f>
        <v>0</v>
      </c>
      <c r="AA343" s="69" t="n">
        <f aca="false">IF(AND((($AB342+$W342-$U342)&lt;0),($Y343&gt;0)),($AA342-$K343)*(1+Input!$C$19/(12*100)),($AA342+$Y343-$K343)*(1+Input!$C$19/(12*100)))</f>
        <v>750470.579706314</v>
      </c>
      <c r="AB343" s="69" t="n">
        <f aca="false">IF(AND((($AB342+$W342-$U342)&lt;0),($Y343&gt;=0)),($AB342+$W342-$U342+$Y343)*(1+Input!$C$16/(12*100)),0)</f>
        <v>0</v>
      </c>
    </row>
    <row r="344" customFormat="false" ht="12.8" hidden="false" customHeight="false" outlineLevel="0" collapsed="false">
      <c r="A344" s="67" t="n">
        <v>340</v>
      </c>
      <c r="B344" s="68" t="n">
        <f aca="false">EOMONTH(Input!$C$7,A344)</f>
        <v>53266</v>
      </c>
      <c r="D344" s="67" t="n">
        <f aca="false">DATEDIF(Input!$C$23,$B344,"Y")</f>
        <v>68</v>
      </c>
      <c r="E344" s="67" t="n">
        <f aca="false">DATEDIF(Input!$G$23,$B344,"Y")</f>
        <v>67</v>
      </c>
      <c r="G344" s="69" t="n">
        <f aca="false">Salary_01!$L344</f>
        <v>-804.353183252355</v>
      </c>
      <c r="H344" s="69" t="n">
        <f aca="false">Salary_02!$L344</f>
        <v>-804.353183252355</v>
      </c>
      <c r="I344" s="69" t="n">
        <f aca="false">Retirement_Dist_01!$J344</f>
        <v>2785.71952778489</v>
      </c>
      <c r="J344" s="69" t="n">
        <f aca="false">Retirement_Dist_02!$J344</f>
        <v>1498.0326652103</v>
      </c>
      <c r="K344" s="69" t="n">
        <f aca="true">IF($B344&gt;Input!$C$28,(-1)*PMT(Input!$C$19/(100*12),($A$620-OFFSET($A$4,MATCH(Input!$C$28,$B$4:$B$620,1),0,1,1)),$AD$4,0,1),0)</f>
        <v>2734.70377450013</v>
      </c>
      <c r="L344" s="69" t="n">
        <f aca="false">IF(AND(($B344&lt;Input!$C$28),($B344&lt;Input!$G$28)),($G344+$H344+$I344+$J344),($G344+$H344+$I344+$J344+$K344))</f>
        <v>5409.7496009906</v>
      </c>
      <c r="M344" s="69" t="n">
        <f aca="false">Mortgage!$L344</f>
        <v>-571.981918934316</v>
      </c>
      <c r="N344" s="69" t="n">
        <f aca="false">$L344+$M344</f>
        <v>4837.76768205629</v>
      </c>
      <c r="O344" s="69" t="n">
        <f aca="false">IF(AND(($B344&lt;Input!$C$28),($B344&lt;Input!$G$28)),Expenses!$D344,(-1)*$N344)</f>
        <v>-4837.76768205629</v>
      </c>
      <c r="P344" s="69" t="n">
        <f aca="false">Childcare!$D344</f>
        <v>0</v>
      </c>
      <c r="Q344" s="69" t="n">
        <f aca="false">Loan_01!$E344</f>
        <v>0</v>
      </c>
      <c r="R344" s="69" t="n">
        <f aca="false">Loan_02!$E344</f>
        <v>0</v>
      </c>
      <c r="S344" s="69" t="n">
        <f aca="false">(-1)*SUM(Roth_01!$D344+Roth_02!$D344+IRA_01!$D344+IRA_02!$D344+Invest_01!$D344+Invest_02!$D344)</f>
        <v>-0</v>
      </c>
      <c r="T344" s="69" t="n">
        <f aca="false">(-1)*(IF(($B344&gt;Input!$O$22),0,Input!$O$28)+IF(($B344&gt;Input!$O$29),0,Input!$O$35)+IF(($B344&gt;Input!$O$36),0,Input!$O$42))</f>
        <v>-0</v>
      </c>
      <c r="U344" s="69" t="n">
        <f aca="false">IF(($AB343*(Input!$C$17/100)&gt;0),0,($AB343*(Input!$C$17/100)))</f>
        <v>0</v>
      </c>
      <c r="V344" s="69"/>
      <c r="W344" s="69" t="n">
        <f aca="false">IF(($N344+$O344+$P344+$Q344+$R344+$S344+$T344+$U344)&lt;0,($N344+$O344+$P344+$Q344+$R344+$S344+$T344+$U344),0)</f>
        <v>0</v>
      </c>
      <c r="X344" s="69"/>
      <c r="Y344" s="69" t="n">
        <f aca="false">IF(($N344+$O344+$P344+$Q344+$R344+$S344+$T344+$U344)&gt;=0,($N344+$O344+$P344+$Q344+$R344+$S344+$T344+$U344),0)</f>
        <v>0</v>
      </c>
      <c r="AA344" s="69" t="n">
        <f aca="false">IF(AND((($AB343+$W343-$U343)&lt;0),($Y344&gt;0)),($AA343-$K344)*(1+Input!$C$19/(12*100)),($AA343+$Y344-$K344)*(1+Input!$C$19/(12*100)))</f>
        <v>747767.031593311</v>
      </c>
      <c r="AB344" s="69" t="n">
        <f aca="false">IF(AND((($AB343+$W343-$U343)&lt;0),($Y344&gt;=0)),($AB343+$W343-$U343+$Y344)*(1+Input!$C$16/(12*100)),0)</f>
        <v>0</v>
      </c>
    </row>
    <row r="345" customFormat="false" ht="12.8" hidden="false" customHeight="false" outlineLevel="0" collapsed="false">
      <c r="A345" s="67" t="n">
        <v>341</v>
      </c>
      <c r="B345" s="68" t="n">
        <f aca="false">EOMONTH(Input!$C$7,A345)</f>
        <v>53296</v>
      </c>
      <c r="D345" s="67" t="n">
        <f aca="false">DATEDIF(Input!$C$23,$B345,"Y")</f>
        <v>68</v>
      </c>
      <c r="E345" s="67" t="n">
        <f aca="false">DATEDIF(Input!$G$23,$B345,"Y")</f>
        <v>67</v>
      </c>
      <c r="G345" s="69" t="n">
        <f aca="false">Salary_01!$L345</f>
        <v>-804.353183252355</v>
      </c>
      <c r="H345" s="69" t="n">
        <f aca="false">Salary_02!$L345</f>
        <v>-804.353183252355</v>
      </c>
      <c r="I345" s="69" t="n">
        <f aca="false">Retirement_Dist_01!$J345</f>
        <v>2785.71952778489</v>
      </c>
      <c r="J345" s="69" t="n">
        <f aca="false">Retirement_Dist_02!$J345</f>
        <v>1498.0326652103</v>
      </c>
      <c r="K345" s="69" t="n">
        <f aca="true">IF($B345&gt;Input!$C$28,(-1)*PMT(Input!$C$19/(100*12),($A$620-OFFSET($A$4,MATCH(Input!$C$28,$B$4:$B$620,1),0,1,1)),$AD$4,0,1),0)</f>
        <v>2734.70377450013</v>
      </c>
      <c r="L345" s="69" t="n">
        <f aca="false">IF(AND(($B345&lt;Input!$C$28),($B345&lt;Input!$G$28)),($G345+$H345+$I345+$J345),($G345+$H345+$I345+$J345+$K345))</f>
        <v>5409.7496009906</v>
      </c>
      <c r="M345" s="69" t="n">
        <f aca="false">Mortgage!$L345</f>
        <v>-571.981918934316</v>
      </c>
      <c r="N345" s="69" t="n">
        <f aca="false">$L345+$M345</f>
        <v>4837.76768205629</v>
      </c>
      <c r="O345" s="69" t="n">
        <f aca="false">IF(AND(($B345&lt;Input!$C$28),($B345&lt;Input!$G$28)),Expenses!$D345,(-1)*$N345)</f>
        <v>-4837.76768205629</v>
      </c>
      <c r="P345" s="69" t="n">
        <f aca="false">Childcare!$D345</f>
        <v>0</v>
      </c>
      <c r="Q345" s="69" t="n">
        <f aca="false">Loan_01!$E345</f>
        <v>0</v>
      </c>
      <c r="R345" s="69" t="n">
        <f aca="false">Loan_02!$E345</f>
        <v>0</v>
      </c>
      <c r="S345" s="69" t="n">
        <f aca="false">(-1)*SUM(Roth_01!$D345+Roth_02!$D345+IRA_01!$D345+IRA_02!$D345+Invest_01!$D345+Invest_02!$D345)</f>
        <v>-0</v>
      </c>
      <c r="T345" s="69" t="n">
        <f aca="false">(-1)*(IF(($B345&gt;Input!$O$22),0,Input!$O$28)+IF(($B345&gt;Input!$O$29),0,Input!$O$35)+IF(($B345&gt;Input!$O$36),0,Input!$O$42))</f>
        <v>-0</v>
      </c>
      <c r="U345" s="69" t="n">
        <f aca="false">IF(($AB344*(Input!$C$17/100)&gt;0),0,($AB344*(Input!$C$17/100)))</f>
        <v>0</v>
      </c>
      <c r="V345" s="69"/>
      <c r="W345" s="69" t="n">
        <f aca="false">IF(($N345+$O345+$P345+$Q345+$R345+$S345+$T345+$U345)&lt;0,($N345+$O345+$P345+$Q345+$R345+$S345+$T345+$U345),0)</f>
        <v>0</v>
      </c>
      <c r="X345" s="69"/>
      <c r="Y345" s="69" t="n">
        <f aca="false">IF(($N345+$O345+$P345+$Q345+$R345+$S345+$T345+$U345)&gt;=0,($N345+$O345+$P345+$Q345+$R345+$S345+$T345+$U345),0)</f>
        <v>0</v>
      </c>
      <c r="AA345" s="69" t="n">
        <f aca="false">IF(AND((($AB344+$W344-$U344)&lt;0),($Y345&gt;0)),($AA344-$K345)*(1+Input!$C$19/(12*100)),($AA344+$Y345-$K345)*(1+Input!$C$19/(12*100)))</f>
        <v>745063.37083247</v>
      </c>
      <c r="AB345" s="69" t="n">
        <f aca="false">IF(AND((($AB344+$W344-$U344)&lt;0),($Y345&gt;=0)),($AB344+$W344-$U344+$Y345)*(1+Input!$C$16/(12*100)),0)</f>
        <v>0</v>
      </c>
    </row>
    <row r="346" customFormat="false" ht="12.8" hidden="false" customHeight="false" outlineLevel="0" collapsed="false">
      <c r="A346" s="67" t="n">
        <v>342</v>
      </c>
      <c r="B346" s="68" t="n">
        <f aca="false">EOMONTH(Input!$C$7,A346)</f>
        <v>53327</v>
      </c>
      <c r="D346" s="67" t="n">
        <f aca="false">DATEDIF(Input!$C$23,$B346,"Y")</f>
        <v>68</v>
      </c>
      <c r="E346" s="67" t="n">
        <f aca="false">DATEDIF(Input!$G$23,$B346,"Y")</f>
        <v>67</v>
      </c>
      <c r="G346" s="69" t="n">
        <f aca="false">Salary_01!$L346</f>
        <v>-804.353183252355</v>
      </c>
      <c r="H346" s="69" t="n">
        <f aca="false">Salary_02!$L346</f>
        <v>-804.353183252355</v>
      </c>
      <c r="I346" s="69" t="n">
        <f aca="false">Retirement_Dist_01!$J346</f>
        <v>2785.71952778489</v>
      </c>
      <c r="J346" s="69" t="n">
        <f aca="false">Retirement_Dist_02!$J346</f>
        <v>1498.0326652103</v>
      </c>
      <c r="K346" s="69" t="n">
        <f aca="true">IF($B346&gt;Input!$C$28,(-1)*PMT(Input!$C$19/(100*12),($A$620-OFFSET($A$4,MATCH(Input!$C$28,$B$4:$B$620,1),0,1,1)),$AD$4,0,1),0)</f>
        <v>2734.70377450013</v>
      </c>
      <c r="L346" s="69" t="n">
        <f aca="false">IF(AND(($B346&lt;Input!$C$28),($B346&lt;Input!$G$28)),($G346+$H346+$I346+$J346),($G346+$H346+$I346+$J346+$K346))</f>
        <v>5409.7496009906</v>
      </c>
      <c r="M346" s="69" t="n">
        <f aca="false">Mortgage!$L346</f>
        <v>-571.981918934316</v>
      </c>
      <c r="N346" s="69" t="n">
        <f aca="false">$L346+$M346</f>
        <v>4837.76768205629</v>
      </c>
      <c r="O346" s="69" t="n">
        <f aca="false">IF(AND(($B346&lt;Input!$C$28),($B346&lt;Input!$G$28)),Expenses!$D346,(-1)*$N346)</f>
        <v>-4837.76768205629</v>
      </c>
      <c r="P346" s="69" t="n">
        <f aca="false">Childcare!$D346</f>
        <v>0</v>
      </c>
      <c r="Q346" s="69" t="n">
        <f aca="false">Loan_01!$E346</f>
        <v>0</v>
      </c>
      <c r="R346" s="69" t="n">
        <f aca="false">Loan_02!$E346</f>
        <v>0</v>
      </c>
      <c r="S346" s="69" t="n">
        <f aca="false">(-1)*SUM(Roth_01!$D346+Roth_02!$D346+IRA_01!$D346+IRA_02!$D346+Invest_01!$D346+Invest_02!$D346)</f>
        <v>-0</v>
      </c>
      <c r="T346" s="69" t="n">
        <f aca="false">(-1)*(IF(($B346&gt;Input!$O$22),0,Input!$O$28)+IF(($B346&gt;Input!$O$29),0,Input!$O$35)+IF(($B346&gt;Input!$O$36),0,Input!$O$42))</f>
        <v>-0</v>
      </c>
      <c r="U346" s="69" t="n">
        <f aca="false">IF(($AB345*(Input!$C$17/100)&gt;0),0,($AB345*(Input!$C$17/100)))</f>
        <v>0</v>
      </c>
      <c r="V346" s="69"/>
      <c r="W346" s="69" t="n">
        <f aca="false">IF(($N346+$O346+$P346+$Q346+$R346+$S346+$T346+$U346)&lt;0,($N346+$O346+$P346+$Q346+$R346+$S346+$T346+$U346),0)</f>
        <v>0</v>
      </c>
      <c r="X346" s="69"/>
      <c r="Y346" s="69" t="n">
        <f aca="false">IF(($N346+$O346+$P346+$Q346+$R346+$S346+$T346+$U346)&gt;=0,($N346+$O346+$P346+$Q346+$R346+$S346+$T346+$U346),0)</f>
        <v>0</v>
      </c>
      <c r="AA346" s="69" t="n">
        <f aca="false">IF(AND((($AB345+$W345-$U345)&lt;0),($Y346&gt;0)),($AA345-$K346)*(1+Input!$C$19/(12*100)),($AA345+$Y346-$K346)*(1+Input!$C$19/(12*100)))</f>
        <v>742359.597419097</v>
      </c>
      <c r="AB346" s="69" t="n">
        <f aca="false">IF(AND((($AB345+$W345-$U345)&lt;0),($Y346&gt;=0)),($AB345+$W345-$U345+$Y346)*(1+Input!$C$16/(12*100)),0)</f>
        <v>0</v>
      </c>
    </row>
    <row r="347" customFormat="false" ht="12.8" hidden="false" customHeight="false" outlineLevel="0" collapsed="false">
      <c r="A347" s="67" t="n">
        <v>343</v>
      </c>
      <c r="B347" s="68" t="n">
        <f aca="false">EOMONTH(Input!$C$7,A347)</f>
        <v>53358</v>
      </c>
      <c r="D347" s="67" t="n">
        <f aca="false">DATEDIF(Input!$C$23,$B347,"Y")</f>
        <v>68</v>
      </c>
      <c r="E347" s="67" t="n">
        <f aca="false">DATEDIF(Input!$G$23,$B347,"Y")</f>
        <v>67</v>
      </c>
      <c r="G347" s="69" t="n">
        <f aca="false">Salary_01!$L347</f>
        <v>-804.353183252355</v>
      </c>
      <c r="H347" s="69" t="n">
        <f aca="false">Salary_02!$L347</f>
        <v>-804.353183252355</v>
      </c>
      <c r="I347" s="69" t="n">
        <f aca="false">Retirement_Dist_01!$J347</f>
        <v>2785.71952778489</v>
      </c>
      <c r="J347" s="69" t="n">
        <f aca="false">Retirement_Dist_02!$J347</f>
        <v>1498.0326652103</v>
      </c>
      <c r="K347" s="69" t="n">
        <f aca="true">IF($B347&gt;Input!$C$28,(-1)*PMT(Input!$C$19/(100*12),($A$620-OFFSET($A$4,MATCH(Input!$C$28,$B$4:$B$620,1),0,1,1)),$AD$4,0,1),0)</f>
        <v>2734.70377450013</v>
      </c>
      <c r="L347" s="69" t="n">
        <f aca="false">IF(AND(($B347&lt;Input!$C$28),($B347&lt;Input!$G$28)),($G347+$H347+$I347+$J347),($G347+$H347+$I347+$J347+$K347))</f>
        <v>5409.7496009906</v>
      </c>
      <c r="M347" s="69" t="n">
        <f aca="false">Mortgage!$L347</f>
        <v>-571.981918934316</v>
      </c>
      <c r="N347" s="69" t="n">
        <f aca="false">$L347+$M347</f>
        <v>4837.76768205629</v>
      </c>
      <c r="O347" s="69" t="n">
        <f aca="false">IF(AND(($B347&lt;Input!$C$28),($B347&lt;Input!$G$28)),Expenses!$D347,(-1)*$N347)</f>
        <v>-4837.76768205629</v>
      </c>
      <c r="P347" s="69" t="n">
        <f aca="false">Childcare!$D347</f>
        <v>0</v>
      </c>
      <c r="Q347" s="69" t="n">
        <f aca="false">Loan_01!$E347</f>
        <v>0</v>
      </c>
      <c r="R347" s="69" t="n">
        <f aca="false">Loan_02!$E347</f>
        <v>0</v>
      </c>
      <c r="S347" s="69" t="n">
        <f aca="false">(-1)*SUM(Roth_01!$D347+Roth_02!$D347+IRA_01!$D347+IRA_02!$D347+Invest_01!$D347+Invest_02!$D347)</f>
        <v>-0</v>
      </c>
      <c r="T347" s="69" t="n">
        <f aca="false">(-1)*(IF(($B347&gt;Input!$O$22),0,Input!$O$28)+IF(($B347&gt;Input!$O$29),0,Input!$O$35)+IF(($B347&gt;Input!$O$36),0,Input!$O$42))</f>
        <v>-0</v>
      </c>
      <c r="U347" s="69" t="n">
        <f aca="false">IF(($AB346*(Input!$C$17/100)&gt;0),0,($AB346*(Input!$C$17/100)))</f>
        <v>0</v>
      </c>
      <c r="V347" s="69"/>
      <c r="W347" s="69" t="n">
        <f aca="false">IF(($N347+$O347+$P347+$Q347+$R347+$S347+$T347+$U347)&lt;0,($N347+$O347+$P347+$Q347+$R347+$S347+$T347+$U347),0)</f>
        <v>0</v>
      </c>
      <c r="X347" s="69"/>
      <c r="Y347" s="69" t="n">
        <f aca="false">IF(($N347+$O347+$P347+$Q347+$R347+$S347+$T347+$U347)&gt;=0,($N347+$O347+$P347+$Q347+$R347+$S347+$T347+$U347),0)</f>
        <v>0</v>
      </c>
      <c r="AA347" s="69" t="n">
        <f aca="false">IF(AND((($AB346+$W346-$U346)&lt;0),($Y347&gt;0)),($AA346-$K347)*(1+Input!$C$19/(12*100)),($AA346+$Y347-$K347)*(1+Input!$C$19/(12*100)))</f>
        <v>739655.711348499</v>
      </c>
      <c r="AB347" s="69" t="n">
        <f aca="false">IF(AND((($AB346+$W346-$U346)&lt;0),($Y347&gt;=0)),($AB346+$W346-$U346+$Y347)*(1+Input!$C$16/(12*100)),0)</f>
        <v>0</v>
      </c>
    </row>
    <row r="348" customFormat="false" ht="12.8" hidden="false" customHeight="false" outlineLevel="0" collapsed="false">
      <c r="A348" s="67" t="n">
        <v>344</v>
      </c>
      <c r="B348" s="68" t="n">
        <f aca="false">EOMONTH(Input!$C$7,A348)</f>
        <v>53386</v>
      </c>
      <c r="D348" s="67" t="n">
        <f aca="false">DATEDIF(Input!$C$23,$B348,"Y")</f>
        <v>68</v>
      </c>
      <c r="E348" s="67" t="n">
        <f aca="false">DATEDIF(Input!$G$23,$B348,"Y")</f>
        <v>67</v>
      </c>
      <c r="G348" s="69" t="n">
        <f aca="false">Salary_01!$L348</f>
        <v>-804.353183252355</v>
      </c>
      <c r="H348" s="69" t="n">
        <f aca="false">Salary_02!$L348</f>
        <v>-804.353183252355</v>
      </c>
      <c r="I348" s="69" t="n">
        <f aca="false">Retirement_Dist_01!$J348</f>
        <v>2785.71952778489</v>
      </c>
      <c r="J348" s="69" t="n">
        <f aca="false">Retirement_Dist_02!$J348</f>
        <v>1498.0326652103</v>
      </c>
      <c r="K348" s="69" t="n">
        <f aca="true">IF($B348&gt;Input!$C$28,(-1)*PMT(Input!$C$19/(100*12),($A$620-OFFSET($A$4,MATCH(Input!$C$28,$B$4:$B$620,1),0,1,1)),$AD$4,0,1),0)</f>
        <v>2734.70377450013</v>
      </c>
      <c r="L348" s="69" t="n">
        <f aca="false">IF(AND(($B348&lt;Input!$C$28),($B348&lt;Input!$G$28)),($G348+$H348+$I348+$J348),($G348+$H348+$I348+$J348+$K348))</f>
        <v>5409.7496009906</v>
      </c>
      <c r="M348" s="69" t="n">
        <f aca="false">Mortgage!$L348</f>
        <v>-571.981918934316</v>
      </c>
      <c r="N348" s="69" t="n">
        <f aca="false">$L348+$M348</f>
        <v>4837.76768205629</v>
      </c>
      <c r="O348" s="69" t="n">
        <f aca="false">IF(AND(($B348&lt;Input!$C$28),($B348&lt;Input!$G$28)),Expenses!$D348,(-1)*$N348)</f>
        <v>-4837.76768205629</v>
      </c>
      <c r="P348" s="69" t="n">
        <f aca="false">Childcare!$D348</f>
        <v>0</v>
      </c>
      <c r="Q348" s="69" t="n">
        <f aca="false">Loan_01!$E348</f>
        <v>0</v>
      </c>
      <c r="R348" s="69" t="n">
        <f aca="false">Loan_02!$E348</f>
        <v>0</v>
      </c>
      <c r="S348" s="69" t="n">
        <f aca="false">(-1)*SUM(Roth_01!$D348+Roth_02!$D348+IRA_01!$D348+IRA_02!$D348+Invest_01!$D348+Invest_02!$D348)</f>
        <v>-0</v>
      </c>
      <c r="T348" s="69" t="n">
        <f aca="false">(-1)*(IF(($B348&gt;Input!$O$22),0,Input!$O$28)+IF(($B348&gt;Input!$O$29),0,Input!$O$35)+IF(($B348&gt;Input!$O$36),0,Input!$O$42))</f>
        <v>-0</v>
      </c>
      <c r="U348" s="69" t="n">
        <f aca="false">IF(($AB347*(Input!$C$17/100)&gt;0),0,($AB347*(Input!$C$17/100)))</f>
        <v>0</v>
      </c>
      <c r="V348" s="69"/>
      <c r="W348" s="69" t="n">
        <f aca="false">IF(($N348+$O348+$P348+$Q348+$R348+$S348+$T348+$U348)&lt;0,($N348+$O348+$P348+$Q348+$R348+$S348+$T348+$U348),0)</f>
        <v>0</v>
      </c>
      <c r="X348" s="69"/>
      <c r="Y348" s="69" t="n">
        <f aca="false">IF(($N348+$O348+$P348+$Q348+$R348+$S348+$T348+$U348)&gt;=0,($N348+$O348+$P348+$Q348+$R348+$S348+$T348+$U348),0)</f>
        <v>0</v>
      </c>
      <c r="AA348" s="69" t="n">
        <f aca="false">IF(AND((($AB347+$W347-$U347)&lt;0),($Y348&gt;0)),($AA347-$K348)*(1+Input!$C$19/(12*100)),($AA347+$Y348-$K348)*(1+Input!$C$19/(12*100)))</f>
        <v>736951.712615981</v>
      </c>
      <c r="AB348" s="69" t="n">
        <f aca="false">IF(AND((($AB347+$W347-$U347)&lt;0),($Y348&gt;=0)),($AB347+$W347-$U347+$Y348)*(1+Input!$C$16/(12*100)),0)</f>
        <v>0</v>
      </c>
    </row>
    <row r="349" customFormat="false" ht="12.8" hidden="false" customHeight="false" outlineLevel="0" collapsed="false">
      <c r="A349" s="67" t="n">
        <v>345</v>
      </c>
      <c r="B349" s="68" t="n">
        <f aca="false">EOMONTH(Input!$C$7,A349)</f>
        <v>53417</v>
      </c>
      <c r="D349" s="67" t="n">
        <f aca="false">DATEDIF(Input!$C$23,$B349,"Y")</f>
        <v>68</v>
      </c>
      <c r="E349" s="67" t="n">
        <f aca="false">DATEDIF(Input!$G$23,$B349,"Y")</f>
        <v>67</v>
      </c>
      <c r="G349" s="69" t="n">
        <f aca="false">Salary_01!$L349</f>
        <v>-804.353183252355</v>
      </c>
      <c r="H349" s="69" t="n">
        <f aca="false">Salary_02!$L349</f>
        <v>-804.353183252355</v>
      </c>
      <c r="I349" s="69" t="n">
        <f aca="false">Retirement_Dist_01!$J349</f>
        <v>2785.71952778489</v>
      </c>
      <c r="J349" s="69" t="n">
        <f aca="false">Retirement_Dist_02!$J349</f>
        <v>1498.0326652103</v>
      </c>
      <c r="K349" s="69" t="n">
        <f aca="true">IF($B349&gt;Input!$C$28,(-1)*PMT(Input!$C$19/(100*12),($A$620-OFFSET($A$4,MATCH(Input!$C$28,$B$4:$B$620,1),0,1,1)),$AD$4,0,1),0)</f>
        <v>2734.70377450013</v>
      </c>
      <c r="L349" s="69" t="n">
        <f aca="false">IF(AND(($B349&lt;Input!$C$28),($B349&lt;Input!$G$28)),($G349+$H349+$I349+$J349),($G349+$H349+$I349+$J349+$K349))</f>
        <v>5409.7496009906</v>
      </c>
      <c r="M349" s="69" t="n">
        <f aca="false">Mortgage!$L349</f>
        <v>-571.981918934316</v>
      </c>
      <c r="N349" s="69" t="n">
        <f aca="false">$L349+$M349</f>
        <v>4837.76768205629</v>
      </c>
      <c r="O349" s="69" t="n">
        <f aca="false">IF(AND(($B349&lt;Input!$C$28),($B349&lt;Input!$G$28)),Expenses!$D349,(-1)*$N349)</f>
        <v>-4837.76768205629</v>
      </c>
      <c r="P349" s="69" t="n">
        <f aca="false">Childcare!$D349</f>
        <v>0</v>
      </c>
      <c r="Q349" s="69" t="n">
        <f aca="false">Loan_01!$E349</f>
        <v>0</v>
      </c>
      <c r="R349" s="69" t="n">
        <f aca="false">Loan_02!$E349</f>
        <v>0</v>
      </c>
      <c r="S349" s="69" t="n">
        <f aca="false">(-1)*SUM(Roth_01!$D349+Roth_02!$D349+IRA_01!$D349+IRA_02!$D349+Invest_01!$D349+Invest_02!$D349)</f>
        <v>-0</v>
      </c>
      <c r="T349" s="69" t="n">
        <f aca="false">(-1)*(IF(($B349&gt;Input!$O$22),0,Input!$O$28)+IF(($B349&gt;Input!$O$29),0,Input!$O$35)+IF(($B349&gt;Input!$O$36),0,Input!$O$42))</f>
        <v>-0</v>
      </c>
      <c r="U349" s="69" t="n">
        <f aca="false">IF(($AB348*(Input!$C$17/100)&gt;0),0,($AB348*(Input!$C$17/100)))</f>
        <v>0</v>
      </c>
      <c r="V349" s="69"/>
      <c r="W349" s="69" t="n">
        <f aca="false">IF(($N349+$O349+$P349+$Q349+$R349+$S349+$T349+$U349)&lt;0,($N349+$O349+$P349+$Q349+$R349+$S349+$T349+$U349),0)</f>
        <v>0</v>
      </c>
      <c r="X349" s="69"/>
      <c r="Y349" s="69" t="n">
        <f aca="false">IF(($N349+$O349+$P349+$Q349+$R349+$S349+$T349+$U349)&gt;=0,($N349+$O349+$P349+$Q349+$R349+$S349+$T349+$U349),0)</f>
        <v>0</v>
      </c>
      <c r="AA349" s="69" t="n">
        <f aca="false">IF(AND((($AB348+$W348-$U348)&lt;0),($Y349&gt;0)),($AA348-$K349)*(1+Input!$C$19/(12*100)),($AA348+$Y349-$K349)*(1+Input!$C$19/(12*100)))</f>
        <v>734247.601216849</v>
      </c>
      <c r="AB349" s="69" t="n">
        <f aca="false">IF(AND((($AB348+$W348-$U348)&lt;0),($Y349&gt;=0)),($AB348+$W348-$U348+$Y349)*(1+Input!$C$16/(12*100)),0)</f>
        <v>0</v>
      </c>
    </row>
    <row r="350" customFormat="false" ht="12.8" hidden="false" customHeight="false" outlineLevel="0" collapsed="false">
      <c r="A350" s="67" t="n">
        <v>346</v>
      </c>
      <c r="B350" s="68" t="n">
        <f aca="false">EOMONTH(Input!$C$7,A350)</f>
        <v>53447</v>
      </c>
      <c r="D350" s="67" t="n">
        <f aca="false">DATEDIF(Input!$C$23,$B350,"Y")</f>
        <v>68</v>
      </c>
      <c r="E350" s="67" t="n">
        <f aca="false">DATEDIF(Input!$G$23,$B350,"Y")</f>
        <v>67</v>
      </c>
      <c r="G350" s="69" t="n">
        <f aca="false">Salary_01!$L350</f>
        <v>-804.353183252355</v>
      </c>
      <c r="H350" s="69" t="n">
        <f aca="false">Salary_02!$L350</f>
        <v>-804.353183252355</v>
      </c>
      <c r="I350" s="69" t="n">
        <f aca="false">Retirement_Dist_01!$J350</f>
        <v>2785.71952778489</v>
      </c>
      <c r="J350" s="69" t="n">
        <f aca="false">Retirement_Dist_02!$J350</f>
        <v>1498.0326652103</v>
      </c>
      <c r="K350" s="69" t="n">
        <f aca="true">IF($B350&gt;Input!$C$28,(-1)*PMT(Input!$C$19/(100*12),($A$620-OFFSET($A$4,MATCH(Input!$C$28,$B$4:$B$620,1),0,1,1)),$AD$4,0,1),0)</f>
        <v>2734.70377450013</v>
      </c>
      <c r="L350" s="69" t="n">
        <f aca="false">IF(AND(($B350&lt;Input!$C$28),($B350&lt;Input!$G$28)),($G350+$H350+$I350+$J350),($G350+$H350+$I350+$J350+$K350))</f>
        <v>5409.7496009906</v>
      </c>
      <c r="M350" s="69" t="n">
        <f aca="false">Mortgage!$L350</f>
        <v>-571.981918934316</v>
      </c>
      <c r="N350" s="69" t="n">
        <f aca="false">$L350+$M350</f>
        <v>4837.76768205629</v>
      </c>
      <c r="O350" s="69" t="n">
        <f aca="false">IF(AND(($B350&lt;Input!$C$28),($B350&lt;Input!$G$28)),Expenses!$D350,(-1)*$N350)</f>
        <v>-4837.76768205629</v>
      </c>
      <c r="P350" s="69" t="n">
        <f aca="false">Childcare!$D350</f>
        <v>0</v>
      </c>
      <c r="Q350" s="69" t="n">
        <f aca="false">Loan_01!$E350</f>
        <v>0</v>
      </c>
      <c r="R350" s="69" t="n">
        <f aca="false">Loan_02!$E350</f>
        <v>0</v>
      </c>
      <c r="S350" s="69" t="n">
        <f aca="false">(-1)*SUM(Roth_01!$D350+Roth_02!$D350+IRA_01!$D350+IRA_02!$D350+Invest_01!$D350+Invest_02!$D350)</f>
        <v>-0</v>
      </c>
      <c r="T350" s="69" t="n">
        <f aca="false">(-1)*(IF(($B350&gt;Input!$O$22),0,Input!$O$28)+IF(($B350&gt;Input!$O$29),0,Input!$O$35)+IF(($B350&gt;Input!$O$36),0,Input!$O$42))</f>
        <v>-0</v>
      </c>
      <c r="U350" s="69" t="n">
        <f aca="false">IF(($AB349*(Input!$C$17/100)&gt;0),0,($AB349*(Input!$C$17/100)))</f>
        <v>0</v>
      </c>
      <c r="V350" s="69"/>
      <c r="W350" s="69" t="n">
        <f aca="false">IF(($N350+$O350+$P350+$Q350+$R350+$S350+$T350+$U350)&lt;0,($N350+$O350+$P350+$Q350+$R350+$S350+$T350+$U350),0)</f>
        <v>0</v>
      </c>
      <c r="X350" s="69"/>
      <c r="Y350" s="69" t="n">
        <f aca="false">IF(($N350+$O350+$P350+$Q350+$R350+$S350+$T350+$U350)&gt;=0,($N350+$O350+$P350+$Q350+$R350+$S350+$T350+$U350),0)</f>
        <v>0</v>
      </c>
      <c r="AA350" s="69" t="n">
        <f aca="false">IF(AND((($AB349+$W349-$U349)&lt;0),($Y350&gt;0)),($AA349-$K350)*(1+Input!$C$19/(12*100)),($AA349+$Y350-$K350)*(1+Input!$C$19/(12*100)))</f>
        <v>731543.377146409</v>
      </c>
      <c r="AB350" s="69" t="n">
        <f aca="false">IF(AND((($AB349+$W349-$U349)&lt;0),($Y350&gt;=0)),($AB349+$W349-$U349+$Y350)*(1+Input!$C$16/(12*100)),0)</f>
        <v>0</v>
      </c>
    </row>
    <row r="351" customFormat="false" ht="12.8" hidden="false" customHeight="false" outlineLevel="0" collapsed="false">
      <c r="A351" s="67" t="n">
        <v>347</v>
      </c>
      <c r="B351" s="68" t="n">
        <f aca="false">EOMONTH(Input!$C$7,A351)</f>
        <v>53478</v>
      </c>
      <c r="D351" s="67" t="n">
        <f aca="false">DATEDIF(Input!$C$23,$B351,"Y")</f>
        <v>69</v>
      </c>
      <c r="E351" s="67" t="n">
        <f aca="false">DATEDIF(Input!$G$23,$B351,"Y")</f>
        <v>67</v>
      </c>
      <c r="G351" s="69" t="n">
        <f aca="false">Salary_01!$L351</f>
        <v>-804.353183252355</v>
      </c>
      <c r="H351" s="69" t="n">
        <f aca="false">Salary_02!$L351</f>
        <v>-804.353183252355</v>
      </c>
      <c r="I351" s="69" t="n">
        <f aca="false">Retirement_Dist_01!$J351</f>
        <v>2785.71952778489</v>
      </c>
      <c r="J351" s="69" t="n">
        <f aca="false">Retirement_Dist_02!$J351</f>
        <v>1498.0326652103</v>
      </c>
      <c r="K351" s="69" t="n">
        <f aca="true">IF($B351&gt;Input!$C$28,(-1)*PMT(Input!$C$19/(100*12),($A$620-OFFSET($A$4,MATCH(Input!$C$28,$B$4:$B$620,1),0,1,1)),$AD$4,0,1),0)</f>
        <v>2734.70377450013</v>
      </c>
      <c r="L351" s="69" t="n">
        <f aca="false">IF(AND(($B351&lt;Input!$C$28),($B351&lt;Input!$G$28)),($G351+$H351+$I351+$J351),($G351+$H351+$I351+$J351+$K351))</f>
        <v>5409.7496009906</v>
      </c>
      <c r="M351" s="69" t="n">
        <f aca="false">Mortgage!$L351</f>
        <v>-571.981918934316</v>
      </c>
      <c r="N351" s="69" t="n">
        <f aca="false">$L351+$M351</f>
        <v>4837.76768205629</v>
      </c>
      <c r="O351" s="69" t="n">
        <f aca="false">IF(AND(($B351&lt;Input!$C$28),($B351&lt;Input!$G$28)),Expenses!$D351,(-1)*$N351)</f>
        <v>-4837.76768205629</v>
      </c>
      <c r="P351" s="69" t="n">
        <f aca="false">Childcare!$D351</f>
        <v>0</v>
      </c>
      <c r="Q351" s="69" t="n">
        <f aca="false">Loan_01!$E351</f>
        <v>0</v>
      </c>
      <c r="R351" s="69" t="n">
        <f aca="false">Loan_02!$E351</f>
        <v>0</v>
      </c>
      <c r="S351" s="69" t="n">
        <f aca="false">(-1)*SUM(Roth_01!$D351+Roth_02!$D351+IRA_01!$D351+IRA_02!$D351+Invest_01!$D351+Invest_02!$D351)</f>
        <v>-0</v>
      </c>
      <c r="T351" s="69" t="n">
        <f aca="false">(-1)*(IF(($B351&gt;Input!$O$22),0,Input!$O$28)+IF(($B351&gt;Input!$O$29),0,Input!$O$35)+IF(($B351&gt;Input!$O$36),0,Input!$O$42))</f>
        <v>-0</v>
      </c>
      <c r="U351" s="69" t="n">
        <f aca="false">IF(($AB350*(Input!$C$17/100)&gt;0),0,($AB350*(Input!$C$17/100)))</f>
        <v>0</v>
      </c>
      <c r="V351" s="69"/>
      <c r="W351" s="69" t="n">
        <f aca="false">IF(($N351+$O351+$P351+$Q351+$R351+$S351+$T351+$U351)&lt;0,($N351+$O351+$P351+$Q351+$R351+$S351+$T351+$U351),0)</f>
        <v>0</v>
      </c>
      <c r="X351" s="69"/>
      <c r="Y351" s="69" t="n">
        <f aca="false">IF(($N351+$O351+$P351+$Q351+$R351+$S351+$T351+$U351)&gt;=0,($N351+$O351+$P351+$Q351+$R351+$S351+$T351+$U351),0)</f>
        <v>0</v>
      </c>
      <c r="AA351" s="69" t="n">
        <f aca="false">IF(AND((($AB350+$W350-$U350)&lt;0),($Y351&gt;0)),($AA350-$K351)*(1+Input!$C$19/(12*100)),($AA350+$Y351-$K351)*(1+Input!$C$19/(12*100)))</f>
        <v>728839.040399966</v>
      </c>
      <c r="AB351" s="69" t="n">
        <f aca="false">IF(AND((($AB350+$W350-$U350)&lt;0),($Y351&gt;=0)),($AB350+$W350-$U350+$Y351)*(1+Input!$C$16/(12*100)),0)</f>
        <v>0</v>
      </c>
    </row>
    <row r="352" customFormat="false" ht="12.8" hidden="false" customHeight="false" outlineLevel="0" collapsed="false">
      <c r="A352" s="67" t="n">
        <v>348</v>
      </c>
      <c r="B352" s="68" t="n">
        <f aca="false">EOMONTH(Input!$C$7,A352)</f>
        <v>53508</v>
      </c>
      <c r="D352" s="67" t="n">
        <f aca="false">DATEDIF(Input!$C$23,$B352,"Y")</f>
        <v>69</v>
      </c>
      <c r="E352" s="67" t="n">
        <f aca="false">DATEDIF(Input!$G$23,$B352,"Y")</f>
        <v>67</v>
      </c>
      <c r="G352" s="69" t="n">
        <f aca="false">Salary_01!$L352</f>
        <v>-820.440246917402</v>
      </c>
      <c r="H352" s="69" t="n">
        <f aca="false">Salary_02!$L352</f>
        <v>-820.440246917402</v>
      </c>
      <c r="I352" s="69" t="n">
        <f aca="false">Retirement_Dist_01!$J352</f>
        <v>2785.71952778489</v>
      </c>
      <c r="J352" s="69" t="n">
        <f aca="false">Retirement_Dist_02!$J352</f>
        <v>1498.0326652103</v>
      </c>
      <c r="K352" s="69" t="n">
        <f aca="true">IF($B352&gt;Input!$C$28,(-1)*PMT(Input!$C$19/(100*12),($A$620-OFFSET($A$4,MATCH(Input!$C$28,$B$4:$B$620,1),0,1,1)),$AD$4,0,1),0)</f>
        <v>2734.70377450013</v>
      </c>
      <c r="L352" s="69" t="n">
        <f aca="false">IF(AND(($B352&lt;Input!$C$28),($B352&lt;Input!$G$28)),($G352+$H352+$I352+$J352),($G352+$H352+$I352+$J352+$K352))</f>
        <v>5377.57547366051</v>
      </c>
      <c r="M352" s="69" t="n">
        <f aca="false">Mortgage!$L352</f>
        <v>-589.141376502345</v>
      </c>
      <c r="N352" s="69" t="n">
        <f aca="false">$L352+$M352</f>
        <v>4788.43409715817</v>
      </c>
      <c r="O352" s="69" t="n">
        <f aca="false">IF(AND(($B352&lt;Input!$C$28),($B352&lt;Input!$G$28)),Expenses!$D352,(-1)*$N352)</f>
        <v>-4788.43409715817</v>
      </c>
      <c r="P352" s="69" t="n">
        <f aca="false">Childcare!$D352</f>
        <v>0</v>
      </c>
      <c r="Q352" s="69" t="n">
        <f aca="false">Loan_01!$E352</f>
        <v>0</v>
      </c>
      <c r="R352" s="69" t="n">
        <f aca="false">Loan_02!$E352</f>
        <v>0</v>
      </c>
      <c r="S352" s="69" t="n">
        <f aca="false">(-1)*SUM(Roth_01!$D352+Roth_02!$D352+IRA_01!$D352+IRA_02!$D352+Invest_01!$D352+Invest_02!$D352)</f>
        <v>-0</v>
      </c>
      <c r="T352" s="69" t="n">
        <f aca="false">(-1)*(IF(($B352&gt;Input!$O$22),0,Input!$O$28)+IF(($B352&gt;Input!$O$29),0,Input!$O$35)+IF(($B352&gt;Input!$O$36),0,Input!$O$42))</f>
        <v>-0</v>
      </c>
      <c r="U352" s="69" t="n">
        <f aca="false">IF(($AB351*(Input!$C$17/100)&gt;0),0,($AB351*(Input!$C$17/100)))</f>
        <v>0</v>
      </c>
      <c r="V352" s="69"/>
      <c r="W352" s="69" t="n">
        <f aca="false">IF(($N352+$O352+$P352+$Q352+$R352+$S352+$T352+$U352)&lt;0,($N352+$O352+$P352+$Q352+$R352+$S352+$T352+$U352),0)</f>
        <v>0</v>
      </c>
      <c r="X352" s="69"/>
      <c r="Y352" s="69" t="n">
        <f aca="false">IF(($N352+$O352+$P352+$Q352+$R352+$S352+$T352+$U352)&gt;=0,($N352+$O352+$P352+$Q352+$R352+$S352+$T352+$U352),0)</f>
        <v>0</v>
      </c>
      <c r="AA352" s="69" t="n">
        <f aca="false">IF(AND((($AB351+$W351-$U351)&lt;0),($Y352&gt;0)),($AA351-$K352)*(1+Input!$C$19/(12*100)),($AA351+$Y352-$K352)*(1+Input!$C$19/(12*100)))</f>
        <v>726134.590972825</v>
      </c>
      <c r="AB352" s="69" t="n">
        <f aca="false">IF(AND((($AB351+$W351-$U351)&lt;0),($Y352&gt;=0)),($AB351+$W351-$U351+$Y352)*(1+Input!$C$16/(12*100)),0)</f>
        <v>0</v>
      </c>
    </row>
    <row r="353" customFormat="false" ht="12.8" hidden="false" customHeight="false" outlineLevel="0" collapsed="false">
      <c r="A353" s="67" t="n">
        <v>349</v>
      </c>
      <c r="B353" s="68" t="n">
        <f aca="false">EOMONTH(Input!$C$7,A353)</f>
        <v>53539</v>
      </c>
      <c r="D353" s="67" t="n">
        <f aca="false">DATEDIF(Input!$C$23,$B353,"Y")</f>
        <v>69</v>
      </c>
      <c r="E353" s="67" t="n">
        <f aca="false">DATEDIF(Input!$G$23,$B353,"Y")</f>
        <v>67</v>
      </c>
      <c r="G353" s="69" t="n">
        <f aca="false">Salary_01!$L353</f>
        <v>-820.440246917402</v>
      </c>
      <c r="H353" s="69" t="n">
        <f aca="false">Salary_02!$L353</f>
        <v>-820.440246917402</v>
      </c>
      <c r="I353" s="69" t="n">
        <f aca="false">Retirement_Dist_01!$J353</f>
        <v>2785.71952778489</v>
      </c>
      <c r="J353" s="69" t="n">
        <f aca="false">Retirement_Dist_02!$J353</f>
        <v>1498.0326652103</v>
      </c>
      <c r="K353" s="69" t="n">
        <f aca="true">IF($B353&gt;Input!$C$28,(-1)*PMT(Input!$C$19/(100*12),($A$620-OFFSET($A$4,MATCH(Input!$C$28,$B$4:$B$620,1),0,1,1)),$AD$4,0,1),0)</f>
        <v>2734.70377450013</v>
      </c>
      <c r="L353" s="69" t="n">
        <f aca="false">IF(AND(($B353&lt;Input!$C$28),($B353&lt;Input!$G$28)),($G353+$H353+$I353+$J353),($G353+$H353+$I353+$J353+$K353))</f>
        <v>5377.57547366051</v>
      </c>
      <c r="M353" s="69" t="n">
        <f aca="false">Mortgage!$L353</f>
        <v>-589.141376502345</v>
      </c>
      <c r="N353" s="69" t="n">
        <f aca="false">$L353+$M353</f>
        <v>4788.43409715817</v>
      </c>
      <c r="O353" s="69" t="n">
        <f aca="false">IF(AND(($B353&lt;Input!$C$28),($B353&lt;Input!$G$28)),Expenses!$D353,(-1)*$N353)</f>
        <v>-4788.43409715817</v>
      </c>
      <c r="P353" s="69" t="n">
        <f aca="false">Childcare!$D353</f>
        <v>0</v>
      </c>
      <c r="Q353" s="69" t="n">
        <f aca="false">Loan_01!$E353</f>
        <v>0</v>
      </c>
      <c r="R353" s="69" t="n">
        <f aca="false">Loan_02!$E353</f>
        <v>0</v>
      </c>
      <c r="S353" s="69" t="n">
        <f aca="false">(-1)*SUM(Roth_01!$D353+Roth_02!$D353+IRA_01!$D353+IRA_02!$D353+Invest_01!$D353+Invest_02!$D353)</f>
        <v>-0</v>
      </c>
      <c r="T353" s="69" t="n">
        <f aca="false">(-1)*(IF(($B353&gt;Input!$O$22),0,Input!$O$28)+IF(($B353&gt;Input!$O$29),0,Input!$O$35)+IF(($B353&gt;Input!$O$36),0,Input!$O$42))</f>
        <v>-0</v>
      </c>
      <c r="U353" s="69" t="n">
        <f aca="false">IF(($AB352*(Input!$C$17/100)&gt;0),0,($AB352*(Input!$C$17/100)))</f>
        <v>0</v>
      </c>
      <c r="V353" s="69"/>
      <c r="W353" s="69" t="n">
        <f aca="false">IF(($N353+$O353+$P353+$Q353+$R353+$S353+$T353+$U353)&lt;0,($N353+$O353+$P353+$Q353+$R353+$S353+$T353+$U353),0)</f>
        <v>0</v>
      </c>
      <c r="X353" s="69"/>
      <c r="Y353" s="69" t="n">
        <f aca="false">IF(($N353+$O353+$P353+$Q353+$R353+$S353+$T353+$U353)&gt;=0,($N353+$O353+$P353+$Q353+$R353+$S353+$T353+$U353),0)</f>
        <v>0</v>
      </c>
      <c r="AA353" s="69" t="n">
        <f aca="false">IF(AND((($AB352+$W352-$U352)&lt;0),($Y353&gt;0)),($AA352-$K353)*(1+Input!$C$19/(12*100)),($AA352+$Y353-$K353)*(1+Input!$C$19/(12*100)))</f>
        <v>723430.028860292</v>
      </c>
      <c r="AB353" s="69" t="n">
        <f aca="false">IF(AND((($AB352+$W352-$U352)&lt;0),($Y353&gt;=0)),($AB352+$W352-$U352+$Y353)*(1+Input!$C$16/(12*100)),0)</f>
        <v>0</v>
      </c>
    </row>
    <row r="354" customFormat="false" ht="12.8" hidden="false" customHeight="false" outlineLevel="0" collapsed="false">
      <c r="A354" s="67" t="n">
        <v>350</v>
      </c>
      <c r="B354" s="68" t="n">
        <f aca="false">EOMONTH(Input!$C$7,A354)</f>
        <v>53570</v>
      </c>
      <c r="D354" s="67" t="n">
        <f aca="false">DATEDIF(Input!$C$23,$B354,"Y")</f>
        <v>69</v>
      </c>
      <c r="E354" s="67" t="n">
        <f aca="false">DATEDIF(Input!$G$23,$B354,"Y")</f>
        <v>67</v>
      </c>
      <c r="G354" s="69" t="n">
        <f aca="false">Salary_01!$L354</f>
        <v>-820.440246917402</v>
      </c>
      <c r="H354" s="69" t="n">
        <f aca="false">Salary_02!$L354</f>
        <v>-820.440246917402</v>
      </c>
      <c r="I354" s="69" t="n">
        <f aca="false">Retirement_Dist_01!$J354</f>
        <v>2785.71952778489</v>
      </c>
      <c r="J354" s="69" t="n">
        <f aca="false">Retirement_Dist_02!$J354</f>
        <v>1498.0326652103</v>
      </c>
      <c r="K354" s="69" t="n">
        <f aca="true">IF($B354&gt;Input!$C$28,(-1)*PMT(Input!$C$19/(100*12),($A$620-OFFSET($A$4,MATCH(Input!$C$28,$B$4:$B$620,1),0,1,1)),$AD$4,0,1),0)</f>
        <v>2734.70377450013</v>
      </c>
      <c r="L354" s="69" t="n">
        <f aca="false">IF(AND(($B354&lt;Input!$C$28),($B354&lt;Input!$G$28)),($G354+$H354+$I354+$J354),($G354+$H354+$I354+$J354+$K354))</f>
        <v>5377.57547366051</v>
      </c>
      <c r="M354" s="69" t="n">
        <f aca="false">Mortgage!$L354</f>
        <v>-589.141376502345</v>
      </c>
      <c r="N354" s="69" t="n">
        <f aca="false">$L354+$M354</f>
        <v>4788.43409715817</v>
      </c>
      <c r="O354" s="69" t="n">
        <f aca="false">IF(AND(($B354&lt;Input!$C$28),($B354&lt;Input!$G$28)),Expenses!$D354,(-1)*$N354)</f>
        <v>-4788.43409715817</v>
      </c>
      <c r="P354" s="69" t="n">
        <f aca="false">Childcare!$D354</f>
        <v>0</v>
      </c>
      <c r="Q354" s="69" t="n">
        <f aca="false">Loan_01!$E354</f>
        <v>0</v>
      </c>
      <c r="R354" s="69" t="n">
        <f aca="false">Loan_02!$E354</f>
        <v>0</v>
      </c>
      <c r="S354" s="69" t="n">
        <f aca="false">(-1)*SUM(Roth_01!$D354+Roth_02!$D354+IRA_01!$D354+IRA_02!$D354+Invest_01!$D354+Invest_02!$D354)</f>
        <v>-0</v>
      </c>
      <c r="T354" s="69" t="n">
        <f aca="false">(-1)*(IF(($B354&gt;Input!$O$22),0,Input!$O$28)+IF(($B354&gt;Input!$O$29),0,Input!$O$35)+IF(($B354&gt;Input!$O$36),0,Input!$O$42))</f>
        <v>-0</v>
      </c>
      <c r="U354" s="69" t="n">
        <f aca="false">IF(($AB353*(Input!$C$17/100)&gt;0),0,($AB353*(Input!$C$17/100)))</f>
        <v>0</v>
      </c>
      <c r="V354" s="69"/>
      <c r="W354" s="69" t="n">
        <f aca="false">IF(($N354+$O354+$P354+$Q354+$R354+$S354+$T354+$U354)&lt;0,($N354+$O354+$P354+$Q354+$R354+$S354+$T354+$U354),0)</f>
        <v>0</v>
      </c>
      <c r="X354" s="69"/>
      <c r="Y354" s="69" t="n">
        <f aca="false">IF(($N354+$O354+$P354+$Q354+$R354+$S354+$T354+$U354)&gt;=0,($N354+$O354+$P354+$Q354+$R354+$S354+$T354+$U354),0)</f>
        <v>0</v>
      </c>
      <c r="AA354" s="69" t="n">
        <f aca="false">IF(AND((($AB353+$W353-$U353)&lt;0),($Y354&gt;0)),($AA353-$K354)*(1+Input!$C$19/(12*100)),($AA353+$Y354-$K354)*(1+Input!$C$19/(12*100)))</f>
        <v>720725.35405767</v>
      </c>
      <c r="AB354" s="69" t="n">
        <f aca="false">IF(AND((($AB353+$W353-$U353)&lt;0),($Y354&gt;=0)),($AB353+$W353-$U353+$Y354)*(1+Input!$C$16/(12*100)),0)</f>
        <v>0</v>
      </c>
    </row>
    <row r="355" customFormat="false" ht="12.8" hidden="false" customHeight="false" outlineLevel="0" collapsed="false">
      <c r="A355" s="67" t="n">
        <v>351</v>
      </c>
      <c r="B355" s="68" t="n">
        <f aca="false">EOMONTH(Input!$C$7,A355)</f>
        <v>53600</v>
      </c>
      <c r="D355" s="67" t="n">
        <f aca="false">DATEDIF(Input!$C$23,$B355,"Y")</f>
        <v>69</v>
      </c>
      <c r="E355" s="67" t="n">
        <f aca="false">DATEDIF(Input!$G$23,$B355,"Y")</f>
        <v>67</v>
      </c>
      <c r="G355" s="69" t="n">
        <f aca="false">Salary_01!$L355</f>
        <v>-820.440246917402</v>
      </c>
      <c r="H355" s="69" t="n">
        <f aca="false">Salary_02!$L355</f>
        <v>-820.440246917402</v>
      </c>
      <c r="I355" s="69" t="n">
        <f aca="false">Retirement_Dist_01!$J355</f>
        <v>2785.71952778489</v>
      </c>
      <c r="J355" s="69" t="n">
        <f aca="false">Retirement_Dist_02!$J355</f>
        <v>1498.0326652103</v>
      </c>
      <c r="K355" s="69" t="n">
        <f aca="true">IF($B355&gt;Input!$C$28,(-1)*PMT(Input!$C$19/(100*12),($A$620-OFFSET($A$4,MATCH(Input!$C$28,$B$4:$B$620,1),0,1,1)),$AD$4,0,1),0)</f>
        <v>2734.70377450013</v>
      </c>
      <c r="L355" s="69" t="n">
        <f aca="false">IF(AND(($B355&lt;Input!$C$28),($B355&lt;Input!$G$28)),($G355+$H355+$I355+$J355),($G355+$H355+$I355+$J355+$K355))</f>
        <v>5377.57547366051</v>
      </c>
      <c r="M355" s="69" t="n">
        <f aca="false">Mortgage!$L355</f>
        <v>-589.141376502345</v>
      </c>
      <c r="N355" s="69" t="n">
        <f aca="false">$L355+$M355</f>
        <v>4788.43409715817</v>
      </c>
      <c r="O355" s="69" t="n">
        <f aca="false">IF(AND(($B355&lt;Input!$C$28),($B355&lt;Input!$G$28)),Expenses!$D355,(-1)*$N355)</f>
        <v>-4788.43409715817</v>
      </c>
      <c r="P355" s="69" t="n">
        <f aca="false">Childcare!$D355</f>
        <v>0</v>
      </c>
      <c r="Q355" s="69" t="n">
        <f aca="false">Loan_01!$E355</f>
        <v>0</v>
      </c>
      <c r="R355" s="69" t="n">
        <f aca="false">Loan_02!$E355</f>
        <v>0</v>
      </c>
      <c r="S355" s="69" t="n">
        <f aca="false">(-1)*SUM(Roth_01!$D355+Roth_02!$D355+IRA_01!$D355+IRA_02!$D355+Invest_01!$D355+Invest_02!$D355)</f>
        <v>-0</v>
      </c>
      <c r="T355" s="69" t="n">
        <f aca="false">(-1)*(IF(($B355&gt;Input!$O$22),0,Input!$O$28)+IF(($B355&gt;Input!$O$29),0,Input!$O$35)+IF(($B355&gt;Input!$O$36),0,Input!$O$42))</f>
        <v>-0</v>
      </c>
      <c r="U355" s="69" t="n">
        <f aca="false">IF(($AB354*(Input!$C$17/100)&gt;0),0,($AB354*(Input!$C$17/100)))</f>
        <v>0</v>
      </c>
      <c r="V355" s="69"/>
      <c r="W355" s="69" t="n">
        <f aca="false">IF(($N355+$O355+$P355+$Q355+$R355+$S355+$T355+$U355)&lt;0,($N355+$O355+$P355+$Q355+$R355+$S355+$T355+$U355),0)</f>
        <v>0</v>
      </c>
      <c r="X355" s="69"/>
      <c r="Y355" s="69" t="n">
        <f aca="false">IF(($N355+$O355+$P355+$Q355+$R355+$S355+$T355+$U355)&gt;=0,($N355+$O355+$P355+$Q355+$R355+$S355+$T355+$U355),0)</f>
        <v>0</v>
      </c>
      <c r="AA355" s="69" t="n">
        <f aca="false">IF(AND((($AB354+$W354-$U354)&lt;0),($Y355&gt;0)),($AA354-$K355)*(1+Input!$C$19/(12*100)),($AA354+$Y355-$K355)*(1+Input!$C$19/(12*100)))</f>
        <v>718020.566560265</v>
      </c>
      <c r="AB355" s="69" t="n">
        <f aca="false">IF(AND((($AB354+$W354-$U354)&lt;0),($Y355&gt;=0)),($AB354+$W354-$U354+$Y355)*(1+Input!$C$16/(12*100)),0)</f>
        <v>0</v>
      </c>
    </row>
    <row r="356" customFormat="false" ht="12.8" hidden="false" customHeight="false" outlineLevel="0" collapsed="false">
      <c r="A356" s="67" t="n">
        <v>352</v>
      </c>
      <c r="B356" s="68" t="n">
        <f aca="false">EOMONTH(Input!$C$7,A356)</f>
        <v>53631</v>
      </c>
      <c r="D356" s="67" t="n">
        <f aca="false">DATEDIF(Input!$C$23,$B356,"Y")</f>
        <v>69</v>
      </c>
      <c r="E356" s="67" t="n">
        <f aca="false">DATEDIF(Input!$G$23,$B356,"Y")</f>
        <v>68</v>
      </c>
      <c r="G356" s="69" t="n">
        <f aca="false">Salary_01!$L356</f>
        <v>-820.440246917402</v>
      </c>
      <c r="H356" s="69" t="n">
        <f aca="false">Salary_02!$L356</f>
        <v>-820.440246917402</v>
      </c>
      <c r="I356" s="69" t="n">
        <f aca="false">Retirement_Dist_01!$J356</f>
        <v>2785.71952778489</v>
      </c>
      <c r="J356" s="69" t="n">
        <f aca="false">Retirement_Dist_02!$J356</f>
        <v>1498.0326652103</v>
      </c>
      <c r="K356" s="69" t="n">
        <f aca="true">IF($B356&gt;Input!$C$28,(-1)*PMT(Input!$C$19/(100*12),($A$620-OFFSET($A$4,MATCH(Input!$C$28,$B$4:$B$620,1),0,1,1)),$AD$4,0,1),0)</f>
        <v>2734.70377450013</v>
      </c>
      <c r="L356" s="69" t="n">
        <f aca="false">IF(AND(($B356&lt;Input!$C$28),($B356&lt;Input!$G$28)),($G356+$H356+$I356+$J356),($G356+$H356+$I356+$J356+$K356))</f>
        <v>5377.57547366051</v>
      </c>
      <c r="M356" s="69" t="n">
        <f aca="false">Mortgage!$L356</f>
        <v>-589.141376502345</v>
      </c>
      <c r="N356" s="69" t="n">
        <f aca="false">$L356+$M356</f>
        <v>4788.43409715817</v>
      </c>
      <c r="O356" s="69" t="n">
        <f aca="false">IF(AND(($B356&lt;Input!$C$28),($B356&lt;Input!$G$28)),Expenses!$D356,(-1)*$N356)</f>
        <v>-4788.43409715817</v>
      </c>
      <c r="P356" s="69" t="n">
        <f aca="false">Childcare!$D356</f>
        <v>0</v>
      </c>
      <c r="Q356" s="69" t="n">
        <f aca="false">Loan_01!$E356</f>
        <v>0</v>
      </c>
      <c r="R356" s="69" t="n">
        <f aca="false">Loan_02!$E356</f>
        <v>0</v>
      </c>
      <c r="S356" s="69" t="n">
        <f aca="false">(-1)*SUM(Roth_01!$D356+Roth_02!$D356+IRA_01!$D356+IRA_02!$D356+Invest_01!$D356+Invest_02!$D356)</f>
        <v>-0</v>
      </c>
      <c r="T356" s="69" t="n">
        <f aca="false">(-1)*(IF(($B356&gt;Input!$O$22),0,Input!$O$28)+IF(($B356&gt;Input!$O$29),0,Input!$O$35)+IF(($B356&gt;Input!$O$36),0,Input!$O$42))</f>
        <v>-0</v>
      </c>
      <c r="U356" s="69" t="n">
        <f aca="false">IF(($AB355*(Input!$C$17/100)&gt;0),0,($AB355*(Input!$C$17/100)))</f>
        <v>0</v>
      </c>
      <c r="V356" s="69"/>
      <c r="W356" s="69" t="n">
        <f aca="false">IF(($N356+$O356+$P356+$Q356+$R356+$S356+$T356+$U356)&lt;0,($N356+$O356+$P356+$Q356+$R356+$S356+$T356+$U356),0)</f>
        <v>0</v>
      </c>
      <c r="X356" s="69"/>
      <c r="Y356" s="69" t="n">
        <f aca="false">IF(($N356+$O356+$P356+$Q356+$R356+$S356+$T356+$U356)&gt;=0,($N356+$O356+$P356+$Q356+$R356+$S356+$T356+$U356),0)</f>
        <v>0</v>
      </c>
      <c r="AA356" s="69" t="n">
        <f aca="false">IF(AND((($AB355+$W355-$U355)&lt;0),($Y356&gt;0)),($AA355-$K356)*(1+Input!$C$19/(12*100)),($AA355+$Y356-$K356)*(1+Input!$C$19/(12*100)))</f>
        <v>715315.666363381</v>
      </c>
      <c r="AB356" s="69" t="n">
        <f aca="false">IF(AND((($AB355+$W355-$U355)&lt;0),($Y356&gt;=0)),($AB355+$W355-$U355+$Y356)*(1+Input!$C$16/(12*100)),0)</f>
        <v>0</v>
      </c>
    </row>
    <row r="357" customFormat="false" ht="12.8" hidden="false" customHeight="false" outlineLevel="0" collapsed="false">
      <c r="A357" s="67" t="n">
        <v>353</v>
      </c>
      <c r="B357" s="68" t="n">
        <f aca="false">EOMONTH(Input!$C$7,A357)</f>
        <v>53661</v>
      </c>
      <c r="D357" s="67" t="n">
        <f aca="false">DATEDIF(Input!$C$23,$B357,"Y")</f>
        <v>69</v>
      </c>
      <c r="E357" s="67" t="n">
        <f aca="false">DATEDIF(Input!$G$23,$B357,"Y")</f>
        <v>68</v>
      </c>
      <c r="G357" s="69" t="n">
        <f aca="false">Salary_01!$L357</f>
        <v>-820.440246917402</v>
      </c>
      <c r="H357" s="69" t="n">
        <f aca="false">Salary_02!$L357</f>
        <v>-820.440246917402</v>
      </c>
      <c r="I357" s="69" t="n">
        <f aca="false">Retirement_Dist_01!$J357</f>
        <v>2785.71952778489</v>
      </c>
      <c r="J357" s="69" t="n">
        <f aca="false">Retirement_Dist_02!$J357</f>
        <v>1498.0326652103</v>
      </c>
      <c r="K357" s="69" t="n">
        <f aca="true">IF($B357&gt;Input!$C$28,(-1)*PMT(Input!$C$19/(100*12),($A$620-OFFSET($A$4,MATCH(Input!$C$28,$B$4:$B$620,1),0,1,1)),$AD$4,0,1),0)</f>
        <v>2734.70377450013</v>
      </c>
      <c r="L357" s="69" t="n">
        <f aca="false">IF(AND(($B357&lt;Input!$C$28),($B357&lt;Input!$G$28)),($G357+$H357+$I357+$J357),($G357+$H357+$I357+$J357+$K357))</f>
        <v>5377.57547366051</v>
      </c>
      <c r="M357" s="69" t="n">
        <f aca="false">Mortgage!$L357</f>
        <v>-589.141376502345</v>
      </c>
      <c r="N357" s="69" t="n">
        <f aca="false">$L357+$M357</f>
        <v>4788.43409715817</v>
      </c>
      <c r="O357" s="69" t="n">
        <f aca="false">IF(AND(($B357&lt;Input!$C$28),($B357&lt;Input!$G$28)),Expenses!$D357,(-1)*$N357)</f>
        <v>-4788.43409715817</v>
      </c>
      <c r="P357" s="69" t="n">
        <f aca="false">Childcare!$D357</f>
        <v>0</v>
      </c>
      <c r="Q357" s="69" t="n">
        <f aca="false">Loan_01!$E357</f>
        <v>0</v>
      </c>
      <c r="R357" s="69" t="n">
        <f aca="false">Loan_02!$E357</f>
        <v>0</v>
      </c>
      <c r="S357" s="69" t="n">
        <f aca="false">(-1)*SUM(Roth_01!$D357+Roth_02!$D357+IRA_01!$D357+IRA_02!$D357+Invest_01!$D357+Invest_02!$D357)</f>
        <v>-0</v>
      </c>
      <c r="T357" s="69" t="n">
        <f aca="false">(-1)*(IF(($B357&gt;Input!$O$22),0,Input!$O$28)+IF(($B357&gt;Input!$O$29),0,Input!$O$35)+IF(($B357&gt;Input!$O$36),0,Input!$O$42))</f>
        <v>-0</v>
      </c>
      <c r="U357" s="69" t="n">
        <f aca="false">IF(($AB356*(Input!$C$17/100)&gt;0),0,($AB356*(Input!$C$17/100)))</f>
        <v>0</v>
      </c>
      <c r="V357" s="69"/>
      <c r="W357" s="69" t="n">
        <f aca="false">IF(($N357+$O357+$P357+$Q357+$R357+$S357+$T357+$U357)&lt;0,($N357+$O357+$P357+$Q357+$R357+$S357+$T357+$U357),0)</f>
        <v>0</v>
      </c>
      <c r="X357" s="69"/>
      <c r="Y357" s="69" t="n">
        <f aca="false">IF(($N357+$O357+$P357+$Q357+$R357+$S357+$T357+$U357)&gt;=0,($N357+$O357+$P357+$Q357+$R357+$S357+$T357+$U357),0)</f>
        <v>0</v>
      </c>
      <c r="AA357" s="69" t="n">
        <f aca="false">IF(AND((($AB356+$W356-$U356)&lt;0),($Y357&gt;0)),($AA356-$K357)*(1+Input!$C$19/(12*100)),($AA356+$Y357-$K357)*(1+Input!$C$19/(12*100)))</f>
        <v>712610.653462322</v>
      </c>
      <c r="AB357" s="69" t="n">
        <f aca="false">IF(AND((($AB356+$W356-$U356)&lt;0),($Y357&gt;=0)),($AB356+$W356-$U356+$Y357)*(1+Input!$C$16/(12*100)),0)</f>
        <v>0</v>
      </c>
    </row>
    <row r="358" customFormat="false" ht="12.8" hidden="false" customHeight="false" outlineLevel="0" collapsed="false">
      <c r="A358" s="67" t="n">
        <v>354</v>
      </c>
      <c r="B358" s="68" t="n">
        <f aca="false">EOMONTH(Input!$C$7,A358)</f>
        <v>53692</v>
      </c>
      <c r="D358" s="67" t="n">
        <f aca="false">DATEDIF(Input!$C$23,$B358,"Y")</f>
        <v>69</v>
      </c>
      <c r="E358" s="67" t="n">
        <f aca="false">DATEDIF(Input!$G$23,$B358,"Y")</f>
        <v>68</v>
      </c>
      <c r="G358" s="69" t="n">
        <f aca="false">Salary_01!$L358</f>
        <v>-820.440246917402</v>
      </c>
      <c r="H358" s="69" t="n">
        <f aca="false">Salary_02!$L358</f>
        <v>-820.440246917402</v>
      </c>
      <c r="I358" s="69" t="n">
        <f aca="false">Retirement_Dist_01!$J358</f>
        <v>2785.71952778489</v>
      </c>
      <c r="J358" s="69" t="n">
        <f aca="false">Retirement_Dist_02!$J358</f>
        <v>1498.0326652103</v>
      </c>
      <c r="K358" s="69" t="n">
        <f aca="true">IF($B358&gt;Input!$C$28,(-1)*PMT(Input!$C$19/(100*12),($A$620-OFFSET($A$4,MATCH(Input!$C$28,$B$4:$B$620,1),0,1,1)),$AD$4,0,1),0)</f>
        <v>2734.70377450013</v>
      </c>
      <c r="L358" s="69" t="n">
        <f aca="false">IF(AND(($B358&lt;Input!$C$28),($B358&lt;Input!$G$28)),($G358+$H358+$I358+$J358),($G358+$H358+$I358+$J358+$K358))</f>
        <v>5377.57547366051</v>
      </c>
      <c r="M358" s="69" t="n">
        <f aca="false">Mortgage!$L358</f>
        <v>-589.141376502345</v>
      </c>
      <c r="N358" s="69" t="n">
        <f aca="false">$L358+$M358</f>
        <v>4788.43409715817</v>
      </c>
      <c r="O358" s="69" t="n">
        <f aca="false">IF(AND(($B358&lt;Input!$C$28),($B358&lt;Input!$G$28)),Expenses!$D358,(-1)*$N358)</f>
        <v>-4788.43409715817</v>
      </c>
      <c r="P358" s="69" t="n">
        <f aca="false">Childcare!$D358</f>
        <v>0</v>
      </c>
      <c r="Q358" s="69" t="n">
        <f aca="false">Loan_01!$E358</f>
        <v>0</v>
      </c>
      <c r="R358" s="69" t="n">
        <f aca="false">Loan_02!$E358</f>
        <v>0</v>
      </c>
      <c r="S358" s="69" t="n">
        <f aca="false">(-1)*SUM(Roth_01!$D358+Roth_02!$D358+IRA_01!$D358+IRA_02!$D358+Invest_01!$D358+Invest_02!$D358)</f>
        <v>-0</v>
      </c>
      <c r="T358" s="69" t="n">
        <f aca="false">(-1)*(IF(($B358&gt;Input!$O$22),0,Input!$O$28)+IF(($B358&gt;Input!$O$29),0,Input!$O$35)+IF(($B358&gt;Input!$O$36),0,Input!$O$42))</f>
        <v>-0</v>
      </c>
      <c r="U358" s="69" t="n">
        <f aca="false">IF(($AB357*(Input!$C$17/100)&gt;0),0,($AB357*(Input!$C$17/100)))</f>
        <v>0</v>
      </c>
      <c r="V358" s="69"/>
      <c r="W358" s="69" t="n">
        <f aca="false">IF(($N358+$O358+$P358+$Q358+$R358+$S358+$T358+$U358)&lt;0,($N358+$O358+$P358+$Q358+$R358+$S358+$T358+$U358),0)</f>
        <v>0</v>
      </c>
      <c r="X358" s="69"/>
      <c r="Y358" s="69" t="n">
        <f aca="false">IF(($N358+$O358+$P358+$Q358+$R358+$S358+$T358+$U358)&gt;=0,($N358+$O358+$P358+$Q358+$R358+$S358+$T358+$U358),0)</f>
        <v>0</v>
      </c>
      <c r="AA358" s="69" t="n">
        <f aca="false">IF(AND((($AB357+$W357-$U357)&lt;0),($Y358&gt;0)),($AA357-$K358)*(1+Input!$C$19/(12*100)),($AA357+$Y358-$K358)*(1+Input!$C$19/(12*100)))</f>
        <v>709905.527852392</v>
      </c>
      <c r="AB358" s="69" t="n">
        <f aca="false">IF(AND((($AB357+$W357-$U357)&lt;0),($Y358&gt;=0)),($AB357+$W357-$U357+$Y358)*(1+Input!$C$16/(12*100)),0)</f>
        <v>0</v>
      </c>
    </row>
    <row r="359" customFormat="false" ht="12.8" hidden="false" customHeight="false" outlineLevel="0" collapsed="false">
      <c r="A359" s="67" t="n">
        <v>355</v>
      </c>
      <c r="B359" s="68" t="n">
        <f aca="false">EOMONTH(Input!$C$7,A359)</f>
        <v>53723</v>
      </c>
      <c r="D359" s="67" t="n">
        <f aca="false">DATEDIF(Input!$C$23,$B359,"Y")</f>
        <v>69</v>
      </c>
      <c r="E359" s="67" t="n">
        <f aca="false">DATEDIF(Input!$G$23,$B359,"Y")</f>
        <v>68</v>
      </c>
      <c r="G359" s="69" t="n">
        <f aca="false">Salary_01!$L359</f>
        <v>-820.440246917402</v>
      </c>
      <c r="H359" s="69" t="n">
        <f aca="false">Salary_02!$L359</f>
        <v>-820.440246917402</v>
      </c>
      <c r="I359" s="69" t="n">
        <f aca="false">Retirement_Dist_01!$J359</f>
        <v>2785.71952778489</v>
      </c>
      <c r="J359" s="69" t="n">
        <f aca="false">Retirement_Dist_02!$J359</f>
        <v>1498.0326652103</v>
      </c>
      <c r="K359" s="69" t="n">
        <f aca="true">IF($B359&gt;Input!$C$28,(-1)*PMT(Input!$C$19/(100*12),($A$620-OFFSET($A$4,MATCH(Input!$C$28,$B$4:$B$620,1),0,1,1)),$AD$4,0,1),0)</f>
        <v>2734.70377450013</v>
      </c>
      <c r="L359" s="69" t="n">
        <f aca="false">IF(AND(($B359&lt;Input!$C$28),($B359&lt;Input!$G$28)),($G359+$H359+$I359+$J359),($G359+$H359+$I359+$J359+$K359))</f>
        <v>5377.57547366051</v>
      </c>
      <c r="M359" s="69" t="n">
        <f aca="false">Mortgage!$L359</f>
        <v>-589.141376502345</v>
      </c>
      <c r="N359" s="69" t="n">
        <f aca="false">$L359+$M359</f>
        <v>4788.43409715817</v>
      </c>
      <c r="O359" s="69" t="n">
        <f aca="false">IF(AND(($B359&lt;Input!$C$28),($B359&lt;Input!$G$28)),Expenses!$D359,(-1)*$N359)</f>
        <v>-4788.43409715817</v>
      </c>
      <c r="P359" s="69" t="n">
        <f aca="false">Childcare!$D359</f>
        <v>0</v>
      </c>
      <c r="Q359" s="69" t="n">
        <f aca="false">Loan_01!$E359</f>
        <v>0</v>
      </c>
      <c r="R359" s="69" t="n">
        <f aca="false">Loan_02!$E359</f>
        <v>0</v>
      </c>
      <c r="S359" s="69" t="n">
        <f aca="false">(-1)*SUM(Roth_01!$D359+Roth_02!$D359+IRA_01!$D359+IRA_02!$D359+Invest_01!$D359+Invest_02!$D359)</f>
        <v>-0</v>
      </c>
      <c r="T359" s="69" t="n">
        <f aca="false">(-1)*(IF(($B359&gt;Input!$O$22),0,Input!$O$28)+IF(($B359&gt;Input!$O$29),0,Input!$O$35)+IF(($B359&gt;Input!$O$36),0,Input!$O$42))</f>
        <v>-0</v>
      </c>
      <c r="U359" s="69" t="n">
        <f aca="false">IF(($AB358*(Input!$C$17/100)&gt;0),0,($AB358*(Input!$C$17/100)))</f>
        <v>0</v>
      </c>
      <c r="V359" s="69"/>
      <c r="W359" s="69" t="n">
        <f aca="false">IF(($N359+$O359+$P359+$Q359+$R359+$S359+$T359+$U359)&lt;0,($N359+$O359+$P359+$Q359+$R359+$S359+$T359+$U359),0)</f>
        <v>0</v>
      </c>
      <c r="X359" s="69"/>
      <c r="Y359" s="69" t="n">
        <f aca="false">IF(($N359+$O359+$P359+$Q359+$R359+$S359+$T359+$U359)&gt;=0,($N359+$O359+$P359+$Q359+$R359+$S359+$T359+$U359),0)</f>
        <v>0</v>
      </c>
      <c r="AA359" s="69" t="n">
        <f aca="false">IF(AND((($AB358+$W358-$U358)&lt;0),($Y359&gt;0)),($AA358-$K359)*(1+Input!$C$19/(12*100)),($AA358+$Y359-$K359)*(1+Input!$C$19/(12*100)))</f>
        <v>707200.289528896</v>
      </c>
      <c r="AB359" s="69" t="n">
        <f aca="false">IF(AND((($AB358+$W358-$U358)&lt;0),($Y359&gt;=0)),($AB358+$W358-$U358+$Y359)*(1+Input!$C$16/(12*100)),0)</f>
        <v>0</v>
      </c>
    </row>
    <row r="360" customFormat="false" ht="12.8" hidden="false" customHeight="false" outlineLevel="0" collapsed="false">
      <c r="A360" s="67" t="n">
        <v>356</v>
      </c>
      <c r="B360" s="68" t="n">
        <f aca="false">EOMONTH(Input!$C$7,A360)</f>
        <v>53751</v>
      </c>
      <c r="D360" s="67" t="n">
        <f aca="false">DATEDIF(Input!$C$23,$B360,"Y")</f>
        <v>69</v>
      </c>
      <c r="E360" s="67" t="n">
        <f aca="false">DATEDIF(Input!$G$23,$B360,"Y")</f>
        <v>68</v>
      </c>
      <c r="G360" s="69" t="n">
        <f aca="false">Salary_01!$L360</f>
        <v>-820.440246917402</v>
      </c>
      <c r="H360" s="69" t="n">
        <f aca="false">Salary_02!$L360</f>
        <v>-820.440246917402</v>
      </c>
      <c r="I360" s="69" t="n">
        <f aca="false">Retirement_Dist_01!$J360</f>
        <v>2785.71952778489</v>
      </c>
      <c r="J360" s="69" t="n">
        <f aca="false">Retirement_Dist_02!$J360</f>
        <v>1498.0326652103</v>
      </c>
      <c r="K360" s="69" t="n">
        <f aca="true">IF($B360&gt;Input!$C$28,(-1)*PMT(Input!$C$19/(100*12),($A$620-OFFSET($A$4,MATCH(Input!$C$28,$B$4:$B$620,1),0,1,1)),$AD$4,0,1),0)</f>
        <v>2734.70377450013</v>
      </c>
      <c r="L360" s="69" t="n">
        <f aca="false">IF(AND(($B360&lt;Input!$C$28),($B360&lt;Input!$G$28)),($G360+$H360+$I360+$J360),($G360+$H360+$I360+$J360+$K360))</f>
        <v>5377.57547366051</v>
      </c>
      <c r="M360" s="69" t="n">
        <f aca="false">Mortgage!$L360</f>
        <v>-589.141376502345</v>
      </c>
      <c r="N360" s="69" t="n">
        <f aca="false">$L360+$M360</f>
        <v>4788.43409715817</v>
      </c>
      <c r="O360" s="69" t="n">
        <f aca="false">IF(AND(($B360&lt;Input!$C$28),($B360&lt;Input!$G$28)),Expenses!$D360,(-1)*$N360)</f>
        <v>-4788.43409715817</v>
      </c>
      <c r="P360" s="69" t="n">
        <f aca="false">Childcare!$D360</f>
        <v>0</v>
      </c>
      <c r="Q360" s="69" t="n">
        <f aca="false">Loan_01!$E360</f>
        <v>0</v>
      </c>
      <c r="R360" s="69" t="n">
        <f aca="false">Loan_02!$E360</f>
        <v>0</v>
      </c>
      <c r="S360" s="69" t="n">
        <f aca="false">(-1)*SUM(Roth_01!$D360+Roth_02!$D360+IRA_01!$D360+IRA_02!$D360+Invest_01!$D360+Invest_02!$D360)</f>
        <v>-0</v>
      </c>
      <c r="T360" s="69" t="n">
        <f aca="false">(-1)*(IF(($B360&gt;Input!$O$22),0,Input!$O$28)+IF(($B360&gt;Input!$O$29),0,Input!$O$35)+IF(($B360&gt;Input!$O$36),0,Input!$O$42))</f>
        <v>-0</v>
      </c>
      <c r="U360" s="69" t="n">
        <f aca="false">IF(($AB359*(Input!$C$17/100)&gt;0),0,($AB359*(Input!$C$17/100)))</f>
        <v>0</v>
      </c>
      <c r="V360" s="69"/>
      <c r="W360" s="69" t="n">
        <f aca="false">IF(($N360+$O360+$P360+$Q360+$R360+$S360+$T360+$U360)&lt;0,($N360+$O360+$P360+$Q360+$R360+$S360+$T360+$U360),0)</f>
        <v>0</v>
      </c>
      <c r="X360" s="69"/>
      <c r="Y360" s="69" t="n">
        <f aca="false">IF(($N360+$O360+$P360+$Q360+$R360+$S360+$T360+$U360)&gt;=0,($N360+$O360+$P360+$Q360+$R360+$S360+$T360+$U360),0)</f>
        <v>0</v>
      </c>
      <c r="AA360" s="69" t="n">
        <f aca="false">IF(AND((($AB359+$W359-$U359)&lt;0),($Y360&gt;0)),($AA359-$K360)*(1+Input!$C$19/(12*100)),($AA359+$Y360-$K360)*(1+Input!$C$19/(12*100)))</f>
        <v>704494.938487135</v>
      </c>
      <c r="AB360" s="69" t="n">
        <f aca="false">IF(AND((($AB359+$W359-$U359)&lt;0),($Y360&gt;=0)),($AB359+$W359-$U359+$Y360)*(1+Input!$C$16/(12*100)),0)</f>
        <v>0</v>
      </c>
    </row>
    <row r="361" customFormat="false" ht="12.8" hidden="false" customHeight="false" outlineLevel="0" collapsed="false">
      <c r="A361" s="67" t="n">
        <v>357</v>
      </c>
      <c r="B361" s="68" t="n">
        <f aca="false">EOMONTH(Input!$C$7,A361)</f>
        <v>53782</v>
      </c>
      <c r="D361" s="67" t="n">
        <f aca="false">DATEDIF(Input!$C$23,$B361,"Y")</f>
        <v>69</v>
      </c>
      <c r="E361" s="67" t="n">
        <f aca="false">DATEDIF(Input!$G$23,$B361,"Y")</f>
        <v>68</v>
      </c>
      <c r="G361" s="69" t="n">
        <f aca="false">Salary_01!$L361</f>
        <v>-820.440246917402</v>
      </c>
      <c r="H361" s="69" t="n">
        <f aca="false">Salary_02!$L361</f>
        <v>-820.440246917402</v>
      </c>
      <c r="I361" s="69" t="n">
        <f aca="false">Retirement_Dist_01!$J361</f>
        <v>2785.71952778489</v>
      </c>
      <c r="J361" s="69" t="n">
        <f aca="false">Retirement_Dist_02!$J361</f>
        <v>1498.0326652103</v>
      </c>
      <c r="K361" s="69" t="n">
        <f aca="true">IF($B361&gt;Input!$C$28,(-1)*PMT(Input!$C$19/(100*12),($A$620-OFFSET($A$4,MATCH(Input!$C$28,$B$4:$B$620,1),0,1,1)),$AD$4,0,1),0)</f>
        <v>2734.70377450013</v>
      </c>
      <c r="L361" s="69" t="n">
        <f aca="false">IF(AND(($B361&lt;Input!$C$28),($B361&lt;Input!$G$28)),($G361+$H361+$I361+$J361),($G361+$H361+$I361+$J361+$K361))</f>
        <v>5377.57547366051</v>
      </c>
      <c r="M361" s="69" t="n">
        <f aca="false">Mortgage!$L361</f>
        <v>-589.141376502345</v>
      </c>
      <c r="N361" s="69" t="n">
        <f aca="false">$L361+$M361</f>
        <v>4788.43409715817</v>
      </c>
      <c r="O361" s="69" t="n">
        <f aca="false">IF(AND(($B361&lt;Input!$C$28),($B361&lt;Input!$G$28)),Expenses!$D361,(-1)*$N361)</f>
        <v>-4788.43409715817</v>
      </c>
      <c r="P361" s="69" t="n">
        <f aca="false">Childcare!$D361</f>
        <v>0</v>
      </c>
      <c r="Q361" s="69" t="n">
        <f aca="false">Loan_01!$E361</f>
        <v>0</v>
      </c>
      <c r="R361" s="69" t="n">
        <f aca="false">Loan_02!$E361</f>
        <v>0</v>
      </c>
      <c r="S361" s="69" t="n">
        <f aca="false">(-1)*SUM(Roth_01!$D361+Roth_02!$D361+IRA_01!$D361+IRA_02!$D361+Invest_01!$D361+Invest_02!$D361)</f>
        <v>-0</v>
      </c>
      <c r="T361" s="69" t="n">
        <f aca="false">(-1)*(IF(($B361&gt;Input!$O$22),0,Input!$O$28)+IF(($B361&gt;Input!$O$29),0,Input!$O$35)+IF(($B361&gt;Input!$O$36),0,Input!$O$42))</f>
        <v>-0</v>
      </c>
      <c r="U361" s="69" t="n">
        <f aca="false">IF(($AB360*(Input!$C$17/100)&gt;0),0,($AB360*(Input!$C$17/100)))</f>
        <v>0</v>
      </c>
      <c r="V361" s="69"/>
      <c r="W361" s="69" t="n">
        <f aca="false">IF(($N361+$O361+$P361+$Q361+$R361+$S361+$T361+$U361)&lt;0,($N361+$O361+$P361+$Q361+$R361+$S361+$T361+$U361),0)</f>
        <v>0</v>
      </c>
      <c r="X361" s="69"/>
      <c r="Y361" s="69" t="n">
        <f aca="false">IF(($N361+$O361+$P361+$Q361+$R361+$S361+$T361+$U361)&gt;=0,($N361+$O361+$P361+$Q361+$R361+$S361+$T361+$U361),0)</f>
        <v>0</v>
      </c>
      <c r="AA361" s="69" t="n">
        <f aca="false">IF(AND((($AB360+$W360-$U360)&lt;0),($Y361&gt;0)),($AA360-$K361)*(1+Input!$C$19/(12*100)),($AA360+$Y361-$K361)*(1+Input!$C$19/(12*100)))</f>
        <v>701789.474722415</v>
      </c>
      <c r="AB361" s="69" t="n">
        <f aca="false">IF(AND((($AB360+$W360-$U360)&lt;0),($Y361&gt;=0)),($AB360+$W360-$U360+$Y361)*(1+Input!$C$16/(12*100)),0)</f>
        <v>0</v>
      </c>
    </row>
    <row r="362" customFormat="false" ht="12.8" hidden="false" customHeight="false" outlineLevel="0" collapsed="false">
      <c r="A362" s="67" t="n">
        <v>358</v>
      </c>
      <c r="B362" s="68" t="n">
        <f aca="false">EOMONTH(Input!$C$7,A362)</f>
        <v>53812</v>
      </c>
      <c r="D362" s="67" t="n">
        <f aca="false">DATEDIF(Input!$C$23,$B362,"Y")</f>
        <v>69</v>
      </c>
      <c r="E362" s="67" t="n">
        <f aca="false">DATEDIF(Input!$G$23,$B362,"Y")</f>
        <v>68</v>
      </c>
      <c r="G362" s="69" t="n">
        <f aca="false">Salary_01!$L362</f>
        <v>-820.440246917402</v>
      </c>
      <c r="H362" s="69" t="n">
        <f aca="false">Salary_02!$L362</f>
        <v>-820.440246917402</v>
      </c>
      <c r="I362" s="69" t="n">
        <f aca="false">Retirement_Dist_01!$J362</f>
        <v>2785.71952778489</v>
      </c>
      <c r="J362" s="69" t="n">
        <f aca="false">Retirement_Dist_02!$J362</f>
        <v>1498.0326652103</v>
      </c>
      <c r="K362" s="69" t="n">
        <f aca="true">IF($B362&gt;Input!$C$28,(-1)*PMT(Input!$C$19/(100*12),($A$620-OFFSET($A$4,MATCH(Input!$C$28,$B$4:$B$620,1),0,1,1)),$AD$4,0,1),0)</f>
        <v>2734.70377450013</v>
      </c>
      <c r="L362" s="69" t="n">
        <f aca="false">IF(AND(($B362&lt;Input!$C$28),($B362&lt;Input!$G$28)),($G362+$H362+$I362+$J362),($G362+$H362+$I362+$J362+$K362))</f>
        <v>5377.57547366051</v>
      </c>
      <c r="M362" s="69" t="n">
        <f aca="false">Mortgage!$L362</f>
        <v>-589.141376502345</v>
      </c>
      <c r="N362" s="69" t="n">
        <f aca="false">$L362+$M362</f>
        <v>4788.43409715817</v>
      </c>
      <c r="O362" s="69" t="n">
        <f aca="false">IF(AND(($B362&lt;Input!$C$28),($B362&lt;Input!$G$28)),Expenses!$D362,(-1)*$N362)</f>
        <v>-4788.43409715817</v>
      </c>
      <c r="P362" s="69" t="n">
        <f aca="false">Childcare!$D362</f>
        <v>0</v>
      </c>
      <c r="Q362" s="69" t="n">
        <f aca="false">Loan_01!$E362</f>
        <v>0</v>
      </c>
      <c r="R362" s="69" t="n">
        <f aca="false">Loan_02!$E362</f>
        <v>0</v>
      </c>
      <c r="S362" s="69" t="n">
        <f aca="false">(-1)*SUM(Roth_01!$D362+Roth_02!$D362+IRA_01!$D362+IRA_02!$D362+Invest_01!$D362+Invest_02!$D362)</f>
        <v>-0</v>
      </c>
      <c r="T362" s="69" t="n">
        <f aca="false">(-1)*(IF(($B362&gt;Input!$O$22),0,Input!$O$28)+IF(($B362&gt;Input!$O$29),0,Input!$O$35)+IF(($B362&gt;Input!$O$36),0,Input!$O$42))</f>
        <v>-0</v>
      </c>
      <c r="U362" s="69" t="n">
        <f aca="false">IF(($AB361*(Input!$C$17/100)&gt;0),0,($AB361*(Input!$C$17/100)))</f>
        <v>0</v>
      </c>
      <c r="V362" s="69"/>
      <c r="W362" s="69" t="n">
        <f aca="false">IF(($N362+$O362+$P362+$Q362+$R362+$S362+$T362+$U362)&lt;0,($N362+$O362+$P362+$Q362+$R362+$S362+$T362+$U362),0)</f>
        <v>0</v>
      </c>
      <c r="X362" s="69"/>
      <c r="Y362" s="69" t="n">
        <f aca="false">IF(($N362+$O362+$P362+$Q362+$R362+$S362+$T362+$U362)&gt;=0,($N362+$O362+$P362+$Q362+$R362+$S362+$T362+$U362),0)</f>
        <v>0</v>
      </c>
      <c r="AA362" s="69" t="n">
        <f aca="false">IF(AND((($AB361+$W361-$U361)&lt;0),($Y362&gt;0)),($AA361-$K362)*(1+Input!$C$19/(12*100)),($AA361+$Y362-$K362)*(1+Input!$C$19/(12*100)))</f>
        <v>699083.898230037</v>
      </c>
      <c r="AB362" s="69" t="n">
        <f aca="false">IF(AND((($AB361+$W361-$U361)&lt;0),($Y362&gt;=0)),($AB361+$W361-$U361+$Y362)*(1+Input!$C$16/(12*100)),0)</f>
        <v>0</v>
      </c>
    </row>
    <row r="363" customFormat="false" ht="12.8" hidden="false" customHeight="false" outlineLevel="0" collapsed="false">
      <c r="A363" s="67" t="n">
        <v>359</v>
      </c>
      <c r="B363" s="68" t="n">
        <f aca="false">EOMONTH(Input!$C$7,A363)</f>
        <v>53843</v>
      </c>
      <c r="D363" s="67" t="n">
        <f aca="false">DATEDIF(Input!$C$23,$B363,"Y")</f>
        <v>70</v>
      </c>
      <c r="E363" s="67" t="n">
        <f aca="false">DATEDIF(Input!$G$23,$B363,"Y")</f>
        <v>68</v>
      </c>
      <c r="G363" s="69" t="n">
        <f aca="false">Salary_01!$L363</f>
        <v>-820.440246917402</v>
      </c>
      <c r="H363" s="69" t="n">
        <f aca="false">Salary_02!$L363</f>
        <v>-820.440246917402</v>
      </c>
      <c r="I363" s="69" t="n">
        <f aca="false">Retirement_Dist_01!$J363</f>
        <v>2785.71952778489</v>
      </c>
      <c r="J363" s="69" t="n">
        <f aca="false">Retirement_Dist_02!$J363</f>
        <v>1498.0326652103</v>
      </c>
      <c r="K363" s="69" t="n">
        <f aca="true">IF($B363&gt;Input!$C$28,(-1)*PMT(Input!$C$19/(100*12),($A$620-OFFSET($A$4,MATCH(Input!$C$28,$B$4:$B$620,1),0,1,1)),$AD$4,0,1),0)</f>
        <v>2734.70377450013</v>
      </c>
      <c r="L363" s="69" t="n">
        <f aca="false">IF(AND(($B363&lt;Input!$C$28),($B363&lt;Input!$G$28)),($G363+$H363+$I363+$J363),($G363+$H363+$I363+$J363+$K363))</f>
        <v>5377.57547366051</v>
      </c>
      <c r="M363" s="69" t="n">
        <f aca="false">Mortgage!$L363</f>
        <v>-589.141376502345</v>
      </c>
      <c r="N363" s="69" t="n">
        <f aca="false">$L363+$M363</f>
        <v>4788.43409715817</v>
      </c>
      <c r="O363" s="69" t="n">
        <f aca="false">IF(AND(($B363&lt;Input!$C$28),($B363&lt;Input!$G$28)),Expenses!$D363,(-1)*$N363)</f>
        <v>-4788.43409715817</v>
      </c>
      <c r="P363" s="69" t="n">
        <f aca="false">Childcare!$D363</f>
        <v>0</v>
      </c>
      <c r="Q363" s="69" t="n">
        <f aca="false">Loan_01!$E363</f>
        <v>0</v>
      </c>
      <c r="R363" s="69" t="n">
        <f aca="false">Loan_02!$E363</f>
        <v>0</v>
      </c>
      <c r="S363" s="69" t="n">
        <f aca="false">(-1)*SUM(Roth_01!$D363+Roth_02!$D363+IRA_01!$D363+IRA_02!$D363+Invest_01!$D363+Invest_02!$D363)</f>
        <v>-0</v>
      </c>
      <c r="T363" s="69" t="n">
        <f aca="false">(-1)*(IF(($B363&gt;Input!$O$22),0,Input!$O$28)+IF(($B363&gt;Input!$O$29),0,Input!$O$35)+IF(($B363&gt;Input!$O$36),0,Input!$O$42))</f>
        <v>-0</v>
      </c>
      <c r="U363" s="69" t="n">
        <f aca="false">IF(($AB362*(Input!$C$17/100)&gt;0),0,($AB362*(Input!$C$17/100)))</f>
        <v>0</v>
      </c>
      <c r="V363" s="69"/>
      <c r="W363" s="69" t="n">
        <f aca="false">IF(($N363+$O363+$P363+$Q363+$R363+$S363+$T363+$U363)&lt;0,($N363+$O363+$P363+$Q363+$R363+$S363+$T363+$U363),0)</f>
        <v>0</v>
      </c>
      <c r="X363" s="69"/>
      <c r="Y363" s="69" t="n">
        <f aca="false">IF(($N363+$O363+$P363+$Q363+$R363+$S363+$T363+$U363)&gt;=0,($N363+$O363+$P363+$Q363+$R363+$S363+$T363+$U363),0)</f>
        <v>0</v>
      </c>
      <c r="AA363" s="69" t="n">
        <f aca="false">IF(AND((($AB362+$W362-$U362)&lt;0),($Y363&gt;0)),($AA362-$K363)*(1+Input!$C$19/(12*100)),($AA362+$Y363-$K363)*(1+Input!$C$19/(12*100)))</f>
        <v>696378.209005306</v>
      </c>
      <c r="AB363" s="69" t="n">
        <f aca="false">IF(AND((($AB362+$W362-$U362)&lt;0),($Y363&gt;=0)),($AB362+$W362-$U362+$Y363)*(1+Input!$C$16/(12*100)),0)</f>
        <v>0</v>
      </c>
    </row>
    <row r="364" customFormat="false" ht="12.8" hidden="false" customHeight="false" outlineLevel="0" collapsed="false">
      <c r="A364" s="67" t="n">
        <v>360</v>
      </c>
      <c r="B364" s="68" t="n">
        <f aca="false">EOMONTH(Input!$C$7,A364)</f>
        <v>53873</v>
      </c>
      <c r="D364" s="67" t="n">
        <f aca="false">DATEDIF(Input!$C$23,$B364,"Y")</f>
        <v>70</v>
      </c>
      <c r="E364" s="67" t="n">
        <f aca="false">DATEDIF(Input!$G$23,$B364,"Y")</f>
        <v>68</v>
      </c>
      <c r="G364" s="69" t="n">
        <f aca="false">Salary_01!$L364</f>
        <v>-836.84905185575</v>
      </c>
      <c r="H364" s="69" t="n">
        <f aca="false">Salary_02!$L364</f>
        <v>-836.84905185575</v>
      </c>
      <c r="I364" s="69" t="n">
        <f aca="false">Retirement_Dist_01!$J364</f>
        <v>2785.71952778489</v>
      </c>
      <c r="J364" s="69" t="n">
        <f aca="false">Retirement_Dist_02!$J364</f>
        <v>1498.0326652103</v>
      </c>
      <c r="K364" s="69" t="n">
        <f aca="true">IF($B364&gt;Input!$C$28,(-1)*PMT(Input!$C$19/(100*12),($A$620-OFFSET($A$4,MATCH(Input!$C$28,$B$4:$B$620,1),0,1,1)),$AD$4,0,1),0)</f>
        <v>2734.70377450013</v>
      </c>
      <c r="L364" s="69" t="n">
        <f aca="false">IF(AND(($B364&lt;Input!$C$28),($B364&lt;Input!$G$28)),($G364+$H364+$I364+$J364),($G364+$H364+$I364+$J364+$K364))</f>
        <v>5344.75786378381</v>
      </c>
      <c r="M364" s="69" t="n">
        <f aca="false">Mortgage!$L364</f>
        <v>-606.815617797416</v>
      </c>
      <c r="N364" s="69" t="n">
        <f aca="false">$L364+$M364</f>
        <v>4737.9422459864</v>
      </c>
      <c r="O364" s="69" t="n">
        <f aca="false">IF(AND(($B364&lt;Input!$C$28),($B364&lt;Input!$G$28)),Expenses!$D364,(-1)*$N364)</f>
        <v>-4737.9422459864</v>
      </c>
      <c r="P364" s="69" t="n">
        <f aca="false">Childcare!$D364</f>
        <v>0</v>
      </c>
      <c r="Q364" s="69" t="n">
        <f aca="false">Loan_01!$E364</f>
        <v>0</v>
      </c>
      <c r="R364" s="69" t="n">
        <f aca="false">Loan_02!$E364</f>
        <v>0</v>
      </c>
      <c r="S364" s="69" t="n">
        <f aca="false">(-1)*SUM(Roth_01!$D364+Roth_02!$D364+IRA_01!$D364+IRA_02!$D364+Invest_01!$D364+Invest_02!$D364)</f>
        <v>-0</v>
      </c>
      <c r="T364" s="69" t="n">
        <f aca="false">(-1)*(IF(($B364&gt;Input!$O$22),0,Input!$O$28)+IF(($B364&gt;Input!$O$29),0,Input!$O$35)+IF(($B364&gt;Input!$O$36),0,Input!$O$42))</f>
        <v>-0</v>
      </c>
      <c r="U364" s="69" t="n">
        <f aca="false">IF(($AB363*(Input!$C$17/100)&gt;0),0,($AB363*(Input!$C$17/100)))</f>
        <v>0</v>
      </c>
      <c r="V364" s="69"/>
      <c r="W364" s="69" t="n">
        <f aca="false">IF(($N364+$O364+$P364+$Q364+$R364+$S364+$T364+$U364)&lt;0,($N364+$O364+$P364+$Q364+$R364+$S364+$T364+$U364),0)</f>
        <v>0</v>
      </c>
      <c r="X364" s="69"/>
      <c r="Y364" s="69" t="n">
        <f aca="false">IF(($N364+$O364+$P364+$Q364+$R364+$S364+$T364+$U364)&gt;=0,($N364+$O364+$P364+$Q364+$R364+$S364+$T364+$U364),0)</f>
        <v>0</v>
      </c>
      <c r="AA364" s="69" t="n">
        <f aca="false">IF(AND((($AB363+$W363-$U363)&lt;0),($Y364&gt;0)),($AA363-$K364)*(1+Input!$C$19/(12*100)),($AA363+$Y364-$K364)*(1+Input!$C$19/(12*100)))</f>
        <v>693672.407043524</v>
      </c>
      <c r="AB364" s="69" t="n">
        <f aca="false">IF(AND((($AB363+$W363-$U363)&lt;0),($Y364&gt;=0)),($AB363+$W363-$U363+$Y364)*(1+Input!$C$16/(12*100)),0)</f>
        <v>0</v>
      </c>
    </row>
    <row r="365" customFormat="false" ht="12.8" hidden="false" customHeight="false" outlineLevel="0" collapsed="false">
      <c r="A365" s="67" t="n">
        <v>361</v>
      </c>
      <c r="B365" s="68" t="n">
        <f aca="false">EOMONTH(Input!$C$7,A365)</f>
        <v>53904</v>
      </c>
      <c r="D365" s="67" t="n">
        <f aca="false">DATEDIF(Input!$C$23,$B365,"Y")</f>
        <v>70</v>
      </c>
      <c r="E365" s="67" t="n">
        <f aca="false">DATEDIF(Input!$G$23,$B365,"Y")</f>
        <v>68</v>
      </c>
      <c r="G365" s="69" t="n">
        <f aca="false">Salary_01!$L365</f>
        <v>-836.84905185575</v>
      </c>
      <c r="H365" s="69" t="n">
        <f aca="false">Salary_02!$L365</f>
        <v>-836.84905185575</v>
      </c>
      <c r="I365" s="69" t="n">
        <f aca="false">Retirement_Dist_01!$J365</f>
        <v>2785.71952778489</v>
      </c>
      <c r="J365" s="69" t="n">
        <f aca="false">Retirement_Dist_02!$J365</f>
        <v>1498.0326652103</v>
      </c>
      <c r="K365" s="69" t="n">
        <f aca="true">IF($B365&gt;Input!$C$28,(-1)*PMT(Input!$C$19/(100*12),($A$620-OFFSET($A$4,MATCH(Input!$C$28,$B$4:$B$620,1),0,1,1)),$AD$4,0,1),0)</f>
        <v>2734.70377450013</v>
      </c>
      <c r="L365" s="69" t="n">
        <f aca="false">IF(AND(($B365&lt;Input!$C$28),($B365&lt;Input!$G$28)),($G365+$H365+$I365+$J365),($G365+$H365+$I365+$J365+$K365))</f>
        <v>5344.75786378381</v>
      </c>
      <c r="M365" s="69" t="n">
        <f aca="false">Mortgage!$L365</f>
        <v>-606.815617797416</v>
      </c>
      <c r="N365" s="69" t="n">
        <f aca="false">$L365+$M365</f>
        <v>4737.9422459864</v>
      </c>
      <c r="O365" s="69" t="n">
        <f aca="false">IF(AND(($B365&lt;Input!$C$28),($B365&lt;Input!$G$28)),Expenses!$D365,(-1)*$N365)</f>
        <v>-4737.9422459864</v>
      </c>
      <c r="P365" s="69" t="n">
        <f aca="false">Childcare!$D365</f>
        <v>0</v>
      </c>
      <c r="Q365" s="69" t="n">
        <f aca="false">Loan_01!$E365</f>
        <v>0</v>
      </c>
      <c r="R365" s="69" t="n">
        <f aca="false">Loan_02!$E365</f>
        <v>0</v>
      </c>
      <c r="S365" s="69" t="n">
        <f aca="false">(-1)*SUM(Roth_01!$D365+Roth_02!$D365+IRA_01!$D365+IRA_02!$D365+Invest_01!$D365+Invest_02!$D365)</f>
        <v>-0</v>
      </c>
      <c r="T365" s="69" t="n">
        <f aca="false">(-1)*(IF(($B365&gt;Input!$O$22),0,Input!$O$28)+IF(($B365&gt;Input!$O$29),0,Input!$O$35)+IF(($B365&gt;Input!$O$36),0,Input!$O$42))</f>
        <v>-0</v>
      </c>
      <c r="U365" s="69" t="n">
        <f aca="false">IF(($AB364*(Input!$C$17/100)&gt;0),0,($AB364*(Input!$C$17/100)))</f>
        <v>0</v>
      </c>
      <c r="V365" s="69"/>
      <c r="W365" s="69" t="n">
        <f aca="false">IF(($N365+$O365+$P365+$Q365+$R365+$S365+$T365+$U365)&lt;0,($N365+$O365+$P365+$Q365+$R365+$S365+$T365+$U365),0)</f>
        <v>0</v>
      </c>
      <c r="X365" s="69"/>
      <c r="Y365" s="69" t="n">
        <f aca="false">IF(($N365+$O365+$P365+$Q365+$R365+$S365+$T365+$U365)&gt;=0,($N365+$O365+$P365+$Q365+$R365+$S365+$T365+$U365),0)</f>
        <v>0</v>
      </c>
      <c r="AA365" s="69" t="n">
        <f aca="false">IF(AND((($AB364+$W364-$U364)&lt;0),($Y365&gt;0)),($AA364-$K365)*(1+Input!$C$19/(12*100)),($AA364+$Y365-$K365)*(1+Input!$C$19/(12*100)))</f>
        <v>690966.492339993</v>
      </c>
      <c r="AB365" s="69" t="n">
        <f aca="false">IF(AND((($AB364+$W364-$U364)&lt;0),($Y365&gt;=0)),($AB364+$W364-$U364+$Y365)*(1+Input!$C$16/(12*100)),0)</f>
        <v>0</v>
      </c>
    </row>
    <row r="366" customFormat="false" ht="12.8" hidden="false" customHeight="false" outlineLevel="0" collapsed="false">
      <c r="A366" s="67" t="n">
        <v>362</v>
      </c>
      <c r="B366" s="68" t="n">
        <f aca="false">EOMONTH(Input!$C$7,A366)</f>
        <v>53935</v>
      </c>
      <c r="D366" s="67" t="n">
        <f aca="false">DATEDIF(Input!$C$23,$B366,"Y")</f>
        <v>70</v>
      </c>
      <c r="E366" s="67" t="n">
        <f aca="false">DATEDIF(Input!$G$23,$B366,"Y")</f>
        <v>68</v>
      </c>
      <c r="G366" s="69" t="n">
        <f aca="false">Salary_01!$L366</f>
        <v>-836.84905185575</v>
      </c>
      <c r="H366" s="69" t="n">
        <f aca="false">Salary_02!$L366</f>
        <v>-836.84905185575</v>
      </c>
      <c r="I366" s="69" t="n">
        <f aca="false">Retirement_Dist_01!$J366</f>
        <v>2785.71952778489</v>
      </c>
      <c r="J366" s="69" t="n">
        <f aca="false">Retirement_Dist_02!$J366</f>
        <v>1498.0326652103</v>
      </c>
      <c r="K366" s="69" t="n">
        <f aca="true">IF($B366&gt;Input!$C$28,(-1)*PMT(Input!$C$19/(100*12),($A$620-OFFSET($A$4,MATCH(Input!$C$28,$B$4:$B$620,1),0,1,1)),$AD$4,0,1),0)</f>
        <v>2734.70377450013</v>
      </c>
      <c r="L366" s="69" t="n">
        <f aca="false">IF(AND(($B366&lt;Input!$C$28),($B366&lt;Input!$G$28)),($G366+$H366+$I366+$J366),($G366+$H366+$I366+$J366+$K366))</f>
        <v>5344.75786378381</v>
      </c>
      <c r="M366" s="69" t="n">
        <f aca="false">Mortgage!$L366</f>
        <v>-606.815617797416</v>
      </c>
      <c r="N366" s="69" t="n">
        <f aca="false">$L366+$M366</f>
        <v>4737.9422459864</v>
      </c>
      <c r="O366" s="69" t="n">
        <f aca="false">IF(AND(($B366&lt;Input!$C$28),($B366&lt;Input!$G$28)),Expenses!$D366,(-1)*$N366)</f>
        <v>-4737.9422459864</v>
      </c>
      <c r="P366" s="69" t="n">
        <f aca="false">Childcare!$D366</f>
        <v>0</v>
      </c>
      <c r="Q366" s="69" t="n">
        <f aca="false">Loan_01!$E366</f>
        <v>0</v>
      </c>
      <c r="R366" s="69" t="n">
        <f aca="false">Loan_02!$E366</f>
        <v>0</v>
      </c>
      <c r="S366" s="69" t="n">
        <f aca="false">(-1)*SUM(Roth_01!$D366+Roth_02!$D366+IRA_01!$D366+IRA_02!$D366+Invest_01!$D366+Invest_02!$D366)</f>
        <v>-0</v>
      </c>
      <c r="T366" s="69" t="n">
        <f aca="false">(-1)*(IF(($B366&gt;Input!$O$22),0,Input!$O$28)+IF(($B366&gt;Input!$O$29),0,Input!$O$35)+IF(($B366&gt;Input!$O$36),0,Input!$O$42))</f>
        <v>-0</v>
      </c>
      <c r="U366" s="69" t="n">
        <f aca="false">IF(($AB365*(Input!$C$17/100)&gt;0),0,($AB365*(Input!$C$17/100)))</f>
        <v>0</v>
      </c>
      <c r="V366" s="69"/>
      <c r="W366" s="69" t="n">
        <f aca="false">IF(($N366+$O366+$P366+$Q366+$R366+$S366+$T366+$U366)&lt;0,($N366+$O366+$P366+$Q366+$R366+$S366+$T366+$U366),0)</f>
        <v>0</v>
      </c>
      <c r="X366" s="69"/>
      <c r="Y366" s="69" t="n">
        <f aca="false">IF(($N366+$O366+$P366+$Q366+$R366+$S366+$T366+$U366)&gt;=0,($N366+$O366+$P366+$Q366+$R366+$S366+$T366+$U366),0)</f>
        <v>0</v>
      </c>
      <c r="AA366" s="69" t="n">
        <f aca="false">IF(AND((($AB365+$W365-$U365)&lt;0),($Y366&gt;0)),($AA365-$K366)*(1+Input!$C$19/(12*100)),($AA365+$Y366-$K366)*(1+Input!$C$19/(12*100)))</f>
        <v>688260.464890017</v>
      </c>
      <c r="AB366" s="69" t="n">
        <f aca="false">IF(AND((($AB365+$W365-$U365)&lt;0),($Y366&gt;=0)),($AB365+$W365-$U365+$Y366)*(1+Input!$C$16/(12*100)),0)</f>
        <v>0</v>
      </c>
    </row>
    <row r="367" customFormat="false" ht="12.8" hidden="false" customHeight="false" outlineLevel="0" collapsed="false">
      <c r="A367" s="67" t="n">
        <v>363</v>
      </c>
      <c r="B367" s="68" t="n">
        <f aca="false">EOMONTH(Input!$C$7,A367)</f>
        <v>53965</v>
      </c>
      <c r="D367" s="67" t="n">
        <f aca="false">DATEDIF(Input!$C$23,$B367,"Y")</f>
        <v>70</v>
      </c>
      <c r="E367" s="67" t="n">
        <f aca="false">DATEDIF(Input!$G$23,$B367,"Y")</f>
        <v>68</v>
      </c>
      <c r="G367" s="69" t="n">
        <f aca="false">Salary_01!$L367</f>
        <v>-836.84905185575</v>
      </c>
      <c r="H367" s="69" t="n">
        <f aca="false">Salary_02!$L367</f>
        <v>-836.84905185575</v>
      </c>
      <c r="I367" s="69" t="n">
        <f aca="false">Retirement_Dist_01!$J367</f>
        <v>2785.71952778489</v>
      </c>
      <c r="J367" s="69" t="n">
        <f aca="false">Retirement_Dist_02!$J367</f>
        <v>1498.0326652103</v>
      </c>
      <c r="K367" s="69" t="n">
        <f aca="true">IF($B367&gt;Input!$C$28,(-1)*PMT(Input!$C$19/(100*12),($A$620-OFFSET($A$4,MATCH(Input!$C$28,$B$4:$B$620,1),0,1,1)),$AD$4,0,1),0)</f>
        <v>2734.70377450013</v>
      </c>
      <c r="L367" s="69" t="n">
        <f aca="false">IF(AND(($B367&lt;Input!$C$28),($B367&lt;Input!$G$28)),($G367+$H367+$I367+$J367),($G367+$H367+$I367+$J367+$K367))</f>
        <v>5344.75786378381</v>
      </c>
      <c r="M367" s="69" t="n">
        <f aca="false">Mortgage!$L367</f>
        <v>-606.815617797416</v>
      </c>
      <c r="N367" s="69" t="n">
        <f aca="false">$L367+$M367</f>
        <v>4737.9422459864</v>
      </c>
      <c r="O367" s="69" t="n">
        <f aca="false">IF(AND(($B367&lt;Input!$C$28),($B367&lt;Input!$G$28)),Expenses!$D367,(-1)*$N367)</f>
        <v>-4737.9422459864</v>
      </c>
      <c r="P367" s="69" t="n">
        <f aca="false">Childcare!$D367</f>
        <v>0</v>
      </c>
      <c r="Q367" s="69" t="n">
        <f aca="false">Loan_01!$E367</f>
        <v>0</v>
      </c>
      <c r="R367" s="69" t="n">
        <f aca="false">Loan_02!$E367</f>
        <v>0</v>
      </c>
      <c r="S367" s="69" t="n">
        <f aca="false">(-1)*SUM(Roth_01!$D367+Roth_02!$D367+IRA_01!$D367+IRA_02!$D367+Invest_01!$D367+Invest_02!$D367)</f>
        <v>-0</v>
      </c>
      <c r="T367" s="69" t="n">
        <f aca="false">(-1)*(IF(($B367&gt;Input!$O$22),0,Input!$O$28)+IF(($B367&gt;Input!$O$29),0,Input!$O$35)+IF(($B367&gt;Input!$O$36),0,Input!$O$42))</f>
        <v>-0</v>
      </c>
      <c r="U367" s="69" t="n">
        <f aca="false">IF(($AB366*(Input!$C$17/100)&gt;0),0,($AB366*(Input!$C$17/100)))</f>
        <v>0</v>
      </c>
      <c r="V367" s="69"/>
      <c r="W367" s="69" t="n">
        <f aca="false">IF(($N367+$O367+$P367+$Q367+$R367+$S367+$T367+$U367)&lt;0,($N367+$O367+$P367+$Q367+$R367+$S367+$T367+$U367),0)</f>
        <v>0</v>
      </c>
      <c r="X367" s="69"/>
      <c r="Y367" s="69" t="n">
        <f aca="false">IF(($N367+$O367+$P367+$Q367+$R367+$S367+$T367+$U367)&gt;=0,($N367+$O367+$P367+$Q367+$R367+$S367+$T367+$U367),0)</f>
        <v>0</v>
      </c>
      <c r="AA367" s="69" t="n">
        <f aca="false">IF(AND((($AB366+$W366-$U366)&lt;0),($Y367&gt;0)),($AA366-$K367)*(1+Input!$C$19/(12*100)),($AA366+$Y367-$K367)*(1+Input!$C$19/(12*100)))</f>
        <v>685554.324688897</v>
      </c>
      <c r="AB367" s="69" t="n">
        <f aca="false">IF(AND((($AB366+$W366-$U366)&lt;0),($Y367&gt;=0)),($AB366+$W366-$U366+$Y367)*(1+Input!$C$16/(12*100)),0)</f>
        <v>0</v>
      </c>
    </row>
    <row r="368" customFormat="false" ht="12.8" hidden="false" customHeight="false" outlineLevel="0" collapsed="false">
      <c r="A368" s="67" t="n">
        <v>364</v>
      </c>
      <c r="B368" s="68" t="n">
        <f aca="false">EOMONTH(Input!$C$7,A368)</f>
        <v>53996</v>
      </c>
      <c r="D368" s="67" t="n">
        <f aca="false">DATEDIF(Input!$C$23,$B368,"Y")</f>
        <v>70</v>
      </c>
      <c r="E368" s="67" t="n">
        <f aca="false">DATEDIF(Input!$G$23,$B368,"Y")</f>
        <v>69</v>
      </c>
      <c r="G368" s="69" t="n">
        <f aca="false">Salary_01!$L368</f>
        <v>-836.84905185575</v>
      </c>
      <c r="H368" s="69" t="n">
        <f aca="false">Salary_02!$L368</f>
        <v>-836.84905185575</v>
      </c>
      <c r="I368" s="69" t="n">
        <f aca="false">Retirement_Dist_01!$J368</f>
        <v>2785.71952778489</v>
      </c>
      <c r="J368" s="69" t="n">
        <f aca="false">Retirement_Dist_02!$J368</f>
        <v>1498.0326652103</v>
      </c>
      <c r="K368" s="69" t="n">
        <f aca="true">IF($B368&gt;Input!$C$28,(-1)*PMT(Input!$C$19/(100*12),($A$620-OFFSET($A$4,MATCH(Input!$C$28,$B$4:$B$620,1),0,1,1)),$AD$4,0,1),0)</f>
        <v>2734.70377450013</v>
      </c>
      <c r="L368" s="69" t="n">
        <f aca="false">IF(AND(($B368&lt;Input!$C$28),($B368&lt;Input!$G$28)),($G368+$H368+$I368+$J368),($G368+$H368+$I368+$J368+$K368))</f>
        <v>5344.75786378381</v>
      </c>
      <c r="M368" s="69" t="n">
        <f aca="false">Mortgage!$L368</f>
        <v>-606.815617797416</v>
      </c>
      <c r="N368" s="69" t="n">
        <f aca="false">$L368+$M368</f>
        <v>4737.9422459864</v>
      </c>
      <c r="O368" s="69" t="n">
        <f aca="false">IF(AND(($B368&lt;Input!$C$28),($B368&lt;Input!$G$28)),Expenses!$D368,(-1)*$N368)</f>
        <v>-4737.9422459864</v>
      </c>
      <c r="P368" s="69" t="n">
        <f aca="false">Childcare!$D368</f>
        <v>0</v>
      </c>
      <c r="Q368" s="69" t="n">
        <f aca="false">Loan_01!$E368</f>
        <v>0</v>
      </c>
      <c r="R368" s="69" t="n">
        <f aca="false">Loan_02!$E368</f>
        <v>0</v>
      </c>
      <c r="S368" s="69" t="n">
        <f aca="false">(-1)*SUM(Roth_01!$D368+Roth_02!$D368+IRA_01!$D368+IRA_02!$D368+Invest_01!$D368+Invest_02!$D368)</f>
        <v>-0</v>
      </c>
      <c r="T368" s="69" t="n">
        <f aca="false">(-1)*(IF(($B368&gt;Input!$O$22),0,Input!$O$28)+IF(($B368&gt;Input!$O$29),0,Input!$O$35)+IF(($B368&gt;Input!$O$36),0,Input!$O$42))</f>
        <v>-0</v>
      </c>
      <c r="U368" s="69" t="n">
        <f aca="false">IF(($AB367*(Input!$C$17/100)&gt;0),0,($AB367*(Input!$C$17/100)))</f>
        <v>0</v>
      </c>
      <c r="V368" s="69"/>
      <c r="W368" s="69" t="n">
        <f aca="false">IF(($N368+$O368+$P368+$Q368+$R368+$S368+$T368+$U368)&lt;0,($N368+$O368+$P368+$Q368+$R368+$S368+$T368+$U368),0)</f>
        <v>0</v>
      </c>
      <c r="X368" s="69"/>
      <c r="Y368" s="69" t="n">
        <f aca="false">IF(($N368+$O368+$P368+$Q368+$R368+$S368+$T368+$U368)&gt;=0,($N368+$O368+$P368+$Q368+$R368+$S368+$T368+$U368),0)</f>
        <v>0</v>
      </c>
      <c r="AA368" s="69" t="n">
        <f aca="false">IF(AND((($AB367+$W367-$U367)&lt;0),($Y368&gt;0)),($AA367-$K368)*(1+Input!$C$19/(12*100)),($AA367+$Y368-$K368)*(1+Input!$C$19/(12*100)))</f>
        <v>682848.071731935</v>
      </c>
      <c r="AB368" s="69" t="n">
        <f aca="false">IF(AND((($AB367+$W367-$U367)&lt;0),($Y368&gt;=0)),($AB367+$W367-$U367+$Y368)*(1+Input!$C$16/(12*100)),0)</f>
        <v>0</v>
      </c>
    </row>
    <row r="369" customFormat="false" ht="12.8" hidden="false" customHeight="false" outlineLevel="0" collapsed="false">
      <c r="A369" s="67" t="n">
        <v>365</v>
      </c>
      <c r="B369" s="68" t="n">
        <f aca="false">EOMONTH(Input!$C$7,A369)</f>
        <v>54026</v>
      </c>
      <c r="D369" s="67" t="n">
        <f aca="false">DATEDIF(Input!$C$23,$B369,"Y")</f>
        <v>70</v>
      </c>
      <c r="E369" s="67" t="n">
        <f aca="false">DATEDIF(Input!$G$23,$B369,"Y")</f>
        <v>69</v>
      </c>
      <c r="G369" s="69" t="n">
        <f aca="false">Salary_01!$L369</f>
        <v>-836.84905185575</v>
      </c>
      <c r="H369" s="69" t="n">
        <f aca="false">Salary_02!$L369</f>
        <v>-836.84905185575</v>
      </c>
      <c r="I369" s="69" t="n">
        <f aca="false">Retirement_Dist_01!$J369</f>
        <v>2785.71952778489</v>
      </c>
      <c r="J369" s="69" t="n">
        <f aca="false">Retirement_Dist_02!$J369</f>
        <v>1498.0326652103</v>
      </c>
      <c r="K369" s="69" t="n">
        <f aca="true">IF($B369&gt;Input!$C$28,(-1)*PMT(Input!$C$19/(100*12),($A$620-OFFSET($A$4,MATCH(Input!$C$28,$B$4:$B$620,1),0,1,1)),$AD$4,0,1),0)</f>
        <v>2734.70377450013</v>
      </c>
      <c r="L369" s="69" t="n">
        <f aca="false">IF(AND(($B369&lt;Input!$C$28),($B369&lt;Input!$G$28)),($G369+$H369+$I369+$J369),($G369+$H369+$I369+$J369+$K369))</f>
        <v>5344.75786378381</v>
      </c>
      <c r="M369" s="69" t="n">
        <f aca="false">Mortgage!$L369</f>
        <v>-606.815617797416</v>
      </c>
      <c r="N369" s="69" t="n">
        <f aca="false">$L369+$M369</f>
        <v>4737.9422459864</v>
      </c>
      <c r="O369" s="69" t="n">
        <f aca="false">IF(AND(($B369&lt;Input!$C$28),($B369&lt;Input!$G$28)),Expenses!$D369,(-1)*$N369)</f>
        <v>-4737.9422459864</v>
      </c>
      <c r="P369" s="69" t="n">
        <f aca="false">Childcare!$D369</f>
        <v>0</v>
      </c>
      <c r="Q369" s="69" t="n">
        <f aca="false">Loan_01!$E369</f>
        <v>0</v>
      </c>
      <c r="R369" s="69" t="n">
        <f aca="false">Loan_02!$E369</f>
        <v>0</v>
      </c>
      <c r="S369" s="69" t="n">
        <f aca="false">(-1)*SUM(Roth_01!$D369+Roth_02!$D369+IRA_01!$D369+IRA_02!$D369+Invest_01!$D369+Invest_02!$D369)</f>
        <v>-0</v>
      </c>
      <c r="T369" s="69" t="n">
        <f aca="false">(-1)*(IF(($B369&gt;Input!$O$22),0,Input!$O$28)+IF(($B369&gt;Input!$O$29),0,Input!$O$35)+IF(($B369&gt;Input!$O$36),0,Input!$O$42))</f>
        <v>-0</v>
      </c>
      <c r="U369" s="69" t="n">
        <f aca="false">IF(($AB368*(Input!$C$17/100)&gt;0),0,($AB368*(Input!$C$17/100)))</f>
        <v>0</v>
      </c>
      <c r="V369" s="69"/>
      <c r="W369" s="69" t="n">
        <f aca="false">IF(($N369+$O369+$P369+$Q369+$R369+$S369+$T369+$U369)&lt;0,($N369+$O369+$P369+$Q369+$R369+$S369+$T369+$U369),0)</f>
        <v>0</v>
      </c>
      <c r="X369" s="69"/>
      <c r="Y369" s="69" t="n">
        <f aca="false">IF(($N369+$O369+$P369+$Q369+$R369+$S369+$T369+$U369)&gt;=0,($N369+$O369+$P369+$Q369+$R369+$S369+$T369+$U369),0)</f>
        <v>0</v>
      </c>
      <c r="AA369" s="69" t="n">
        <f aca="false">IF(AND((($AB368+$W368-$U368)&lt;0),($Y369&gt;0)),($AA368-$K369)*(1+Input!$C$19/(12*100)),($AA368+$Y369-$K369)*(1+Input!$C$19/(12*100)))</f>
        <v>680141.706014433</v>
      </c>
      <c r="AB369" s="69" t="n">
        <f aca="false">IF(AND((($AB368+$W368-$U368)&lt;0),($Y369&gt;=0)),($AB368+$W368-$U368+$Y369)*(1+Input!$C$16/(12*100)),0)</f>
        <v>0</v>
      </c>
    </row>
    <row r="370" customFormat="false" ht="12.8" hidden="false" customHeight="false" outlineLevel="0" collapsed="false">
      <c r="A370" s="67" t="n">
        <v>366</v>
      </c>
      <c r="B370" s="68" t="n">
        <f aca="false">EOMONTH(Input!$C$7,A370)</f>
        <v>54057</v>
      </c>
      <c r="D370" s="67" t="n">
        <f aca="false">DATEDIF(Input!$C$23,$B370,"Y")</f>
        <v>70</v>
      </c>
      <c r="E370" s="67" t="n">
        <f aca="false">DATEDIF(Input!$G$23,$B370,"Y")</f>
        <v>69</v>
      </c>
      <c r="G370" s="69" t="n">
        <f aca="false">Salary_01!$L370</f>
        <v>-836.84905185575</v>
      </c>
      <c r="H370" s="69" t="n">
        <f aca="false">Salary_02!$L370</f>
        <v>-836.84905185575</v>
      </c>
      <c r="I370" s="69" t="n">
        <f aca="false">Retirement_Dist_01!$J370</f>
        <v>2785.71952778489</v>
      </c>
      <c r="J370" s="69" t="n">
        <f aca="false">Retirement_Dist_02!$J370</f>
        <v>1498.0326652103</v>
      </c>
      <c r="K370" s="69" t="n">
        <f aca="true">IF($B370&gt;Input!$C$28,(-1)*PMT(Input!$C$19/(100*12),($A$620-OFFSET($A$4,MATCH(Input!$C$28,$B$4:$B$620,1),0,1,1)),$AD$4,0,1),0)</f>
        <v>2734.70377450013</v>
      </c>
      <c r="L370" s="69" t="n">
        <f aca="false">IF(AND(($B370&lt;Input!$C$28),($B370&lt;Input!$G$28)),($G370+$H370+$I370+$J370),($G370+$H370+$I370+$J370+$K370))</f>
        <v>5344.75786378381</v>
      </c>
      <c r="M370" s="69" t="n">
        <f aca="false">Mortgage!$L370</f>
        <v>-606.815617797416</v>
      </c>
      <c r="N370" s="69" t="n">
        <f aca="false">$L370+$M370</f>
        <v>4737.9422459864</v>
      </c>
      <c r="O370" s="69" t="n">
        <f aca="false">IF(AND(($B370&lt;Input!$C$28),($B370&lt;Input!$G$28)),Expenses!$D370,(-1)*$N370)</f>
        <v>-4737.9422459864</v>
      </c>
      <c r="P370" s="69" t="n">
        <f aca="false">Childcare!$D370</f>
        <v>0</v>
      </c>
      <c r="Q370" s="69" t="n">
        <f aca="false">Loan_01!$E370</f>
        <v>0</v>
      </c>
      <c r="R370" s="69" t="n">
        <f aca="false">Loan_02!$E370</f>
        <v>0</v>
      </c>
      <c r="S370" s="69" t="n">
        <f aca="false">(-1)*SUM(Roth_01!$D370+Roth_02!$D370+IRA_01!$D370+IRA_02!$D370+Invest_01!$D370+Invest_02!$D370)</f>
        <v>-0</v>
      </c>
      <c r="T370" s="69" t="n">
        <f aca="false">(-1)*(IF(($B370&gt;Input!$O$22),0,Input!$O$28)+IF(($B370&gt;Input!$O$29),0,Input!$O$35)+IF(($B370&gt;Input!$O$36),0,Input!$O$42))</f>
        <v>-0</v>
      </c>
      <c r="U370" s="69" t="n">
        <f aca="false">IF(($AB369*(Input!$C$17/100)&gt;0),0,($AB369*(Input!$C$17/100)))</f>
        <v>0</v>
      </c>
      <c r="V370" s="69"/>
      <c r="W370" s="69" t="n">
        <f aca="false">IF(($N370+$O370+$P370+$Q370+$R370+$S370+$T370+$U370)&lt;0,($N370+$O370+$P370+$Q370+$R370+$S370+$T370+$U370),0)</f>
        <v>0</v>
      </c>
      <c r="X370" s="69"/>
      <c r="Y370" s="69" t="n">
        <f aca="false">IF(($N370+$O370+$P370+$Q370+$R370+$S370+$T370+$U370)&gt;=0,($N370+$O370+$P370+$Q370+$R370+$S370+$T370+$U370),0)</f>
        <v>0</v>
      </c>
      <c r="AA370" s="69" t="n">
        <f aca="false">IF(AND((($AB369+$W369-$U369)&lt;0),($Y370&gt;0)),($AA369-$K370)*(1+Input!$C$19/(12*100)),($AA369+$Y370-$K370)*(1+Input!$C$19/(12*100)))</f>
        <v>677435.227531693</v>
      </c>
      <c r="AB370" s="69" t="n">
        <f aca="false">IF(AND((($AB369+$W369-$U369)&lt;0),($Y370&gt;=0)),($AB369+$W369-$U369+$Y370)*(1+Input!$C$16/(12*100)),0)</f>
        <v>0</v>
      </c>
    </row>
    <row r="371" customFormat="false" ht="12.8" hidden="false" customHeight="false" outlineLevel="0" collapsed="false">
      <c r="A371" s="67" t="n">
        <v>367</v>
      </c>
      <c r="B371" s="68" t="n">
        <f aca="false">EOMONTH(Input!$C$7,A371)</f>
        <v>54088</v>
      </c>
      <c r="D371" s="67" t="n">
        <f aca="false">DATEDIF(Input!$C$23,$B371,"Y")</f>
        <v>70</v>
      </c>
      <c r="E371" s="67" t="n">
        <f aca="false">DATEDIF(Input!$G$23,$B371,"Y")</f>
        <v>69</v>
      </c>
      <c r="G371" s="69" t="n">
        <f aca="false">Salary_01!$L371</f>
        <v>-836.84905185575</v>
      </c>
      <c r="H371" s="69" t="n">
        <f aca="false">Salary_02!$L371</f>
        <v>-836.84905185575</v>
      </c>
      <c r="I371" s="69" t="n">
        <f aca="false">Retirement_Dist_01!$J371</f>
        <v>2785.71952778489</v>
      </c>
      <c r="J371" s="69" t="n">
        <f aca="false">Retirement_Dist_02!$J371</f>
        <v>1498.0326652103</v>
      </c>
      <c r="K371" s="69" t="n">
        <f aca="true">IF($B371&gt;Input!$C$28,(-1)*PMT(Input!$C$19/(100*12),($A$620-OFFSET($A$4,MATCH(Input!$C$28,$B$4:$B$620,1),0,1,1)),$AD$4,0,1),0)</f>
        <v>2734.70377450013</v>
      </c>
      <c r="L371" s="69" t="n">
        <f aca="false">IF(AND(($B371&lt;Input!$C$28),($B371&lt;Input!$G$28)),($G371+$H371+$I371+$J371),($G371+$H371+$I371+$J371+$K371))</f>
        <v>5344.75786378381</v>
      </c>
      <c r="M371" s="69" t="n">
        <f aca="false">Mortgage!$L371</f>
        <v>-606.815617797416</v>
      </c>
      <c r="N371" s="69" t="n">
        <f aca="false">$L371+$M371</f>
        <v>4737.9422459864</v>
      </c>
      <c r="O371" s="69" t="n">
        <f aca="false">IF(AND(($B371&lt;Input!$C$28),($B371&lt;Input!$G$28)),Expenses!$D371,(-1)*$N371)</f>
        <v>-4737.9422459864</v>
      </c>
      <c r="P371" s="69" t="n">
        <f aca="false">Childcare!$D371</f>
        <v>0</v>
      </c>
      <c r="Q371" s="69" t="n">
        <f aca="false">Loan_01!$E371</f>
        <v>0</v>
      </c>
      <c r="R371" s="69" t="n">
        <f aca="false">Loan_02!$E371</f>
        <v>0</v>
      </c>
      <c r="S371" s="69" t="n">
        <f aca="false">(-1)*SUM(Roth_01!$D371+Roth_02!$D371+IRA_01!$D371+IRA_02!$D371+Invest_01!$D371+Invest_02!$D371)</f>
        <v>-0</v>
      </c>
      <c r="T371" s="69" t="n">
        <f aca="false">(-1)*(IF(($B371&gt;Input!$O$22),0,Input!$O$28)+IF(($B371&gt;Input!$O$29),0,Input!$O$35)+IF(($B371&gt;Input!$O$36),0,Input!$O$42))</f>
        <v>-0</v>
      </c>
      <c r="U371" s="69" t="n">
        <f aca="false">IF(($AB370*(Input!$C$17/100)&gt;0),0,($AB370*(Input!$C$17/100)))</f>
        <v>0</v>
      </c>
      <c r="V371" s="69"/>
      <c r="W371" s="69" t="n">
        <f aca="false">IF(($N371+$O371+$P371+$Q371+$R371+$S371+$T371+$U371)&lt;0,($N371+$O371+$P371+$Q371+$R371+$S371+$T371+$U371),0)</f>
        <v>0</v>
      </c>
      <c r="X371" s="69"/>
      <c r="Y371" s="69" t="n">
        <f aca="false">IF(($N371+$O371+$P371+$Q371+$R371+$S371+$T371+$U371)&gt;=0,($N371+$O371+$P371+$Q371+$R371+$S371+$T371+$U371),0)</f>
        <v>0</v>
      </c>
      <c r="AA371" s="69" t="n">
        <f aca="false">IF(AND((($AB370+$W370-$U370)&lt;0),($Y371&gt;0)),($AA370-$K371)*(1+Input!$C$19/(12*100)),($AA370+$Y371-$K371)*(1+Input!$C$19/(12*100)))</f>
        <v>674728.636279016</v>
      </c>
      <c r="AB371" s="69" t="n">
        <f aca="false">IF(AND((($AB370+$W370-$U370)&lt;0),($Y371&gt;=0)),($AB370+$W370-$U370+$Y371)*(1+Input!$C$16/(12*100)),0)</f>
        <v>0</v>
      </c>
    </row>
    <row r="372" customFormat="false" ht="12.8" hidden="false" customHeight="false" outlineLevel="0" collapsed="false">
      <c r="A372" s="67" t="n">
        <v>368</v>
      </c>
      <c r="B372" s="68" t="n">
        <f aca="false">EOMONTH(Input!$C$7,A372)</f>
        <v>54117</v>
      </c>
      <c r="D372" s="67" t="n">
        <f aca="false">DATEDIF(Input!$C$23,$B372,"Y")</f>
        <v>70</v>
      </c>
      <c r="E372" s="67" t="n">
        <f aca="false">DATEDIF(Input!$G$23,$B372,"Y")</f>
        <v>69</v>
      </c>
      <c r="G372" s="69" t="n">
        <f aca="false">Salary_01!$L372</f>
        <v>-836.84905185575</v>
      </c>
      <c r="H372" s="69" t="n">
        <f aca="false">Salary_02!$L372</f>
        <v>-836.84905185575</v>
      </c>
      <c r="I372" s="69" t="n">
        <f aca="false">Retirement_Dist_01!$J372</f>
        <v>2785.71952778489</v>
      </c>
      <c r="J372" s="69" t="n">
        <f aca="false">Retirement_Dist_02!$J372</f>
        <v>1498.0326652103</v>
      </c>
      <c r="K372" s="69" t="n">
        <f aca="true">IF($B372&gt;Input!$C$28,(-1)*PMT(Input!$C$19/(100*12),($A$620-OFFSET($A$4,MATCH(Input!$C$28,$B$4:$B$620,1),0,1,1)),$AD$4,0,1),0)</f>
        <v>2734.70377450013</v>
      </c>
      <c r="L372" s="69" t="n">
        <f aca="false">IF(AND(($B372&lt;Input!$C$28),($B372&lt;Input!$G$28)),($G372+$H372+$I372+$J372),($G372+$H372+$I372+$J372+$K372))</f>
        <v>5344.75786378381</v>
      </c>
      <c r="M372" s="69" t="n">
        <f aca="false">Mortgage!$L372</f>
        <v>-606.815617797416</v>
      </c>
      <c r="N372" s="69" t="n">
        <f aca="false">$L372+$M372</f>
        <v>4737.9422459864</v>
      </c>
      <c r="O372" s="69" t="n">
        <f aca="false">IF(AND(($B372&lt;Input!$C$28),($B372&lt;Input!$G$28)),Expenses!$D372,(-1)*$N372)</f>
        <v>-4737.9422459864</v>
      </c>
      <c r="P372" s="69" t="n">
        <f aca="false">Childcare!$D372</f>
        <v>0</v>
      </c>
      <c r="Q372" s="69" t="n">
        <f aca="false">Loan_01!$E372</f>
        <v>0</v>
      </c>
      <c r="R372" s="69" t="n">
        <f aca="false">Loan_02!$E372</f>
        <v>0</v>
      </c>
      <c r="S372" s="69" t="n">
        <f aca="false">(-1)*SUM(Roth_01!$D372+Roth_02!$D372+IRA_01!$D372+IRA_02!$D372+Invest_01!$D372+Invest_02!$D372)</f>
        <v>-0</v>
      </c>
      <c r="T372" s="69" t="n">
        <f aca="false">(-1)*(IF(($B372&gt;Input!$O$22),0,Input!$O$28)+IF(($B372&gt;Input!$O$29),0,Input!$O$35)+IF(($B372&gt;Input!$O$36),0,Input!$O$42))</f>
        <v>-0</v>
      </c>
      <c r="U372" s="69" t="n">
        <f aca="false">IF(($AB371*(Input!$C$17/100)&gt;0),0,($AB371*(Input!$C$17/100)))</f>
        <v>0</v>
      </c>
      <c r="V372" s="69"/>
      <c r="W372" s="69" t="n">
        <f aca="false">IF(($N372+$O372+$P372+$Q372+$R372+$S372+$T372+$U372)&lt;0,($N372+$O372+$P372+$Q372+$R372+$S372+$T372+$U372),0)</f>
        <v>0</v>
      </c>
      <c r="X372" s="69"/>
      <c r="Y372" s="69" t="n">
        <f aca="false">IF(($N372+$O372+$P372+$Q372+$R372+$S372+$T372+$U372)&gt;=0,($N372+$O372+$P372+$Q372+$R372+$S372+$T372+$U372),0)</f>
        <v>0</v>
      </c>
      <c r="AA372" s="69" t="n">
        <f aca="false">IF(AND((($AB371+$W371-$U371)&lt;0),($Y372&gt;0)),($AA371-$K372)*(1+Input!$C$19/(12*100)),($AA371+$Y372-$K372)*(1+Input!$C$19/(12*100)))</f>
        <v>672021.932251703</v>
      </c>
      <c r="AB372" s="69" t="n">
        <f aca="false">IF(AND((($AB371+$W371-$U371)&lt;0),($Y372&gt;=0)),($AB371+$W371-$U371+$Y372)*(1+Input!$C$16/(12*100)),0)</f>
        <v>0</v>
      </c>
    </row>
    <row r="373" customFormat="false" ht="12.8" hidden="false" customHeight="false" outlineLevel="0" collapsed="false">
      <c r="A373" s="67" t="n">
        <v>369</v>
      </c>
      <c r="B373" s="68" t="n">
        <f aca="false">EOMONTH(Input!$C$7,A373)</f>
        <v>54148</v>
      </c>
      <c r="D373" s="67" t="n">
        <f aca="false">DATEDIF(Input!$C$23,$B373,"Y")</f>
        <v>70</v>
      </c>
      <c r="E373" s="67" t="n">
        <f aca="false">DATEDIF(Input!$G$23,$B373,"Y")</f>
        <v>69</v>
      </c>
      <c r="G373" s="69" t="n">
        <f aca="false">Salary_01!$L373</f>
        <v>-836.84905185575</v>
      </c>
      <c r="H373" s="69" t="n">
        <f aca="false">Salary_02!$L373</f>
        <v>-836.84905185575</v>
      </c>
      <c r="I373" s="69" t="n">
        <f aca="false">Retirement_Dist_01!$J373</f>
        <v>2785.71952778489</v>
      </c>
      <c r="J373" s="69" t="n">
        <f aca="false">Retirement_Dist_02!$J373</f>
        <v>1498.0326652103</v>
      </c>
      <c r="K373" s="69" t="n">
        <f aca="true">IF($B373&gt;Input!$C$28,(-1)*PMT(Input!$C$19/(100*12),($A$620-OFFSET($A$4,MATCH(Input!$C$28,$B$4:$B$620,1),0,1,1)),$AD$4,0,1),0)</f>
        <v>2734.70377450013</v>
      </c>
      <c r="L373" s="69" t="n">
        <f aca="false">IF(AND(($B373&lt;Input!$C$28),($B373&lt;Input!$G$28)),($G373+$H373+$I373+$J373),($G373+$H373+$I373+$J373+$K373))</f>
        <v>5344.75786378381</v>
      </c>
      <c r="M373" s="69" t="n">
        <f aca="false">Mortgage!$L373</f>
        <v>-606.815617797416</v>
      </c>
      <c r="N373" s="69" t="n">
        <f aca="false">$L373+$M373</f>
        <v>4737.9422459864</v>
      </c>
      <c r="O373" s="69" t="n">
        <f aca="false">IF(AND(($B373&lt;Input!$C$28),($B373&lt;Input!$G$28)),Expenses!$D373,(-1)*$N373)</f>
        <v>-4737.9422459864</v>
      </c>
      <c r="P373" s="69" t="n">
        <f aca="false">Childcare!$D373</f>
        <v>0</v>
      </c>
      <c r="Q373" s="69" t="n">
        <f aca="false">Loan_01!$E373</f>
        <v>0</v>
      </c>
      <c r="R373" s="69" t="n">
        <f aca="false">Loan_02!$E373</f>
        <v>0</v>
      </c>
      <c r="S373" s="69" t="n">
        <f aca="false">(-1)*SUM(Roth_01!$D373+Roth_02!$D373+IRA_01!$D373+IRA_02!$D373+Invest_01!$D373+Invest_02!$D373)</f>
        <v>-0</v>
      </c>
      <c r="T373" s="69" t="n">
        <f aca="false">(-1)*(IF(($B373&gt;Input!$O$22),0,Input!$O$28)+IF(($B373&gt;Input!$O$29),0,Input!$O$35)+IF(($B373&gt;Input!$O$36),0,Input!$O$42))</f>
        <v>-0</v>
      </c>
      <c r="U373" s="69" t="n">
        <f aca="false">IF(($AB372*(Input!$C$17/100)&gt;0),0,($AB372*(Input!$C$17/100)))</f>
        <v>0</v>
      </c>
      <c r="V373" s="69"/>
      <c r="W373" s="69" t="n">
        <f aca="false">IF(($N373+$O373+$P373+$Q373+$R373+$S373+$T373+$U373)&lt;0,($N373+$O373+$P373+$Q373+$R373+$S373+$T373+$U373),0)</f>
        <v>0</v>
      </c>
      <c r="X373" s="69"/>
      <c r="Y373" s="69" t="n">
        <f aca="false">IF(($N373+$O373+$P373+$Q373+$R373+$S373+$T373+$U373)&gt;=0,($N373+$O373+$P373+$Q373+$R373+$S373+$T373+$U373),0)</f>
        <v>0</v>
      </c>
      <c r="AA373" s="69" t="n">
        <f aca="false">IF(AND((($AB372+$W372-$U372)&lt;0),($Y373&gt;0)),($AA372-$K373)*(1+Input!$C$19/(12*100)),($AA372+$Y373-$K373)*(1+Input!$C$19/(12*100)))</f>
        <v>669315.115445056</v>
      </c>
      <c r="AB373" s="69" t="n">
        <f aca="false">IF(AND((($AB372+$W372-$U372)&lt;0),($Y373&gt;=0)),($AB372+$W372-$U372+$Y373)*(1+Input!$C$16/(12*100)),0)</f>
        <v>0</v>
      </c>
    </row>
    <row r="374" customFormat="false" ht="12.8" hidden="false" customHeight="false" outlineLevel="0" collapsed="false">
      <c r="A374" s="67" t="n">
        <v>370</v>
      </c>
      <c r="B374" s="68" t="n">
        <f aca="false">EOMONTH(Input!$C$7,A374)</f>
        <v>54178</v>
      </c>
      <c r="D374" s="67" t="n">
        <f aca="false">DATEDIF(Input!$C$23,$B374,"Y")</f>
        <v>70</v>
      </c>
      <c r="E374" s="67" t="n">
        <f aca="false">DATEDIF(Input!$G$23,$B374,"Y")</f>
        <v>69</v>
      </c>
      <c r="G374" s="69" t="n">
        <f aca="false">Salary_01!$L374</f>
        <v>-836.84905185575</v>
      </c>
      <c r="H374" s="69" t="n">
        <f aca="false">Salary_02!$L374</f>
        <v>-836.84905185575</v>
      </c>
      <c r="I374" s="69" t="n">
        <f aca="false">Retirement_Dist_01!$J374</f>
        <v>2785.71952778489</v>
      </c>
      <c r="J374" s="69" t="n">
        <f aca="false">Retirement_Dist_02!$J374</f>
        <v>1498.0326652103</v>
      </c>
      <c r="K374" s="69" t="n">
        <f aca="true">IF($B374&gt;Input!$C$28,(-1)*PMT(Input!$C$19/(100*12),($A$620-OFFSET($A$4,MATCH(Input!$C$28,$B$4:$B$620,1),0,1,1)),$AD$4,0,1),0)</f>
        <v>2734.70377450013</v>
      </c>
      <c r="L374" s="69" t="n">
        <f aca="false">IF(AND(($B374&lt;Input!$C$28),($B374&lt;Input!$G$28)),($G374+$H374+$I374+$J374),($G374+$H374+$I374+$J374+$K374))</f>
        <v>5344.75786378381</v>
      </c>
      <c r="M374" s="69" t="n">
        <f aca="false">Mortgage!$L374</f>
        <v>-606.815617797416</v>
      </c>
      <c r="N374" s="69" t="n">
        <f aca="false">$L374+$M374</f>
        <v>4737.9422459864</v>
      </c>
      <c r="O374" s="69" t="n">
        <f aca="false">IF(AND(($B374&lt;Input!$C$28),($B374&lt;Input!$G$28)),Expenses!$D374,(-1)*$N374)</f>
        <v>-4737.9422459864</v>
      </c>
      <c r="P374" s="69" t="n">
        <f aca="false">Childcare!$D374</f>
        <v>0</v>
      </c>
      <c r="Q374" s="69" t="n">
        <f aca="false">Loan_01!$E374</f>
        <v>0</v>
      </c>
      <c r="R374" s="69" t="n">
        <f aca="false">Loan_02!$E374</f>
        <v>0</v>
      </c>
      <c r="S374" s="69" t="n">
        <f aca="false">(-1)*SUM(Roth_01!$D374+Roth_02!$D374+IRA_01!$D374+IRA_02!$D374+Invest_01!$D374+Invest_02!$D374)</f>
        <v>-0</v>
      </c>
      <c r="T374" s="69" t="n">
        <f aca="false">(-1)*(IF(($B374&gt;Input!$O$22),0,Input!$O$28)+IF(($B374&gt;Input!$O$29),0,Input!$O$35)+IF(($B374&gt;Input!$O$36),0,Input!$O$42))</f>
        <v>-0</v>
      </c>
      <c r="U374" s="69" t="n">
        <f aca="false">IF(($AB373*(Input!$C$17/100)&gt;0),0,($AB373*(Input!$C$17/100)))</f>
        <v>0</v>
      </c>
      <c r="V374" s="69"/>
      <c r="W374" s="69" t="n">
        <f aca="false">IF(($N374+$O374+$P374+$Q374+$R374+$S374+$T374+$U374)&lt;0,($N374+$O374+$P374+$Q374+$R374+$S374+$T374+$U374),0)</f>
        <v>0</v>
      </c>
      <c r="X374" s="69"/>
      <c r="Y374" s="69" t="n">
        <f aca="false">IF(($N374+$O374+$P374+$Q374+$R374+$S374+$T374+$U374)&gt;=0,($N374+$O374+$P374+$Q374+$R374+$S374+$T374+$U374),0)</f>
        <v>0</v>
      </c>
      <c r="AA374" s="69" t="n">
        <f aca="false">IF(AND((($AB373+$W373-$U373)&lt;0),($Y374&gt;0)),($AA373-$K374)*(1+Input!$C$19/(12*100)),($AA373+$Y374-$K374)*(1+Input!$C$19/(12*100)))</f>
        <v>666608.185854376</v>
      </c>
      <c r="AB374" s="69" t="n">
        <f aca="false">IF(AND((($AB373+$W373-$U373)&lt;0),($Y374&gt;=0)),($AB373+$W373-$U373+$Y374)*(1+Input!$C$16/(12*100)),0)</f>
        <v>0</v>
      </c>
    </row>
    <row r="375" customFormat="false" ht="12.8" hidden="false" customHeight="false" outlineLevel="0" collapsed="false">
      <c r="A375" s="67" t="n">
        <v>371</v>
      </c>
      <c r="B375" s="68" t="n">
        <f aca="false">EOMONTH(Input!$C$7,A375)</f>
        <v>54209</v>
      </c>
      <c r="D375" s="67" t="n">
        <f aca="false">DATEDIF(Input!$C$23,$B375,"Y")</f>
        <v>71</v>
      </c>
      <c r="E375" s="67" t="n">
        <f aca="false">DATEDIF(Input!$G$23,$B375,"Y")</f>
        <v>69</v>
      </c>
      <c r="G375" s="69" t="n">
        <f aca="false">Salary_01!$L375</f>
        <v>-836.84905185575</v>
      </c>
      <c r="H375" s="69" t="n">
        <f aca="false">Salary_02!$L375</f>
        <v>-836.84905185575</v>
      </c>
      <c r="I375" s="69" t="n">
        <f aca="false">Retirement_Dist_01!$J375</f>
        <v>2785.71952778489</v>
      </c>
      <c r="J375" s="69" t="n">
        <f aca="false">Retirement_Dist_02!$J375</f>
        <v>1498.0326652103</v>
      </c>
      <c r="K375" s="69" t="n">
        <f aca="true">IF($B375&gt;Input!$C$28,(-1)*PMT(Input!$C$19/(100*12),($A$620-OFFSET($A$4,MATCH(Input!$C$28,$B$4:$B$620,1),0,1,1)),$AD$4,0,1),0)</f>
        <v>2734.70377450013</v>
      </c>
      <c r="L375" s="69" t="n">
        <f aca="false">IF(AND(($B375&lt;Input!$C$28),($B375&lt;Input!$G$28)),($G375+$H375+$I375+$J375),($G375+$H375+$I375+$J375+$K375))</f>
        <v>5344.75786378381</v>
      </c>
      <c r="M375" s="69" t="n">
        <f aca="false">Mortgage!$L375</f>
        <v>-606.815617797416</v>
      </c>
      <c r="N375" s="69" t="n">
        <f aca="false">$L375+$M375</f>
        <v>4737.9422459864</v>
      </c>
      <c r="O375" s="69" t="n">
        <f aca="false">IF(AND(($B375&lt;Input!$C$28),($B375&lt;Input!$G$28)),Expenses!$D375,(-1)*$N375)</f>
        <v>-4737.9422459864</v>
      </c>
      <c r="P375" s="69" t="n">
        <f aca="false">Childcare!$D375</f>
        <v>0</v>
      </c>
      <c r="Q375" s="69" t="n">
        <f aca="false">Loan_01!$E375</f>
        <v>0</v>
      </c>
      <c r="R375" s="69" t="n">
        <f aca="false">Loan_02!$E375</f>
        <v>0</v>
      </c>
      <c r="S375" s="69" t="n">
        <f aca="false">(-1)*SUM(Roth_01!$D375+Roth_02!$D375+IRA_01!$D375+IRA_02!$D375+Invest_01!$D375+Invest_02!$D375)</f>
        <v>-0</v>
      </c>
      <c r="T375" s="69" t="n">
        <f aca="false">(-1)*(IF(($B375&gt;Input!$O$22),0,Input!$O$28)+IF(($B375&gt;Input!$O$29),0,Input!$O$35)+IF(($B375&gt;Input!$O$36),0,Input!$O$42))</f>
        <v>-0</v>
      </c>
      <c r="U375" s="69" t="n">
        <f aca="false">IF(($AB374*(Input!$C$17/100)&gt;0),0,($AB374*(Input!$C$17/100)))</f>
        <v>0</v>
      </c>
      <c r="V375" s="69"/>
      <c r="W375" s="69" t="n">
        <f aca="false">IF(($N375+$O375+$P375+$Q375+$R375+$S375+$T375+$U375)&lt;0,($N375+$O375+$P375+$Q375+$R375+$S375+$T375+$U375),0)</f>
        <v>0</v>
      </c>
      <c r="X375" s="69"/>
      <c r="Y375" s="69" t="n">
        <f aca="false">IF(($N375+$O375+$P375+$Q375+$R375+$S375+$T375+$U375)&gt;=0,($N375+$O375+$P375+$Q375+$R375+$S375+$T375+$U375),0)</f>
        <v>0</v>
      </c>
      <c r="AA375" s="69" t="n">
        <f aca="false">IF(AND((($AB374+$W374-$U374)&lt;0),($Y375&gt;0)),($AA374-$K375)*(1+Input!$C$19/(12*100)),($AA374+$Y375-$K375)*(1+Input!$C$19/(12*100)))</f>
        <v>663901.143474962</v>
      </c>
      <c r="AB375" s="69" t="n">
        <f aca="false">IF(AND((($AB374+$W374-$U374)&lt;0),($Y375&gt;=0)),($AB374+$W374-$U374+$Y375)*(1+Input!$C$16/(12*100)),0)</f>
        <v>0</v>
      </c>
    </row>
    <row r="376" customFormat="false" ht="12.8" hidden="false" customHeight="false" outlineLevel="0" collapsed="false">
      <c r="A376" s="67" t="n">
        <v>372</v>
      </c>
      <c r="B376" s="68" t="n">
        <f aca="false">EOMONTH(Input!$C$7,A376)</f>
        <v>54239</v>
      </c>
      <c r="D376" s="67" t="n">
        <f aca="false">DATEDIF(Input!$C$23,$B376,"Y")</f>
        <v>71</v>
      </c>
      <c r="E376" s="67" t="n">
        <f aca="false">DATEDIF(Input!$G$23,$B376,"Y")</f>
        <v>69</v>
      </c>
      <c r="G376" s="69" t="n">
        <f aca="false">Salary_01!$L376</f>
        <v>-853.586032892865</v>
      </c>
      <c r="H376" s="69" t="n">
        <f aca="false">Salary_02!$L376</f>
        <v>-853.586032892865</v>
      </c>
      <c r="I376" s="69" t="n">
        <f aca="false">Retirement_Dist_01!$J376</f>
        <v>2785.71952778489</v>
      </c>
      <c r="J376" s="69" t="n">
        <f aca="false">Retirement_Dist_02!$J376</f>
        <v>1498.0326652103</v>
      </c>
      <c r="K376" s="69" t="n">
        <f aca="true">IF($B376&gt;Input!$C$28,(-1)*PMT(Input!$C$19/(100*12),($A$620-OFFSET($A$4,MATCH(Input!$C$28,$B$4:$B$620,1),0,1,1)),$AD$4,0,1),0)</f>
        <v>2734.70377450013</v>
      </c>
      <c r="L376" s="69" t="n">
        <f aca="false">IF(AND(($B376&lt;Input!$C$28),($B376&lt;Input!$G$28)),($G376+$H376+$I376+$J376),($G376+$H376+$I376+$J376+$K376))</f>
        <v>5311.28390170959</v>
      </c>
      <c r="M376" s="69" t="n">
        <f aca="false">Mortgage!$L376</f>
        <v>-625.020086331338</v>
      </c>
      <c r="N376" s="69" t="n">
        <f aca="false">$L376+$M376</f>
        <v>4686.26381537825</v>
      </c>
      <c r="O376" s="69" t="n">
        <f aca="false">IF(AND(($B376&lt;Input!$C$28),($B376&lt;Input!$G$28)),Expenses!$D376,(-1)*$N376)</f>
        <v>-4686.26381537825</v>
      </c>
      <c r="P376" s="69" t="n">
        <f aca="false">Childcare!$D376</f>
        <v>0</v>
      </c>
      <c r="Q376" s="69" t="n">
        <f aca="false">Loan_01!$E376</f>
        <v>0</v>
      </c>
      <c r="R376" s="69" t="n">
        <f aca="false">Loan_02!$E376</f>
        <v>0</v>
      </c>
      <c r="S376" s="69" t="n">
        <f aca="false">(-1)*SUM(Roth_01!$D376+Roth_02!$D376+IRA_01!$D376+IRA_02!$D376+Invest_01!$D376+Invest_02!$D376)</f>
        <v>-0</v>
      </c>
      <c r="T376" s="69" t="n">
        <f aca="false">(-1)*(IF(($B376&gt;Input!$O$22),0,Input!$O$28)+IF(($B376&gt;Input!$O$29),0,Input!$O$35)+IF(($B376&gt;Input!$O$36),0,Input!$O$42))</f>
        <v>-0</v>
      </c>
      <c r="U376" s="69" t="n">
        <f aca="false">IF(($AB375*(Input!$C$17/100)&gt;0),0,($AB375*(Input!$C$17/100)))</f>
        <v>0</v>
      </c>
      <c r="V376" s="69"/>
      <c r="W376" s="69" t="n">
        <f aca="false">IF(($N376+$O376+$P376+$Q376+$R376+$S376+$T376+$U376)&lt;0,($N376+$O376+$P376+$Q376+$R376+$S376+$T376+$U376),0)</f>
        <v>0</v>
      </c>
      <c r="X376" s="69"/>
      <c r="Y376" s="69" t="n">
        <f aca="false">IF(($N376+$O376+$P376+$Q376+$R376+$S376+$T376+$U376)&gt;=0,($N376+$O376+$P376+$Q376+$R376+$S376+$T376+$U376),0)</f>
        <v>0</v>
      </c>
      <c r="AA376" s="69" t="n">
        <f aca="false">IF(AND((($AB375+$W375-$U375)&lt;0),($Y376&gt;0)),($AA375-$K376)*(1+Input!$C$19/(12*100)),($AA375+$Y376-$K376)*(1+Input!$C$19/(12*100)))</f>
        <v>661193.988302116</v>
      </c>
      <c r="AB376" s="69" t="n">
        <f aca="false">IF(AND((($AB375+$W375-$U375)&lt;0),($Y376&gt;=0)),($AB375+$W375-$U375+$Y376)*(1+Input!$C$16/(12*100)),0)</f>
        <v>0</v>
      </c>
    </row>
    <row r="377" customFormat="false" ht="12.8" hidden="false" customHeight="false" outlineLevel="0" collapsed="false">
      <c r="A377" s="67" t="n">
        <v>373</v>
      </c>
      <c r="B377" s="68" t="n">
        <f aca="false">EOMONTH(Input!$C$7,A377)</f>
        <v>54270</v>
      </c>
      <c r="D377" s="67" t="n">
        <f aca="false">DATEDIF(Input!$C$23,$B377,"Y")</f>
        <v>71</v>
      </c>
      <c r="E377" s="67" t="n">
        <f aca="false">DATEDIF(Input!$G$23,$B377,"Y")</f>
        <v>69</v>
      </c>
      <c r="G377" s="69" t="n">
        <f aca="false">Salary_01!$L377</f>
        <v>-853.586032892865</v>
      </c>
      <c r="H377" s="69" t="n">
        <f aca="false">Salary_02!$L377</f>
        <v>-853.586032892865</v>
      </c>
      <c r="I377" s="69" t="n">
        <f aca="false">Retirement_Dist_01!$J377</f>
        <v>2785.71952778489</v>
      </c>
      <c r="J377" s="69" t="n">
        <f aca="false">Retirement_Dist_02!$J377</f>
        <v>1498.0326652103</v>
      </c>
      <c r="K377" s="69" t="n">
        <f aca="true">IF($B377&gt;Input!$C$28,(-1)*PMT(Input!$C$19/(100*12),($A$620-OFFSET($A$4,MATCH(Input!$C$28,$B$4:$B$620,1),0,1,1)),$AD$4,0,1),0)</f>
        <v>2734.70377450013</v>
      </c>
      <c r="L377" s="69" t="n">
        <f aca="false">IF(AND(($B377&lt;Input!$C$28),($B377&lt;Input!$G$28)),($G377+$H377+$I377+$J377),($G377+$H377+$I377+$J377+$K377))</f>
        <v>5311.28390170959</v>
      </c>
      <c r="M377" s="69" t="n">
        <f aca="false">Mortgage!$L377</f>
        <v>-625.020086331338</v>
      </c>
      <c r="N377" s="69" t="n">
        <f aca="false">$L377+$M377</f>
        <v>4686.26381537825</v>
      </c>
      <c r="O377" s="69" t="n">
        <f aca="false">IF(AND(($B377&lt;Input!$C$28),($B377&lt;Input!$G$28)),Expenses!$D377,(-1)*$N377)</f>
        <v>-4686.26381537825</v>
      </c>
      <c r="P377" s="69" t="n">
        <f aca="false">Childcare!$D377</f>
        <v>0</v>
      </c>
      <c r="Q377" s="69" t="n">
        <f aca="false">Loan_01!$E377</f>
        <v>0</v>
      </c>
      <c r="R377" s="69" t="n">
        <f aca="false">Loan_02!$E377</f>
        <v>0</v>
      </c>
      <c r="S377" s="69" t="n">
        <f aca="false">(-1)*SUM(Roth_01!$D377+Roth_02!$D377+IRA_01!$D377+IRA_02!$D377+Invest_01!$D377+Invest_02!$D377)</f>
        <v>-0</v>
      </c>
      <c r="T377" s="69" t="n">
        <f aca="false">(-1)*(IF(($B377&gt;Input!$O$22),0,Input!$O$28)+IF(($B377&gt;Input!$O$29),0,Input!$O$35)+IF(($B377&gt;Input!$O$36),0,Input!$O$42))</f>
        <v>-0</v>
      </c>
      <c r="U377" s="69" t="n">
        <f aca="false">IF(($AB376*(Input!$C$17/100)&gt;0),0,($AB376*(Input!$C$17/100)))</f>
        <v>0</v>
      </c>
      <c r="V377" s="69"/>
      <c r="W377" s="69" t="n">
        <f aca="false">IF(($N377+$O377+$P377+$Q377+$R377+$S377+$T377+$U377)&lt;0,($N377+$O377+$P377+$Q377+$R377+$S377+$T377+$U377),0)</f>
        <v>0</v>
      </c>
      <c r="X377" s="69"/>
      <c r="Y377" s="69" t="n">
        <f aca="false">IF(($N377+$O377+$P377+$Q377+$R377+$S377+$T377+$U377)&gt;=0,($N377+$O377+$P377+$Q377+$R377+$S377+$T377+$U377),0)</f>
        <v>0</v>
      </c>
      <c r="AA377" s="69" t="n">
        <f aca="false">IF(AND((($AB376+$W376-$U376)&lt;0),($Y377&gt;0)),($AA376-$K377)*(1+Input!$C$19/(12*100)),($AA376+$Y377-$K377)*(1+Input!$C$19/(12*100)))</f>
        <v>658486.720331138</v>
      </c>
      <c r="AB377" s="69" t="n">
        <f aca="false">IF(AND((($AB376+$W376-$U376)&lt;0),($Y377&gt;=0)),($AB376+$W376-$U376+$Y377)*(1+Input!$C$16/(12*100)),0)</f>
        <v>0</v>
      </c>
    </row>
    <row r="378" customFormat="false" ht="12.8" hidden="false" customHeight="false" outlineLevel="0" collapsed="false">
      <c r="A378" s="67" t="n">
        <v>374</v>
      </c>
      <c r="B378" s="68" t="n">
        <f aca="false">EOMONTH(Input!$C$7,A378)</f>
        <v>54301</v>
      </c>
      <c r="D378" s="67" t="n">
        <f aca="false">DATEDIF(Input!$C$23,$B378,"Y")</f>
        <v>71</v>
      </c>
      <c r="E378" s="67" t="n">
        <f aca="false">DATEDIF(Input!$G$23,$B378,"Y")</f>
        <v>69</v>
      </c>
      <c r="G378" s="69" t="n">
        <f aca="false">Salary_01!$L378</f>
        <v>-853.586032892865</v>
      </c>
      <c r="H378" s="69" t="n">
        <f aca="false">Salary_02!$L378</f>
        <v>-853.586032892865</v>
      </c>
      <c r="I378" s="69" t="n">
        <f aca="false">Retirement_Dist_01!$J378</f>
        <v>2785.71952778489</v>
      </c>
      <c r="J378" s="69" t="n">
        <f aca="false">Retirement_Dist_02!$J378</f>
        <v>1498.0326652103</v>
      </c>
      <c r="K378" s="69" t="n">
        <f aca="true">IF($B378&gt;Input!$C$28,(-1)*PMT(Input!$C$19/(100*12),($A$620-OFFSET($A$4,MATCH(Input!$C$28,$B$4:$B$620,1),0,1,1)),$AD$4,0,1),0)</f>
        <v>2734.70377450013</v>
      </c>
      <c r="L378" s="69" t="n">
        <f aca="false">IF(AND(($B378&lt;Input!$C$28),($B378&lt;Input!$G$28)),($G378+$H378+$I378+$J378),($G378+$H378+$I378+$J378+$K378))</f>
        <v>5311.28390170959</v>
      </c>
      <c r="M378" s="69" t="n">
        <f aca="false">Mortgage!$L378</f>
        <v>-625.020086331338</v>
      </c>
      <c r="N378" s="69" t="n">
        <f aca="false">$L378+$M378</f>
        <v>4686.26381537825</v>
      </c>
      <c r="O378" s="69" t="n">
        <f aca="false">IF(AND(($B378&lt;Input!$C$28),($B378&lt;Input!$G$28)),Expenses!$D378,(-1)*$N378)</f>
        <v>-4686.26381537825</v>
      </c>
      <c r="P378" s="69" t="n">
        <f aca="false">Childcare!$D378</f>
        <v>0</v>
      </c>
      <c r="Q378" s="69" t="n">
        <f aca="false">Loan_01!$E378</f>
        <v>0</v>
      </c>
      <c r="R378" s="69" t="n">
        <f aca="false">Loan_02!$E378</f>
        <v>0</v>
      </c>
      <c r="S378" s="69" t="n">
        <f aca="false">(-1)*SUM(Roth_01!$D378+Roth_02!$D378+IRA_01!$D378+IRA_02!$D378+Invest_01!$D378+Invest_02!$D378)</f>
        <v>-0</v>
      </c>
      <c r="T378" s="69" t="n">
        <f aca="false">(-1)*(IF(($B378&gt;Input!$O$22),0,Input!$O$28)+IF(($B378&gt;Input!$O$29),0,Input!$O$35)+IF(($B378&gt;Input!$O$36),0,Input!$O$42))</f>
        <v>-0</v>
      </c>
      <c r="U378" s="69" t="n">
        <f aca="false">IF(($AB377*(Input!$C$17/100)&gt;0),0,($AB377*(Input!$C$17/100)))</f>
        <v>0</v>
      </c>
      <c r="V378" s="69"/>
      <c r="W378" s="69" t="n">
        <f aca="false">IF(($N378+$O378+$P378+$Q378+$R378+$S378+$T378+$U378)&lt;0,($N378+$O378+$P378+$Q378+$R378+$S378+$T378+$U378),0)</f>
        <v>0</v>
      </c>
      <c r="X378" s="69"/>
      <c r="Y378" s="69" t="n">
        <f aca="false">IF(($N378+$O378+$P378+$Q378+$R378+$S378+$T378+$U378)&gt;=0,($N378+$O378+$P378+$Q378+$R378+$S378+$T378+$U378),0)</f>
        <v>0</v>
      </c>
      <c r="AA378" s="69" t="n">
        <f aca="false">IF(AND((($AB377+$W377-$U377)&lt;0),($Y378&gt;0)),($AA377-$K378)*(1+Input!$C$19/(12*100)),($AA377+$Y378-$K378)*(1+Input!$C$19/(12*100)))</f>
        <v>655779.339557328</v>
      </c>
      <c r="AB378" s="69" t="n">
        <f aca="false">IF(AND((($AB377+$W377-$U377)&lt;0),($Y378&gt;=0)),($AB377+$W377-$U377+$Y378)*(1+Input!$C$16/(12*100)),0)</f>
        <v>0</v>
      </c>
    </row>
    <row r="379" customFormat="false" ht="12.8" hidden="false" customHeight="false" outlineLevel="0" collapsed="false">
      <c r="A379" s="67" t="n">
        <v>375</v>
      </c>
      <c r="B379" s="68" t="n">
        <f aca="false">EOMONTH(Input!$C$7,A379)</f>
        <v>54331</v>
      </c>
      <c r="D379" s="67" t="n">
        <f aca="false">DATEDIF(Input!$C$23,$B379,"Y")</f>
        <v>71</v>
      </c>
      <c r="E379" s="67" t="n">
        <f aca="false">DATEDIF(Input!$G$23,$B379,"Y")</f>
        <v>69</v>
      </c>
      <c r="G379" s="69" t="n">
        <f aca="false">Salary_01!$L379</f>
        <v>-853.586032892865</v>
      </c>
      <c r="H379" s="69" t="n">
        <f aca="false">Salary_02!$L379</f>
        <v>-853.586032892865</v>
      </c>
      <c r="I379" s="69" t="n">
        <f aca="false">Retirement_Dist_01!$J379</f>
        <v>2785.71952778489</v>
      </c>
      <c r="J379" s="69" t="n">
        <f aca="false">Retirement_Dist_02!$J379</f>
        <v>1498.0326652103</v>
      </c>
      <c r="K379" s="69" t="n">
        <f aca="true">IF($B379&gt;Input!$C$28,(-1)*PMT(Input!$C$19/(100*12),($A$620-OFFSET($A$4,MATCH(Input!$C$28,$B$4:$B$620,1),0,1,1)),$AD$4,0,1),0)</f>
        <v>2734.70377450013</v>
      </c>
      <c r="L379" s="69" t="n">
        <f aca="false">IF(AND(($B379&lt;Input!$C$28),($B379&lt;Input!$G$28)),($G379+$H379+$I379+$J379),($G379+$H379+$I379+$J379+$K379))</f>
        <v>5311.28390170959</v>
      </c>
      <c r="M379" s="69" t="n">
        <f aca="false">Mortgage!$L379</f>
        <v>-625.020086331338</v>
      </c>
      <c r="N379" s="69" t="n">
        <f aca="false">$L379+$M379</f>
        <v>4686.26381537825</v>
      </c>
      <c r="O379" s="69" t="n">
        <f aca="false">IF(AND(($B379&lt;Input!$C$28),($B379&lt;Input!$G$28)),Expenses!$D379,(-1)*$N379)</f>
        <v>-4686.26381537825</v>
      </c>
      <c r="P379" s="69" t="n">
        <f aca="false">Childcare!$D379</f>
        <v>0</v>
      </c>
      <c r="Q379" s="69" t="n">
        <f aca="false">Loan_01!$E379</f>
        <v>0</v>
      </c>
      <c r="R379" s="69" t="n">
        <f aca="false">Loan_02!$E379</f>
        <v>0</v>
      </c>
      <c r="S379" s="69" t="n">
        <f aca="false">(-1)*SUM(Roth_01!$D379+Roth_02!$D379+IRA_01!$D379+IRA_02!$D379+Invest_01!$D379+Invest_02!$D379)</f>
        <v>-0</v>
      </c>
      <c r="T379" s="69" t="n">
        <f aca="false">(-1)*(IF(($B379&gt;Input!$O$22),0,Input!$O$28)+IF(($B379&gt;Input!$O$29),0,Input!$O$35)+IF(($B379&gt;Input!$O$36),0,Input!$O$42))</f>
        <v>-0</v>
      </c>
      <c r="U379" s="69" t="n">
        <f aca="false">IF(($AB378*(Input!$C$17/100)&gt;0),0,($AB378*(Input!$C$17/100)))</f>
        <v>0</v>
      </c>
      <c r="V379" s="69"/>
      <c r="W379" s="69" t="n">
        <f aca="false">IF(($N379+$O379+$P379+$Q379+$R379+$S379+$T379+$U379)&lt;0,($N379+$O379+$P379+$Q379+$R379+$S379+$T379+$U379),0)</f>
        <v>0</v>
      </c>
      <c r="X379" s="69"/>
      <c r="Y379" s="69" t="n">
        <f aca="false">IF(($N379+$O379+$P379+$Q379+$R379+$S379+$T379+$U379)&gt;=0,($N379+$O379+$P379+$Q379+$R379+$S379+$T379+$U379),0)</f>
        <v>0</v>
      </c>
      <c r="AA379" s="69" t="n">
        <f aca="false">IF(AND((($AB378+$W378-$U378)&lt;0),($Y379&gt;0)),($AA378-$K379)*(1+Input!$C$19/(12*100)),($AA378+$Y379-$K379)*(1+Input!$C$19/(12*100)))</f>
        <v>653071.845975985</v>
      </c>
      <c r="AB379" s="69" t="n">
        <f aca="false">IF(AND((($AB378+$W378-$U378)&lt;0),($Y379&gt;=0)),($AB378+$W378-$U378+$Y379)*(1+Input!$C$16/(12*100)),0)</f>
        <v>0</v>
      </c>
    </row>
    <row r="380" customFormat="false" ht="12.8" hidden="false" customHeight="false" outlineLevel="0" collapsed="false">
      <c r="A380" s="67" t="n">
        <v>376</v>
      </c>
      <c r="B380" s="68" t="n">
        <f aca="false">EOMONTH(Input!$C$7,A380)</f>
        <v>54362</v>
      </c>
      <c r="D380" s="67" t="n">
        <f aca="false">DATEDIF(Input!$C$23,$B380,"Y")</f>
        <v>71</v>
      </c>
      <c r="E380" s="67" t="n">
        <f aca="false">DATEDIF(Input!$G$23,$B380,"Y")</f>
        <v>70</v>
      </c>
      <c r="G380" s="69" t="n">
        <f aca="false">Salary_01!$L380</f>
        <v>-853.586032892865</v>
      </c>
      <c r="H380" s="69" t="n">
        <f aca="false">Salary_02!$L380</f>
        <v>-853.586032892865</v>
      </c>
      <c r="I380" s="69" t="n">
        <f aca="false">Retirement_Dist_01!$J380</f>
        <v>2785.71952778489</v>
      </c>
      <c r="J380" s="69" t="n">
        <f aca="false">Retirement_Dist_02!$J380</f>
        <v>1498.0326652103</v>
      </c>
      <c r="K380" s="69" t="n">
        <f aca="true">IF($B380&gt;Input!$C$28,(-1)*PMT(Input!$C$19/(100*12),($A$620-OFFSET($A$4,MATCH(Input!$C$28,$B$4:$B$620,1),0,1,1)),$AD$4,0,1),0)</f>
        <v>2734.70377450013</v>
      </c>
      <c r="L380" s="69" t="n">
        <f aca="false">IF(AND(($B380&lt;Input!$C$28),($B380&lt;Input!$G$28)),($G380+$H380+$I380+$J380),($G380+$H380+$I380+$J380+$K380))</f>
        <v>5311.28390170959</v>
      </c>
      <c r="M380" s="69" t="n">
        <f aca="false">Mortgage!$L380</f>
        <v>-625.020086331338</v>
      </c>
      <c r="N380" s="69" t="n">
        <f aca="false">$L380+$M380</f>
        <v>4686.26381537825</v>
      </c>
      <c r="O380" s="69" t="n">
        <f aca="false">IF(AND(($B380&lt;Input!$C$28),($B380&lt;Input!$G$28)),Expenses!$D380,(-1)*$N380)</f>
        <v>-4686.26381537825</v>
      </c>
      <c r="P380" s="69" t="n">
        <f aca="false">Childcare!$D380</f>
        <v>0</v>
      </c>
      <c r="Q380" s="69" t="n">
        <f aca="false">Loan_01!$E380</f>
        <v>0</v>
      </c>
      <c r="R380" s="69" t="n">
        <f aca="false">Loan_02!$E380</f>
        <v>0</v>
      </c>
      <c r="S380" s="69" t="n">
        <f aca="false">(-1)*SUM(Roth_01!$D380+Roth_02!$D380+IRA_01!$D380+IRA_02!$D380+Invest_01!$D380+Invest_02!$D380)</f>
        <v>-0</v>
      </c>
      <c r="T380" s="69" t="n">
        <f aca="false">(-1)*(IF(($B380&gt;Input!$O$22),0,Input!$O$28)+IF(($B380&gt;Input!$O$29),0,Input!$O$35)+IF(($B380&gt;Input!$O$36),0,Input!$O$42))</f>
        <v>-0</v>
      </c>
      <c r="U380" s="69" t="n">
        <f aca="false">IF(($AB379*(Input!$C$17/100)&gt;0),0,($AB379*(Input!$C$17/100)))</f>
        <v>0</v>
      </c>
      <c r="V380" s="69"/>
      <c r="W380" s="69" t="n">
        <f aca="false">IF(($N380+$O380+$P380+$Q380+$R380+$S380+$T380+$U380)&lt;0,($N380+$O380+$P380+$Q380+$R380+$S380+$T380+$U380),0)</f>
        <v>0</v>
      </c>
      <c r="X380" s="69"/>
      <c r="Y380" s="69" t="n">
        <f aca="false">IF(($N380+$O380+$P380+$Q380+$R380+$S380+$T380+$U380)&gt;=0,($N380+$O380+$P380+$Q380+$R380+$S380+$T380+$U380),0)</f>
        <v>0</v>
      </c>
      <c r="AA380" s="69" t="n">
        <f aca="false">IF(AND((($AB379+$W379-$U379)&lt;0),($Y380&gt;0)),($AA379-$K380)*(1+Input!$C$19/(12*100)),($AA379+$Y380-$K380)*(1+Input!$C$19/(12*100)))</f>
        <v>650364.23958241</v>
      </c>
      <c r="AB380" s="69" t="n">
        <f aca="false">IF(AND((($AB379+$W379-$U379)&lt;0),($Y380&gt;=0)),($AB379+$W379-$U379+$Y380)*(1+Input!$C$16/(12*100)),0)</f>
        <v>0</v>
      </c>
    </row>
    <row r="381" customFormat="false" ht="12.8" hidden="false" customHeight="false" outlineLevel="0" collapsed="false">
      <c r="A381" s="67" t="n">
        <v>377</v>
      </c>
      <c r="B381" s="68" t="n">
        <f aca="false">EOMONTH(Input!$C$7,A381)</f>
        <v>54392</v>
      </c>
      <c r="D381" s="67" t="n">
        <f aca="false">DATEDIF(Input!$C$23,$B381,"Y")</f>
        <v>71</v>
      </c>
      <c r="E381" s="67" t="n">
        <f aca="false">DATEDIF(Input!$G$23,$B381,"Y")</f>
        <v>70</v>
      </c>
      <c r="G381" s="69" t="n">
        <f aca="false">Salary_01!$L381</f>
        <v>-853.586032892865</v>
      </c>
      <c r="H381" s="69" t="n">
        <f aca="false">Salary_02!$L381</f>
        <v>-853.586032892865</v>
      </c>
      <c r="I381" s="69" t="n">
        <f aca="false">Retirement_Dist_01!$J381</f>
        <v>2785.71952778489</v>
      </c>
      <c r="J381" s="69" t="n">
        <f aca="false">Retirement_Dist_02!$J381</f>
        <v>1498.0326652103</v>
      </c>
      <c r="K381" s="69" t="n">
        <f aca="true">IF($B381&gt;Input!$C$28,(-1)*PMT(Input!$C$19/(100*12),($A$620-OFFSET($A$4,MATCH(Input!$C$28,$B$4:$B$620,1),0,1,1)),$AD$4,0,1),0)</f>
        <v>2734.70377450013</v>
      </c>
      <c r="L381" s="69" t="n">
        <f aca="false">IF(AND(($B381&lt;Input!$C$28),($B381&lt;Input!$G$28)),($G381+$H381+$I381+$J381),($G381+$H381+$I381+$J381+$K381))</f>
        <v>5311.28390170959</v>
      </c>
      <c r="M381" s="69" t="n">
        <f aca="false">Mortgage!$L381</f>
        <v>-625.020086331338</v>
      </c>
      <c r="N381" s="69" t="n">
        <f aca="false">$L381+$M381</f>
        <v>4686.26381537825</v>
      </c>
      <c r="O381" s="69" t="n">
        <f aca="false">IF(AND(($B381&lt;Input!$C$28),($B381&lt;Input!$G$28)),Expenses!$D381,(-1)*$N381)</f>
        <v>-4686.26381537825</v>
      </c>
      <c r="P381" s="69" t="n">
        <f aca="false">Childcare!$D381</f>
        <v>0</v>
      </c>
      <c r="Q381" s="69" t="n">
        <f aca="false">Loan_01!$E381</f>
        <v>0</v>
      </c>
      <c r="R381" s="69" t="n">
        <f aca="false">Loan_02!$E381</f>
        <v>0</v>
      </c>
      <c r="S381" s="69" t="n">
        <f aca="false">(-1)*SUM(Roth_01!$D381+Roth_02!$D381+IRA_01!$D381+IRA_02!$D381+Invest_01!$D381+Invest_02!$D381)</f>
        <v>-0</v>
      </c>
      <c r="T381" s="69" t="n">
        <f aca="false">(-1)*(IF(($B381&gt;Input!$O$22),0,Input!$O$28)+IF(($B381&gt;Input!$O$29),0,Input!$O$35)+IF(($B381&gt;Input!$O$36),0,Input!$O$42))</f>
        <v>-0</v>
      </c>
      <c r="U381" s="69" t="n">
        <f aca="false">IF(($AB380*(Input!$C$17/100)&gt;0),0,($AB380*(Input!$C$17/100)))</f>
        <v>0</v>
      </c>
      <c r="V381" s="69"/>
      <c r="W381" s="69" t="n">
        <f aca="false">IF(($N381+$O381+$P381+$Q381+$R381+$S381+$T381+$U381)&lt;0,($N381+$O381+$P381+$Q381+$R381+$S381+$T381+$U381),0)</f>
        <v>0</v>
      </c>
      <c r="X381" s="69"/>
      <c r="Y381" s="69" t="n">
        <f aca="false">IF(($N381+$O381+$P381+$Q381+$R381+$S381+$T381+$U381)&gt;=0,($N381+$O381+$P381+$Q381+$R381+$S381+$T381+$U381),0)</f>
        <v>0</v>
      </c>
      <c r="AA381" s="69" t="n">
        <f aca="false">IF(AND((($AB380+$W380-$U380)&lt;0),($Y381&gt;0)),($AA380-$K381)*(1+Input!$C$19/(12*100)),($AA380+$Y381-$K381)*(1+Input!$C$19/(12*100)))</f>
        <v>647656.520371902</v>
      </c>
      <c r="AB381" s="69" t="n">
        <f aca="false">IF(AND((($AB380+$W380-$U380)&lt;0),($Y381&gt;=0)),($AB380+$W380-$U380+$Y381)*(1+Input!$C$16/(12*100)),0)</f>
        <v>0</v>
      </c>
    </row>
    <row r="382" customFormat="false" ht="12.8" hidden="false" customHeight="false" outlineLevel="0" collapsed="false">
      <c r="A382" s="67" t="n">
        <v>378</v>
      </c>
      <c r="B382" s="68" t="n">
        <f aca="false">EOMONTH(Input!$C$7,A382)</f>
        <v>54423</v>
      </c>
      <c r="D382" s="67" t="n">
        <f aca="false">DATEDIF(Input!$C$23,$B382,"Y")</f>
        <v>71</v>
      </c>
      <c r="E382" s="67" t="n">
        <f aca="false">DATEDIF(Input!$G$23,$B382,"Y")</f>
        <v>70</v>
      </c>
      <c r="G382" s="69" t="n">
        <f aca="false">Salary_01!$L382</f>
        <v>-853.586032892865</v>
      </c>
      <c r="H382" s="69" t="n">
        <f aca="false">Salary_02!$L382</f>
        <v>-853.586032892865</v>
      </c>
      <c r="I382" s="69" t="n">
        <f aca="false">Retirement_Dist_01!$J382</f>
        <v>2785.71952778489</v>
      </c>
      <c r="J382" s="69" t="n">
        <f aca="false">Retirement_Dist_02!$J382</f>
        <v>1498.0326652103</v>
      </c>
      <c r="K382" s="69" t="n">
        <f aca="true">IF($B382&gt;Input!$C$28,(-1)*PMT(Input!$C$19/(100*12),($A$620-OFFSET($A$4,MATCH(Input!$C$28,$B$4:$B$620,1),0,1,1)),$AD$4,0,1),0)</f>
        <v>2734.70377450013</v>
      </c>
      <c r="L382" s="69" t="n">
        <f aca="false">IF(AND(($B382&lt;Input!$C$28),($B382&lt;Input!$G$28)),($G382+$H382+$I382+$J382),($G382+$H382+$I382+$J382+$K382))</f>
        <v>5311.28390170959</v>
      </c>
      <c r="M382" s="69" t="n">
        <f aca="false">Mortgage!$L382</f>
        <v>-625.020086331338</v>
      </c>
      <c r="N382" s="69" t="n">
        <f aca="false">$L382+$M382</f>
        <v>4686.26381537825</v>
      </c>
      <c r="O382" s="69" t="n">
        <f aca="false">IF(AND(($B382&lt;Input!$C$28),($B382&lt;Input!$G$28)),Expenses!$D382,(-1)*$N382)</f>
        <v>-4686.26381537825</v>
      </c>
      <c r="P382" s="69" t="n">
        <f aca="false">Childcare!$D382</f>
        <v>0</v>
      </c>
      <c r="Q382" s="69" t="n">
        <f aca="false">Loan_01!$E382</f>
        <v>0</v>
      </c>
      <c r="R382" s="69" t="n">
        <f aca="false">Loan_02!$E382</f>
        <v>0</v>
      </c>
      <c r="S382" s="69" t="n">
        <f aca="false">(-1)*SUM(Roth_01!$D382+Roth_02!$D382+IRA_01!$D382+IRA_02!$D382+Invest_01!$D382+Invest_02!$D382)</f>
        <v>-0</v>
      </c>
      <c r="T382" s="69" t="n">
        <f aca="false">(-1)*(IF(($B382&gt;Input!$O$22),0,Input!$O$28)+IF(($B382&gt;Input!$O$29),0,Input!$O$35)+IF(($B382&gt;Input!$O$36),0,Input!$O$42))</f>
        <v>-0</v>
      </c>
      <c r="U382" s="69" t="n">
        <f aca="false">IF(($AB381*(Input!$C$17/100)&gt;0),0,($AB381*(Input!$C$17/100)))</f>
        <v>0</v>
      </c>
      <c r="V382" s="69"/>
      <c r="W382" s="69" t="n">
        <f aca="false">IF(($N382+$O382+$P382+$Q382+$R382+$S382+$T382+$U382)&lt;0,($N382+$O382+$P382+$Q382+$R382+$S382+$T382+$U382),0)</f>
        <v>0</v>
      </c>
      <c r="X382" s="69"/>
      <c r="Y382" s="69" t="n">
        <f aca="false">IF(($N382+$O382+$P382+$Q382+$R382+$S382+$T382+$U382)&gt;=0,($N382+$O382+$P382+$Q382+$R382+$S382+$T382+$U382),0)</f>
        <v>0</v>
      </c>
      <c r="AA382" s="69" t="n">
        <f aca="false">IF(AND((($AB381+$W381-$U381)&lt;0),($Y382&gt;0)),($AA381-$K382)*(1+Input!$C$19/(12*100)),($AA381+$Y382-$K382)*(1+Input!$C$19/(12*100)))</f>
        <v>644948.68833976</v>
      </c>
      <c r="AB382" s="69" t="n">
        <f aca="false">IF(AND((($AB381+$W381-$U381)&lt;0),($Y382&gt;=0)),($AB381+$W381-$U381+$Y382)*(1+Input!$C$16/(12*100)),0)</f>
        <v>0</v>
      </c>
    </row>
    <row r="383" customFormat="false" ht="12.8" hidden="false" customHeight="false" outlineLevel="0" collapsed="false">
      <c r="A383" s="67" t="n">
        <v>379</v>
      </c>
      <c r="B383" s="68" t="n">
        <f aca="false">EOMONTH(Input!$C$7,A383)</f>
        <v>54454</v>
      </c>
      <c r="D383" s="67" t="n">
        <f aca="false">DATEDIF(Input!$C$23,$B383,"Y")</f>
        <v>71</v>
      </c>
      <c r="E383" s="67" t="n">
        <f aca="false">DATEDIF(Input!$G$23,$B383,"Y")</f>
        <v>70</v>
      </c>
      <c r="G383" s="69" t="n">
        <f aca="false">Salary_01!$L383</f>
        <v>-853.586032892865</v>
      </c>
      <c r="H383" s="69" t="n">
        <f aca="false">Salary_02!$L383</f>
        <v>-853.586032892865</v>
      </c>
      <c r="I383" s="69" t="n">
        <f aca="false">Retirement_Dist_01!$J383</f>
        <v>2785.71952778489</v>
      </c>
      <c r="J383" s="69" t="n">
        <f aca="false">Retirement_Dist_02!$J383</f>
        <v>1498.0326652103</v>
      </c>
      <c r="K383" s="69" t="n">
        <f aca="true">IF($B383&gt;Input!$C$28,(-1)*PMT(Input!$C$19/(100*12),($A$620-OFFSET($A$4,MATCH(Input!$C$28,$B$4:$B$620,1),0,1,1)),$AD$4,0,1),0)</f>
        <v>2734.70377450013</v>
      </c>
      <c r="L383" s="69" t="n">
        <f aca="false">IF(AND(($B383&lt;Input!$C$28),($B383&lt;Input!$G$28)),($G383+$H383+$I383+$J383),($G383+$H383+$I383+$J383+$K383))</f>
        <v>5311.28390170959</v>
      </c>
      <c r="M383" s="69" t="n">
        <f aca="false">Mortgage!$L383</f>
        <v>-625.020086331338</v>
      </c>
      <c r="N383" s="69" t="n">
        <f aca="false">$L383+$M383</f>
        <v>4686.26381537825</v>
      </c>
      <c r="O383" s="69" t="n">
        <f aca="false">IF(AND(($B383&lt;Input!$C$28),($B383&lt;Input!$G$28)),Expenses!$D383,(-1)*$N383)</f>
        <v>-4686.26381537825</v>
      </c>
      <c r="P383" s="69" t="n">
        <f aca="false">Childcare!$D383</f>
        <v>0</v>
      </c>
      <c r="Q383" s="69" t="n">
        <f aca="false">Loan_01!$E383</f>
        <v>0</v>
      </c>
      <c r="R383" s="69" t="n">
        <f aca="false">Loan_02!$E383</f>
        <v>0</v>
      </c>
      <c r="S383" s="69" t="n">
        <f aca="false">(-1)*SUM(Roth_01!$D383+Roth_02!$D383+IRA_01!$D383+IRA_02!$D383+Invest_01!$D383+Invest_02!$D383)</f>
        <v>-0</v>
      </c>
      <c r="T383" s="69" t="n">
        <f aca="false">(-1)*(IF(($B383&gt;Input!$O$22),0,Input!$O$28)+IF(($B383&gt;Input!$O$29),0,Input!$O$35)+IF(($B383&gt;Input!$O$36),0,Input!$O$42))</f>
        <v>-0</v>
      </c>
      <c r="U383" s="69" t="n">
        <f aca="false">IF(($AB382*(Input!$C$17/100)&gt;0),0,($AB382*(Input!$C$17/100)))</f>
        <v>0</v>
      </c>
      <c r="V383" s="69"/>
      <c r="W383" s="69" t="n">
        <f aca="false">IF(($N383+$O383+$P383+$Q383+$R383+$S383+$T383+$U383)&lt;0,($N383+$O383+$P383+$Q383+$R383+$S383+$T383+$U383),0)</f>
        <v>0</v>
      </c>
      <c r="X383" s="69"/>
      <c r="Y383" s="69" t="n">
        <f aca="false">IF(($N383+$O383+$P383+$Q383+$R383+$S383+$T383+$U383)&gt;=0,($N383+$O383+$P383+$Q383+$R383+$S383+$T383+$U383),0)</f>
        <v>0</v>
      </c>
      <c r="AA383" s="69" t="n">
        <f aca="false">IF(AND((($AB382+$W382-$U382)&lt;0),($Y383&gt;0)),($AA382-$K383)*(1+Input!$C$19/(12*100)),($AA382+$Y383-$K383)*(1+Input!$C$19/(12*100)))</f>
        <v>642240.743481284</v>
      </c>
      <c r="AB383" s="69" t="n">
        <f aca="false">IF(AND((($AB382+$W382-$U382)&lt;0),($Y383&gt;=0)),($AB382+$W382-$U382+$Y383)*(1+Input!$C$16/(12*100)),0)</f>
        <v>0</v>
      </c>
    </row>
    <row r="384" customFormat="false" ht="12.8" hidden="false" customHeight="false" outlineLevel="0" collapsed="false">
      <c r="A384" s="67" t="n">
        <v>380</v>
      </c>
      <c r="B384" s="68" t="n">
        <f aca="false">EOMONTH(Input!$C$7,A384)</f>
        <v>54482</v>
      </c>
      <c r="D384" s="67" t="n">
        <f aca="false">DATEDIF(Input!$C$23,$B384,"Y")</f>
        <v>71</v>
      </c>
      <c r="E384" s="67" t="n">
        <f aca="false">DATEDIF(Input!$G$23,$B384,"Y")</f>
        <v>70</v>
      </c>
      <c r="G384" s="69" t="n">
        <f aca="false">Salary_01!$L384</f>
        <v>-853.586032892865</v>
      </c>
      <c r="H384" s="69" t="n">
        <f aca="false">Salary_02!$L384</f>
        <v>-853.586032892865</v>
      </c>
      <c r="I384" s="69" t="n">
        <f aca="false">Retirement_Dist_01!$J384</f>
        <v>2785.71952778489</v>
      </c>
      <c r="J384" s="69" t="n">
        <f aca="false">Retirement_Dist_02!$J384</f>
        <v>1498.0326652103</v>
      </c>
      <c r="K384" s="69" t="n">
        <f aca="true">IF($B384&gt;Input!$C$28,(-1)*PMT(Input!$C$19/(100*12),($A$620-OFFSET($A$4,MATCH(Input!$C$28,$B$4:$B$620,1),0,1,1)),$AD$4,0,1),0)</f>
        <v>2734.70377450013</v>
      </c>
      <c r="L384" s="69" t="n">
        <f aca="false">IF(AND(($B384&lt;Input!$C$28),($B384&lt;Input!$G$28)),($G384+$H384+$I384+$J384),($G384+$H384+$I384+$J384+$K384))</f>
        <v>5311.28390170959</v>
      </c>
      <c r="M384" s="69" t="n">
        <f aca="false">Mortgage!$L384</f>
        <v>-625.020086331338</v>
      </c>
      <c r="N384" s="69" t="n">
        <f aca="false">$L384+$M384</f>
        <v>4686.26381537825</v>
      </c>
      <c r="O384" s="69" t="n">
        <f aca="false">IF(AND(($B384&lt;Input!$C$28),($B384&lt;Input!$G$28)),Expenses!$D384,(-1)*$N384)</f>
        <v>-4686.26381537825</v>
      </c>
      <c r="P384" s="69" t="n">
        <f aca="false">Childcare!$D384</f>
        <v>0</v>
      </c>
      <c r="Q384" s="69" t="n">
        <f aca="false">Loan_01!$E384</f>
        <v>0</v>
      </c>
      <c r="R384" s="69" t="n">
        <f aca="false">Loan_02!$E384</f>
        <v>0</v>
      </c>
      <c r="S384" s="69" t="n">
        <f aca="false">(-1)*SUM(Roth_01!$D384+Roth_02!$D384+IRA_01!$D384+IRA_02!$D384+Invest_01!$D384+Invest_02!$D384)</f>
        <v>-0</v>
      </c>
      <c r="T384" s="69" t="n">
        <f aca="false">(-1)*(IF(($B384&gt;Input!$O$22),0,Input!$O$28)+IF(($B384&gt;Input!$O$29),0,Input!$O$35)+IF(($B384&gt;Input!$O$36),0,Input!$O$42))</f>
        <v>-0</v>
      </c>
      <c r="U384" s="69" t="n">
        <f aca="false">IF(($AB383*(Input!$C$17/100)&gt;0),0,($AB383*(Input!$C$17/100)))</f>
        <v>0</v>
      </c>
      <c r="V384" s="69"/>
      <c r="W384" s="69" t="n">
        <f aca="false">IF(($N384+$O384+$P384+$Q384+$R384+$S384+$T384+$U384)&lt;0,($N384+$O384+$P384+$Q384+$R384+$S384+$T384+$U384),0)</f>
        <v>0</v>
      </c>
      <c r="X384" s="69"/>
      <c r="Y384" s="69" t="n">
        <f aca="false">IF(($N384+$O384+$P384+$Q384+$R384+$S384+$T384+$U384)&gt;=0,($N384+$O384+$P384+$Q384+$R384+$S384+$T384+$U384),0)</f>
        <v>0</v>
      </c>
      <c r="AA384" s="69" t="n">
        <f aca="false">IF(AND((($AB383+$W383-$U383)&lt;0),($Y384&gt;0)),($AA383-$K384)*(1+Input!$C$19/(12*100)),($AA383+$Y384-$K384)*(1+Input!$C$19/(12*100)))</f>
        <v>639532.685791771</v>
      </c>
      <c r="AB384" s="69" t="n">
        <f aca="false">IF(AND((($AB383+$W383-$U383)&lt;0),($Y384&gt;=0)),($AB383+$W383-$U383+$Y384)*(1+Input!$C$16/(12*100)),0)</f>
        <v>0</v>
      </c>
    </row>
    <row r="385" customFormat="false" ht="12.8" hidden="false" customHeight="false" outlineLevel="0" collapsed="false">
      <c r="A385" s="67" t="n">
        <v>381</v>
      </c>
      <c r="B385" s="68" t="n">
        <f aca="false">EOMONTH(Input!$C$7,A385)</f>
        <v>54513</v>
      </c>
      <c r="D385" s="67" t="n">
        <f aca="false">DATEDIF(Input!$C$23,$B385,"Y")</f>
        <v>71</v>
      </c>
      <c r="E385" s="67" t="n">
        <f aca="false">DATEDIF(Input!$G$23,$B385,"Y")</f>
        <v>70</v>
      </c>
      <c r="G385" s="69" t="n">
        <f aca="false">Salary_01!$L385</f>
        <v>-853.586032892865</v>
      </c>
      <c r="H385" s="69" t="n">
        <f aca="false">Salary_02!$L385</f>
        <v>-853.586032892865</v>
      </c>
      <c r="I385" s="69" t="n">
        <f aca="false">Retirement_Dist_01!$J385</f>
        <v>2785.71952778489</v>
      </c>
      <c r="J385" s="69" t="n">
        <f aca="false">Retirement_Dist_02!$J385</f>
        <v>1498.0326652103</v>
      </c>
      <c r="K385" s="69" t="n">
        <f aca="true">IF($B385&gt;Input!$C$28,(-1)*PMT(Input!$C$19/(100*12),($A$620-OFFSET($A$4,MATCH(Input!$C$28,$B$4:$B$620,1),0,1,1)),$AD$4,0,1),0)</f>
        <v>2734.70377450013</v>
      </c>
      <c r="L385" s="69" t="n">
        <f aca="false">IF(AND(($B385&lt;Input!$C$28),($B385&lt;Input!$G$28)),($G385+$H385+$I385+$J385),($G385+$H385+$I385+$J385+$K385))</f>
        <v>5311.28390170959</v>
      </c>
      <c r="M385" s="69" t="n">
        <f aca="false">Mortgage!$L385</f>
        <v>-625.020086331338</v>
      </c>
      <c r="N385" s="69" t="n">
        <f aca="false">$L385+$M385</f>
        <v>4686.26381537825</v>
      </c>
      <c r="O385" s="69" t="n">
        <f aca="false">IF(AND(($B385&lt;Input!$C$28),($B385&lt;Input!$G$28)),Expenses!$D385,(-1)*$N385)</f>
        <v>-4686.26381537825</v>
      </c>
      <c r="P385" s="69" t="n">
        <f aca="false">Childcare!$D385</f>
        <v>0</v>
      </c>
      <c r="Q385" s="69" t="n">
        <f aca="false">Loan_01!$E385</f>
        <v>0</v>
      </c>
      <c r="R385" s="69" t="n">
        <f aca="false">Loan_02!$E385</f>
        <v>0</v>
      </c>
      <c r="S385" s="69" t="n">
        <f aca="false">(-1)*SUM(Roth_01!$D385+Roth_02!$D385+IRA_01!$D385+IRA_02!$D385+Invest_01!$D385+Invest_02!$D385)</f>
        <v>-0</v>
      </c>
      <c r="T385" s="69" t="n">
        <f aca="false">(-1)*(IF(($B385&gt;Input!$O$22),0,Input!$O$28)+IF(($B385&gt;Input!$O$29),0,Input!$O$35)+IF(($B385&gt;Input!$O$36),0,Input!$O$42))</f>
        <v>-0</v>
      </c>
      <c r="U385" s="69" t="n">
        <f aca="false">IF(($AB384*(Input!$C$17/100)&gt;0),0,($AB384*(Input!$C$17/100)))</f>
        <v>0</v>
      </c>
      <c r="V385" s="69"/>
      <c r="W385" s="69" t="n">
        <f aca="false">IF(($N385+$O385+$P385+$Q385+$R385+$S385+$T385+$U385)&lt;0,($N385+$O385+$P385+$Q385+$R385+$S385+$T385+$U385),0)</f>
        <v>0</v>
      </c>
      <c r="X385" s="69"/>
      <c r="Y385" s="69" t="n">
        <f aca="false">IF(($N385+$O385+$P385+$Q385+$R385+$S385+$T385+$U385)&gt;=0,($N385+$O385+$P385+$Q385+$R385+$S385+$T385+$U385),0)</f>
        <v>0</v>
      </c>
      <c r="AA385" s="69" t="n">
        <f aca="false">IF(AND((($AB384+$W384-$U384)&lt;0),($Y385&gt;0)),($AA384-$K385)*(1+Input!$C$19/(12*100)),($AA384+$Y385-$K385)*(1+Input!$C$19/(12*100)))</f>
        <v>636824.515266522</v>
      </c>
      <c r="AB385" s="69" t="n">
        <f aca="false">IF(AND((($AB384+$W384-$U384)&lt;0),($Y385&gt;=0)),($AB384+$W384-$U384+$Y385)*(1+Input!$C$16/(12*100)),0)</f>
        <v>0</v>
      </c>
    </row>
    <row r="386" customFormat="false" ht="12.8" hidden="false" customHeight="false" outlineLevel="0" collapsed="false">
      <c r="A386" s="67" t="n">
        <v>382</v>
      </c>
      <c r="B386" s="68" t="n">
        <f aca="false">EOMONTH(Input!$C$7,A386)</f>
        <v>54543</v>
      </c>
      <c r="D386" s="67" t="n">
        <f aca="false">DATEDIF(Input!$C$23,$B386,"Y")</f>
        <v>71</v>
      </c>
      <c r="E386" s="67" t="n">
        <f aca="false">DATEDIF(Input!$G$23,$B386,"Y")</f>
        <v>70</v>
      </c>
      <c r="G386" s="69" t="n">
        <f aca="false">Salary_01!$L386</f>
        <v>-853.586032892865</v>
      </c>
      <c r="H386" s="69" t="n">
        <f aca="false">Salary_02!$L386</f>
        <v>-853.586032892865</v>
      </c>
      <c r="I386" s="69" t="n">
        <f aca="false">Retirement_Dist_01!$J386</f>
        <v>2785.71952778489</v>
      </c>
      <c r="J386" s="69" t="n">
        <f aca="false">Retirement_Dist_02!$J386</f>
        <v>1498.0326652103</v>
      </c>
      <c r="K386" s="69" t="n">
        <f aca="true">IF($B386&gt;Input!$C$28,(-1)*PMT(Input!$C$19/(100*12),($A$620-OFFSET($A$4,MATCH(Input!$C$28,$B$4:$B$620,1),0,1,1)),$AD$4,0,1),0)</f>
        <v>2734.70377450013</v>
      </c>
      <c r="L386" s="69" t="n">
        <f aca="false">IF(AND(($B386&lt;Input!$C$28),($B386&lt;Input!$G$28)),($G386+$H386+$I386+$J386),($G386+$H386+$I386+$J386+$K386))</f>
        <v>5311.28390170959</v>
      </c>
      <c r="M386" s="69" t="n">
        <f aca="false">Mortgage!$L386</f>
        <v>-625.020086331338</v>
      </c>
      <c r="N386" s="69" t="n">
        <f aca="false">$L386+$M386</f>
        <v>4686.26381537825</v>
      </c>
      <c r="O386" s="69" t="n">
        <f aca="false">IF(AND(($B386&lt;Input!$C$28),($B386&lt;Input!$G$28)),Expenses!$D386,(-1)*$N386)</f>
        <v>-4686.26381537825</v>
      </c>
      <c r="P386" s="69" t="n">
        <f aca="false">Childcare!$D386</f>
        <v>0</v>
      </c>
      <c r="Q386" s="69" t="n">
        <f aca="false">Loan_01!$E386</f>
        <v>0</v>
      </c>
      <c r="R386" s="69" t="n">
        <f aca="false">Loan_02!$E386</f>
        <v>0</v>
      </c>
      <c r="S386" s="69" t="n">
        <f aca="false">(-1)*SUM(Roth_01!$D386+Roth_02!$D386+IRA_01!$D386+IRA_02!$D386+Invest_01!$D386+Invest_02!$D386)</f>
        <v>-0</v>
      </c>
      <c r="T386" s="69" t="n">
        <f aca="false">(-1)*(IF(($B386&gt;Input!$O$22),0,Input!$O$28)+IF(($B386&gt;Input!$O$29),0,Input!$O$35)+IF(($B386&gt;Input!$O$36),0,Input!$O$42))</f>
        <v>-0</v>
      </c>
      <c r="U386" s="69" t="n">
        <f aca="false">IF(($AB385*(Input!$C$17/100)&gt;0),0,($AB385*(Input!$C$17/100)))</f>
        <v>0</v>
      </c>
      <c r="V386" s="69"/>
      <c r="W386" s="69" t="n">
        <f aca="false">IF(($N386+$O386+$P386+$Q386+$R386+$S386+$T386+$U386)&lt;0,($N386+$O386+$P386+$Q386+$R386+$S386+$T386+$U386),0)</f>
        <v>0</v>
      </c>
      <c r="X386" s="69"/>
      <c r="Y386" s="69" t="n">
        <f aca="false">IF(($N386+$O386+$P386+$Q386+$R386+$S386+$T386+$U386)&gt;=0,($N386+$O386+$P386+$Q386+$R386+$S386+$T386+$U386),0)</f>
        <v>0</v>
      </c>
      <c r="AA386" s="69" t="n">
        <f aca="false">IF(AND((($AB385+$W385-$U385)&lt;0),($Y386&gt;0)),($AA385-$K386)*(1+Input!$C$19/(12*100)),($AA385+$Y386-$K386)*(1+Input!$C$19/(12*100)))</f>
        <v>634116.231900834</v>
      </c>
      <c r="AB386" s="69" t="n">
        <f aca="false">IF(AND((($AB385+$W385-$U385)&lt;0),($Y386&gt;=0)),($AB385+$W385-$U385+$Y386)*(1+Input!$C$16/(12*100)),0)</f>
        <v>0</v>
      </c>
    </row>
    <row r="387" customFormat="false" ht="12.8" hidden="false" customHeight="false" outlineLevel="0" collapsed="false">
      <c r="A387" s="67" t="n">
        <v>383</v>
      </c>
      <c r="B387" s="68" t="n">
        <f aca="false">EOMONTH(Input!$C$7,A387)</f>
        <v>54574</v>
      </c>
      <c r="D387" s="67" t="n">
        <f aca="false">DATEDIF(Input!$C$23,$B387,"Y")</f>
        <v>72</v>
      </c>
      <c r="E387" s="67" t="n">
        <f aca="false">DATEDIF(Input!$G$23,$B387,"Y")</f>
        <v>70</v>
      </c>
      <c r="G387" s="69" t="n">
        <f aca="false">Salary_01!$L387</f>
        <v>-853.586032892865</v>
      </c>
      <c r="H387" s="69" t="n">
        <f aca="false">Salary_02!$L387</f>
        <v>-853.586032892865</v>
      </c>
      <c r="I387" s="69" t="n">
        <f aca="false">Retirement_Dist_01!$J387</f>
        <v>2785.71952778489</v>
      </c>
      <c r="J387" s="69" t="n">
        <f aca="false">Retirement_Dist_02!$J387</f>
        <v>1498.0326652103</v>
      </c>
      <c r="K387" s="69" t="n">
        <f aca="true">IF($B387&gt;Input!$C$28,(-1)*PMT(Input!$C$19/(100*12),($A$620-OFFSET($A$4,MATCH(Input!$C$28,$B$4:$B$620,1),0,1,1)),$AD$4,0,1),0)</f>
        <v>2734.70377450013</v>
      </c>
      <c r="L387" s="69" t="n">
        <f aca="false">IF(AND(($B387&lt;Input!$C$28),($B387&lt;Input!$G$28)),($G387+$H387+$I387+$J387),($G387+$H387+$I387+$J387+$K387))</f>
        <v>5311.28390170959</v>
      </c>
      <c r="M387" s="69" t="n">
        <f aca="false">Mortgage!$L387</f>
        <v>-625.020086331338</v>
      </c>
      <c r="N387" s="69" t="n">
        <f aca="false">$L387+$M387</f>
        <v>4686.26381537825</v>
      </c>
      <c r="O387" s="69" t="n">
        <f aca="false">IF(AND(($B387&lt;Input!$C$28),($B387&lt;Input!$G$28)),Expenses!$D387,(-1)*$N387)</f>
        <v>-4686.26381537825</v>
      </c>
      <c r="P387" s="69" t="n">
        <f aca="false">Childcare!$D387</f>
        <v>0</v>
      </c>
      <c r="Q387" s="69" t="n">
        <f aca="false">Loan_01!$E387</f>
        <v>0</v>
      </c>
      <c r="R387" s="69" t="n">
        <f aca="false">Loan_02!$E387</f>
        <v>0</v>
      </c>
      <c r="S387" s="69" t="n">
        <f aca="false">(-1)*SUM(Roth_01!$D387+Roth_02!$D387+IRA_01!$D387+IRA_02!$D387+Invest_01!$D387+Invest_02!$D387)</f>
        <v>-0</v>
      </c>
      <c r="T387" s="69" t="n">
        <f aca="false">(-1)*(IF(($B387&gt;Input!$O$22),0,Input!$O$28)+IF(($B387&gt;Input!$O$29),0,Input!$O$35)+IF(($B387&gt;Input!$O$36),0,Input!$O$42))</f>
        <v>-0</v>
      </c>
      <c r="U387" s="69" t="n">
        <f aca="false">IF(($AB386*(Input!$C$17/100)&gt;0),0,($AB386*(Input!$C$17/100)))</f>
        <v>0</v>
      </c>
      <c r="V387" s="69"/>
      <c r="W387" s="69" t="n">
        <f aca="false">IF(($N387+$O387+$P387+$Q387+$R387+$S387+$T387+$U387)&lt;0,($N387+$O387+$P387+$Q387+$R387+$S387+$T387+$U387),0)</f>
        <v>0</v>
      </c>
      <c r="X387" s="69"/>
      <c r="Y387" s="69" t="n">
        <f aca="false">IF(($N387+$O387+$P387+$Q387+$R387+$S387+$T387+$U387)&gt;=0,($N387+$O387+$P387+$Q387+$R387+$S387+$T387+$U387),0)</f>
        <v>0</v>
      </c>
      <c r="AA387" s="69" t="n">
        <f aca="false">IF(AND((($AB386+$W386-$U386)&lt;0),($Y387&gt;0)),($AA386-$K387)*(1+Input!$C$19/(12*100)),($AA386+$Y387-$K387)*(1+Input!$C$19/(12*100)))</f>
        <v>631407.835690006</v>
      </c>
      <c r="AB387" s="69" t="n">
        <f aca="false">IF(AND((($AB386+$W386-$U386)&lt;0),($Y387&gt;=0)),($AB386+$W386-$U386+$Y387)*(1+Input!$C$16/(12*100)),0)</f>
        <v>0</v>
      </c>
    </row>
    <row r="388" customFormat="false" ht="12.8" hidden="false" customHeight="false" outlineLevel="0" collapsed="false">
      <c r="A388" s="67" t="n">
        <v>384</v>
      </c>
      <c r="B388" s="68" t="n">
        <f aca="false">EOMONTH(Input!$C$7,A388)</f>
        <v>54604</v>
      </c>
      <c r="D388" s="67" t="n">
        <f aca="false">DATEDIF(Input!$C$23,$B388,"Y")</f>
        <v>72</v>
      </c>
      <c r="E388" s="67" t="n">
        <f aca="false">DATEDIF(Input!$G$23,$B388,"Y")</f>
        <v>70</v>
      </c>
      <c r="G388" s="69" t="n">
        <f aca="false">Salary_01!$L388</f>
        <v>-870.657753550722</v>
      </c>
      <c r="H388" s="69" t="n">
        <f aca="false">Salary_02!$L388</f>
        <v>-870.657753550722</v>
      </c>
      <c r="I388" s="69" t="n">
        <f aca="false">Retirement_Dist_01!$J388</f>
        <v>2785.71952778489</v>
      </c>
      <c r="J388" s="69" t="n">
        <f aca="false">Retirement_Dist_02!$J388</f>
        <v>1498.0326652103</v>
      </c>
      <c r="K388" s="69" t="n">
        <f aca="true">IF($B388&gt;Input!$C$28,(-1)*PMT(Input!$C$19/(100*12),($A$620-OFFSET($A$4,MATCH(Input!$C$28,$B$4:$B$620,1),0,1,1)),$AD$4,0,1),0)</f>
        <v>2734.70377450013</v>
      </c>
      <c r="L388" s="69" t="n">
        <f aca="false">IF(AND(($B388&lt;Input!$C$28),($B388&lt;Input!$G$28)),($G388+$H388+$I388+$J388),($G388+$H388+$I388+$J388+$K388))</f>
        <v>5277.14046039387</v>
      </c>
      <c r="M388" s="69" t="n">
        <f aca="false">Mortgage!$L388</f>
        <v>-643.770688921278</v>
      </c>
      <c r="N388" s="69" t="n">
        <f aca="false">$L388+$M388</f>
        <v>4633.36977147259</v>
      </c>
      <c r="O388" s="69" t="n">
        <f aca="false">IF(AND(($B388&lt;Input!$C$28),($B388&lt;Input!$G$28)),Expenses!$D388,(-1)*$N388)</f>
        <v>-4633.36977147259</v>
      </c>
      <c r="P388" s="69" t="n">
        <f aca="false">Childcare!$D388</f>
        <v>0</v>
      </c>
      <c r="Q388" s="69" t="n">
        <f aca="false">Loan_01!$E388</f>
        <v>0</v>
      </c>
      <c r="R388" s="69" t="n">
        <f aca="false">Loan_02!$E388</f>
        <v>0</v>
      </c>
      <c r="S388" s="69" t="n">
        <f aca="false">(-1)*SUM(Roth_01!$D388+Roth_02!$D388+IRA_01!$D388+IRA_02!$D388+Invest_01!$D388+Invest_02!$D388)</f>
        <v>-0</v>
      </c>
      <c r="T388" s="69" t="n">
        <f aca="false">(-1)*(IF(($B388&gt;Input!$O$22),0,Input!$O$28)+IF(($B388&gt;Input!$O$29),0,Input!$O$35)+IF(($B388&gt;Input!$O$36),0,Input!$O$42))</f>
        <v>-0</v>
      </c>
      <c r="U388" s="69" t="n">
        <f aca="false">IF(($AB387*(Input!$C$17/100)&gt;0),0,($AB387*(Input!$C$17/100)))</f>
        <v>0</v>
      </c>
      <c r="V388" s="69"/>
      <c r="W388" s="69" t="n">
        <f aca="false">IF(($N388+$O388+$P388+$Q388+$R388+$S388+$T388+$U388)&lt;0,($N388+$O388+$P388+$Q388+$R388+$S388+$T388+$U388),0)</f>
        <v>0</v>
      </c>
      <c r="X388" s="69"/>
      <c r="Y388" s="69" t="n">
        <f aca="false">IF(($N388+$O388+$P388+$Q388+$R388+$S388+$T388+$U388)&gt;=0,($N388+$O388+$P388+$Q388+$R388+$S388+$T388+$U388),0)</f>
        <v>0</v>
      </c>
      <c r="AA388" s="69" t="n">
        <f aca="false">IF(AND((($AB387+$W387-$U387)&lt;0),($Y388&gt;0)),($AA387-$K388)*(1+Input!$C$19/(12*100)),($AA387+$Y388-$K388)*(1+Input!$C$19/(12*100)))</f>
        <v>628699.326629335</v>
      </c>
      <c r="AB388" s="69" t="n">
        <f aca="false">IF(AND((($AB387+$W387-$U387)&lt;0),($Y388&gt;=0)),($AB387+$W387-$U387+$Y388)*(1+Input!$C$16/(12*100)),0)</f>
        <v>0</v>
      </c>
    </row>
    <row r="389" customFormat="false" ht="12.8" hidden="false" customHeight="false" outlineLevel="0" collapsed="false">
      <c r="A389" s="67" t="n">
        <v>385</v>
      </c>
      <c r="B389" s="68" t="n">
        <f aca="false">EOMONTH(Input!$C$7,A389)</f>
        <v>54635</v>
      </c>
      <c r="D389" s="67" t="n">
        <f aca="false">DATEDIF(Input!$C$23,$B389,"Y")</f>
        <v>72</v>
      </c>
      <c r="E389" s="67" t="n">
        <f aca="false">DATEDIF(Input!$G$23,$B389,"Y")</f>
        <v>70</v>
      </c>
      <c r="G389" s="69" t="n">
        <f aca="false">Salary_01!$L389</f>
        <v>-870.657753550722</v>
      </c>
      <c r="H389" s="69" t="n">
        <f aca="false">Salary_02!$L389</f>
        <v>-870.657753550722</v>
      </c>
      <c r="I389" s="69" t="n">
        <f aca="false">Retirement_Dist_01!$J389</f>
        <v>2785.71952778489</v>
      </c>
      <c r="J389" s="69" t="n">
        <f aca="false">Retirement_Dist_02!$J389</f>
        <v>1498.0326652103</v>
      </c>
      <c r="K389" s="69" t="n">
        <f aca="true">IF($B389&gt;Input!$C$28,(-1)*PMT(Input!$C$19/(100*12),($A$620-OFFSET($A$4,MATCH(Input!$C$28,$B$4:$B$620,1),0,1,1)),$AD$4,0,1),0)</f>
        <v>2734.70377450013</v>
      </c>
      <c r="L389" s="69" t="n">
        <f aca="false">IF(AND(($B389&lt;Input!$C$28),($B389&lt;Input!$G$28)),($G389+$H389+$I389+$J389),($G389+$H389+$I389+$J389+$K389))</f>
        <v>5277.14046039387</v>
      </c>
      <c r="M389" s="69" t="n">
        <f aca="false">Mortgage!$L389</f>
        <v>-643.770688921278</v>
      </c>
      <c r="N389" s="69" t="n">
        <f aca="false">$L389+$M389</f>
        <v>4633.36977147259</v>
      </c>
      <c r="O389" s="69" t="n">
        <f aca="false">IF(AND(($B389&lt;Input!$C$28),($B389&lt;Input!$G$28)),Expenses!$D389,(-1)*$N389)</f>
        <v>-4633.36977147259</v>
      </c>
      <c r="P389" s="69" t="n">
        <f aca="false">Childcare!$D389</f>
        <v>0</v>
      </c>
      <c r="Q389" s="69" t="n">
        <f aca="false">Loan_01!$E389</f>
        <v>0</v>
      </c>
      <c r="R389" s="69" t="n">
        <f aca="false">Loan_02!$E389</f>
        <v>0</v>
      </c>
      <c r="S389" s="69" t="n">
        <f aca="false">(-1)*SUM(Roth_01!$D389+Roth_02!$D389+IRA_01!$D389+IRA_02!$D389+Invest_01!$D389+Invest_02!$D389)</f>
        <v>-0</v>
      </c>
      <c r="T389" s="69" t="n">
        <f aca="false">(-1)*(IF(($B389&gt;Input!$O$22),0,Input!$O$28)+IF(($B389&gt;Input!$O$29),0,Input!$O$35)+IF(($B389&gt;Input!$O$36),0,Input!$O$42))</f>
        <v>-0</v>
      </c>
      <c r="U389" s="69" t="n">
        <f aca="false">IF(($AB388*(Input!$C$17/100)&gt;0),0,($AB388*(Input!$C$17/100)))</f>
        <v>0</v>
      </c>
      <c r="V389" s="69"/>
      <c r="W389" s="69" t="n">
        <f aca="false">IF(($N389+$O389+$P389+$Q389+$R389+$S389+$T389+$U389)&lt;0,($N389+$O389+$P389+$Q389+$R389+$S389+$T389+$U389),0)</f>
        <v>0</v>
      </c>
      <c r="X389" s="69"/>
      <c r="Y389" s="69" t="n">
        <f aca="false">IF(($N389+$O389+$P389+$Q389+$R389+$S389+$T389+$U389)&gt;=0,($N389+$O389+$P389+$Q389+$R389+$S389+$T389+$U389),0)</f>
        <v>0</v>
      </c>
      <c r="AA389" s="69" t="n">
        <f aca="false">IF(AND((($AB388+$W388-$U388)&lt;0),($Y389&gt;0)),($AA388-$K389)*(1+Input!$C$19/(12*100)),($AA388+$Y389-$K389)*(1+Input!$C$19/(12*100)))</f>
        <v>625990.704714121</v>
      </c>
      <c r="AB389" s="69" t="n">
        <f aca="false">IF(AND((($AB388+$W388-$U388)&lt;0),($Y389&gt;=0)),($AB388+$W388-$U388+$Y389)*(1+Input!$C$16/(12*100)),0)</f>
        <v>0</v>
      </c>
    </row>
    <row r="390" customFormat="false" ht="12.8" hidden="false" customHeight="false" outlineLevel="0" collapsed="false">
      <c r="A390" s="67" t="n">
        <v>386</v>
      </c>
      <c r="B390" s="68" t="n">
        <f aca="false">EOMONTH(Input!$C$7,A390)</f>
        <v>54666</v>
      </c>
      <c r="D390" s="67" t="n">
        <f aca="false">DATEDIF(Input!$C$23,$B390,"Y")</f>
        <v>72</v>
      </c>
      <c r="E390" s="67" t="n">
        <f aca="false">DATEDIF(Input!$G$23,$B390,"Y")</f>
        <v>70</v>
      </c>
      <c r="G390" s="69" t="n">
        <f aca="false">Salary_01!$L390</f>
        <v>-870.657753550722</v>
      </c>
      <c r="H390" s="69" t="n">
        <f aca="false">Salary_02!$L390</f>
        <v>-870.657753550722</v>
      </c>
      <c r="I390" s="69" t="n">
        <f aca="false">Retirement_Dist_01!$J390</f>
        <v>2785.71952778489</v>
      </c>
      <c r="J390" s="69" t="n">
        <f aca="false">Retirement_Dist_02!$J390</f>
        <v>1498.0326652103</v>
      </c>
      <c r="K390" s="69" t="n">
        <f aca="true">IF($B390&gt;Input!$C$28,(-1)*PMT(Input!$C$19/(100*12),($A$620-OFFSET($A$4,MATCH(Input!$C$28,$B$4:$B$620,1),0,1,1)),$AD$4,0,1),0)</f>
        <v>2734.70377450013</v>
      </c>
      <c r="L390" s="69" t="n">
        <f aca="false">IF(AND(($B390&lt;Input!$C$28),($B390&lt;Input!$G$28)),($G390+$H390+$I390+$J390),($G390+$H390+$I390+$J390+$K390))</f>
        <v>5277.14046039387</v>
      </c>
      <c r="M390" s="69" t="n">
        <f aca="false">Mortgage!$L390</f>
        <v>-643.770688921278</v>
      </c>
      <c r="N390" s="69" t="n">
        <f aca="false">$L390+$M390</f>
        <v>4633.36977147259</v>
      </c>
      <c r="O390" s="69" t="n">
        <f aca="false">IF(AND(($B390&lt;Input!$C$28),($B390&lt;Input!$G$28)),Expenses!$D390,(-1)*$N390)</f>
        <v>-4633.36977147259</v>
      </c>
      <c r="P390" s="69" t="n">
        <f aca="false">Childcare!$D390</f>
        <v>0</v>
      </c>
      <c r="Q390" s="69" t="n">
        <f aca="false">Loan_01!$E390</f>
        <v>0</v>
      </c>
      <c r="R390" s="69" t="n">
        <f aca="false">Loan_02!$E390</f>
        <v>0</v>
      </c>
      <c r="S390" s="69" t="n">
        <f aca="false">(-1)*SUM(Roth_01!$D390+Roth_02!$D390+IRA_01!$D390+IRA_02!$D390+Invest_01!$D390+Invest_02!$D390)</f>
        <v>-0</v>
      </c>
      <c r="T390" s="69" t="n">
        <f aca="false">(-1)*(IF(($B390&gt;Input!$O$22),0,Input!$O$28)+IF(($B390&gt;Input!$O$29),0,Input!$O$35)+IF(($B390&gt;Input!$O$36),0,Input!$O$42))</f>
        <v>-0</v>
      </c>
      <c r="U390" s="69" t="n">
        <f aca="false">IF(($AB389*(Input!$C$17/100)&gt;0),0,($AB389*(Input!$C$17/100)))</f>
        <v>0</v>
      </c>
      <c r="V390" s="69"/>
      <c r="W390" s="69" t="n">
        <f aca="false">IF(($N390+$O390+$P390+$Q390+$R390+$S390+$T390+$U390)&lt;0,($N390+$O390+$P390+$Q390+$R390+$S390+$T390+$U390),0)</f>
        <v>0</v>
      </c>
      <c r="X390" s="69"/>
      <c r="Y390" s="69" t="n">
        <f aca="false">IF(($N390+$O390+$P390+$Q390+$R390+$S390+$T390+$U390)&gt;=0,($N390+$O390+$P390+$Q390+$R390+$S390+$T390+$U390),0)</f>
        <v>0</v>
      </c>
      <c r="AA390" s="69" t="n">
        <f aca="false">IF(AND((($AB389+$W389-$U389)&lt;0),($Y390&gt;0)),($AA389-$K390)*(1+Input!$C$19/(12*100)),($AA389+$Y390-$K390)*(1+Input!$C$19/(12*100)))</f>
        <v>623281.96993966</v>
      </c>
      <c r="AB390" s="69" t="n">
        <f aca="false">IF(AND((($AB389+$W389-$U389)&lt;0),($Y390&gt;=0)),($AB389+$W389-$U389+$Y390)*(1+Input!$C$16/(12*100)),0)</f>
        <v>0</v>
      </c>
    </row>
    <row r="391" customFormat="false" ht="12.8" hidden="false" customHeight="false" outlineLevel="0" collapsed="false">
      <c r="A391" s="67" t="n">
        <v>387</v>
      </c>
      <c r="B391" s="68" t="n">
        <f aca="false">EOMONTH(Input!$C$7,A391)</f>
        <v>54696</v>
      </c>
      <c r="D391" s="67" t="n">
        <f aca="false">DATEDIF(Input!$C$23,$B391,"Y")</f>
        <v>72</v>
      </c>
      <c r="E391" s="67" t="n">
        <f aca="false">DATEDIF(Input!$G$23,$B391,"Y")</f>
        <v>70</v>
      </c>
      <c r="G391" s="69" t="n">
        <f aca="false">Salary_01!$L391</f>
        <v>-870.657753550722</v>
      </c>
      <c r="H391" s="69" t="n">
        <f aca="false">Salary_02!$L391</f>
        <v>-870.657753550722</v>
      </c>
      <c r="I391" s="69" t="n">
        <f aca="false">Retirement_Dist_01!$J391</f>
        <v>2785.71952778489</v>
      </c>
      <c r="J391" s="69" t="n">
        <f aca="false">Retirement_Dist_02!$J391</f>
        <v>1498.0326652103</v>
      </c>
      <c r="K391" s="69" t="n">
        <f aca="true">IF($B391&gt;Input!$C$28,(-1)*PMT(Input!$C$19/(100*12),($A$620-OFFSET($A$4,MATCH(Input!$C$28,$B$4:$B$620,1),0,1,1)),$AD$4,0,1),0)</f>
        <v>2734.70377450013</v>
      </c>
      <c r="L391" s="69" t="n">
        <f aca="false">IF(AND(($B391&lt;Input!$C$28),($B391&lt;Input!$G$28)),($G391+$H391+$I391+$J391),($G391+$H391+$I391+$J391+$K391))</f>
        <v>5277.14046039387</v>
      </c>
      <c r="M391" s="69" t="n">
        <f aca="false">Mortgage!$L391</f>
        <v>-643.770688921278</v>
      </c>
      <c r="N391" s="69" t="n">
        <f aca="false">$L391+$M391</f>
        <v>4633.36977147259</v>
      </c>
      <c r="O391" s="69" t="n">
        <f aca="false">IF(AND(($B391&lt;Input!$C$28),($B391&lt;Input!$G$28)),Expenses!$D391,(-1)*$N391)</f>
        <v>-4633.36977147259</v>
      </c>
      <c r="P391" s="69" t="n">
        <f aca="false">Childcare!$D391</f>
        <v>0</v>
      </c>
      <c r="Q391" s="69" t="n">
        <f aca="false">Loan_01!$E391</f>
        <v>0</v>
      </c>
      <c r="R391" s="69" t="n">
        <f aca="false">Loan_02!$E391</f>
        <v>0</v>
      </c>
      <c r="S391" s="69" t="n">
        <f aca="false">(-1)*SUM(Roth_01!$D391+Roth_02!$D391+IRA_01!$D391+IRA_02!$D391+Invest_01!$D391+Invest_02!$D391)</f>
        <v>-0</v>
      </c>
      <c r="T391" s="69" t="n">
        <f aca="false">(-1)*(IF(($B391&gt;Input!$O$22),0,Input!$O$28)+IF(($B391&gt;Input!$O$29),0,Input!$O$35)+IF(($B391&gt;Input!$O$36),0,Input!$O$42))</f>
        <v>-0</v>
      </c>
      <c r="U391" s="69" t="n">
        <f aca="false">IF(($AB390*(Input!$C$17/100)&gt;0),0,($AB390*(Input!$C$17/100)))</f>
        <v>0</v>
      </c>
      <c r="V391" s="69"/>
      <c r="W391" s="69" t="n">
        <f aca="false">IF(($N391+$O391+$P391+$Q391+$R391+$S391+$T391+$U391)&lt;0,($N391+$O391+$P391+$Q391+$R391+$S391+$T391+$U391),0)</f>
        <v>0</v>
      </c>
      <c r="X391" s="69"/>
      <c r="Y391" s="69" t="n">
        <f aca="false">IF(($N391+$O391+$P391+$Q391+$R391+$S391+$T391+$U391)&gt;=0,($N391+$O391+$P391+$Q391+$R391+$S391+$T391+$U391),0)</f>
        <v>0</v>
      </c>
      <c r="AA391" s="69" t="n">
        <f aca="false">IF(AND((($AB390+$W390-$U390)&lt;0),($Y391&gt;0)),($AA390-$K391)*(1+Input!$C$19/(12*100)),($AA390+$Y391-$K391)*(1+Input!$C$19/(12*100)))</f>
        <v>620573.12230125</v>
      </c>
      <c r="AB391" s="69" t="n">
        <f aca="false">IF(AND((($AB390+$W390-$U390)&lt;0),($Y391&gt;=0)),($AB390+$W390-$U390+$Y391)*(1+Input!$C$16/(12*100)),0)</f>
        <v>0</v>
      </c>
    </row>
    <row r="392" customFormat="false" ht="12.8" hidden="false" customHeight="false" outlineLevel="0" collapsed="false">
      <c r="A392" s="67" t="n">
        <v>388</v>
      </c>
      <c r="B392" s="68" t="n">
        <f aca="false">EOMONTH(Input!$C$7,A392)</f>
        <v>54727</v>
      </c>
      <c r="D392" s="67" t="n">
        <f aca="false">DATEDIF(Input!$C$23,$B392,"Y")</f>
        <v>72</v>
      </c>
      <c r="E392" s="67" t="n">
        <f aca="false">DATEDIF(Input!$G$23,$B392,"Y")</f>
        <v>71</v>
      </c>
      <c r="G392" s="69" t="n">
        <f aca="false">Salary_01!$L392</f>
        <v>-870.657753550722</v>
      </c>
      <c r="H392" s="69" t="n">
        <f aca="false">Salary_02!$L392</f>
        <v>-870.657753550722</v>
      </c>
      <c r="I392" s="69" t="n">
        <f aca="false">Retirement_Dist_01!$J392</f>
        <v>2785.71952778489</v>
      </c>
      <c r="J392" s="69" t="n">
        <f aca="false">Retirement_Dist_02!$J392</f>
        <v>1498.0326652103</v>
      </c>
      <c r="K392" s="69" t="n">
        <f aca="true">IF($B392&gt;Input!$C$28,(-1)*PMT(Input!$C$19/(100*12),($A$620-OFFSET($A$4,MATCH(Input!$C$28,$B$4:$B$620,1),0,1,1)),$AD$4,0,1),0)</f>
        <v>2734.70377450013</v>
      </c>
      <c r="L392" s="69" t="n">
        <f aca="false">IF(AND(($B392&lt;Input!$C$28),($B392&lt;Input!$G$28)),($G392+$H392+$I392+$J392),($G392+$H392+$I392+$J392+$K392))</f>
        <v>5277.14046039387</v>
      </c>
      <c r="M392" s="69" t="n">
        <f aca="false">Mortgage!$L392</f>
        <v>-643.770688921278</v>
      </c>
      <c r="N392" s="69" t="n">
        <f aca="false">$L392+$M392</f>
        <v>4633.36977147259</v>
      </c>
      <c r="O392" s="69" t="n">
        <f aca="false">IF(AND(($B392&lt;Input!$C$28),($B392&lt;Input!$G$28)),Expenses!$D392,(-1)*$N392)</f>
        <v>-4633.36977147259</v>
      </c>
      <c r="P392" s="69" t="n">
        <f aca="false">Childcare!$D392</f>
        <v>0</v>
      </c>
      <c r="Q392" s="69" t="n">
        <f aca="false">Loan_01!$E392</f>
        <v>0</v>
      </c>
      <c r="R392" s="69" t="n">
        <f aca="false">Loan_02!$E392</f>
        <v>0</v>
      </c>
      <c r="S392" s="69" t="n">
        <f aca="false">(-1)*SUM(Roth_01!$D392+Roth_02!$D392+IRA_01!$D392+IRA_02!$D392+Invest_01!$D392+Invest_02!$D392)</f>
        <v>-0</v>
      </c>
      <c r="T392" s="69" t="n">
        <f aca="false">(-1)*(IF(($B392&gt;Input!$O$22),0,Input!$O$28)+IF(($B392&gt;Input!$O$29),0,Input!$O$35)+IF(($B392&gt;Input!$O$36),0,Input!$O$42))</f>
        <v>-0</v>
      </c>
      <c r="U392" s="69" t="n">
        <f aca="false">IF(($AB391*(Input!$C$17/100)&gt;0),0,($AB391*(Input!$C$17/100)))</f>
        <v>0</v>
      </c>
      <c r="V392" s="69"/>
      <c r="W392" s="69" t="n">
        <f aca="false">IF(($N392+$O392+$P392+$Q392+$R392+$S392+$T392+$U392)&lt;0,($N392+$O392+$P392+$Q392+$R392+$S392+$T392+$U392),0)</f>
        <v>0</v>
      </c>
      <c r="X392" s="69"/>
      <c r="Y392" s="69" t="n">
        <f aca="false">IF(($N392+$O392+$P392+$Q392+$R392+$S392+$T392+$U392)&gt;=0,($N392+$O392+$P392+$Q392+$R392+$S392+$T392+$U392),0)</f>
        <v>0</v>
      </c>
      <c r="AA392" s="69" t="n">
        <f aca="false">IF(AND((($AB391+$W391-$U391)&lt;0),($Y392&gt;0)),($AA391-$K392)*(1+Input!$C$19/(12*100)),($AA391+$Y392-$K392)*(1+Input!$C$19/(12*100)))</f>
        <v>617864.161794188</v>
      </c>
      <c r="AB392" s="69" t="n">
        <f aca="false">IF(AND((($AB391+$W391-$U391)&lt;0),($Y392&gt;=0)),($AB391+$W391-$U391+$Y392)*(1+Input!$C$16/(12*100)),0)</f>
        <v>0</v>
      </c>
    </row>
    <row r="393" customFormat="false" ht="12.8" hidden="false" customHeight="false" outlineLevel="0" collapsed="false">
      <c r="A393" s="67" t="n">
        <v>389</v>
      </c>
      <c r="B393" s="68" t="n">
        <f aca="false">EOMONTH(Input!$C$7,A393)</f>
        <v>54757</v>
      </c>
      <c r="D393" s="67" t="n">
        <f aca="false">DATEDIF(Input!$C$23,$B393,"Y")</f>
        <v>72</v>
      </c>
      <c r="E393" s="67" t="n">
        <f aca="false">DATEDIF(Input!$G$23,$B393,"Y")</f>
        <v>71</v>
      </c>
      <c r="G393" s="69" t="n">
        <f aca="false">Salary_01!$L393</f>
        <v>-870.657753550722</v>
      </c>
      <c r="H393" s="69" t="n">
        <f aca="false">Salary_02!$L393</f>
        <v>-870.657753550722</v>
      </c>
      <c r="I393" s="69" t="n">
        <f aca="false">Retirement_Dist_01!$J393</f>
        <v>2785.71952778489</v>
      </c>
      <c r="J393" s="69" t="n">
        <f aca="false">Retirement_Dist_02!$J393</f>
        <v>1498.0326652103</v>
      </c>
      <c r="K393" s="69" t="n">
        <f aca="true">IF($B393&gt;Input!$C$28,(-1)*PMT(Input!$C$19/(100*12),($A$620-OFFSET($A$4,MATCH(Input!$C$28,$B$4:$B$620,1),0,1,1)),$AD$4,0,1),0)</f>
        <v>2734.70377450013</v>
      </c>
      <c r="L393" s="69" t="n">
        <f aca="false">IF(AND(($B393&lt;Input!$C$28),($B393&lt;Input!$G$28)),($G393+$H393+$I393+$J393),($G393+$H393+$I393+$J393+$K393))</f>
        <v>5277.14046039387</v>
      </c>
      <c r="M393" s="69" t="n">
        <f aca="false">Mortgage!$L393</f>
        <v>-643.770688921278</v>
      </c>
      <c r="N393" s="69" t="n">
        <f aca="false">$L393+$M393</f>
        <v>4633.36977147259</v>
      </c>
      <c r="O393" s="69" t="n">
        <f aca="false">IF(AND(($B393&lt;Input!$C$28),($B393&lt;Input!$G$28)),Expenses!$D393,(-1)*$N393)</f>
        <v>-4633.36977147259</v>
      </c>
      <c r="P393" s="69" t="n">
        <f aca="false">Childcare!$D393</f>
        <v>0</v>
      </c>
      <c r="Q393" s="69" t="n">
        <f aca="false">Loan_01!$E393</f>
        <v>0</v>
      </c>
      <c r="R393" s="69" t="n">
        <f aca="false">Loan_02!$E393</f>
        <v>0</v>
      </c>
      <c r="S393" s="69" t="n">
        <f aca="false">(-1)*SUM(Roth_01!$D393+Roth_02!$D393+IRA_01!$D393+IRA_02!$D393+Invest_01!$D393+Invest_02!$D393)</f>
        <v>-0</v>
      </c>
      <c r="T393" s="69" t="n">
        <f aca="false">(-1)*(IF(($B393&gt;Input!$O$22),0,Input!$O$28)+IF(($B393&gt;Input!$O$29),0,Input!$O$35)+IF(($B393&gt;Input!$O$36),0,Input!$O$42))</f>
        <v>-0</v>
      </c>
      <c r="U393" s="69" t="n">
        <f aca="false">IF(($AB392*(Input!$C$17/100)&gt;0),0,($AB392*(Input!$C$17/100)))</f>
        <v>0</v>
      </c>
      <c r="V393" s="69"/>
      <c r="W393" s="69" t="n">
        <f aca="false">IF(($N393+$O393+$P393+$Q393+$R393+$S393+$T393+$U393)&lt;0,($N393+$O393+$P393+$Q393+$R393+$S393+$T393+$U393),0)</f>
        <v>0</v>
      </c>
      <c r="X393" s="69"/>
      <c r="Y393" s="69" t="n">
        <f aca="false">IF(($N393+$O393+$P393+$Q393+$R393+$S393+$T393+$U393)&gt;=0,($N393+$O393+$P393+$Q393+$R393+$S393+$T393+$U393),0)</f>
        <v>0</v>
      </c>
      <c r="AA393" s="69" t="n">
        <f aca="false">IF(AND((($AB392+$W392-$U392)&lt;0),($Y393&gt;0)),($AA392-$K393)*(1+Input!$C$19/(12*100)),($AA392+$Y393-$K393)*(1+Input!$C$19/(12*100)))</f>
        <v>615155.088413772</v>
      </c>
      <c r="AB393" s="69" t="n">
        <f aca="false">IF(AND((($AB392+$W392-$U392)&lt;0),($Y393&gt;=0)),($AB392+$W392-$U392+$Y393)*(1+Input!$C$16/(12*100)),0)</f>
        <v>0</v>
      </c>
    </row>
    <row r="394" customFormat="false" ht="12.8" hidden="false" customHeight="false" outlineLevel="0" collapsed="false">
      <c r="A394" s="67" t="n">
        <v>390</v>
      </c>
      <c r="B394" s="68" t="n">
        <f aca="false">EOMONTH(Input!$C$7,A394)</f>
        <v>54788</v>
      </c>
      <c r="D394" s="67" t="n">
        <f aca="false">DATEDIF(Input!$C$23,$B394,"Y")</f>
        <v>72</v>
      </c>
      <c r="E394" s="67" t="n">
        <f aca="false">DATEDIF(Input!$G$23,$B394,"Y")</f>
        <v>71</v>
      </c>
      <c r="G394" s="69" t="n">
        <f aca="false">Salary_01!$L394</f>
        <v>-870.657753550722</v>
      </c>
      <c r="H394" s="69" t="n">
        <f aca="false">Salary_02!$L394</f>
        <v>-870.657753550722</v>
      </c>
      <c r="I394" s="69" t="n">
        <f aca="false">Retirement_Dist_01!$J394</f>
        <v>2785.71952778489</v>
      </c>
      <c r="J394" s="69" t="n">
        <f aca="false">Retirement_Dist_02!$J394</f>
        <v>1498.0326652103</v>
      </c>
      <c r="K394" s="69" t="n">
        <f aca="true">IF($B394&gt;Input!$C$28,(-1)*PMT(Input!$C$19/(100*12),($A$620-OFFSET($A$4,MATCH(Input!$C$28,$B$4:$B$620,1),0,1,1)),$AD$4,0,1),0)</f>
        <v>2734.70377450013</v>
      </c>
      <c r="L394" s="69" t="n">
        <f aca="false">IF(AND(($B394&lt;Input!$C$28),($B394&lt;Input!$G$28)),($G394+$H394+$I394+$J394),($G394+$H394+$I394+$J394+$K394))</f>
        <v>5277.14046039387</v>
      </c>
      <c r="M394" s="69" t="n">
        <f aca="false">Mortgage!$L394</f>
        <v>-643.770688921278</v>
      </c>
      <c r="N394" s="69" t="n">
        <f aca="false">$L394+$M394</f>
        <v>4633.36977147259</v>
      </c>
      <c r="O394" s="69" t="n">
        <f aca="false">IF(AND(($B394&lt;Input!$C$28),($B394&lt;Input!$G$28)),Expenses!$D394,(-1)*$N394)</f>
        <v>-4633.36977147259</v>
      </c>
      <c r="P394" s="69" t="n">
        <f aca="false">Childcare!$D394</f>
        <v>0</v>
      </c>
      <c r="Q394" s="69" t="n">
        <f aca="false">Loan_01!$E394</f>
        <v>0</v>
      </c>
      <c r="R394" s="69" t="n">
        <f aca="false">Loan_02!$E394</f>
        <v>0</v>
      </c>
      <c r="S394" s="69" t="n">
        <f aca="false">(-1)*SUM(Roth_01!$D394+Roth_02!$D394+IRA_01!$D394+IRA_02!$D394+Invest_01!$D394+Invest_02!$D394)</f>
        <v>-0</v>
      </c>
      <c r="T394" s="69" t="n">
        <f aca="false">(-1)*(IF(($B394&gt;Input!$O$22),0,Input!$O$28)+IF(($B394&gt;Input!$O$29),0,Input!$O$35)+IF(($B394&gt;Input!$O$36),0,Input!$O$42))</f>
        <v>-0</v>
      </c>
      <c r="U394" s="69" t="n">
        <f aca="false">IF(($AB393*(Input!$C$17/100)&gt;0),0,($AB393*(Input!$C$17/100)))</f>
        <v>0</v>
      </c>
      <c r="V394" s="69"/>
      <c r="W394" s="69" t="n">
        <f aca="false">IF(($N394+$O394+$P394+$Q394+$R394+$S394+$T394+$U394)&lt;0,($N394+$O394+$P394+$Q394+$R394+$S394+$T394+$U394),0)</f>
        <v>0</v>
      </c>
      <c r="X394" s="69"/>
      <c r="Y394" s="69" t="n">
        <f aca="false">IF(($N394+$O394+$P394+$Q394+$R394+$S394+$T394+$U394)&gt;=0,($N394+$O394+$P394+$Q394+$R394+$S394+$T394+$U394),0)</f>
        <v>0</v>
      </c>
      <c r="AA394" s="69" t="n">
        <f aca="false">IF(AND((($AB393+$W393-$U393)&lt;0),($Y394&gt;0)),($AA393-$K394)*(1+Input!$C$19/(12*100)),($AA393+$Y394-$K394)*(1+Input!$C$19/(12*100)))</f>
        <v>612445.902155299</v>
      </c>
      <c r="AB394" s="69" t="n">
        <f aca="false">IF(AND((($AB393+$W393-$U393)&lt;0),($Y394&gt;=0)),($AB393+$W393-$U393+$Y394)*(1+Input!$C$16/(12*100)),0)</f>
        <v>0</v>
      </c>
    </row>
    <row r="395" customFormat="false" ht="12.8" hidden="false" customHeight="false" outlineLevel="0" collapsed="false">
      <c r="A395" s="67" t="n">
        <v>391</v>
      </c>
      <c r="B395" s="68" t="n">
        <f aca="false">EOMONTH(Input!$C$7,A395)</f>
        <v>54819</v>
      </c>
      <c r="D395" s="67" t="n">
        <f aca="false">DATEDIF(Input!$C$23,$B395,"Y")</f>
        <v>72</v>
      </c>
      <c r="E395" s="67" t="n">
        <f aca="false">DATEDIF(Input!$G$23,$B395,"Y")</f>
        <v>71</v>
      </c>
      <c r="G395" s="69" t="n">
        <f aca="false">Salary_01!$L395</f>
        <v>-870.657753550722</v>
      </c>
      <c r="H395" s="69" t="n">
        <f aca="false">Salary_02!$L395</f>
        <v>-870.657753550722</v>
      </c>
      <c r="I395" s="69" t="n">
        <f aca="false">Retirement_Dist_01!$J395</f>
        <v>2785.71952778489</v>
      </c>
      <c r="J395" s="69" t="n">
        <f aca="false">Retirement_Dist_02!$J395</f>
        <v>1498.0326652103</v>
      </c>
      <c r="K395" s="69" t="n">
        <f aca="true">IF($B395&gt;Input!$C$28,(-1)*PMT(Input!$C$19/(100*12),($A$620-OFFSET($A$4,MATCH(Input!$C$28,$B$4:$B$620,1),0,1,1)),$AD$4,0,1),0)</f>
        <v>2734.70377450013</v>
      </c>
      <c r="L395" s="69" t="n">
        <f aca="false">IF(AND(($B395&lt;Input!$C$28),($B395&lt;Input!$G$28)),($G395+$H395+$I395+$J395),($G395+$H395+$I395+$J395+$K395))</f>
        <v>5277.14046039387</v>
      </c>
      <c r="M395" s="69" t="n">
        <f aca="false">Mortgage!$L395</f>
        <v>-643.770688921278</v>
      </c>
      <c r="N395" s="69" t="n">
        <f aca="false">$L395+$M395</f>
        <v>4633.36977147259</v>
      </c>
      <c r="O395" s="69" t="n">
        <f aca="false">IF(AND(($B395&lt;Input!$C$28),($B395&lt;Input!$G$28)),Expenses!$D395,(-1)*$N395)</f>
        <v>-4633.36977147259</v>
      </c>
      <c r="P395" s="69" t="n">
        <f aca="false">Childcare!$D395</f>
        <v>0</v>
      </c>
      <c r="Q395" s="69" t="n">
        <f aca="false">Loan_01!$E395</f>
        <v>0</v>
      </c>
      <c r="R395" s="69" t="n">
        <f aca="false">Loan_02!$E395</f>
        <v>0</v>
      </c>
      <c r="S395" s="69" t="n">
        <f aca="false">(-1)*SUM(Roth_01!$D395+Roth_02!$D395+IRA_01!$D395+IRA_02!$D395+Invest_01!$D395+Invest_02!$D395)</f>
        <v>-0</v>
      </c>
      <c r="T395" s="69" t="n">
        <f aca="false">(-1)*(IF(($B395&gt;Input!$O$22),0,Input!$O$28)+IF(($B395&gt;Input!$O$29),0,Input!$O$35)+IF(($B395&gt;Input!$O$36),0,Input!$O$42))</f>
        <v>-0</v>
      </c>
      <c r="U395" s="69" t="n">
        <f aca="false">IF(($AB394*(Input!$C$17/100)&gt;0),0,($AB394*(Input!$C$17/100)))</f>
        <v>0</v>
      </c>
      <c r="V395" s="69"/>
      <c r="W395" s="69" t="n">
        <f aca="false">IF(($N395+$O395+$P395+$Q395+$R395+$S395+$T395+$U395)&lt;0,($N395+$O395+$P395+$Q395+$R395+$S395+$T395+$U395),0)</f>
        <v>0</v>
      </c>
      <c r="X395" s="69"/>
      <c r="Y395" s="69" t="n">
        <f aca="false">IF(($N395+$O395+$P395+$Q395+$R395+$S395+$T395+$U395)&gt;=0,($N395+$O395+$P395+$Q395+$R395+$S395+$T395+$U395),0)</f>
        <v>0</v>
      </c>
      <c r="AA395" s="69" t="n">
        <f aca="false">IF(AND((($AB394+$W394-$U394)&lt;0),($Y395&gt;0)),($AA394-$K395)*(1+Input!$C$19/(12*100)),($AA394+$Y395-$K395)*(1+Input!$C$19/(12*100)))</f>
        <v>609736.603014064</v>
      </c>
      <c r="AB395" s="69" t="n">
        <f aca="false">IF(AND((($AB394+$W394-$U394)&lt;0),($Y395&gt;=0)),($AB394+$W394-$U394+$Y395)*(1+Input!$C$16/(12*100)),0)</f>
        <v>0</v>
      </c>
    </row>
    <row r="396" customFormat="false" ht="12.8" hidden="false" customHeight="false" outlineLevel="0" collapsed="false">
      <c r="A396" s="67" t="n">
        <v>392</v>
      </c>
      <c r="B396" s="68" t="n">
        <f aca="false">EOMONTH(Input!$C$7,A396)</f>
        <v>54847</v>
      </c>
      <c r="D396" s="67" t="n">
        <f aca="false">DATEDIF(Input!$C$23,$B396,"Y")</f>
        <v>72</v>
      </c>
      <c r="E396" s="67" t="n">
        <f aca="false">DATEDIF(Input!$G$23,$B396,"Y")</f>
        <v>71</v>
      </c>
      <c r="G396" s="69" t="n">
        <f aca="false">Salary_01!$L396</f>
        <v>-870.657753550722</v>
      </c>
      <c r="H396" s="69" t="n">
        <f aca="false">Salary_02!$L396</f>
        <v>-870.657753550722</v>
      </c>
      <c r="I396" s="69" t="n">
        <f aca="false">Retirement_Dist_01!$J396</f>
        <v>2785.71952778489</v>
      </c>
      <c r="J396" s="69" t="n">
        <f aca="false">Retirement_Dist_02!$J396</f>
        <v>1498.0326652103</v>
      </c>
      <c r="K396" s="69" t="n">
        <f aca="true">IF($B396&gt;Input!$C$28,(-1)*PMT(Input!$C$19/(100*12),($A$620-OFFSET($A$4,MATCH(Input!$C$28,$B$4:$B$620,1),0,1,1)),$AD$4,0,1),0)</f>
        <v>2734.70377450013</v>
      </c>
      <c r="L396" s="69" t="n">
        <f aca="false">IF(AND(($B396&lt;Input!$C$28),($B396&lt;Input!$G$28)),($G396+$H396+$I396+$J396),($G396+$H396+$I396+$J396+$K396))</f>
        <v>5277.14046039387</v>
      </c>
      <c r="M396" s="69" t="n">
        <f aca="false">Mortgage!$L396</f>
        <v>-643.770688921278</v>
      </c>
      <c r="N396" s="69" t="n">
        <f aca="false">$L396+$M396</f>
        <v>4633.36977147259</v>
      </c>
      <c r="O396" s="69" t="n">
        <f aca="false">IF(AND(($B396&lt;Input!$C$28),($B396&lt;Input!$G$28)),Expenses!$D396,(-1)*$N396)</f>
        <v>-4633.36977147259</v>
      </c>
      <c r="P396" s="69" t="n">
        <f aca="false">Childcare!$D396</f>
        <v>0</v>
      </c>
      <c r="Q396" s="69" t="n">
        <f aca="false">Loan_01!$E396</f>
        <v>0</v>
      </c>
      <c r="R396" s="69" t="n">
        <f aca="false">Loan_02!$E396</f>
        <v>0</v>
      </c>
      <c r="S396" s="69" t="n">
        <f aca="false">(-1)*SUM(Roth_01!$D396+Roth_02!$D396+IRA_01!$D396+IRA_02!$D396+Invest_01!$D396+Invest_02!$D396)</f>
        <v>-0</v>
      </c>
      <c r="T396" s="69" t="n">
        <f aca="false">(-1)*(IF(($B396&gt;Input!$O$22),0,Input!$O$28)+IF(($B396&gt;Input!$O$29),0,Input!$O$35)+IF(($B396&gt;Input!$O$36),0,Input!$O$42))</f>
        <v>-0</v>
      </c>
      <c r="U396" s="69" t="n">
        <f aca="false">IF(($AB395*(Input!$C$17/100)&gt;0),0,($AB395*(Input!$C$17/100)))</f>
        <v>0</v>
      </c>
      <c r="V396" s="69"/>
      <c r="W396" s="69" t="n">
        <f aca="false">IF(($N396+$O396+$P396+$Q396+$R396+$S396+$T396+$U396)&lt;0,($N396+$O396+$P396+$Q396+$R396+$S396+$T396+$U396),0)</f>
        <v>0</v>
      </c>
      <c r="X396" s="69"/>
      <c r="Y396" s="69" t="n">
        <f aca="false">IF(($N396+$O396+$P396+$Q396+$R396+$S396+$T396+$U396)&gt;=0,($N396+$O396+$P396+$Q396+$R396+$S396+$T396+$U396),0)</f>
        <v>0</v>
      </c>
      <c r="AA396" s="69" t="n">
        <f aca="false">IF(AND((($AB395+$W395-$U395)&lt;0),($Y396&gt;0)),($AA395-$K396)*(1+Input!$C$19/(12*100)),($AA395+$Y396-$K396)*(1+Input!$C$19/(12*100)))</f>
        <v>607027.190985366</v>
      </c>
      <c r="AB396" s="69" t="n">
        <f aca="false">IF(AND((($AB395+$W395-$U395)&lt;0),($Y396&gt;=0)),($AB395+$W395-$U395+$Y396)*(1+Input!$C$16/(12*100)),0)</f>
        <v>0</v>
      </c>
    </row>
    <row r="397" customFormat="false" ht="12.8" hidden="false" customHeight="false" outlineLevel="0" collapsed="false">
      <c r="A397" s="67" t="n">
        <v>393</v>
      </c>
      <c r="B397" s="68" t="n">
        <f aca="false">EOMONTH(Input!$C$7,A397)</f>
        <v>54878</v>
      </c>
      <c r="D397" s="67" t="n">
        <f aca="false">DATEDIF(Input!$C$23,$B397,"Y")</f>
        <v>72</v>
      </c>
      <c r="E397" s="67" t="n">
        <f aca="false">DATEDIF(Input!$G$23,$B397,"Y")</f>
        <v>71</v>
      </c>
      <c r="G397" s="69" t="n">
        <f aca="false">Salary_01!$L397</f>
        <v>-870.657753550722</v>
      </c>
      <c r="H397" s="69" t="n">
        <f aca="false">Salary_02!$L397</f>
        <v>-870.657753550722</v>
      </c>
      <c r="I397" s="69" t="n">
        <f aca="false">Retirement_Dist_01!$J397</f>
        <v>2785.71952778489</v>
      </c>
      <c r="J397" s="69" t="n">
        <f aca="false">Retirement_Dist_02!$J397</f>
        <v>1498.0326652103</v>
      </c>
      <c r="K397" s="69" t="n">
        <f aca="true">IF($B397&gt;Input!$C$28,(-1)*PMT(Input!$C$19/(100*12),($A$620-OFFSET($A$4,MATCH(Input!$C$28,$B$4:$B$620,1),0,1,1)),$AD$4,0,1),0)</f>
        <v>2734.70377450013</v>
      </c>
      <c r="L397" s="69" t="n">
        <f aca="false">IF(AND(($B397&lt;Input!$C$28),($B397&lt;Input!$G$28)),($G397+$H397+$I397+$J397),($G397+$H397+$I397+$J397+$K397))</f>
        <v>5277.14046039387</v>
      </c>
      <c r="M397" s="69" t="n">
        <f aca="false">Mortgage!$L397</f>
        <v>-643.770688921278</v>
      </c>
      <c r="N397" s="69" t="n">
        <f aca="false">$L397+$M397</f>
        <v>4633.36977147259</v>
      </c>
      <c r="O397" s="69" t="n">
        <f aca="false">IF(AND(($B397&lt;Input!$C$28),($B397&lt;Input!$G$28)),Expenses!$D397,(-1)*$N397)</f>
        <v>-4633.36977147259</v>
      </c>
      <c r="P397" s="69" t="n">
        <f aca="false">Childcare!$D397</f>
        <v>0</v>
      </c>
      <c r="Q397" s="69" t="n">
        <f aca="false">Loan_01!$E397</f>
        <v>0</v>
      </c>
      <c r="R397" s="69" t="n">
        <f aca="false">Loan_02!$E397</f>
        <v>0</v>
      </c>
      <c r="S397" s="69" t="n">
        <f aca="false">(-1)*SUM(Roth_01!$D397+Roth_02!$D397+IRA_01!$D397+IRA_02!$D397+Invest_01!$D397+Invest_02!$D397)</f>
        <v>-0</v>
      </c>
      <c r="T397" s="69" t="n">
        <f aca="false">(-1)*(IF(($B397&gt;Input!$O$22),0,Input!$O$28)+IF(($B397&gt;Input!$O$29),0,Input!$O$35)+IF(($B397&gt;Input!$O$36),0,Input!$O$42))</f>
        <v>-0</v>
      </c>
      <c r="U397" s="69" t="n">
        <f aca="false">IF(($AB396*(Input!$C$17/100)&gt;0),0,($AB396*(Input!$C$17/100)))</f>
        <v>0</v>
      </c>
      <c r="V397" s="69"/>
      <c r="W397" s="69" t="n">
        <f aca="false">IF(($N397+$O397+$P397+$Q397+$R397+$S397+$T397+$U397)&lt;0,($N397+$O397+$P397+$Q397+$R397+$S397+$T397+$U397),0)</f>
        <v>0</v>
      </c>
      <c r="X397" s="69"/>
      <c r="Y397" s="69" t="n">
        <f aca="false">IF(($N397+$O397+$P397+$Q397+$R397+$S397+$T397+$U397)&gt;=0,($N397+$O397+$P397+$Q397+$R397+$S397+$T397+$U397),0)</f>
        <v>0</v>
      </c>
      <c r="AA397" s="69" t="n">
        <f aca="false">IF(AND((($AB396+$W396-$U396)&lt;0),($Y397&gt;0)),($AA396-$K397)*(1+Input!$C$19/(12*100)),($AA396+$Y397-$K397)*(1+Input!$C$19/(12*100)))</f>
        <v>604317.6660645</v>
      </c>
      <c r="AB397" s="69" t="n">
        <f aca="false">IF(AND((($AB396+$W396-$U396)&lt;0),($Y397&gt;=0)),($AB396+$W396-$U396+$Y397)*(1+Input!$C$16/(12*100)),0)</f>
        <v>0</v>
      </c>
    </row>
    <row r="398" customFormat="false" ht="12.8" hidden="false" customHeight="false" outlineLevel="0" collapsed="false">
      <c r="A398" s="67" t="n">
        <v>394</v>
      </c>
      <c r="B398" s="68" t="n">
        <f aca="false">EOMONTH(Input!$C$7,A398)</f>
        <v>54908</v>
      </c>
      <c r="D398" s="67" t="n">
        <f aca="false">DATEDIF(Input!$C$23,$B398,"Y")</f>
        <v>72</v>
      </c>
      <c r="E398" s="67" t="n">
        <f aca="false">DATEDIF(Input!$G$23,$B398,"Y")</f>
        <v>71</v>
      </c>
      <c r="G398" s="69" t="n">
        <f aca="false">Salary_01!$L398</f>
        <v>-870.657753550722</v>
      </c>
      <c r="H398" s="69" t="n">
        <f aca="false">Salary_02!$L398</f>
        <v>-870.657753550722</v>
      </c>
      <c r="I398" s="69" t="n">
        <f aca="false">Retirement_Dist_01!$J398</f>
        <v>2785.71952778489</v>
      </c>
      <c r="J398" s="69" t="n">
        <f aca="false">Retirement_Dist_02!$J398</f>
        <v>1498.0326652103</v>
      </c>
      <c r="K398" s="69" t="n">
        <f aca="true">IF($B398&gt;Input!$C$28,(-1)*PMT(Input!$C$19/(100*12),($A$620-OFFSET($A$4,MATCH(Input!$C$28,$B$4:$B$620,1),0,1,1)),$AD$4,0,1),0)</f>
        <v>2734.70377450013</v>
      </c>
      <c r="L398" s="69" t="n">
        <f aca="false">IF(AND(($B398&lt;Input!$C$28),($B398&lt;Input!$G$28)),($G398+$H398+$I398+$J398),($G398+$H398+$I398+$J398+$K398))</f>
        <v>5277.14046039387</v>
      </c>
      <c r="M398" s="69" t="n">
        <f aca="false">Mortgage!$L398</f>
        <v>-643.770688921278</v>
      </c>
      <c r="N398" s="69" t="n">
        <f aca="false">$L398+$M398</f>
        <v>4633.36977147259</v>
      </c>
      <c r="O398" s="69" t="n">
        <f aca="false">IF(AND(($B398&lt;Input!$C$28),($B398&lt;Input!$G$28)),Expenses!$D398,(-1)*$N398)</f>
        <v>-4633.36977147259</v>
      </c>
      <c r="P398" s="69" t="n">
        <f aca="false">Childcare!$D398</f>
        <v>0</v>
      </c>
      <c r="Q398" s="69" t="n">
        <f aca="false">Loan_01!$E398</f>
        <v>0</v>
      </c>
      <c r="R398" s="69" t="n">
        <f aca="false">Loan_02!$E398</f>
        <v>0</v>
      </c>
      <c r="S398" s="69" t="n">
        <f aca="false">(-1)*SUM(Roth_01!$D398+Roth_02!$D398+IRA_01!$D398+IRA_02!$D398+Invest_01!$D398+Invest_02!$D398)</f>
        <v>-0</v>
      </c>
      <c r="T398" s="69" t="n">
        <f aca="false">(-1)*(IF(($B398&gt;Input!$O$22),0,Input!$O$28)+IF(($B398&gt;Input!$O$29),0,Input!$O$35)+IF(($B398&gt;Input!$O$36),0,Input!$O$42))</f>
        <v>-0</v>
      </c>
      <c r="U398" s="69" t="n">
        <f aca="false">IF(($AB397*(Input!$C$17/100)&gt;0),0,($AB397*(Input!$C$17/100)))</f>
        <v>0</v>
      </c>
      <c r="V398" s="69"/>
      <c r="W398" s="69" t="n">
        <f aca="false">IF(($N398+$O398+$P398+$Q398+$R398+$S398+$T398+$U398)&lt;0,($N398+$O398+$P398+$Q398+$R398+$S398+$T398+$U398),0)</f>
        <v>0</v>
      </c>
      <c r="X398" s="69"/>
      <c r="Y398" s="69" t="n">
        <f aca="false">IF(($N398+$O398+$P398+$Q398+$R398+$S398+$T398+$U398)&gt;=0,($N398+$O398+$P398+$Q398+$R398+$S398+$T398+$U398),0)</f>
        <v>0</v>
      </c>
      <c r="AA398" s="69" t="n">
        <f aca="false">IF(AND((($AB397+$W397-$U397)&lt;0),($Y398&gt;0)),($AA397-$K398)*(1+Input!$C$19/(12*100)),($AA397+$Y398-$K398)*(1+Input!$C$19/(12*100)))</f>
        <v>601608.028246761</v>
      </c>
      <c r="AB398" s="69" t="n">
        <f aca="false">IF(AND((($AB397+$W397-$U397)&lt;0),($Y398&gt;=0)),($AB397+$W397-$U397+$Y398)*(1+Input!$C$16/(12*100)),0)</f>
        <v>0</v>
      </c>
    </row>
    <row r="399" customFormat="false" ht="12.8" hidden="false" customHeight="false" outlineLevel="0" collapsed="false">
      <c r="A399" s="67" t="n">
        <v>395</v>
      </c>
      <c r="B399" s="68" t="n">
        <f aca="false">EOMONTH(Input!$C$7,A399)</f>
        <v>54939</v>
      </c>
      <c r="D399" s="67" t="n">
        <f aca="false">DATEDIF(Input!$C$23,$B399,"Y")</f>
        <v>73</v>
      </c>
      <c r="E399" s="67" t="n">
        <f aca="false">DATEDIF(Input!$G$23,$B399,"Y")</f>
        <v>71</v>
      </c>
      <c r="G399" s="69" t="n">
        <f aca="false">Salary_01!$L399</f>
        <v>-870.657753550722</v>
      </c>
      <c r="H399" s="69" t="n">
        <f aca="false">Salary_02!$L399</f>
        <v>-870.657753550722</v>
      </c>
      <c r="I399" s="69" t="n">
        <f aca="false">Retirement_Dist_01!$J399</f>
        <v>2785.71952778489</v>
      </c>
      <c r="J399" s="69" t="n">
        <f aca="false">Retirement_Dist_02!$J399</f>
        <v>1498.0326652103</v>
      </c>
      <c r="K399" s="69" t="n">
        <f aca="true">IF($B399&gt;Input!$C$28,(-1)*PMT(Input!$C$19/(100*12),($A$620-OFFSET($A$4,MATCH(Input!$C$28,$B$4:$B$620,1),0,1,1)),$AD$4,0,1),0)</f>
        <v>2734.70377450013</v>
      </c>
      <c r="L399" s="69" t="n">
        <f aca="false">IF(AND(($B399&lt;Input!$C$28),($B399&lt;Input!$G$28)),($G399+$H399+$I399+$J399),($G399+$H399+$I399+$J399+$K399))</f>
        <v>5277.14046039387</v>
      </c>
      <c r="M399" s="69" t="n">
        <f aca="false">Mortgage!$L399</f>
        <v>-643.770688921278</v>
      </c>
      <c r="N399" s="69" t="n">
        <f aca="false">$L399+$M399</f>
        <v>4633.36977147259</v>
      </c>
      <c r="O399" s="69" t="n">
        <f aca="false">IF(AND(($B399&lt;Input!$C$28),($B399&lt;Input!$G$28)),Expenses!$D399,(-1)*$N399)</f>
        <v>-4633.36977147259</v>
      </c>
      <c r="P399" s="69" t="n">
        <f aca="false">Childcare!$D399</f>
        <v>0</v>
      </c>
      <c r="Q399" s="69" t="n">
        <f aca="false">Loan_01!$E399</f>
        <v>0</v>
      </c>
      <c r="R399" s="69" t="n">
        <f aca="false">Loan_02!$E399</f>
        <v>0</v>
      </c>
      <c r="S399" s="69" t="n">
        <f aca="false">(-1)*SUM(Roth_01!$D399+Roth_02!$D399+IRA_01!$D399+IRA_02!$D399+Invest_01!$D399+Invest_02!$D399)</f>
        <v>-0</v>
      </c>
      <c r="T399" s="69" t="n">
        <f aca="false">(-1)*(IF(($B399&gt;Input!$O$22),0,Input!$O$28)+IF(($B399&gt;Input!$O$29),0,Input!$O$35)+IF(($B399&gt;Input!$O$36),0,Input!$O$42))</f>
        <v>-0</v>
      </c>
      <c r="U399" s="69" t="n">
        <f aca="false">IF(($AB398*(Input!$C$17/100)&gt;0),0,($AB398*(Input!$C$17/100)))</f>
        <v>0</v>
      </c>
      <c r="V399" s="69"/>
      <c r="W399" s="69" t="n">
        <f aca="false">IF(($N399+$O399+$P399+$Q399+$R399+$S399+$T399+$U399)&lt;0,($N399+$O399+$P399+$Q399+$R399+$S399+$T399+$U399),0)</f>
        <v>0</v>
      </c>
      <c r="X399" s="69"/>
      <c r="Y399" s="69" t="n">
        <f aca="false">IF(($N399+$O399+$P399+$Q399+$R399+$S399+$T399+$U399)&gt;=0,($N399+$O399+$P399+$Q399+$R399+$S399+$T399+$U399),0)</f>
        <v>0</v>
      </c>
      <c r="AA399" s="69" t="n">
        <f aca="false">IF(AND((($AB398+$W398-$U398)&lt;0),($Y399&gt;0)),($AA398-$K399)*(1+Input!$C$19/(12*100)),($AA398+$Y399-$K399)*(1+Input!$C$19/(12*100)))</f>
        <v>598898.277527448</v>
      </c>
      <c r="AB399" s="69" t="n">
        <f aca="false">IF(AND((($AB398+$W398-$U398)&lt;0),($Y399&gt;=0)),($AB398+$W398-$U398+$Y399)*(1+Input!$C$16/(12*100)),0)</f>
        <v>0</v>
      </c>
    </row>
    <row r="400" customFormat="false" ht="12.8" hidden="false" customHeight="false" outlineLevel="0" collapsed="false">
      <c r="A400" s="67" t="n">
        <v>396</v>
      </c>
      <c r="B400" s="68" t="n">
        <f aca="false">EOMONTH(Input!$C$7,A400)</f>
        <v>54969</v>
      </c>
      <c r="D400" s="67" t="n">
        <f aca="false">DATEDIF(Input!$C$23,$B400,"Y")</f>
        <v>73</v>
      </c>
      <c r="E400" s="67" t="n">
        <f aca="false">DATEDIF(Input!$G$23,$B400,"Y")</f>
        <v>71</v>
      </c>
      <c r="G400" s="69" t="n">
        <f aca="false">Salary_01!$L400</f>
        <v>-888.070908621737</v>
      </c>
      <c r="H400" s="69" t="n">
        <f aca="false">Salary_02!$L400</f>
        <v>-888.070908621737</v>
      </c>
      <c r="I400" s="69" t="n">
        <f aca="false">Retirement_Dist_01!$J400</f>
        <v>2785.71952778489</v>
      </c>
      <c r="J400" s="69" t="n">
        <f aca="false">Retirement_Dist_02!$J400</f>
        <v>1498.0326652103</v>
      </c>
      <c r="K400" s="69" t="n">
        <f aca="true">IF($B400&gt;Input!$C$28,(-1)*PMT(Input!$C$19/(100*12),($A$620-OFFSET($A$4,MATCH(Input!$C$28,$B$4:$B$620,1),0,1,1)),$AD$4,0,1),0)</f>
        <v>2734.70377450013</v>
      </c>
      <c r="L400" s="69" t="n">
        <f aca="false">IF(AND(($B400&lt;Input!$C$28),($B400&lt;Input!$G$28)),($G400+$H400+$I400+$J400),($G400+$H400+$I400+$J400+$K400))</f>
        <v>5242.31415025184</v>
      </c>
      <c r="M400" s="69" t="n">
        <f aca="false">Mortgage!$L400</f>
        <v>-663.083809588917</v>
      </c>
      <c r="N400" s="69" t="n">
        <f aca="false">$L400+$M400</f>
        <v>4579.23034066292</v>
      </c>
      <c r="O400" s="69" t="n">
        <f aca="false">IF(AND(($B400&lt;Input!$C$28),($B400&lt;Input!$G$28)),Expenses!$D400,(-1)*$N400)</f>
        <v>-4579.23034066292</v>
      </c>
      <c r="P400" s="69" t="n">
        <f aca="false">Childcare!$D400</f>
        <v>0</v>
      </c>
      <c r="Q400" s="69" t="n">
        <f aca="false">Loan_01!$E400</f>
        <v>0</v>
      </c>
      <c r="R400" s="69" t="n">
        <f aca="false">Loan_02!$E400</f>
        <v>0</v>
      </c>
      <c r="S400" s="69" t="n">
        <f aca="false">(-1)*SUM(Roth_01!$D400+Roth_02!$D400+IRA_01!$D400+IRA_02!$D400+Invest_01!$D400+Invest_02!$D400)</f>
        <v>-0</v>
      </c>
      <c r="T400" s="69" t="n">
        <f aca="false">(-1)*(IF(($B400&gt;Input!$O$22),0,Input!$O$28)+IF(($B400&gt;Input!$O$29),0,Input!$O$35)+IF(($B400&gt;Input!$O$36),0,Input!$O$42))</f>
        <v>-0</v>
      </c>
      <c r="U400" s="69" t="n">
        <f aca="false">IF(($AB399*(Input!$C$17/100)&gt;0),0,($AB399*(Input!$C$17/100)))</f>
        <v>0</v>
      </c>
      <c r="V400" s="69"/>
      <c r="W400" s="69" t="n">
        <f aca="false">IF(($N400+$O400+$P400+$Q400+$R400+$S400+$T400+$U400)&lt;0,($N400+$O400+$P400+$Q400+$R400+$S400+$T400+$U400),0)</f>
        <v>0</v>
      </c>
      <c r="X400" s="69"/>
      <c r="Y400" s="69" t="n">
        <f aca="false">IF(($N400+$O400+$P400+$Q400+$R400+$S400+$T400+$U400)&gt;=0,($N400+$O400+$P400+$Q400+$R400+$S400+$T400+$U400),0)</f>
        <v>0</v>
      </c>
      <c r="AA400" s="69" t="n">
        <f aca="false">IF(AND((($AB399+$W399-$U399)&lt;0),($Y400&gt;0)),($AA399-$K400)*(1+Input!$C$19/(12*100)),($AA399+$Y400-$K400)*(1+Input!$C$19/(12*100)))</f>
        <v>596188.413901854</v>
      </c>
      <c r="AB400" s="69" t="n">
        <f aca="false">IF(AND((($AB399+$W399-$U399)&lt;0),($Y400&gt;=0)),($AB399+$W399-$U399+$Y400)*(1+Input!$C$16/(12*100)),0)</f>
        <v>0</v>
      </c>
    </row>
    <row r="401" customFormat="false" ht="12.8" hidden="false" customHeight="false" outlineLevel="0" collapsed="false">
      <c r="A401" s="67" t="n">
        <v>397</v>
      </c>
      <c r="B401" s="68" t="n">
        <f aca="false">EOMONTH(Input!$C$7,A401)</f>
        <v>55000</v>
      </c>
      <c r="D401" s="67" t="n">
        <f aca="false">DATEDIF(Input!$C$23,$B401,"Y")</f>
        <v>73</v>
      </c>
      <c r="E401" s="67" t="n">
        <f aca="false">DATEDIF(Input!$G$23,$B401,"Y")</f>
        <v>71</v>
      </c>
      <c r="G401" s="69" t="n">
        <f aca="false">Salary_01!$L401</f>
        <v>-888.070908621737</v>
      </c>
      <c r="H401" s="69" t="n">
        <f aca="false">Salary_02!$L401</f>
        <v>-888.070908621737</v>
      </c>
      <c r="I401" s="69" t="n">
        <f aca="false">Retirement_Dist_01!$J401</f>
        <v>2785.71952778489</v>
      </c>
      <c r="J401" s="69" t="n">
        <f aca="false">Retirement_Dist_02!$J401</f>
        <v>1498.0326652103</v>
      </c>
      <c r="K401" s="69" t="n">
        <f aca="true">IF($B401&gt;Input!$C$28,(-1)*PMT(Input!$C$19/(100*12),($A$620-OFFSET($A$4,MATCH(Input!$C$28,$B$4:$B$620,1),0,1,1)),$AD$4,0,1),0)</f>
        <v>2734.70377450013</v>
      </c>
      <c r="L401" s="69" t="n">
        <f aca="false">IF(AND(($B401&lt;Input!$C$28),($B401&lt;Input!$G$28)),($G401+$H401+$I401+$J401),($G401+$H401+$I401+$J401+$K401))</f>
        <v>5242.31415025184</v>
      </c>
      <c r="M401" s="69" t="n">
        <f aca="false">Mortgage!$L401</f>
        <v>-663.083809588917</v>
      </c>
      <c r="N401" s="69" t="n">
        <f aca="false">$L401+$M401</f>
        <v>4579.23034066292</v>
      </c>
      <c r="O401" s="69" t="n">
        <f aca="false">IF(AND(($B401&lt;Input!$C$28),($B401&lt;Input!$G$28)),Expenses!$D401,(-1)*$N401)</f>
        <v>-4579.23034066292</v>
      </c>
      <c r="P401" s="69" t="n">
        <f aca="false">Childcare!$D401</f>
        <v>0</v>
      </c>
      <c r="Q401" s="69" t="n">
        <f aca="false">Loan_01!$E401</f>
        <v>0</v>
      </c>
      <c r="R401" s="69" t="n">
        <f aca="false">Loan_02!$E401</f>
        <v>0</v>
      </c>
      <c r="S401" s="69" t="n">
        <f aca="false">(-1)*SUM(Roth_01!$D401+Roth_02!$D401+IRA_01!$D401+IRA_02!$D401+Invest_01!$D401+Invest_02!$D401)</f>
        <v>-0</v>
      </c>
      <c r="T401" s="69" t="n">
        <f aca="false">(-1)*(IF(($B401&gt;Input!$O$22),0,Input!$O$28)+IF(($B401&gt;Input!$O$29),0,Input!$O$35)+IF(($B401&gt;Input!$O$36),0,Input!$O$42))</f>
        <v>-0</v>
      </c>
      <c r="U401" s="69" t="n">
        <f aca="false">IF(($AB400*(Input!$C$17/100)&gt;0),0,($AB400*(Input!$C$17/100)))</f>
        <v>0</v>
      </c>
      <c r="V401" s="69"/>
      <c r="W401" s="69" t="n">
        <f aca="false">IF(($N401+$O401+$P401+$Q401+$R401+$S401+$T401+$U401)&lt;0,($N401+$O401+$P401+$Q401+$R401+$S401+$T401+$U401),0)</f>
        <v>0</v>
      </c>
      <c r="X401" s="69"/>
      <c r="Y401" s="69" t="n">
        <f aca="false">IF(($N401+$O401+$P401+$Q401+$R401+$S401+$T401+$U401)&gt;=0,($N401+$O401+$P401+$Q401+$R401+$S401+$T401+$U401),0)</f>
        <v>0</v>
      </c>
      <c r="AA401" s="69" t="n">
        <f aca="false">IF(AND((($AB400+$W400-$U400)&lt;0),($Y401&gt;0)),($AA400-$K401)*(1+Input!$C$19/(12*100)),($AA400+$Y401-$K401)*(1+Input!$C$19/(12*100)))</f>
        <v>593478.437365276</v>
      </c>
      <c r="AB401" s="69" t="n">
        <f aca="false">IF(AND((($AB400+$W400-$U400)&lt;0),($Y401&gt;=0)),($AB400+$W400-$U400+$Y401)*(1+Input!$C$16/(12*100)),0)</f>
        <v>0</v>
      </c>
    </row>
    <row r="402" customFormat="false" ht="12.8" hidden="false" customHeight="false" outlineLevel="0" collapsed="false">
      <c r="A402" s="67" t="n">
        <v>398</v>
      </c>
      <c r="B402" s="68" t="n">
        <f aca="false">EOMONTH(Input!$C$7,A402)</f>
        <v>55031</v>
      </c>
      <c r="D402" s="67" t="n">
        <f aca="false">DATEDIF(Input!$C$23,$B402,"Y")</f>
        <v>73</v>
      </c>
      <c r="E402" s="67" t="n">
        <f aca="false">DATEDIF(Input!$G$23,$B402,"Y")</f>
        <v>71</v>
      </c>
      <c r="G402" s="69" t="n">
        <f aca="false">Salary_01!$L402</f>
        <v>-888.070908621737</v>
      </c>
      <c r="H402" s="69" t="n">
        <f aca="false">Salary_02!$L402</f>
        <v>-888.070908621737</v>
      </c>
      <c r="I402" s="69" t="n">
        <f aca="false">Retirement_Dist_01!$J402</f>
        <v>2785.71952778489</v>
      </c>
      <c r="J402" s="69" t="n">
        <f aca="false">Retirement_Dist_02!$J402</f>
        <v>1498.0326652103</v>
      </c>
      <c r="K402" s="69" t="n">
        <f aca="true">IF($B402&gt;Input!$C$28,(-1)*PMT(Input!$C$19/(100*12),($A$620-OFFSET($A$4,MATCH(Input!$C$28,$B$4:$B$620,1),0,1,1)),$AD$4,0,1),0)</f>
        <v>2734.70377450013</v>
      </c>
      <c r="L402" s="69" t="n">
        <f aca="false">IF(AND(($B402&lt;Input!$C$28),($B402&lt;Input!$G$28)),($G402+$H402+$I402+$J402),($G402+$H402+$I402+$J402+$K402))</f>
        <v>5242.31415025184</v>
      </c>
      <c r="M402" s="69" t="n">
        <f aca="false">Mortgage!$L402</f>
        <v>-663.083809588917</v>
      </c>
      <c r="N402" s="69" t="n">
        <f aca="false">$L402+$M402</f>
        <v>4579.23034066292</v>
      </c>
      <c r="O402" s="69" t="n">
        <f aca="false">IF(AND(($B402&lt;Input!$C$28),($B402&lt;Input!$G$28)),Expenses!$D402,(-1)*$N402)</f>
        <v>-4579.23034066292</v>
      </c>
      <c r="P402" s="69" t="n">
        <f aca="false">Childcare!$D402</f>
        <v>0</v>
      </c>
      <c r="Q402" s="69" t="n">
        <f aca="false">Loan_01!$E402</f>
        <v>0</v>
      </c>
      <c r="R402" s="69" t="n">
        <f aca="false">Loan_02!$E402</f>
        <v>0</v>
      </c>
      <c r="S402" s="69" t="n">
        <f aca="false">(-1)*SUM(Roth_01!$D402+Roth_02!$D402+IRA_01!$D402+IRA_02!$D402+Invest_01!$D402+Invest_02!$D402)</f>
        <v>-0</v>
      </c>
      <c r="T402" s="69" t="n">
        <f aca="false">(-1)*(IF(($B402&gt;Input!$O$22),0,Input!$O$28)+IF(($B402&gt;Input!$O$29),0,Input!$O$35)+IF(($B402&gt;Input!$O$36),0,Input!$O$42))</f>
        <v>-0</v>
      </c>
      <c r="U402" s="69" t="n">
        <f aca="false">IF(($AB401*(Input!$C$17/100)&gt;0),0,($AB401*(Input!$C$17/100)))</f>
        <v>0</v>
      </c>
      <c r="V402" s="69"/>
      <c r="W402" s="69" t="n">
        <f aca="false">IF(($N402+$O402+$P402+$Q402+$R402+$S402+$T402+$U402)&lt;0,($N402+$O402+$P402+$Q402+$R402+$S402+$T402+$U402),0)</f>
        <v>0</v>
      </c>
      <c r="X402" s="69"/>
      <c r="Y402" s="69" t="n">
        <f aca="false">IF(($N402+$O402+$P402+$Q402+$R402+$S402+$T402+$U402)&gt;=0,($N402+$O402+$P402+$Q402+$R402+$S402+$T402+$U402),0)</f>
        <v>0</v>
      </c>
      <c r="AA402" s="69" t="n">
        <f aca="false">IF(AND((($AB401+$W401-$U401)&lt;0),($Y402&gt;0)),($AA401-$K402)*(1+Input!$C$19/(12*100)),($AA401+$Y402-$K402)*(1+Input!$C$19/(12*100)))</f>
        <v>590768.347913009</v>
      </c>
      <c r="AB402" s="69" t="n">
        <f aca="false">IF(AND((($AB401+$W401-$U401)&lt;0),($Y402&gt;=0)),($AB401+$W401-$U401+$Y402)*(1+Input!$C$16/(12*100)),0)</f>
        <v>0</v>
      </c>
    </row>
    <row r="403" customFormat="false" ht="12.8" hidden="false" customHeight="false" outlineLevel="0" collapsed="false">
      <c r="A403" s="67" t="n">
        <v>399</v>
      </c>
      <c r="B403" s="68" t="n">
        <f aca="false">EOMONTH(Input!$C$7,A403)</f>
        <v>55061</v>
      </c>
      <c r="D403" s="67" t="n">
        <f aca="false">DATEDIF(Input!$C$23,$B403,"Y")</f>
        <v>73</v>
      </c>
      <c r="E403" s="67" t="n">
        <f aca="false">DATEDIF(Input!$G$23,$B403,"Y")</f>
        <v>71</v>
      </c>
      <c r="G403" s="69" t="n">
        <f aca="false">Salary_01!$L403</f>
        <v>-888.070908621737</v>
      </c>
      <c r="H403" s="69" t="n">
        <f aca="false">Salary_02!$L403</f>
        <v>-888.070908621737</v>
      </c>
      <c r="I403" s="69" t="n">
        <f aca="false">Retirement_Dist_01!$J403</f>
        <v>2785.71952778489</v>
      </c>
      <c r="J403" s="69" t="n">
        <f aca="false">Retirement_Dist_02!$J403</f>
        <v>1498.0326652103</v>
      </c>
      <c r="K403" s="69" t="n">
        <f aca="true">IF($B403&gt;Input!$C$28,(-1)*PMT(Input!$C$19/(100*12),($A$620-OFFSET($A$4,MATCH(Input!$C$28,$B$4:$B$620,1),0,1,1)),$AD$4,0,1),0)</f>
        <v>2734.70377450013</v>
      </c>
      <c r="L403" s="69" t="n">
        <f aca="false">IF(AND(($B403&lt;Input!$C$28),($B403&lt;Input!$G$28)),($G403+$H403+$I403+$J403),($G403+$H403+$I403+$J403+$K403))</f>
        <v>5242.31415025184</v>
      </c>
      <c r="M403" s="69" t="n">
        <f aca="false">Mortgage!$L403</f>
        <v>-663.083809588917</v>
      </c>
      <c r="N403" s="69" t="n">
        <f aca="false">$L403+$M403</f>
        <v>4579.23034066292</v>
      </c>
      <c r="O403" s="69" t="n">
        <f aca="false">IF(AND(($B403&lt;Input!$C$28),($B403&lt;Input!$G$28)),Expenses!$D403,(-1)*$N403)</f>
        <v>-4579.23034066292</v>
      </c>
      <c r="P403" s="69" t="n">
        <f aca="false">Childcare!$D403</f>
        <v>0</v>
      </c>
      <c r="Q403" s="69" t="n">
        <f aca="false">Loan_01!$E403</f>
        <v>0</v>
      </c>
      <c r="R403" s="69" t="n">
        <f aca="false">Loan_02!$E403</f>
        <v>0</v>
      </c>
      <c r="S403" s="69" t="n">
        <f aca="false">(-1)*SUM(Roth_01!$D403+Roth_02!$D403+IRA_01!$D403+IRA_02!$D403+Invest_01!$D403+Invest_02!$D403)</f>
        <v>-0</v>
      </c>
      <c r="T403" s="69" t="n">
        <f aca="false">(-1)*(IF(($B403&gt;Input!$O$22),0,Input!$O$28)+IF(($B403&gt;Input!$O$29),0,Input!$O$35)+IF(($B403&gt;Input!$O$36),0,Input!$O$42))</f>
        <v>-0</v>
      </c>
      <c r="U403" s="69" t="n">
        <f aca="false">IF(($AB402*(Input!$C$17/100)&gt;0),0,($AB402*(Input!$C$17/100)))</f>
        <v>0</v>
      </c>
      <c r="V403" s="69"/>
      <c r="W403" s="69" t="n">
        <f aca="false">IF(($N403+$O403+$P403+$Q403+$R403+$S403+$T403+$U403)&lt;0,($N403+$O403+$P403+$Q403+$R403+$S403+$T403+$U403),0)</f>
        <v>0</v>
      </c>
      <c r="X403" s="69"/>
      <c r="Y403" s="69" t="n">
        <f aca="false">IF(($N403+$O403+$P403+$Q403+$R403+$S403+$T403+$U403)&gt;=0,($N403+$O403+$P403+$Q403+$R403+$S403+$T403+$U403),0)</f>
        <v>0</v>
      </c>
      <c r="AA403" s="69" t="n">
        <f aca="false">IF(AND((($AB402+$W402-$U402)&lt;0),($Y403&gt;0)),($AA402-$K403)*(1+Input!$C$19/(12*100)),($AA402+$Y403-$K403)*(1+Input!$C$19/(12*100)))</f>
        <v>588058.145540348</v>
      </c>
      <c r="AB403" s="69" t="n">
        <f aca="false">IF(AND((($AB402+$W402-$U402)&lt;0),($Y403&gt;=0)),($AB402+$W402-$U402+$Y403)*(1+Input!$C$16/(12*100)),0)</f>
        <v>0</v>
      </c>
    </row>
    <row r="404" customFormat="false" ht="12.8" hidden="false" customHeight="false" outlineLevel="0" collapsed="false">
      <c r="A404" s="67" t="n">
        <v>400</v>
      </c>
      <c r="B404" s="68" t="n">
        <f aca="false">EOMONTH(Input!$C$7,A404)</f>
        <v>55092</v>
      </c>
      <c r="D404" s="67" t="n">
        <f aca="false">DATEDIF(Input!$C$23,$B404,"Y")</f>
        <v>73</v>
      </c>
      <c r="E404" s="67" t="n">
        <f aca="false">DATEDIF(Input!$G$23,$B404,"Y")</f>
        <v>72</v>
      </c>
      <c r="G404" s="69" t="n">
        <f aca="false">Salary_01!$L404</f>
        <v>-888.070908621737</v>
      </c>
      <c r="H404" s="69" t="n">
        <f aca="false">Salary_02!$L404</f>
        <v>-888.070908621737</v>
      </c>
      <c r="I404" s="69" t="n">
        <f aca="false">Retirement_Dist_01!$J404</f>
        <v>2785.71952778489</v>
      </c>
      <c r="J404" s="69" t="n">
        <f aca="false">Retirement_Dist_02!$J404</f>
        <v>1498.0326652103</v>
      </c>
      <c r="K404" s="69" t="n">
        <f aca="true">IF($B404&gt;Input!$C$28,(-1)*PMT(Input!$C$19/(100*12),($A$620-OFFSET($A$4,MATCH(Input!$C$28,$B$4:$B$620,1),0,1,1)),$AD$4,0,1),0)</f>
        <v>2734.70377450013</v>
      </c>
      <c r="L404" s="69" t="n">
        <f aca="false">IF(AND(($B404&lt;Input!$C$28),($B404&lt;Input!$G$28)),($G404+$H404+$I404+$J404),($G404+$H404+$I404+$J404+$K404))</f>
        <v>5242.31415025184</v>
      </c>
      <c r="M404" s="69" t="n">
        <f aca="false">Mortgage!$L404</f>
        <v>-663.083809588917</v>
      </c>
      <c r="N404" s="69" t="n">
        <f aca="false">$L404+$M404</f>
        <v>4579.23034066292</v>
      </c>
      <c r="O404" s="69" t="n">
        <f aca="false">IF(AND(($B404&lt;Input!$C$28),($B404&lt;Input!$G$28)),Expenses!$D404,(-1)*$N404)</f>
        <v>-4579.23034066292</v>
      </c>
      <c r="P404" s="69" t="n">
        <f aca="false">Childcare!$D404</f>
        <v>0</v>
      </c>
      <c r="Q404" s="69" t="n">
        <f aca="false">Loan_01!$E404</f>
        <v>0</v>
      </c>
      <c r="R404" s="69" t="n">
        <f aca="false">Loan_02!$E404</f>
        <v>0</v>
      </c>
      <c r="S404" s="69" t="n">
        <f aca="false">(-1)*SUM(Roth_01!$D404+Roth_02!$D404+IRA_01!$D404+IRA_02!$D404+Invest_01!$D404+Invest_02!$D404)</f>
        <v>-0</v>
      </c>
      <c r="T404" s="69" t="n">
        <f aca="false">(-1)*(IF(($B404&gt;Input!$O$22),0,Input!$O$28)+IF(($B404&gt;Input!$O$29),0,Input!$O$35)+IF(($B404&gt;Input!$O$36),0,Input!$O$42))</f>
        <v>-0</v>
      </c>
      <c r="U404" s="69" t="n">
        <f aca="false">IF(($AB403*(Input!$C$17/100)&gt;0),0,($AB403*(Input!$C$17/100)))</f>
        <v>0</v>
      </c>
      <c r="V404" s="69"/>
      <c r="W404" s="69" t="n">
        <f aca="false">IF(($N404+$O404+$P404+$Q404+$R404+$S404+$T404+$U404)&lt;0,($N404+$O404+$P404+$Q404+$R404+$S404+$T404+$U404),0)</f>
        <v>0</v>
      </c>
      <c r="X404" s="69"/>
      <c r="Y404" s="69" t="n">
        <f aca="false">IF(($N404+$O404+$P404+$Q404+$R404+$S404+$T404+$U404)&gt;=0,($N404+$O404+$P404+$Q404+$R404+$S404+$T404+$U404),0)</f>
        <v>0</v>
      </c>
      <c r="AA404" s="69" t="n">
        <f aca="false">IF(AND((($AB403+$W403-$U403)&lt;0),($Y404&gt;0)),($AA403-$K404)*(1+Input!$C$19/(12*100)),($AA403+$Y404-$K404)*(1+Input!$C$19/(12*100)))</f>
        <v>585347.830242588</v>
      </c>
      <c r="AB404" s="69" t="n">
        <f aca="false">IF(AND((($AB403+$W403-$U403)&lt;0),($Y404&gt;=0)),($AB403+$W403-$U403+$Y404)*(1+Input!$C$16/(12*100)),0)</f>
        <v>0</v>
      </c>
    </row>
    <row r="405" customFormat="false" ht="12.8" hidden="false" customHeight="false" outlineLevel="0" collapsed="false">
      <c r="A405" s="67" t="n">
        <v>401</v>
      </c>
      <c r="B405" s="68" t="n">
        <f aca="false">EOMONTH(Input!$C$7,A405)</f>
        <v>55122</v>
      </c>
      <c r="D405" s="67" t="n">
        <f aca="false">DATEDIF(Input!$C$23,$B405,"Y")</f>
        <v>73</v>
      </c>
      <c r="E405" s="67" t="n">
        <f aca="false">DATEDIF(Input!$G$23,$B405,"Y")</f>
        <v>72</v>
      </c>
      <c r="G405" s="69" t="n">
        <f aca="false">Salary_01!$L405</f>
        <v>-888.070908621737</v>
      </c>
      <c r="H405" s="69" t="n">
        <f aca="false">Salary_02!$L405</f>
        <v>-888.070908621737</v>
      </c>
      <c r="I405" s="69" t="n">
        <f aca="false">Retirement_Dist_01!$J405</f>
        <v>2785.71952778489</v>
      </c>
      <c r="J405" s="69" t="n">
        <f aca="false">Retirement_Dist_02!$J405</f>
        <v>1498.0326652103</v>
      </c>
      <c r="K405" s="69" t="n">
        <f aca="true">IF($B405&gt;Input!$C$28,(-1)*PMT(Input!$C$19/(100*12),($A$620-OFFSET($A$4,MATCH(Input!$C$28,$B$4:$B$620,1),0,1,1)),$AD$4,0,1),0)</f>
        <v>2734.70377450013</v>
      </c>
      <c r="L405" s="69" t="n">
        <f aca="false">IF(AND(($B405&lt;Input!$C$28),($B405&lt;Input!$G$28)),($G405+$H405+$I405+$J405),($G405+$H405+$I405+$J405+$K405))</f>
        <v>5242.31415025184</v>
      </c>
      <c r="M405" s="69" t="n">
        <f aca="false">Mortgage!$L405</f>
        <v>-663.083809588917</v>
      </c>
      <c r="N405" s="69" t="n">
        <f aca="false">$L405+$M405</f>
        <v>4579.23034066292</v>
      </c>
      <c r="O405" s="69" t="n">
        <f aca="false">IF(AND(($B405&lt;Input!$C$28),($B405&lt;Input!$G$28)),Expenses!$D405,(-1)*$N405)</f>
        <v>-4579.23034066292</v>
      </c>
      <c r="P405" s="69" t="n">
        <f aca="false">Childcare!$D405</f>
        <v>0</v>
      </c>
      <c r="Q405" s="69" t="n">
        <f aca="false">Loan_01!$E405</f>
        <v>0</v>
      </c>
      <c r="R405" s="69" t="n">
        <f aca="false">Loan_02!$E405</f>
        <v>0</v>
      </c>
      <c r="S405" s="69" t="n">
        <f aca="false">(-1)*SUM(Roth_01!$D405+Roth_02!$D405+IRA_01!$D405+IRA_02!$D405+Invest_01!$D405+Invest_02!$D405)</f>
        <v>-0</v>
      </c>
      <c r="T405" s="69" t="n">
        <f aca="false">(-1)*(IF(($B405&gt;Input!$O$22),0,Input!$O$28)+IF(($B405&gt;Input!$O$29),0,Input!$O$35)+IF(($B405&gt;Input!$O$36),0,Input!$O$42))</f>
        <v>-0</v>
      </c>
      <c r="U405" s="69" t="n">
        <f aca="false">IF(($AB404*(Input!$C$17/100)&gt;0),0,($AB404*(Input!$C$17/100)))</f>
        <v>0</v>
      </c>
      <c r="V405" s="69"/>
      <c r="W405" s="69" t="n">
        <f aca="false">IF(($N405+$O405+$P405+$Q405+$R405+$S405+$T405+$U405)&lt;0,($N405+$O405+$P405+$Q405+$R405+$S405+$T405+$U405),0)</f>
        <v>0</v>
      </c>
      <c r="X405" s="69"/>
      <c r="Y405" s="69" t="n">
        <f aca="false">IF(($N405+$O405+$P405+$Q405+$R405+$S405+$T405+$U405)&gt;=0,($N405+$O405+$P405+$Q405+$R405+$S405+$T405+$U405),0)</f>
        <v>0</v>
      </c>
      <c r="AA405" s="69" t="n">
        <f aca="false">IF(AND((($AB404+$W404-$U404)&lt;0),($Y405&gt;0)),($AA404-$K405)*(1+Input!$C$19/(12*100)),($AA404+$Y405-$K405)*(1+Input!$C$19/(12*100)))</f>
        <v>582637.402015024</v>
      </c>
      <c r="AB405" s="69" t="n">
        <f aca="false">IF(AND((($AB404+$W404-$U404)&lt;0),($Y405&gt;=0)),($AB404+$W404-$U404+$Y405)*(1+Input!$C$16/(12*100)),0)</f>
        <v>0</v>
      </c>
    </row>
    <row r="406" customFormat="false" ht="12.8" hidden="false" customHeight="false" outlineLevel="0" collapsed="false">
      <c r="A406" s="67" t="n">
        <v>402</v>
      </c>
      <c r="B406" s="68" t="n">
        <f aca="false">EOMONTH(Input!$C$7,A406)</f>
        <v>55153</v>
      </c>
      <c r="D406" s="67" t="n">
        <f aca="false">DATEDIF(Input!$C$23,$B406,"Y")</f>
        <v>73</v>
      </c>
      <c r="E406" s="67" t="n">
        <f aca="false">DATEDIF(Input!$G$23,$B406,"Y")</f>
        <v>72</v>
      </c>
      <c r="G406" s="69" t="n">
        <f aca="false">Salary_01!$L406</f>
        <v>-888.070908621737</v>
      </c>
      <c r="H406" s="69" t="n">
        <f aca="false">Salary_02!$L406</f>
        <v>-888.070908621737</v>
      </c>
      <c r="I406" s="69" t="n">
        <f aca="false">Retirement_Dist_01!$J406</f>
        <v>2785.71952778489</v>
      </c>
      <c r="J406" s="69" t="n">
        <f aca="false">Retirement_Dist_02!$J406</f>
        <v>1498.0326652103</v>
      </c>
      <c r="K406" s="69" t="n">
        <f aca="true">IF($B406&gt;Input!$C$28,(-1)*PMT(Input!$C$19/(100*12),($A$620-OFFSET($A$4,MATCH(Input!$C$28,$B$4:$B$620,1),0,1,1)),$AD$4,0,1),0)</f>
        <v>2734.70377450013</v>
      </c>
      <c r="L406" s="69" t="n">
        <f aca="false">IF(AND(($B406&lt;Input!$C$28),($B406&lt;Input!$G$28)),($G406+$H406+$I406+$J406),($G406+$H406+$I406+$J406+$K406))</f>
        <v>5242.31415025184</v>
      </c>
      <c r="M406" s="69" t="n">
        <f aca="false">Mortgage!$L406</f>
        <v>-663.083809588917</v>
      </c>
      <c r="N406" s="69" t="n">
        <f aca="false">$L406+$M406</f>
        <v>4579.23034066292</v>
      </c>
      <c r="O406" s="69" t="n">
        <f aca="false">IF(AND(($B406&lt;Input!$C$28),($B406&lt;Input!$G$28)),Expenses!$D406,(-1)*$N406)</f>
        <v>-4579.23034066292</v>
      </c>
      <c r="P406" s="69" t="n">
        <f aca="false">Childcare!$D406</f>
        <v>0</v>
      </c>
      <c r="Q406" s="69" t="n">
        <f aca="false">Loan_01!$E406</f>
        <v>0</v>
      </c>
      <c r="R406" s="69" t="n">
        <f aca="false">Loan_02!$E406</f>
        <v>0</v>
      </c>
      <c r="S406" s="69" t="n">
        <f aca="false">(-1)*SUM(Roth_01!$D406+Roth_02!$D406+IRA_01!$D406+IRA_02!$D406+Invest_01!$D406+Invest_02!$D406)</f>
        <v>-0</v>
      </c>
      <c r="T406" s="69" t="n">
        <f aca="false">(-1)*(IF(($B406&gt;Input!$O$22),0,Input!$O$28)+IF(($B406&gt;Input!$O$29),0,Input!$O$35)+IF(($B406&gt;Input!$O$36),0,Input!$O$42))</f>
        <v>-0</v>
      </c>
      <c r="U406" s="69" t="n">
        <f aca="false">IF(($AB405*(Input!$C$17/100)&gt;0),0,($AB405*(Input!$C$17/100)))</f>
        <v>0</v>
      </c>
      <c r="V406" s="69"/>
      <c r="W406" s="69" t="n">
        <f aca="false">IF(($N406+$O406+$P406+$Q406+$R406+$S406+$T406+$U406)&lt;0,($N406+$O406+$P406+$Q406+$R406+$S406+$T406+$U406),0)</f>
        <v>0</v>
      </c>
      <c r="X406" s="69"/>
      <c r="Y406" s="69" t="n">
        <f aca="false">IF(($N406+$O406+$P406+$Q406+$R406+$S406+$T406+$U406)&gt;=0,($N406+$O406+$P406+$Q406+$R406+$S406+$T406+$U406),0)</f>
        <v>0</v>
      </c>
      <c r="AA406" s="69" t="n">
        <f aca="false">IF(AND((($AB405+$W405-$U405)&lt;0),($Y406&gt;0)),($AA405-$K406)*(1+Input!$C$19/(12*100)),($AA405+$Y406-$K406)*(1+Input!$C$19/(12*100)))</f>
        <v>579926.86085295</v>
      </c>
      <c r="AB406" s="69" t="n">
        <f aca="false">IF(AND((($AB405+$W405-$U405)&lt;0),($Y406&gt;=0)),($AB405+$W405-$U405+$Y406)*(1+Input!$C$16/(12*100)),0)</f>
        <v>0</v>
      </c>
    </row>
    <row r="407" customFormat="false" ht="12.8" hidden="false" customHeight="false" outlineLevel="0" collapsed="false">
      <c r="A407" s="67" t="n">
        <v>403</v>
      </c>
      <c r="B407" s="68" t="n">
        <f aca="false">EOMONTH(Input!$C$7,A407)</f>
        <v>55184</v>
      </c>
      <c r="D407" s="67" t="n">
        <f aca="false">DATEDIF(Input!$C$23,$B407,"Y")</f>
        <v>73</v>
      </c>
      <c r="E407" s="67" t="n">
        <f aca="false">DATEDIF(Input!$G$23,$B407,"Y")</f>
        <v>72</v>
      </c>
      <c r="G407" s="69" t="n">
        <f aca="false">Salary_01!$L407</f>
        <v>-888.070908621737</v>
      </c>
      <c r="H407" s="69" t="n">
        <f aca="false">Salary_02!$L407</f>
        <v>-888.070908621737</v>
      </c>
      <c r="I407" s="69" t="n">
        <f aca="false">Retirement_Dist_01!$J407</f>
        <v>2785.71952778489</v>
      </c>
      <c r="J407" s="69" t="n">
        <f aca="false">Retirement_Dist_02!$J407</f>
        <v>1498.0326652103</v>
      </c>
      <c r="K407" s="69" t="n">
        <f aca="true">IF($B407&gt;Input!$C$28,(-1)*PMT(Input!$C$19/(100*12),($A$620-OFFSET($A$4,MATCH(Input!$C$28,$B$4:$B$620,1),0,1,1)),$AD$4,0,1),0)</f>
        <v>2734.70377450013</v>
      </c>
      <c r="L407" s="69" t="n">
        <f aca="false">IF(AND(($B407&lt;Input!$C$28),($B407&lt;Input!$G$28)),($G407+$H407+$I407+$J407),($G407+$H407+$I407+$J407+$K407))</f>
        <v>5242.31415025184</v>
      </c>
      <c r="M407" s="69" t="n">
        <f aca="false">Mortgage!$L407</f>
        <v>-663.083809588917</v>
      </c>
      <c r="N407" s="69" t="n">
        <f aca="false">$L407+$M407</f>
        <v>4579.23034066292</v>
      </c>
      <c r="O407" s="69" t="n">
        <f aca="false">IF(AND(($B407&lt;Input!$C$28),($B407&lt;Input!$G$28)),Expenses!$D407,(-1)*$N407)</f>
        <v>-4579.23034066292</v>
      </c>
      <c r="P407" s="69" t="n">
        <f aca="false">Childcare!$D407</f>
        <v>0</v>
      </c>
      <c r="Q407" s="69" t="n">
        <f aca="false">Loan_01!$E407</f>
        <v>0</v>
      </c>
      <c r="R407" s="69" t="n">
        <f aca="false">Loan_02!$E407</f>
        <v>0</v>
      </c>
      <c r="S407" s="69" t="n">
        <f aca="false">(-1)*SUM(Roth_01!$D407+Roth_02!$D407+IRA_01!$D407+IRA_02!$D407+Invest_01!$D407+Invest_02!$D407)</f>
        <v>-0</v>
      </c>
      <c r="T407" s="69" t="n">
        <f aca="false">(-1)*(IF(($B407&gt;Input!$O$22),0,Input!$O$28)+IF(($B407&gt;Input!$O$29),0,Input!$O$35)+IF(($B407&gt;Input!$O$36),0,Input!$O$42))</f>
        <v>-0</v>
      </c>
      <c r="U407" s="69" t="n">
        <f aca="false">IF(($AB406*(Input!$C$17/100)&gt;0),0,($AB406*(Input!$C$17/100)))</f>
        <v>0</v>
      </c>
      <c r="V407" s="69"/>
      <c r="W407" s="69" t="n">
        <f aca="false">IF(($N407+$O407+$P407+$Q407+$R407+$S407+$T407+$U407)&lt;0,($N407+$O407+$P407+$Q407+$R407+$S407+$T407+$U407),0)</f>
        <v>0</v>
      </c>
      <c r="X407" s="69"/>
      <c r="Y407" s="69" t="n">
        <f aca="false">IF(($N407+$O407+$P407+$Q407+$R407+$S407+$T407+$U407)&gt;=0,($N407+$O407+$P407+$Q407+$R407+$S407+$T407+$U407),0)</f>
        <v>0</v>
      </c>
      <c r="AA407" s="69" t="n">
        <f aca="false">IF(AND((($AB406+$W406-$U406)&lt;0),($Y407&gt;0)),($AA406-$K407)*(1+Input!$C$19/(12*100)),($AA406+$Y407-$K407)*(1+Input!$C$19/(12*100)))</f>
        <v>577216.206751662</v>
      </c>
      <c r="AB407" s="69" t="n">
        <f aca="false">IF(AND((($AB406+$W406-$U406)&lt;0),($Y407&gt;=0)),($AB406+$W406-$U406+$Y407)*(1+Input!$C$16/(12*100)),0)</f>
        <v>0</v>
      </c>
    </row>
    <row r="408" customFormat="false" ht="12.8" hidden="false" customHeight="false" outlineLevel="0" collapsed="false">
      <c r="A408" s="67" t="n">
        <v>404</v>
      </c>
      <c r="B408" s="68" t="n">
        <f aca="false">EOMONTH(Input!$C$7,A408)</f>
        <v>55212</v>
      </c>
      <c r="D408" s="67" t="n">
        <f aca="false">DATEDIF(Input!$C$23,$B408,"Y")</f>
        <v>73</v>
      </c>
      <c r="E408" s="67" t="n">
        <f aca="false">DATEDIF(Input!$G$23,$B408,"Y")</f>
        <v>72</v>
      </c>
      <c r="G408" s="69" t="n">
        <f aca="false">Salary_01!$L408</f>
        <v>-888.070908621737</v>
      </c>
      <c r="H408" s="69" t="n">
        <f aca="false">Salary_02!$L408</f>
        <v>-888.070908621737</v>
      </c>
      <c r="I408" s="69" t="n">
        <f aca="false">Retirement_Dist_01!$J408</f>
        <v>2785.71952778489</v>
      </c>
      <c r="J408" s="69" t="n">
        <f aca="false">Retirement_Dist_02!$J408</f>
        <v>1498.0326652103</v>
      </c>
      <c r="K408" s="69" t="n">
        <f aca="true">IF($B408&gt;Input!$C$28,(-1)*PMT(Input!$C$19/(100*12),($A$620-OFFSET($A$4,MATCH(Input!$C$28,$B$4:$B$620,1),0,1,1)),$AD$4,0,1),0)</f>
        <v>2734.70377450013</v>
      </c>
      <c r="L408" s="69" t="n">
        <f aca="false">IF(AND(($B408&lt;Input!$C$28),($B408&lt;Input!$G$28)),($G408+$H408+$I408+$J408),($G408+$H408+$I408+$J408+$K408))</f>
        <v>5242.31415025184</v>
      </c>
      <c r="M408" s="69" t="n">
        <f aca="false">Mortgage!$L408</f>
        <v>-663.083809588917</v>
      </c>
      <c r="N408" s="69" t="n">
        <f aca="false">$L408+$M408</f>
        <v>4579.23034066292</v>
      </c>
      <c r="O408" s="69" t="n">
        <f aca="false">IF(AND(($B408&lt;Input!$C$28),($B408&lt;Input!$G$28)),Expenses!$D408,(-1)*$N408)</f>
        <v>-4579.23034066292</v>
      </c>
      <c r="P408" s="69" t="n">
        <f aca="false">Childcare!$D408</f>
        <v>0</v>
      </c>
      <c r="Q408" s="69" t="n">
        <f aca="false">Loan_01!$E408</f>
        <v>0</v>
      </c>
      <c r="R408" s="69" t="n">
        <f aca="false">Loan_02!$E408</f>
        <v>0</v>
      </c>
      <c r="S408" s="69" t="n">
        <f aca="false">(-1)*SUM(Roth_01!$D408+Roth_02!$D408+IRA_01!$D408+IRA_02!$D408+Invest_01!$D408+Invest_02!$D408)</f>
        <v>-0</v>
      </c>
      <c r="T408" s="69" t="n">
        <f aca="false">(-1)*(IF(($B408&gt;Input!$O$22),0,Input!$O$28)+IF(($B408&gt;Input!$O$29),0,Input!$O$35)+IF(($B408&gt;Input!$O$36),0,Input!$O$42))</f>
        <v>-0</v>
      </c>
      <c r="U408" s="69" t="n">
        <f aca="false">IF(($AB407*(Input!$C$17/100)&gt;0),0,($AB407*(Input!$C$17/100)))</f>
        <v>0</v>
      </c>
      <c r="V408" s="69"/>
      <c r="W408" s="69" t="n">
        <f aca="false">IF(($N408+$O408+$P408+$Q408+$R408+$S408+$T408+$U408)&lt;0,($N408+$O408+$P408+$Q408+$R408+$S408+$T408+$U408),0)</f>
        <v>0</v>
      </c>
      <c r="X408" s="69"/>
      <c r="Y408" s="69" t="n">
        <f aca="false">IF(($N408+$O408+$P408+$Q408+$R408+$S408+$T408+$U408)&gt;=0,($N408+$O408+$P408+$Q408+$R408+$S408+$T408+$U408),0)</f>
        <v>0</v>
      </c>
      <c r="AA408" s="69" t="n">
        <f aca="false">IF(AND((($AB407+$W407-$U407)&lt;0),($Y408&gt;0)),($AA407-$K408)*(1+Input!$C$19/(12*100)),($AA407+$Y408-$K408)*(1+Input!$C$19/(12*100)))</f>
        <v>574505.439706452</v>
      </c>
      <c r="AB408" s="69" t="n">
        <f aca="false">IF(AND((($AB407+$W407-$U407)&lt;0),($Y408&gt;=0)),($AB407+$W407-$U407+$Y408)*(1+Input!$C$16/(12*100)),0)</f>
        <v>0</v>
      </c>
    </row>
    <row r="409" customFormat="false" ht="12.8" hidden="false" customHeight="false" outlineLevel="0" collapsed="false">
      <c r="A409" s="67" t="n">
        <v>405</v>
      </c>
      <c r="B409" s="68" t="n">
        <f aca="false">EOMONTH(Input!$C$7,A409)</f>
        <v>55243</v>
      </c>
      <c r="D409" s="67" t="n">
        <f aca="false">DATEDIF(Input!$C$23,$B409,"Y")</f>
        <v>73</v>
      </c>
      <c r="E409" s="67" t="n">
        <f aca="false">DATEDIF(Input!$G$23,$B409,"Y")</f>
        <v>72</v>
      </c>
      <c r="G409" s="69" t="n">
        <f aca="false">Salary_01!$L409</f>
        <v>-888.070908621737</v>
      </c>
      <c r="H409" s="69" t="n">
        <f aca="false">Salary_02!$L409</f>
        <v>-888.070908621737</v>
      </c>
      <c r="I409" s="69" t="n">
        <f aca="false">Retirement_Dist_01!$J409</f>
        <v>2785.71952778489</v>
      </c>
      <c r="J409" s="69" t="n">
        <f aca="false">Retirement_Dist_02!$J409</f>
        <v>1498.0326652103</v>
      </c>
      <c r="K409" s="69" t="n">
        <f aca="true">IF($B409&gt;Input!$C$28,(-1)*PMT(Input!$C$19/(100*12),($A$620-OFFSET($A$4,MATCH(Input!$C$28,$B$4:$B$620,1),0,1,1)),$AD$4,0,1),0)</f>
        <v>2734.70377450013</v>
      </c>
      <c r="L409" s="69" t="n">
        <f aca="false">IF(AND(($B409&lt;Input!$C$28),($B409&lt;Input!$G$28)),($G409+$H409+$I409+$J409),($G409+$H409+$I409+$J409+$K409))</f>
        <v>5242.31415025184</v>
      </c>
      <c r="M409" s="69" t="n">
        <f aca="false">Mortgage!$L409</f>
        <v>-663.083809588917</v>
      </c>
      <c r="N409" s="69" t="n">
        <f aca="false">$L409+$M409</f>
        <v>4579.23034066292</v>
      </c>
      <c r="O409" s="69" t="n">
        <f aca="false">IF(AND(($B409&lt;Input!$C$28),($B409&lt;Input!$G$28)),Expenses!$D409,(-1)*$N409)</f>
        <v>-4579.23034066292</v>
      </c>
      <c r="P409" s="69" t="n">
        <f aca="false">Childcare!$D409</f>
        <v>0</v>
      </c>
      <c r="Q409" s="69" t="n">
        <f aca="false">Loan_01!$E409</f>
        <v>0</v>
      </c>
      <c r="R409" s="69" t="n">
        <f aca="false">Loan_02!$E409</f>
        <v>0</v>
      </c>
      <c r="S409" s="69" t="n">
        <f aca="false">(-1)*SUM(Roth_01!$D409+Roth_02!$D409+IRA_01!$D409+IRA_02!$D409+Invest_01!$D409+Invest_02!$D409)</f>
        <v>-0</v>
      </c>
      <c r="T409" s="69" t="n">
        <f aca="false">(-1)*(IF(($B409&gt;Input!$O$22),0,Input!$O$28)+IF(($B409&gt;Input!$O$29),0,Input!$O$35)+IF(($B409&gt;Input!$O$36),0,Input!$O$42))</f>
        <v>-0</v>
      </c>
      <c r="U409" s="69" t="n">
        <f aca="false">IF(($AB408*(Input!$C$17/100)&gt;0),0,($AB408*(Input!$C$17/100)))</f>
        <v>0</v>
      </c>
      <c r="V409" s="69"/>
      <c r="W409" s="69" t="n">
        <f aca="false">IF(($N409+$O409+$P409+$Q409+$R409+$S409+$T409+$U409)&lt;0,($N409+$O409+$P409+$Q409+$R409+$S409+$T409+$U409),0)</f>
        <v>0</v>
      </c>
      <c r="X409" s="69"/>
      <c r="Y409" s="69" t="n">
        <f aca="false">IF(($N409+$O409+$P409+$Q409+$R409+$S409+$T409+$U409)&gt;=0,($N409+$O409+$P409+$Q409+$R409+$S409+$T409+$U409),0)</f>
        <v>0</v>
      </c>
      <c r="AA409" s="69" t="n">
        <f aca="false">IF(AND((($AB408+$W408-$U408)&lt;0),($Y409&gt;0)),($AA408-$K409)*(1+Input!$C$19/(12*100)),($AA408+$Y409-$K409)*(1+Input!$C$19/(12*100)))</f>
        <v>571794.559712616</v>
      </c>
      <c r="AB409" s="69" t="n">
        <f aca="false">IF(AND((($AB408+$W408-$U408)&lt;0),($Y409&gt;=0)),($AB408+$W408-$U408+$Y409)*(1+Input!$C$16/(12*100)),0)</f>
        <v>0</v>
      </c>
    </row>
    <row r="410" customFormat="false" ht="12.8" hidden="false" customHeight="false" outlineLevel="0" collapsed="false">
      <c r="A410" s="67" t="n">
        <v>406</v>
      </c>
      <c r="B410" s="68" t="n">
        <f aca="false">EOMONTH(Input!$C$7,A410)</f>
        <v>55273</v>
      </c>
      <c r="D410" s="67" t="n">
        <f aca="false">DATEDIF(Input!$C$23,$B410,"Y")</f>
        <v>73</v>
      </c>
      <c r="E410" s="67" t="n">
        <f aca="false">DATEDIF(Input!$G$23,$B410,"Y")</f>
        <v>72</v>
      </c>
      <c r="G410" s="69" t="n">
        <f aca="false">Salary_01!$L410</f>
        <v>-888.070908621737</v>
      </c>
      <c r="H410" s="69" t="n">
        <f aca="false">Salary_02!$L410</f>
        <v>-888.070908621737</v>
      </c>
      <c r="I410" s="69" t="n">
        <f aca="false">Retirement_Dist_01!$J410</f>
        <v>2785.71952778489</v>
      </c>
      <c r="J410" s="69" t="n">
        <f aca="false">Retirement_Dist_02!$J410</f>
        <v>1498.0326652103</v>
      </c>
      <c r="K410" s="69" t="n">
        <f aca="true">IF($B410&gt;Input!$C$28,(-1)*PMT(Input!$C$19/(100*12),($A$620-OFFSET($A$4,MATCH(Input!$C$28,$B$4:$B$620,1),0,1,1)),$AD$4,0,1),0)</f>
        <v>2734.70377450013</v>
      </c>
      <c r="L410" s="69" t="n">
        <f aca="false">IF(AND(($B410&lt;Input!$C$28),($B410&lt;Input!$G$28)),($G410+$H410+$I410+$J410),($G410+$H410+$I410+$J410+$K410))</f>
        <v>5242.31415025184</v>
      </c>
      <c r="M410" s="69" t="n">
        <f aca="false">Mortgage!$L410</f>
        <v>-663.083809588917</v>
      </c>
      <c r="N410" s="69" t="n">
        <f aca="false">$L410+$M410</f>
        <v>4579.23034066292</v>
      </c>
      <c r="O410" s="69" t="n">
        <f aca="false">IF(AND(($B410&lt;Input!$C$28),($B410&lt;Input!$G$28)),Expenses!$D410,(-1)*$N410)</f>
        <v>-4579.23034066292</v>
      </c>
      <c r="P410" s="69" t="n">
        <f aca="false">Childcare!$D410</f>
        <v>0</v>
      </c>
      <c r="Q410" s="69" t="n">
        <f aca="false">Loan_01!$E410</f>
        <v>0</v>
      </c>
      <c r="R410" s="69" t="n">
        <f aca="false">Loan_02!$E410</f>
        <v>0</v>
      </c>
      <c r="S410" s="69" t="n">
        <f aca="false">(-1)*SUM(Roth_01!$D410+Roth_02!$D410+IRA_01!$D410+IRA_02!$D410+Invest_01!$D410+Invest_02!$D410)</f>
        <v>-0</v>
      </c>
      <c r="T410" s="69" t="n">
        <f aca="false">(-1)*(IF(($B410&gt;Input!$O$22),0,Input!$O$28)+IF(($B410&gt;Input!$O$29),0,Input!$O$35)+IF(($B410&gt;Input!$O$36),0,Input!$O$42))</f>
        <v>-0</v>
      </c>
      <c r="U410" s="69" t="n">
        <f aca="false">IF(($AB409*(Input!$C$17/100)&gt;0),0,($AB409*(Input!$C$17/100)))</f>
        <v>0</v>
      </c>
      <c r="V410" s="69"/>
      <c r="W410" s="69" t="n">
        <f aca="false">IF(($N410+$O410+$P410+$Q410+$R410+$S410+$T410+$U410)&lt;0,($N410+$O410+$P410+$Q410+$R410+$S410+$T410+$U410),0)</f>
        <v>0</v>
      </c>
      <c r="X410" s="69"/>
      <c r="Y410" s="69" t="n">
        <f aca="false">IF(($N410+$O410+$P410+$Q410+$R410+$S410+$T410+$U410)&gt;=0,($N410+$O410+$P410+$Q410+$R410+$S410+$T410+$U410),0)</f>
        <v>0</v>
      </c>
      <c r="AA410" s="69" t="n">
        <f aca="false">IF(AND((($AB409+$W409-$U409)&lt;0),($Y410&gt;0)),($AA409-$K410)*(1+Input!$C$19/(12*100)),($AA409+$Y410-$K410)*(1+Input!$C$19/(12*100)))</f>
        <v>569083.566765447</v>
      </c>
      <c r="AB410" s="69" t="n">
        <f aca="false">IF(AND((($AB409+$W409-$U409)&lt;0),($Y410&gt;=0)),($AB409+$W409-$U409+$Y410)*(1+Input!$C$16/(12*100)),0)</f>
        <v>0</v>
      </c>
    </row>
    <row r="411" customFormat="false" ht="12.8" hidden="false" customHeight="false" outlineLevel="0" collapsed="false">
      <c r="A411" s="67" t="n">
        <v>407</v>
      </c>
      <c r="B411" s="68" t="n">
        <f aca="false">EOMONTH(Input!$C$7,A411)</f>
        <v>55304</v>
      </c>
      <c r="D411" s="67" t="n">
        <f aca="false">DATEDIF(Input!$C$23,$B411,"Y")</f>
        <v>74</v>
      </c>
      <c r="E411" s="67" t="n">
        <f aca="false">DATEDIF(Input!$G$23,$B411,"Y")</f>
        <v>72</v>
      </c>
      <c r="G411" s="69" t="n">
        <f aca="false">Salary_01!$L411</f>
        <v>-888.070908621737</v>
      </c>
      <c r="H411" s="69" t="n">
        <f aca="false">Salary_02!$L411</f>
        <v>-888.070908621737</v>
      </c>
      <c r="I411" s="69" t="n">
        <f aca="false">Retirement_Dist_01!$J411</f>
        <v>2785.71952778489</v>
      </c>
      <c r="J411" s="69" t="n">
        <f aca="false">Retirement_Dist_02!$J411</f>
        <v>1498.0326652103</v>
      </c>
      <c r="K411" s="69" t="n">
        <f aca="true">IF($B411&gt;Input!$C$28,(-1)*PMT(Input!$C$19/(100*12),($A$620-OFFSET($A$4,MATCH(Input!$C$28,$B$4:$B$620,1),0,1,1)),$AD$4,0,1),0)</f>
        <v>2734.70377450013</v>
      </c>
      <c r="L411" s="69" t="n">
        <f aca="false">IF(AND(($B411&lt;Input!$C$28),($B411&lt;Input!$G$28)),($G411+$H411+$I411+$J411),($G411+$H411+$I411+$J411+$K411))</f>
        <v>5242.31415025184</v>
      </c>
      <c r="M411" s="69" t="n">
        <f aca="false">Mortgage!$L411</f>
        <v>-663.083809588917</v>
      </c>
      <c r="N411" s="69" t="n">
        <f aca="false">$L411+$M411</f>
        <v>4579.23034066292</v>
      </c>
      <c r="O411" s="69" t="n">
        <f aca="false">IF(AND(($B411&lt;Input!$C$28),($B411&lt;Input!$G$28)),Expenses!$D411,(-1)*$N411)</f>
        <v>-4579.23034066292</v>
      </c>
      <c r="P411" s="69" t="n">
        <f aca="false">Childcare!$D411</f>
        <v>0</v>
      </c>
      <c r="Q411" s="69" t="n">
        <f aca="false">Loan_01!$E411</f>
        <v>0</v>
      </c>
      <c r="R411" s="69" t="n">
        <f aca="false">Loan_02!$E411</f>
        <v>0</v>
      </c>
      <c r="S411" s="69" t="n">
        <f aca="false">(-1)*SUM(Roth_01!$D411+Roth_02!$D411+IRA_01!$D411+IRA_02!$D411+Invest_01!$D411+Invest_02!$D411)</f>
        <v>-0</v>
      </c>
      <c r="T411" s="69" t="n">
        <f aca="false">(-1)*(IF(($B411&gt;Input!$O$22),0,Input!$O$28)+IF(($B411&gt;Input!$O$29),0,Input!$O$35)+IF(($B411&gt;Input!$O$36),0,Input!$O$42))</f>
        <v>-0</v>
      </c>
      <c r="U411" s="69" t="n">
        <f aca="false">IF(($AB410*(Input!$C$17/100)&gt;0),0,($AB410*(Input!$C$17/100)))</f>
        <v>0</v>
      </c>
      <c r="V411" s="69"/>
      <c r="W411" s="69" t="n">
        <f aca="false">IF(($N411+$O411+$P411+$Q411+$R411+$S411+$T411+$U411)&lt;0,($N411+$O411+$P411+$Q411+$R411+$S411+$T411+$U411),0)</f>
        <v>0</v>
      </c>
      <c r="X411" s="69"/>
      <c r="Y411" s="69" t="n">
        <f aca="false">IF(($N411+$O411+$P411+$Q411+$R411+$S411+$T411+$U411)&gt;=0,($N411+$O411+$P411+$Q411+$R411+$S411+$T411+$U411),0)</f>
        <v>0</v>
      </c>
      <c r="AA411" s="69" t="n">
        <f aca="false">IF(AND((($AB410+$W410-$U410)&lt;0),($Y411&gt;0)),($AA410-$K411)*(1+Input!$C$19/(12*100)),($AA410+$Y411-$K411)*(1+Input!$C$19/(12*100)))</f>
        <v>566372.460860238</v>
      </c>
      <c r="AB411" s="69" t="n">
        <f aca="false">IF(AND((($AB410+$W410-$U410)&lt;0),($Y411&gt;=0)),($AB410+$W410-$U410+$Y411)*(1+Input!$C$16/(12*100)),0)</f>
        <v>0</v>
      </c>
    </row>
    <row r="412" customFormat="false" ht="12.8" hidden="false" customHeight="false" outlineLevel="0" collapsed="false">
      <c r="A412" s="67" t="n">
        <v>408</v>
      </c>
      <c r="B412" s="68" t="n">
        <f aca="false">EOMONTH(Input!$C$7,A412)</f>
        <v>55334</v>
      </c>
      <c r="D412" s="67" t="n">
        <f aca="false">DATEDIF(Input!$C$23,$B412,"Y")</f>
        <v>74</v>
      </c>
      <c r="E412" s="67" t="n">
        <f aca="false">DATEDIF(Input!$G$23,$B412,"Y")</f>
        <v>72</v>
      </c>
      <c r="G412" s="69" t="n">
        <f aca="false">Salary_01!$L412</f>
        <v>-905.832326794172</v>
      </c>
      <c r="H412" s="69" t="n">
        <f aca="false">Salary_02!$L412</f>
        <v>-905.832326794172</v>
      </c>
      <c r="I412" s="69" t="n">
        <f aca="false">Retirement_Dist_01!$J412</f>
        <v>2785.71952778489</v>
      </c>
      <c r="J412" s="69" t="n">
        <f aca="false">Retirement_Dist_02!$J412</f>
        <v>1498.0326652103</v>
      </c>
      <c r="K412" s="69" t="n">
        <f aca="true">IF($B412&gt;Input!$C$28,(-1)*PMT(Input!$C$19/(100*12),($A$620-OFFSET($A$4,MATCH(Input!$C$28,$B$4:$B$620,1),0,1,1)),$AD$4,0,1),0)</f>
        <v>2734.70377450013</v>
      </c>
      <c r="L412" s="69" t="n">
        <f aca="false">IF(AND(($B412&lt;Input!$C$28),($B412&lt;Input!$G$28)),($G412+$H412+$I412+$J412),($G412+$H412+$I412+$J412+$K412))</f>
        <v>5206.79131390697</v>
      </c>
      <c r="M412" s="69" t="n">
        <f aca="false">Mortgage!$L412</f>
        <v>-682.976323876584</v>
      </c>
      <c r="N412" s="69" t="n">
        <f aca="false">$L412+$M412</f>
        <v>4523.81499003039</v>
      </c>
      <c r="O412" s="69" t="n">
        <f aca="false">IF(AND(($B412&lt;Input!$C$28),($B412&lt;Input!$G$28)),Expenses!$D412,(-1)*$N412)</f>
        <v>-4523.81499003039</v>
      </c>
      <c r="P412" s="69" t="n">
        <f aca="false">Childcare!$D412</f>
        <v>0</v>
      </c>
      <c r="Q412" s="69" t="n">
        <f aca="false">Loan_01!$E412</f>
        <v>0</v>
      </c>
      <c r="R412" s="69" t="n">
        <f aca="false">Loan_02!$E412</f>
        <v>0</v>
      </c>
      <c r="S412" s="69" t="n">
        <f aca="false">(-1)*SUM(Roth_01!$D412+Roth_02!$D412+IRA_01!$D412+IRA_02!$D412+Invest_01!$D412+Invest_02!$D412)</f>
        <v>-0</v>
      </c>
      <c r="T412" s="69" t="n">
        <f aca="false">(-1)*(IF(($B412&gt;Input!$O$22),0,Input!$O$28)+IF(($B412&gt;Input!$O$29),0,Input!$O$35)+IF(($B412&gt;Input!$O$36),0,Input!$O$42))</f>
        <v>-0</v>
      </c>
      <c r="U412" s="69" t="n">
        <f aca="false">IF(($AB411*(Input!$C$17/100)&gt;0),0,($AB411*(Input!$C$17/100)))</f>
        <v>0</v>
      </c>
      <c r="V412" s="69"/>
      <c r="W412" s="69" t="n">
        <f aca="false">IF(($N412+$O412+$P412+$Q412+$R412+$S412+$T412+$U412)&lt;0,($N412+$O412+$P412+$Q412+$R412+$S412+$T412+$U412),0)</f>
        <v>0</v>
      </c>
      <c r="X412" s="69"/>
      <c r="Y412" s="69" t="n">
        <f aca="false">IF(($N412+$O412+$P412+$Q412+$R412+$S412+$T412+$U412)&gt;=0,($N412+$O412+$P412+$Q412+$R412+$S412+$T412+$U412),0)</f>
        <v>0</v>
      </c>
      <c r="AA412" s="69" t="n">
        <f aca="false">IF(AND((($AB411+$W411-$U411)&lt;0),($Y412&gt;0)),($AA411-$K412)*(1+Input!$C$19/(12*100)),($AA411+$Y412-$K412)*(1+Input!$C$19/(12*100)))</f>
        <v>563661.241992283</v>
      </c>
      <c r="AB412" s="69" t="n">
        <f aca="false">IF(AND((($AB411+$W411-$U411)&lt;0),($Y412&gt;=0)),($AB411+$W411-$U411+$Y412)*(1+Input!$C$16/(12*100)),0)</f>
        <v>0</v>
      </c>
    </row>
    <row r="413" customFormat="false" ht="12.8" hidden="false" customHeight="false" outlineLevel="0" collapsed="false">
      <c r="A413" s="67" t="n">
        <v>409</v>
      </c>
      <c r="B413" s="68" t="n">
        <f aca="false">EOMONTH(Input!$C$7,A413)</f>
        <v>55365</v>
      </c>
      <c r="D413" s="67" t="n">
        <f aca="false">DATEDIF(Input!$C$23,$B413,"Y")</f>
        <v>74</v>
      </c>
      <c r="E413" s="67" t="n">
        <f aca="false">DATEDIF(Input!$G$23,$B413,"Y")</f>
        <v>72</v>
      </c>
      <c r="G413" s="69" t="n">
        <f aca="false">Salary_01!$L413</f>
        <v>-905.832326794172</v>
      </c>
      <c r="H413" s="69" t="n">
        <f aca="false">Salary_02!$L413</f>
        <v>-905.832326794172</v>
      </c>
      <c r="I413" s="69" t="n">
        <f aca="false">Retirement_Dist_01!$J413</f>
        <v>2785.71952778489</v>
      </c>
      <c r="J413" s="69" t="n">
        <f aca="false">Retirement_Dist_02!$J413</f>
        <v>1498.0326652103</v>
      </c>
      <c r="K413" s="69" t="n">
        <f aca="true">IF($B413&gt;Input!$C$28,(-1)*PMT(Input!$C$19/(100*12),($A$620-OFFSET($A$4,MATCH(Input!$C$28,$B$4:$B$620,1),0,1,1)),$AD$4,0,1),0)</f>
        <v>2734.70377450013</v>
      </c>
      <c r="L413" s="69" t="n">
        <f aca="false">IF(AND(($B413&lt;Input!$C$28),($B413&lt;Input!$G$28)),($G413+$H413+$I413+$J413),($G413+$H413+$I413+$J413+$K413))</f>
        <v>5206.79131390697</v>
      </c>
      <c r="M413" s="69" t="n">
        <f aca="false">Mortgage!$L413</f>
        <v>-682.976323876584</v>
      </c>
      <c r="N413" s="69" t="n">
        <f aca="false">$L413+$M413</f>
        <v>4523.81499003039</v>
      </c>
      <c r="O413" s="69" t="n">
        <f aca="false">IF(AND(($B413&lt;Input!$C$28),($B413&lt;Input!$G$28)),Expenses!$D413,(-1)*$N413)</f>
        <v>-4523.81499003039</v>
      </c>
      <c r="P413" s="69" t="n">
        <f aca="false">Childcare!$D413</f>
        <v>0</v>
      </c>
      <c r="Q413" s="69" t="n">
        <f aca="false">Loan_01!$E413</f>
        <v>0</v>
      </c>
      <c r="R413" s="69" t="n">
        <f aca="false">Loan_02!$E413</f>
        <v>0</v>
      </c>
      <c r="S413" s="69" t="n">
        <f aca="false">(-1)*SUM(Roth_01!$D413+Roth_02!$D413+IRA_01!$D413+IRA_02!$D413+Invest_01!$D413+Invest_02!$D413)</f>
        <v>-0</v>
      </c>
      <c r="T413" s="69" t="n">
        <f aca="false">(-1)*(IF(($B413&gt;Input!$O$22),0,Input!$O$28)+IF(($B413&gt;Input!$O$29),0,Input!$O$35)+IF(($B413&gt;Input!$O$36),0,Input!$O$42))</f>
        <v>-0</v>
      </c>
      <c r="U413" s="69" t="n">
        <f aca="false">IF(($AB412*(Input!$C$17/100)&gt;0),0,($AB412*(Input!$C$17/100)))</f>
        <v>0</v>
      </c>
      <c r="V413" s="69"/>
      <c r="W413" s="69" t="n">
        <f aca="false">IF(($N413+$O413+$P413+$Q413+$R413+$S413+$T413+$U413)&lt;0,($N413+$O413+$P413+$Q413+$R413+$S413+$T413+$U413),0)</f>
        <v>0</v>
      </c>
      <c r="X413" s="69"/>
      <c r="Y413" s="69" t="n">
        <f aca="false">IF(($N413+$O413+$P413+$Q413+$R413+$S413+$T413+$U413)&gt;=0,($N413+$O413+$P413+$Q413+$R413+$S413+$T413+$U413),0)</f>
        <v>0</v>
      </c>
      <c r="AA413" s="69" t="n">
        <f aca="false">IF(AND((($AB412+$W412-$U412)&lt;0),($Y413&gt;0)),($AA412-$K413)*(1+Input!$C$19/(12*100)),($AA412+$Y413-$K413)*(1+Input!$C$19/(12*100)))</f>
        <v>560949.910156875</v>
      </c>
      <c r="AB413" s="69" t="n">
        <f aca="false">IF(AND((($AB412+$W412-$U412)&lt;0),($Y413&gt;=0)),($AB412+$W412-$U412+$Y413)*(1+Input!$C$16/(12*100)),0)</f>
        <v>0</v>
      </c>
    </row>
    <row r="414" customFormat="false" ht="12.8" hidden="false" customHeight="false" outlineLevel="0" collapsed="false">
      <c r="A414" s="67" t="n">
        <v>410</v>
      </c>
      <c r="B414" s="68" t="n">
        <f aca="false">EOMONTH(Input!$C$7,A414)</f>
        <v>55396</v>
      </c>
      <c r="D414" s="67" t="n">
        <f aca="false">DATEDIF(Input!$C$23,$B414,"Y")</f>
        <v>74</v>
      </c>
      <c r="E414" s="67" t="n">
        <f aca="false">DATEDIF(Input!$G$23,$B414,"Y")</f>
        <v>72</v>
      </c>
      <c r="G414" s="69" t="n">
        <f aca="false">Salary_01!$L414</f>
        <v>-905.832326794172</v>
      </c>
      <c r="H414" s="69" t="n">
        <f aca="false">Salary_02!$L414</f>
        <v>-905.832326794172</v>
      </c>
      <c r="I414" s="69" t="n">
        <f aca="false">Retirement_Dist_01!$J414</f>
        <v>2785.71952778489</v>
      </c>
      <c r="J414" s="69" t="n">
        <f aca="false">Retirement_Dist_02!$J414</f>
        <v>1498.0326652103</v>
      </c>
      <c r="K414" s="69" t="n">
        <f aca="true">IF($B414&gt;Input!$C$28,(-1)*PMT(Input!$C$19/(100*12),($A$620-OFFSET($A$4,MATCH(Input!$C$28,$B$4:$B$620,1),0,1,1)),$AD$4,0,1),0)</f>
        <v>2734.70377450013</v>
      </c>
      <c r="L414" s="69" t="n">
        <f aca="false">IF(AND(($B414&lt;Input!$C$28),($B414&lt;Input!$G$28)),($G414+$H414+$I414+$J414),($G414+$H414+$I414+$J414+$K414))</f>
        <v>5206.79131390697</v>
      </c>
      <c r="M414" s="69" t="n">
        <f aca="false">Mortgage!$L414</f>
        <v>-682.976323876584</v>
      </c>
      <c r="N414" s="69" t="n">
        <f aca="false">$L414+$M414</f>
        <v>4523.81499003039</v>
      </c>
      <c r="O414" s="69" t="n">
        <f aca="false">IF(AND(($B414&lt;Input!$C$28),($B414&lt;Input!$G$28)),Expenses!$D414,(-1)*$N414)</f>
        <v>-4523.81499003039</v>
      </c>
      <c r="P414" s="69" t="n">
        <f aca="false">Childcare!$D414</f>
        <v>0</v>
      </c>
      <c r="Q414" s="69" t="n">
        <f aca="false">Loan_01!$E414</f>
        <v>0</v>
      </c>
      <c r="R414" s="69" t="n">
        <f aca="false">Loan_02!$E414</f>
        <v>0</v>
      </c>
      <c r="S414" s="69" t="n">
        <f aca="false">(-1)*SUM(Roth_01!$D414+Roth_02!$D414+IRA_01!$D414+IRA_02!$D414+Invest_01!$D414+Invest_02!$D414)</f>
        <v>-0</v>
      </c>
      <c r="T414" s="69" t="n">
        <f aca="false">(-1)*(IF(($B414&gt;Input!$O$22),0,Input!$O$28)+IF(($B414&gt;Input!$O$29),0,Input!$O$35)+IF(($B414&gt;Input!$O$36),0,Input!$O$42))</f>
        <v>-0</v>
      </c>
      <c r="U414" s="69" t="n">
        <f aca="false">IF(($AB413*(Input!$C$17/100)&gt;0),0,($AB413*(Input!$C$17/100)))</f>
        <v>0</v>
      </c>
      <c r="V414" s="69"/>
      <c r="W414" s="69" t="n">
        <f aca="false">IF(($N414+$O414+$P414+$Q414+$R414+$S414+$T414+$U414)&lt;0,($N414+$O414+$P414+$Q414+$R414+$S414+$T414+$U414),0)</f>
        <v>0</v>
      </c>
      <c r="X414" s="69"/>
      <c r="Y414" s="69" t="n">
        <f aca="false">IF(($N414+$O414+$P414+$Q414+$R414+$S414+$T414+$U414)&gt;=0,($N414+$O414+$P414+$Q414+$R414+$S414+$T414+$U414),0)</f>
        <v>0</v>
      </c>
      <c r="AA414" s="69" t="n">
        <f aca="false">IF(AND((($AB413+$W413-$U413)&lt;0),($Y414&gt;0)),($AA413-$K414)*(1+Input!$C$19/(12*100)),($AA413+$Y414-$K414)*(1+Input!$C$19/(12*100)))</f>
        <v>558238.465349308</v>
      </c>
      <c r="AB414" s="69" t="n">
        <f aca="false">IF(AND((($AB413+$W413-$U413)&lt;0),($Y414&gt;=0)),($AB413+$W413-$U413+$Y414)*(1+Input!$C$16/(12*100)),0)</f>
        <v>0</v>
      </c>
    </row>
    <row r="415" customFormat="false" ht="12.8" hidden="false" customHeight="false" outlineLevel="0" collapsed="false">
      <c r="A415" s="67" t="n">
        <v>411</v>
      </c>
      <c r="B415" s="68" t="n">
        <f aca="false">EOMONTH(Input!$C$7,A415)</f>
        <v>55426</v>
      </c>
      <c r="D415" s="67" t="n">
        <f aca="false">DATEDIF(Input!$C$23,$B415,"Y")</f>
        <v>74</v>
      </c>
      <c r="E415" s="67" t="n">
        <f aca="false">DATEDIF(Input!$G$23,$B415,"Y")</f>
        <v>72</v>
      </c>
      <c r="G415" s="69" t="n">
        <f aca="false">Salary_01!$L415</f>
        <v>-905.832326794172</v>
      </c>
      <c r="H415" s="69" t="n">
        <f aca="false">Salary_02!$L415</f>
        <v>-905.832326794172</v>
      </c>
      <c r="I415" s="69" t="n">
        <f aca="false">Retirement_Dist_01!$J415</f>
        <v>2785.71952778489</v>
      </c>
      <c r="J415" s="69" t="n">
        <f aca="false">Retirement_Dist_02!$J415</f>
        <v>1498.0326652103</v>
      </c>
      <c r="K415" s="69" t="n">
        <f aca="true">IF($B415&gt;Input!$C$28,(-1)*PMT(Input!$C$19/(100*12),($A$620-OFFSET($A$4,MATCH(Input!$C$28,$B$4:$B$620,1),0,1,1)),$AD$4,0,1),0)</f>
        <v>2734.70377450013</v>
      </c>
      <c r="L415" s="69" t="n">
        <f aca="false">IF(AND(($B415&lt;Input!$C$28),($B415&lt;Input!$G$28)),($G415+$H415+$I415+$J415),($G415+$H415+$I415+$J415+$K415))</f>
        <v>5206.79131390697</v>
      </c>
      <c r="M415" s="69" t="n">
        <f aca="false">Mortgage!$L415</f>
        <v>-682.976323876584</v>
      </c>
      <c r="N415" s="69" t="n">
        <f aca="false">$L415+$M415</f>
        <v>4523.81499003039</v>
      </c>
      <c r="O415" s="69" t="n">
        <f aca="false">IF(AND(($B415&lt;Input!$C$28),($B415&lt;Input!$G$28)),Expenses!$D415,(-1)*$N415)</f>
        <v>-4523.81499003039</v>
      </c>
      <c r="P415" s="69" t="n">
        <f aca="false">Childcare!$D415</f>
        <v>0</v>
      </c>
      <c r="Q415" s="69" t="n">
        <f aca="false">Loan_01!$E415</f>
        <v>0</v>
      </c>
      <c r="R415" s="69" t="n">
        <f aca="false">Loan_02!$E415</f>
        <v>0</v>
      </c>
      <c r="S415" s="69" t="n">
        <f aca="false">(-1)*SUM(Roth_01!$D415+Roth_02!$D415+IRA_01!$D415+IRA_02!$D415+Invest_01!$D415+Invest_02!$D415)</f>
        <v>-0</v>
      </c>
      <c r="T415" s="69" t="n">
        <f aca="false">(-1)*(IF(($B415&gt;Input!$O$22),0,Input!$O$28)+IF(($B415&gt;Input!$O$29),0,Input!$O$35)+IF(($B415&gt;Input!$O$36),0,Input!$O$42))</f>
        <v>-0</v>
      </c>
      <c r="U415" s="69" t="n">
        <f aca="false">IF(($AB414*(Input!$C$17/100)&gt;0),0,($AB414*(Input!$C$17/100)))</f>
        <v>0</v>
      </c>
      <c r="V415" s="69"/>
      <c r="W415" s="69" t="n">
        <f aca="false">IF(($N415+$O415+$P415+$Q415+$R415+$S415+$T415+$U415)&lt;0,($N415+$O415+$P415+$Q415+$R415+$S415+$T415+$U415),0)</f>
        <v>0</v>
      </c>
      <c r="X415" s="69"/>
      <c r="Y415" s="69" t="n">
        <f aca="false">IF(($N415+$O415+$P415+$Q415+$R415+$S415+$T415+$U415)&gt;=0,($N415+$O415+$P415+$Q415+$R415+$S415+$T415+$U415),0)</f>
        <v>0</v>
      </c>
      <c r="AA415" s="69" t="n">
        <f aca="false">IF(AND((($AB414+$W414-$U414)&lt;0),($Y415&gt;0)),($AA414-$K415)*(1+Input!$C$19/(12*100)),($AA414+$Y415-$K415)*(1+Input!$C$19/(12*100)))</f>
        <v>555526.907564873</v>
      </c>
      <c r="AB415" s="69" t="n">
        <f aca="false">IF(AND((($AB414+$W414-$U414)&lt;0),($Y415&gt;=0)),($AB414+$W414-$U414+$Y415)*(1+Input!$C$16/(12*100)),0)</f>
        <v>0</v>
      </c>
    </row>
    <row r="416" customFormat="false" ht="12.8" hidden="false" customHeight="false" outlineLevel="0" collapsed="false">
      <c r="A416" s="67" t="n">
        <v>412</v>
      </c>
      <c r="B416" s="68" t="n">
        <f aca="false">EOMONTH(Input!$C$7,A416)</f>
        <v>55457</v>
      </c>
      <c r="D416" s="67" t="n">
        <f aca="false">DATEDIF(Input!$C$23,$B416,"Y")</f>
        <v>74</v>
      </c>
      <c r="E416" s="67" t="n">
        <f aca="false">DATEDIF(Input!$G$23,$B416,"Y")</f>
        <v>73</v>
      </c>
      <c r="G416" s="69" t="n">
        <f aca="false">Salary_01!$L416</f>
        <v>-905.832326794172</v>
      </c>
      <c r="H416" s="69" t="n">
        <f aca="false">Salary_02!$L416</f>
        <v>-905.832326794172</v>
      </c>
      <c r="I416" s="69" t="n">
        <f aca="false">Retirement_Dist_01!$J416</f>
        <v>2785.71952778489</v>
      </c>
      <c r="J416" s="69" t="n">
        <f aca="false">Retirement_Dist_02!$J416</f>
        <v>1498.0326652103</v>
      </c>
      <c r="K416" s="69" t="n">
        <f aca="true">IF($B416&gt;Input!$C$28,(-1)*PMT(Input!$C$19/(100*12),($A$620-OFFSET($A$4,MATCH(Input!$C$28,$B$4:$B$620,1),0,1,1)),$AD$4,0,1),0)</f>
        <v>2734.70377450013</v>
      </c>
      <c r="L416" s="69" t="n">
        <f aca="false">IF(AND(($B416&lt;Input!$C$28),($B416&lt;Input!$G$28)),($G416+$H416+$I416+$J416),($G416+$H416+$I416+$J416+$K416))</f>
        <v>5206.79131390697</v>
      </c>
      <c r="M416" s="69" t="n">
        <f aca="false">Mortgage!$L416</f>
        <v>-682.976323876584</v>
      </c>
      <c r="N416" s="69" t="n">
        <f aca="false">$L416+$M416</f>
        <v>4523.81499003039</v>
      </c>
      <c r="O416" s="69" t="n">
        <f aca="false">IF(AND(($B416&lt;Input!$C$28),($B416&lt;Input!$G$28)),Expenses!$D416,(-1)*$N416)</f>
        <v>-4523.81499003039</v>
      </c>
      <c r="P416" s="69" t="n">
        <f aca="false">Childcare!$D416</f>
        <v>0</v>
      </c>
      <c r="Q416" s="69" t="n">
        <f aca="false">Loan_01!$E416</f>
        <v>0</v>
      </c>
      <c r="R416" s="69" t="n">
        <f aca="false">Loan_02!$E416</f>
        <v>0</v>
      </c>
      <c r="S416" s="69" t="n">
        <f aca="false">(-1)*SUM(Roth_01!$D416+Roth_02!$D416+IRA_01!$D416+IRA_02!$D416+Invest_01!$D416+Invest_02!$D416)</f>
        <v>-0</v>
      </c>
      <c r="T416" s="69" t="n">
        <f aca="false">(-1)*(IF(($B416&gt;Input!$O$22),0,Input!$O$28)+IF(($B416&gt;Input!$O$29),0,Input!$O$35)+IF(($B416&gt;Input!$O$36),0,Input!$O$42))</f>
        <v>-0</v>
      </c>
      <c r="U416" s="69" t="n">
        <f aca="false">IF(($AB415*(Input!$C$17/100)&gt;0),0,($AB415*(Input!$C$17/100)))</f>
        <v>0</v>
      </c>
      <c r="V416" s="69"/>
      <c r="W416" s="69" t="n">
        <f aca="false">IF(($N416+$O416+$P416+$Q416+$R416+$S416+$T416+$U416)&lt;0,($N416+$O416+$P416+$Q416+$R416+$S416+$T416+$U416),0)</f>
        <v>0</v>
      </c>
      <c r="X416" s="69"/>
      <c r="Y416" s="69" t="n">
        <f aca="false">IF(($N416+$O416+$P416+$Q416+$R416+$S416+$T416+$U416)&gt;=0,($N416+$O416+$P416+$Q416+$R416+$S416+$T416+$U416),0)</f>
        <v>0</v>
      </c>
      <c r="AA416" s="69" t="n">
        <f aca="false">IF(AND((($AB415+$W415-$U415)&lt;0),($Y416&gt;0)),($AA415-$K416)*(1+Input!$C$19/(12*100)),($AA415+$Y416-$K416)*(1+Input!$C$19/(12*100)))</f>
        <v>552815.236798864</v>
      </c>
      <c r="AB416" s="69" t="n">
        <f aca="false">IF(AND((($AB415+$W415-$U415)&lt;0),($Y416&gt;=0)),($AB415+$W415-$U415+$Y416)*(1+Input!$C$16/(12*100)),0)</f>
        <v>0</v>
      </c>
    </row>
    <row r="417" customFormat="false" ht="12.8" hidden="false" customHeight="false" outlineLevel="0" collapsed="false">
      <c r="A417" s="67" t="n">
        <v>413</v>
      </c>
      <c r="B417" s="68" t="n">
        <f aca="false">EOMONTH(Input!$C$7,A417)</f>
        <v>55487</v>
      </c>
      <c r="D417" s="67" t="n">
        <f aca="false">DATEDIF(Input!$C$23,$B417,"Y")</f>
        <v>74</v>
      </c>
      <c r="E417" s="67" t="n">
        <f aca="false">DATEDIF(Input!$G$23,$B417,"Y")</f>
        <v>73</v>
      </c>
      <c r="G417" s="69" t="n">
        <f aca="false">Salary_01!$L417</f>
        <v>-905.832326794172</v>
      </c>
      <c r="H417" s="69" t="n">
        <f aca="false">Salary_02!$L417</f>
        <v>-905.832326794172</v>
      </c>
      <c r="I417" s="69" t="n">
        <f aca="false">Retirement_Dist_01!$J417</f>
        <v>2785.71952778489</v>
      </c>
      <c r="J417" s="69" t="n">
        <f aca="false">Retirement_Dist_02!$J417</f>
        <v>1498.0326652103</v>
      </c>
      <c r="K417" s="69" t="n">
        <f aca="true">IF($B417&gt;Input!$C$28,(-1)*PMT(Input!$C$19/(100*12),($A$620-OFFSET($A$4,MATCH(Input!$C$28,$B$4:$B$620,1),0,1,1)),$AD$4,0,1),0)</f>
        <v>2734.70377450013</v>
      </c>
      <c r="L417" s="69" t="n">
        <f aca="false">IF(AND(($B417&lt;Input!$C$28),($B417&lt;Input!$G$28)),($G417+$H417+$I417+$J417),($G417+$H417+$I417+$J417+$K417))</f>
        <v>5206.79131390697</v>
      </c>
      <c r="M417" s="69" t="n">
        <f aca="false">Mortgage!$L417</f>
        <v>-682.976323876584</v>
      </c>
      <c r="N417" s="69" t="n">
        <f aca="false">$L417+$M417</f>
        <v>4523.81499003039</v>
      </c>
      <c r="O417" s="69" t="n">
        <f aca="false">IF(AND(($B417&lt;Input!$C$28),($B417&lt;Input!$G$28)),Expenses!$D417,(-1)*$N417)</f>
        <v>-4523.81499003039</v>
      </c>
      <c r="P417" s="69" t="n">
        <f aca="false">Childcare!$D417</f>
        <v>0</v>
      </c>
      <c r="Q417" s="69" t="n">
        <f aca="false">Loan_01!$E417</f>
        <v>0</v>
      </c>
      <c r="R417" s="69" t="n">
        <f aca="false">Loan_02!$E417</f>
        <v>0</v>
      </c>
      <c r="S417" s="69" t="n">
        <f aca="false">(-1)*SUM(Roth_01!$D417+Roth_02!$D417+IRA_01!$D417+IRA_02!$D417+Invest_01!$D417+Invest_02!$D417)</f>
        <v>-0</v>
      </c>
      <c r="T417" s="69" t="n">
        <f aca="false">(-1)*(IF(($B417&gt;Input!$O$22),0,Input!$O$28)+IF(($B417&gt;Input!$O$29),0,Input!$O$35)+IF(($B417&gt;Input!$O$36),0,Input!$O$42))</f>
        <v>-0</v>
      </c>
      <c r="U417" s="69" t="n">
        <f aca="false">IF(($AB416*(Input!$C$17/100)&gt;0),0,($AB416*(Input!$C$17/100)))</f>
        <v>0</v>
      </c>
      <c r="V417" s="69"/>
      <c r="W417" s="69" t="n">
        <f aca="false">IF(($N417+$O417+$P417+$Q417+$R417+$S417+$T417+$U417)&lt;0,($N417+$O417+$P417+$Q417+$R417+$S417+$T417+$U417),0)</f>
        <v>0</v>
      </c>
      <c r="X417" s="69"/>
      <c r="Y417" s="69" t="n">
        <f aca="false">IF(($N417+$O417+$P417+$Q417+$R417+$S417+$T417+$U417)&gt;=0,($N417+$O417+$P417+$Q417+$R417+$S417+$T417+$U417),0)</f>
        <v>0</v>
      </c>
      <c r="AA417" s="69" t="n">
        <f aca="false">IF(AND((($AB416+$W416-$U416)&lt;0),($Y417&gt;0)),($AA416-$K417)*(1+Input!$C$19/(12*100)),($AA416+$Y417-$K417)*(1+Input!$C$19/(12*100)))</f>
        <v>550103.453046573</v>
      </c>
      <c r="AB417" s="69" t="n">
        <f aca="false">IF(AND((($AB416+$W416-$U416)&lt;0),($Y417&gt;=0)),($AB416+$W416-$U416+$Y417)*(1+Input!$C$16/(12*100)),0)</f>
        <v>0</v>
      </c>
    </row>
    <row r="418" customFormat="false" ht="12.8" hidden="false" customHeight="false" outlineLevel="0" collapsed="false">
      <c r="A418" s="67" t="n">
        <v>414</v>
      </c>
      <c r="B418" s="68" t="n">
        <f aca="false">EOMONTH(Input!$C$7,A418)</f>
        <v>55518</v>
      </c>
      <c r="D418" s="67" t="n">
        <f aca="false">DATEDIF(Input!$C$23,$B418,"Y")</f>
        <v>74</v>
      </c>
      <c r="E418" s="67" t="n">
        <f aca="false">DATEDIF(Input!$G$23,$B418,"Y")</f>
        <v>73</v>
      </c>
      <c r="G418" s="69" t="n">
        <f aca="false">Salary_01!$L418</f>
        <v>-905.832326794172</v>
      </c>
      <c r="H418" s="69" t="n">
        <f aca="false">Salary_02!$L418</f>
        <v>-905.832326794172</v>
      </c>
      <c r="I418" s="69" t="n">
        <f aca="false">Retirement_Dist_01!$J418</f>
        <v>2785.71952778489</v>
      </c>
      <c r="J418" s="69" t="n">
        <f aca="false">Retirement_Dist_02!$J418</f>
        <v>1498.0326652103</v>
      </c>
      <c r="K418" s="69" t="n">
        <f aca="true">IF($B418&gt;Input!$C$28,(-1)*PMT(Input!$C$19/(100*12),($A$620-OFFSET($A$4,MATCH(Input!$C$28,$B$4:$B$620,1),0,1,1)),$AD$4,0,1),0)</f>
        <v>2734.70377450013</v>
      </c>
      <c r="L418" s="69" t="n">
        <f aca="false">IF(AND(($B418&lt;Input!$C$28),($B418&lt;Input!$G$28)),($G418+$H418+$I418+$J418),($G418+$H418+$I418+$J418+$K418))</f>
        <v>5206.79131390697</v>
      </c>
      <c r="M418" s="69" t="n">
        <f aca="false">Mortgage!$L418</f>
        <v>-682.976323876584</v>
      </c>
      <c r="N418" s="69" t="n">
        <f aca="false">$L418+$M418</f>
        <v>4523.81499003039</v>
      </c>
      <c r="O418" s="69" t="n">
        <f aca="false">IF(AND(($B418&lt;Input!$C$28),($B418&lt;Input!$G$28)),Expenses!$D418,(-1)*$N418)</f>
        <v>-4523.81499003039</v>
      </c>
      <c r="P418" s="69" t="n">
        <f aca="false">Childcare!$D418</f>
        <v>0</v>
      </c>
      <c r="Q418" s="69" t="n">
        <f aca="false">Loan_01!$E418</f>
        <v>0</v>
      </c>
      <c r="R418" s="69" t="n">
        <f aca="false">Loan_02!$E418</f>
        <v>0</v>
      </c>
      <c r="S418" s="69" t="n">
        <f aca="false">(-1)*SUM(Roth_01!$D418+Roth_02!$D418+IRA_01!$D418+IRA_02!$D418+Invest_01!$D418+Invest_02!$D418)</f>
        <v>-0</v>
      </c>
      <c r="T418" s="69" t="n">
        <f aca="false">(-1)*(IF(($B418&gt;Input!$O$22),0,Input!$O$28)+IF(($B418&gt;Input!$O$29),0,Input!$O$35)+IF(($B418&gt;Input!$O$36),0,Input!$O$42))</f>
        <v>-0</v>
      </c>
      <c r="U418" s="69" t="n">
        <f aca="false">IF(($AB417*(Input!$C$17/100)&gt;0),0,($AB417*(Input!$C$17/100)))</f>
        <v>0</v>
      </c>
      <c r="V418" s="69"/>
      <c r="W418" s="69" t="n">
        <f aca="false">IF(($N418+$O418+$P418+$Q418+$R418+$S418+$T418+$U418)&lt;0,($N418+$O418+$P418+$Q418+$R418+$S418+$T418+$U418),0)</f>
        <v>0</v>
      </c>
      <c r="X418" s="69"/>
      <c r="Y418" s="69" t="n">
        <f aca="false">IF(($N418+$O418+$P418+$Q418+$R418+$S418+$T418+$U418)&gt;=0,($N418+$O418+$P418+$Q418+$R418+$S418+$T418+$U418),0)</f>
        <v>0</v>
      </c>
      <c r="AA418" s="69" t="n">
        <f aca="false">IF(AND((($AB417+$W417-$U417)&lt;0),($Y418&gt;0)),($AA417-$K418)*(1+Input!$C$19/(12*100)),($AA417+$Y418-$K418)*(1+Input!$C$19/(12*100)))</f>
        <v>547391.556303293</v>
      </c>
      <c r="AB418" s="69" t="n">
        <f aca="false">IF(AND((($AB417+$W417-$U417)&lt;0),($Y418&gt;=0)),($AB417+$W417-$U417+$Y418)*(1+Input!$C$16/(12*100)),0)</f>
        <v>0</v>
      </c>
    </row>
    <row r="419" customFormat="false" ht="12.8" hidden="false" customHeight="false" outlineLevel="0" collapsed="false">
      <c r="A419" s="67" t="n">
        <v>415</v>
      </c>
      <c r="B419" s="68" t="n">
        <f aca="false">EOMONTH(Input!$C$7,A419)</f>
        <v>55549</v>
      </c>
      <c r="D419" s="67" t="n">
        <f aca="false">DATEDIF(Input!$C$23,$B419,"Y")</f>
        <v>74</v>
      </c>
      <c r="E419" s="67" t="n">
        <f aca="false">DATEDIF(Input!$G$23,$B419,"Y")</f>
        <v>73</v>
      </c>
      <c r="G419" s="69" t="n">
        <f aca="false">Salary_01!$L419</f>
        <v>-905.832326794172</v>
      </c>
      <c r="H419" s="69" t="n">
        <f aca="false">Salary_02!$L419</f>
        <v>-905.832326794172</v>
      </c>
      <c r="I419" s="69" t="n">
        <f aca="false">Retirement_Dist_01!$J419</f>
        <v>2785.71952778489</v>
      </c>
      <c r="J419" s="69" t="n">
        <f aca="false">Retirement_Dist_02!$J419</f>
        <v>1498.0326652103</v>
      </c>
      <c r="K419" s="69" t="n">
        <f aca="true">IF($B419&gt;Input!$C$28,(-1)*PMT(Input!$C$19/(100*12),($A$620-OFFSET($A$4,MATCH(Input!$C$28,$B$4:$B$620,1),0,1,1)),$AD$4,0,1),0)</f>
        <v>2734.70377450013</v>
      </c>
      <c r="L419" s="69" t="n">
        <f aca="false">IF(AND(($B419&lt;Input!$C$28),($B419&lt;Input!$G$28)),($G419+$H419+$I419+$J419),($G419+$H419+$I419+$J419+$K419))</f>
        <v>5206.79131390697</v>
      </c>
      <c r="M419" s="69" t="n">
        <f aca="false">Mortgage!$L419</f>
        <v>-682.976323876584</v>
      </c>
      <c r="N419" s="69" t="n">
        <f aca="false">$L419+$M419</f>
        <v>4523.81499003039</v>
      </c>
      <c r="O419" s="69" t="n">
        <f aca="false">IF(AND(($B419&lt;Input!$C$28),($B419&lt;Input!$G$28)),Expenses!$D419,(-1)*$N419)</f>
        <v>-4523.81499003039</v>
      </c>
      <c r="P419" s="69" t="n">
        <f aca="false">Childcare!$D419</f>
        <v>0</v>
      </c>
      <c r="Q419" s="69" t="n">
        <f aca="false">Loan_01!$E419</f>
        <v>0</v>
      </c>
      <c r="R419" s="69" t="n">
        <f aca="false">Loan_02!$E419</f>
        <v>0</v>
      </c>
      <c r="S419" s="69" t="n">
        <f aca="false">(-1)*SUM(Roth_01!$D419+Roth_02!$D419+IRA_01!$D419+IRA_02!$D419+Invest_01!$D419+Invest_02!$D419)</f>
        <v>-0</v>
      </c>
      <c r="T419" s="69" t="n">
        <f aca="false">(-1)*(IF(($B419&gt;Input!$O$22),0,Input!$O$28)+IF(($B419&gt;Input!$O$29),0,Input!$O$35)+IF(($B419&gt;Input!$O$36),0,Input!$O$42))</f>
        <v>-0</v>
      </c>
      <c r="U419" s="69" t="n">
        <f aca="false">IF(($AB418*(Input!$C$17/100)&gt;0),0,($AB418*(Input!$C$17/100)))</f>
        <v>0</v>
      </c>
      <c r="V419" s="69"/>
      <c r="W419" s="69" t="n">
        <f aca="false">IF(($N419+$O419+$P419+$Q419+$R419+$S419+$T419+$U419)&lt;0,($N419+$O419+$P419+$Q419+$R419+$S419+$T419+$U419),0)</f>
        <v>0</v>
      </c>
      <c r="X419" s="69"/>
      <c r="Y419" s="69" t="n">
        <f aca="false">IF(($N419+$O419+$P419+$Q419+$R419+$S419+$T419+$U419)&gt;=0,($N419+$O419+$P419+$Q419+$R419+$S419+$T419+$U419),0)</f>
        <v>0</v>
      </c>
      <c r="AA419" s="69" t="n">
        <f aca="false">IF(AND((($AB418+$W418-$U418)&lt;0),($Y419&gt;0)),($AA418-$K419)*(1+Input!$C$19/(12*100)),($AA418+$Y419-$K419)*(1+Input!$C$19/(12*100)))</f>
        <v>544679.546564315</v>
      </c>
      <c r="AB419" s="69" t="n">
        <f aca="false">IF(AND((($AB418+$W418-$U418)&lt;0),($Y419&gt;=0)),($AB418+$W418-$U418+$Y419)*(1+Input!$C$16/(12*100)),0)</f>
        <v>0</v>
      </c>
    </row>
    <row r="420" customFormat="false" ht="12.8" hidden="false" customHeight="false" outlineLevel="0" collapsed="false">
      <c r="A420" s="67" t="n">
        <v>416</v>
      </c>
      <c r="B420" s="68" t="n">
        <f aca="false">EOMONTH(Input!$C$7,A420)</f>
        <v>55578</v>
      </c>
      <c r="D420" s="67" t="n">
        <f aca="false">DATEDIF(Input!$C$23,$B420,"Y")</f>
        <v>74</v>
      </c>
      <c r="E420" s="67" t="n">
        <f aca="false">DATEDIF(Input!$G$23,$B420,"Y")</f>
        <v>73</v>
      </c>
      <c r="G420" s="69" t="n">
        <f aca="false">Salary_01!$L420</f>
        <v>-905.832326794172</v>
      </c>
      <c r="H420" s="69" t="n">
        <f aca="false">Salary_02!$L420</f>
        <v>-905.832326794172</v>
      </c>
      <c r="I420" s="69" t="n">
        <f aca="false">Retirement_Dist_01!$J420</f>
        <v>2785.71952778489</v>
      </c>
      <c r="J420" s="69" t="n">
        <f aca="false">Retirement_Dist_02!$J420</f>
        <v>1498.0326652103</v>
      </c>
      <c r="K420" s="69" t="n">
        <f aca="true">IF($B420&gt;Input!$C$28,(-1)*PMT(Input!$C$19/(100*12),($A$620-OFFSET($A$4,MATCH(Input!$C$28,$B$4:$B$620,1),0,1,1)),$AD$4,0,1),0)</f>
        <v>2734.70377450013</v>
      </c>
      <c r="L420" s="69" t="n">
        <f aca="false">IF(AND(($B420&lt;Input!$C$28),($B420&lt;Input!$G$28)),($G420+$H420+$I420+$J420),($G420+$H420+$I420+$J420+$K420))</f>
        <v>5206.79131390697</v>
      </c>
      <c r="M420" s="69" t="n">
        <f aca="false">Mortgage!$L420</f>
        <v>-682.976323876584</v>
      </c>
      <c r="N420" s="69" t="n">
        <f aca="false">$L420+$M420</f>
        <v>4523.81499003039</v>
      </c>
      <c r="O420" s="69" t="n">
        <f aca="false">IF(AND(($B420&lt;Input!$C$28),($B420&lt;Input!$G$28)),Expenses!$D420,(-1)*$N420)</f>
        <v>-4523.81499003039</v>
      </c>
      <c r="P420" s="69" t="n">
        <f aca="false">Childcare!$D420</f>
        <v>0</v>
      </c>
      <c r="Q420" s="69" t="n">
        <f aca="false">Loan_01!$E420</f>
        <v>0</v>
      </c>
      <c r="R420" s="69" t="n">
        <f aca="false">Loan_02!$E420</f>
        <v>0</v>
      </c>
      <c r="S420" s="69" t="n">
        <f aca="false">(-1)*SUM(Roth_01!$D420+Roth_02!$D420+IRA_01!$D420+IRA_02!$D420+Invest_01!$D420+Invest_02!$D420)</f>
        <v>-0</v>
      </c>
      <c r="T420" s="69" t="n">
        <f aca="false">(-1)*(IF(($B420&gt;Input!$O$22),0,Input!$O$28)+IF(($B420&gt;Input!$O$29),0,Input!$O$35)+IF(($B420&gt;Input!$O$36),0,Input!$O$42))</f>
        <v>-0</v>
      </c>
      <c r="U420" s="69" t="n">
        <f aca="false">IF(($AB419*(Input!$C$17/100)&gt;0),0,($AB419*(Input!$C$17/100)))</f>
        <v>0</v>
      </c>
      <c r="V420" s="69"/>
      <c r="W420" s="69" t="n">
        <f aca="false">IF(($N420+$O420+$P420+$Q420+$R420+$S420+$T420+$U420)&lt;0,($N420+$O420+$P420+$Q420+$R420+$S420+$T420+$U420),0)</f>
        <v>0</v>
      </c>
      <c r="X420" s="69"/>
      <c r="Y420" s="69" t="n">
        <f aca="false">IF(($N420+$O420+$P420+$Q420+$R420+$S420+$T420+$U420)&gt;=0,($N420+$O420+$P420+$Q420+$R420+$S420+$T420+$U420),0)</f>
        <v>0</v>
      </c>
      <c r="AA420" s="69" t="n">
        <f aca="false">IF(AND((($AB419+$W419-$U419)&lt;0),($Y420&gt;0)),($AA419-$K420)*(1+Input!$C$19/(12*100)),($AA419+$Y420-$K420)*(1+Input!$C$19/(12*100)))</f>
        <v>541967.423824931</v>
      </c>
      <c r="AB420" s="69" t="n">
        <f aca="false">IF(AND((($AB419+$W419-$U419)&lt;0),($Y420&gt;=0)),($AB419+$W419-$U419+$Y420)*(1+Input!$C$16/(12*100)),0)</f>
        <v>0</v>
      </c>
    </row>
    <row r="421" customFormat="false" ht="12.8" hidden="false" customHeight="false" outlineLevel="0" collapsed="false">
      <c r="A421" s="67" t="n">
        <v>417</v>
      </c>
      <c r="B421" s="68" t="n">
        <f aca="false">EOMONTH(Input!$C$7,A421)</f>
        <v>55609</v>
      </c>
      <c r="D421" s="67" t="n">
        <f aca="false">DATEDIF(Input!$C$23,$B421,"Y")</f>
        <v>74</v>
      </c>
      <c r="E421" s="67" t="n">
        <f aca="false">DATEDIF(Input!$G$23,$B421,"Y")</f>
        <v>73</v>
      </c>
      <c r="G421" s="69" t="n">
        <f aca="false">Salary_01!$L421</f>
        <v>-905.832326794172</v>
      </c>
      <c r="H421" s="69" t="n">
        <f aca="false">Salary_02!$L421</f>
        <v>-905.832326794172</v>
      </c>
      <c r="I421" s="69" t="n">
        <f aca="false">Retirement_Dist_01!$J421</f>
        <v>2785.71952778489</v>
      </c>
      <c r="J421" s="69" t="n">
        <f aca="false">Retirement_Dist_02!$J421</f>
        <v>1498.0326652103</v>
      </c>
      <c r="K421" s="69" t="n">
        <f aca="true">IF($B421&gt;Input!$C$28,(-1)*PMT(Input!$C$19/(100*12),($A$620-OFFSET($A$4,MATCH(Input!$C$28,$B$4:$B$620,1),0,1,1)),$AD$4,0,1),0)</f>
        <v>2734.70377450013</v>
      </c>
      <c r="L421" s="69" t="n">
        <f aca="false">IF(AND(($B421&lt;Input!$C$28),($B421&lt;Input!$G$28)),($G421+$H421+$I421+$J421),($G421+$H421+$I421+$J421+$K421))</f>
        <v>5206.79131390697</v>
      </c>
      <c r="M421" s="69" t="n">
        <f aca="false">Mortgage!$L421</f>
        <v>-682.976323876584</v>
      </c>
      <c r="N421" s="69" t="n">
        <f aca="false">$L421+$M421</f>
        <v>4523.81499003039</v>
      </c>
      <c r="O421" s="69" t="n">
        <f aca="false">IF(AND(($B421&lt;Input!$C$28),($B421&lt;Input!$G$28)),Expenses!$D421,(-1)*$N421)</f>
        <v>-4523.81499003039</v>
      </c>
      <c r="P421" s="69" t="n">
        <f aca="false">Childcare!$D421</f>
        <v>0</v>
      </c>
      <c r="Q421" s="69" t="n">
        <f aca="false">Loan_01!$E421</f>
        <v>0</v>
      </c>
      <c r="R421" s="69" t="n">
        <f aca="false">Loan_02!$E421</f>
        <v>0</v>
      </c>
      <c r="S421" s="69" t="n">
        <f aca="false">(-1)*SUM(Roth_01!$D421+Roth_02!$D421+IRA_01!$D421+IRA_02!$D421+Invest_01!$D421+Invest_02!$D421)</f>
        <v>-0</v>
      </c>
      <c r="T421" s="69" t="n">
        <f aca="false">(-1)*(IF(($B421&gt;Input!$O$22),0,Input!$O$28)+IF(($B421&gt;Input!$O$29),0,Input!$O$35)+IF(($B421&gt;Input!$O$36),0,Input!$O$42))</f>
        <v>-0</v>
      </c>
      <c r="U421" s="69" t="n">
        <f aca="false">IF(($AB420*(Input!$C$17/100)&gt;0),0,($AB420*(Input!$C$17/100)))</f>
        <v>0</v>
      </c>
      <c r="V421" s="69"/>
      <c r="W421" s="69" t="n">
        <f aca="false">IF(($N421+$O421+$P421+$Q421+$R421+$S421+$T421+$U421)&lt;0,($N421+$O421+$P421+$Q421+$R421+$S421+$T421+$U421),0)</f>
        <v>0</v>
      </c>
      <c r="X421" s="69"/>
      <c r="Y421" s="69" t="n">
        <f aca="false">IF(($N421+$O421+$P421+$Q421+$R421+$S421+$T421+$U421)&gt;=0,($N421+$O421+$P421+$Q421+$R421+$S421+$T421+$U421),0)</f>
        <v>0</v>
      </c>
      <c r="AA421" s="69" t="n">
        <f aca="false">IF(AND((($AB420+$W420-$U420)&lt;0),($Y421&gt;0)),($AA420-$K421)*(1+Input!$C$19/(12*100)),($AA420+$Y421-$K421)*(1+Input!$C$19/(12*100)))</f>
        <v>539255.188080433</v>
      </c>
      <c r="AB421" s="69" t="n">
        <f aca="false">IF(AND((($AB420+$W420-$U420)&lt;0),($Y421&gt;=0)),($AB420+$W420-$U420+$Y421)*(1+Input!$C$16/(12*100)),0)</f>
        <v>0</v>
      </c>
    </row>
    <row r="422" customFormat="false" ht="12.8" hidden="false" customHeight="false" outlineLevel="0" collapsed="false">
      <c r="A422" s="67" t="n">
        <v>418</v>
      </c>
      <c r="B422" s="68" t="n">
        <f aca="false">EOMONTH(Input!$C$7,A422)</f>
        <v>55639</v>
      </c>
      <c r="D422" s="67" t="n">
        <f aca="false">DATEDIF(Input!$C$23,$B422,"Y")</f>
        <v>74</v>
      </c>
      <c r="E422" s="67" t="n">
        <f aca="false">DATEDIF(Input!$G$23,$B422,"Y")</f>
        <v>73</v>
      </c>
      <c r="G422" s="69" t="n">
        <f aca="false">Salary_01!$L422</f>
        <v>-905.832326794172</v>
      </c>
      <c r="H422" s="69" t="n">
        <f aca="false">Salary_02!$L422</f>
        <v>-905.832326794172</v>
      </c>
      <c r="I422" s="69" t="n">
        <f aca="false">Retirement_Dist_01!$J422</f>
        <v>2785.71952778489</v>
      </c>
      <c r="J422" s="69" t="n">
        <f aca="false">Retirement_Dist_02!$J422</f>
        <v>1498.0326652103</v>
      </c>
      <c r="K422" s="69" t="n">
        <f aca="true">IF($B422&gt;Input!$C$28,(-1)*PMT(Input!$C$19/(100*12),($A$620-OFFSET($A$4,MATCH(Input!$C$28,$B$4:$B$620,1),0,1,1)),$AD$4,0,1),0)</f>
        <v>2734.70377450013</v>
      </c>
      <c r="L422" s="69" t="n">
        <f aca="false">IF(AND(($B422&lt;Input!$C$28),($B422&lt;Input!$G$28)),($G422+$H422+$I422+$J422),($G422+$H422+$I422+$J422+$K422))</f>
        <v>5206.79131390697</v>
      </c>
      <c r="M422" s="69" t="n">
        <f aca="false">Mortgage!$L422</f>
        <v>-682.976323876584</v>
      </c>
      <c r="N422" s="69" t="n">
        <f aca="false">$L422+$M422</f>
        <v>4523.81499003039</v>
      </c>
      <c r="O422" s="69" t="n">
        <f aca="false">IF(AND(($B422&lt;Input!$C$28),($B422&lt;Input!$G$28)),Expenses!$D422,(-1)*$N422)</f>
        <v>-4523.81499003039</v>
      </c>
      <c r="P422" s="69" t="n">
        <f aca="false">Childcare!$D422</f>
        <v>0</v>
      </c>
      <c r="Q422" s="69" t="n">
        <f aca="false">Loan_01!$E422</f>
        <v>0</v>
      </c>
      <c r="R422" s="69" t="n">
        <f aca="false">Loan_02!$E422</f>
        <v>0</v>
      </c>
      <c r="S422" s="69" t="n">
        <f aca="false">(-1)*SUM(Roth_01!$D422+Roth_02!$D422+IRA_01!$D422+IRA_02!$D422+Invest_01!$D422+Invest_02!$D422)</f>
        <v>-0</v>
      </c>
      <c r="T422" s="69" t="n">
        <f aca="false">(-1)*(IF(($B422&gt;Input!$O$22),0,Input!$O$28)+IF(($B422&gt;Input!$O$29),0,Input!$O$35)+IF(($B422&gt;Input!$O$36),0,Input!$O$42))</f>
        <v>-0</v>
      </c>
      <c r="U422" s="69" t="n">
        <f aca="false">IF(($AB421*(Input!$C$17/100)&gt;0),0,($AB421*(Input!$C$17/100)))</f>
        <v>0</v>
      </c>
      <c r="V422" s="69"/>
      <c r="W422" s="69" t="n">
        <f aca="false">IF(($N422+$O422+$P422+$Q422+$R422+$S422+$T422+$U422)&lt;0,($N422+$O422+$P422+$Q422+$R422+$S422+$T422+$U422),0)</f>
        <v>0</v>
      </c>
      <c r="X422" s="69"/>
      <c r="Y422" s="69" t="n">
        <f aca="false">IF(($N422+$O422+$P422+$Q422+$R422+$S422+$T422+$U422)&gt;=0,($N422+$O422+$P422+$Q422+$R422+$S422+$T422+$U422),0)</f>
        <v>0</v>
      </c>
      <c r="AA422" s="69" t="n">
        <f aca="false">IF(AND((($AB421+$W421-$U421)&lt;0),($Y422&gt;0)),($AA421-$K422)*(1+Input!$C$19/(12*100)),($AA421+$Y422-$K422)*(1+Input!$C$19/(12*100)))</f>
        <v>536542.839326112</v>
      </c>
      <c r="AB422" s="69" t="n">
        <f aca="false">IF(AND((($AB421+$W421-$U421)&lt;0),($Y422&gt;=0)),($AB421+$W421-$U421+$Y422)*(1+Input!$C$16/(12*100)),0)</f>
        <v>0</v>
      </c>
    </row>
    <row r="423" customFormat="false" ht="12.8" hidden="false" customHeight="false" outlineLevel="0" collapsed="false">
      <c r="A423" s="67" t="n">
        <v>419</v>
      </c>
      <c r="B423" s="68" t="n">
        <f aca="false">EOMONTH(Input!$C$7,A423)</f>
        <v>55670</v>
      </c>
      <c r="D423" s="67" t="n">
        <f aca="false">DATEDIF(Input!$C$23,$B423,"Y")</f>
        <v>75</v>
      </c>
      <c r="E423" s="67" t="n">
        <f aca="false">DATEDIF(Input!$G$23,$B423,"Y")</f>
        <v>73</v>
      </c>
      <c r="G423" s="69" t="n">
        <f aca="false">Salary_01!$L423</f>
        <v>-905.832326794172</v>
      </c>
      <c r="H423" s="69" t="n">
        <f aca="false">Salary_02!$L423</f>
        <v>-905.832326794172</v>
      </c>
      <c r="I423" s="69" t="n">
        <f aca="false">Retirement_Dist_01!$J423</f>
        <v>2785.71952778489</v>
      </c>
      <c r="J423" s="69" t="n">
        <f aca="false">Retirement_Dist_02!$J423</f>
        <v>1498.0326652103</v>
      </c>
      <c r="K423" s="69" t="n">
        <f aca="true">IF($B423&gt;Input!$C$28,(-1)*PMT(Input!$C$19/(100*12),($A$620-OFFSET($A$4,MATCH(Input!$C$28,$B$4:$B$620,1),0,1,1)),$AD$4,0,1),0)</f>
        <v>2734.70377450013</v>
      </c>
      <c r="L423" s="69" t="n">
        <f aca="false">IF(AND(($B423&lt;Input!$C$28),($B423&lt;Input!$G$28)),($G423+$H423+$I423+$J423),($G423+$H423+$I423+$J423+$K423))</f>
        <v>5206.79131390697</v>
      </c>
      <c r="M423" s="69" t="n">
        <f aca="false">Mortgage!$L423</f>
        <v>-682.976323876584</v>
      </c>
      <c r="N423" s="69" t="n">
        <f aca="false">$L423+$M423</f>
        <v>4523.81499003039</v>
      </c>
      <c r="O423" s="69" t="n">
        <f aca="false">IF(AND(($B423&lt;Input!$C$28),($B423&lt;Input!$G$28)),Expenses!$D423,(-1)*$N423)</f>
        <v>-4523.81499003039</v>
      </c>
      <c r="P423" s="69" t="n">
        <f aca="false">Childcare!$D423</f>
        <v>0</v>
      </c>
      <c r="Q423" s="69" t="n">
        <f aca="false">Loan_01!$E423</f>
        <v>0</v>
      </c>
      <c r="R423" s="69" t="n">
        <f aca="false">Loan_02!$E423</f>
        <v>0</v>
      </c>
      <c r="S423" s="69" t="n">
        <f aca="false">(-1)*SUM(Roth_01!$D423+Roth_02!$D423+IRA_01!$D423+IRA_02!$D423+Invest_01!$D423+Invest_02!$D423)</f>
        <v>-0</v>
      </c>
      <c r="T423" s="69" t="n">
        <f aca="false">(-1)*(IF(($B423&gt;Input!$O$22),0,Input!$O$28)+IF(($B423&gt;Input!$O$29),0,Input!$O$35)+IF(($B423&gt;Input!$O$36),0,Input!$O$42))</f>
        <v>-0</v>
      </c>
      <c r="U423" s="69" t="n">
        <f aca="false">IF(($AB422*(Input!$C$17/100)&gt;0),0,($AB422*(Input!$C$17/100)))</f>
        <v>0</v>
      </c>
      <c r="V423" s="69"/>
      <c r="W423" s="69" t="n">
        <f aca="false">IF(($N423+$O423+$P423+$Q423+$R423+$S423+$T423+$U423)&lt;0,($N423+$O423+$P423+$Q423+$R423+$S423+$T423+$U423),0)</f>
        <v>0</v>
      </c>
      <c r="X423" s="69"/>
      <c r="Y423" s="69" t="n">
        <f aca="false">IF(($N423+$O423+$P423+$Q423+$R423+$S423+$T423+$U423)&gt;=0,($N423+$O423+$P423+$Q423+$R423+$S423+$T423+$U423),0)</f>
        <v>0</v>
      </c>
      <c r="AA423" s="69" t="n">
        <f aca="false">IF(AND((($AB422+$W422-$U422)&lt;0),($Y423&gt;0)),($AA422-$K423)*(1+Input!$C$19/(12*100)),($AA422+$Y423-$K423)*(1+Input!$C$19/(12*100)))</f>
        <v>533830.37755726</v>
      </c>
      <c r="AB423" s="69" t="n">
        <f aca="false">IF(AND((($AB422+$W422-$U422)&lt;0),($Y423&gt;=0)),($AB422+$W422-$U422+$Y423)*(1+Input!$C$16/(12*100)),0)</f>
        <v>0</v>
      </c>
    </row>
    <row r="424" customFormat="false" ht="12.8" hidden="false" customHeight="false" outlineLevel="0" collapsed="false">
      <c r="A424" s="67" t="n">
        <v>420</v>
      </c>
      <c r="B424" s="68" t="n">
        <f aca="false">EOMONTH(Input!$C$7,A424)</f>
        <v>55700</v>
      </c>
      <c r="D424" s="67" t="n">
        <f aca="false">DATEDIF(Input!$C$23,$B424,"Y")</f>
        <v>75</v>
      </c>
      <c r="E424" s="67" t="n">
        <f aca="false">DATEDIF(Input!$G$23,$B424,"Y")</f>
        <v>73</v>
      </c>
      <c r="G424" s="69" t="n">
        <f aca="false">Salary_01!$L424</f>
        <v>-923.948973330055</v>
      </c>
      <c r="H424" s="69" t="n">
        <f aca="false">Salary_02!$L424</f>
        <v>-923.948973330055</v>
      </c>
      <c r="I424" s="69" t="n">
        <f aca="false">Retirement_Dist_01!$J424</f>
        <v>2785.71952778489</v>
      </c>
      <c r="J424" s="69" t="n">
        <f aca="false">Retirement_Dist_02!$J424</f>
        <v>1498.0326652103</v>
      </c>
      <c r="K424" s="69" t="n">
        <f aca="true">IF($B424&gt;Input!$C$28,(-1)*PMT(Input!$C$19/(100*12),($A$620-OFFSET($A$4,MATCH(Input!$C$28,$B$4:$B$620,1),0,1,1)),$AD$4,0,1),0)</f>
        <v>2734.70377450013</v>
      </c>
      <c r="L424" s="69" t="n">
        <f aca="false">IF(AND(($B424&lt;Input!$C$28),($B424&lt;Input!$G$28)),($G424+$H424+$I424+$J424),($G424+$H424+$I424+$J424+$K424))</f>
        <v>5170.5580208352</v>
      </c>
      <c r="M424" s="69" t="n">
        <f aca="false">Mortgage!$L424</f>
        <v>-703.465613592882</v>
      </c>
      <c r="N424" s="69" t="n">
        <f aca="false">$L424+$M424</f>
        <v>4467.09240724232</v>
      </c>
      <c r="O424" s="69" t="n">
        <f aca="false">IF(AND(($B424&lt;Input!$C$28),($B424&lt;Input!$G$28)),Expenses!$D424,(-1)*$N424)</f>
        <v>-4467.09240724232</v>
      </c>
      <c r="P424" s="69" t="n">
        <f aca="false">Childcare!$D424</f>
        <v>0</v>
      </c>
      <c r="Q424" s="69" t="n">
        <f aca="false">Loan_01!$E424</f>
        <v>0</v>
      </c>
      <c r="R424" s="69" t="n">
        <f aca="false">Loan_02!$E424</f>
        <v>0</v>
      </c>
      <c r="S424" s="69" t="n">
        <f aca="false">(-1)*SUM(Roth_01!$D424+Roth_02!$D424+IRA_01!$D424+IRA_02!$D424+Invest_01!$D424+Invest_02!$D424)</f>
        <v>-0</v>
      </c>
      <c r="T424" s="69" t="n">
        <f aca="false">(-1)*(IF(($B424&gt;Input!$O$22),0,Input!$O$28)+IF(($B424&gt;Input!$O$29),0,Input!$O$35)+IF(($B424&gt;Input!$O$36),0,Input!$O$42))</f>
        <v>-0</v>
      </c>
      <c r="U424" s="69" t="n">
        <f aca="false">IF(($AB423*(Input!$C$17/100)&gt;0),0,($AB423*(Input!$C$17/100)))</f>
        <v>0</v>
      </c>
      <c r="V424" s="69"/>
      <c r="W424" s="69" t="n">
        <f aca="false">IF(($N424+$O424+$P424+$Q424+$R424+$S424+$T424+$U424)&lt;0,($N424+$O424+$P424+$Q424+$R424+$S424+$T424+$U424),0)</f>
        <v>0</v>
      </c>
      <c r="X424" s="69"/>
      <c r="Y424" s="69" t="n">
        <f aca="false">IF(($N424+$O424+$P424+$Q424+$R424+$S424+$T424+$U424)&gt;=0,($N424+$O424+$P424+$Q424+$R424+$S424+$T424+$U424),0)</f>
        <v>0</v>
      </c>
      <c r="AA424" s="69" t="n">
        <f aca="false">IF(AND((($AB423+$W423-$U423)&lt;0),($Y424&gt;0)),($AA423-$K424)*(1+Input!$C$19/(12*100)),($AA423+$Y424-$K424)*(1+Input!$C$19/(12*100)))</f>
        <v>531117.802769167</v>
      </c>
      <c r="AB424" s="69" t="n">
        <f aca="false">IF(AND((($AB423+$W423-$U423)&lt;0),($Y424&gt;=0)),($AB423+$W423-$U423+$Y424)*(1+Input!$C$16/(12*100)),0)</f>
        <v>0</v>
      </c>
    </row>
    <row r="425" customFormat="false" ht="12.8" hidden="false" customHeight="false" outlineLevel="0" collapsed="false">
      <c r="A425" s="67" t="n">
        <v>421</v>
      </c>
      <c r="B425" s="68" t="n">
        <f aca="false">EOMONTH(Input!$C$7,A425)</f>
        <v>55731</v>
      </c>
      <c r="D425" s="67" t="n">
        <f aca="false">DATEDIF(Input!$C$23,$B425,"Y")</f>
        <v>75</v>
      </c>
      <c r="E425" s="67" t="n">
        <f aca="false">DATEDIF(Input!$G$23,$B425,"Y")</f>
        <v>73</v>
      </c>
      <c r="G425" s="69" t="n">
        <f aca="false">Salary_01!$L425</f>
        <v>-923.948973330055</v>
      </c>
      <c r="H425" s="69" t="n">
        <f aca="false">Salary_02!$L425</f>
        <v>-923.948973330055</v>
      </c>
      <c r="I425" s="69" t="n">
        <f aca="false">Retirement_Dist_01!$J425</f>
        <v>2785.71952778489</v>
      </c>
      <c r="J425" s="69" t="n">
        <f aca="false">Retirement_Dist_02!$J425</f>
        <v>1498.0326652103</v>
      </c>
      <c r="K425" s="69" t="n">
        <f aca="true">IF($B425&gt;Input!$C$28,(-1)*PMT(Input!$C$19/(100*12),($A$620-OFFSET($A$4,MATCH(Input!$C$28,$B$4:$B$620,1),0,1,1)),$AD$4,0,1),0)</f>
        <v>2734.70377450013</v>
      </c>
      <c r="L425" s="69" t="n">
        <f aca="false">IF(AND(($B425&lt;Input!$C$28),($B425&lt;Input!$G$28)),($G425+$H425+$I425+$J425),($G425+$H425+$I425+$J425+$K425))</f>
        <v>5170.5580208352</v>
      </c>
      <c r="M425" s="69" t="n">
        <f aca="false">Mortgage!$L425</f>
        <v>-703.465613592882</v>
      </c>
      <c r="N425" s="69" t="n">
        <f aca="false">$L425+$M425</f>
        <v>4467.09240724232</v>
      </c>
      <c r="O425" s="69" t="n">
        <f aca="false">IF(AND(($B425&lt;Input!$C$28),($B425&lt;Input!$G$28)),Expenses!$D425,(-1)*$N425)</f>
        <v>-4467.09240724232</v>
      </c>
      <c r="P425" s="69" t="n">
        <f aca="false">Childcare!$D425</f>
        <v>0</v>
      </c>
      <c r="Q425" s="69" t="n">
        <f aca="false">Loan_01!$E425</f>
        <v>0</v>
      </c>
      <c r="R425" s="69" t="n">
        <f aca="false">Loan_02!$E425</f>
        <v>0</v>
      </c>
      <c r="S425" s="69" t="n">
        <f aca="false">(-1)*SUM(Roth_01!$D425+Roth_02!$D425+IRA_01!$D425+IRA_02!$D425+Invest_01!$D425+Invest_02!$D425)</f>
        <v>-0</v>
      </c>
      <c r="T425" s="69" t="n">
        <f aca="false">(-1)*(IF(($B425&gt;Input!$O$22),0,Input!$O$28)+IF(($B425&gt;Input!$O$29),0,Input!$O$35)+IF(($B425&gt;Input!$O$36),0,Input!$O$42))</f>
        <v>-0</v>
      </c>
      <c r="U425" s="69" t="n">
        <f aca="false">IF(($AB424*(Input!$C$17/100)&gt;0),0,($AB424*(Input!$C$17/100)))</f>
        <v>0</v>
      </c>
      <c r="V425" s="69"/>
      <c r="W425" s="69" t="n">
        <f aca="false">IF(($N425+$O425+$P425+$Q425+$R425+$S425+$T425+$U425)&lt;0,($N425+$O425+$P425+$Q425+$R425+$S425+$T425+$U425),0)</f>
        <v>0</v>
      </c>
      <c r="X425" s="69"/>
      <c r="Y425" s="69" t="n">
        <f aca="false">IF(($N425+$O425+$P425+$Q425+$R425+$S425+$T425+$U425)&gt;=0,($N425+$O425+$P425+$Q425+$R425+$S425+$T425+$U425),0)</f>
        <v>0</v>
      </c>
      <c r="AA425" s="69" t="n">
        <f aca="false">IF(AND((($AB424+$W424-$U424)&lt;0),($Y425&gt;0)),($AA424-$K425)*(1+Input!$C$19/(12*100)),($AA424+$Y425-$K425)*(1+Input!$C$19/(12*100)))</f>
        <v>528405.114957125</v>
      </c>
      <c r="AB425" s="69" t="n">
        <f aca="false">IF(AND((($AB424+$W424-$U424)&lt;0),($Y425&gt;=0)),($AB424+$W424-$U424+$Y425)*(1+Input!$C$16/(12*100)),0)</f>
        <v>0</v>
      </c>
    </row>
    <row r="426" customFormat="false" ht="12.8" hidden="false" customHeight="false" outlineLevel="0" collapsed="false">
      <c r="A426" s="67" t="n">
        <v>422</v>
      </c>
      <c r="B426" s="68" t="n">
        <f aca="false">EOMONTH(Input!$C$7,A426)</f>
        <v>55762</v>
      </c>
      <c r="D426" s="67" t="n">
        <f aca="false">DATEDIF(Input!$C$23,$B426,"Y")</f>
        <v>75</v>
      </c>
      <c r="E426" s="67" t="n">
        <f aca="false">DATEDIF(Input!$G$23,$B426,"Y")</f>
        <v>73</v>
      </c>
      <c r="G426" s="69" t="n">
        <f aca="false">Salary_01!$L426</f>
        <v>-923.948973330055</v>
      </c>
      <c r="H426" s="69" t="n">
        <f aca="false">Salary_02!$L426</f>
        <v>-923.948973330055</v>
      </c>
      <c r="I426" s="69" t="n">
        <f aca="false">Retirement_Dist_01!$J426</f>
        <v>2785.71952778489</v>
      </c>
      <c r="J426" s="69" t="n">
        <f aca="false">Retirement_Dist_02!$J426</f>
        <v>1498.0326652103</v>
      </c>
      <c r="K426" s="69" t="n">
        <f aca="true">IF($B426&gt;Input!$C$28,(-1)*PMT(Input!$C$19/(100*12),($A$620-OFFSET($A$4,MATCH(Input!$C$28,$B$4:$B$620,1),0,1,1)),$AD$4,0,1),0)</f>
        <v>2734.70377450013</v>
      </c>
      <c r="L426" s="69" t="n">
        <f aca="false">IF(AND(($B426&lt;Input!$C$28),($B426&lt;Input!$G$28)),($G426+$H426+$I426+$J426),($G426+$H426+$I426+$J426+$K426))</f>
        <v>5170.5580208352</v>
      </c>
      <c r="M426" s="69" t="n">
        <f aca="false">Mortgage!$L426</f>
        <v>-703.465613592882</v>
      </c>
      <c r="N426" s="69" t="n">
        <f aca="false">$L426+$M426</f>
        <v>4467.09240724232</v>
      </c>
      <c r="O426" s="69" t="n">
        <f aca="false">IF(AND(($B426&lt;Input!$C$28),($B426&lt;Input!$G$28)),Expenses!$D426,(-1)*$N426)</f>
        <v>-4467.09240724232</v>
      </c>
      <c r="P426" s="69" t="n">
        <f aca="false">Childcare!$D426</f>
        <v>0</v>
      </c>
      <c r="Q426" s="69" t="n">
        <f aca="false">Loan_01!$E426</f>
        <v>0</v>
      </c>
      <c r="R426" s="69" t="n">
        <f aca="false">Loan_02!$E426</f>
        <v>0</v>
      </c>
      <c r="S426" s="69" t="n">
        <f aca="false">(-1)*SUM(Roth_01!$D426+Roth_02!$D426+IRA_01!$D426+IRA_02!$D426+Invest_01!$D426+Invest_02!$D426)</f>
        <v>-0</v>
      </c>
      <c r="T426" s="69" t="n">
        <f aca="false">(-1)*(IF(($B426&gt;Input!$O$22),0,Input!$O$28)+IF(($B426&gt;Input!$O$29),0,Input!$O$35)+IF(($B426&gt;Input!$O$36),0,Input!$O$42))</f>
        <v>-0</v>
      </c>
      <c r="U426" s="69" t="n">
        <f aca="false">IF(($AB425*(Input!$C$17/100)&gt;0),0,($AB425*(Input!$C$17/100)))</f>
        <v>0</v>
      </c>
      <c r="V426" s="69"/>
      <c r="W426" s="69" t="n">
        <f aca="false">IF(($N426+$O426+$P426+$Q426+$R426+$S426+$T426+$U426)&lt;0,($N426+$O426+$P426+$Q426+$R426+$S426+$T426+$U426),0)</f>
        <v>0</v>
      </c>
      <c r="X426" s="69"/>
      <c r="Y426" s="69" t="n">
        <f aca="false">IF(($N426+$O426+$P426+$Q426+$R426+$S426+$T426+$U426)&gt;=0,($N426+$O426+$P426+$Q426+$R426+$S426+$T426+$U426),0)</f>
        <v>0</v>
      </c>
      <c r="AA426" s="69" t="n">
        <f aca="false">IF(AND((($AB425+$W425-$U425)&lt;0),($Y426&gt;0)),($AA425-$K426)*(1+Input!$C$19/(12*100)),($AA425+$Y426-$K426)*(1+Input!$C$19/(12*100)))</f>
        <v>525692.314116424</v>
      </c>
      <c r="AB426" s="69" t="n">
        <f aca="false">IF(AND((($AB425+$W425-$U425)&lt;0),($Y426&gt;=0)),($AB425+$W425-$U425+$Y426)*(1+Input!$C$16/(12*100)),0)</f>
        <v>0</v>
      </c>
    </row>
    <row r="427" customFormat="false" ht="12.8" hidden="false" customHeight="false" outlineLevel="0" collapsed="false">
      <c r="A427" s="67" t="n">
        <v>423</v>
      </c>
      <c r="B427" s="68" t="n">
        <f aca="false">EOMONTH(Input!$C$7,A427)</f>
        <v>55792</v>
      </c>
      <c r="D427" s="67" t="n">
        <f aca="false">DATEDIF(Input!$C$23,$B427,"Y")</f>
        <v>75</v>
      </c>
      <c r="E427" s="67" t="n">
        <f aca="false">DATEDIF(Input!$G$23,$B427,"Y")</f>
        <v>73</v>
      </c>
      <c r="G427" s="69" t="n">
        <f aca="false">Salary_01!$L427</f>
        <v>-923.948973330055</v>
      </c>
      <c r="H427" s="69" t="n">
        <f aca="false">Salary_02!$L427</f>
        <v>-923.948973330055</v>
      </c>
      <c r="I427" s="69" t="n">
        <f aca="false">Retirement_Dist_01!$J427</f>
        <v>2785.71952778489</v>
      </c>
      <c r="J427" s="69" t="n">
        <f aca="false">Retirement_Dist_02!$J427</f>
        <v>1498.0326652103</v>
      </c>
      <c r="K427" s="69" t="n">
        <f aca="true">IF($B427&gt;Input!$C$28,(-1)*PMT(Input!$C$19/(100*12),($A$620-OFFSET($A$4,MATCH(Input!$C$28,$B$4:$B$620,1),0,1,1)),$AD$4,0,1),0)</f>
        <v>2734.70377450013</v>
      </c>
      <c r="L427" s="69" t="n">
        <f aca="false">IF(AND(($B427&lt;Input!$C$28),($B427&lt;Input!$G$28)),($G427+$H427+$I427+$J427),($G427+$H427+$I427+$J427+$K427))</f>
        <v>5170.5580208352</v>
      </c>
      <c r="M427" s="69" t="n">
        <f aca="false">Mortgage!$L427</f>
        <v>-703.465613592882</v>
      </c>
      <c r="N427" s="69" t="n">
        <f aca="false">$L427+$M427</f>
        <v>4467.09240724232</v>
      </c>
      <c r="O427" s="69" t="n">
        <f aca="false">IF(AND(($B427&lt;Input!$C$28),($B427&lt;Input!$G$28)),Expenses!$D427,(-1)*$N427)</f>
        <v>-4467.09240724232</v>
      </c>
      <c r="P427" s="69" t="n">
        <f aca="false">Childcare!$D427</f>
        <v>0</v>
      </c>
      <c r="Q427" s="69" t="n">
        <f aca="false">Loan_01!$E427</f>
        <v>0</v>
      </c>
      <c r="R427" s="69" t="n">
        <f aca="false">Loan_02!$E427</f>
        <v>0</v>
      </c>
      <c r="S427" s="69" t="n">
        <f aca="false">(-1)*SUM(Roth_01!$D427+Roth_02!$D427+IRA_01!$D427+IRA_02!$D427+Invest_01!$D427+Invest_02!$D427)</f>
        <v>-0</v>
      </c>
      <c r="T427" s="69" t="n">
        <f aca="false">(-1)*(IF(($B427&gt;Input!$O$22),0,Input!$O$28)+IF(($B427&gt;Input!$O$29),0,Input!$O$35)+IF(($B427&gt;Input!$O$36),0,Input!$O$42))</f>
        <v>-0</v>
      </c>
      <c r="U427" s="69" t="n">
        <f aca="false">IF(($AB426*(Input!$C$17/100)&gt;0),0,($AB426*(Input!$C$17/100)))</f>
        <v>0</v>
      </c>
      <c r="V427" s="69"/>
      <c r="W427" s="69" t="n">
        <f aca="false">IF(($N427+$O427+$P427+$Q427+$R427+$S427+$T427+$U427)&lt;0,($N427+$O427+$P427+$Q427+$R427+$S427+$T427+$U427),0)</f>
        <v>0</v>
      </c>
      <c r="X427" s="69"/>
      <c r="Y427" s="69" t="n">
        <f aca="false">IF(($N427+$O427+$P427+$Q427+$R427+$S427+$T427+$U427)&gt;=0,($N427+$O427+$P427+$Q427+$R427+$S427+$T427+$U427),0)</f>
        <v>0</v>
      </c>
      <c r="AA427" s="69" t="n">
        <f aca="false">IF(AND((($AB426+$W426-$U426)&lt;0),($Y427&gt;0)),($AA426-$K427)*(1+Input!$C$19/(12*100)),($AA426+$Y427-$K427)*(1+Input!$C$19/(12*100)))</f>
        <v>522979.400242355</v>
      </c>
      <c r="AB427" s="69" t="n">
        <f aca="false">IF(AND((($AB426+$W426-$U426)&lt;0),($Y427&gt;=0)),($AB426+$W426-$U426+$Y427)*(1+Input!$C$16/(12*100)),0)</f>
        <v>0</v>
      </c>
    </row>
    <row r="428" customFormat="false" ht="12.8" hidden="false" customHeight="false" outlineLevel="0" collapsed="false">
      <c r="A428" s="67" t="n">
        <v>424</v>
      </c>
      <c r="B428" s="68" t="n">
        <f aca="false">EOMONTH(Input!$C$7,A428)</f>
        <v>55823</v>
      </c>
      <c r="D428" s="67" t="n">
        <f aca="false">DATEDIF(Input!$C$23,$B428,"Y")</f>
        <v>75</v>
      </c>
      <c r="E428" s="67" t="n">
        <f aca="false">DATEDIF(Input!$G$23,$B428,"Y")</f>
        <v>74</v>
      </c>
      <c r="G428" s="69" t="n">
        <f aca="false">Salary_01!$L428</f>
        <v>-923.948973330055</v>
      </c>
      <c r="H428" s="69" t="n">
        <f aca="false">Salary_02!$L428</f>
        <v>-923.948973330055</v>
      </c>
      <c r="I428" s="69" t="n">
        <f aca="false">Retirement_Dist_01!$J428</f>
        <v>2785.71952778489</v>
      </c>
      <c r="J428" s="69" t="n">
        <f aca="false">Retirement_Dist_02!$J428</f>
        <v>1498.0326652103</v>
      </c>
      <c r="K428" s="69" t="n">
        <f aca="true">IF($B428&gt;Input!$C$28,(-1)*PMT(Input!$C$19/(100*12),($A$620-OFFSET($A$4,MATCH(Input!$C$28,$B$4:$B$620,1),0,1,1)),$AD$4,0,1),0)</f>
        <v>2734.70377450013</v>
      </c>
      <c r="L428" s="69" t="n">
        <f aca="false">IF(AND(($B428&lt;Input!$C$28),($B428&lt;Input!$G$28)),($G428+$H428+$I428+$J428),($G428+$H428+$I428+$J428+$K428))</f>
        <v>5170.5580208352</v>
      </c>
      <c r="M428" s="69" t="n">
        <f aca="false">Mortgage!$L428</f>
        <v>-703.465613592882</v>
      </c>
      <c r="N428" s="69" t="n">
        <f aca="false">$L428+$M428</f>
        <v>4467.09240724232</v>
      </c>
      <c r="O428" s="69" t="n">
        <f aca="false">IF(AND(($B428&lt;Input!$C$28),($B428&lt;Input!$G$28)),Expenses!$D428,(-1)*$N428)</f>
        <v>-4467.09240724232</v>
      </c>
      <c r="P428" s="69" t="n">
        <f aca="false">Childcare!$D428</f>
        <v>0</v>
      </c>
      <c r="Q428" s="69" t="n">
        <f aca="false">Loan_01!$E428</f>
        <v>0</v>
      </c>
      <c r="R428" s="69" t="n">
        <f aca="false">Loan_02!$E428</f>
        <v>0</v>
      </c>
      <c r="S428" s="69" t="n">
        <f aca="false">(-1)*SUM(Roth_01!$D428+Roth_02!$D428+IRA_01!$D428+IRA_02!$D428+Invest_01!$D428+Invest_02!$D428)</f>
        <v>-0</v>
      </c>
      <c r="T428" s="69" t="n">
        <f aca="false">(-1)*(IF(($B428&gt;Input!$O$22),0,Input!$O$28)+IF(($B428&gt;Input!$O$29),0,Input!$O$35)+IF(($B428&gt;Input!$O$36),0,Input!$O$42))</f>
        <v>-0</v>
      </c>
      <c r="U428" s="69" t="n">
        <f aca="false">IF(($AB427*(Input!$C$17/100)&gt;0),0,($AB427*(Input!$C$17/100)))</f>
        <v>0</v>
      </c>
      <c r="V428" s="69"/>
      <c r="W428" s="69" t="n">
        <f aca="false">IF(($N428+$O428+$P428+$Q428+$R428+$S428+$T428+$U428)&lt;0,($N428+$O428+$P428+$Q428+$R428+$S428+$T428+$U428),0)</f>
        <v>0</v>
      </c>
      <c r="X428" s="69"/>
      <c r="Y428" s="69" t="n">
        <f aca="false">IF(($N428+$O428+$P428+$Q428+$R428+$S428+$T428+$U428)&gt;=0,($N428+$O428+$P428+$Q428+$R428+$S428+$T428+$U428),0)</f>
        <v>0</v>
      </c>
      <c r="AA428" s="69" t="n">
        <f aca="false">IF(AND((($AB427+$W427-$U427)&lt;0),($Y428&gt;0)),($AA427-$K428)*(1+Input!$C$19/(12*100)),($AA427+$Y428-$K428)*(1+Input!$C$19/(12*100)))</f>
        <v>520266.373330208</v>
      </c>
      <c r="AB428" s="69" t="n">
        <f aca="false">IF(AND((($AB427+$W427-$U427)&lt;0),($Y428&gt;=0)),($AB427+$W427-$U427+$Y428)*(1+Input!$C$16/(12*100)),0)</f>
        <v>0</v>
      </c>
    </row>
    <row r="429" customFormat="false" ht="12.8" hidden="false" customHeight="false" outlineLevel="0" collapsed="false">
      <c r="A429" s="67" t="n">
        <v>425</v>
      </c>
      <c r="B429" s="68" t="n">
        <f aca="false">EOMONTH(Input!$C$7,A429)</f>
        <v>55853</v>
      </c>
      <c r="D429" s="67" t="n">
        <f aca="false">DATEDIF(Input!$C$23,$B429,"Y")</f>
        <v>75</v>
      </c>
      <c r="E429" s="67" t="n">
        <f aca="false">DATEDIF(Input!$G$23,$B429,"Y")</f>
        <v>74</v>
      </c>
      <c r="G429" s="69" t="n">
        <f aca="false">Salary_01!$L429</f>
        <v>-923.948973330055</v>
      </c>
      <c r="H429" s="69" t="n">
        <f aca="false">Salary_02!$L429</f>
        <v>-923.948973330055</v>
      </c>
      <c r="I429" s="69" t="n">
        <f aca="false">Retirement_Dist_01!$J429</f>
        <v>2785.71952778489</v>
      </c>
      <c r="J429" s="69" t="n">
        <f aca="false">Retirement_Dist_02!$J429</f>
        <v>1498.0326652103</v>
      </c>
      <c r="K429" s="69" t="n">
        <f aca="true">IF($B429&gt;Input!$C$28,(-1)*PMT(Input!$C$19/(100*12),($A$620-OFFSET($A$4,MATCH(Input!$C$28,$B$4:$B$620,1),0,1,1)),$AD$4,0,1),0)</f>
        <v>2734.70377450013</v>
      </c>
      <c r="L429" s="69" t="n">
        <f aca="false">IF(AND(($B429&lt;Input!$C$28),($B429&lt;Input!$G$28)),($G429+$H429+$I429+$J429),($G429+$H429+$I429+$J429+$K429))</f>
        <v>5170.5580208352</v>
      </c>
      <c r="M429" s="69" t="n">
        <f aca="false">Mortgage!$L429</f>
        <v>-703.465613592882</v>
      </c>
      <c r="N429" s="69" t="n">
        <f aca="false">$L429+$M429</f>
        <v>4467.09240724232</v>
      </c>
      <c r="O429" s="69" t="n">
        <f aca="false">IF(AND(($B429&lt;Input!$C$28),($B429&lt;Input!$G$28)),Expenses!$D429,(-1)*$N429)</f>
        <v>-4467.09240724232</v>
      </c>
      <c r="P429" s="69" t="n">
        <f aca="false">Childcare!$D429</f>
        <v>0</v>
      </c>
      <c r="Q429" s="69" t="n">
        <f aca="false">Loan_01!$E429</f>
        <v>0</v>
      </c>
      <c r="R429" s="69" t="n">
        <f aca="false">Loan_02!$E429</f>
        <v>0</v>
      </c>
      <c r="S429" s="69" t="n">
        <f aca="false">(-1)*SUM(Roth_01!$D429+Roth_02!$D429+IRA_01!$D429+IRA_02!$D429+Invest_01!$D429+Invest_02!$D429)</f>
        <v>-0</v>
      </c>
      <c r="T429" s="69" t="n">
        <f aca="false">(-1)*(IF(($B429&gt;Input!$O$22),0,Input!$O$28)+IF(($B429&gt;Input!$O$29),0,Input!$O$35)+IF(($B429&gt;Input!$O$36),0,Input!$O$42))</f>
        <v>-0</v>
      </c>
      <c r="U429" s="69" t="n">
        <f aca="false">IF(($AB428*(Input!$C$17/100)&gt;0),0,($AB428*(Input!$C$17/100)))</f>
        <v>0</v>
      </c>
      <c r="V429" s="69"/>
      <c r="W429" s="69" t="n">
        <f aca="false">IF(($N429+$O429+$P429+$Q429+$R429+$S429+$T429+$U429)&lt;0,($N429+$O429+$P429+$Q429+$R429+$S429+$T429+$U429),0)</f>
        <v>0</v>
      </c>
      <c r="X429" s="69"/>
      <c r="Y429" s="69" t="n">
        <f aca="false">IF(($N429+$O429+$P429+$Q429+$R429+$S429+$T429+$U429)&gt;=0,($N429+$O429+$P429+$Q429+$R429+$S429+$T429+$U429),0)</f>
        <v>0</v>
      </c>
      <c r="AA429" s="69" t="n">
        <f aca="false">IF(AND((($AB428+$W428-$U428)&lt;0),($Y429&gt;0)),($AA428-$K429)*(1+Input!$C$19/(12*100)),($AA428+$Y429-$K429)*(1+Input!$C$19/(12*100)))</f>
        <v>517553.233375273</v>
      </c>
      <c r="AB429" s="69" t="n">
        <f aca="false">IF(AND((($AB428+$W428-$U428)&lt;0),($Y429&gt;=0)),($AB428+$W428-$U428+$Y429)*(1+Input!$C$16/(12*100)),0)</f>
        <v>0</v>
      </c>
    </row>
    <row r="430" customFormat="false" ht="12.8" hidden="false" customHeight="false" outlineLevel="0" collapsed="false">
      <c r="A430" s="67" t="n">
        <v>426</v>
      </c>
      <c r="B430" s="68" t="n">
        <f aca="false">EOMONTH(Input!$C$7,A430)</f>
        <v>55884</v>
      </c>
      <c r="D430" s="67" t="n">
        <f aca="false">DATEDIF(Input!$C$23,$B430,"Y")</f>
        <v>75</v>
      </c>
      <c r="E430" s="67" t="n">
        <f aca="false">DATEDIF(Input!$G$23,$B430,"Y")</f>
        <v>74</v>
      </c>
      <c r="G430" s="69" t="n">
        <f aca="false">Salary_01!$L430</f>
        <v>-923.948973330055</v>
      </c>
      <c r="H430" s="69" t="n">
        <f aca="false">Salary_02!$L430</f>
        <v>-923.948973330055</v>
      </c>
      <c r="I430" s="69" t="n">
        <f aca="false">Retirement_Dist_01!$J430</f>
        <v>2785.71952778489</v>
      </c>
      <c r="J430" s="69" t="n">
        <f aca="false">Retirement_Dist_02!$J430</f>
        <v>1498.0326652103</v>
      </c>
      <c r="K430" s="69" t="n">
        <f aca="true">IF($B430&gt;Input!$C$28,(-1)*PMT(Input!$C$19/(100*12),($A$620-OFFSET($A$4,MATCH(Input!$C$28,$B$4:$B$620,1),0,1,1)),$AD$4,0,1),0)</f>
        <v>2734.70377450013</v>
      </c>
      <c r="L430" s="69" t="n">
        <f aca="false">IF(AND(($B430&lt;Input!$C$28),($B430&lt;Input!$G$28)),($G430+$H430+$I430+$J430),($G430+$H430+$I430+$J430+$K430))</f>
        <v>5170.5580208352</v>
      </c>
      <c r="M430" s="69" t="n">
        <f aca="false">Mortgage!$L430</f>
        <v>-703.465613592882</v>
      </c>
      <c r="N430" s="69" t="n">
        <f aca="false">$L430+$M430</f>
        <v>4467.09240724232</v>
      </c>
      <c r="O430" s="69" t="n">
        <f aca="false">IF(AND(($B430&lt;Input!$C$28),($B430&lt;Input!$G$28)),Expenses!$D430,(-1)*$N430)</f>
        <v>-4467.09240724232</v>
      </c>
      <c r="P430" s="69" t="n">
        <f aca="false">Childcare!$D430</f>
        <v>0</v>
      </c>
      <c r="Q430" s="69" t="n">
        <f aca="false">Loan_01!$E430</f>
        <v>0</v>
      </c>
      <c r="R430" s="69" t="n">
        <f aca="false">Loan_02!$E430</f>
        <v>0</v>
      </c>
      <c r="S430" s="69" t="n">
        <f aca="false">(-1)*SUM(Roth_01!$D430+Roth_02!$D430+IRA_01!$D430+IRA_02!$D430+Invest_01!$D430+Invest_02!$D430)</f>
        <v>-0</v>
      </c>
      <c r="T430" s="69" t="n">
        <f aca="false">(-1)*(IF(($B430&gt;Input!$O$22),0,Input!$O$28)+IF(($B430&gt;Input!$O$29),0,Input!$O$35)+IF(($B430&gt;Input!$O$36),0,Input!$O$42))</f>
        <v>-0</v>
      </c>
      <c r="U430" s="69" t="n">
        <f aca="false">IF(($AB429*(Input!$C$17/100)&gt;0),0,($AB429*(Input!$C$17/100)))</f>
        <v>0</v>
      </c>
      <c r="V430" s="69"/>
      <c r="W430" s="69" t="n">
        <f aca="false">IF(($N430+$O430+$P430+$Q430+$R430+$S430+$T430+$U430)&lt;0,($N430+$O430+$P430+$Q430+$R430+$S430+$T430+$U430),0)</f>
        <v>0</v>
      </c>
      <c r="X430" s="69"/>
      <c r="Y430" s="69" t="n">
        <f aca="false">IF(($N430+$O430+$P430+$Q430+$R430+$S430+$T430+$U430)&gt;=0,($N430+$O430+$P430+$Q430+$R430+$S430+$T430+$U430),0)</f>
        <v>0</v>
      </c>
      <c r="AA430" s="69" t="n">
        <f aca="false">IF(AND((($AB429+$W429-$U429)&lt;0),($Y430&gt;0)),($AA429-$K430)*(1+Input!$C$19/(12*100)),($AA429+$Y430-$K430)*(1+Input!$C$19/(12*100)))</f>
        <v>514839.980372839</v>
      </c>
      <c r="AB430" s="69" t="n">
        <f aca="false">IF(AND((($AB429+$W429-$U429)&lt;0),($Y430&gt;=0)),($AB429+$W429-$U429+$Y430)*(1+Input!$C$16/(12*100)),0)</f>
        <v>0</v>
      </c>
    </row>
    <row r="431" customFormat="false" ht="12.8" hidden="false" customHeight="false" outlineLevel="0" collapsed="false">
      <c r="A431" s="67" t="n">
        <v>427</v>
      </c>
      <c r="B431" s="68" t="n">
        <f aca="false">EOMONTH(Input!$C$7,A431)</f>
        <v>55915</v>
      </c>
      <c r="D431" s="67" t="n">
        <f aca="false">DATEDIF(Input!$C$23,$B431,"Y")</f>
        <v>75</v>
      </c>
      <c r="E431" s="67" t="n">
        <f aca="false">DATEDIF(Input!$G$23,$B431,"Y")</f>
        <v>74</v>
      </c>
      <c r="G431" s="69" t="n">
        <f aca="false">Salary_01!$L431</f>
        <v>-923.948973330055</v>
      </c>
      <c r="H431" s="69" t="n">
        <f aca="false">Salary_02!$L431</f>
        <v>-923.948973330055</v>
      </c>
      <c r="I431" s="69" t="n">
        <f aca="false">Retirement_Dist_01!$J431</f>
        <v>2785.71952778489</v>
      </c>
      <c r="J431" s="69" t="n">
        <f aca="false">Retirement_Dist_02!$J431</f>
        <v>1498.0326652103</v>
      </c>
      <c r="K431" s="69" t="n">
        <f aca="true">IF($B431&gt;Input!$C$28,(-1)*PMT(Input!$C$19/(100*12),($A$620-OFFSET($A$4,MATCH(Input!$C$28,$B$4:$B$620,1),0,1,1)),$AD$4,0,1),0)</f>
        <v>2734.70377450013</v>
      </c>
      <c r="L431" s="69" t="n">
        <f aca="false">IF(AND(($B431&lt;Input!$C$28),($B431&lt;Input!$G$28)),($G431+$H431+$I431+$J431),($G431+$H431+$I431+$J431+$K431))</f>
        <v>5170.5580208352</v>
      </c>
      <c r="M431" s="69" t="n">
        <f aca="false">Mortgage!$L431</f>
        <v>-703.465613592882</v>
      </c>
      <c r="N431" s="69" t="n">
        <f aca="false">$L431+$M431</f>
        <v>4467.09240724232</v>
      </c>
      <c r="O431" s="69" t="n">
        <f aca="false">IF(AND(($B431&lt;Input!$C$28),($B431&lt;Input!$G$28)),Expenses!$D431,(-1)*$N431)</f>
        <v>-4467.09240724232</v>
      </c>
      <c r="P431" s="69" t="n">
        <f aca="false">Childcare!$D431</f>
        <v>0</v>
      </c>
      <c r="Q431" s="69" t="n">
        <f aca="false">Loan_01!$E431</f>
        <v>0</v>
      </c>
      <c r="R431" s="69" t="n">
        <f aca="false">Loan_02!$E431</f>
        <v>0</v>
      </c>
      <c r="S431" s="69" t="n">
        <f aca="false">(-1)*SUM(Roth_01!$D431+Roth_02!$D431+IRA_01!$D431+IRA_02!$D431+Invest_01!$D431+Invest_02!$D431)</f>
        <v>-0</v>
      </c>
      <c r="T431" s="69" t="n">
        <f aca="false">(-1)*(IF(($B431&gt;Input!$O$22),0,Input!$O$28)+IF(($B431&gt;Input!$O$29),0,Input!$O$35)+IF(($B431&gt;Input!$O$36),0,Input!$O$42))</f>
        <v>-0</v>
      </c>
      <c r="U431" s="69" t="n">
        <f aca="false">IF(($AB430*(Input!$C$17/100)&gt;0),0,($AB430*(Input!$C$17/100)))</f>
        <v>0</v>
      </c>
      <c r="V431" s="69"/>
      <c r="W431" s="69" t="n">
        <f aca="false">IF(($N431+$O431+$P431+$Q431+$R431+$S431+$T431+$U431)&lt;0,($N431+$O431+$P431+$Q431+$R431+$S431+$T431+$U431),0)</f>
        <v>0</v>
      </c>
      <c r="X431" s="69"/>
      <c r="Y431" s="69" t="n">
        <f aca="false">IF(($N431+$O431+$P431+$Q431+$R431+$S431+$T431+$U431)&gt;=0,($N431+$O431+$P431+$Q431+$R431+$S431+$T431+$U431),0)</f>
        <v>0</v>
      </c>
      <c r="AA431" s="69" t="n">
        <f aca="false">IF(AND((($AB430+$W430-$U430)&lt;0),($Y431&gt;0)),($AA430-$K431)*(1+Input!$C$19/(12*100)),($AA430+$Y431-$K431)*(1+Input!$C$19/(12*100)))</f>
        <v>512126.614318197</v>
      </c>
      <c r="AB431" s="69" t="n">
        <f aca="false">IF(AND((($AB430+$W430-$U430)&lt;0),($Y431&gt;=0)),($AB430+$W430-$U430+$Y431)*(1+Input!$C$16/(12*100)),0)</f>
        <v>0</v>
      </c>
    </row>
    <row r="432" customFormat="false" ht="12.8" hidden="false" customHeight="false" outlineLevel="0" collapsed="false">
      <c r="A432" s="67" t="n">
        <v>428</v>
      </c>
      <c r="B432" s="68" t="n">
        <f aca="false">EOMONTH(Input!$C$7,A432)</f>
        <v>55943</v>
      </c>
      <c r="D432" s="67" t="n">
        <f aca="false">DATEDIF(Input!$C$23,$B432,"Y")</f>
        <v>75</v>
      </c>
      <c r="E432" s="67" t="n">
        <f aca="false">DATEDIF(Input!$G$23,$B432,"Y")</f>
        <v>74</v>
      </c>
      <c r="G432" s="69" t="n">
        <f aca="false">Salary_01!$L432</f>
        <v>-923.948973330055</v>
      </c>
      <c r="H432" s="69" t="n">
        <f aca="false">Salary_02!$L432</f>
        <v>-923.948973330055</v>
      </c>
      <c r="I432" s="69" t="n">
        <f aca="false">Retirement_Dist_01!$J432</f>
        <v>2785.71952778489</v>
      </c>
      <c r="J432" s="69" t="n">
        <f aca="false">Retirement_Dist_02!$J432</f>
        <v>1498.0326652103</v>
      </c>
      <c r="K432" s="69" t="n">
        <f aca="true">IF($B432&gt;Input!$C$28,(-1)*PMT(Input!$C$19/(100*12),($A$620-OFFSET($A$4,MATCH(Input!$C$28,$B$4:$B$620,1),0,1,1)),$AD$4,0,1),0)</f>
        <v>2734.70377450013</v>
      </c>
      <c r="L432" s="69" t="n">
        <f aca="false">IF(AND(($B432&lt;Input!$C$28),($B432&lt;Input!$G$28)),($G432+$H432+$I432+$J432),($G432+$H432+$I432+$J432+$K432))</f>
        <v>5170.5580208352</v>
      </c>
      <c r="M432" s="69" t="n">
        <f aca="false">Mortgage!$L432</f>
        <v>-703.465613592882</v>
      </c>
      <c r="N432" s="69" t="n">
        <f aca="false">$L432+$M432</f>
        <v>4467.09240724232</v>
      </c>
      <c r="O432" s="69" t="n">
        <f aca="false">IF(AND(($B432&lt;Input!$C$28),($B432&lt;Input!$G$28)),Expenses!$D432,(-1)*$N432)</f>
        <v>-4467.09240724232</v>
      </c>
      <c r="P432" s="69" t="n">
        <f aca="false">Childcare!$D432</f>
        <v>0</v>
      </c>
      <c r="Q432" s="69" t="n">
        <f aca="false">Loan_01!$E432</f>
        <v>0</v>
      </c>
      <c r="R432" s="69" t="n">
        <f aca="false">Loan_02!$E432</f>
        <v>0</v>
      </c>
      <c r="S432" s="69" t="n">
        <f aca="false">(-1)*SUM(Roth_01!$D432+Roth_02!$D432+IRA_01!$D432+IRA_02!$D432+Invest_01!$D432+Invest_02!$D432)</f>
        <v>-0</v>
      </c>
      <c r="T432" s="69" t="n">
        <f aca="false">(-1)*(IF(($B432&gt;Input!$O$22),0,Input!$O$28)+IF(($B432&gt;Input!$O$29),0,Input!$O$35)+IF(($B432&gt;Input!$O$36),0,Input!$O$42))</f>
        <v>-0</v>
      </c>
      <c r="U432" s="69" t="n">
        <f aca="false">IF(($AB431*(Input!$C$17/100)&gt;0),0,($AB431*(Input!$C$17/100)))</f>
        <v>0</v>
      </c>
      <c r="V432" s="69"/>
      <c r="W432" s="69" t="n">
        <f aca="false">IF(($N432+$O432+$P432+$Q432+$R432+$S432+$T432+$U432)&lt;0,($N432+$O432+$P432+$Q432+$R432+$S432+$T432+$U432),0)</f>
        <v>0</v>
      </c>
      <c r="X432" s="69"/>
      <c r="Y432" s="69" t="n">
        <f aca="false">IF(($N432+$O432+$P432+$Q432+$R432+$S432+$T432+$U432)&gt;=0,($N432+$O432+$P432+$Q432+$R432+$S432+$T432+$U432),0)</f>
        <v>0</v>
      </c>
      <c r="AA432" s="69" t="n">
        <f aca="false">IF(AND((($AB431+$W431-$U431)&lt;0),($Y432&gt;0)),($AA431-$K432)*(1+Input!$C$19/(12*100)),($AA431+$Y432-$K432)*(1+Input!$C$19/(12*100)))</f>
        <v>509413.135206637</v>
      </c>
      <c r="AB432" s="69" t="n">
        <f aca="false">IF(AND((($AB431+$W431-$U431)&lt;0),($Y432&gt;=0)),($AB431+$W431-$U431+$Y432)*(1+Input!$C$16/(12*100)),0)</f>
        <v>0</v>
      </c>
    </row>
    <row r="433" customFormat="false" ht="12.8" hidden="false" customHeight="false" outlineLevel="0" collapsed="false">
      <c r="A433" s="67" t="n">
        <v>429</v>
      </c>
      <c r="B433" s="68" t="n">
        <f aca="false">EOMONTH(Input!$C$7,A433)</f>
        <v>55974</v>
      </c>
      <c r="D433" s="67" t="n">
        <f aca="false">DATEDIF(Input!$C$23,$B433,"Y")</f>
        <v>75</v>
      </c>
      <c r="E433" s="67" t="n">
        <f aca="false">DATEDIF(Input!$G$23,$B433,"Y")</f>
        <v>74</v>
      </c>
      <c r="G433" s="69" t="n">
        <f aca="false">Salary_01!$L433</f>
        <v>-923.948973330055</v>
      </c>
      <c r="H433" s="69" t="n">
        <f aca="false">Salary_02!$L433</f>
        <v>-923.948973330055</v>
      </c>
      <c r="I433" s="69" t="n">
        <f aca="false">Retirement_Dist_01!$J433</f>
        <v>2785.71952778489</v>
      </c>
      <c r="J433" s="69" t="n">
        <f aca="false">Retirement_Dist_02!$J433</f>
        <v>1498.0326652103</v>
      </c>
      <c r="K433" s="69" t="n">
        <f aca="true">IF($B433&gt;Input!$C$28,(-1)*PMT(Input!$C$19/(100*12),($A$620-OFFSET($A$4,MATCH(Input!$C$28,$B$4:$B$620,1),0,1,1)),$AD$4,0,1),0)</f>
        <v>2734.70377450013</v>
      </c>
      <c r="L433" s="69" t="n">
        <f aca="false">IF(AND(($B433&lt;Input!$C$28),($B433&lt;Input!$G$28)),($G433+$H433+$I433+$J433),($G433+$H433+$I433+$J433+$K433))</f>
        <v>5170.5580208352</v>
      </c>
      <c r="M433" s="69" t="n">
        <f aca="false">Mortgage!$L433</f>
        <v>-703.465613592882</v>
      </c>
      <c r="N433" s="69" t="n">
        <f aca="false">$L433+$M433</f>
        <v>4467.09240724232</v>
      </c>
      <c r="O433" s="69" t="n">
        <f aca="false">IF(AND(($B433&lt;Input!$C$28),($B433&lt;Input!$G$28)),Expenses!$D433,(-1)*$N433)</f>
        <v>-4467.09240724232</v>
      </c>
      <c r="P433" s="69" t="n">
        <f aca="false">Childcare!$D433</f>
        <v>0</v>
      </c>
      <c r="Q433" s="69" t="n">
        <f aca="false">Loan_01!$E433</f>
        <v>0</v>
      </c>
      <c r="R433" s="69" t="n">
        <f aca="false">Loan_02!$E433</f>
        <v>0</v>
      </c>
      <c r="S433" s="69" t="n">
        <f aca="false">(-1)*SUM(Roth_01!$D433+Roth_02!$D433+IRA_01!$D433+IRA_02!$D433+Invest_01!$D433+Invest_02!$D433)</f>
        <v>-0</v>
      </c>
      <c r="T433" s="69" t="n">
        <f aca="false">(-1)*(IF(($B433&gt;Input!$O$22),0,Input!$O$28)+IF(($B433&gt;Input!$O$29),0,Input!$O$35)+IF(($B433&gt;Input!$O$36),0,Input!$O$42))</f>
        <v>-0</v>
      </c>
      <c r="U433" s="69" t="n">
        <f aca="false">IF(($AB432*(Input!$C$17/100)&gt;0),0,($AB432*(Input!$C$17/100)))</f>
        <v>0</v>
      </c>
      <c r="V433" s="69"/>
      <c r="W433" s="69" t="n">
        <f aca="false">IF(($N433+$O433+$P433+$Q433+$R433+$S433+$T433+$U433)&lt;0,($N433+$O433+$P433+$Q433+$R433+$S433+$T433+$U433),0)</f>
        <v>0</v>
      </c>
      <c r="X433" s="69"/>
      <c r="Y433" s="69" t="n">
        <f aca="false">IF(($N433+$O433+$P433+$Q433+$R433+$S433+$T433+$U433)&gt;=0,($N433+$O433+$P433+$Q433+$R433+$S433+$T433+$U433),0)</f>
        <v>0</v>
      </c>
      <c r="AA433" s="69" t="n">
        <f aca="false">IF(AND((($AB432+$W432-$U432)&lt;0),($Y433&gt;0)),($AA432-$K433)*(1+Input!$C$19/(12*100)),($AA432+$Y433-$K433)*(1+Input!$C$19/(12*100)))</f>
        <v>506699.543033446</v>
      </c>
      <c r="AB433" s="69" t="n">
        <f aca="false">IF(AND((($AB432+$W432-$U432)&lt;0),($Y433&gt;=0)),($AB432+$W432-$U432+$Y433)*(1+Input!$C$16/(12*100)),0)</f>
        <v>0</v>
      </c>
    </row>
    <row r="434" customFormat="false" ht="12.8" hidden="false" customHeight="false" outlineLevel="0" collapsed="false">
      <c r="A434" s="67" t="n">
        <v>430</v>
      </c>
      <c r="B434" s="68" t="n">
        <f aca="false">EOMONTH(Input!$C$7,A434)</f>
        <v>56004</v>
      </c>
      <c r="D434" s="67" t="n">
        <f aca="false">DATEDIF(Input!$C$23,$B434,"Y")</f>
        <v>75</v>
      </c>
      <c r="E434" s="67" t="n">
        <f aca="false">DATEDIF(Input!$G$23,$B434,"Y")</f>
        <v>74</v>
      </c>
      <c r="G434" s="69" t="n">
        <f aca="false">Salary_01!$L434</f>
        <v>-923.948973330055</v>
      </c>
      <c r="H434" s="69" t="n">
        <f aca="false">Salary_02!$L434</f>
        <v>-923.948973330055</v>
      </c>
      <c r="I434" s="69" t="n">
        <f aca="false">Retirement_Dist_01!$J434</f>
        <v>2785.71952778489</v>
      </c>
      <c r="J434" s="69" t="n">
        <f aca="false">Retirement_Dist_02!$J434</f>
        <v>1498.0326652103</v>
      </c>
      <c r="K434" s="69" t="n">
        <f aca="true">IF($B434&gt;Input!$C$28,(-1)*PMT(Input!$C$19/(100*12),($A$620-OFFSET($A$4,MATCH(Input!$C$28,$B$4:$B$620,1),0,1,1)),$AD$4,0,1),0)</f>
        <v>2734.70377450013</v>
      </c>
      <c r="L434" s="69" t="n">
        <f aca="false">IF(AND(($B434&lt;Input!$C$28),($B434&lt;Input!$G$28)),($G434+$H434+$I434+$J434),($G434+$H434+$I434+$J434+$K434))</f>
        <v>5170.5580208352</v>
      </c>
      <c r="M434" s="69" t="n">
        <f aca="false">Mortgage!$L434</f>
        <v>-703.465613592882</v>
      </c>
      <c r="N434" s="69" t="n">
        <f aca="false">$L434+$M434</f>
        <v>4467.09240724232</v>
      </c>
      <c r="O434" s="69" t="n">
        <f aca="false">IF(AND(($B434&lt;Input!$C$28),($B434&lt;Input!$G$28)),Expenses!$D434,(-1)*$N434)</f>
        <v>-4467.09240724232</v>
      </c>
      <c r="P434" s="69" t="n">
        <f aca="false">Childcare!$D434</f>
        <v>0</v>
      </c>
      <c r="Q434" s="69" t="n">
        <f aca="false">Loan_01!$E434</f>
        <v>0</v>
      </c>
      <c r="R434" s="69" t="n">
        <f aca="false">Loan_02!$E434</f>
        <v>0</v>
      </c>
      <c r="S434" s="69" t="n">
        <f aca="false">(-1)*SUM(Roth_01!$D434+Roth_02!$D434+IRA_01!$D434+IRA_02!$D434+Invest_01!$D434+Invest_02!$D434)</f>
        <v>-0</v>
      </c>
      <c r="T434" s="69" t="n">
        <f aca="false">(-1)*(IF(($B434&gt;Input!$O$22),0,Input!$O$28)+IF(($B434&gt;Input!$O$29),0,Input!$O$35)+IF(($B434&gt;Input!$O$36),0,Input!$O$42))</f>
        <v>-0</v>
      </c>
      <c r="U434" s="69" t="n">
        <f aca="false">IF(($AB433*(Input!$C$17/100)&gt;0),0,($AB433*(Input!$C$17/100)))</f>
        <v>0</v>
      </c>
      <c r="V434" s="69"/>
      <c r="W434" s="69" t="n">
        <f aca="false">IF(($N434+$O434+$P434+$Q434+$R434+$S434+$T434+$U434)&lt;0,($N434+$O434+$P434+$Q434+$R434+$S434+$T434+$U434),0)</f>
        <v>0</v>
      </c>
      <c r="X434" s="69"/>
      <c r="Y434" s="69" t="n">
        <f aca="false">IF(($N434+$O434+$P434+$Q434+$R434+$S434+$T434+$U434)&gt;=0,($N434+$O434+$P434+$Q434+$R434+$S434+$T434+$U434),0)</f>
        <v>0</v>
      </c>
      <c r="AA434" s="69" t="n">
        <f aca="false">IF(AND((($AB433+$W433-$U433)&lt;0),($Y434&gt;0)),($AA433-$K434)*(1+Input!$C$19/(12*100)),($AA433+$Y434-$K434)*(1+Input!$C$19/(12*100)))</f>
        <v>503985.837793915</v>
      </c>
      <c r="AB434" s="69" t="n">
        <f aca="false">IF(AND((($AB433+$W433-$U433)&lt;0),($Y434&gt;=0)),($AB433+$W433-$U433+$Y434)*(1+Input!$C$16/(12*100)),0)</f>
        <v>0</v>
      </c>
    </row>
    <row r="435" customFormat="false" ht="12.8" hidden="false" customHeight="false" outlineLevel="0" collapsed="false">
      <c r="A435" s="67" t="n">
        <v>431</v>
      </c>
      <c r="B435" s="68" t="n">
        <f aca="false">EOMONTH(Input!$C$7,A435)</f>
        <v>56035</v>
      </c>
      <c r="D435" s="67" t="n">
        <f aca="false">DATEDIF(Input!$C$23,$B435,"Y")</f>
        <v>76</v>
      </c>
      <c r="E435" s="67" t="n">
        <f aca="false">DATEDIF(Input!$G$23,$B435,"Y")</f>
        <v>74</v>
      </c>
      <c r="G435" s="69" t="n">
        <f aca="false">Salary_01!$L435</f>
        <v>-923.948973330055</v>
      </c>
      <c r="H435" s="69" t="n">
        <f aca="false">Salary_02!$L435</f>
        <v>-923.948973330055</v>
      </c>
      <c r="I435" s="69" t="n">
        <f aca="false">Retirement_Dist_01!$J435</f>
        <v>2785.71952778489</v>
      </c>
      <c r="J435" s="69" t="n">
        <f aca="false">Retirement_Dist_02!$J435</f>
        <v>1498.0326652103</v>
      </c>
      <c r="K435" s="69" t="n">
        <f aca="true">IF($B435&gt;Input!$C$28,(-1)*PMT(Input!$C$19/(100*12),($A$620-OFFSET($A$4,MATCH(Input!$C$28,$B$4:$B$620,1),0,1,1)),$AD$4,0,1),0)</f>
        <v>2734.70377450013</v>
      </c>
      <c r="L435" s="69" t="n">
        <f aca="false">IF(AND(($B435&lt;Input!$C$28),($B435&lt;Input!$G$28)),($G435+$H435+$I435+$J435),($G435+$H435+$I435+$J435+$K435))</f>
        <v>5170.5580208352</v>
      </c>
      <c r="M435" s="69" t="n">
        <f aca="false">Mortgage!$L435</f>
        <v>-703.465613592882</v>
      </c>
      <c r="N435" s="69" t="n">
        <f aca="false">$L435+$M435</f>
        <v>4467.09240724232</v>
      </c>
      <c r="O435" s="69" t="n">
        <f aca="false">IF(AND(($B435&lt;Input!$C$28),($B435&lt;Input!$G$28)),Expenses!$D435,(-1)*$N435)</f>
        <v>-4467.09240724232</v>
      </c>
      <c r="P435" s="69" t="n">
        <f aca="false">Childcare!$D435</f>
        <v>0</v>
      </c>
      <c r="Q435" s="69" t="n">
        <f aca="false">Loan_01!$E435</f>
        <v>0</v>
      </c>
      <c r="R435" s="69" t="n">
        <f aca="false">Loan_02!$E435</f>
        <v>0</v>
      </c>
      <c r="S435" s="69" t="n">
        <f aca="false">(-1)*SUM(Roth_01!$D435+Roth_02!$D435+IRA_01!$D435+IRA_02!$D435+Invest_01!$D435+Invest_02!$D435)</f>
        <v>-0</v>
      </c>
      <c r="T435" s="69" t="n">
        <f aca="false">(-1)*(IF(($B435&gt;Input!$O$22),0,Input!$O$28)+IF(($B435&gt;Input!$O$29),0,Input!$O$35)+IF(($B435&gt;Input!$O$36),0,Input!$O$42))</f>
        <v>-0</v>
      </c>
      <c r="U435" s="69" t="n">
        <f aca="false">IF(($AB434*(Input!$C$17/100)&gt;0),0,($AB434*(Input!$C$17/100)))</f>
        <v>0</v>
      </c>
      <c r="V435" s="69"/>
      <c r="W435" s="69" t="n">
        <f aca="false">IF(($N435+$O435+$P435+$Q435+$R435+$S435+$T435+$U435)&lt;0,($N435+$O435+$P435+$Q435+$R435+$S435+$T435+$U435),0)</f>
        <v>0</v>
      </c>
      <c r="X435" s="69"/>
      <c r="Y435" s="69" t="n">
        <f aca="false">IF(($N435+$O435+$P435+$Q435+$R435+$S435+$T435+$U435)&gt;=0,($N435+$O435+$P435+$Q435+$R435+$S435+$T435+$U435),0)</f>
        <v>0</v>
      </c>
      <c r="AA435" s="69" t="n">
        <f aca="false">IF(AND((($AB434+$W434-$U434)&lt;0),($Y435&gt;0)),($AA434-$K435)*(1+Input!$C$19/(12*100)),($AA434+$Y435-$K435)*(1+Input!$C$19/(12*100)))</f>
        <v>501272.019483333</v>
      </c>
      <c r="AB435" s="69" t="n">
        <f aca="false">IF(AND((($AB434+$W434-$U434)&lt;0),($Y435&gt;=0)),($AB434+$W434-$U434+$Y435)*(1+Input!$C$16/(12*100)),0)</f>
        <v>0</v>
      </c>
    </row>
    <row r="436" customFormat="false" ht="12.8" hidden="false" customHeight="false" outlineLevel="0" collapsed="false">
      <c r="A436" s="67" t="n">
        <v>432</v>
      </c>
      <c r="B436" s="68" t="n">
        <f aca="false">EOMONTH(Input!$C$7,A436)</f>
        <v>56065</v>
      </c>
      <c r="D436" s="67" t="n">
        <f aca="false">DATEDIF(Input!$C$23,$B436,"Y")</f>
        <v>76</v>
      </c>
      <c r="E436" s="67" t="n">
        <f aca="false">DATEDIF(Input!$G$23,$B436,"Y")</f>
        <v>74</v>
      </c>
      <c r="G436" s="69" t="n">
        <f aca="false">Salary_01!$L436</f>
        <v>-942.427952796656</v>
      </c>
      <c r="H436" s="69" t="n">
        <f aca="false">Salary_02!$L436</f>
        <v>-942.427952796656</v>
      </c>
      <c r="I436" s="69" t="n">
        <f aca="false">Retirement_Dist_01!$J436</f>
        <v>2785.71952778489</v>
      </c>
      <c r="J436" s="69" t="n">
        <f aca="false">Retirement_Dist_02!$J436</f>
        <v>1498.0326652103</v>
      </c>
      <c r="K436" s="69" t="n">
        <f aca="true">IF($B436&gt;Input!$C$28,(-1)*PMT(Input!$C$19/(100*12),($A$620-OFFSET($A$4,MATCH(Input!$C$28,$B$4:$B$620,1),0,1,1)),$AD$4,0,1),0)</f>
        <v>2734.70377450013</v>
      </c>
      <c r="L436" s="69" t="n">
        <f aca="false">IF(AND(($B436&lt;Input!$C$28),($B436&lt;Input!$G$28)),($G436+$H436+$I436+$J436),($G436+$H436+$I436+$J436+$K436))</f>
        <v>5133.600061902</v>
      </c>
      <c r="M436" s="69" t="n">
        <f aca="false">Mortgage!$L436</f>
        <v>-724.569582000668</v>
      </c>
      <c r="N436" s="69" t="n">
        <f aca="false">$L436+$M436</f>
        <v>4409.03047990133</v>
      </c>
      <c r="O436" s="69" t="n">
        <f aca="false">IF(AND(($B436&lt;Input!$C$28),($B436&lt;Input!$G$28)),Expenses!$D436,(-1)*$N436)</f>
        <v>-4409.03047990133</v>
      </c>
      <c r="P436" s="69" t="n">
        <f aca="false">Childcare!$D436</f>
        <v>0</v>
      </c>
      <c r="Q436" s="69" t="n">
        <f aca="false">Loan_01!$E436</f>
        <v>0</v>
      </c>
      <c r="R436" s="69" t="n">
        <f aca="false">Loan_02!$E436</f>
        <v>0</v>
      </c>
      <c r="S436" s="69" t="n">
        <f aca="false">(-1)*SUM(Roth_01!$D436+Roth_02!$D436+IRA_01!$D436+IRA_02!$D436+Invest_01!$D436+Invest_02!$D436)</f>
        <v>-0</v>
      </c>
      <c r="T436" s="69" t="n">
        <f aca="false">(-1)*(IF(($B436&gt;Input!$O$22),0,Input!$O$28)+IF(($B436&gt;Input!$O$29),0,Input!$O$35)+IF(($B436&gt;Input!$O$36),0,Input!$O$42))</f>
        <v>-0</v>
      </c>
      <c r="U436" s="69" t="n">
        <f aca="false">IF(($AB435*(Input!$C$17/100)&gt;0),0,($AB435*(Input!$C$17/100)))</f>
        <v>0</v>
      </c>
      <c r="V436" s="69"/>
      <c r="W436" s="69" t="n">
        <f aca="false">IF(($N436+$O436+$P436+$Q436+$R436+$S436+$T436+$U436)&lt;0,($N436+$O436+$P436+$Q436+$R436+$S436+$T436+$U436),0)</f>
        <v>0</v>
      </c>
      <c r="X436" s="69"/>
      <c r="Y436" s="69" t="n">
        <f aca="false">IF(($N436+$O436+$P436+$Q436+$R436+$S436+$T436+$U436)&gt;=0,($N436+$O436+$P436+$Q436+$R436+$S436+$T436+$U436),0)</f>
        <v>0</v>
      </c>
      <c r="AA436" s="69" t="n">
        <f aca="false">IF(AND((($AB435+$W435-$U435)&lt;0),($Y436&gt;0)),($AA435-$K436)*(1+Input!$C$19/(12*100)),($AA435+$Y436-$K436)*(1+Input!$C$19/(12*100)))</f>
        <v>498558.088096987</v>
      </c>
      <c r="AB436" s="69" t="n">
        <f aca="false">IF(AND((($AB435+$W435-$U435)&lt;0),($Y436&gt;=0)),($AB435+$W435-$U435+$Y436)*(1+Input!$C$16/(12*100)),0)</f>
        <v>0</v>
      </c>
    </row>
    <row r="437" customFormat="false" ht="12.8" hidden="false" customHeight="false" outlineLevel="0" collapsed="false">
      <c r="A437" s="67" t="n">
        <v>433</v>
      </c>
      <c r="B437" s="68" t="n">
        <f aca="false">EOMONTH(Input!$C$7,A437)</f>
        <v>56096</v>
      </c>
      <c r="D437" s="67" t="n">
        <f aca="false">DATEDIF(Input!$C$23,$B437,"Y")</f>
        <v>76</v>
      </c>
      <c r="E437" s="67" t="n">
        <f aca="false">DATEDIF(Input!$G$23,$B437,"Y")</f>
        <v>74</v>
      </c>
      <c r="G437" s="69" t="n">
        <f aca="false">Salary_01!$L437</f>
        <v>-942.427952796656</v>
      </c>
      <c r="H437" s="69" t="n">
        <f aca="false">Salary_02!$L437</f>
        <v>-942.427952796656</v>
      </c>
      <c r="I437" s="69" t="n">
        <f aca="false">Retirement_Dist_01!$J437</f>
        <v>2785.71952778489</v>
      </c>
      <c r="J437" s="69" t="n">
        <f aca="false">Retirement_Dist_02!$J437</f>
        <v>1498.0326652103</v>
      </c>
      <c r="K437" s="69" t="n">
        <f aca="true">IF($B437&gt;Input!$C$28,(-1)*PMT(Input!$C$19/(100*12),($A$620-OFFSET($A$4,MATCH(Input!$C$28,$B$4:$B$620,1),0,1,1)),$AD$4,0,1),0)</f>
        <v>2734.70377450013</v>
      </c>
      <c r="L437" s="69" t="n">
        <f aca="false">IF(AND(($B437&lt;Input!$C$28),($B437&lt;Input!$G$28)),($G437+$H437+$I437+$J437),($G437+$H437+$I437+$J437+$K437))</f>
        <v>5133.600061902</v>
      </c>
      <c r="M437" s="69" t="n">
        <f aca="false">Mortgage!$L437</f>
        <v>-724.569582000668</v>
      </c>
      <c r="N437" s="69" t="n">
        <f aca="false">$L437+$M437</f>
        <v>4409.03047990133</v>
      </c>
      <c r="O437" s="69" t="n">
        <f aca="false">IF(AND(($B437&lt;Input!$C$28),($B437&lt;Input!$G$28)),Expenses!$D437,(-1)*$N437)</f>
        <v>-4409.03047990133</v>
      </c>
      <c r="P437" s="69" t="n">
        <f aca="false">Childcare!$D437</f>
        <v>0</v>
      </c>
      <c r="Q437" s="69" t="n">
        <f aca="false">Loan_01!$E437</f>
        <v>0</v>
      </c>
      <c r="R437" s="69" t="n">
        <f aca="false">Loan_02!$E437</f>
        <v>0</v>
      </c>
      <c r="S437" s="69" t="n">
        <f aca="false">(-1)*SUM(Roth_01!$D437+Roth_02!$D437+IRA_01!$D437+IRA_02!$D437+Invest_01!$D437+Invest_02!$D437)</f>
        <v>-0</v>
      </c>
      <c r="T437" s="69" t="n">
        <f aca="false">(-1)*(IF(($B437&gt;Input!$O$22),0,Input!$O$28)+IF(($B437&gt;Input!$O$29),0,Input!$O$35)+IF(($B437&gt;Input!$O$36),0,Input!$O$42))</f>
        <v>-0</v>
      </c>
      <c r="U437" s="69" t="n">
        <f aca="false">IF(($AB436*(Input!$C$17/100)&gt;0),0,($AB436*(Input!$C$17/100)))</f>
        <v>0</v>
      </c>
      <c r="V437" s="69"/>
      <c r="W437" s="69" t="n">
        <f aca="false">IF(($N437+$O437+$P437+$Q437+$R437+$S437+$T437+$U437)&lt;0,($N437+$O437+$P437+$Q437+$R437+$S437+$T437+$U437),0)</f>
        <v>0</v>
      </c>
      <c r="X437" s="69"/>
      <c r="Y437" s="69" t="n">
        <f aca="false">IF(($N437+$O437+$P437+$Q437+$R437+$S437+$T437+$U437)&gt;=0,($N437+$O437+$P437+$Q437+$R437+$S437+$T437+$U437),0)</f>
        <v>0</v>
      </c>
      <c r="AA437" s="69" t="n">
        <f aca="false">IF(AND((($AB436+$W436-$U436)&lt;0),($Y437&gt;0)),($AA436-$K437)*(1+Input!$C$19/(12*100)),($AA436+$Y437-$K437)*(1+Input!$C$19/(12*100)))</f>
        <v>495844.043630167</v>
      </c>
      <c r="AB437" s="69" t="n">
        <f aca="false">IF(AND((($AB436+$W436-$U436)&lt;0),($Y437&gt;=0)),($AB436+$W436-$U436+$Y437)*(1+Input!$C$16/(12*100)),0)</f>
        <v>0</v>
      </c>
    </row>
    <row r="438" customFormat="false" ht="12.8" hidden="false" customHeight="false" outlineLevel="0" collapsed="false">
      <c r="A438" s="67" t="n">
        <v>434</v>
      </c>
      <c r="B438" s="68" t="n">
        <f aca="false">EOMONTH(Input!$C$7,A438)</f>
        <v>56127</v>
      </c>
      <c r="D438" s="67" t="n">
        <f aca="false">DATEDIF(Input!$C$23,$B438,"Y")</f>
        <v>76</v>
      </c>
      <c r="E438" s="67" t="n">
        <f aca="false">DATEDIF(Input!$G$23,$B438,"Y")</f>
        <v>74</v>
      </c>
      <c r="G438" s="69" t="n">
        <f aca="false">Salary_01!$L438</f>
        <v>-942.427952796656</v>
      </c>
      <c r="H438" s="69" t="n">
        <f aca="false">Salary_02!$L438</f>
        <v>-942.427952796656</v>
      </c>
      <c r="I438" s="69" t="n">
        <f aca="false">Retirement_Dist_01!$J438</f>
        <v>2785.71952778489</v>
      </c>
      <c r="J438" s="69" t="n">
        <f aca="false">Retirement_Dist_02!$J438</f>
        <v>1498.0326652103</v>
      </c>
      <c r="K438" s="69" t="n">
        <f aca="true">IF($B438&gt;Input!$C$28,(-1)*PMT(Input!$C$19/(100*12),($A$620-OFFSET($A$4,MATCH(Input!$C$28,$B$4:$B$620,1),0,1,1)),$AD$4,0,1),0)</f>
        <v>2734.70377450013</v>
      </c>
      <c r="L438" s="69" t="n">
        <f aca="false">IF(AND(($B438&lt;Input!$C$28),($B438&lt;Input!$G$28)),($G438+$H438+$I438+$J438),($G438+$H438+$I438+$J438+$K438))</f>
        <v>5133.600061902</v>
      </c>
      <c r="M438" s="69" t="n">
        <f aca="false">Mortgage!$L438</f>
        <v>-724.569582000668</v>
      </c>
      <c r="N438" s="69" t="n">
        <f aca="false">$L438+$M438</f>
        <v>4409.03047990133</v>
      </c>
      <c r="O438" s="69" t="n">
        <f aca="false">IF(AND(($B438&lt;Input!$C$28),($B438&lt;Input!$G$28)),Expenses!$D438,(-1)*$N438)</f>
        <v>-4409.03047990133</v>
      </c>
      <c r="P438" s="69" t="n">
        <f aca="false">Childcare!$D438</f>
        <v>0</v>
      </c>
      <c r="Q438" s="69" t="n">
        <f aca="false">Loan_01!$E438</f>
        <v>0</v>
      </c>
      <c r="R438" s="69" t="n">
        <f aca="false">Loan_02!$E438</f>
        <v>0</v>
      </c>
      <c r="S438" s="69" t="n">
        <f aca="false">(-1)*SUM(Roth_01!$D438+Roth_02!$D438+IRA_01!$D438+IRA_02!$D438+Invest_01!$D438+Invest_02!$D438)</f>
        <v>-0</v>
      </c>
      <c r="T438" s="69" t="n">
        <f aca="false">(-1)*(IF(($B438&gt;Input!$O$22),0,Input!$O$28)+IF(($B438&gt;Input!$O$29),0,Input!$O$35)+IF(($B438&gt;Input!$O$36),0,Input!$O$42))</f>
        <v>-0</v>
      </c>
      <c r="U438" s="69" t="n">
        <f aca="false">IF(($AB437*(Input!$C$17/100)&gt;0),0,($AB437*(Input!$C$17/100)))</f>
        <v>0</v>
      </c>
      <c r="V438" s="69"/>
      <c r="W438" s="69" t="n">
        <f aca="false">IF(($N438+$O438+$P438+$Q438+$R438+$S438+$T438+$U438)&lt;0,($N438+$O438+$P438+$Q438+$R438+$S438+$T438+$U438),0)</f>
        <v>0</v>
      </c>
      <c r="X438" s="69"/>
      <c r="Y438" s="69" t="n">
        <f aca="false">IF(($N438+$O438+$P438+$Q438+$R438+$S438+$T438+$U438)&gt;=0,($N438+$O438+$P438+$Q438+$R438+$S438+$T438+$U438),0)</f>
        <v>0</v>
      </c>
      <c r="AA438" s="69" t="n">
        <f aca="false">IF(AND((($AB437+$W437-$U437)&lt;0),($Y438&gt;0)),($AA437-$K438)*(1+Input!$C$19/(12*100)),($AA437+$Y438-$K438)*(1+Input!$C$19/(12*100)))</f>
        <v>493129.886078161</v>
      </c>
      <c r="AB438" s="69" t="n">
        <f aca="false">IF(AND((($AB437+$W437-$U437)&lt;0),($Y438&gt;=0)),($AB437+$W437-$U437+$Y438)*(1+Input!$C$16/(12*100)),0)</f>
        <v>0</v>
      </c>
    </row>
    <row r="439" customFormat="false" ht="12.8" hidden="false" customHeight="false" outlineLevel="0" collapsed="false">
      <c r="A439" s="67" t="n">
        <v>435</v>
      </c>
      <c r="B439" s="68" t="n">
        <f aca="false">EOMONTH(Input!$C$7,A439)</f>
        <v>56157</v>
      </c>
      <c r="D439" s="67" t="n">
        <f aca="false">DATEDIF(Input!$C$23,$B439,"Y")</f>
        <v>76</v>
      </c>
      <c r="E439" s="67" t="n">
        <f aca="false">DATEDIF(Input!$G$23,$B439,"Y")</f>
        <v>74</v>
      </c>
      <c r="G439" s="69" t="n">
        <f aca="false">Salary_01!$L439</f>
        <v>-942.427952796656</v>
      </c>
      <c r="H439" s="69" t="n">
        <f aca="false">Salary_02!$L439</f>
        <v>-942.427952796656</v>
      </c>
      <c r="I439" s="69" t="n">
        <f aca="false">Retirement_Dist_01!$J439</f>
        <v>2785.71952778489</v>
      </c>
      <c r="J439" s="69" t="n">
        <f aca="false">Retirement_Dist_02!$J439</f>
        <v>1498.0326652103</v>
      </c>
      <c r="K439" s="69" t="n">
        <f aca="true">IF($B439&gt;Input!$C$28,(-1)*PMT(Input!$C$19/(100*12),($A$620-OFFSET($A$4,MATCH(Input!$C$28,$B$4:$B$620,1),0,1,1)),$AD$4,0,1),0)</f>
        <v>2734.70377450013</v>
      </c>
      <c r="L439" s="69" t="n">
        <f aca="false">IF(AND(($B439&lt;Input!$C$28),($B439&lt;Input!$G$28)),($G439+$H439+$I439+$J439),($G439+$H439+$I439+$J439+$K439))</f>
        <v>5133.600061902</v>
      </c>
      <c r="M439" s="69" t="n">
        <f aca="false">Mortgage!$L439</f>
        <v>-724.569582000668</v>
      </c>
      <c r="N439" s="69" t="n">
        <f aca="false">$L439+$M439</f>
        <v>4409.03047990133</v>
      </c>
      <c r="O439" s="69" t="n">
        <f aca="false">IF(AND(($B439&lt;Input!$C$28),($B439&lt;Input!$G$28)),Expenses!$D439,(-1)*$N439)</f>
        <v>-4409.03047990133</v>
      </c>
      <c r="P439" s="69" t="n">
        <f aca="false">Childcare!$D439</f>
        <v>0</v>
      </c>
      <c r="Q439" s="69" t="n">
        <f aca="false">Loan_01!$E439</f>
        <v>0</v>
      </c>
      <c r="R439" s="69" t="n">
        <f aca="false">Loan_02!$E439</f>
        <v>0</v>
      </c>
      <c r="S439" s="69" t="n">
        <f aca="false">(-1)*SUM(Roth_01!$D439+Roth_02!$D439+IRA_01!$D439+IRA_02!$D439+Invest_01!$D439+Invest_02!$D439)</f>
        <v>-0</v>
      </c>
      <c r="T439" s="69" t="n">
        <f aca="false">(-1)*(IF(($B439&gt;Input!$O$22),0,Input!$O$28)+IF(($B439&gt;Input!$O$29),0,Input!$O$35)+IF(($B439&gt;Input!$O$36),0,Input!$O$42))</f>
        <v>-0</v>
      </c>
      <c r="U439" s="69" t="n">
        <f aca="false">IF(($AB438*(Input!$C$17/100)&gt;0),0,($AB438*(Input!$C$17/100)))</f>
        <v>0</v>
      </c>
      <c r="V439" s="69"/>
      <c r="W439" s="69" t="n">
        <f aca="false">IF(($N439+$O439+$P439+$Q439+$R439+$S439+$T439+$U439)&lt;0,($N439+$O439+$P439+$Q439+$R439+$S439+$T439+$U439),0)</f>
        <v>0</v>
      </c>
      <c r="X439" s="69"/>
      <c r="Y439" s="69" t="n">
        <f aca="false">IF(($N439+$O439+$P439+$Q439+$R439+$S439+$T439+$U439)&gt;=0,($N439+$O439+$P439+$Q439+$R439+$S439+$T439+$U439),0)</f>
        <v>0</v>
      </c>
      <c r="AA439" s="69" t="n">
        <f aca="false">IF(AND((($AB438+$W438-$U438)&lt;0),($Y439&gt;0)),($AA438-$K439)*(1+Input!$C$19/(12*100)),($AA438+$Y439-$K439)*(1+Input!$C$19/(12*100)))</f>
        <v>490415.615436257</v>
      </c>
      <c r="AB439" s="69" t="n">
        <f aca="false">IF(AND((($AB438+$W438-$U438)&lt;0),($Y439&gt;=0)),($AB438+$W438-$U438+$Y439)*(1+Input!$C$16/(12*100)),0)</f>
        <v>0</v>
      </c>
    </row>
    <row r="440" customFormat="false" ht="12.8" hidden="false" customHeight="false" outlineLevel="0" collapsed="false">
      <c r="A440" s="67" t="n">
        <v>436</v>
      </c>
      <c r="B440" s="68" t="n">
        <f aca="false">EOMONTH(Input!$C$7,A440)</f>
        <v>56188</v>
      </c>
      <c r="D440" s="67" t="n">
        <f aca="false">DATEDIF(Input!$C$23,$B440,"Y")</f>
        <v>76</v>
      </c>
      <c r="E440" s="67" t="n">
        <f aca="false">DATEDIF(Input!$G$23,$B440,"Y")</f>
        <v>75</v>
      </c>
      <c r="G440" s="69" t="n">
        <f aca="false">Salary_01!$L440</f>
        <v>-942.427952796656</v>
      </c>
      <c r="H440" s="69" t="n">
        <f aca="false">Salary_02!$L440</f>
        <v>-942.427952796656</v>
      </c>
      <c r="I440" s="69" t="n">
        <f aca="false">Retirement_Dist_01!$J440</f>
        <v>2785.71952778489</v>
      </c>
      <c r="J440" s="69" t="n">
        <f aca="false">Retirement_Dist_02!$J440</f>
        <v>1498.0326652103</v>
      </c>
      <c r="K440" s="69" t="n">
        <f aca="true">IF($B440&gt;Input!$C$28,(-1)*PMT(Input!$C$19/(100*12),($A$620-OFFSET($A$4,MATCH(Input!$C$28,$B$4:$B$620,1),0,1,1)),$AD$4,0,1),0)</f>
        <v>2734.70377450013</v>
      </c>
      <c r="L440" s="69" t="n">
        <f aca="false">IF(AND(($B440&lt;Input!$C$28),($B440&lt;Input!$G$28)),($G440+$H440+$I440+$J440),($G440+$H440+$I440+$J440+$K440))</f>
        <v>5133.600061902</v>
      </c>
      <c r="M440" s="69" t="n">
        <f aca="false">Mortgage!$L440</f>
        <v>-724.569582000668</v>
      </c>
      <c r="N440" s="69" t="n">
        <f aca="false">$L440+$M440</f>
        <v>4409.03047990133</v>
      </c>
      <c r="O440" s="69" t="n">
        <f aca="false">IF(AND(($B440&lt;Input!$C$28),($B440&lt;Input!$G$28)),Expenses!$D440,(-1)*$N440)</f>
        <v>-4409.03047990133</v>
      </c>
      <c r="P440" s="69" t="n">
        <f aca="false">Childcare!$D440</f>
        <v>0</v>
      </c>
      <c r="Q440" s="69" t="n">
        <f aca="false">Loan_01!$E440</f>
        <v>0</v>
      </c>
      <c r="R440" s="69" t="n">
        <f aca="false">Loan_02!$E440</f>
        <v>0</v>
      </c>
      <c r="S440" s="69" t="n">
        <f aca="false">(-1)*SUM(Roth_01!$D440+Roth_02!$D440+IRA_01!$D440+IRA_02!$D440+Invest_01!$D440+Invest_02!$D440)</f>
        <v>-0</v>
      </c>
      <c r="T440" s="69" t="n">
        <f aca="false">(-1)*(IF(($B440&gt;Input!$O$22),0,Input!$O$28)+IF(($B440&gt;Input!$O$29),0,Input!$O$35)+IF(($B440&gt;Input!$O$36),0,Input!$O$42))</f>
        <v>-0</v>
      </c>
      <c r="U440" s="69" t="n">
        <f aca="false">IF(($AB439*(Input!$C$17/100)&gt;0),0,($AB439*(Input!$C$17/100)))</f>
        <v>0</v>
      </c>
      <c r="V440" s="69"/>
      <c r="W440" s="69" t="n">
        <f aca="false">IF(($N440+$O440+$P440+$Q440+$R440+$S440+$T440+$U440)&lt;0,($N440+$O440+$P440+$Q440+$R440+$S440+$T440+$U440),0)</f>
        <v>0</v>
      </c>
      <c r="X440" s="69"/>
      <c r="Y440" s="69" t="n">
        <f aca="false">IF(($N440+$O440+$P440+$Q440+$R440+$S440+$T440+$U440)&gt;=0,($N440+$O440+$P440+$Q440+$R440+$S440+$T440+$U440),0)</f>
        <v>0</v>
      </c>
      <c r="AA440" s="69" t="n">
        <f aca="false">IF(AND((($AB439+$W439-$U439)&lt;0),($Y440&gt;0)),($AA439-$K440)*(1+Input!$C$19/(12*100)),($AA439+$Y440-$K440)*(1+Input!$C$19/(12*100)))</f>
        <v>487701.231699743</v>
      </c>
      <c r="AB440" s="69" t="n">
        <f aca="false">IF(AND((($AB439+$W439-$U439)&lt;0),($Y440&gt;=0)),($AB439+$W439-$U439+$Y440)*(1+Input!$C$16/(12*100)),0)</f>
        <v>0</v>
      </c>
    </row>
    <row r="441" customFormat="false" ht="12.8" hidden="false" customHeight="false" outlineLevel="0" collapsed="false">
      <c r="A441" s="67" t="n">
        <v>437</v>
      </c>
      <c r="B441" s="68" t="n">
        <f aca="false">EOMONTH(Input!$C$7,A441)</f>
        <v>56218</v>
      </c>
      <c r="D441" s="67" t="n">
        <f aca="false">DATEDIF(Input!$C$23,$B441,"Y")</f>
        <v>76</v>
      </c>
      <c r="E441" s="67" t="n">
        <f aca="false">DATEDIF(Input!$G$23,$B441,"Y")</f>
        <v>75</v>
      </c>
      <c r="G441" s="69" t="n">
        <f aca="false">Salary_01!$L441</f>
        <v>-942.427952796656</v>
      </c>
      <c r="H441" s="69" t="n">
        <f aca="false">Salary_02!$L441</f>
        <v>-942.427952796656</v>
      </c>
      <c r="I441" s="69" t="n">
        <f aca="false">Retirement_Dist_01!$J441</f>
        <v>2785.71952778489</v>
      </c>
      <c r="J441" s="69" t="n">
        <f aca="false">Retirement_Dist_02!$J441</f>
        <v>1498.0326652103</v>
      </c>
      <c r="K441" s="69" t="n">
        <f aca="true">IF($B441&gt;Input!$C$28,(-1)*PMT(Input!$C$19/(100*12),($A$620-OFFSET($A$4,MATCH(Input!$C$28,$B$4:$B$620,1),0,1,1)),$AD$4,0,1),0)</f>
        <v>2734.70377450013</v>
      </c>
      <c r="L441" s="69" t="n">
        <f aca="false">IF(AND(($B441&lt;Input!$C$28),($B441&lt;Input!$G$28)),($G441+$H441+$I441+$J441),($G441+$H441+$I441+$J441+$K441))</f>
        <v>5133.600061902</v>
      </c>
      <c r="M441" s="69" t="n">
        <f aca="false">Mortgage!$L441</f>
        <v>-724.569582000668</v>
      </c>
      <c r="N441" s="69" t="n">
        <f aca="false">$L441+$M441</f>
        <v>4409.03047990133</v>
      </c>
      <c r="O441" s="69" t="n">
        <f aca="false">IF(AND(($B441&lt;Input!$C$28),($B441&lt;Input!$G$28)),Expenses!$D441,(-1)*$N441)</f>
        <v>-4409.03047990133</v>
      </c>
      <c r="P441" s="69" t="n">
        <f aca="false">Childcare!$D441</f>
        <v>0</v>
      </c>
      <c r="Q441" s="69" t="n">
        <f aca="false">Loan_01!$E441</f>
        <v>0</v>
      </c>
      <c r="R441" s="69" t="n">
        <f aca="false">Loan_02!$E441</f>
        <v>0</v>
      </c>
      <c r="S441" s="69" t="n">
        <f aca="false">(-1)*SUM(Roth_01!$D441+Roth_02!$D441+IRA_01!$D441+IRA_02!$D441+Invest_01!$D441+Invest_02!$D441)</f>
        <v>-0</v>
      </c>
      <c r="T441" s="69" t="n">
        <f aca="false">(-1)*(IF(($B441&gt;Input!$O$22),0,Input!$O$28)+IF(($B441&gt;Input!$O$29),0,Input!$O$35)+IF(($B441&gt;Input!$O$36),0,Input!$O$42))</f>
        <v>-0</v>
      </c>
      <c r="U441" s="69" t="n">
        <f aca="false">IF(($AB440*(Input!$C$17/100)&gt;0),0,($AB440*(Input!$C$17/100)))</f>
        <v>0</v>
      </c>
      <c r="V441" s="69"/>
      <c r="W441" s="69" t="n">
        <f aca="false">IF(($N441+$O441+$P441+$Q441+$R441+$S441+$T441+$U441)&lt;0,($N441+$O441+$P441+$Q441+$R441+$S441+$T441+$U441),0)</f>
        <v>0</v>
      </c>
      <c r="X441" s="69"/>
      <c r="Y441" s="69" t="n">
        <f aca="false">IF(($N441+$O441+$P441+$Q441+$R441+$S441+$T441+$U441)&gt;=0,($N441+$O441+$P441+$Q441+$R441+$S441+$T441+$U441),0)</f>
        <v>0</v>
      </c>
      <c r="AA441" s="69" t="n">
        <f aca="false">IF(AND((($AB440+$W440-$U440)&lt;0),($Y441&gt;0)),($AA440-$K441)*(1+Input!$C$19/(12*100)),($AA440+$Y441-$K441)*(1+Input!$C$19/(12*100)))</f>
        <v>484986.734863906</v>
      </c>
      <c r="AB441" s="69" t="n">
        <f aca="false">IF(AND((($AB440+$W440-$U440)&lt;0),($Y441&gt;=0)),($AB440+$W440-$U440+$Y441)*(1+Input!$C$16/(12*100)),0)</f>
        <v>0</v>
      </c>
    </row>
    <row r="442" customFormat="false" ht="12.8" hidden="false" customHeight="false" outlineLevel="0" collapsed="false">
      <c r="A442" s="67" t="n">
        <v>438</v>
      </c>
      <c r="B442" s="68" t="n">
        <f aca="false">EOMONTH(Input!$C$7,A442)</f>
        <v>56249</v>
      </c>
      <c r="D442" s="67" t="n">
        <f aca="false">DATEDIF(Input!$C$23,$B442,"Y")</f>
        <v>76</v>
      </c>
      <c r="E442" s="67" t="n">
        <f aca="false">DATEDIF(Input!$G$23,$B442,"Y")</f>
        <v>75</v>
      </c>
      <c r="G442" s="69" t="n">
        <f aca="false">Salary_01!$L442</f>
        <v>-942.427952796656</v>
      </c>
      <c r="H442" s="69" t="n">
        <f aca="false">Salary_02!$L442</f>
        <v>-942.427952796656</v>
      </c>
      <c r="I442" s="69" t="n">
        <f aca="false">Retirement_Dist_01!$J442</f>
        <v>2785.71952778489</v>
      </c>
      <c r="J442" s="69" t="n">
        <f aca="false">Retirement_Dist_02!$J442</f>
        <v>1498.0326652103</v>
      </c>
      <c r="K442" s="69" t="n">
        <f aca="true">IF($B442&gt;Input!$C$28,(-1)*PMT(Input!$C$19/(100*12),($A$620-OFFSET($A$4,MATCH(Input!$C$28,$B$4:$B$620,1),0,1,1)),$AD$4,0,1),0)</f>
        <v>2734.70377450013</v>
      </c>
      <c r="L442" s="69" t="n">
        <f aca="false">IF(AND(($B442&lt;Input!$C$28),($B442&lt;Input!$G$28)),($G442+$H442+$I442+$J442),($G442+$H442+$I442+$J442+$K442))</f>
        <v>5133.600061902</v>
      </c>
      <c r="M442" s="69" t="n">
        <f aca="false">Mortgage!$L442</f>
        <v>-724.569582000668</v>
      </c>
      <c r="N442" s="69" t="n">
        <f aca="false">$L442+$M442</f>
        <v>4409.03047990133</v>
      </c>
      <c r="O442" s="69" t="n">
        <f aca="false">IF(AND(($B442&lt;Input!$C$28),($B442&lt;Input!$G$28)),Expenses!$D442,(-1)*$N442)</f>
        <v>-4409.03047990133</v>
      </c>
      <c r="P442" s="69" t="n">
        <f aca="false">Childcare!$D442</f>
        <v>0</v>
      </c>
      <c r="Q442" s="69" t="n">
        <f aca="false">Loan_01!$E442</f>
        <v>0</v>
      </c>
      <c r="R442" s="69" t="n">
        <f aca="false">Loan_02!$E442</f>
        <v>0</v>
      </c>
      <c r="S442" s="69" t="n">
        <f aca="false">(-1)*SUM(Roth_01!$D442+Roth_02!$D442+IRA_01!$D442+IRA_02!$D442+Invest_01!$D442+Invest_02!$D442)</f>
        <v>-0</v>
      </c>
      <c r="T442" s="69" t="n">
        <f aca="false">(-1)*(IF(($B442&gt;Input!$O$22),0,Input!$O$28)+IF(($B442&gt;Input!$O$29),0,Input!$O$35)+IF(($B442&gt;Input!$O$36),0,Input!$O$42))</f>
        <v>-0</v>
      </c>
      <c r="U442" s="69" t="n">
        <f aca="false">IF(($AB441*(Input!$C$17/100)&gt;0),0,($AB441*(Input!$C$17/100)))</f>
        <v>0</v>
      </c>
      <c r="V442" s="69"/>
      <c r="W442" s="69" t="n">
        <f aca="false">IF(($N442+$O442+$P442+$Q442+$R442+$S442+$T442+$U442)&lt;0,($N442+$O442+$P442+$Q442+$R442+$S442+$T442+$U442),0)</f>
        <v>0</v>
      </c>
      <c r="X442" s="69"/>
      <c r="Y442" s="69" t="n">
        <f aca="false">IF(($N442+$O442+$P442+$Q442+$R442+$S442+$T442+$U442)&gt;=0,($N442+$O442+$P442+$Q442+$R442+$S442+$T442+$U442),0)</f>
        <v>0</v>
      </c>
      <c r="AA442" s="69" t="n">
        <f aca="false">IF(AND((($AB441+$W441-$U441)&lt;0),($Y442&gt;0)),($AA441-$K442)*(1+Input!$C$19/(12*100)),($AA441+$Y442-$K442)*(1+Input!$C$19/(12*100)))</f>
        <v>482272.124924035</v>
      </c>
      <c r="AB442" s="69" t="n">
        <f aca="false">IF(AND((($AB441+$W441-$U441)&lt;0),($Y442&gt;=0)),($AB441+$W441-$U441+$Y442)*(1+Input!$C$16/(12*100)),0)</f>
        <v>0</v>
      </c>
    </row>
    <row r="443" customFormat="false" ht="12.8" hidden="false" customHeight="false" outlineLevel="0" collapsed="false">
      <c r="A443" s="67" t="n">
        <v>439</v>
      </c>
      <c r="B443" s="68" t="n">
        <f aca="false">EOMONTH(Input!$C$7,A443)</f>
        <v>56280</v>
      </c>
      <c r="D443" s="67" t="n">
        <f aca="false">DATEDIF(Input!$C$23,$B443,"Y")</f>
        <v>76</v>
      </c>
      <c r="E443" s="67" t="n">
        <f aca="false">DATEDIF(Input!$G$23,$B443,"Y")</f>
        <v>75</v>
      </c>
      <c r="G443" s="69" t="n">
        <f aca="false">Salary_01!$L443</f>
        <v>-942.427952796656</v>
      </c>
      <c r="H443" s="69" t="n">
        <f aca="false">Salary_02!$L443</f>
        <v>-942.427952796656</v>
      </c>
      <c r="I443" s="69" t="n">
        <f aca="false">Retirement_Dist_01!$J443</f>
        <v>2785.71952778489</v>
      </c>
      <c r="J443" s="69" t="n">
        <f aca="false">Retirement_Dist_02!$J443</f>
        <v>1498.0326652103</v>
      </c>
      <c r="K443" s="69" t="n">
        <f aca="true">IF($B443&gt;Input!$C$28,(-1)*PMT(Input!$C$19/(100*12),($A$620-OFFSET($A$4,MATCH(Input!$C$28,$B$4:$B$620,1),0,1,1)),$AD$4,0,1),0)</f>
        <v>2734.70377450013</v>
      </c>
      <c r="L443" s="69" t="n">
        <f aca="false">IF(AND(($B443&lt;Input!$C$28),($B443&lt;Input!$G$28)),($G443+$H443+$I443+$J443),($G443+$H443+$I443+$J443+$K443))</f>
        <v>5133.600061902</v>
      </c>
      <c r="M443" s="69" t="n">
        <f aca="false">Mortgage!$L443</f>
        <v>-724.569582000668</v>
      </c>
      <c r="N443" s="69" t="n">
        <f aca="false">$L443+$M443</f>
        <v>4409.03047990133</v>
      </c>
      <c r="O443" s="69" t="n">
        <f aca="false">IF(AND(($B443&lt;Input!$C$28),($B443&lt;Input!$G$28)),Expenses!$D443,(-1)*$N443)</f>
        <v>-4409.03047990133</v>
      </c>
      <c r="P443" s="69" t="n">
        <f aca="false">Childcare!$D443</f>
        <v>0</v>
      </c>
      <c r="Q443" s="69" t="n">
        <f aca="false">Loan_01!$E443</f>
        <v>0</v>
      </c>
      <c r="R443" s="69" t="n">
        <f aca="false">Loan_02!$E443</f>
        <v>0</v>
      </c>
      <c r="S443" s="69" t="n">
        <f aca="false">(-1)*SUM(Roth_01!$D443+Roth_02!$D443+IRA_01!$D443+IRA_02!$D443+Invest_01!$D443+Invest_02!$D443)</f>
        <v>-0</v>
      </c>
      <c r="T443" s="69" t="n">
        <f aca="false">(-1)*(IF(($B443&gt;Input!$O$22),0,Input!$O$28)+IF(($B443&gt;Input!$O$29),0,Input!$O$35)+IF(($B443&gt;Input!$O$36),0,Input!$O$42))</f>
        <v>-0</v>
      </c>
      <c r="U443" s="69" t="n">
        <f aca="false">IF(($AB442*(Input!$C$17/100)&gt;0),0,($AB442*(Input!$C$17/100)))</f>
        <v>0</v>
      </c>
      <c r="V443" s="69"/>
      <c r="W443" s="69" t="n">
        <f aca="false">IF(($N443+$O443+$P443+$Q443+$R443+$S443+$T443+$U443)&lt;0,($N443+$O443+$P443+$Q443+$R443+$S443+$T443+$U443),0)</f>
        <v>0</v>
      </c>
      <c r="X443" s="69"/>
      <c r="Y443" s="69" t="n">
        <f aca="false">IF(($N443+$O443+$P443+$Q443+$R443+$S443+$T443+$U443)&gt;=0,($N443+$O443+$P443+$Q443+$R443+$S443+$T443+$U443),0)</f>
        <v>0</v>
      </c>
      <c r="AA443" s="69" t="n">
        <f aca="false">IF(AND((($AB442+$W442-$U442)&lt;0),($Y443&gt;0)),($AA442-$K443)*(1+Input!$C$19/(12*100)),($AA442+$Y443-$K443)*(1+Input!$C$19/(12*100)))</f>
        <v>479557.401875416</v>
      </c>
      <c r="AB443" s="69" t="n">
        <f aca="false">IF(AND((($AB442+$W442-$U442)&lt;0),($Y443&gt;=0)),($AB442+$W442-$U442+$Y443)*(1+Input!$C$16/(12*100)),0)</f>
        <v>0</v>
      </c>
    </row>
    <row r="444" customFormat="false" ht="12.8" hidden="false" customHeight="false" outlineLevel="0" collapsed="false">
      <c r="A444" s="67" t="n">
        <v>440</v>
      </c>
      <c r="B444" s="68" t="n">
        <f aca="false">EOMONTH(Input!$C$7,A444)</f>
        <v>56308</v>
      </c>
      <c r="D444" s="67" t="n">
        <f aca="false">DATEDIF(Input!$C$23,$B444,"Y")</f>
        <v>76</v>
      </c>
      <c r="E444" s="67" t="n">
        <f aca="false">DATEDIF(Input!$G$23,$B444,"Y")</f>
        <v>75</v>
      </c>
      <c r="G444" s="69" t="n">
        <f aca="false">Salary_01!$L444</f>
        <v>-942.427952796656</v>
      </c>
      <c r="H444" s="69" t="n">
        <f aca="false">Salary_02!$L444</f>
        <v>-942.427952796656</v>
      </c>
      <c r="I444" s="69" t="n">
        <f aca="false">Retirement_Dist_01!$J444</f>
        <v>2785.71952778489</v>
      </c>
      <c r="J444" s="69" t="n">
        <f aca="false">Retirement_Dist_02!$J444</f>
        <v>1498.0326652103</v>
      </c>
      <c r="K444" s="69" t="n">
        <f aca="true">IF($B444&gt;Input!$C$28,(-1)*PMT(Input!$C$19/(100*12),($A$620-OFFSET($A$4,MATCH(Input!$C$28,$B$4:$B$620,1),0,1,1)),$AD$4,0,1),0)</f>
        <v>2734.70377450013</v>
      </c>
      <c r="L444" s="69" t="n">
        <f aca="false">IF(AND(($B444&lt;Input!$C$28),($B444&lt;Input!$G$28)),($G444+$H444+$I444+$J444),($G444+$H444+$I444+$J444+$K444))</f>
        <v>5133.600061902</v>
      </c>
      <c r="M444" s="69" t="n">
        <f aca="false">Mortgage!$L444</f>
        <v>-724.569582000668</v>
      </c>
      <c r="N444" s="69" t="n">
        <f aca="false">$L444+$M444</f>
        <v>4409.03047990133</v>
      </c>
      <c r="O444" s="69" t="n">
        <f aca="false">IF(AND(($B444&lt;Input!$C$28),($B444&lt;Input!$G$28)),Expenses!$D444,(-1)*$N444)</f>
        <v>-4409.03047990133</v>
      </c>
      <c r="P444" s="69" t="n">
        <f aca="false">Childcare!$D444</f>
        <v>0</v>
      </c>
      <c r="Q444" s="69" t="n">
        <f aca="false">Loan_01!$E444</f>
        <v>0</v>
      </c>
      <c r="R444" s="69" t="n">
        <f aca="false">Loan_02!$E444</f>
        <v>0</v>
      </c>
      <c r="S444" s="69" t="n">
        <f aca="false">(-1)*SUM(Roth_01!$D444+Roth_02!$D444+IRA_01!$D444+IRA_02!$D444+Invest_01!$D444+Invest_02!$D444)</f>
        <v>-0</v>
      </c>
      <c r="T444" s="69" t="n">
        <f aca="false">(-1)*(IF(($B444&gt;Input!$O$22),0,Input!$O$28)+IF(($B444&gt;Input!$O$29),0,Input!$O$35)+IF(($B444&gt;Input!$O$36),0,Input!$O$42))</f>
        <v>-0</v>
      </c>
      <c r="U444" s="69" t="n">
        <f aca="false">IF(($AB443*(Input!$C$17/100)&gt;0),0,($AB443*(Input!$C$17/100)))</f>
        <v>0</v>
      </c>
      <c r="V444" s="69"/>
      <c r="W444" s="69" t="n">
        <f aca="false">IF(($N444+$O444+$P444+$Q444+$R444+$S444+$T444+$U444)&lt;0,($N444+$O444+$P444+$Q444+$R444+$S444+$T444+$U444),0)</f>
        <v>0</v>
      </c>
      <c r="X444" s="69"/>
      <c r="Y444" s="69" t="n">
        <f aca="false">IF(($N444+$O444+$P444+$Q444+$R444+$S444+$T444+$U444)&gt;=0,($N444+$O444+$P444+$Q444+$R444+$S444+$T444+$U444),0)</f>
        <v>0</v>
      </c>
      <c r="AA444" s="69" t="n">
        <f aca="false">IF(AND((($AB443+$W443-$U443)&lt;0),($Y444&gt;0)),($AA443-$K444)*(1+Input!$C$19/(12*100)),($AA443+$Y444-$K444)*(1+Input!$C$19/(12*100)))</f>
        <v>476842.565713337</v>
      </c>
      <c r="AB444" s="69" t="n">
        <f aca="false">IF(AND((($AB443+$W443-$U443)&lt;0),($Y444&gt;=0)),($AB443+$W443-$U443+$Y444)*(1+Input!$C$16/(12*100)),0)</f>
        <v>0</v>
      </c>
    </row>
    <row r="445" customFormat="false" ht="12.8" hidden="false" customHeight="false" outlineLevel="0" collapsed="false">
      <c r="A445" s="67" t="n">
        <v>441</v>
      </c>
      <c r="B445" s="68" t="n">
        <f aca="false">EOMONTH(Input!$C$7,A445)</f>
        <v>56339</v>
      </c>
      <c r="D445" s="67" t="n">
        <f aca="false">DATEDIF(Input!$C$23,$B445,"Y")</f>
        <v>76</v>
      </c>
      <c r="E445" s="67" t="n">
        <f aca="false">DATEDIF(Input!$G$23,$B445,"Y")</f>
        <v>75</v>
      </c>
      <c r="G445" s="69" t="n">
        <f aca="false">Salary_01!$L445</f>
        <v>-942.427952796656</v>
      </c>
      <c r="H445" s="69" t="n">
        <f aca="false">Salary_02!$L445</f>
        <v>-942.427952796656</v>
      </c>
      <c r="I445" s="69" t="n">
        <f aca="false">Retirement_Dist_01!$J445</f>
        <v>2785.71952778489</v>
      </c>
      <c r="J445" s="69" t="n">
        <f aca="false">Retirement_Dist_02!$J445</f>
        <v>1498.0326652103</v>
      </c>
      <c r="K445" s="69" t="n">
        <f aca="true">IF($B445&gt;Input!$C$28,(-1)*PMT(Input!$C$19/(100*12),($A$620-OFFSET($A$4,MATCH(Input!$C$28,$B$4:$B$620,1),0,1,1)),$AD$4,0,1),0)</f>
        <v>2734.70377450013</v>
      </c>
      <c r="L445" s="69" t="n">
        <f aca="false">IF(AND(($B445&lt;Input!$C$28),($B445&lt;Input!$G$28)),($G445+$H445+$I445+$J445),($G445+$H445+$I445+$J445+$K445))</f>
        <v>5133.600061902</v>
      </c>
      <c r="M445" s="69" t="n">
        <f aca="false">Mortgage!$L445</f>
        <v>-724.569582000668</v>
      </c>
      <c r="N445" s="69" t="n">
        <f aca="false">$L445+$M445</f>
        <v>4409.03047990133</v>
      </c>
      <c r="O445" s="69" t="n">
        <f aca="false">IF(AND(($B445&lt;Input!$C$28),($B445&lt;Input!$G$28)),Expenses!$D445,(-1)*$N445)</f>
        <v>-4409.03047990133</v>
      </c>
      <c r="P445" s="69" t="n">
        <f aca="false">Childcare!$D445</f>
        <v>0</v>
      </c>
      <c r="Q445" s="69" t="n">
        <f aca="false">Loan_01!$E445</f>
        <v>0</v>
      </c>
      <c r="R445" s="69" t="n">
        <f aca="false">Loan_02!$E445</f>
        <v>0</v>
      </c>
      <c r="S445" s="69" t="n">
        <f aca="false">(-1)*SUM(Roth_01!$D445+Roth_02!$D445+IRA_01!$D445+IRA_02!$D445+Invest_01!$D445+Invest_02!$D445)</f>
        <v>-0</v>
      </c>
      <c r="T445" s="69" t="n">
        <f aca="false">(-1)*(IF(($B445&gt;Input!$O$22),0,Input!$O$28)+IF(($B445&gt;Input!$O$29),0,Input!$O$35)+IF(($B445&gt;Input!$O$36),0,Input!$O$42))</f>
        <v>-0</v>
      </c>
      <c r="U445" s="69" t="n">
        <f aca="false">IF(($AB444*(Input!$C$17/100)&gt;0),0,($AB444*(Input!$C$17/100)))</f>
        <v>0</v>
      </c>
      <c r="V445" s="69"/>
      <c r="W445" s="69" t="n">
        <f aca="false">IF(($N445+$O445+$P445+$Q445+$R445+$S445+$T445+$U445)&lt;0,($N445+$O445+$P445+$Q445+$R445+$S445+$T445+$U445),0)</f>
        <v>0</v>
      </c>
      <c r="X445" s="69"/>
      <c r="Y445" s="69" t="n">
        <f aca="false">IF(($N445+$O445+$P445+$Q445+$R445+$S445+$T445+$U445)&gt;=0,($N445+$O445+$P445+$Q445+$R445+$S445+$T445+$U445),0)</f>
        <v>0</v>
      </c>
      <c r="AA445" s="69" t="n">
        <f aca="false">IF(AND((($AB444+$W444-$U444)&lt;0),($Y445&gt;0)),($AA444-$K445)*(1+Input!$C$19/(12*100)),($AA444+$Y445-$K445)*(1+Input!$C$19/(12*100)))</f>
        <v>474127.616433084</v>
      </c>
      <c r="AB445" s="69" t="n">
        <f aca="false">IF(AND((($AB444+$W444-$U444)&lt;0),($Y445&gt;=0)),($AB444+$W444-$U444+$Y445)*(1+Input!$C$16/(12*100)),0)</f>
        <v>0</v>
      </c>
    </row>
    <row r="446" customFormat="false" ht="12.8" hidden="false" customHeight="false" outlineLevel="0" collapsed="false">
      <c r="A446" s="67" t="n">
        <v>442</v>
      </c>
      <c r="B446" s="68" t="n">
        <f aca="false">EOMONTH(Input!$C$7,A446)</f>
        <v>56369</v>
      </c>
      <c r="D446" s="67" t="n">
        <f aca="false">DATEDIF(Input!$C$23,$B446,"Y")</f>
        <v>76</v>
      </c>
      <c r="E446" s="67" t="n">
        <f aca="false">DATEDIF(Input!$G$23,$B446,"Y")</f>
        <v>75</v>
      </c>
      <c r="G446" s="69" t="n">
        <f aca="false">Salary_01!$L446</f>
        <v>-942.427952796656</v>
      </c>
      <c r="H446" s="69" t="n">
        <f aca="false">Salary_02!$L446</f>
        <v>-942.427952796656</v>
      </c>
      <c r="I446" s="69" t="n">
        <f aca="false">Retirement_Dist_01!$J446</f>
        <v>2785.71952778489</v>
      </c>
      <c r="J446" s="69" t="n">
        <f aca="false">Retirement_Dist_02!$J446</f>
        <v>1498.0326652103</v>
      </c>
      <c r="K446" s="69" t="n">
        <f aca="true">IF($B446&gt;Input!$C$28,(-1)*PMT(Input!$C$19/(100*12),($A$620-OFFSET($A$4,MATCH(Input!$C$28,$B$4:$B$620,1),0,1,1)),$AD$4,0,1),0)</f>
        <v>2734.70377450013</v>
      </c>
      <c r="L446" s="69" t="n">
        <f aca="false">IF(AND(($B446&lt;Input!$C$28),($B446&lt;Input!$G$28)),($G446+$H446+$I446+$J446),($G446+$H446+$I446+$J446+$K446))</f>
        <v>5133.600061902</v>
      </c>
      <c r="M446" s="69" t="n">
        <f aca="false">Mortgage!$L446</f>
        <v>-724.569582000668</v>
      </c>
      <c r="N446" s="69" t="n">
        <f aca="false">$L446+$M446</f>
        <v>4409.03047990133</v>
      </c>
      <c r="O446" s="69" t="n">
        <f aca="false">IF(AND(($B446&lt;Input!$C$28),($B446&lt;Input!$G$28)),Expenses!$D446,(-1)*$N446)</f>
        <v>-4409.03047990133</v>
      </c>
      <c r="P446" s="69" t="n">
        <f aca="false">Childcare!$D446</f>
        <v>0</v>
      </c>
      <c r="Q446" s="69" t="n">
        <f aca="false">Loan_01!$E446</f>
        <v>0</v>
      </c>
      <c r="R446" s="69" t="n">
        <f aca="false">Loan_02!$E446</f>
        <v>0</v>
      </c>
      <c r="S446" s="69" t="n">
        <f aca="false">(-1)*SUM(Roth_01!$D446+Roth_02!$D446+IRA_01!$D446+IRA_02!$D446+Invest_01!$D446+Invest_02!$D446)</f>
        <v>-0</v>
      </c>
      <c r="T446" s="69" t="n">
        <f aca="false">(-1)*(IF(($B446&gt;Input!$O$22),0,Input!$O$28)+IF(($B446&gt;Input!$O$29),0,Input!$O$35)+IF(($B446&gt;Input!$O$36),0,Input!$O$42))</f>
        <v>-0</v>
      </c>
      <c r="U446" s="69" t="n">
        <f aca="false">IF(($AB445*(Input!$C$17/100)&gt;0),0,($AB445*(Input!$C$17/100)))</f>
        <v>0</v>
      </c>
      <c r="V446" s="69"/>
      <c r="W446" s="69" t="n">
        <f aca="false">IF(($N446+$O446+$P446+$Q446+$R446+$S446+$T446+$U446)&lt;0,($N446+$O446+$P446+$Q446+$R446+$S446+$T446+$U446),0)</f>
        <v>0</v>
      </c>
      <c r="X446" s="69"/>
      <c r="Y446" s="69" t="n">
        <f aca="false">IF(($N446+$O446+$P446+$Q446+$R446+$S446+$T446+$U446)&gt;=0,($N446+$O446+$P446+$Q446+$R446+$S446+$T446+$U446),0)</f>
        <v>0</v>
      </c>
      <c r="AA446" s="69" t="n">
        <f aca="false">IF(AND((($AB445+$W445-$U445)&lt;0),($Y446&gt;0)),($AA445-$K446)*(1+Input!$C$19/(12*100)),($AA445+$Y446-$K446)*(1+Input!$C$19/(12*100)))</f>
        <v>471412.554029945</v>
      </c>
      <c r="AB446" s="69" t="n">
        <f aca="false">IF(AND((($AB445+$W445-$U445)&lt;0),($Y446&gt;=0)),($AB445+$W445-$U445+$Y446)*(1+Input!$C$16/(12*100)),0)</f>
        <v>0</v>
      </c>
    </row>
    <row r="447" customFormat="false" ht="12.8" hidden="false" customHeight="false" outlineLevel="0" collapsed="false">
      <c r="A447" s="67" t="n">
        <v>443</v>
      </c>
      <c r="B447" s="68" t="n">
        <f aca="false">EOMONTH(Input!$C$7,A447)</f>
        <v>56400</v>
      </c>
      <c r="D447" s="67" t="n">
        <f aca="false">DATEDIF(Input!$C$23,$B447,"Y")</f>
        <v>77</v>
      </c>
      <c r="E447" s="67" t="n">
        <f aca="false">DATEDIF(Input!$G$23,$B447,"Y")</f>
        <v>75</v>
      </c>
      <c r="G447" s="69" t="n">
        <f aca="false">Salary_01!$L447</f>
        <v>-942.427952796656</v>
      </c>
      <c r="H447" s="69" t="n">
        <f aca="false">Salary_02!$L447</f>
        <v>-942.427952796656</v>
      </c>
      <c r="I447" s="69" t="n">
        <f aca="false">Retirement_Dist_01!$J447</f>
        <v>2785.71952778489</v>
      </c>
      <c r="J447" s="69" t="n">
        <f aca="false">Retirement_Dist_02!$J447</f>
        <v>1498.0326652103</v>
      </c>
      <c r="K447" s="69" t="n">
        <f aca="true">IF($B447&gt;Input!$C$28,(-1)*PMT(Input!$C$19/(100*12),($A$620-OFFSET($A$4,MATCH(Input!$C$28,$B$4:$B$620,1),0,1,1)),$AD$4,0,1),0)</f>
        <v>2734.70377450013</v>
      </c>
      <c r="L447" s="69" t="n">
        <f aca="false">IF(AND(($B447&lt;Input!$C$28),($B447&lt;Input!$G$28)),($G447+$H447+$I447+$J447),($G447+$H447+$I447+$J447+$K447))</f>
        <v>5133.600061902</v>
      </c>
      <c r="M447" s="69" t="n">
        <f aca="false">Mortgage!$L447</f>
        <v>-724.569582000668</v>
      </c>
      <c r="N447" s="69" t="n">
        <f aca="false">$L447+$M447</f>
        <v>4409.03047990133</v>
      </c>
      <c r="O447" s="69" t="n">
        <f aca="false">IF(AND(($B447&lt;Input!$C$28),($B447&lt;Input!$G$28)),Expenses!$D447,(-1)*$N447)</f>
        <v>-4409.03047990133</v>
      </c>
      <c r="P447" s="69" t="n">
        <f aca="false">Childcare!$D447</f>
        <v>0</v>
      </c>
      <c r="Q447" s="69" t="n">
        <f aca="false">Loan_01!$E447</f>
        <v>0</v>
      </c>
      <c r="R447" s="69" t="n">
        <f aca="false">Loan_02!$E447</f>
        <v>0</v>
      </c>
      <c r="S447" s="69" t="n">
        <f aca="false">(-1)*SUM(Roth_01!$D447+Roth_02!$D447+IRA_01!$D447+IRA_02!$D447+Invest_01!$D447+Invest_02!$D447)</f>
        <v>-0</v>
      </c>
      <c r="T447" s="69" t="n">
        <f aca="false">(-1)*(IF(($B447&gt;Input!$O$22),0,Input!$O$28)+IF(($B447&gt;Input!$O$29),0,Input!$O$35)+IF(($B447&gt;Input!$O$36),0,Input!$O$42))</f>
        <v>-0</v>
      </c>
      <c r="U447" s="69" t="n">
        <f aca="false">IF(($AB446*(Input!$C$17/100)&gt;0),0,($AB446*(Input!$C$17/100)))</f>
        <v>0</v>
      </c>
      <c r="V447" s="69"/>
      <c r="W447" s="69" t="n">
        <f aca="false">IF(($N447+$O447+$P447+$Q447+$R447+$S447+$T447+$U447)&lt;0,($N447+$O447+$P447+$Q447+$R447+$S447+$T447+$U447),0)</f>
        <v>0</v>
      </c>
      <c r="X447" s="69"/>
      <c r="Y447" s="69" t="n">
        <f aca="false">IF(($N447+$O447+$P447+$Q447+$R447+$S447+$T447+$U447)&gt;=0,($N447+$O447+$P447+$Q447+$R447+$S447+$T447+$U447),0)</f>
        <v>0</v>
      </c>
      <c r="AA447" s="69" t="n">
        <f aca="false">IF(AND((($AB446+$W446-$U446)&lt;0),($Y447&gt;0)),($AA446-$K447)*(1+Input!$C$19/(12*100)),($AA446+$Y447-$K447)*(1+Input!$C$19/(12*100)))</f>
        <v>468697.378499205</v>
      </c>
      <c r="AB447" s="69" t="n">
        <f aca="false">IF(AND((($AB446+$W446-$U446)&lt;0),($Y447&gt;=0)),($AB446+$W446-$U446+$Y447)*(1+Input!$C$16/(12*100)),0)</f>
        <v>0</v>
      </c>
    </row>
    <row r="448" customFormat="false" ht="12.8" hidden="false" customHeight="false" outlineLevel="0" collapsed="false">
      <c r="A448" s="67" t="n">
        <v>444</v>
      </c>
      <c r="B448" s="68" t="n">
        <f aca="false">EOMONTH(Input!$C$7,A448)</f>
        <v>56430</v>
      </c>
      <c r="D448" s="67" t="n">
        <f aca="false">DATEDIF(Input!$C$23,$B448,"Y")</f>
        <v>77</v>
      </c>
      <c r="E448" s="67" t="n">
        <f aca="false">DATEDIF(Input!$G$23,$B448,"Y")</f>
        <v>75</v>
      </c>
      <c r="G448" s="69" t="n">
        <f aca="false">Salary_01!$L448</f>
        <v>-961.276511852589</v>
      </c>
      <c r="H448" s="69" t="n">
        <f aca="false">Salary_02!$L448</f>
        <v>-961.276511852589</v>
      </c>
      <c r="I448" s="69" t="n">
        <f aca="false">Retirement_Dist_01!$J448</f>
        <v>2785.71952778489</v>
      </c>
      <c r="J448" s="69" t="n">
        <f aca="false">Retirement_Dist_02!$J448</f>
        <v>1498.0326652103</v>
      </c>
      <c r="K448" s="69" t="n">
        <f aca="true">IF($B448&gt;Input!$C$28,(-1)*PMT(Input!$C$19/(100*12),($A$620-OFFSET($A$4,MATCH(Input!$C$28,$B$4:$B$620,1),0,1,1)),$AD$4,0,1),0)</f>
        <v>2734.70377450013</v>
      </c>
      <c r="L448" s="69" t="n">
        <f aca="false">IF(AND(($B448&lt;Input!$C$28),($B448&lt;Input!$G$28)),($G448+$H448+$I448+$J448),($G448+$H448+$I448+$J448+$K448))</f>
        <v>5095.90294379014</v>
      </c>
      <c r="M448" s="69" t="n">
        <f aca="false">Mortgage!$L448</f>
        <v>-746.306669460688</v>
      </c>
      <c r="N448" s="69" t="n">
        <f aca="false">$L448+$M448</f>
        <v>4349.59627432945</v>
      </c>
      <c r="O448" s="69" t="n">
        <f aca="false">IF(AND(($B448&lt;Input!$C$28),($B448&lt;Input!$G$28)),Expenses!$D448,(-1)*$N448)</f>
        <v>-4349.59627432945</v>
      </c>
      <c r="P448" s="69" t="n">
        <f aca="false">Childcare!$D448</f>
        <v>0</v>
      </c>
      <c r="Q448" s="69" t="n">
        <f aca="false">Loan_01!$E448</f>
        <v>0</v>
      </c>
      <c r="R448" s="69" t="n">
        <f aca="false">Loan_02!$E448</f>
        <v>0</v>
      </c>
      <c r="S448" s="69" t="n">
        <f aca="false">(-1)*SUM(Roth_01!$D448+Roth_02!$D448+IRA_01!$D448+IRA_02!$D448+Invest_01!$D448+Invest_02!$D448)</f>
        <v>-0</v>
      </c>
      <c r="T448" s="69" t="n">
        <f aca="false">(-1)*(IF(($B448&gt;Input!$O$22),0,Input!$O$28)+IF(($B448&gt;Input!$O$29),0,Input!$O$35)+IF(($B448&gt;Input!$O$36),0,Input!$O$42))</f>
        <v>-0</v>
      </c>
      <c r="U448" s="69" t="n">
        <f aca="false">IF(($AB447*(Input!$C$17/100)&gt;0),0,($AB447*(Input!$C$17/100)))</f>
        <v>0</v>
      </c>
      <c r="V448" s="69"/>
      <c r="W448" s="69" t="n">
        <f aca="false">IF(($N448+$O448+$P448+$Q448+$R448+$S448+$T448+$U448)&lt;0,($N448+$O448+$P448+$Q448+$R448+$S448+$T448+$U448),0)</f>
        <v>0</v>
      </c>
      <c r="X448" s="69"/>
      <c r="Y448" s="69" t="n">
        <f aca="false">IF(($N448+$O448+$P448+$Q448+$R448+$S448+$T448+$U448)&gt;=0,($N448+$O448+$P448+$Q448+$R448+$S448+$T448+$U448),0)</f>
        <v>0</v>
      </c>
      <c r="AA448" s="69" t="n">
        <f aca="false">IF(AND((($AB447+$W447-$U447)&lt;0),($Y448&gt;0)),($AA447-$K448)*(1+Input!$C$19/(12*100)),($AA447+$Y448-$K448)*(1+Input!$C$19/(12*100)))</f>
        <v>465982.089836152</v>
      </c>
      <c r="AB448" s="69" t="n">
        <f aca="false">IF(AND((($AB447+$W447-$U447)&lt;0),($Y448&gt;=0)),($AB447+$W447-$U447+$Y448)*(1+Input!$C$16/(12*100)),0)</f>
        <v>0</v>
      </c>
    </row>
    <row r="449" customFormat="false" ht="12.8" hidden="false" customHeight="false" outlineLevel="0" collapsed="false">
      <c r="A449" s="67" t="n">
        <v>445</v>
      </c>
      <c r="B449" s="68" t="n">
        <f aca="false">EOMONTH(Input!$C$7,A449)</f>
        <v>56461</v>
      </c>
      <c r="D449" s="67" t="n">
        <f aca="false">DATEDIF(Input!$C$23,$B449,"Y")</f>
        <v>77</v>
      </c>
      <c r="E449" s="67" t="n">
        <f aca="false">DATEDIF(Input!$G$23,$B449,"Y")</f>
        <v>75</v>
      </c>
      <c r="G449" s="69" t="n">
        <f aca="false">Salary_01!$L449</f>
        <v>-961.276511852589</v>
      </c>
      <c r="H449" s="69" t="n">
        <f aca="false">Salary_02!$L449</f>
        <v>-961.276511852589</v>
      </c>
      <c r="I449" s="69" t="n">
        <f aca="false">Retirement_Dist_01!$J449</f>
        <v>2785.71952778489</v>
      </c>
      <c r="J449" s="69" t="n">
        <f aca="false">Retirement_Dist_02!$J449</f>
        <v>1498.0326652103</v>
      </c>
      <c r="K449" s="69" t="n">
        <f aca="true">IF($B449&gt;Input!$C$28,(-1)*PMT(Input!$C$19/(100*12),($A$620-OFFSET($A$4,MATCH(Input!$C$28,$B$4:$B$620,1),0,1,1)),$AD$4,0,1),0)</f>
        <v>2734.70377450013</v>
      </c>
      <c r="L449" s="69" t="n">
        <f aca="false">IF(AND(($B449&lt;Input!$C$28),($B449&lt;Input!$G$28)),($G449+$H449+$I449+$J449),($G449+$H449+$I449+$J449+$K449))</f>
        <v>5095.90294379014</v>
      </c>
      <c r="M449" s="69" t="n">
        <f aca="false">Mortgage!$L449</f>
        <v>-746.306669460688</v>
      </c>
      <c r="N449" s="69" t="n">
        <f aca="false">$L449+$M449</f>
        <v>4349.59627432945</v>
      </c>
      <c r="O449" s="69" t="n">
        <f aca="false">IF(AND(($B449&lt;Input!$C$28),($B449&lt;Input!$G$28)),Expenses!$D449,(-1)*$N449)</f>
        <v>-4349.59627432945</v>
      </c>
      <c r="P449" s="69" t="n">
        <f aca="false">Childcare!$D449</f>
        <v>0</v>
      </c>
      <c r="Q449" s="69" t="n">
        <f aca="false">Loan_01!$E449</f>
        <v>0</v>
      </c>
      <c r="R449" s="69" t="n">
        <f aca="false">Loan_02!$E449</f>
        <v>0</v>
      </c>
      <c r="S449" s="69" t="n">
        <f aca="false">(-1)*SUM(Roth_01!$D449+Roth_02!$D449+IRA_01!$D449+IRA_02!$D449+Invest_01!$D449+Invest_02!$D449)</f>
        <v>-0</v>
      </c>
      <c r="T449" s="69" t="n">
        <f aca="false">(-1)*(IF(($B449&gt;Input!$O$22),0,Input!$O$28)+IF(($B449&gt;Input!$O$29),0,Input!$O$35)+IF(($B449&gt;Input!$O$36),0,Input!$O$42))</f>
        <v>-0</v>
      </c>
      <c r="U449" s="69" t="n">
        <f aca="false">IF(($AB448*(Input!$C$17/100)&gt;0),0,($AB448*(Input!$C$17/100)))</f>
        <v>0</v>
      </c>
      <c r="V449" s="69"/>
      <c r="W449" s="69" t="n">
        <f aca="false">IF(($N449+$O449+$P449+$Q449+$R449+$S449+$T449+$U449)&lt;0,($N449+$O449+$P449+$Q449+$R449+$S449+$T449+$U449),0)</f>
        <v>0</v>
      </c>
      <c r="X449" s="69"/>
      <c r="Y449" s="69" t="n">
        <f aca="false">IF(($N449+$O449+$P449+$Q449+$R449+$S449+$T449+$U449)&gt;=0,($N449+$O449+$P449+$Q449+$R449+$S449+$T449+$U449),0)</f>
        <v>0</v>
      </c>
      <c r="AA449" s="69" t="n">
        <f aca="false">IF(AND((($AB448+$W448-$U448)&lt;0),($Y449&gt;0)),($AA448-$K449)*(1+Input!$C$19/(12*100)),($AA448+$Y449-$K449)*(1+Input!$C$19/(12*100)))</f>
        <v>463266.688036071</v>
      </c>
      <c r="AB449" s="69" t="n">
        <f aca="false">IF(AND((($AB448+$W448-$U448)&lt;0),($Y449&gt;=0)),($AB448+$W448-$U448+$Y449)*(1+Input!$C$16/(12*100)),0)</f>
        <v>0</v>
      </c>
    </row>
    <row r="450" customFormat="false" ht="12.8" hidden="false" customHeight="false" outlineLevel="0" collapsed="false">
      <c r="A450" s="67" t="n">
        <v>446</v>
      </c>
      <c r="B450" s="68" t="n">
        <f aca="false">EOMONTH(Input!$C$7,A450)</f>
        <v>56492</v>
      </c>
      <c r="D450" s="67" t="n">
        <f aca="false">DATEDIF(Input!$C$23,$B450,"Y")</f>
        <v>77</v>
      </c>
      <c r="E450" s="67" t="n">
        <f aca="false">DATEDIF(Input!$G$23,$B450,"Y")</f>
        <v>75</v>
      </c>
      <c r="G450" s="69" t="n">
        <f aca="false">Salary_01!$L450</f>
        <v>-961.276511852589</v>
      </c>
      <c r="H450" s="69" t="n">
        <f aca="false">Salary_02!$L450</f>
        <v>-961.276511852589</v>
      </c>
      <c r="I450" s="69" t="n">
        <f aca="false">Retirement_Dist_01!$J450</f>
        <v>2785.71952778489</v>
      </c>
      <c r="J450" s="69" t="n">
        <f aca="false">Retirement_Dist_02!$J450</f>
        <v>1498.0326652103</v>
      </c>
      <c r="K450" s="69" t="n">
        <f aca="true">IF($B450&gt;Input!$C$28,(-1)*PMT(Input!$C$19/(100*12),($A$620-OFFSET($A$4,MATCH(Input!$C$28,$B$4:$B$620,1),0,1,1)),$AD$4,0,1),0)</f>
        <v>2734.70377450013</v>
      </c>
      <c r="L450" s="69" t="n">
        <f aca="false">IF(AND(($B450&lt;Input!$C$28),($B450&lt;Input!$G$28)),($G450+$H450+$I450+$J450),($G450+$H450+$I450+$J450+$K450))</f>
        <v>5095.90294379014</v>
      </c>
      <c r="M450" s="69" t="n">
        <f aca="false">Mortgage!$L450</f>
        <v>-746.306669460688</v>
      </c>
      <c r="N450" s="69" t="n">
        <f aca="false">$L450+$M450</f>
        <v>4349.59627432945</v>
      </c>
      <c r="O450" s="69" t="n">
        <f aca="false">IF(AND(($B450&lt;Input!$C$28),($B450&lt;Input!$G$28)),Expenses!$D450,(-1)*$N450)</f>
        <v>-4349.59627432945</v>
      </c>
      <c r="P450" s="69" t="n">
        <f aca="false">Childcare!$D450</f>
        <v>0</v>
      </c>
      <c r="Q450" s="69" t="n">
        <f aca="false">Loan_01!$E450</f>
        <v>0</v>
      </c>
      <c r="R450" s="69" t="n">
        <f aca="false">Loan_02!$E450</f>
        <v>0</v>
      </c>
      <c r="S450" s="69" t="n">
        <f aca="false">(-1)*SUM(Roth_01!$D450+Roth_02!$D450+IRA_01!$D450+IRA_02!$D450+Invest_01!$D450+Invest_02!$D450)</f>
        <v>-0</v>
      </c>
      <c r="T450" s="69" t="n">
        <f aca="false">(-1)*(IF(($B450&gt;Input!$O$22),0,Input!$O$28)+IF(($B450&gt;Input!$O$29),0,Input!$O$35)+IF(($B450&gt;Input!$O$36),0,Input!$O$42))</f>
        <v>-0</v>
      </c>
      <c r="U450" s="69" t="n">
        <f aca="false">IF(($AB449*(Input!$C$17/100)&gt;0),0,($AB449*(Input!$C$17/100)))</f>
        <v>0</v>
      </c>
      <c r="V450" s="69"/>
      <c r="W450" s="69" t="n">
        <f aca="false">IF(($N450+$O450+$P450+$Q450+$R450+$S450+$T450+$U450)&lt;0,($N450+$O450+$P450+$Q450+$R450+$S450+$T450+$U450),0)</f>
        <v>0</v>
      </c>
      <c r="X450" s="69"/>
      <c r="Y450" s="69" t="n">
        <f aca="false">IF(($N450+$O450+$P450+$Q450+$R450+$S450+$T450+$U450)&gt;=0,($N450+$O450+$P450+$Q450+$R450+$S450+$T450+$U450),0)</f>
        <v>0</v>
      </c>
      <c r="AA450" s="69" t="n">
        <f aca="false">IF(AND((($AB449+$W449-$U449)&lt;0),($Y450&gt;0)),($AA449-$K450)*(1+Input!$C$19/(12*100)),($AA449+$Y450-$K450)*(1+Input!$C$19/(12*100)))</f>
        <v>460551.173094249</v>
      </c>
      <c r="AB450" s="69" t="n">
        <f aca="false">IF(AND((($AB449+$W449-$U449)&lt;0),($Y450&gt;=0)),($AB449+$W449-$U449+$Y450)*(1+Input!$C$16/(12*100)),0)</f>
        <v>0</v>
      </c>
    </row>
    <row r="451" customFormat="false" ht="12.8" hidden="false" customHeight="false" outlineLevel="0" collapsed="false">
      <c r="A451" s="67" t="n">
        <v>447</v>
      </c>
      <c r="B451" s="68" t="n">
        <f aca="false">EOMONTH(Input!$C$7,A451)</f>
        <v>56522</v>
      </c>
      <c r="D451" s="67" t="n">
        <f aca="false">DATEDIF(Input!$C$23,$B451,"Y")</f>
        <v>77</v>
      </c>
      <c r="E451" s="67" t="n">
        <f aca="false">DATEDIF(Input!$G$23,$B451,"Y")</f>
        <v>75</v>
      </c>
      <c r="G451" s="69" t="n">
        <f aca="false">Salary_01!$L451</f>
        <v>-961.276511852589</v>
      </c>
      <c r="H451" s="69" t="n">
        <f aca="false">Salary_02!$L451</f>
        <v>-961.276511852589</v>
      </c>
      <c r="I451" s="69" t="n">
        <f aca="false">Retirement_Dist_01!$J451</f>
        <v>2785.71952778489</v>
      </c>
      <c r="J451" s="69" t="n">
        <f aca="false">Retirement_Dist_02!$J451</f>
        <v>1498.0326652103</v>
      </c>
      <c r="K451" s="69" t="n">
        <f aca="true">IF($B451&gt;Input!$C$28,(-1)*PMT(Input!$C$19/(100*12),($A$620-OFFSET($A$4,MATCH(Input!$C$28,$B$4:$B$620,1),0,1,1)),$AD$4,0,1),0)</f>
        <v>2734.70377450013</v>
      </c>
      <c r="L451" s="69" t="n">
        <f aca="false">IF(AND(($B451&lt;Input!$C$28),($B451&lt;Input!$G$28)),($G451+$H451+$I451+$J451),($G451+$H451+$I451+$J451+$K451))</f>
        <v>5095.90294379014</v>
      </c>
      <c r="M451" s="69" t="n">
        <f aca="false">Mortgage!$L451</f>
        <v>-746.306669460688</v>
      </c>
      <c r="N451" s="69" t="n">
        <f aca="false">$L451+$M451</f>
        <v>4349.59627432945</v>
      </c>
      <c r="O451" s="69" t="n">
        <f aca="false">IF(AND(($B451&lt;Input!$C$28),($B451&lt;Input!$G$28)),Expenses!$D451,(-1)*$N451)</f>
        <v>-4349.59627432945</v>
      </c>
      <c r="P451" s="69" t="n">
        <f aca="false">Childcare!$D451</f>
        <v>0</v>
      </c>
      <c r="Q451" s="69" t="n">
        <f aca="false">Loan_01!$E451</f>
        <v>0</v>
      </c>
      <c r="R451" s="69" t="n">
        <f aca="false">Loan_02!$E451</f>
        <v>0</v>
      </c>
      <c r="S451" s="69" t="n">
        <f aca="false">(-1)*SUM(Roth_01!$D451+Roth_02!$D451+IRA_01!$D451+IRA_02!$D451+Invest_01!$D451+Invest_02!$D451)</f>
        <v>-0</v>
      </c>
      <c r="T451" s="69" t="n">
        <f aca="false">(-1)*(IF(($B451&gt;Input!$O$22),0,Input!$O$28)+IF(($B451&gt;Input!$O$29),0,Input!$O$35)+IF(($B451&gt;Input!$O$36),0,Input!$O$42))</f>
        <v>-0</v>
      </c>
      <c r="U451" s="69" t="n">
        <f aca="false">IF(($AB450*(Input!$C$17/100)&gt;0),0,($AB450*(Input!$C$17/100)))</f>
        <v>0</v>
      </c>
      <c r="V451" s="69"/>
      <c r="W451" s="69" t="n">
        <f aca="false">IF(($N451+$O451+$P451+$Q451+$R451+$S451+$T451+$U451)&lt;0,($N451+$O451+$P451+$Q451+$R451+$S451+$T451+$U451),0)</f>
        <v>0</v>
      </c>
      <c r="X451" s="69"/>
      <c r="Y451" s="69" t="n">
        <f aca="false">IF(($N451+$O451+$P451+$Q451+$R451+$S451+$T451+$U451)&gt;=0,($N451+$O451+$P451+$Q451+$R451+$S451+$T451+$U451),0)</f>
        <v>0</v>
      </c>
      <c r="AA451" s="69" t="n">
        <f aca="false">IF(AND((($AB450+$W450-$U450)&lt;0),($Y451&gt;0)),($AA450-$K451)*(1+Input!$C$19/(12*100)),($AA450+$Y451-$K451)*(1+Input!$C$19/(12*100)))</f>
        <v>457835.54500597</v>
      </c>
      <c r="AB451" s="69" t="n">
        <f aca="false">IF(AND((($AB450+$W450-$U450)&lt;0),($Y451&gt;=0)),($AB450+$W450-$U450+$Y451)*(1+Input!$C$16/(12*100)),0)</f>
        <v>0</v>
      </c>
    </row>
    <row r="452" customFormat="false" ht="12.8" hidden="false" customHeight="false" outlineLevel="0" collapsed="false">
      <c r="A452" s="67" t="n">
        <v>448</v>
      </c>
      <c r="B452" s="68" t="n">
        <f aca="false">EOMONTH(Input!$C$7,A452)</f>
        <v>56553</v>
      </c>
      <c r="D452" s="67" t="n">
        <f aca="false">DATEDIF(Input!$C$23,$B452,"Y")</f>
        <v>77</v>
      </c>
      <c r="E452" s="67" t="n">
        <f aca="false">DATEDIF(Input!$G$23,$B452,"Y")</f>
        <v>76</v>
      </c>
      <c r="G452" s="69" t="n">
        <f aca="false">Salary_01!$L452</f>
        <v>-961.276511852589</v>
      </c>
      <c r="H452" s="69" t="n">
        <f aca="false">Salary_02!$L452</f>
        <v>-961.276511852589</v>
      </c>
      <c r="I452" s="69" t="n">
        <f aca="false">Retirement_Dist_01!$J452</f>
        <v>2785.71952778489</v>
      </c>
      <c r="J452" s="69" t="n">
        <f aca="false">Retirement_Dist_02!$J452</f>
        <v>1498.0326652103</v>
      </c>
      <c r="K452" s="69" t="n">
        <f aca="true">IF($B452&gt;Input!$C$28,(-1)*PMT(Input!$C$19/(100*12),($A$620-OFFSET($A$4,MATCH(Input!$C$28,$B$4:$B$620,1),0,1,1)),$AD$4,0,1),0)</f>
        <v>2734.70377450013</v>
      </c>
      <c r="L452" s="69" t="n">
        <f aca="false">IF(AND(($B452&lt;Input!$C$28),($B452&lt;Input!$G$28)),($G452+$H452+$I452+$J452),($G452+$H452+$I452+$J452+$K452))</f>
        <v>5095.90294379014</v>
      </c>
      <c r="M452" s="69" t="n">
        <f aca="false">Mortgage!$L452</f>
        <v>-746.306669460688</v>
      </c>
      <c r="N452" s="69" t="n">
        <f aca="false">$L452+$M452</f>
        <v>4349.59627432945</v>
      </c>
      <c r="O452" s="69" t="n">
        <f aca="false">IF(AND(($B452&lt;Input!$C$28),($B452&lt;Input!$G$28)),Expenses!$D452,(-1)*$N452)</f>
        <v>-4349.59627432945</v>
      </c>
      <c r="P452" s="69" t="n">
        <f aca="false">Childcare!$D452</f>
        <v>0</v>
      </c>
      <c r="Q452" s="69" t="n">
        <f aca="false">Loan_01!$E452</f>
        <v>0</v>
      </c>
      <c r="R452" s="69" t="n">
        <f aca="false">Loan_02!$E452</f>
        <v>0</v>
      </c>
      <c r="S452" s="69" t="n">
        <f aca="false">(-1)*SUM(Roth_01!$D452+Roth_02!$D452+IRA_01!$D452+IRA_02!$D452+Invest_01!$D452+Invest_02!$D452)</f>
        <v>-0</v>
      </c>
      <c r="T452" s="69" t="n">
        <f aca="false">(-1)*(IF(($B452&gt;Input!$O$22),0,Input!$O$28)+IF(($B452&gt;Input!$O$29),0,Input!$O$35)+IF(($B452&gt;Input!$O$36),0,Input!$O$42))</f>
        <v>-0</v>
      </c>
      <c r="U452" s="69" t="n">
        <f aca="false">IF(($AB451*(Input!$C$17/100)&gt;0),0,($AB451*(Input!$C$17/100)))</f>
        <v>0</v>
      </c>
      <c r="V452" s="69"/>
      <c r="W452" s="69" t="n">
        <f aca="false">IF(($N452+$O452+$P452+$Q452+$R452+$S452+$T452+$U452)&lt;0,($N452+$O452+$P452+$Q452+$R452+$S452+$T452+$U452),0)</f>
        <v>0</v>
      </c>
      <c r="X452" s="69"/>
      <c r="Y452" s="69" t="n">
        <f aca="false">IF(($N452+$O452+$P452+$Q452+$R452+$S452+$T452+$U452)&gt;=0,($N452+$O452+$P452+$Q452+$R452+$S452+$T452+$U452),0)</f>
        <v>0</v>
      </c>
      <c r="AA452" s="69" t="n">
        <f aca="false">IF(AND((($AB451+$W451-$U451)&lt;0),($Y452&gt;0)),($AA451-$K452)*(1+Input!$C$19/(12*100)),($AA451+$Y452-$K452)*(1+Input!$C$19/(12*100)))</f>
        <v>455119.803766521</v>
      </c>
      <c r="AB452" s="69" t="n">
        <f aca="false">IF(AND((($AB451+$W451-$U451)&lt;0),($Y452&gt;=0)),($AB451+$W451-$U451+$Y452)*(1+Input!$C$16/(12*100)),0)</f>
        <v>0</v>
      </c>
    </row>
    <row r="453" customFormat="false" ht="12.8" hidden="false" customHeight="false" outlineLevel="0" collapsed="false">
      <c r="A453" s="67" t="n">
        <v>449</v>
      </c>
      <c r="B453" s="68" t="n">
        <f aca="false">EOMONTH(Input!$C$7,A453)</f>
        <v>56583</v>
      </c>
      <c r="D453" s="67" t="n">
        <f aca="false">DATEDIF(Input!$C$23,$B453,"Y")</f>
        <v>77</v>
      </c>
      <c r="E453" s="67" t="n">
        <f aca="false">DATEDIF(Input!$G$23,$B453,"Y")</f>
        <v>76</v>
      </c>
      <c r="G453" s="69" t="n">
        <f aca="false">Salary_01!$L453</f>
        <v>-961.276511852589</v>
      </c>
      <c r="H453" s="69" t="n">
        <f aca="false">Salary_02!$L453</f>
        <v>-961.276511852589</v>
      </c>
      <c r="I453" s="69" t="n">
        <f aca="false">Retirement_Dist_01!$J453</f>
        <v>2785.71952778489</v>
      </c>
      <c r="J453" s="69" t="n">
        <f aca="false">Retirement_Dist_02!$J453</f>
        <v>1498.0326652103</v>
      </c>
      <c r="K453" s="69" t="n">
        <f aca="true">IF($B453&gt;Input!$C$28,(-1)*PMT(Input!$C$19/(100*12),($A$620-OFFSET($A$4,MATCH(Input!$C$28,$B$4:$B$620,1),0,1,1)),$AD$4,0,1),0)</f>
        <v>2734.70377450013</v>
      </c>
      <c r="L453" s="69" t="n">
        <f aca="false">IF(AND(($B453&lt;Input!$C$28),($B453&lt;Input!$G$28)),($G453+$H453+$I453+$J453),($G453+$H453+$I453+$J453+$K453))</f>
        <v>5095.90294379014</v>
      </c>
      <c r="M453" s="69" t="n">
        <f aca="false">Mortgage!$L453</f>
        <v>-746.306669460688</v>
      </c>
      <c r="N453" s="69" t="n">
        <f aca="false">$L453+$M453</f>
        <v>4349.59627432945</v>
      </c>
      <c r="O453" s="69" t="n">
        <f aca="false">IF(AND(($B453&lt;Input!$C$28),($B453&lt;Input!$G$28)),Expenses!$D453,(-1)*$N453)</f>
        <v>-4349.59627432945</v>
      </c>
      <c r="P453" s="69" t="n">
        <f aca="false">Childcare!$D453</f>
        <v>0</v>
      </c>
      <c r="Q453" s="69" t="n">
        <f aca="false">Loan_01!$E453</f>
        <v>0</v>
      </c>
      <c r="R453" s="69" t="n">
        <f aca="false">Loan_02!$E453</f>
        <v>0</v>
      </c>
      <c r="S453" s="69" t="n">
        <f aca="false">(-1)*SUM(Roth_01!$D453+Roth_02!$D453+IRA_01!$D453+IRA_02!$D453+Invest_01!$D453+Invest_02!$D453)</f>
        <v>-0</v>
      </c>
      <c r="T453" s="69" t="n">
        <f aca="false">(-1)*(IF(($B453&gt;Input!$O$22),0,Input!$O$28)+IF(($B453&gt;Input!$O$29),0,Input!$O$35)+IF(($B453&gt;Input!$O$36),0,Input!$O$42))</f>
        <v>-0</v>
      </c>
      <c r="U453" s="69" t="n">
        <f aca="false">IF(($AB452*(Input!$C$17/100)&gt;0),0,($AB452*(Input!$C$17/100)))</f>
        <v>0</v>
      </c>
      <c r="V453" s="69"/>
      <c r="W453" s="69" t="n">
        <f aca="false">IF(($N453+$O453+$P453+$Q453+$R453+$S453+$T453+$U453)&lt;0,($N453+$O453+$P453+$Q453+$R453+$S453+$T453+$U453),0)</f>
        <v>0</v>
      </c>
      <c r="X453" s="69"/>
      <c r="Y453" s="69" t="n">
        <f aca="false">IF(($N453+$O453+$P453+$Q453+$R453+$S453+$T453+$U453)&gt;=0,($N453+$O453+$P453+$Q453+$R453+$S453+$T453+$U453),0)</f>
        <v>0</v>
      </c>
      <c r="AA453" s="69" t="n">
        <f aca="false">IF(AND((($AB452+$W452-$U452)&lt;0),($Y453&gt;0)),($AA452-$K453)*(1+Input!$C$19/(12*100)),($AA452+$Y453-$K453)*(1+Input!$C$19/(12*100)))</f>
        <v>452403.949371188</v>
      </c>
      <c r="AB453" s="69" t="n">
        <f aca="false">IF(AND((($AB452+$W452-$U452)&lt;0),($Y453&gt;=0)),($AB452+$W452-$U452+$Y453)*(1+Input!$C$16/(12*100)),0)</f>
        <v>0</v>
      </c>
    </row>
    <row r="454" customFormat="false" ht="12.8" hidden="false" customHeight="false" outlineLevel="0" collapsed="false">
      <c r="A454" s="67" t="n">
        <v>450</v>
      </c>
      <c r="B454" s="68" t="n">
        <f aca="false">EOMONTH(Input!$C$7,A454)</f>
        <v>56614</v>
      </c>
      <c r="D454" s="67" t="n">
        <f aca="false">DATEDIF(Input!$C$23,$B454,"Y")</f>
        <v>77</v>
      </c>
      <c r="E454" s="67" t="n">
        <f aca="false">DATEDIF(Input!$G$23,$B454,"Y")</f>
        <v>76</v>
      </c>
      <c r="G454" s="69" t="n">
        <f aca="false">Salary_01!$L454</f>
        <v>-961.276511852589</v>
      </c>
      <c r="H454" s="69" t="n">
        <f aca="false">Salary_02!$L454</f>
        <v>-961.276511852589</v>
      </c>
      <c r="I454" s="69" t="n">
        <f aca="false">Retirement_Dist_01!$J454</f>
        <v>2785.71952778489</v>
      </c>
      <c r="J454" s="69" t="n">
        <f aca="false">Retirement_Dist_02!$J454</f>
        <v>1498.0326652103</v>
      </c>
      <c r="K454" s="69" t="n">
        <f aca="true">IF($B454&gt;Input!$C$28,(-1)*PMT(Input!$C$19/(100*12),($A$620-OFFSET($A$4,MATCH(Input!$C$28,$B$4:$B$620,1),0,1,1)),$AD$4,0,1),0)</f>
        <v>2734.70377450013</v>
      </c>
      <c r="L454" s="69" t="n">
        <f aca="false">IF(AND(($B454&lt;Input!$C$28),($B454&lt;Input!$G$28)),($G454+$H454+$I454+$J454),($G454+$H454+$I454+$J454+$K454))</f>
        <v>5095.90294379014</v>
      </c>
      <c r="M454" s="69" t="n">
        <f aca="false">Mortgage!$L454</f>
        <v>-746.306669460688</v>
      </c>
      <c r="N454" s="69" t="n">
        <f aca="false">$L454+$M454</f>
        <v>4349.59627432945</v>
      </c>
      <c r="O454" s="69" t="n">
        <f aca="false">IF(AND(($B454&lt;Input!$C$28),($B454&lt;Input!$G$28)),Expenses!$D454,(-1)*$N454)</f>
        <v>-4349.59627432945</v>
      </c>
      <c r="P454" s="69" t="n">
        <f aca="false">Childcare!$D454</f>
        <v>0</v>
      </c>
      <c r="Q454" s="69" t="n">
        <f aca="false">Loan_01!$E454</f>
        <v>0</v>
      </c>
      <c r="R454" s="69" t="n">
        <f aca="false">Loan_02!$E454</f>
        <v>0</v>
      </c>
      <c r="S454" s="69" t="n">
        <f aca="false">(-1)*SUM(Roth_01!$D454+Roth_02!$D454+IRA_01!$D454+IRA_02!$D454+Invest_01!$D454+Invest_02!$D454)</f>
        <v>-0</v>
      </c>
      <c r="T454" s="69" t="n">
        <f aca="false">(-1)*(IF(($B454&gt;Input!$O$22),0,Input!$O$28)+IF(($B454&gt;Input!$O$29),0,Input!$O$35)+IF(($B454&gt;Input!$O$36),0,Input!$O$42))</f>
        <v>-0</v>
      </c>
      <c r="U454" s="69" t="n">
        <f aca="false">IF(($AB453*(Input!$C$17/100)&gt;0),0,($AB453*(Input!$C$17/100)))</f>
        <v>0</v>
      </c>
      <c r="V454" s="69"/>
      <c r="W454" s="69" t="n">
        <f aca="false">IF(($N454+$O454+$P454+$Q454+$R454+$S454+$T454+$U454)&lt;0,($N454+$O454+$P454+$Q454+$R454+$S454+$T454+$U454),0)</f>
        <v>0</v>
      </c>
      <c r="X454" s="69"/>
      <c r="Y454" s="69" t="n">
        <f aca="false">IF(($N454+$O454+$P454+$Q454+$R454+$S454+$T454+$U454)&gt;=0,($N454+$O454+$P454+$Q454+$R454+$S454+$T454+$U454),0)</f>
        <v>0</v>
      </c>
      <c r="AA454" s="69" t="n">
        <f aca="false">IF(AND((($AB453+$W453-$U453)&lt;0),($Y454&gt;0)),($AA453-$K454)*(1+Input!$C$19/(12*100)),($AA453+$Y454-$K454)*(1+Input!$C$19/(12*100)))</f>
        <v>449687.981815254</v>
      </c>
      <c r="AB454" s="69" t="n">
        <f aca="false">IF(AND((($AB453+$W453-$U453)&lt;0),($Y454&gt;=0)),($AB453+$W453-$U453+$Y454)*(1+Input!$C$16/(12*100)),0)</f>
        <v>0</v>
      </c>
    </row>
    <row r="455" customFormat="false" ht="12.8" hidden="false" customHeight="false" outlineLevel="0" collapsed="false">
      <c r="A455" s="67" t="n">
        <v>451</v>
      </c>
      <c r="B455" s="68" t="n">
        <f aca="false">EOMONTH(Input!$C$7,A455)</f>
        <v>56645</v>
      </c>
      <c r="D455" s="67" t="n">
        <f aca="false">DATEDIF(Input!$C$23,$B455,"Y")</f>
        <v>77</v>
      </c>
      <c r="E455" s="67" t="n">
        <f aca="false">DATEDIF(Input!$G$23,$B455,"Y")</f>
        <v>76</v>
      </c>
      <c r="G455" s="69" t="n">
        <f aca="false">Salary_01!$L455</f>
        <v>-961.276511852589</v>
      </c>
      <c r="H455" s="69" t="n">
        <f aca="false">Salary_02!$L455</f>
        <v>-961.276511852589</v>
      </c>
      <c r="I455" s="69" t="n">
        <f aca="false">Retirement_Dist_01!$J455</f>
        <v>2785.71952778489</v>
      </c>
      <c r="J455" s="69" t="n">
        <f aca="false">Retirement_Dist_02!$J455</f>
        <v>1498.0326652103</v>
      </c>
      <c r="K455" s="69" t="n">
        <f aca="true">IF($B455&gt;Input!$C$28,(-1)*PMT(Input!$C$19/(100*12),($A$620-OFFSET($A$4,MATCH(Input!$C$28,$B$4:$B$620,1),0,1,1)),$AD$4,0,1),0)</f>
        <v>2734.70377450013</v>
      </c>
      <c r="L455" s="69" t="n">
        <f aca="false">IF(AND(($B455&lt;Input!$C$28),($B455&lt;Input!$G$28)),($G455+$H455+$I455+$J455),($G455+$H455+$I455+$J455+$K455))</f>
        <v>5095.90294379014</v>
      </c>
      <c r="M455" s="69" t="n">
        <f aca="false">Mortgage!$L455</f>
        <v>-746.306669460688</v>
      </c>
      <c r="N455" s="69" t="n">
        <f aca="false">$L455+$M455</f>
        <v>4349.59627432945</v>
      </c>
      <c r="O455" s="69" t="n">
        <f aca="false">IF(AND(($B455&lt;Input!$C$28),($B455&lt;Input!$G$28)),Expenses!$D455,(-1)*$N455)</f>
        <v>-4349.59627432945</v>
      </c>
      <c r="P455" s="69" t="n">
        <f aca="false">Childcare!$D455</f>
        <v>0</v>
      </c>
      <c r="Q455" s="69" t="n">
        <f aca="false">Loan_01!$E455</f>
        <v>0</v>
      </c>
      <c r="R455" s="69" t="n">
        <f aca="false">Loan_02!$E455</f>
        <v>0</v>
      </c>
      <c r="S455" s="69" t="n">
        <f aca="false">(-1)*SUM(Roth_01!$D455+Roth_02!$D455+IRA_01!$D455+IRA_02!$D455+Invest_01!$D455+Invest_02!$D455)</f>
        <v>-0</v>
      </c>
      <c r="T455" s="69" t="n">
        <f aca="false">(-1)*(IF(($B455&gt;Input!$O$22),0,Input!$O$28)+IF(($B455&gt;Input!$O$29),0,Input!$O$35)+IF(($B455&gt;Input!$O$36),0,Input!$O$42))</f>
        <v>-0</v>
      </c>
      <c r="U455" s="69" t="n">
        <f aca="false">IF(($AB454*(Input!$C$17/100)&gt;0),0,($AB454*(Input!$C$17/100)))</f>
        <v>0</v>
      </c>
      <c r="V455" s="69"/>
      <c r="W455" s="69" t="n">
        <f aca="false">IF(($N455+$O455+$P455+$Q455+$R455+$S455+$T455+$U455)&lt;0,($N455+$O455+$P455+$Q455+$R455+$S455+$T455+$U455),0)</f>
        <v>0</v>
      </c>
      <c r="X455" s="69"/>
      <c r="Y455" s="69" t="n">
        <f aca="false">IF(($N455+$O455+$P455+$Q455+$R455+$S455+$T455+$U455)&gt;=0,($N455+$O455+$P455+$Q455+$R455+$S455+$T455+$U455),0)</f>
        <v>0</v>
      </c>
      <c r="AA455" s="69" t="n">
        <f aca="false">IF(AND((($AB454+$W454-$U454)&lt;0),($Y455&gt;0)),($AA454-$K455)*(1+Input!$C$19/(12*100)),($AA454+$Y455-$K455)*(1+Input!$C$19/(12*100)))</f>
        <v>446971.901094006</v>
      </c>
      <c r="AB455" s="69" t="n">
        <f aca="false">IF(AND((($AB454+$W454-$U454)&lt;0),($Y455&gt;=0)),($AB454+$W454-$U454+$Y455)*(1+Input!$C$16/(12*100)),0)</f>
        <v>0</v>
      </c>
    </row>
    <row r="456" customFormat="false" ht="12.8" hidden="false" customHeight="false" outlineLevel="0" collapsed="false">
      <c r="A456" s="67" t="n">
        <v>452</v>
      </c>
      <c r="B456" s="68" t="n">
        <f aca="false">EOMONTH(Input!$C$7,A456)</f>
        <v>56673</v>
      </c>
      <c r="D456" s="67" t="n">
        <f aca="false">DATEDIF(Input!$C$23,$B456,"Y")</f>
        <v>77</v>
      </c>
      <c r="E456" s="67" t="n">
        <f aca="false">DATEDIF(Input!$G$23,$B456,"Y")</f>
        <v>76</v>
      </c>
      <c r="G456" s="69" t="n">
        <f aca="false">Salary_01!$L456</f>
        <v>-961.276511852589</v>
      </c>
      <c r="H456" s="69" t="n">
        <f aca="false">Salary_02!$L456</f>
        <v>-961.276511852589</v>
      </c>
      <c r="I456" s="69" t="n">
        <f aca="false">Retirement_Dist_01!$J456</f>
        <v>2785.71952778489</v>
      </c>
      <c r="J456" s="69" t="n">
        <f aca="false">Retirement_Dist_02!$J456</f>
        <v>1498.0326652103</v>
      </c>
      <c r="K456" s="69" t="n">
        <f aca="true">IF($B456&gt;Input!$C$28,(-1)*PMT(Input!$C$19/(100*12),($A$620-OFFSET($A$4,MATCH(Input!$C$28,$B$4:$B$620,1),0,1,1)),$AD$4,0,1),0)</f>
        <v>2734.70377450013</v>
      </c>
      <c r="L456" s="69" t="n">
        <f aca="false">IF(AND(($B456&lt;Input!$C$28),($B456&lt;Input!$G$28)),($G456+$H456+$I456+$J456),($G456+$H456+$I456+$J456+$K456))</f>
        <v>5095.90294379014</v>
      </c>
      <c r="M456" s="69" t="n">
        <f aca="false">Mortgage!$L456</f>
        <v>-746.306669460688</v>
      </c>
      <c r="N456" s="69" t="n">
        <f aca="false">$L456+$M456</f>
        <v>4349.59627432945</v>
      </c>
      <c r="O456" s="69" t="n">
        <f aca="false">IF(AND(($B456&lt;Input!$C$28),($B456&lt;Input!$G$28)),Expenses!$D456,(-1)*$N456)</f>
        <v>-4349.59627432945</v>
      </c>
      <c r="P456" s="69" t="n">
        <f aca="false">Childcare!$D456</f>
        <v>0</v>
      </c>
      <c r="Q456" s="69" t="n">
        <f aca="false">Loan_01!$E456</f>
        <v>0</v>
      </c>
      <c r="R456" s="69" t="n">
        <f aca="false">Loan_02!$E456</f>
        <v>0</v>
      </c>
      <c r="S456" s="69" t="n">
        <f aca="false">(-1)*SUM(Roth_01!$D456+Roth_02!$D456+IRA_01!$D456+IRA_02!$D456+Invest_01!$D456+Invest_02!$D456)</f>
        <v>-0</v>
      </c>
      <c r="T456" s="69" t="n">
        <f aca="false">(-1)*(IF(($B456&gt;Input!$O$22),0,Input!$O$28)+IF(($B456&gt;Input!$O$29),0,Input!$O$35)+IF(($B456&gt;Input!$O$36),0,Input!$O$42))</f>
        <v>-0</v>
      </c>
      <c r="U456" s="69" t="n">
        <f aca="false">IF(($AB455*(Input!$C$17/100)&gt;0),0,($AB455*(Input!$C$17/100)))</f>
        <v>0</v>
      </c>
      <c r="V456" s="69"/>
      <c r="W456" s="69" t="n">
        <f aca="false">IF(($N456+$O456+$P456+$Q456+$R456+$S456+$T456+$U456)&lt;0,($N456+$O456+$P456+$Q456+$R456+$S456+$T456+$U456),0)</f>
        <v>0</v>
      </c>
      <c r="X456" s="69"/>
      <c r="Y456" s="69" t="n">
        <f aca="false">IF(($N456+$O456+$P456+$Q456+$R456+$S456+$T456+$U456)&gt;=0,($N456+$O456+$P456+$Q456+$R456+$S456+$T456+$U456),0)</f>
        <v>0</v>
      </c>
      <c r="AA456" s="69" t="n">
        <f aca="false">IF(AND((($AB455+$W455-$U455)&lt;0),($Y456&gt;0)),($AA455-$K456)*(1+Input!$C$19/(12*100)),($AA455+$Y456-$K456)*(1+Input!$C$19/(12*100)))</f>
        <v>444255.707202727</v>
      </c>
      <c r="AB456" s="69" t="n">
        <f aca="false">IF(AND((($AB455+$W455-$U455)&lt;0),($Y456&gt;=0)),($AB455+$W455-$U455+$Y456)*(1+Input!$C$16/(12*100)),0)</f>
        <v>0</v>
      </c>
    </row>
    <row r="457" customFormat="false" ht="12.8" hidden="false" customHeight="false" outlineLevel="0" collapsed="false">
      <c r="A457" s="67" t="n">
        <v>453</v>
      </c>
      <c r="B457" s="68" t="n">
        <f aca="false">EOMONTH(Input!$C$7,A457)</f>
        <v>56704</v>
      </c>
      <c r="D457" s="67" t="n">
        <f aca="false">DATEDIF(Input!$C$23,$B457,"Y")</f>
        <v>77</v>
      </c>
      <c r="E457" s="67" t="n">
        <f aca="false">DATEDIF(Input!$G$23,$B457,"Y")</f>
        <v>76</v>
      </c>
      <c r="G457" s="69" t="n">
        <f aca="false">Salary_01!$L457</f>
        <v>-961.276511852589</v>
      </c>
      <c r="H457" s="69" t="n">
        <f aca="false">Salary_02!$L457</f>
        <v>-961.276511852589</v>
      </c>
      <c r="I457" s="69" t="n">
        <f aca="false">Retirement_Dist_01!$J457</f>
        <v>2785.71952778489</v>
      </c>
      <c r="J457" s="69" t="n">
        <f aca="false">Retirement_Dist_02!$J457</f>
        <v>1498.0326652103</v>
      </c>
      <c r="K457" s="69" t="n">
        <f aca="true">IF($B457&gt;Input!$C$28,(-1)*PMT(Input!$C$19/(100*12),($A$620-OFFSET($A$4,MATCH(Input!$C$28,$B$4:$B$620,1),0,1,1)),$AD$4,0,1),0)</f>
        <v>2734.70377450013</v>
      </c>
      <c r="L457" s="69" t="n">
        <f aca="false">IF(AND(($B457&lt;Input!$C$28),($B457&lt;Input!$G$28)),($G457+$H457+$I457+$J457),($G457+$H457+$I457+$J457+$K457))</f>
        <v>5095.90294379014</v>
      </c>
      <c r="M457" s="69" t="n">
        <f aca="false">Mortgage!$L457</f>
        <v>-746.306669460688</v>
      </c>
      <c r="N457" s="69" t="n">
        <f aca="false">$L457+$M457</f>
        <v>4349.59627432945</v>
      </c>
      <c r="O457" s="69" t="n">
        <f aca="false">IF(AND(($B457&lt;Input!$C$28),($B457&lt;Input!$G$28)),Expenses!$D457,(-1)*$N457)</f>
        <v>-4349.59627432945</v>
      </c>
      <c r="P457" s="69" t="n">
        <f aca="false">Childcare!$D457</f>
        <v>0</v>
      </c>
      <c r="Q457" s="69" t="n">
        <f aca="false">Loan_01!$E457</f>
        <v>0</v>
      </c>
      <c r="R457" s="69" t="n">
        <f aca="false">Loan_02!$E457</f>
        <v>0</v>
      </c>
      <c r="S457" s="69" t="n">
        <f aca="false">(-1)*SUM(Roth_01!$D457+Roth_02!$D457+IRA_01!$D457+IRA_02!$D457+Invest_01!$D457+Invest_02!$D457)</f>
        <v>-0</v>
      </c>
      <c r="T457" s="69" t="n">
        <f aca="false">(-1)*(IF(($B457&gt;Input!$O$22),0,Input!$O$28)+IF(($B457&gt;Input!$O$29),0,Input!$O$35)+IF(($B457&gt;Input!$O$36),0,Input!$O$42))</f>
        <v>-0</v>
      </c>
      <c r="U457" s="69" t="n">
        <f aca="false">IF(($AB456*(Input!$C$17/100)&gt;0),0,($AB456*(Input!$C$17/100)))</f>
        <v>0</v>
      </c>
      <c r="V457" s="69"/>
      <c r="W457" s="69" t="n">
        <f aca="false">IF(($N457+$O457+$P457+$Q457+$R457+$S457+$T457+$U457)&lt;0,($N457+$O457+$P457+$Q457+$R457+$S457+$T457+$U457),0)</f>
        <v>0</v>
      </c>
      <c r="X457" s="69"/>
      <c r="Y457" s="69" t="n">
        <f aca="false">IF(($N457+$O457+$P457+$Q457+$R457+$S457+$T457+$U457)&gt;=0,($N457+$O457+$P457+$Q457+$R457+$S457+$T457+$U457),0)</f>
        <v>0</v>
      </c>
      <c r="AA457" s="69" t="n">
        <f aca="false">IF(AND((($AB456+$W456-$U456)&lt;0),($Y457&gt;0)),($AA456-$K457)*(1+Input!$C$19/(12*100)),($AA456+$Y457-$K457)*(1+Input!$C$19/(12*100)))</f>
        <v>441539.400136703</v>
      </c>
      <c r="AB457" s="69" t="n">
        <f aca="false">IF(AND((($AB456+$W456-$U456)&lt;0),($Y457&gt;=0)),($AB456+$W456-$U456+$Y457)*(1+Input!$C$16/(12*100)),0)</f>
        <v>0</v>
      </c>
    </row>
    <row r="458" customFormat="false" ht="12.8" hidden="false" customHeight="false" outlineLevel="0" collapsed="false">
      <c r="A458" s="67" t="n">
        <v>454</v>
      </c>
      <c r="B458" s="68" t="n">
        <f aca="false">EOMONTH(Input!$C$7,A458)</f>
        <v>56734</v>
      </c>
      <c r="D458" s="67" t="n">
        <f aca="false">DATEDIF(Input!$C$23,$B458,"Y")</f>
        <v>77</v>
      </c>
      <c r="E458" s="67" t="n">
        <f aca="false">DATEDIF(Input!$G$23,$B458,"Y")</f>
        <v>76</v>
      </c>
      <c r="G458" s="69" t="n">
        <f aca="false">Salary_01!$L458</f>
        <v>-961.276511852589</v>
      </c>
      <c r="H458" s="69" t="n">
        <f aca="false">Salary_02!$L458</f>
        <v>-961.276511852589</v>
      </c>
      <c r="I458" s="69" t="n">
        <f aca="false">Retirement_Dist_01!$J458</f>
        <v>2785.71952778489</v>
      </c>
      <c r="J458" s="69" t="n">
        <f aca="false">Retirement_Dist_02!$J458</f>
        <v>1498.0326652103</v>
      </c>
      <c r="K458" s="69" t="n">
        <f aca="true">IF($B458&gt;Input!$C$28,(-1)*PMT(Input!$C$19/(100*12),($A$620-OFFSET($A$4,MATCH(Input!$C$28,$B$4:$B$620,1),0,1,1)),$AD$4,0,1),0)</f>
        <v>2734.70377450013</v>
      </c>
      <c r="L458" s="69" t="n">
        <f aca="false">IF(AND(($B458&lt;Input!$C$28),($B458&lt;Input!$G$28)),($G458+$H458+$I458+$J458),($G458+$H458+$I458+$J458+$K458))</f>
        <v>5095.90294379014</v>
      </c>
      <c r="M458" s="69" t="n">
        <f aca="false">Mortgage!$L458</f>
        <v>-746.306669460688</v>
      </c>
      <c r="N458" s="69" t="n">
        <f aca="false">$L458+$M458</f>
        <v>4349.59627432945</v>
      </c>
      <c r="O458" s="69" t="n">
        <f aca="false">IF(AND(($B458&lt;Input!$C$28),($B458&lt;Input!$G$28)),Expenses!$D458,(-1)*$N458)</f>
        <v>-4349.59627432945</v>
      </c>
      <c r="P458" s="69" t="n">
        <f aca="false">Childcare!$D458</f>
        <v>0</v>
      </c>
      <c r="Q458" s="69" t="n">
        <f aca="false">Loan_01!$E458</f>
        <v>0</v>
      </c>
      <c r="R458" s="69" t="n">
        <f aca="false">Loan_02!$E458</f>
        <v>0</v>
      </c>
      <c r="S458" s="69" t="n">
        <f aca="false">(-1)*SUM(Roth_01!$D458+Roth_02!$D458+IRA_01!$D458+IRA_02!$D458+Invest_01!$D458+Invest_02!$D458)</f>
        <v>-0</v>
      </c>
      <c r="T458" s="69" t="n">
        <f aca="false">(-1)*(IF(($B458&gt;Input!$O$22),0,Input!$O$28)+IF(($B458&gt;Input!$O$29),0,Input!$O$35)+IF(($B458&gt;Input!$O$36),0,Input!$O$42))</f>
        <v>-0</v>
      </c>
      <c r="U458" s="69" t="n">
        <f aca="false">IF(($AB457*(Input!$C$17/100)&gt;0),0,($AB457*(Input!$C$17/100)))</f>
        <v>0</v>
      </c>
      <c r="V458" s="69"/>
      <c r="W458" s="69" t="n">
        <f aca="false">IF(($N458+$O458+$P458+$Q458+$R458+$S458+$T458+$U458)&lt;0,($N458+$O458+$P458+$Q458+$R458+$S458+$T458+$U458),0)</f>
        <v>0</v>
      </c>
      <c r="X458" s="69"/>
      <c r="Y458" s="69" t="n">
        <f aca="false">IF(($N458+$O458+$P458+$Q458+$R458+$S458+$T458+$U458)&gt;=0,($N458+$O458+$P458+$Q458+$R458+$S458+$T458+$U458),0)</f>
        <v>0</v>
      </c>
      <c r="AA458" s="69" t="n">
        <f aca="false">IF(AND((($AB457+$W457-$U457)&lt;0),($Y458&gt;0)),($AA457-$K458)*(1+Input!$C$19/(12*100)),($AA457+$Y458-$K458)*(1+Input!$C$19/(12*100)))</f>
        <v>438822.979891218</v>
      </c>
      <c r="AB458" s="69" t="n">
        <f aca="false">IF(AND((($AB457+$W457-$U457)&lt;0),($Y458&gt;=0)),($AB457+$W457-$U457+$Y458)*(1+Input!$C$16/(12*100)),0)</f>
        <v>0</v>
      </c>
    </row>
    <row r="459" customFormat="false" ht="12.8" hidden="false" customHeight="false" outlineLevel="0" collapsed="false">
      <c r="A459" s="67" t="n">
        <v>455</v>
      </c>
      <c r="B459" s="68" t="n">
        <f aca="false">EOMONTH(Input!$C$7,A459)</f>
        <v>56765</v>
      </c>
      <c r="D459" s="67" t="n">
        <f aca="false">DATEDIF(Input!$C$23,$B459,"Y")</f>
        <v>78</v>
      </c>
      <c r="E459" s="67" t="n">
        <f aca="false">DATEDIF(Input!$G$23,$B459,"Y")</f>
        <v>76</v>
      </c>
      <c r="G459" s="69" t="n">
        <f aca="false">Salary_01!$L459</f>
        <v>-961.276511852589</v>
      </c>
      <c r="H459" s="69" t="n">
        <f aca="false">Salary_02!$L459</f>
        <v>-961.276511852589</v>
      </c>
      <c r="I459" s="69" t="n">
        <f aca="false">Retirement_Dist_01!$J459</f>
        <v>2785.71952778489</v>
      </c>
      <c r="J459" s="69" t="n">
        <f aca="false">Retirement_Dist_02!$J459</f>
        <v>1498.0326652103</v>
      </c>
      <c r="K459" s="69" t="n">
        <f aca="true">IF($B459&gt;Input!$C$28,(-1)*PMT(Input!$C$19/(100*12),($A$620-OFFSET($A$4,MATCH(Input!$C$28,$B$4:$B$620,1),0,1,1)),$AD$4,0,1),0)</f>
        <v>2734.70377450013</v>
      </c>
      <c r="L459" s="69" t="n">
        <f aca="false">IF(AND(($B459&lt;Input!$C$28),($B459&lt;Input!$G$28)),($G459+$H459+$I459+$J459),($G459+$H459+$I459+$J459+$K459))</f>
        <v>5095.90294379014</v>
      </c>
      <c r="M459" s="69" t="n">
        <f aca="false">Mortgage!$L459</f>
        <v>-746.306669460688</v>
      </c>
      <c r="N459" s="69" t="n">
        <f aca="false">$L459+$M459</f>
        <v>4349.59627432945</v>
      </c>
      <c r="O459" s="69" t="n">
        <f aca="false">IF(AND(($B459&lt;Input!$C$28),($B459&lt;Input!$G$28)),Expenses!$D459,(-1)*$N459)</f>
        <v>-4349.59627432945</v>
      </c>
      <c r="P459" s="69" t="n">
        <f aca="false">Childcare!$D459</f>
        <v>0</v>
      </c>
      <c r="Q459" s="69" t="n">
        <f aca="false">Loan_01!$E459</f>
        <v>0</v>
      </c>
      <c r="R459" s="69" t="n">
        <f aca="false">Loan_02!$E459</f>
        <v>0</v>
      </c>
      <c r="S459" s="69" t="n">
        <f aca="false">(-1)*SUM(Roth_01!$D459+Roth_02!$D459+IRA_01!$D459+IRA_02!$D459+Invest_01!$D459+Invest_02!$D459)</f>
        <v>-0</v>
      </c>
      <c r="T459" s="69" t="n">
        <f aca="false">(-1)*(IF(($B459&gt;Input!$O$22),0,Input!$O$28)+IF(($B459&gt;Input!$O$29),0,Input!$O$35)+IF(($B459&gt;Input!$O$36),0,Input!$O$42))</f>
        <v>-0</v>
      </c>
      <c r="U459" s="69" t="n">
        <f aca="false">IF(($AB458*(Input!$C$17/100)&gt;0),0,($AB458*(Input!$C$17/100)))</f>
        <v>0</v>
      </c>
      <c r="V459" s="69"/>
      <c r="W459" s="69" t="n">
        <f aca="false">IF(($N459+$O459+$P459+$Q459+$R459+$S459+$T459+$U459)&lt;0,($N459+$O459+$P459+$Q459+$R459+$S459+$T459+$U459),0)</f>
        <v>0</v>
      </c>
      <c r="X459" s="69"/>
      <c r="Y459" s="69" t="n">
        <f aca="false">IF(($N459+$O459+$P459+$Q459+$R459+$S459+$T459+$U459)&gt;=0,($N459+$O459+$P459+$Q459+$R459+$S459+$T459+$U459),0)</f>
        <v>0</v>
      </c>
      <c r="AA459" s="69" t="n">
        <f aca="false">IF(AND((($AB458+$W458-$U458)&lt;0),($Y459&gt;0)),($AA458-$K459)*(1+Input!$C$19/(12*100)),($AA458+$Y459-$K459)*(1+Input!$C$19/(12*100)))</f>
        <v>436106.446461556</v>
      </c>
      <c r="AB459" s="69" t="n">
        <f aca="false">IF(AND((($AB458+$W458-$U458)&lt;0),($Y459&gt;=0)),($AB458+$W458-$U458+$Y459)*(1+Input!$C$16/(12*100)),0)</f>
        <v>0</v>
      </c>
    </row>
    <row r="460" customFormat="false" ht="12.8" hidden="false" customHeight="false" outlineLevel="0" collapsed="false">
      <c r="A460" s="67" t="n">
        <v>456</v>
      </c>
      <c r="B460" s="68" t="n">
        <f aca="false">EOMONTH(Input!$C$7,A460)</f>
        <v>56795</v>
      </c>
      <c r="D460" s="67" t="n">
        <f aca="false">DATEDIF(Input!$C$23,$B460,"Y")</f>
        <v>78</v>
      </c>
      <c r="E460" s="67" t="n">
        <f aca="false">DATEDIF(Input!$G$23,$B460,"Y")</f>
        <v>76</v>
      </c>
      <c r="G460" s="69" t="n">
        <f aca="false">Salary_01!$L460</f>
        <v>-980.502042089641</v>
      </c>
      <c r="H460" s="69" t="n">
        <f aca="false">Salary_02!$L460</f>
        <v>-980.502042089641</v>
      </c>
      <c r="I460" s="69" t="n">
        <f aca="false">Retirement_Dist_01!$J460</f>
        <v>2785.71952778489</v>
      </c>
      <c r="J460" s="69" t="n">
        <f aca="false">Retirement_Dist_02!$J460</f>
        <v>1498.0326652103</v>
      </c>
      <c r="K460" s="69" t="n">
        <f aca="true">IF($B460&gt;Input!$C$28,(-1)*PMT(Input!$C$19/(100*12),($A$620-OFFSET($A$4,MATCH(Input!$C$28,$B$4:$B$620,1),0,1,1)),$AD$4,0,1),0)</f>
        <v>2734.70377450013</v>
      </c>
      <c r="L460" s="69" t="n">
        <f aca="false">IF(AND(($B460&lt;Input!$C$28),($B460&lt;Input!$G$28)),($G460+$H460+$I460+$J460),($G460+$H460+$I460+$J460+$K460))</f>
        <v>5057.45188331603</v>
      </c>
      <c r="M460" s="69" t="n">
        <f aca="false">Mortgage!$L460</f>
        <v>-768.695869544509</v>
      </c>
      <c r="N460" s="69" t="n">
        <f aca="false">$L460+$M460</f>
        <v>4288.75601377152</v>
      </c>
      <c r="O460" s="69" t="n">
        <f aca="false">IF(AND(($B460&lt;Input!$C$28),($B460&lt;Input!$G$28)),Expenses!$D460,(-1)*$N460)</f>
        <v>-4288.75601377152</v>
      </c>
      <c r="P460" s="69" t="n">
        <f aca="false">Childcare!$D460</f>
        <v>0</v>
      </c>
      <c r="Q460" s="69" t="n">
        <f aca="false">Loan_01!$E460</f>
        <v>0</v>
      </c>
      <c r="R460" s="69" t="n">
        <f aca="false">Loan_02!$E460</f>
        <v>0</v>
      </c>
      <c r="S460" s="69" t="n">
        <f aca="false">(-1)*SUM(Roth_01!$D460+Roth_02!$D460+IRA_01!$D460+IRA_02!$D460+Invest_01!$D460+Invest_02!$D460)</f>
        <v>-0</v>
      </c>
      <c r="T460" s="69" t="n">
        <f aca="false">(-1)*(IF(($B460&gt;Input!$O$22),0,Input!$O$28)+IF(($B460&gt;Input!$O$29),0,Input!$O$35)+IF(($B460&gt;Input!$O$36),0,Input!$O$42))</f>
        <v>-0</v>
      </c>
      <c r="U460" s="69" t="n">
        <f aca="false">IF(($AB459*(Input!$C$17/100)&gt;0),0,($AB459*(Input!$C$17/100)))</f>
        <v>0</v>
      </c>
      <c r="V460" s="69"/>
      <c r="W460" s="69" t="n">
        <f aca="false">IF(($N460+$O460+$P460+$Q460+$R460+$S460+$T460+$U460)&lt;0,($N460+$O460+$P460+$Q460+$R460+$S460+$T460+$U460),0)</f>
        <v>0</v>
      </c>
      <c r="X460" s="69"/>
      <c r="Y460" s="69" t="n">
        <f aca="false">IF(($N460+$O460+$P460+$Q460+$R460+$S460+$T460+$U460)&gt;=0,($N460+$O460+$P460+$Q460+$R460+$S460+$T460+$U460),0)</f>
        <v>0</v>
      </c>
      <c r="AA460" s="69" t="n">
        <f aca="false">IF(AND((($AB459+$W459-$U459)&lt;0),($Y460&gt;0)),($AA459-$K460)*(1+Input!$C$19/(12*100)),($AA459+$Y460-$K460)*(1+Input!$C$19/(12*100)))</f>
        <v>433389.799843002</v>
      </c>
      <c r="AB460" s="69" t="n">
        <f aca="false">IF(AND((($AB459+$W459-$U459)&lt;0),($Y460&gt;=0)),($AB459+$W459-$U459+$Y460)*(1+Input!$C$16/(12*100)),0)</f>
        <v>0</v>
      </c>
    </row>
    <row r="461" customFormat="false" ht="12.8" hidden="false" customHeight="false" outlineLevel="0" collapsed="false">
      <c r="A461" s="67" t="n">
        <v>457</v>
      </c>
      <c r="B461" s="68" t="n">
        <f aca="false">EOMONTH(Input!$C$7,A461)</f>
        <v>56826</v>
      </c>
      <c r="D461" s="67" t="n">
        <f aca="false">DATEDIF(Input!$C$23,$B461,"Y")</f>
        <v>78</v>
      </c>
      <c r="E461" s="67" t="n">
        <f aca="false">DATEDIF(Input!$G$23,$B461,"Y")</f>
        <v>76</v>
      </c>
      <c r="G461" s="69" t="n">
        <f aca="false">Salary_01!$L461</f>
        <v>-980.502042089641</v>
      </c>
      <c r="H461" s="69" t="n">
        <f aca="false">Salary_02!$L461</f>
        <v>-980.502042089641</v>
      </c>
      <c r="I461" s="69" t="n">
        <f aca="false">Retirement_Dist_01!$J461</f>
        <v>2785.71952778489</v>
      </c>
      <c r="J461" s="69" t="n">
        <f aca="false">Retirement_Dist_02!$J461</f>
        <v>1498.0326652103</v>
      </c>
      <c r="K461" s="69" t="n">
        <f aca="true">IF($B461&gt;Input!$C$28,(-1)*PMT(Input!$C$19/(100*12),($A$620-OFFSET($A$4,MATCH(Input!$C$28,$B$4:$B$620,1),0,1,1)),$AD$4,0,1),0)</f>
        <v>2734.70377450013</v>
      </c>
      <c r="L461" s="69" t="n">
        <f aca="false">IF(AND(($B461&lt;Input!$C$28),($B461&lt;Input!$G$28)),($G461+$H461+$I461+$J461),($G461+$H461+$I461+$J461+$K461))</f>
        <v>5057.45188331603</v>
      </c>
      <c r="M461" s="69" t="n">
        <f aca="false">Mortgage!$L461</f>
        <v>-768.695869544509</v>
      </c>
      <c r="N461" s="69" t="n">
        <f aca="false">$L461+$M461</f>
        <v>4288.75601377152</v>
      </c>
      <c r="O461" s="69" t="n">
        <f aca="false">IF(AND(($B461&lt;Input!$C$28),($B461&lt;Input!$G$28)),Expenses!$D461,(-1)*$N461)</f>
        <v>-4288.75601377152</v>
      </c>
      <c r="P461" s="69" t="n">
        <f aca="false">Childcare!$D461</f>
        <v>0</v>
      </c>
      <c r="Q461" s="69" t="n">
        <f aca="false">Loan_01!$E461</f>
        <v>0</v>
      </c>
      <c r="R461" s="69" t="n">
        <f aca="false">Loan_02!$E461</f>
        <v>0</v>
      </c>
      <c r="S461" s="69" t="n">
        <f aca="false">(-1)*SUM(Roth_01!$D461+Roth_02!$D461+IRA_01!$D461+IRA_02!$D461+Invest_01!$D461+Invest_02!$D461)</f>
        <v>-0</v>
      </c>
      <c r="T461" s="69" t="n">
        <f aca="false">(-1)*(IF(($B461&gt;Input!$O$22),0,Input!$O$28)+IF(($B461&gt;Input!$O$29),0,Input!$O$35)+IF(($B461&gt;Input!$O$36),0,Input!$O$42))</f>
        <v>-0</v>
      </c>
      <c r="U461" s="69" t="n">
        <f aca="false">IF(($AB460*(Input!$C$17/100)&gt;0),0,($AB460*(Input!$C$17/100)))</f>
        <v>0</v>
      </c>
      <c r="V461" s="69"/>
      <c r="W461" s="69" t="n">
        <f aca="false">IF(($N461+$O461+$P461+$Q461+$R461+$S461+$T461+$U461)&lt;0,($N461+$O461+$P461+$Q461+$R461+$S461+$T461+$U461),0)</f>
        <v>0</v>
      </c>
      <c r="X461" s="69"/>
      <c r="Y461" s="69" t="n">
        <f aca="false">IF(($N461+$O461+$P461+$Q461+$R461+$S461+$T461+$U461)&gt;=0,($N461+$O461+$P461+$Q461+$R461+$S461+$T461+$U461),0)</f>
        <v>0</v>
      </c>
      <c r="AA461" s="69" t="n">
        <f aca="false">IF(AND((($AB460+$W460-$U460)&lt;0),($Y461&gt;0)),($AA460-$K461)*(1+Input!$C$19/(12*100)),($AA460+$Y461-$K461)*(1+Input!$C$19/(12*100)))</f>
        <v>430673.040030838</v>
      </c>
      <c r="AB461" s="69" t="n">
        <f aca="false">IF(AND((($AB460+$W460-$U460)&lt;0),($Y461&gt;=0)),($AB460+$W460-$U460+$Y461)*(1+Input!$C$16/(12*100)),0)</f>
        <v>0</v>
      </c>
    </row>
    <row r="462" customFormat="false" ht="12.8" hidden="false" customHeight="false" outlineLevel="0" collapsed="false">
      <c r="A462" s="67" t="n">
        <v>458</v>
      </c>
      <c r="B462" s="68" t="n">
        <f aca="false">EOMONTH(Input!$C$7,A462)</f>
        <v>56857</v>
      </c>
      <c r="D462" s="67" t="n">
        <f aca="false">DATEDIF(Input!$C$23,$B462,"Y")</f>
        <v>78</v>
      </c>
      <c r="E462" s="67" t="n">
        <f aca="false">DATEDIF(Input!$G$23,$B462,"Y")</f>
        <v>76</v>
      </c>
      <c r="G462" s="69" t="n">
        <f aca="false">Salary_01!$L462</f>
        <v>-980.502042089641</v>
      </c>
      <c r="H462" s="69" t="n">
        <f aca="false">Salary_02!$L462</f>
        <v>-980.502042089641</v>
      </c>
      <c r="I462" s="69" t="n">
        <f aca="false">Retirement_Dist_01!$J462</f>
        <v>2785.71952778489</v>
      </c>
      <c r="J462" s="69" t="n">
        <f aca="false">Retirement_Dist_02!$J462</f>
        <v>1498.0326652103</v>
      </c>
      <c r="K462" s="69" t="n">
        <f aca="true">IF($B462&gt;Input!$C$28,(-1)*PMT(Input!$C$19/(100*12),($A$620-OFFSET($A$4,MATCH(Input!$C$28,$B$4:$B$620,1),0,1,1)),$AD$4,0,1),0)</f>
        <v>2734.70377450013</v>
      </c>
      <c r="L462" s="69" t="n">
        <f aca="false">IF(AND(($B462&lt;Input!$C$28),($B462&lt;Input!$G$28)),($G462+$H462+$I462+$J462),($G462+$H462+$I462+$J462+$K462))</f>
        <v>5057.45188331603</v>
      </c>
      <c r="M462" s="69" t="n">
        <f aca="false">Mortgage!$L462</f>
        <v>-768.695869544509</v>
      </c>
      <c r="N462" s="69" t="n">
        <f aca="false">$L462+$M462</f>
        <v>4288.75601377152</v>
      </c>
      <c r="O462" s="69" t="n">
        <f aca="false">IF(AND(($B462&lt;Input!$C$28),($B462&lt;Input!$G$28)),Expenses!$D462,(-1)*$N462)</f>
        <v>-4288.75601377152</v>
      </c>
      <c r="P462" s="69" t="n">
        <f aca="false">Childcare!$D462</f>
        <v>0</v>
      </c>
      <c r="Q462" s="69" t="n">
        <f aca="false">Loan_01!$E462</f>
        <v>0</v>
      </c>
      <c r="R462" s="69" t="n">
        <f aca="false">Loan_02!$E462</f>
        <v>0</v>
      </c>
      <c r="S462" s="69" t="n">
        <f aca="false">(-1)*SUM(Roth_01!$D462+Roth_02!$D462+IRA_01!$D462+IRA_02!$D462+Invest_01!$D462+Invest_02!$D462)</f>
        <v>-0</v>
      </c>
      <c r="T462" s="69" t="n">
        <f aca="false">(-1)*(IF(($B462&gt;Input!$O$22),0,Input!$O$28)+IF(($B462&gt;Input!$O$29),0,Input!$O$35)+IF(($B462&gt;Input!$O$36),0,Input!$O$42))</f>
        <v>-0</v>
      </c>
      <c r="U462" s="69" t="n">
        <f aca="false">IF(($AB461*(Input!$C$17/100)&gt;0),0,($AB461*(Input!$C$17/100)))</f>
        <v>0</v>
      </c>
      <c r="V462" s="69"/>
      <c r="W462" s="69" t="n">
        <f aca="false">IF(($N462+$O462+$P462+$Q462+$R462+$S462+$T462+$U462)&lt;0,($N462+$O462+$P462+$Q462+$R462+$S462+$T462+$U462),0)</f>
        <v>0</v>
      </c>
      <c r="X462" s="69"/>
      <c r="Y462" s="69" t="n">
        <f aca="false">IF(($N462+$O462+$P462+$Q462+$R462+$S462+$T462+$U462)&gt;=0,($N462+$O462+$P462+$Q462+$R462+$S462+$T462+$U462),0)</f>
        <v>0</v>
      </c>
      <c r="AA462" s="69" t="n">
        <f aca="false">IF(AND((($AB461+$W461-$U461)&lt;0),($Y462&gt;0)),($AA461-$K462)*(1+Input!$C$19/(12*100)),($AA461+$Y462-$K462)*(1+Input!$C$19/(12*100)))</f>
        <v>427956.167020348</v>
      </c>
      <c r="AB462" s="69" t="n">
        <f aca="false">IF(AND((($AB461+$W461-$U461)&lt;0),($Y462&gt;=0)),($AB461+$W461-$U461+$Y462)*(1+Input!$C$16/(12*100)),0)</f>
        <v>0</v>
      </c>
    </row>
    <row r="463" customFormat="false" ht="12.8" hidden="false" customHeight="false" outlineLevel="0" collapsed="false">
      <c r="A463" s="67" t="n">
        <v>459</v>
      </c>
      <c r="B463" s="68" t="n">
        <f aca="false">EOMONTH(Input!$C$7,A463)</f>
        <v>56887</v>
      </c>
      <c r="D463" s="67" t="n">
        <f aca="false">DATEDIF(Input!$C$23,$B463,"Y")</f>
        <v>78</v>
      </c>
      <c r="E463" s="67" t="n">
        <f aca="false">DATEDIF(Input!$G$23,$B463,"Y")</f>
        <v>76</v>
      </c>
      <c r="G463" s="69" t="n">
        <f aca="false">Salary_01!$L463</f>
        <v>-980.502042089641</v>
      </c>
      <c r="H463" s="69" t="n">
        <f aca="false">Salary_02!$L463</f>
        <v>-980.502042089641</v>
      </c>
      <c r="I463" s="69" t="n">
        <f aca="false">Retirement_Dist_01!$J463</f>
        <v>2785.71952778489</v>
      </c>
      <c r="J463" s="69" t="n">
        <f aca="false">Retirement_Dist_02!$J463</f>
        <v>1498.0326652103</v>
      </c>
      <c r="K463" s="69" t="n">
        <f aca="true">IF($B463&gt;Input!$C$28,(-1)*PMT(Input!$C$19/(100*12),($A$620-OFFSET($A$4,MATCH(Input!$C$28,$B$4:$B$620,1),0,1,1)),$AD$4,0,1),0)</f>
        <v>2734.70377450013</v>
      </c>
      <c r="L463" s="69" t="n">
        <f aca="false">IF(AND(($B463&lt;Input!$C$28),($B463&lt;Input!$G$28)),($G463+$H463+$I463+$J463),($G463+$H463+$I463+$J463+$K463))</f>
        <v>5057.45188331603</v>
      </c>
      <c r="M463" s="69" t="n">
        <f aca="false">Mortgage!$L463</f>
        <v>-768.695869544509</v>
      </c>
      <c r="N463" s="69" t="n">
        <f aca="false">$L463+$M463</f>
        <v>4288.75601377152</v>
      </c>
      <c r="O463" s="69" t="n">
        <f aca="false">IF(AND(($B463&lt;Input!$C$28),($B463&lt;Input!$G$28)),Expenses!$D463,(-1)*$N463)</f>
        <v>-4288.75601377152</v>
      </c>
      <c r="P463" s="69" t="n">
        <f aca="false">Childcare!$D463</f>
        <v>0</v>
      </c>
      <c r="Q463" s="69" t="n">
        <f aca="false">Loan_01!$E463</f>
        <v>0</v>
      </c>
      <c r="R463" s="69" t="n">
        <f aca="false">Loan_02!$E463</f>
        <v>0</v>
      </c>
      <c r="S463" s="69" t="n">
        <f aca="false">(-1)*SUM(Roth_01!$D463+Roth_02!$D463+IRA_01!$D463+IRA_02!$D463+Invest_01!$D463+Invest_02!$D463)</f>
        <v>-0</v>
      </c>
      <c r="T463" s="69" t="n">
        <f aca="false">(-1)*(IF(($B463&gt;Input!$O$22),0,Input!$O$28)+IF(($B463&gt;Input!$O$29),0,Input!$O$35)+IF(($B463&gt;Input!$O$36),0,Input!$O$42))</f>
        <v>-0</v>
      </c>
      <c r="U463" s="69" t="n">
        <f aca="false">IF(($AB462*(Input!$C$17/100)&gt;0),0,($AB462*(Input!$C$17/100)))</f>
        <v>0</v>
      </c>
      <c r="V463" s="69"/>
      <c r="W463" s="69" t="n">
        <f aca="false">IF(($N463+$O463+$P463+$Q463+$R463+$S463+$T463+$U463)&lt;0,($N463+$O463+$P463+$Q463+$R463+$S463+$T463+$U463),0)</f>
        <v>0</v>
      </c>
      <c r="X463" s="69"/>
      <c r="Y463" s="69" t="n">
        <f aca="false">IF(($N463+$O463+$P463+$Q463+$R463+$S463+$T463+$U463)&gt;=0,($N463+$O463+$P463+$Q463+$R463+$S463+$T463+$U463),0)</f>
        <v>0</v>
      </c>
      <c r="AA463" s="69" t="n">
        <f aca="false">IF(AND((($AB462+$W462-$U462)&lt;0),($Y463&gt;0)),($AA462-$K463)*(1+Input!$C$19/(12*100)),($AA462+$Y463-$K463)*(1+Input!$C$19/(12*100)))</f>
        <v>425239.180806817</v>
      </c>
      <c r="AB463" s="69" t="n">
        <f aca="false">IF(AND((($AB462+$W462-$U462)&lt;0),($Y463&gt;=0)),($AB462+$W462-$U462+$Y463)*(1+Input!$C$16/(12*100)),0)</f>
        <v>0</v>
      </c>
    </row>
    <row r="464" customFormat="false" ht="12.8" hidden="false" customHeight="false" outlineLevel="0" collapsed="false">
      <c r="A464" s="67" t="n">
        <v>460</v>
      </c>
      <c r="B464" s="68" t="n">
        <f aca="false">EOMONTH(Input!$C$7,A464)</f>
        <v>56918</v>
      </c>
      <c r="D464" s="67" t="n">
        <f aca="false">DATEDIF(Input!$C$23,$B464,"Y")</f>
        <v>78</v>
      </c>
      <c r="E464" s="67" t="n">
        <f aca="false">DATEDIF(Input!$G$23,$B464,"Y")</f>
        <v>77</v>
      </c>
      <c r="G464" s="69" t="n">
        <f aca="false">Salary_01!$L464</f>
        <v>-980.502042089641</v>
      </c>
      <c r="H464" s="69" t="n">
        <f aca="false">Salary_02!$L464</f>
        <v>-980.502042089641</v>
      </c>
      <c r="I464" s="69" t="n">
        <f aca="false">Retirement_Dist_01!$J464</f>
        <v>2785.71952778489</v>
      </c>
      <c r="J464" s="69" t="n">
        <f aca="false">Retirement_Dist_02!$J464</f>
        <v>1498.0326652103</v>
      </c>
      <c r="K464" s="69" t="n">
        <f aca="true">IF($B464&gt;Input!$C$28,(-1)*PMT(Input!$C$19/(100*12),($A$620-OFFSET($A$4,MATCH(Input!$C$28,$B$4:$B$620,1),0,1,1)),$AD$4,0,1),0)</f>
        <v>2734.70377450013</v>
      </c>
      <c r="L464" s="69" t="n">
        <f aca="false">IF(AND(($B464&lt;Input!$C$28),($B464&lt;Input!$G$28)),($G464+$H464+$I464+$J464),($G464+$H464+$I464+$J464+$K464))</f>
        <v>5057.45188331603</v>
      </c>
      <c r="M464" s="69" t="n">
        <f aca="false">Mortgage!$L464</f>
        <v>-768.695869544509</v>
      </c>
      <c r="N464" s="69" t="n">
        <f aca="false">$L464+$M464</f>
        <v>4288.75601377152</v>
      </c>
      <c r="O464" s="69" t="n">
        <f aca="false">IF(AND(($B464&lt;Input!$C$28),($B464&lt;Input!$G$28)),Expenses!$D464,(-1)*$N464)</f>
        <v>-4288.75601377152</v>
      </c>
      <c r="P464" s="69" t="n">
        <f aca="false">Childcare!$D464</f>
        <v>0</v>
      </c>
      <c r="Q464" s="69" t="n">
        <f aca="false">Loan_01!$E464</f>
        <v>0</v>
      </c>
      <c r="R464" s="69" t="n">
        <f aca="false">Loan_02!$E464</f>
        <v>0</v>
      </c>
      <c r="S464" s="69" t="n">
        <f aca="false">(-1)*SUM(Roth_01!$D464+Roth_02!$D464+IRA_01!$D464+IRA_02!$D464+Invest_01!$D464+Invest_02!$D464)</f>
        <v>-0</v>
      </c>
      <c r="T464" s="69" t="n">
        <f aca="false">(-1)*(IF(($B464&gt;Input!$O$22),0,Input!$O$28)+IF(($B464&gt;Input!$O$29),0,Input!$O$35)+IF(($B464&gt;Input!$O$36),0,Input!$O$42))</f>
        <v>-0</v>
      </c>
      <c r="U464" s="69" t="n">
        <f aca="false">IF(($AB463*(Input!$C$17/100)&gt;0),0,($AB463*(Input!$C$17/100)))</f>
        <v>0</v>
      </c>
      <c r="V464" s="69"/>
      <c r="W464" s="69" t="n">
        <f aca="false">IF(($N464+$O464+$P464+$Q464+$R464+$S464+$T464+$U464)&lt;0,($N464+$O464+$P464+$Q464+$R464+$S464+$T464+$U464),0)</f>
        <v>0</v>
      </c>
      <c r="X464" s="69"/>
      <c r="Y464" s="69" t="n">
        <f aca="false">IF(($N464+$O464+$P464+$Q464+$R464+$S464+$T464+$U464)&gt;=0,($N464+$O464+$P464+$Q464+$R464+$S464+$T464+$U464),0)</f>
        <v>0</v>
      </c>
      <c r="AA464" s="69" t="n">
        <f aca="false">IF(AND((($AB463+$W463-$U463)&lt;0),($Y464&gt;0)),($AA463-$K464)*(1+Input!$C$19/(12*100)),($AA463+$Y464-$K464)*(1+Input!$C$19/(12*100)))</f>
        <v>422522.081385527</v>
      </c>
      <c r="AB464" s="69" t="n">
        <f aca="false">IF(AND((($AB463+$W463-$U463)&lt;0),($Y464&gt;=0)),($AB463+$W463-$U463+$Y464)*(1+Input!$C$16/(12*100)),0)</f>
        <v>0</v>
      </c>
    </row>
    <row r="465" customFormat="false" ht="12.8" hidden="false" customHeight="false" outlineLevel="0" collapsed="false">
      <c r="A465" s="67" t="n">
        <v>461</v>
      </c>
      <c r="B465" s="68" t="n">
        <f aca="false">EOMONTH(Input!$C$7,A465)</f>
        <v>56948</v>
      </c>
      <c r="D465" s="67" t="n">
        <f aca="false">DATEDIF(Input!$C$23,$B465,"Y")</f>
        <v>78</v>
      </c>
      <c r="E465" s="67" t="n">
        <f aca="false">DATEDIF(Input!$G$23,$B465,"Y")</f>
        <v>77</v>
      </c>
      <c r="G465" s="69" t="n">
        <f aca="false">Salary_01!$L465</f>
        <v>-980.502042089641</v>
      </c>
      <c r="H465" s="69" t="n">
        <f aca="false">Salary_02!$L465</f>
        <v>-980.502042089641</v>
      </c>
      <c r="I465" s="69" t="n">
        <f aca="false">Retirement_Dist_01!$J465</f>
        <v>2785.71952778489</v>
      </c>
      <c r="J465" s="69" t="n">
        <f aca="false">Retirement_Dist_02!$J465</f>
        <v>1498.0326652103</v>
      </c>
      <c r="K465" s="69" t="n">
        <f aca="true">IF($B465&gt;Input!$C$28,(-1)*PMT(Input!$C$19/(100*12),($A$620-OFFSET($A$4,MATCH(Input!$C$28,$B$4:$B$620,1),0,1,1)),$AD$4,0,1),0)</f>
        <v>2734.70377450013</v>
      </c>
      <c r="L465" s="69" t="n">
        <f aca="false">IF(AND(($B465&lt;Input!$C$28),($B465&lt;Input!$G$28)),($G465+$H465+$I465+$J465),($G465+$H465+$I465+$J465+$K465))</f>
        <v>5057.45188331603</v>
      </c>
      <c r="M465" s="69" t="n">
        <f aca="false">Mortgage!$L465</f>
        <v>-768.695869544509</v>
      </c>
      <c r="N465" s="69" t="n">
        <f aca="false">$L465+$M465</f>
        <v>4288.75601377152</v>
      </c>
      <c r="O465" s="69" t="n">
        <f aca="false">IF(AND(($B465&lt;Input!$C$28),($B465&lt;Input!$G$28)),Expenses!$D465,(-1)*$N465)</f>
        <v>-4288.75601377152</v>
      </c>
      <c r="P465" s="69" t="n">
        <f aca="false">Childcare!$D465</f>
        <v>0</v>
      </c>
      <c r="Q465" s="69" t="n">
        <f aca="false">Loan_01!$E465</f>
        <v>0</v>
      </c>
      <c r="R465" s="69" t="n">
        <f aca="false">Loan_02!$E465</f>
        <v>0</v>
      </c>
      <c r="S465" s="69" t="n">
        <f aca="false">(-1)*SUM(Roth_01!$D465+Roth_02!$D465+IRA_01!$D465+IRA_02!$D465+Invest_01!$D465+Invest_02!$D465)</f>
        <v>-0</v>
      </c>
      <c r="T465" s="69" t="n">
        <f aca="false">(-1)*(IF(($B465&gt;Input!$O$22),0,Input!$O$28)+IF(($B465&gt;Input!$O$29),0,Input!$O$35)+IF(($B465&gt;Input!$O$36),0,Input!$O$42))</f>
        <v>-0</v>
      </c>
      <c r="U465" s="69" t="n">
        <f aca="false">IF(($AB464*(Input!$C$17/100)&gt;0),0,($AB464*(Input!$C$17/100)))</f>
        <v>0</v>
      </c>
      <c r="V465" s="69"/>
      <c r="W465" s="69" t="n">
        <f aca="false">IF(($N465+$O465+$P465+$Q465+$R465+$S465+$T465+$U465)&lt;0,($N465+$O465+$P465+$Q465+$R465+$S465+$T465+$U465),0)</f>
        <v>0</v>
      </c>
      <c r="X465" s="69"/>
      <c r="Y465" s="69" t="n">
        <f aca="false">IF(($N465+$O465+$P465+$Q465+$R465+$S465+$T465+$U465)&gt;=0,($N465+$O465+$P465+$Q465+$R465+$S465+$T465+$U465),0)</f>
        <v>0</v>
      </c>
      <c r="AA465" s="69" t="n">
        <f aca="false">IF(AND((($AB464+$W464-$U464)&lt;0),($Y465&gt;0)),($AA464-$K465)*(1+Input!$C$19/(12*100)),($AA464+$Y465-$K465)*(1+Input!$C$19/(12*100)))</f>
        <v>419804.86875176</v>
      </c>
      <c r="AB465" s="69" t="n">
        <f aca="false">IF(AND((($AB464+$W464-$U464)&lt;0),($Y465&gt;=0)),($AB464+$W464-$U464+$Y465)*(1+Input!$C$16/(12*100)),0)</f>
        <v>0</v>
      </c>
    </row>
    <row r="466" customFormat="false" ht="12.8" hidden="false" customHeight="false" outlineLevel="0" collapsed="false">
      <c r="A466" s="67" t="n">
        <v>462</v>
      </c>
      <c r="B466" s="68" t="n">
        <f aca="false">EOMONTH(Input!$C$7,A466)</f>
        <v>56979</v>
      </c>
      <c r="D466" s="67" t="n">
        <f aca="false">DATEDIF(Input!$C$23,$B466,"Y")</f>
        <v>78</v>
      </c>
      <c r="E466" s="67" t="n">
        <f aca="false">DATEDIF(Input!$G$23,$B466,"Y")</f>
        <v>77</v>
      </c>
      <c r="G466" s="69" t="n">
        <f aca="false">Salary_01!$L466</f>
        <v>-980.502042089641</v>
      </c>
      <c r="H466" s="69" t="n">
        <f aca="false">Salary_02!$L466</f>
        <v>-980.502042089641</v>
      </c>
      <c r="I466" s="69" t="n">
        <f aca="false">Retirement_Dist_01!$J466</f>
        <v>2785.71952778489</v>
      </c>
      <c r="J466" s="69" t="n">
        <f aca="false">Retirement_Dist_02!$J466</f>
        <v>1498.0326652103</v>
      </c>
      <c r="K466" s="69" t="n">
        <f aca="true">IF($B466&gt;Input!$C$28,(-1)*PMT(Input!$C$19/(100*12),($A$620-OFFSET($A$4,MATCH(Input!$C$28,$B$4:$B$620,1),0,1,1)),$AD$4,0,1),0)</f>
        <v>2734.70377450013</v>
      </c>
      <c r="L466" s="69" t="n">
        <f aca="false">IF(AND(($B466&lt;Input!$C$28),($B466&lt;Input!$G$28)),($G466+$H466+$I466+$J466),($G466+$H466+$I466+$J466+$K466))</f>
        <v>5057.45188331603</v>
      </c>
      <c r="M466" s="69" t="n">
        <f aca="false">Mortgage!$L466</f>
        <v>-768.695869544509</v>
      </c>
      <c r="N466" s="69" t="n">
        <f aca="false">$L466+$M466</f>
        <v>4288.75601377152</v>
      </c>
      <c r="O466" s="69" t="n">
        <f aca="false">IF(AND(($B466&lt;Input!$C$28),($B466&lt;Input!$G$28)),Expenses!$D466,(-1)*$N466)</f>
        <v>-4288.75601377152</v>
      </c>
      <c r="P466" s="69" t="n">
        <f aca="false">Childcare!$D466</f>
        <v>0</v>
      </c>
      <c r="Q466" s="69" t="n">
        <f aca="false">Loan_01!$E466</f>
        <v>0</v>
      </c>
      <c r="R466" s="69" t="n">
        <f aca="false">Loan_02!$E466</f>
        <v>0</v>
      </c>
      <c r="S466" s="69" t="n">
        <f aca="false">(-1)*SUM(Roth_01!$D466+Roth_02!$D466+IRA_01!$D466+IRA_02!$D466+Invest_01!$D466+Invest_02!$D466)</f>
        <v>-0</v>
      </c>
      <c r="T466" s="69" t="n">
        <f aca="false">(-1)*(IF(($B466&gt;Input!$O$22),0,Input!$O$28)+IF(($B466&gt;Input!$O$29),0,Input!$O$35)+IF(($B466&gt;Input!$O$36),0,Input!$O$42))</f>
        <v>-0</v>
      </c>
      <c r="U466" s="69" t="n">
        <f aca="false">IF(($AB465*(Input!$C$17/100)&gt;0),0,($AB465*(Input!$C$17/100)))</f>
        <v>0</v>
      </c>
      <c r="V466" s="69"/>
      <c r="W466" s="69" t="n">
        <f aca="false">IF(($N466+$O466+$P466+$Q466+$R466+$S466+$T466+$U466)&lt;0,($N466+$O466+$P466+$Q466+$R466+$S466+$T466+$U466),0)</f>
        <v>0</v>
      </c>
      <c r="X466" s="69"/>
      <c r="Y466" s="69" t="n">
        <f aca="false">IF(($N466+$O466+$P466+$Q466+$R466+$S466+$T466+$U466)&gt;=0,($N466+$O466+$P466+$Q466+$R466+$S466+$T466+$U466),0)</f>
        <v>0</v>
      </c>
      <c r="AA466" s="69" t="n">
        <f aca="false">IF(AND((($AB465+$W465-$U465)&lt;0),($Y466&gt;0)),($AA465-$K466)*(1+Input!$C$19/(12*100)),($AA465+$Y466-$K466)*(1+Input!$C$19/(12*100)))</f>
        <v>417087.542900801</v>
      </c>
      <c r="AB466" s="69" t="n">
        <f aca="false">IF(AND((($AB465+$W465-$U465)&lt;0),($Y466&gt;=0)),($AB465+$W465-$U465+$Y466)*(1+Input!$C$16/(12*100)),0)</f>
        <v>0</v>
      </c>
    </row>
    <row r="467" customFormat="false" ht="12.8" hidden="false" customHeight="false" outlineLevel="0" collapsed="false">
      <c r="A467" s="67" t="n">
        <v>463</v>
      </c>
      <c r="B467" s="68" t="n">
        <f aca="false">EOMONTH(Input!$C$7,A467)</f>
        <v>57010</v>
      </c>
      <c r="D467" s="67" t="n">
        <f aca="false">DATEDIF(Input!$C$23,$B467,"Y")</f>
        <v>78</v>
      </c>
      <c r="E467" s="67" t="n">
        <f aca="false">DATEDIF(Input!$G$23,$B467,"Y")</f>
        <v>77</v>
      </c>
      <c r="G467" s="69" t="n">
        <f aca="false">Salary_01!$L467</f>
        <v>-980.502042089641</v>
      </c>
      <c r="H467" s="69" t="n">
        <f aca="false">Salary_02!$L467</f>
        <v>-980.502042089641</v>
      </c>
      <c r="I467" s="69" t="n">
        <f aca="false">Retirement_Dist_01!$J467</f>
        <v>2785.71952778489</v>
      </c>
      <c r="J467" s="69" t="n">
        <f aca="false">Retirement_Dist_02!$J467</f>
        <v>1498.0326652103</v>
      </c>
      <c r="K467" s="69" t="n">
        <f aca="true">IF($B467&gt;Input!$C$28,(-1)*PMT(Input!$C$19/(100*12),($A$620-OFFSET($A$4,MATCH(Input!$C$28,$B$4:$B$620,1),0,1,1)),$AD$4,0,1),0)</f>
        <v>2734.70377450013</v>
      </c>
      <c r="L467" s="69" t="n">
        <f aca="false">IF(AND(($B467&lt;Input!$C$28),($B467&lt;Input!$G$28)),($G467+$H467+$I467+$J467),($G467+$H467+$I467+$J467+$K467))</f>
        <v>5057.45188331603</v>
      </c>
      <c r="M467" s="69" t="n">
        <f aca="false">Mortgage!$L467</f>
        <v>-768.695869544509</v>
      </c>
      <c r="N467" s="69" t="n">
        <f aca="false">$L467+$M467</f>
        <v>4288.75601377152</v>
      </c>
      <c r="O467" s="69" t="n">
        <f aca="false">IF(AND(($B467&lt;Input!$C$28),($B467&lt;Input!$G$28)),Expenses!$D467,(-1)*$N467)</f>
        <v>-4288.75601377152</v>
      </c>
      <c r="P467" s="69" t="n">
        <f aca="false">Childcare!$D467</f>
        <v>0</v>
      </c>
      <c r="Q467" s="69" t="n">
        <f aca="false">Loan_01!$E467</f>
        <v>0</v>
      </c>
      <c r="R467" s="69" t="n">
        <f aca="false">Loan_02!$E467</f>
        <v>0</v>
      </c>
      <c r="S467" s="69" t="n">
        <f aca="false">(-1)*SUM(Roth_01!$D467+Roth_02!$D467+IRA_01!$D467+IRA_02!$D467+Invest_01!$D467+Invest_02!$D467)</f>
        <v>-0</v>
      </c>
      <c r="T467" s="69" t="n">
        <f aca="false">(-1)*(IF(($B467&gt;Input!$O$22),0,Input!$O$28)+IF(($B467&gt;Input!$O$29),0,Input!$O$35)+IF(($B467&gt;Input!$O$36),0,Input!$O$42))</f>
        <v>-0</v>
      </c>
      <c r="U467" s="69" t="n">
        <f aca="false">IF(($AB466*(Input!$C$17/100)&gt;0),0,($AB466*(Input!$C$17/100)))</f>
        <v>0</v>
      </c>
      <c r="V467" s="69"/>
      <c r="W467" s="69" t="n">
        <f aca="false">IF(($N467+$O467+$P467+$Q467+$R467+$S467+$T467+$U467)&lt;0,($N467+$O467+$P467+$Q467+$R467+$S467+$T467+$U467),0)</f>
        <v>0</v>
      </c>
      <c r="X467" s="69"/>
      <c r="Y467" s="69" t="n">
        <f aca="false">IF(($N467+$O467+$P467+$Q467+$R467+$S467+$T467+$U467)&gt;=0,($N467+$O467+$P467+$Q467+$R467+$S467+$T467+$U467),0)</f>
        <v>0</v>
      </c>
      <c r="AA467" s="69" t="n">
        <f aca="false">IF(AND((($AB466+$W466-$U466)&lt;0),($Y467&gt;0)),($AA466-$K467)*(1+Input!$C$19/(12*100)),($AA466+$Y467-$K467)*(1+Input!$C$19/(12*100)))</f>
        <v>414370.103827931</v>
      </c>
      <c r="AB467" s="69" t="n">
        <f aca="false">IF(AND((($AB466+$W466-$U466)&lt;0),($Y467&gt;=0)),($AB466+$W466-$U466+$Y467)*(1+Input!$C$16/(12*100)),0)</f>
        <v>0</v>
      </c>
    </row>
    <row r="468" customFormat="false" ht="12.8" hidden="false" customHeight="false" outlineLevel="0" collapsed="false">
      <c r="A468" s="67" t="n">
        <v>464</v>
      </c>
      <c r="B468" s="68" t="n">
        <f aca="false">EOMONTH(Input!$C$7,A468)</f>
        <v>57039</v>
      </c>
      <c r="D468" s="67" t="n">
        <f aca="false">DATEDIF(Input!$C$23,$B468,"Y")</f>
        <v>78</v>
      </c>
      <c r="E468" s="67" t="n">
        <f aca="false">DATEDIF(Input!$G$23,$B468,"Y")</f>
        <v>77</v>
      </c>
      <c r="G468" s="69" t="n">
        <f aca="false">Salary_01!$L468</f>
        <v>-980.502042089641</v>
      </c>
      <c r="H468" s="69" t="n">
        <f aca="false">Salary_02!$L468</f>
        <v>-980.502042089641</v>
      </c>
      <c r="I468" s="69" t="n">
        <f aca="false">Retirement_Dist_01!$J468</f>
        <v>2785.71952778489</v>
      </c>
      <c r="J468" s="69" t="n">
        <f aca="false">Retirement_Dist_02!$J468</f>
        <v>1498.0326652103</v>
      </c>
      <c r="K468" s="69" t="n">
        <f aca="true">IF($B468&gt;Input!$C$28,(-1)*PMT(Input!$C$19/(100*12),($A$620-OFFSET($A$4,MATCH(Input!$C$28,$B$4:$B$620,1),0,1,1)),$AD$4,0,1),0)</f>
        <v>2734.70377450013</v>
      </c>
      <c r="L468" s="69" t="n">
        <f aca="false">IF(AND(($B468&lt;Input!$C$28),($B468&lt;Input!$G$28)),($G468+$H468+$I468+$J468),($G468+$H468+$I468+$J468+$K468))</f>
        <v>5057.45188331603</v>
      </c>
      <c r="M468" s="69" t="n">
        <f aca="false">Mortgage!$L468</f>
        <v>-768.695869544509</v>
      </c>
      <c r="N468" s="69" t="n">
        <f aca="false">$L468+$M468</f>
        <v>4288.75601377152</v>
      </c>
      <c r="O468" s="69" t="n">
        <f aca="false">IF(AND(($B468&lt;Input!$C$28),($B468&lt;Input!$G$28)),Expenses!$D468,(-1)*$N468)</f>
        <v>-4288.75601377152</v>
      </c>
      <c r="P468" s="69" t="n">
        <f aca="false">Childcare!$D468</f>
        <v>0</v>
      </c>
      <c r="Q468" s="69" t="n">
        <f aca="false">Loan_01!$E468</f>
        <v>0</v>
      </c>
      <c r="R468" s="69" t="n">
        <f aca="false">Loan_02!$E468</f>
        <v>0</v>
      </c>
      <c r="S468" s="69" t="n">
        <f aca="false">(-1)*SUM(Roth_01!$D468+Roth_02!$D468+IRA_01!$D468+IRA_02!$D468+Invest_01!$D468+Invest_02!$D468)</f>
        <v>-0</v>
      </c>
      <c r="T468" s="69" t="n">
        <f aca="false">(-1)*(IF(($B468&gt;Input!$O$22),0,Input!$O$28)+IF(($B468&gt;Input!$O$29),0,Input!$O$35)+IF(($B468&gt;Input!$O$36),0,Input!$O$42))</f>
        <v>-0</v>
      </c>
      <c r="U468" s="69" t="n">
        <f aca="false">IF(($AB467*(Input!$C$17/100)&gt;0),0,($AB467*(Input!$C$17/100)))</f>
        <v>0</v>
      </c>
      <c r="V468" s="69"/>
      <c r="W468" s="69" t="n">
        <f aca="false">IF(($N468+$O468+$P468+$Q468+$R468+$S468+$T468+$U468)&lt;0,($N468+$O468+$P468+$Q468+$R468+$S468+$T468+$U468),0)</f>
        <v>0</v>
      </c>
      <c r="X468" s="69"/>
      <c r="Y468" s="69" t="n">
        <f aca="false">IF(($N468+$O468+$P468+$Q468+$R468+$S468+$T468+$U468)&gt;=0,($N468+$O468+$P468+$Q468+$R468+$S468+$T468+$U468),0)</f>
        <v>0</v>
      </c>
      <c r="AA468" s="69" t="n">
        <f aca="false">IF(AND((($AB467+$W467-$U467)&lt;0),($Y468&gt;0)),($AA467-$K468)*(1+Input!$C$19/(12*100)),($AA467+$Y468-$K468)*(1+Input!$C$19/(12*100)))</f>
        <v>411652.551528433</v>
      </c>
      <c r="AB468" s="69" t="n">
        <f aca="false">IF(AND((($AB467+$W467-$U467)&lt;0),($Y468&gt;=0)),($AB467+$W467-$U467+$Y468)*(1+Input!$C$16/(12*100)),0)</f>
        <v>0</v>
      </c>
    </row>
    <row r="469" customFormat="false" ht="12.8" hidden="false" customHeight="false" outlineLevel="0" collapsed="false">
      <c r="A469" s="67" t="n">
        <v>465</v>
      </c>
      <c r="B469" s="68" t="n">
        <f aca="false">EOMONTH(Input!$C$7,A469)</f>
        <v>57070</v>
      </c>
      <c r="D469" s="67" t="n">
        <f aca="false">DATEDIF(Input!$C$23,$B469,"Y")</f>
        <v>78</v>
      </c>
      <c r="E469" s="67" t="n">
        <f aca="false">DATEDIF(Input!$G$23,$B469,"Y")</f>
        <v>77</v>
      </c>
      <c r="G469" s="69" t="n">
        <f aca="false">Salary_01!$L469</f>
        <v>-980.502042089641</v>
      </c>
      <c r="H469" s="69" t="n">
        <f aca="false">Salary_02!$L469</f>
        <v>-980.502042089641</v>
      </c>
      <c r="I469" s="69" t="n">
        <f aca="false">Retirement_Dist_01!$J469</f>
        <v>2785.71952778489</v>
      </c>
      <c r="J469" s="69" t="n">
        <f aca="false">Retirement_Dist_02!$J469</f>
        <v>1498.0326652103</v>
      </c>
      <c r="K469" s="69" t="n">
        <f aca="true">IF($B469&gt;Input!$C$28,(-1)*PMT(Input!$C$19/(100*12),($A$620-OFFSET($A$4,MATCH(Input!$C$28,$B$4:$B$620,1),0,1,1)),$AD$4,0,1),0)</f>
        <v>2734.70377450013</v>
      </c>
      <c r="L469" s="69" t="n">
        <f aca="false">IF(AND(($B469&lt;Input!$C$28),($B469&lt;Input!$G$28)),($G469+$H469+$I469+$J469),($G469+$H469+$I469+$J469+$K469))</f>
        <v>5057.45188331603</v>
      </c>
      <c r="M469" s="69" t="n">
        <f aca="false">Mortgage!$L469</f>
        <v>-768.695869544509</v>
      </c>
      <c r="N469" s="69" t="n">
        <f aca="false">$L469+$M469</f>
        <v>4288.75601377152</v>
      </c>
      <c r="O469" s="69" t="n">
        <f aca="false">IF(AND(($B469&lt;Input!$C$28),($B469&lt;Input!$G$28)),Expenses!$D469,(-1)*$N469)</f>
        <v>-4288.75601377152</v>
      </c>
      <c r="P469" s="69" t="n">
        <f aca="false">Childcare!$D469</f>
        <v>0</v>
      </c>
      <c r="Q469" s="69" t="n">
        <f aca="false">Loan_01!$E469</f>
        <v>0</v>
      </c>
      <c r="R469" s="69" t="n">
        <f aca="false">Loan_02!$E469</f>
        <v>0</v>
      </c>
      <c r="S469" s="69" t="n">
        <f aca="false">(-1)*SUM(Roth_01!$D469+Roth_02!$D469+IRA_01!$D469+IRA_02!$D469+Invest_01!$D469+Invest_02!$D469)</f>
        <v>-0</v>
      </c>
      <c r="T469" s="69" t="n">
        <f aca="false">(-1)*(IF(($B469&gt;Input!$O$22),0,Input!$O$28)+IF(($B469&gt;Input!$O$29),0,Input!$O$35)+IF(($B469&gt;Input!$O$36),0,Input!$O$42))</f>
        <v>-0</v>
      </c>
      <c r="U469" s="69" t="n">
        <f aca="false">IF(($AB468*(Input!$C$17/100)&gt;0),0,($AB468*(Input!$C$17/100)))</f>
        <v>0</v>
      </c>
      <c r="V469" s="69"/>
      <c r="W469" s="69" t="n">
        <f aca="false">IF(($N469+$O469+$P469+$Q469+$R469+$S469+$T469+$U469)&lt;0,($N469+$O469+$P469+$Q469+$R469+$S469+$T469+$U469),0)</f>
        <v>0</v>
      </c>
      <c r="X469" s="69"/>
      <c r="Y469" s="69" t="n">
        <f aca="false">IF(($N469+$O469+$P469+$Q469+$R469+$S469+$T469+$U469)&gt;=0,($N469+$O469+$P469+$Q469+$R469+$S469+$T469+$U469),0)</f>
        <v>0</v>
      </c>
      <c r="AA469" s="69" t="n">
        <f aca="false">IF(AND((($AB468+$W468-$U468)&lt;0),($Y469&gt;0)),($AA468-$K469)*(1+Input!$C$19/(12*100)),($AA468+$Y469-$K469)*(1+Input!$C$19/(12*100)))</f>
        <v>408934.885997589</v>
      </c>
      <c r="AB469" s="69" t="n">
        <f aca="false">IF(AND((($AB468+$W468-$U468)&lt;0),($Y469&gt;=0)),($AB468+$W468-$U468+$Y469)*(1+Input!$C$16/(12*100)),0)</f>
        <v>0</v>
      </c>
    </row>
    <row r="470" customFormat="false" ht="12.8" hidden="false" customHeight="false" outlineLevel="0" collapsed="false">
      <c r="A470" s="67" t="n">
        <v>466</v>
      </c>
      <c r="B470" s="68" t="n">
        <f aca="false">EOMONTH(Input!$C$7,A470)</f>
        <v>57100</v>
      </c>
      <c r="D470" s="67" t="n">
        <f aca="false">DATEDIF(Input!$C$23,$B470,"Y")</f>
        <v>78</v>
      </c>
      <c r="E470" s="67" t="n">
        <f aca="false">DATEDIF(Input!$G$23,$B470,"Y")</f>
        <v>77</v>
      </c>
      <c r="G470" s="69" t="n">
        <f aca="false">Salary_01!$L470</f>
        <v>-980.502042089641</v>
      </c>
      <c r="H470" s="69" t="n">
        <f aca="false">Salary_02!$L470</f>
        <v>-980.502042089641</v>
      </c>
      <c r="I470" s="69" t="n">
        <f aca="false">Retirement_Dist_01!$J470</f>
        <v>2785.71952778489</v>
      </c>
      <c r="J470" s="69" t="n">
        <f aca="false">Retirement_Dist_02!$J470</f>
        <v>1498.0326652103</v>
      </c>
      <c r="K470" s="69" t="n">
        <f aca="true">IF($B470&gt;Input!$C$28,(-1)*PMT(Input!$C$19/(100*12),($A$620-OFFSET($A$4,MATCH(Input!$C$28,$B$4:$B$620,1),0,1,1)),$AD$4,0,1),0)</f>
        <v>2734.70377450013</v>
      </c>
      <c r="L470" s="69" t="n">
        <f aca="false">IF(AND(($B470&lt;Input!$C$28),($B470&lt;Input!$G$28)),($G470+$H470+$I470+$J470),($G470+$H470+$I470+$J470+$K470))</f>
        <v>5057.45188331603</v>
      </c>
      <c r="M470" s="69" t="n">
        <f aca="false">Mortgage!$L470</f>
        <v>-768.695869544509</v>
      </c>
      <c r="N470" s="69" t="n">
        <f aca="false">$L470+$M470</f>
        <v>4288.75601377152</v>
      </c>
      <c r="O470" s="69" t="n">
        <f aca="false">IF(AND(($B470&lt;Input!$C$28),($B470&lt;Input!$G$28)),Expenses!$D470,(-1)*$N470)</f>
        <v>-4288.75601377152</v>
      </c>
      <c r="P470" s="69" t="n">
        <f aca="false">Childcare!$D470</f>
        <v>0</v>
      </c>
      <c r="Q470" s="69" t="n">
        <f aca="false">Loan_01!$E470</f>
        <v>0</v>
      </c>
      <c r="R470" s="69" t="n">
        <f aca="false">Loan_02!$E470</f>
        <v>0</v>
      </c>
      <c r="S470" s="69" t="n">
        <f aca="false">(-1)*SUM(Roth_01!$D470+Roth_02!$D470+IRA_01!$D470+IRA_02!$D470+Invest_01!$D470+Invest_02!$D470)</f>
        <v>-0</v>
      </c>
      <c r="T470" s="69" t="n">
        <f aca="false">(-1)*(IF(($B470&gt;Input!$O$22),0,Input!$O$28)+IF(($B470&gt;Input!$O$29),0,Input!$O$35)+IF(($B470&gt;Input!$O$36),0,Input!$O$42))</f>
        <v>-0</v>
      </c>
      <c r="U470" s="69" t="n">
        <f aca="false">IF(($AB469*(Input!$C$17/100)&gt;0),0,($AB469*(Input!$C$17/100)))</f>
        <v>0</v>
      </c>
      <c r="V470" s="69"/>
      <c r="W470" s="69" t="n">
        <f aca="false">IF(($N470+$O470+$P470+$Q470+$R470+$S470+$T470+$U470)&lt;0,($N470+$O470+$P470+$Q470+$R470+$S470+$T470+$U470),0)</f>
        <v>0</v>
      </c>
      <c r="X470" s="69"/>
      <c r="Y470" s="69" t="n">
        <f aca="false">IF(($N470+$O470+$P470+$Q470+$R470+$S470+$T470+$U470)&gt;=0,($N470+$O470+$P470+$Q470+$R470+$S470+$T470+$U470),0)</f>
        <v>0</v>
      </c>
      <c r="AA470" s="69" t="n">
        <f aca="false">IF(AND((($AB469+$W469-$U469)&lt;0),($Y470&gt;0)),($AA469-$K470)*(1+Input!$C$19/(12*100)),($AA469+$Y470-$K470)*(1+Input!$C$19/(12*100)))</f>
        <v>406217.107230682</v>
      </c>
      <c r="AB470" s="69" t="n">
        <f aca="false">IF(AND((($AB469+$W469-$U469)&lt;0),($Y470&gt;=0)),($AB469+$W469-$U469+$Y470)*(1+Input!$C$16/(12*100)),0)</f>
        <v>0</v>
      </c>
    </row>
    <row r="471" customFormat="false" ht="12.8" hidden="false" customHeight="false" outlineLevel="0" collapsed="false">
      <c r="A471" s="67" t="n">
        <v>467</v>
      </c>
      <c r="B471" s="68" t="n">
        <f aca="false">EOMONTH(Input!$C$7,A471)</f>
        <v>57131</v>
      </c>
      <c r="D471" s="67" t="n">
        <f aca="false">DATEDIF(Input!$C$23,$B471,"Y")</f>
        <v>79</v>
      </c>
      <c r="E471" s="67" t="n">
        <f aca="false">DATEDIF(Input!$G$23,$B471,"Y")</f>
        <v>77</v>
      </c>
      <c r="G471" s="69" t="n">
        <f aca="false">Salary_01!$L471</f>
        <v>-980.502042089641</v>
      </c>
      <c r="H471" s="69" t="n">
        <f aca="false">Salary_02!$L471</f>
        <v>-980.502042089641</v>
      </c>
      <c r="I471" s="69" t="n">
        <f aca="false">Retirement_Dist_01!$J471</f>
        <v>2785.71952778489</v>
      </c>
      <c r="J471" s="69" t="n">
        <f aca="false">Retirement_Dist_02!$J471</f>
        <v>1498.0326652103</v>
      </c>
      <c r="K471" s="69" t="n">
        <f aca="true">IF($B471&gt;Input!$C$28,(-1)*PMT(Input!$C$19/(100*12),($A$620-OFFSET($A$4,MATCH(Input!$C$28,$B$4:$B$620,1),0,1,1)),$AD$4,0,1),0)</f>
        <v>2734.70377450013</v>
      </c>
      <c r="L471" s="69" t="n">
        <f aca="false">IF(AND(($B471&lt;Input!$C$28),($B471&lt;Input!$G$28)),($G471+$H471+$I471+$J471),($G471+$H471+$I471+$J471+$K471))</f>
        <v>5057.45188331603</v>
      </c>
      <c r="M471" s="69" t="n">
        <f aca="false">Mortgage!$L471</f>
        <v>-768.695869544509</v>
      </c>
      <c r="N471" s="69" t="n">
        <f aca="false">$L471+$M471</f>
        <v>4288.75601377152</v>
      </c>
      <c r="O471" s="69" t="n">
        <f aca="false">IF(AND(($B471&lt;Input!$C$28),($B471&lt;Input!$G$28)),Expenses!$D471,(-1)*$N471)</f>
        <v>-4288.75601377152</v>
      </c>
      <c r="P471" s="69" t="n">
        <f aca="false">Childcare!$D471</f>
        <v>0</v>
      </c>
      <c r="Q471" s="69" t="n">
        <f aca="false">Loan_01!$E471</f>
        <v>0</v>
      </c>
      <c r="R471" s="69" t="n">
        <f aca="false">Loan_02!$E471</f>
        <v>0</v>
      </c>
      <c r="S471" s="69" t="n">
        <f aca="false">(-1)*SUM(Roth_01!$D471+Roth_02!$D471+IRA_01!$D471+IRA_02!$D471+Invest_01!$D471+Invest_02!$D471)</f>
        <v>-0</v>
      </c>
      <c r="T471" s="69" t="n">
        <f aca="false">(-1)*(IF(($B471&gt;Input!$O$22),0,Input!$O$28)+IF(($B471&gt;Input!$O$29),0,Input!$O$35)+IF(($B471&gt;Input!$O$36),0,Input!$O$42))</f>
        <v>-0</v>
      </c>
      <c r="U471" s="69" t="n">
        <f aca="false">IF(($AB470*(Input!$C$17/100)&gt;0),0,($AB470*(Input!$C$17/100)))</f>
        <v>0</v>
      </c>
      <c r="V471" s="69"/>
      <c r="W471" s="69" t="n">
        <f aca="false">IF(($N471+$O471+$P471+$Q471+$R471+$S471+$T471+$U471)&lt;0,($N471+$O471+$P471+$Q471+$R471+$S471+$T471+$U471),0)</f>
        <v>0</v>
      </c>
      <c r="X471" s="69"/>
      <c r="Y471" s="69" t="n">
        <f aca="false">IF(($N471+$O471+$P471+$Q471+$R471+$S471+$T471+$U471)&gt;=0,($N471+$O471+$P471+$Q471+$R471+$S471+$T471+$U471),0)</f>
        <v>0</v>
      </c>
      <c r="AA471" s="69" t="n">
        <f aca="false">IF(AND((($AB470+$W470-$U470)&lt;0),($Y471&gt;0)),($AA470-$K471)*(1+Input!$C$19/(12*100)),($AA470+$Y471-$K471)*(1+Input!$C$19/(12*100)))</f>
        <v>403499.215222993</v>
      </c>
      <c r="AB471" s="69" t="n">
        <f aca="false">IF(AND((($AB470+$W470-$U470)&lt;0),($Y471&gt;=0)),($AB470+$W470-$U470+$Y471)*(1+Input!$C$16/(12*100)),0)</f>
        <v>0</v>
      </c>
    </row>
    <row r="472" customFormat="false" ht="12.8" hidden="false" customHeight="false" outlineLevel="0" collapsed="false">
      <c r="A472" s="67" t="n">
        <v>468</v>
      </c>
      <c r="B472" s="68" t="n">
        <f aca="false">EOMONTH(Input!$C$7,A472)</f>
        <v>57161</v>
      </c>
      <c r="D472" s="67" t="n">
        <f aca="false">DATEDIF(Input!$C$23,$B472,"Y")</f>
        <v>79</v>
      </c>
      <c r="E472" s="67" t="n">
        <f aca="false">DATEDIF(Input!$G$23,$B472,"Y")</f>
        <v>77</v>
      </c>
      <c r="G472" s="69" t="n">
        <f aca="false">Salary_01!$L472</f>
        <v>-1000.11208293143</v>
      </c>
      <c r="H472" s="69" t="n">
        <f aca="false">Salary_02!$L472</f>
        <v>-1000.11208293143</v>
      </c>
      <c r="I472" s="69" t="n">
        <f aca="false">Retirement_Dist_01!$J472</f>
        <v>2785.71952778489</v>
      </c>
      <c r="J472" s="69" t="n">
        <f aca="false">Retirement_Dist_02!$J472</f>
        <v>1498.0326652103</v>
      </c>
      <c r="K472" s="69" t="n">
        <f aca="true">IF($B472&gt;Input!$C$28,(-1)*PMT(Input!$C$19/(100*12),($A$620-OFFSET($A$4,MATCH(Input!$C$28,$B$4:$B$620,1),0,1,1)),$AD$4,0,1),0)</f>
        <v>2734.70377450013</v>
      </c>
      <c r="L472" s="69" t="n">
        <f aca="false">IF(AND(($B472&lt;Input!$C$28),($B472&lt;Input!$G$28)),($G472+$H472+$I472+$J472),($G472+$H472+$I472+$J472+$K472))</f>
        <v>5018.23180163245</v>
      </c>
      <c r="M472" s="69" t="n">
        <f aca="false">Mortgage!$L472</f>
        <v>-791.756745630844</v>
      </c>
      <c r="N472" s="69" t="n">
        <f aca="false">$L472+$M472</f>
        <v>4226.4750560016</v>
      </c>
      <c r="O472" s="69" t="n">
        <f aca="false">IF(AND(($B472&lt;Input!$C$28),($B472&lt;Input!$G$28)),Expenses!$D472,(-1)*$N472)</f>
        <v>-4226.4750560016</v>
      </c>
      <c r="P472" s="69" t="n">
        <f aca="false">Childcare!$D472</f>
        <v>0</v>
      </c>
      <c r="Q472" s="69" t="n">
        <f aca="false">Loan_01!$E472</f>
        <v>0</v>
      </c>
      <c r="R472" s="69" t="n">
        <f aca="false">Loan_02!$E472</f>
        <v>0</v>
      </c>
      <c r="S472" s="69" t="n">
        <f aca="false">(-1)*SUM(Roth_01!$D472+Roth_02!$D472+IRA_01!$D472+IRA_02!$D472+Invest_01!$D472+Invest_02!$D472)</f>
        <v>-0</v>
      </c>
      <c r="T472" s="69" t="n">
        <f aca="false">(-1)*(IF(($B472&gt;Input!$O$22),0,Input!$O$28)+IF(($B472&gt;Input!$O$29),0,Input!$O$35)+IF(($B472&gt;Input!$O$36),0,Input!$O$42))</f>
        <v>-0</v>
      </c>
      <c r="U472" s="69" t="n">
        <f aca="false">IF(($AB471*(Input!$C$17/100)&gt;0),0,($AB471*(Input!$C$17/100)))</f>
        <v>0</v>
      </c>
      <c r="V472" s="69"/>
      <c r="W472" s="69" t="n">
        <f aca="false">IF(($N472+$O472+$P472+$Q472+$R472+$S472+$T472+$U472)&lt;0,($N472+$O472+$P472+$Q472+$R472+$S472+$T472+$U472),0)</f>
        <v>0</v>
      </c>
      <c r="X472" s="69"/>
      <c r="Y472" s="69" t="n">
        <f aca="false">IF(($N472+$O472+$P472+$Q472+$R472+$S472+$T472+$U472)&gt;=0,($N472+$O472+$P472+$Q472+$R472+$S472+$T472+$U472),0)</f>
        <v>0</v>
      </c>
      <c r="AA472" s="69" t="n">
        <f aca="false">IF(AND((($AB471+$W471-$U471)&lt;0),($Y472&gt;0)),($AA471-$K472)*(1+Input!$C$19/(12*100)),($AA471+$Y472-$K472)*(1+Input!$C$19/(12*100)))</f>
        <v>400781.209969803</v>
      </c>
      <c r="AB472" s="69" t="n">
        <f aca="false">IF(AND((($AB471+$W471-$U471)&lt;0),($Y472&gt;=0)),($AB471+$W471-$U471+$Y472)*(1+Input!$C$16/(12*100)),0)</f>
        <v>0</v>
      </c>
    </row>
    <row r="473" customFormat="false" ht="12.8" hidden="false" customHeight="false" outlineLevel="0" collapsed="false">
      <c r="A473" s="67" t="n">
        <v>469</v>
      </c>
      <c r="B473" s="68" t="n">
        <f aca="false">EOMONTH(Input!$C$7,A473)</f>
        <v>57192</v>
      </c>
      <c r="D473" s="67" t="n">
        <f aca="false">DATEDIF(Input!$C$23,$B473,"Y")</f>
        <v>79</v>
      </c>
      <c r="E473" s="67" t="n">
        <f aca="false">DATEDIF(Input!$G$23,$B473,"Y")</f>
        <v>77</v>
      </c>
      <c r="G473" s="69" t="n">
        <f aca="false">Salary_01!$L473</f>
        <v>-1000.11208293143</v>
      </c>
      <c r="H473" s="69" t="n">
        <f aca="false">Salary_02!$L473</f>
        <v>-1000.11208293143</v>
      </c>
      <c r="I473" s="69" t="n">
        <f aca="false">Retirement_Dist_01!$J473</f>
        <v>2785.71952778489</v>
      </c>
      <c r="J473" s="69" t="n">
        <f aca="false">Retirement_Dist_02!$J473</f>
        <v>1498.0326652103</v>
      </c>
      <c r="K473" s="69" t="n">
        <f aca="true">IF($B473&gt;Input!$C$28,(-1)*PMT(Input!$C$19/(100*12),($A$620-OFFSET($A$4,MATCH(Input!$C$28,$B$4:$B$620,1),0,1,1)),$AD$4,0,1),0)</f>
        <v>2734.70377450013</v>
      </c>
      <c r="L473" s="69" t="n">
        <f aca="false">IF(AND(($B473&lt;Input!$C$28),($B473&lt;Input!$G$28)),($G473+$H473+$I473+$J473),($G473+$H473+$I473+$J473+$K473))</f>
        <v>5018.23180163245</v>
      </c>
      <c r="M473" s="69" t="n">
        <f aca="false">Mortgage!$L473</f>
        <v>-791.756745630844</v>
      </c>
      <c r="N473" s="69" t="n">
        <f aca="false">$L473+$M473</f>
        <v>4226.4750560016</v>
      </c>
      <c r="O473" s="69" t="n">
        <f aca="false">IF(AND(($B473&lt;Input!$C$28),($B473&lt;Input!$G$28)),Expenses!$D473,(-1)*$N473)</f>
        <v>-4226.4750560016</v>
      </c>
      <c r="P473" s="69" t="n">
        <f aca="false">Childcare!$D473</f>
        <v>0</v>
      </c>
      <c r="Q473" s="69" t="n">
        <f aca="false">Loan_01!$E473</f>
        <v>0</v>
      </c>
      <c r="R473" s="69" t="n">
        <f aca="false">Loan_02!$E473</f>
        <v>0</v>
      </c>
      <c r="S473" s="69" t="n">
        <f aca="false">(-1)*SUM(Roth_01!$D473+Roth_02!$D473+IRA_01!$D473+IRA_02!$D473+Invest_01!$D473+Invest_02!$D473)</f>
        <v>-0</v>
      </c>
      <c r="T473" s="69" t="n">
        <f aca="false">(-1)*(IF(($B473&gt;Input!$O$22),0,Input!$O$28)+IF(($B473&gt;Input!$O$29),0,Input!$O$35)+IF(($B473&gt;Input!$O$36),0,Input!$O$42))</f>
        <v>-0</v>
      </c>
      <c r="U473" s="69" t="n">
        <f aca="false">IF(($AB472*(Input!$C$17/100)&gt;0),0,($AB472*(Input!$C$17/100)))</f>
        <v>0</v>
      </c>
      <c r="V473" s="69"/>
      <c r="W473" s="69" t="n">
        <f aca="false">IF(($N473+$O473+$P473+$Q473+$R473+$S473+$T473+$U473)&lt;0,($N473+$O473+$P473+$Q473+$R473+$S473+$T473+$U473),0)</f>
        <v>0</v>
      </c>
      <c r="X473" s="69"/>
      <c r="Y473" s="69" t="n">
        <f aca="false">IF(($N473+$O473+$P473+$Q473+$R473+$S473+$T473+$U473)&gt;=0,($N473+$O473+$P473+$Q473+$R473+$S473+$T473+$U473),0)</f>
        <v>0</v>
      </c>
      <c r="AA473" s="69" t="n">
        <f aca="false">IF(AND((($AB472+$W472-$U472)&lt;0),($Y473&gt;0)),($AA472-$K473)*(1+Input!$C$19/(12*100)),($AA472+$Y473-$K473)*(1+Input!$C$19/(12*100)))</f>
        <v>398063.091466394</v>
      </c>
      <c r="AB473" s="69" t="n">
        <f aca="false">IF(AND((($AB472+$W472-$U472)&lt;0),($Y473&gt;=0)),($AB472+$W472-$U472+$Y473)*(1+Input!$C$16/(12*100)),0)</f>
        <v>0</v>
      </c>
    </row>
    <row r="474" customFormat="false" ht="12.8" hidden="false" customHeight="false" outlineLevel="0" collapsed="false">
      <c r="A474" s="67" t="n">
        <v>470</v>
      </c>
      <c r="B474" s="68" t="n">
        <f aca="false">EOMONTH(Input!$C$7,A474)</f>
        <v>57223</v>
      </c>
      <c r="D474" s="67" t="n">
        <f aca="false">DATEDIF(Input!$C$23,$B474,"Y")</f>
        <v>79</v>
      </c>
      <c r="E474" s="67" t="n">
        <f aca="false">DATEDIF(Input!$G$23,$B474,"Y")</f>
        <v>77</v>
      </c>
      <c r="G474" s="69" t="n">
        <f aca="false">Salary_01!$L474</f>
        <v>-1000.11208293143</v>
      </c>
      <c r="H474" s="69" t="n">
        <f aca="false">Salary_02!$L474</f>
        <v>-1000.11208293143</v>
      </c>
      <c r="I474" s="69" t="n">
        <f aca="false">Retirement_Dist_01!$J474</f>
        <v>2785.71952778489</v>
      </c>
      <c r="J474" s="69" t="n">
        <f aca="false">Retirement_Dist_02!$J474</f>
        <v>1498.0326652103</v>
      </c>
      <c r="K474" s="69" t="n">
        <f aca="true">IF($B474&gt;Input!$C$28,(-1)*PMT(Input!$C$19/(100*12),($A$620-OFFSET($A$4,MATCH(Input!$C$28,$B$4:$B$620,1),0,1,1)),$AD$4,0,1),0)</f>
        <v>2734.70377450013</v>
      </c>
      <c r="L474" s="69" t="n">
        <f aca="false">IF(AND(($B474&lt;Input!$C$28),($B474&lt;Input!$G$28)),($G474+$H474+$I474+$J474),($G474+$H474+$I474+$J474+$K474))</f>
        <v>5018.23180163245</v>
      </c>
      <c r="M474" s="69" t="n">
        <f aca="false">Mortgage!$L474</f>
        <v>-791.756745630844</v>
      </c>
      <c r="N474" s="69" t="n">
        <f aca="false">$L474+$M474</f>
        <v>4226.4750560016</v>
      </c>
      <c r="O474" s="69" t="n">
        <f aca="false">IF(AND(($B474&lt;Input!$C$28),($B474&lt;Input!$G$28)),Expenses!$D474,(-1)*$N474)</f>
        <v>-4226.4750560016</v>
      </c>
      <c r="P474" s="69" t="n">
        <f aca="false">Childcare!$D474</f>
        <v>0</v>
      </c>
      <c r="Q474" s="69" t="n">
        <f aca="false">Loan_01!$E474</f>
        <v>0</v>
      </c>
      <c r="R474" s="69" t="n">
        <f aca="false">Loan_02!$E474</f>
        <v>0</v>
      </c>
      <c r="S474" s="69" t="n">
        <f aca="false">(-1)*SUM(Roth_01!$D474+Roth_02!$D474+IRA_01!$D474+IRA_02!$D474+Invest_01!$D474+Invest_02!$D474)</f>
        <v>-0</v>
      </c>
      <c r="T474" s="69" t="n">
        <f aca="false">(-1)*(IF(($B474&gt;Input!$O$22),0,Input!$O$28)+IF(($B474&gt;Input!$O$29),0,Input!$O$35)+IF(($B474&gt;Input!$O$36),0,Input!$O$42))</f>
        <v>-0</v>
      </c>
      <c r="U474" s="69" t="n">
        <f aca="false">IF(($AB473*(Input!$C$17/100)&gt;0),0,($AB473*(Input!$C$17/100)))</f>
        <v>0</v>
      </c>
      <c r="V474" s="69"/>
      <c r="W474" s="69" t="n">
        <f aca="false">IF(($N474+$O474+$P474+$Q474+$R474+$S474+$T474+$U474)&lt;0,($N474+$O474+$P474+$Q474+$R474+$S474+$T474+$U474),0)</f>
        <v>0</v>
      </c>
      <c r="X474" s="69"/>
      <c r="Y474" s="69" t="n">
        <f aca="false">IF(($N474+$O474+$P474+$Q474+$R474+$S474+$T474+$U474)&gt;=0,($N474+$O474+$P474+$Q474+$R474+$S474+$T474+$U474),0)</f>
        <v>0</v>
      </c>
      <c r="AA474" s="69" t="n">
        <f aca="false">IF(AND((($AB473+$W473-$U473)&lt;0),($Y474&gt;0)),($AA473-$K474)*(1+Input!$C$19/(12*100)),($AA473+$Y474-$K474)*(1+Input!$C$19/(12*100)))</f>
        <v>395344.859708048</v>
      </c>
      <c r="AB474" s="69" t="n">
        <f aca="false">IF(AND((($AB473+$W473-$U473)&lt;0),($Y474&gt;=0)),($AB473+$W473-$U473+$Y474)*(1+Input!$C$16/(12*100)),0)</f>
        <v>0</v>
      </c>
    </row>
    <row r="475" customFormat="false" ht="12.8" hidden="false" customHeight="false" outlineLevel="0" collapsed="false">
      <c r="A475" s="67" t="n">
        <v>471</v>
      </c>
      <c r="B475" s="68" t="n">
        <f aca="false">EOMONTH(Input!$C$7,A475)</f>
        <v>57253</v>
      </c>
      <c r="D475" s="67" t="n">
        <f aca="false">DATEDIF(Input!$C$23,$B475,"Y")</f>
        <v>79</v>
      </c>
      <c r="E475" s="67" t="n">
        <f aca="false">DATEDIF(Input!$G$23,$B475,"Y")</f>
        <v>77</v>
      </c>
      <c r="G475" s="69" t="n">
        <f aca="false">Salary_01!$L475</f>
        <v>-1000.11208293143</v>
      </c>
      <c r="H475" s="69" t="n">
        <f aca="false">Salary_02!$L475</f>
        <v>-1000.11208293143</v>
      </c>
      <c r="I475" s="69" t="n">
        <f aca="false">Retirement_Dist_01!$J475</f>
        <v>2785.71952778489</v>
      </c>
      <c r="J475" s="69" t="n">
        <f aca="false">Retirement_Dist_02!$J475</f>
        <v>1498.0326652103</v>
      </c>
      <c r="K475" s="69" t="n">
        <f aca="true">IF($B475&gt;Input!$C$28,(-1)*PMT(Input!$C$19/(100*12),($A$620-OFFSET($A$4,MATCH(Input!$C$28,$B$4:$B$620,1),0,1,1)),$AD$4,0,1),0)</f>
        <v>2734.70377450013</v>
      </c>
      <c r="L475" s="69" t="n">
        <f aca="false">IF(AND(($B475&lt;Input!$C$28),($B475&lt;Input!$G$28)),($G475+$H475+$I475+$J475),($G475+$H475+$I475+$J475+$K475))</f>
        <v>5018.23180163245</v>
      </c>
      <c r="M475" s="69" t="n">
        <f aca="false">Mortgage!$L475</f>
        <v>-791.756745630844</v>
      </c>
      <c r="N475" s="69" t="n">
        <f aca="false">$L475+$M475</f>
        <v>4226.4750560016</v>
      </c>
      <c r="O475" s="69" t="n">
        <f aca="false">IF(AND(($B475&lt;Input!$C$28),($B475&lt;Input!$G$28)),Expenses!$D475,(-1)*$N475)</f>
        <v>-4226.4750560016</v>
      </c>
      <c r="P475" s="69" t="n">
        <f aca="false">Childcare!$D475</f>
        <v>0</v>
      </c>
      <c r="Q475" s="69" t="n">
        <f aca="false">Loan_01!$E475</f>
        <v>0</v>
      </c>
      <c r="R475" s="69" t="n">
        <f aca="false">Loan_02!$E475</f>
        <v>0</v>
      </c>
      <c r="S475" s="69" t="n">
        <f aca="false">(-1)*SUM(Roth_01!$D475+Roth_02!$D475+IRA_01!$D475+IRA_02!$D475+Invest_01!$D475+Invest_02!$D475)</f>
        <v>-0</v>
      </c>
      <c r="T475" s="69" t="n">
        <f aca="false">(-1)*(IF(($B475&gt;Input!$O$22),0,Input!$O$28)+IF(($B475&gt;Input!$O$29),0,Input!$O$35)+IF(($B475&gt;Input!$O$36),0,Input!$O$42))</f>
        <v>-0</v>
      </c>
      <c r="U475" s="69" t="n">
        <f aca="false">IF(($AB474*(Input!$C$17/100)&gt;0),0,($AB474*(Input!$C$17/100)))</f>
        <v>0</v>
      </c>
      <c r="V475" s="69"/>
      <c r="W475" s="69" t="n">
        <f aca="false">IF(($N475+$O475+$P475+$Q475+$R475+$S475+$T475+$U475)&lt;0,($N475+$O475+$P475+$Q475+$R475+$S475+$T475+$U475),0)</f>
        <v>0</v>
      </c>
      <c r="X475" s="69"/>
      <c r="Y475" s="69" t="n">
        <f aca="false">IF(($N475+$O475+$P475+$Q475+$R475+$S475+$T475+$U475)&gt;=0,($N475+$O475+$P475+$Q475+$R475+$S475+$T475+$U475),0)</f>
        <v>0</v>
      </c>
      <c r="AA475" s="69" t="n">
        <f aca="false">IF(AND((($AB474+$W474-$U474)&lt;0),($Y475&gt;0)),($AA474-$K475)*(1+Input!$C$19/(12*100)),($AA474+$Y475-$K475)*(1+Input!$C$19/(12*100)))</f>
        <v>392626.514690045</v>
      </c>
      <c r="AB475" s="69" t="n">
        <f aca="false">IF(AND((($AB474+$W474-$U474)&lt;0),($Y475&gt;=0)),($AB474+$W474-$U474+$Y475)*(1+Input!$C$16/(12*100)),0)</f>
        <v>0</v>
      </c>
    </row>
    <row r="476" customFormat="false" ht="12.8" hidden="false" customHeight="false" outlineLevel="0" collapsed="false">
      <c r="A476" s="67" t="n">
        <v>472</v>
      </c>
      <c r="B476" s="68" t="n">
        <f aca="false">EOMONTH(Input!$C$7,A476)</f>
        <v>57284</v>
      </c>
      <c r="D476" s="67" t="n">
        <f aca="false">DATEDIF(Input!$C$23,$B476,"Y")</f>
        <v>79</v>
      </c>
      <c r="E476" s="67" t="n">
        <f aca="false">DATEDIF(Input!$G$23,$B476,"Y")</f>
        <v>78</v>
      </c>
      <c r="G476" s="69" t="n">
        <f aca="false">Salary_01!$L476</f>
        <v>-1000.11208293143</v>
      </c>
      <c r="H476" s="69" t="n">
        <f aca="false">Salary_02!$L476</f>
        <v>-1000.11208293143</v>
      </c>
      <c r="I476" s="69" t="n">
        <f aca="false">Retirement_Dist_01!$J476</f>
        <v>2785.71952778489</v>
      </c>
      <c r="J476" s="69" t="n">
        <f aca="false">Retirement_Dist_02!$J476</f>
        <v>1498.0326652103</v>
      </c>
      <c r="K476" s="69" t="n">
        <f aca="true">IF($B476&gt;Input!$C$28,(-1)*PMT(Input!$C$19/(100*12),($A$620-OFFSET($A$4,MATCH(Input!$C$28,$B$4:$B$620,1),0,1,1)),$AD$4,0,1),0)</f>
        <v>2734.70377450013</v>
      </c>
      <c r="L476" s="69" t="n">
        <f aca="false">IF(AND(($B476&lt;Input!$C$28),($B476&lt;Input!$G$28)),($G476+$H476+$I476+$J476),($G476+$H476+$I476+$J476+$K476))</f>
        <v>5018.23180163245</v>
      </c>
      <c r="M476" s="69" t="n">
        <f aca="false">Mortgage!$L476</f>
        <v>-791.756745630844</v>
      </c>
      <c r="N476" s="69" t="n">
        <f aca="false">$L476+$M476</f>
        <v>4226.4750560016</v>
      </c>
      <c r="O476" s="69" t="n">
        <f aca="false">IF(AND(($B476&lt;Input!$C$28),($B476&lt;Input!$G$28)),Expenses!$D476,(-1)*$N476)</f>
        <v>-4226.4750560016</v>
      </c>
      <c r="P476" s="69" t="n">
        <f aca="false">Childcare!$D476</f>
        <v>0</v>
      </c>
      <c r="Q476" s="69" t="n">
        <f aca="false">Loan_01!$E476</f>
        <v>0</v>
      </c>
      <c r="R476" s="69" t="n">
        <f aca="false">Loan_02!$E476</f>
        <v>0</v>
      </c>
      <c r="S476" s="69" t="n">
        <f aca="false">(-1)*SUM(Roth_01!$D476+Roth_02!$D476+IRA_01!$D476+IRA_02!$D476+Invest_01!$D476+Invest_02!$D476)</f>
        <v>-0</v>
      </c>
      <c r="T476" s="69" t="n">
        <f aca="false">(-1)*(IF(($B476&gt;Input!$O$22),0,Input!$O$28)+IF(($B476&gt;Input!$O$29),0,Input!$O$35)+IF(($B476&gt;Input!$O$36),0,Input!$O$42))</f>
        <v>-0</v>
      </c>
      <c r="U476" s="69" t="n">
        <f aca="false">IF(($AB475*(Input!$C$17/100)&gt;0),0,($AB475*(Input!$C$17/100)))</f>
        <v>0</v>
      </c>
      <c r="V476" s="69"/>
      <c r="W476" s="69" t="n">
        <f aca="false">IF(($N476+$O476+$P476+$Q476+$R476+$S476+$T476+$U476)&lt;0,($N476+$O476+$P476+$Q476+$R476+$S476+$T476+$U476),0)</f>
        <v>0</v>
      </c>
      <c r="X476" s="69"/>
      <c r="Y476" s="69" t="n">
        <f aca="false">IF(($N476+$O476+$P476+$Q476+$R476+$S476+$T476+$U476)&gt;=0,($N476+$O476+$P476+$Q476+$R476+$S476+$T476+$U476),0)</f>
        <v>0</v>
      </c>
      <c r="AA476" s="69" t="n">
        <f aca="false">IF(AND((($AB475+$W475-$U475)&lt;0),($Y476&gt;0)),($AA475-$K476)*(1+Input!$C$19/(12*100)),($AA475+$Y476-$K476)*(1+Input!$C$19/(12*100)))</f>
        <v>389908.056407666</v>
      </c>
      <c r="AB476" s="69" t="n">
        <f aca="false">IF(AND((($AB475+$W475-$U475)&lt;0),($Y476&gt;=0)),($AB475+$W475-$U475+$Y476)*(1+Input!$C$16/(12*100)),0)</f>
        <v>0</v>
      </c>
    </row>
    <row r="477" customFormat="false" ht="12.8" hidden="false" customHeight="false" outlineLevel="0" collapsed="false">
      <c r="A477" s="67" t="n">
        <v>473</v>
      </c>
      <c r="B477" s="68" t="n">
        <f aca="false">EOMONTH(Input!$C$7,A477)</f>
        <v>57314</v>
      </c>
      <c r="D477" s="67" t="n">
        <f aca="false">DATEDIF(Input!$C$23,$B477,"Y")</f>
        <v>79</v>
      </c>
      <c r="E477" s="67" t="n">
        <f aca="false">DATEDIF(Input!$G$23,$B477,"Y")</f>
        <v>78</v>
      </c>
      <c r="G477" s="69" t="n">
        <f aca="false">Salary_01!$L477</f>
        <v>-1000.11208293143</v>
      </c>
      <c r="H477" s="69" t="n">
        <f aca="false">Salary_02!$L477</f>
        <v>-1000.11208293143</v>
      </c>
      <c r="I477" s="69" t="n">
        <f aca="false">Retirement_Dist_01!$J477</f>
        <v>2785.71952778489</v>
      </c>
      <c r="J477" s="69" t="n">
        <f aca="false">Retirement_Dist_02!$J477</f>
        <v>1498.0326652103</v>
      </c>
      <c r="K477" s="69" t="n">
        <f aca="true">IF($B477&gt;Input!$C$28,(-1)*PMT(Input!$C$19/(100*12),($A$620-OFFSET($A$4,MATCH(Input!$C$28,$B$4:$B$620,1),0,1,1)),$AD$4,0,1),0)</f>
        <v>2734.70377450013</v>
      </c>
      <c r="L477" s="69" t="n">
        <f aca="false">IF(AND(($B477&lt;Input!$C$28),($B477&lt;Input!$G$28)),($G477+$H477+$I477+$J477),($G477+$H477+$I477+$J477+$K477))</f>
        <v>5018.23180163245</v>
      </c>
      <c r="M477" s="69" t="n">
        <f aca="false">Mortgage!$L477</f>
        <v>-791.756745630844</v>
      </c>
      <c r="N477" s="69" t="n">
        <f aca="false">$L477+$M477</f>
        <v>4226.4750560016</v>
      </c>
      <c r="O477" s="69" t="n">
        <f aca="false">IF(AND(($B477&lt;Input!$C$28),($B477&lt;Input!$G$28)),Expenses!$D477,(-1)*$N477)</f>
        <v>-4226.4750560016</v>
      </c>
      <c r="P477" s="69" t="n">
        <f aca="false">Childcare!$D477</f>
        <v>0</v>
      </c>
      <c r="Q477" s="69" t="n">
        <f aca="false">Loan_01!$E477</f>
        <v>0</v>
      </c>
      <c r="R477" s="69" t="n">
        <f aca="false">Loan_02!$E477</f>
        <v>0</v>
      </c>
      <c r="S477" s="69" t="n">
        <f aca="false">(-1)*SUM(Roth_01!$D477+Roth_02!$D477+IRA_01!$D477+IRA_02!$D477+Invest_01!$D477+Invest_02!$D477)</f>
        <v>-0</v>
      </c>
      <c r="T477" s="69" t="n">
        <f aca="false">(-1)*(IF(($B477&gt;Input!$O$22),0,Input!$O$28)+IF(($B477&gt;Input!$O$29),0,Input!$O$35)+IF(($B477&gt;Input!$O$36),0,Input!$O$42))</f>
        <v>-0</v>
      </c>
      <c r="U477" s="69" t="n">
        <f aca="false">IF(($AB476*(Input!$C$17/100)&gt;0),0,($AB476*(Input!$C$17/100)))</f>
        <v>0</v>
      </c>
      <c r="V477" s="69"/>
      <c r="W477" s="69" t="n">
        <f aca="false">IF(($N477+$O477+$P477+$Q477+$R477+$S477+$T477+$U477)&lt;0,($N477+$O477+$P477+$Q477+$R477+$S477+$T477+$U477),0)</f>
        <v>0</v>
      </c>
      <c r="X477" s="69"/>
      <c r="Y477" s="69" t="n">
        <f aca="false">IF(($N477+$O477+$P477+$Q477+$R477+$S477+$T477+$U477)&gt;=0,($N477+$O477+$P477+$Q477+$R477+$S477+$T477+$U477),0)</f>
        <v>0</v>
      </c>
      <c r="AA477" s="69" t="n">
        <f aca="false">IF(AND((($AB476+$W476-$U476)&lt;0),($Y477&gt;0)),($AA476-$K477)*(1+Input!$C$19/(12*100)),($AA476+$Y477-$K477)*(1+Input!$C$19/(12*100)))</f>
        <v>387189.484856193</v>
      </c>
      <c r="AB477" s="69" t="n">
        <f aca="false">IF(AND((($AB476+$W476-$U476)&lt;0),($Y477&gt;=0)),($AB476+$W476-$U476+$Y477)*(1+Input!$C$16/(12*100)),0)</f>
        <v>0</v>
      </c>
    </row>
    <row r="478" customFormat="false" ht="12.8" hidden="false" customHeight="false" outlineLevel="0" collapsed="false">
      <c r="A478" s="67" t="n">
        <v>474</v>
      </c>
      <c r="B478" s="68" t="n">
        <f aca="false">EOMONTH(Input!$C$7,A478)</f>
        <v>57345</v>
      </c>
      <c r="D478" s="67" t="n">
        <f aca="false">DATEDIF(Input!$C$23,$B478,"Y")</f>
        <v>79</v>
      </c>
      <c r="E478" s="67" t="n">
        <f aca="false">DATEDIF(Input!$G$23,$B478,"Y")</f>
        <v>78</v>
      </c>
      <c r="G478" s="69" t="n">
        <f aca="false">Salary_01!$L478</f>
        <v>-1000.11208293143</v>
      </c>
      <c r="H478" s="69" t="n">
        <f aca="false">Salary_02!$L478</f>
        <v>-1000.11208293143</v>
      </c>
      <c r="I478" s="69" t="n">
        <f aca="false">Retirement_Dist_01!$J478</f>
        <v>2785.71952778489</v>
      </c>
      <c r="J478" s="69" t="n">
        <f aca="false">Retirement_Dist_02!$J478</f>
        <v>1498.0326652103</v>
      </c>
      <c r="K478" s="69" t="n">
        <f aca="true">IF($B478&gt;Input!$C$28,(-1)*PMT(Input!$C$19/(100*12),($A$620-OFFSET($A$4,MATCH(Input!$C$28,$B$4:$B$620,1),0,1,1)),$AD$4,0,1),0)</f>
        <v>2734.70377450013</v>
      </c>
      <c r="L478" s="69" t="n">
        <f aca="false">IF(AND(($B478&lt;Input!$C$28),($B478&lt;Input!$G$28)),($G478+$H478+$I478+$J478),($G478+$H478+$I478+$J478+$K478))</f>
        <v>5018.23180163245</v>
      </c>
      <c r="M478" s="69" t="n">
        <f aca="false">Mortgage!$L478</f>
        <v>-791.756745630844</v>
      </c>
      <c r="N478" s="69" t="n">
        <f aca="false">$L478+$M478</f>
        <v>4226.4750560016</v>
      </c>
      <c r="O478" s="69" t="n">
        <f aca="false">IF(AND(($B478&lt;Input!$C$28),($B478&lt;Input!$G$28)),Expenses!$D478,(-1)*$N478)</f>
        <v>-4226.4750560016</v>
      </c>
      <c r="P478" s="69" t="n">
        <f aca="false">Childcare!$D478</f>
        <v>0</v>
      </c>
      <c r="Q478" s="69" t="n">
        <f aca="false">Loan_01!$E478</f>
        <v>0</v>
      </c>
      <c r="R478" s="69" t="n">
        <f aca="false">Loan_02!$E478</f>
        <v>0</v>
      </c>
      <c r="S478" s="69" t="n">
        <f aca="false">(-1)*SUM(Roth_01!$D478+Roth_02!$D478+IRA_01!$D478+IRA_02!$D478+Invest_01!$D478+Invest_02!$D478)</f>
        <v>-0</v>
      </c>
      <c r="T478" s="69" t="n">
        <f aca="false">(-1)*(IF(($B478&gt;Input!$O$22),0,Input!$O$28)+IF(($B478&gt;Input!$O$29),0,Input!$O$35)+IF(($B478&gt;Input!$O$36),0,Input!$O$42))</f>
        <v>-0</v>
      </c>
      <c r="U478" s="69" t="n">
        <f aca="false">IF(($AB477*(Input!$C$17/100)&gt;0),0,($AB477*(Input!$C$17/100)))</f>
        <v>0</v>
      </c>
      <c r="V478" s="69"/>
      <c r="W478" s="69" t="n">
        <f aca="false">IF(($N478+$O478+$P478+$Q478+$R478+$S478+$T478+$U478)&lt;0,($N478+$O478+$P478+$Q478+$R478+$S478+$T478+$U478),0)</f>
        <v>0</v>
      </c>
      <c r="X478" s="69"/>
      <c r="Y478" s="69" t="n">
        <f aca="false">IF(($N478+$O478+$P478+$Q478+$R478+$S478+$T478+$U478)&gt;=0,($N478+$O478+$P478+$Q478+$R478+$S478+$T478+$U478),0)</f>
        <v>0</v>
      </c>
      <c r="AA478" s="69" t="n">
        <f aca="false">IF(AND((($AB477+$W477-$U477)&lt;0),($Y478&gt;0)),($AA477-$K478)*(1+Input!$C$19/(12*100)),($AA477+$Y478-$K478)*(1+Input!$C$19/(12*100)))</f>
        <v>384470.800030904</v>
      </c>
      <c r="AB478" s="69" t="n">
        <f aca="false">IF(AND((($AB477+$W477-$U477)&lt;0),($Y478&gt;=0)),($AB477+$W477-$U477+$Y478)*(1+Input!$C$16/(12*100)),0)</f>
        <v>0</v>
      </c>
    </row>
    <row r="479" customFormat="false" ht="12.8" hidden="false" customHeight="false" outlineLevel="0" collapsed="false">
      <c r="A479" s="67" t="n">
        <v>475</v>
      </c>
      <c r="B479" s="68" t="n">
        <f aca="false">EOMONTH(Input!$C$7,A479)</f>
        <v>57376</v>
      </c>
      <c r="D479" s="67" t="n">
        <f aca="false">DATEDIF(Input!$C$23,$B479,"Y")</f>
        <v>79</v>
      </c>
      <c r="E479" s="67" t="n">
        <f aca="false">DATEDIF(Input!$G$23,$B479,"Y")</f>
        <v>78</v>
      </c>
      <c r="G479" s="69" t="n">
        <f aca="false">Salary_01!$L479</f>
        <v>-1000.11208293143</v>
      </c>
      <c r="H479" s="69" t="n">
        <f aca="false">Salary_02!$L479</f>
        <v>-1000.11208293143</v>
      </c>
      <c r="I479" s="69" t="n">
        <f aca="false">Retirement_Dist_01!$J479</f>
        <v>2785.71952778489</v>
      </c>
      <c r="J479" s="69" t="n">
        <f aca="false">Retirement_Dist_02!$J479</f>
        <v>1498.0326652103</v>
      </c>
      <c r="K479" s="69" t="n">
        <f aca="true">IF($B479&gt;Input!$C$28,(-1)*PMT(Input!$C$19/(100*12),($A$620-OFFSET($A$4,MATCH(Input!$C$28,$B$4:$B$620,1),0,1,1)),$AD$4,0,1),0)</f>
        <v>2734.70377450013</v>
      </c>
      <c r="L479" s="69" t="n">
        <f aca="false">IF(AND(($B479&lt;Input!$C$28),($B479&lt;Input!$G$28)),($G479+$H479+$I479+$J479),($G479+$H479+$I479+$J479+$K479))</f>
        <v>5018.23180163245</v>
      </c>
      <c r="M479" s="69" t="n">
        <f aca="false">Mortgage!$L479</f>
        <v>-791.756745630844</v>
      </c>
      <c r="N479" s="69" t="n">
        <f aca="false">$L479+$M479</f>
        <v>4226.4750560016</v>
      </c>
      <c r="O479" s="69" t="n">
        <f aca="false">IF(AND(($B479&lt;Input!$C$28),($B479&lt;Input!$G$28)),Expenses!$D479,(-1)*$N479)</f>
        <v>-4226.4750560016</v>
      </c>
      <c r="P479" s="69" t="n">
        <f aca="false">Childcare!$D479</f>
        <v>0</v>
      </c>
      <c r="Q479" s="69" t="n">
        <f aca="false">Loan_01!$E479</f>
        <v>0</v>
      </c>
      <c r="R479" s="69" t="n">
        <f aca="false">Loan_02!$E479</f>
        <v>0</v>
      </c>
      <c r="S479" s="69" t="n">
        <f aca="false">(-1)*SUM(Roth_01!$D479+Roth_02!$D479+IRA_01!$D479+IRA_02!$D479+Invest_01!$D479+Invest_02!$D479)</f>
        <v>-0</v>
      </c>
      <c r="T479" s="69" t="n">
        <f aca="false">(-1)*(IF(($B479&gt;Input!$O$22),0,Input!$O$28)+IF(($B479&gt;Input!$O$29),0,Input!$O$35)+IF(($B479&gt;Input!$O$36),0,Input!$O$42))</f>
        <v>-0</v>
      </c>
      <c r="U479" s="69" t="n">
        <f aca="false">IF(($AB478*(Input!$C$17/100)&gt;0),0,($AB478*(Input!$C$17/100)))</f>
        <v>0</v>
      </c>
      <c r="V479" s="69"/>
      <c r="W479" s="69" t="n">
        <f aca="false">IF(($N479+$O479+$P479+$Q479+$R479+$S479+$T479+$U479)&lt;0,($N479+$O479+$P479+$Q479+$R479+$S479+$T479+$U479),0)</f>
        <v>0</v>
      </c>
      <c r="X479" s="69"/>
      <c r="Y479" s="69" t="n">
        <f aca="false">IF(($N479+$O479+$P479+$Q479+$R479+$S479+$T479+$U479)&gt;=0,($N479+$O479+$P479+$Q479+$R479+$S479+$T479+$U479),0)</f>
        <v>0</v>
      </c>
      <c r="AA479" s="69" t="n">
        <f aca="false">IF(AND((($AB478+$W478-$U478)&lt;0),($Y479&gt;0)),($AA478-$K479)*(1+Input!$C$19/(12*100)),($AA478+$Y479-$K479)*(1+Input!$C$19/(12*100)))</f>
        <v>381752.001927082</v>
      </c>
      <c r="AB479" s="69" t="n">
        <f aca="false">IF(AND((($AB478+$W478-$U478)&lt;0),($Y479&gt;=0)),($AB478+$W478-$U478+$Y479)*(1+Input!$C$16/(12*100)),0)</f>
        <v>0</v>
      </c>
    </row>
    <row r="480" customFormat="false" ht="12.8" hidden="false" customHeight="false" outlineLevel="0" collapsed="false">
      <c r="A480" s="67" t="n">
        <v>476</v>
      </c>
      <c r="B480" s="68" t="n">
        <f aca="false">EOMONTH(Input!$C$7,A480)</f>
        <v>57404</v>
      </c>
      <c r="D480" s="67" t="n">
        <f aca="false">DATEDIF(Input!$C$23,$B480,"Y")</f>
        <v>79</v>
      </c>
      <c r="E480" s="67" t="n">
        <f aca="false">DATEDIF(Input!$G$23,$B480,"Y")</f>
        <v>78</v>
      </c>
      <c r="G480" s="69" t="n">
        <f aca="false">Salary_01!$L480</f>
        <v>-1000.11208293143</v>
      </c>
      <c r="H480" s="69" t="n">
        <f aca="false">Salary_02!$L480</f>
        <v>-1000.11208293143</v>
      </c>
      <c r="I480" s="69" t="n">
        <f aca="false">Retirement_Dist_01!$J480</f>
        <v>2785.71952778489</v>
      </c>
      <c r="J480" s="69" t="n">
        <f aca="false">Retirement_Dist_02!$J480</f>
        <v>1498.0326652103</v>
      </c>
      <c r="K480" s="69" t="n">
        <f aca="true">IF($B480&gt;Input!$C$28,(-1)*PMT(Input!$C$19/(100*12),($A$620-OFFSET($A$4,MATCH(Input!$C$28,$B$4:$B$620,1),0,1,1)),$AD$4,0,1),0)</f>
        <v>2734.70377450013</v>
      </c>
      <c r="L480" s="69" t="n">
        <f aca="false">IF(AND(($B480&lt;Input!$C$28),($B480&lt;Input!$G$28)),($G480+$H480+$I480+$J480),($G480+$H480+$I480+$J480+$K480))</f>
        <v>5018.23180163245</v>
      </c>
      <c r="M480" s="69" t="n">
        <f aca="false">Mortgage!$L480</f>
        <v>-791.756745630844</v>
      </c>
      <c r="N480" s="69" t="n">
        <f aca="false">$L480+$M480</f>
        <v>4226.4750560016</v>
      </c>
      <c r="O480" s="69" t="n">
        <f aca="false">IF(AND(($B480&lt;Input!$C$28),($B480&lt;Input!$G$28)),Expenses!$D480,(-1)*$N480)</f>
        <v>-4226.4750560016</v>
      </c>
      <c r="P480" s="69" t="n">
        <f aca="false">Childcare!$D480</f>
        <v>0</v>
      </c>
      <c r="Q480" s="69" t="n">
        <f aca="false">Loan_01!$E480</f>
        <v>0</v>
      </c>
      <c r="R480" s="69" t="n">
        <f aca="false">Loan_02!$E480</f>
        <v>0</v>
      </c>
      <c r="S480" s="69" t="n">
        <f aca="false">(-1)*SUM(Roth_01!$D480+Roth_02!$D480+IRA_01!$D480+IRA_02!$D480+Invest_01!$D480+Invest_02!$D480)</f>
        <v>-0</v>
      </c>
      <c r="T480" s="69" t="n">
        <f aca="false">(-1)*(IF(($B480&gt;Input!$O$22),0,Input!$O$28)+IF(($B480&gt;Input!$O$29),0,Input!$O$35)+IF(($B480&gt;Input!$O$36),0,Input!$O$42))</f>
        <v>-0</v>
      </c>
      <c r="U480" s="69" t="n">
        <f aca="false">IF(($AB479*(Input!$C$17/100)&gt;0),0,($AB479*(Input!$C$17/100)))</f>
        <v>0</v>
      </c>
      <c r="V480" s="69"/>
      <c r="W480" s="69" t="n">
        <f aca="false">IF(($N480+$O480+$P480+$Q480+$R480+$S480+$T480+$U480)&lt;0,($N480+$O480+$P480+$Q480+$R480+$S480+$T480+$U480),0)</f>
        <v>0</v>
      </c>
      <c r="X480" s="69"/>
      <c r="Y480" s="69" t="n">
        <f aca="false">IF(($N480+$O480+$P480+$Q480+$R480+$S480+$T480+$U480)&gt;=0,($N480+$O480+$P480+$Q480+$R480+$S480+$T480+$U480),0)</f>
        <v>0</v>
      </c>
      <c r="AA480" s="69" t="n">
        <f aca="false">IF(AND((($AB479+$W479-$U479)&lt;0),($Y480&gt;0)),($AA479-$K480)*(1+Input!$C$19/(12*100)),($AA479+$Y480-$K480)*(1+Input!$C$19/(12*100)))</f>
        <v>379033.090540005</v>
      </c>
      <c r="AB480" s="69" t="n">
        <f aca="false">IF(AND((($AB479+$W479-$U479)&lt;0),($Y480&gt;=0)),($AB479+$W479-$U479+$Y480)*(1+Input!$C$16/(12*100)),0)</f>
        <v>0</v>
      </c>
    </row>
    <row r="481" customFormat="false" ht="12.8" hidden="false" customHeight="false" outlineLevel="0" collapsed="false">
      <c r="A481" s="67" t="n">
        <v>477</v>
      </c>
      <c r="B481" s="68" t="n">
        <f aca="false">EOMONTH(Input!$C$7,A481)</f>
        <v>57435</v>
      </c>
      <c r="D481" s="67" t="n">
        <f aca="false">DATEDIF(Input!$C$23,$B481,"Y")</f>
        <v>79</v>
      </c>
      <c r="E481" s="67" t="n">
        <f aca="false">DATEDIF(Input!$G$23,$B481,"Y")</f>
        <v>78</v>
      </c>
      <c r="G481" s="69" t="n">
        <f aca="false">Salary_01!$L481</f>
        <v>-1000.11208293143</v>
      </c>
      <c r="H481" s="69" t="n">
        <f aca="false">Salary_02!$L481</f>
        <v>-1000.11208293143</v>
      </c>
      <c r="I481" s="69" t="n">
        <f aca="false">Retirement_Dist_01!$J481</f>
        <v>2785.71952778489</v>
      </c>
      <c r="J481" s="69" t="n">
        <f aca="false">Retirement_Dist_02!$J481</f>
        <v>1498.0326652103</v>
      </c>
      <c r="K481" s="69" t="n">
        <f aca="true">IF($B481&gt;Input!$C$28,(-1)*PMT(Input!$C$19/(100*12),($A$620-OFFSET($A$4,MATCH(Input!$C$28,$B$4:$B$620,1),0,1,1)),$AD$4,0,1),0)</f>
        <v>2734.70377450013</v>
      </c>
      <c r="L481" s="69" t="n">
        <f aca="false">IF(AND(($B481&lt;Input!$C$28),($B481&lt;Input!$G$28)),($G481+$H481+$I481+$J481),($G481+$H481+$I481+$J481+$K481))</f>
        <v>5018.23180163245</v>
      </c>
      <c r="M481" s="69" t="n">
        <f aca="false">Mortgage!$L481</f>
        <v>-791.756745630844</v>
      </c>
      <c r="N481" s="69" t="n">
        <f aca="false">$L481+$M481</f>
        <v>4226.4750560016</v>
      </c>
      <c r="O481" s="69" t="n">
        <f aca="false">IF(AND(($B481&lt;Input!$C$28),($B481&lt;Input!$G$28)),Expenses!$D481,(-1)*$N481)</f>
        <v>-4226.4750560016</v>
      </c>
      <c r="P481" s="69" t="n">
        <f aca="false">Childcare!$D481</f>
        <v>0</v>
      </c>
      <c r="Q481" s="69" t="n">
        <f aca="false">Loan_01!$E481</f>
        <v>0</v>
      </c>
      <c r="R481" s="69" t="n">
        <f aca="false">Loan_02!$E481</f>
        <v>0</v>
      </c>
      <c r="S481" s="69" t="n">
        <f aca="false">(-1)*SUM(Roth_01!$D481+Roth_02!$D481+IRA_01!$D481+IRA_02!$D481+Invest_01!$D481+Invest_02!$D481)</f>
        <v>-0</v>
      </c>
      <c r="T481" s="69" t="n">
        <f aca="false">(-1)*(IF(($B481&gt;Input!$O$22),0,Input!$O$28)+IF(($B481&gt;Input!$O$29),0,Input!$O$35)+IF(($B481&gt;Input!$O$36),0,Input!$O$42))</f>
        <v>-0</v>
      </c>
      <c r="U481" s="69" t="n">
        <f aca="false">IF(($AB480*(Input!$C$17/100)&gt;0),0,($AB480*(Input!$C$17/100)))</f>
        <v>0</v>
      </c>
      <c r="V481" s="69"/>
      <c r="W481" s="69" t="n">
        <f aca="false">IF(($N481+$O481+$P481+$Q481+$R481+$S481+$T481+$U481)&lt;0,($N481+$O481+$P481+$Q481+$R481+$S481+$T481+$U481),0)</f>
        <v>0</v>
      </c>
      <c r="X481" s="69"/>
      <c r="Y481" s="69" t="n">
        <f aca="false">IF(($N481+$O481+$P481+$Q481+$R481+$S481+$T481+$U481)&gt;=0,($N481+$O481+$P481+$Q481+$R481+$S481+$T481+$U481),0)</f>
        <v>0</v>
      </c>
      <c r="AA481" s="69" t="n">
        <f aca="false">IF(AND((($AB480+$W480-$U480)&lt;0),($Y481&gt;0)),($AA480-$K481)*(1+Input!$C$19/(12*100)),($AA480+$Y481-$K481)*(1+Input!$C$19/(12*100)))</f>
        <v>376314.065864953</v>
      </c>
      <c r="AB481" s="69" t="n">
        <f aca="false">IF(AND((($AB480+$W480-$U480)&lt;0),($Y481&gt;=0)),($AB480+$W480-$U480+$Y481)*(1+Input!$C$16/(12*100)),0)</f>
        <v>0</v>
      </c>
    </row>
    <row r="482" customFormat="false" ht="12.8" hidden="false" customHeight="false" outlineLevel="0" collapsed="false">
      <c r="A482" s="67" t="n">
        <v>478</v>
      </c>
      <c r="B482" s="68" t="n">
        <f aca="false">EOMONTH(Input!$C$7,A482)</f>
        <v>57465</v>
      </c>
      <c r="D482" s="67" t="n">
        <f aca="false">DATEDIF(Input!$C$23,$B482,"Y")</f>
        <v>79</v>
      </c>
      <c r="E482" s="67" t="n">
        <f aca="false">DATEDIF(Input!$G$23,$B482,"Y")</f>
        <v>78</v>
      </c>
      <c r="G482" s="69" t="n">
        <f aca="false">Salary_01!$L482</f>
        <v>-1000.11208293143</v>
      </c>
      <c r="H482" s="69" t="n">
        <f aca="false">Salary_02!$L482</f>
        <v>-1000.11208293143</v>
      </c>
      <c r="I482" s="69" t="n">
        <f aca="false">Retirement_Dist_01!$J482</f>
        <v>2785.71952778489</v>
      </c>
      <c r="J482" s="69" t="n">
        <f aca="false">Retirement_Dist_02!$J482</f>
        <v>1498.0326652103</v>
      </c>
      <c r="K482" s="69" t="n">
        <f aca="true">IF($B482&gt;Input!$C$28,(-1)*PMT(Input!$C$19/(100*12),($A$620-OFFSET($A$4,MATCH(Input!$C$28,$B$4:$B$620,1),0,1,1)),$AD$4,0,1),0)</f>
        <v>2734.70377450013</v>
      </c>
      <c r="L482" s="69" t="n">
        <f aca="false">IF(AND(($B482&lt;Input!$C$28),($B482&lt;Input!$G$28)),($G482+$H482+$I482+$J482),($G482+$H482+$I482+$J482+$K482))</f>
        <v>5018.23180163245</v>
      </c>
      <c r="M482" s="69" t="n">
        <f aca="false">Mortgage!$L482</f>
        <v>-791.756745630844</v>
      </c>
      <c r="N482" s="69" t="n">
        <f aca="false">$L482+$M482</f>
        <v>4226.4750560016</v>
      </c>
      <c r="O482" s="69" t="n">
        <f aca="false">IF(AND(($B482&lt;Input!$C$28),($B482&lt;Input!$G$28)),Expenses!$D482,(-1)*$N482)</f>
        <v>-4226.4750560016</v>
      </c>
      <c r="P482" s="69" t="n">
        <f aca="false">Childcare!$D482</f>
        <v>0</v>
      </c>
      <c r="Q482" s="69" t="n">
        <f aca="false">Loan_01!$E482</f>
        <v>0</v>
      </c>
      <c r="R482" s="69" t="n">
        <f aca="false">Loan_02!$E482</f>
        <v>0</v>
      </c>
      <c r="S482" s="69" t="n">
        <f aca="false">(-1)*SUM(Roth_01!$D482+Roth_02!$D482+IRA_01!$D482+IRA_02!$D482+Invest_01!$D482+Invest_02!$D482)</f>
        <v>-0</v>
      </c>
      <c r="T482" s="69" t="n">
        <f aca="false">(-1)*(IF(($B482&gt;Input!$O$22),0,Input!$O$28)+IF(($B482&gt;Input!$O$29),0,Input!$O$35)+IF(($B482&gt;Input!$O$36),0,Input!$O$42))</f>
        <v>-0</v>
      </c>
      <c r="U482" s="69" t="n">
        <f aca="false">IF(($AB481*(Input!$C$17/100)&gt;0),0,($AB481*(Input!$C$17/100)))</f>
        <v>0</v>
      </c>
      <c r="V482" s="69"/>
      <c r="W482" s="69" t="n">
        <f aca="false">IF(($N482+$O482+$P482+$Q482+$R482+$S482+$T482+$U482)&lt;0,($N482+$O482+$P482+$Q482+$R482+$S482+$T482+$U482),0)</f>
        <v>0</v>
      </c>
      <c r="X482" s="69"/>
      <c r="Y482" s="69" t="n">
        <f aca="false">IF(($N482+$O482+$P482+$Q482+$R482+$S482+$T482+$U482)&gt;=0,($N482+$O482+$P482+$Q482+$R482+$S482+$T482+$U482),0)</f>
        <v>0</v>
      </c>
      <c r="AA482" s="69" t="n">
        <f aca="false">IF(AND((($AB481+$W481-$U481)&lt;0),($Y482&gt;0)),($AA481-$K482)*(1+Input!$C$19/(12*100)),($AA481+$Y482-$K482)*(1+Input!$C$19/(12*100)))</f>
        <v>373594.927897207</v>
      </c>
      <c r="AB482" s="69" t="n">
        <f aca="false">IF(AND((($AB481+$W481-$U481)&lt;0),($Y482&gt;=0)),($AB481+$W481-$U481+$Y482)*(1+Input!$C$16/(12*100)),0)</f>
        <v>0</v>
      </c>
    </row>
    <row r="483" customFormat="false" ht="12.8" hidden="false" customHeight="false" outlineLevel="0" collapsed="false">
      <c r="A483" s="67" t="n">
        <v>479</v>
      </c>
      <c r="B483" s="68" t="n">
        <f aca="false">EOMONTH(Input!$C$7,A483)</f>
        <v>57496</v>
      </c>
      <c r="D483" s="67" t="n">
        <f aca="false">DATEDIF(Input!$C$23,$B483,"Y")</f>
        <v>80</v>
      </c>
      <c r="E483" s="67" t="n">
        <f aca="false">DATEDIF(Input!$G$23,$B483,"Y")</f>
        <v>78</v>
      </c>
      <c r="G483" s="69" t="n">
        <f aca="false">Salary_01!$L483</f>
        <v>-1000.11208293143</v>
      </c>
      <c r="H483" s="69" t="n">
        <f aca="false">Salary_02!$L483</f>
        <v>-1000.11208293143</v>
      </c>
      <c r="I483" s="69" t="n">
        <f aca="false">Retirement_Dist_01!$J483</f>
        <v>2785.71952778489</v>
      </c>
      <c r="J483" s="69" t="n">
        <f aca="false">Retirement_Dist_02!$J483</f>
        <v>1498.0326652103</v>
      </c>
      <c r="K483" s="69" t="n">
        <f aca="true">IF($B483&gt;Input!$C$28,(-1)*PMT(Input!$C$19/(100*12),($A$620-OFFSET($A$4,MATCH(Input!$C$28,$B$4:$B$620,1),0,1,1)),$AD$4,0,1),0)</f>
        <v>2734.70377450013</v>
      </c>
      <c r="L483" s="69" t="n">
        <f aca="false">IF(AND(($B483&lt;Input!$C$28),($B483&lt;Input!$G$28)),($G483+$H483+$I483+$J483),($G483+$H483+$I483+$J483+$K483))</f>
        <v>5018.23180163245</v>
      </c>
      <c r="M483" s="69" t="n">
        <f aca="false">Mortgage!$L483</f>
        <v>-791.756745630844</v>
      </c>
      <c r="N483" s="69" t="n">
        <f aca="false">$L483+$M483</f>
        <v>4226.4750560016</v>
      </c>
      <c r="O483" s="69" t="n">
        <f aca="false">IF(AND(($B483&lt;Input!$C$28),($B483&lt;Input!$G$28)),Expenses!$D483,(-1)*$N483)</f>
        <v>-4226.4750560016</v>
      </c>
      <c r="P483" s="69" t="n">
        <f aca="false">Childcare!$D483</f>
        <v>0</v>
      </c>
      <c r="Q483" s="69" t="n">
        <f aca="false">Loan_01!$E483</f>
        <v>0</v>
      </c>
      <c r="R483" s="69" t="n">
        <f aca="false">Loan_02!$E483</f>
        <v>0</v>
      </c>
      <c r="S483" s="69" t="n">
        <f aca="false">(-1)*SUM(Roth_01!$D483+Roth_02!$D483+IRA_01!$D483+IRA_02!$D483+Invest_01!$D483+Invest_02!$D483)</f>
        <v>-0</v>
      </c>
      <c r="T483" s="69" t="n">
        <f aca="false">(-1)*(IF(($B483&gt;Input!$O$22),0,Input!$O$28)+IF(($B483&gt;Input!$O$29),0,Input!$O$35)+IF(($B483&gt;Input!$O$36),0,Input!$O$42))</f>
        <v>-0</v>
      </c>
      <c r="U483" s="69" t="n">
        <f aca="false">IF(($AB482*(Input!$C$17/100)&gt;0),0,($AB482*(Input!$C$17/100)))</f>
        <v>0</v>
      </c>
      <c r="V483" s="69"/>
      <c r="W483" s="69" t="n">
        <f aca="false">IF(($N483+$O483+$P483+$Q483+$R483+$S483+$T483+$U483)&lt;0,($N483+$O483+$P483+$Q483+$R483+$S483+$T483+$U483),0)</f>
        <v>0</v>
      </c>
      <c r="X483" s="69"/>
      <c r="Y483" s="69" t="n">
        <f aca="false">IF(($N483+$O483+$P483+$Q483+$R483+$S483+$T483+$U483)&gt;=0,($N483+$O483+$P483+$Q483+$R483+$S483+$T483+$U483),0)</f>
        <v>0</v>
      </c>
      <c r="AA483" s="69" t="n">
        <f aca="false">IF(AND((($AB482+$W482-$U482)&lt;0),($Y483&gt;0)),($AA482-$K483)*(1+Input!$C$19/(12*100)),($AA482+$Y483-$K483)*(1+Input!$C$19/(12*100)))</f>
        <v>370875.676632045</v>
      </c>
      <c r="AB483" s="69" t="n">
        <f aca="false">IF(AND((($AB482+$W482-$U482)&lt;0),($Y483&gt;=0)),($AB482+$W482-$U482+$Y483)*(1+Input!$C$16/(12*100)),0)</f>
        <v>0</v>
      </c>
    </row>
    <row r="484" customFormat="false" ht="12.8" hidden="false" customHeight="false" outlineLevel="0" collapsed="false">
      <c r="A484" s="67" t="n">
        <v>480</v>
      </c>
      <c r="B484" s="68" t="n">
        <f aca="false">EOMONTH(Input!$C$7,A484)</f>
        <v>57526</v>
      </c>
      <c r="D484" s="67" t="n">
        <f aca="false">DATEDIF(Input!$C$23,$B484,"Y")</f>
        <v>80</v>
      </c>
      <c r="E484" s="67" t="n">
        <f aca="false">DATEDIF(Input!$G$23,$B484,"Y")</f>
        <v>78</v>
      </c>
      <c r="G484" s="69" t="n">
        <f aca="false">Salary_01!$L484</f>
        <v>-1020.11432459006</v>
      </c>
      <c r="H484" s="69" t="n">
        <f aca="false">Salary_02!$L484</f>
        <v>-1020.11432459006</v>
      </c>
      <c r="I484" s="69" t="n">
        <f aca="false">Retirement_Dist_01!$J484</f>
        <v>2785.71952778489</v>
      </c>
      <c r="J484" s="69" t="n">
        <f aca="false">Retirement_Dist_02!$J484</f>
        <v>1498.0326652103</v>
      </c>
      <c r="K484" s="69" t="n">
        <f aca="true">IF($B484&gt;Input!$C$28,(-1)*PMT(Input!$C$19/(100*12),($A$620-OFFSET($A$4,MATCH(Input!$C$28,$B$4:$B$620,1),0,1,1)),$AD$4,0,1),0)</f>
        <v>2734.70377450013</v>
      </c>
      <c r="L484" s="69" t="n">
        <f aca="false">IF(AND(($B484&lt;Input!$C$28),($B484&lt;Input!$G$28)),($G484+$H484+$I484+$J484),($G484+$H484+$I484+$J484+$K484))</f>
        <v>4978.22731831519</v>
      </c>
      <c r="M484" s="69" t="n">
        <f aca="false">Mortgage!$L484</f>
        <v>-815.50944799977</v>
      </c>
      <c r="N484" s="69" t="n">
        <f aca="false">$L484+$M484</f>
        <v>4162.71787031542</v>
      </c>
      <c r="O484" s="69" t="n">
        <f aca="false">IF(AND(($B484&lt;Input!$C$28),($B484&lt;Input!$G$28)),Expenses!$D484,(-1)*$N484)</f>
        <v>-4162.71787031542</v>
      </c>
      <c r="P484" s="69" t="n">
        <f aca="false">Childcare!$D484</f>
        <v>0</v>
      </c>
      <c r="Q484" s="69" t="n">
        <f aca="false">Loan_01!$E484</f>
        <v>0</v>
      </c>
      <c r="R484" s="69" t="n">
        <f aca="false">Loan_02!$E484</f>
        <v>0</v>
      </c>
      <c r="S484" s="69" t="n">
        <f aca="false">(-1)*SUM(Roth_01!$D484+Roth_02!$D484+IRA_01!$D484+IRA_02!$D484+Invest_01!$D484+Invest_02!$D484)</f>
        <v>-0</v>
      </c>
      <c r="T484" s="69" t="n">
        <f aca="false">(-1)*(IF(($B484&gt;Input!$O$22),0,Input!$O$28)+IF(($B484&gt;Input!$O$29),0,Input!$O$35)+IF(($B484&gt;Input!$O$36),0,Input!$O$42))</f>
        <v>-0</v>
      </c>
      <c r="U484" s="69" t="n">
        <f aca="false">IF(($AB483*(Input!$C$17/100)&gt;0),0,($AB483*(Input!$C$17/100)))</f>
        <v>0</v>
      </c>
      <c r="V484" s="69"/>
      <c r="W484" s="69" t="n">
        <f aca="false">IF(($N484+$O484+$P484+$Q484+$R484+$S484+$T484+$U484)&lt;0,($N484+$O484+$P484+$Q484+$R484+$S484+$T484+$U484),0)</f>
        <v>0</v>
      </c>
      <c r="X484" s="69"/>
      <c r="Y484" s="69" t="n">
        <f aca="false">IF(($N484+$O484+$P484+$Q484+$R484+$S484+$T484+$U484)&gt;=0,($N484+$O484+$P484+$Q484+$R484+$S484+$T484+$U484),0)</f>
        <v>0</v>
      </c>
      <c r="AA484" s="69" t="n">
        <f aca="false">IF(AND((($AB483+$W483-$U483)&lt;0),($Y484&gt;0)),($AA483-$K484)*(1+Input!$C$19/(12*100)),($AA483+$Y484-$K484)*(1+Input!$C$19/(12*100)))</f>
        <v>368156.312064747</v>
      </c>
      <c r="AB484" s="69" t="n">
        <f aca="false">IF(AND((($AB483+$W483-$U483)&lt;0),($Y484&gt;=0)),($AB483+$W483-$U483+$Y484)*(1+Input!$C$16/(12*100)),0)</f>
        <v>0</v>
      </c>
    </row>
    <row r="485" customFormat="false" ht="12.8" hidden="false" customHeight="false" outlineLevel="0" collapsed="false">
      <c r="A485" s="67" t="n">
        <v>481</v>
      </c>
      <c r="B485" s="68" t="n">
        <f aca="false">EOMONTH(Input!$C$7,A485)</f>
        <v>57557</v>
      </c>
      <c r="D485" s="67" t="n">
        <f aca="false">DATEDIF(Input!$C$23,$B485,"Y")</f>
        <v>80</v>
      </c>
      <c r="E485" s="67" t="n">
        <f aca="false">DATEDIF(Input!$G$23,$B485,"Y")</f>
        <v>78</v>
      </c>
      <c r="G485" s="69" t="n">
        <f aca="false">Salary_01!$L485</f>
        <v>-1020.11432459006</v>
      </c>
      <c r="H485" s="69" t="n">
        <f aca="false">Salary_02!$L485</f>
        <v>-1020.11432459006</v>
      </c>
      <c r="I485" s="69" t="n">
        <f aca="false">Retirement_Dist_01!$J485</f>
        <v>2785.71952778489</v>
      </c>
      <c r="J485" s="69" t="n">
        <f aca="false">Retirement_Dist_02!$J485</f>
        <v>1498.0326652103</v>
      </c>
      <c r="K485" s="69" t="n">
        <f aca="true">IF($B485&gt;Input!$C$28,(-1)*PMT(Input!$C$19/(100*12),($A$620-OFFSET($A$4,MATCH(Input!$C$28,$B$4:$B$620,1),0,1,1)),$AD$4,0,1),0)</f>
        <v>2734.70377450013</v>
      </c>
      <c r="L485" s="69" t="n">
        <f aca="false">IF(AND(($B485&lt;Input!$C$28),($B485&lt;Input!$G$28)),($G485+$H485+$I485+$J485),($G485+$H485+$I485+$J485+$K485))</f>
        <v>4978.22731831519</v>
      </c>
      <c r="M485" s="69" t="n">
        <f aca="false">Mortgage!$L485</f>
        <v>-815.50944799977</v>
      </c>
      <c r="N485" s="69" t="n">
        <f aca="false">$L485+$M485</f>
        <v>4162.71787031542</v>
      </c>
      <c r="O485" s="69" t="n">
        <f aca="false">IF(AND(($B485&lt;Input!$C$28),($B485&lt;Input!$G$28)),Expenses!$D485,(-1)*$N485)</f>
        <v>-4162.71787031542</v>
      </c>
      <c r="P485" s="69" t="n">
        <f aca="false">Childcare!$D485</f>
        <v>0</v>
      </c>
      <c r="Q485" s="69" t="n">
        <f aca="false">Loan_01!$E485</f>
        <v>0</v>
      </c>
      <c r="R485" s="69" t="n">
        <f aca="false">Loan_02!$E485</f>
        <v>0</v>
      </c>
      <c r="S485" s="69" t="n">
        <f aca="false">(-1)*SUM(Roth_01!$D485+Roth_02!$D485+IRA_01!$D485+IRA_02!$D485+Invest_01!$D485+Invest_02!$D485)</f>
        <v>-0</v>
      </c>
      <c r="T485" s="69" t="n">
        <f aca="false">(-1)*(IF(($B485&gt;Input!$O$22),0,Input!$O$28)+IF(($B485&gt;Input!$O$29),0,Input!$O$35)+IF(($B485&gt;Input!$O$36),0,Input!$O$42))</f>
        <v>-0</v>
      </c>
      <c r="U485" s="69" t="n">
        <f aca="false">IF(($AB484*(Input!$C$17/100)&gt;0),0,($AB484*(Input!$C$17/100)))</f>
        <v>0</v>
      </c>
      <c r="V485" s="69"/>
      <c r="W485" s="69" t="n">
        <f aca="false">IF(($N485+$O485+$P485+$Q485+$R485+$S485+$T485+$U485)&lt;0,($N485+$O485+$P485+$Q485+$R485+$S485+$T485+$U485),0)</f>
        <v>0</v>
      </c>
      <c r="X485" s="69"/>
      <c r="Y485" s="69" t="n">
        <f aca="false">IF(($N485+$O485+$P485+$Q485+$R485+$S485+$T485+$U485)&gt;=0,($N485+$O485+$P485+$Q485+$R485+$S485+$T485+$U485),0)</f>
        <v>0</v>
      </c>
      <c r="AA485" s="69" t="n">
        <f aca="false">IF(AND((($AB484+$W484-$U484)&lt;0),($Y485&gt;0)),($AA484-$K485)*(1+Input!$C$19/(12*100)),($AA484+$Y485-$K485)*(1+Input!$C$19/(12*100)))</f>
        <v>365436.834190593</v>
      </c>
      <c r="AB485" s="69" t="n">
        <f aca="false">IF(AND((($AB484+$W484-$U484)&lt;0),($Y485&gt;=0)),($AB484+$W484-$U484+$Y485)*(1+Input!$C$16/(12*100)),0)</f>
        <v>0</v>
      </c>
    </row>
    <row r="486" customFormat="false" ht="12.8" hidden="false" customHeight="false" outlineLevel="0" collapsed="false">
      <c r="A486" s="67" t="n">
        <v>482</v>
      </c>
      <c r="B486" s="68" t="n">
        <f aca="false">EOMONTH(Input!$C$7,A486)</f>
        <v>57588</v>
      </c>
      <c r="D486" s="67" t="n">
        <f aca="false">DATEDIF(Input!$C$23,$B486,"Y")</f>
        <v>80</v>
      </c>
      <c r="E486" s="67" t="n">
        <f aca="false">DATEDIF(Input!$G$23,$B486,"Y")</f>
        <v>78</v>
      </c>
      <c r="G486" s="69" t="n">
        <f aca="false">Salary_01!$L486</f>
        <v>-1020.11432459006</v>
      </c>
      <c r="H486" s="69" t="n">
        <f aca="false">Salary_02!$L486</f>
        <v>-1020.11432459006</v>
      </c>
      <c r="I486" s="69" t="n">
        <f aca="false">Retirement_Dist_01!$J486</f>
        <v>2785.71952778489</v>
      </c>
      <c r="J486" s="69" t="n">
        <f aca="false">Retirement_Dist_02!$J486</f>
        <v>1498.0326652103</v>
      </c>
      <c r="K486" s="69" t="n">
        <f aca="true">IF($B486&gt;Input!$C$28,(-1)*PMT(Input!$C$19/(100*12),($A$620-OFFSET($A$4,MATCH(Input!$C$28,$B$4:$B$620,1),0,1,1)),$AD$4,0,1),0)</f>
        <v>2734.70377450013</v>
      </c>
      <c r="L486" s="69" t="n">
        <f aca="false">IF(AND(($B486&lt;Input!$C$28),($B486&lt;Input!$G$28)),($G486+$H486+$I486+$J486),($G486+$H486+$I486+$J486+$K486))</f>
        <v>4978.22731831519</v>
      </c>
      <c r="M486" s="69" t="n">
        <f aca="false">Mortgage!$L486</f>
        <v>-815.50944799977</v>
      </c>
      <c r="N486" s="69" t="n">
        <f aca="false">$L486+$M486</f>
        <v>4162.71787031542</v>
      </c>
      <c r="O486" s="69" t="n">
        <f aca="false">IF(AND(($B486&lt;Input!$C$28),($B486&lt;Input!$G$28)),Expenses!$D486,(-1)*$N486)</f>
        <v>-4162.71787031542</v>
      </c>
      <c r="P486" s="69" t="n">
        <f aca="false">Childcare!$D486</f>
        <v>0</v>
      </c>
      <c r="Q486" s="69" t="n">
        <f aca="false">Loan_01!$E486</f>
        <v>0</v>
      </c>
      <c r="R486" s="69" t="n">
        <f aca="false">Loan_02!$E486</f>
        <v>0</v>
      </c>
      <c r="S486" s="69" t="n">
        <f aca="false">(-1)*SUM(Roth_01!$D486+Roth_02!$D486+IRA_01!$D486+IRA_02!$D486+Invest_01!$D486+Invest_02!$D486)</f>
        <v>-0</v>
      </c>
      <c r="T486" s="69" t="n">
        <f aca="false">(-1)*(IF(($B486&gt;Input!$O$22),0,Input!$O$28)+IF(($B486&gt;Input!$O$29),0,Input!$O$35)+IF(($B486&gt;Input!$O$36),0,Input!$O$42))</f>
        <v>-0</v>
      </c>
      <c r="U486" s="69" t="n">
        <f aca="false">IF(($AB485*(Input!$C$17/100)&gt;0),0,($AB485*(Input!$C$17/100)))</f>
        <v>0</v>
      </c>
      <c r="V486" s="69"/>
      <c r="W486" s="69" t="n">
        <f aca="false">IF(($N486+$O486+$P486+$Q486+$R486+$S486+$T486+$U486)&lt;0,($N486+$O486+$P486+$Q486+$R486+$S486+$T486+$U486),0)</f>
        <v>0</v>
      </c>
      <c r="X486" s="69"/>
      <c r="Y486" s="69" t="n">
        <f aca="false">IF(($N486+$O486+$P486+$Q486+$R486+$S486+$T486+$U486)&gt;=0,($N486+$O486+$P486+$Q486+$R486+$S486+$T486+$U486),0)</f>
        <v>0</v>
      </c>
      <c r="AA486" s="69" t="n">
        <f aca="false">IF(AND((($AB485+$W485-$U485)&lt;0),($Y486&gt;0)),($AA485-$K486)*(1+Input!$C$19/(12*100)),($AA485+$Y486-$K486)*(1+Input!$C$19/(12*100)))</f>
        <v>362717.24300486</v>
      </c>
      <c r="AB486" s="69" t="n">
        <f aca="false">IF(AND((($AB485+$W485-$U485)&lt;0),($Y486&gt;=0)),($AB485+$W485-$U485+$Y486)*(1+Input!$C$16/(12*100)),0)</f>
        <v>0</v>
      </c>
    </row>
    <row r="487" customFormat="false" ht="12.8" hidden="false" customHeight="false" outlineLevel="0" collapsed="false">
      <c r="A487" s="67" t="n">
        <v>483</v>
      </c>
      <c r="B487" s="68" t="n">
        <f aca="false">EOMONTH(Input!$C$7,A487)</f>
        <v>57618</v>
      </c>
      <c r="D487" s="67" t="n">
        <f aca="false">DATEDIF(Input!$C$23,$B487,"Y")</f>
        <v>80</v>
      </c>
      <c r="E487" s="67" t="n">
        <f aca="false">DATEDIF(Input!$G$23,$B487,"Y")</f>
        <v>78</v>
      </c>
      <c r="G487" s="69" t="n">
        <f aca="false">Salary_01!$L487</f>
        <v>-1020.11432459006</v>
      </c>
      <c r="H487" s="69" t="n">
        <f aca="false">Salary_02!$L487</f>
        <v>-1020.11432459006</v>
      </c>
      <c r="I487" s="69" t="n">
        <f aca="false">Retirement_Dist_01!$J487</f>
        <v>2785.71952778489</v>
      </c>
      <c r="J487" s="69" t="n">
        <f aca="false">Retirement_Dist_02!$J487</f>
        <v>1498.0326652103</v>
      </c>
      <c r="K487" s="69" t="n">
        <f aca="true">IF($B487&gt;Input!$C$28,(-1)*PMT(Input!$C$19/(100*12),($A$620-OFFSET($A$4,MATCH(Input!$C$28,$B$4:$B$620,1),0,1,1)),$AD$4,0,1),0)</f>
        <v>2734.70377450013</v>
      </c>
      <c r="L487" s="69" t="n">
        <f aca="false">IF(AND(($B487&lt;Input!$C$28),($B487&lt;Input!$G$28)),($G487+$H487+$I487+$J487),($G487+$H487+$I487+$J487+$K487))</f>
        <v>4978.22731831519</v>
      </c>
      <c r="M487" s="69" t="n">
        <f aca="false">Mortgage!$L487</f>
        <v>-815.50944799977</v>
      </c>
      <c r="N487" s="69" t="n">
        <f aca="false">$L487+$M487</f>
        <v>4162.71787031542</v>
      </c>
      <c r="O487" s="69" t="n">
        <f aca="false">IF(AND(($B487&lt;Input!$C$28),($B487&lt;Input!$G$28)),Expenses!$D487,(-1)*$N487)</f>
        <v>-4162.71787031542</v>
      </c>
      <c r="P487" s="69" t="n">
        <f aca="false">Childcare!$D487</f>
        <v>0</v>
      </c>
      <c r="Q487" s="69" t="n">
        <f aca="false">Loan_01!$E487</f>
        <v>0</v>
      </c>
      <c r="R487" s="69" t="n">
        <f aca="false">Loan_02!$E487</f>
        <v>0</v>
      </c>
      <c r="S487" s="69" t="n">
        <f aca="false">(-1)*SUM(Roth_01!$D487+Roth_02!$D487+IRA_01!$D487+IRA_02!$D487+Invest_01!$D487+Invest_02!$D487)</f>
        <v>-0</v>
      </c>
      <c r="T487" s="69" t="n">
        <f aca="false">(-1)*(IF(($B487&gt;Input!$O$22),0,Input!$O$28)+IF(($B487&gt;Input!$O$29),0,Input!$O$35)+IF(($B487&gt;Input!$O$36),0,Input!$O$42))</f>
        <v>-0</v>
      </c>
      <c r="U487" s="69" t="n">
        <f aca="false">IF(($AB486*(Input!$C$17/100)&gt;0),0,($AB486*(Input!$C$17/100)))</f>
        <v>0</v>
      </c>
      <c r="V487" s="69"/>
      <c r="W487" s="69" t="n">
        <f aca="false">IF(($N487+$O487+$P487+$Q487+$R487+$S487+$T487+$U487)&lt;0,($N487+$O487+$P487+$Q487+$R487+$S487+$T487+$U487),0)</f>
        <v>0</v>
      </c>
      <c r="X487" s="69"/>
      <c r="Y487" s="69" t="n">
        <f aca="false">IF(($N487+$O487+$P487+$Q487+$R487+$S487+$T487+$U487)&gt;=0,($N487+$O487+$P487+$Q487+$R487+$S487+$T487+$U487),0)</f>
        <v>0</v>
      </c>
      <c r="AA487" s="69" t="n">
        <f aca="false">IF(AND((($AB486+$W486-$U486)&lt;0),($Y487&gt;0)),($AA486-$K487)*(1+Input!$C$19/(12*100)),($AA486+$Y487-$K487)*(1+Input!$C$19/(12*100)))</f>
        <v>359997.538502828</v>
      </c>
      <c r="AB487" s="69" t="n">
        <f aca="false">IF(AND((($AB486+$W486-$U486)&lt;0),($Y487&gt;=0)),($AB486+$W486-$U486+$Y487)*(1+Input!$C$16/(12*100)),0)</f>
        <v>0</v>
      </c>
    </row>
    <row r="488" customFormat="false" ht="12.8" hidden="false" customHeight="false" outlineLevel="0" collapsed="false">
      <c r="A488" s="67" t="n">
        <v>484</v>
      </c>
      <c r="B488" s="68" t="n">
        <f aca="false">EOMONTH(Input!$C$7,A488)</f>
        <v>57649</v>
      </c>
      <c r="D488" s="67" t="n">
        <f aca="false">DATEDIF(Input!$C$23,$B488,"Y")</f>
        <v>80</v>
      </c>
      <c r="E488" s="67" t="n">
        <f aca="false">DATEDIF(Input!$G$23,$B488,"Y")</f>
        <v>79</v>
      </c>
      <c r="G488" s="69" t="n">
        <f aca="false">Salary_01!$L488</f>
        <v>-1020.11432459006</v>
      </c>
      <c r="H488" s="69" t="n">
        <f aca="false">Salary_02!$L488</f>
        <v>-1020.11432459006</v>
      </c>
      <c r="I488" s="69" t="n">
        <f aca="false">Retirement_Dist_01!$J488</f>
        <v>2785.71952778489</v>
      </c>
      <c r="J488" s="69" t="n">
        <f aca="false">Retirement_Dist_02!$J488</f>
        <v>1498.0326652103</v>
      </c>
      <c r="K488" s="69" t="n">
        <f aca="true">IF($B488&gt;Input!$C$28,(-1)*PMT(Input!$C$19/(100*12),($A$620-OFFSET($A$4,MATCH(Input!$C$28,$B$4:$B$620,1),0,1,1)),$AD$4,0,1),0)</f>
        <v>2734.70377450013</v>
      </c>
      <c r="L488" s="69" t="n">
        <f aca="false">IF(AND(($B488&lt;Input!$C$28),($B488&lt;Input!$G$28)),($G488+$H488+$I488+$J488),($G488+$H488+$I488+$J488+$K488))</f>
        <v>4978.22731831519</v>
      </c>
      <c r="M488" s="69" t="n">
        <f aca="false">Mortgage!$L488</f>
        <v>-815.50944799977</v>
      </c>
      <c r="N488" s="69" t="n">
        <f aca="false">$L488+$M488</f>
        <v>4162.71787031542</v>
      </c>
      <c r="O488" s="69" t="n">
        <f aca="false">IF(AND(($B488&lt;Input!$C$28),($B488&lt;Input!$G$28)),Expenses!$D488,(-1)*$N488)</f>
        <v>-4162.71787031542</v>
      </c>
      <c r="P488" s="69" t="n">
        <f aca="false">Childcare!$D488</f>
        <v>0</v>
      </c>
      <c r="Q488" s="69" t="n">
        <f aca="false">Loan_01!$E488</f>
        <v>0</v>
      </c>
      <c r="R488" s="69" t="n">
        <f aca="false">Loan_02!$E488</f>
        <v>0</v>
      </c>
      <c r="S488" s="69" t="n">
        <f aca="false">(-1)*SUM(Roth_01!$D488+Roth_02!$D488+IRA_01!$D488+IRA_02!$D488+Invest_01!$D488+Invest_02!$D488)</f>
        <v>-0</v>
      </c>
      <c r="T488" s="69" t="n">
        <f aca="false">(-1)*(IF(($B488&gt;Input!$O$22),0,Input!$O$28)+IF(($B488&gt;Input!$O$29),0,Input!$O$35)+IF(($B488&gt;Input!$O$36),0,Input!$O$42))</f>
        <v>-0</v>
      </c>
      <c r="U488" s="69" t="n">
        <f aca="false">IF(($AB487*(Input!$C$17/100)&gt;0),0,($AB487*(Input!$C$17/100)))</f>
        <v>0</v>
      </c>
      <c r="V488" s="69"/>
      <c r="W488" s="69" t="n">
        <f aca="false">IF(($N488+$O488+$P488+$Q488+$R488+$S488+$T488+$U488)&lt;0,($N488+$O488+$P488+$Q488+$R488+$S488+$T488+$U488),0)</f>
        <v>0</v>
      </c>
      <c r="X488" s="69"/>
      <c r="Y488" s="69" t="n">
        <f aca="false">IF(($N488+$O488+$P488+$Q488+$R488+$S488+$T488+$U488)&gt;=0,($N488+$O488+$P488+$Q488+$R488+$S488+$T488+$U488),0)</f>
        <v>0</v>
      </c>
      <c r="AA488" s="69" t="n">
        <f aca="false">IF(AND((($AB487+$W487-$U487)&lt;0),($Y488&gt;0)),($AA487-$K488)*(1+Input!$C$19/(12*100)),($AA487+$Y488-$K488)*(1+Input!$C$19/(12*100)))</f>
        <v>357277.720679775</v>
      </c>
      <c r="AB488" s="69" t="n">
        <f aca="false">IF(AND((($AB487+$W487-$U487)&lt;0),($Y488&gt;=0)),($AB487+$W487-$U487+$Y488)*(1+Input!$C$16/(12*100)),0)</f>
        <v>0</v>
      </c>
    </row>
    <row r="489" customFormat="false" ht="12.8" hidden="false" customHeight="false" outlineLevel="0" collapsed="false">
      <c r="A489" s="67" t="n">
        <v>485</v>
      </c>
      <c r="B489" s="68" t="n">
        <f aca="false">EOMONTH(Input!$C$7,A489)</f>
        <v>57679</v>
      </c>
      <c r="D489" s="67" t="n">
        <f aca="false">DATEDIF(Input!$C$23,$B489,"Y")</f>
        <v>80</v>
      </c>
      <c r="E489" s="67" t="n">
        <f aca="false">DATEDIF(Input!$G$23,$B489,"Y")</f>
        <v>79</v>
      </c>
      <c r="G489" s="69" t="n">
        <f aca="false">Salary_01!$L489</f>
        <v>-1020.11432459006</v>
      </c>
      <c r="H489" s="69" t="n">
        <f aca="false">Salary_02!$L489</f>
        <v>-1020.11432459006</v>
      </c>
      <c r="I489" s="69" t="n">
        <f aca="false">Retirement_Dist_01!$J489</f>
        <v>2785.71952778489</v>
      </c>
      <c r="J489" s="69" t="n">
        <f aca="false">Retirement_Dist_02!$J489</f>
        <v>1498.0326652103</v>
      </c>
      <c r="K489" s="69" t="n">
        <f aca="true">IF($B489&gt;Input!$C$28,(-1)*PMT(Input!$C$19/(100*12),($A$620-OFFSET($A$4,MATCH(Input!$C$28,$B$4:$B$620,1),0,1,1)),$AD$4,0,1),0)</f>
        <v>2734.70377450013</v>
      </c>
      <c r="L489" s="69" t="n">
        <f aca="false">IF(AND(($B489&lt;Input!$C$28),($B489&lt;Input!$G$28)),($G489+$H489+$I489+$J489),($G489+$H489+$I489+$J489+$K489))</f>
        <v>4978.22731831519</v>
      </c>
      <c r="M489" s="69" t="n">
        <f aca="false">Mortgage!$L489</f>
        <v>-815.50944799977</v>
      </c>
      <c r="N489" s="69" t="n">
        <f aca="false">$L489+$M489</f>
        <v>4162.71787031542</v>
      </c>
      <c r="O489" s="69" t="n">
        <f aca="false">IF(AND(($B489&lt;Input!$C$28),($B489&lt;Input!$G$28)),Expenses!$D489,(-1)*$N489)</f>
        <v>-4162.71787031542</v>
      </c>
      <c r="P489" s="69" t="n">
        <f aca="false">Childcare!$D489</f>
        <v>0</v>
      </c>
      <c r="Q489" s="69" t="n">
        <f aca="false">Loan_01!$E489</f>
        <v>0</v>
      </c>
      <c r="R489" s="69" t="n">
        <f aca="false">Loan_02!$E489</f>
        <v>0</v>
      </c>
      <c r="S489" s="69" t="n">
        <f aca="false">(-1)*SUM(Roth_01!$D489+Roth_02!$D489+IRA_01!$D489+IRA_02!$D489+Invest_01!$D489+Invest_02!$D489)</f>
        <v>-0</v>
      </c>
      <c r="T489" s="69" t="n">
        <f aca="false">(-1)*(IF(($B489&gt;Input!$O$22),0,Input!$O$28)+IF(($B489&gt;Input!$O$29),0,Input!$O$35)+IF(($B489&gt;Input!$O$36),0,Input!$O$42))</f>
        <v>-0</v>
      </c>
      <c r="U489" s="69" t="n">
        <f aca="false">IF(($AB488*(Input!$C$17/100)&gt;0),0,($AB488*(Input!$C$17/100)))</f>
        <v>0</v>
      </c>
      <c r="V489" s="69"/>
      <c r="W489" s="69" t="n">
        <f aca="false">IF(($N489+$O489+$P489+$Q489+$R489+$S489+$T489+$U489)&lt;0,($N489+$O489+$P489+$Q489+$R489+$S489+$T489+$U489),0)</f>
        <v>0</v>
      </c>
      <c r="X489" s="69"/>
      <c r="Y489" s="69" t="n">
        <f aca="false">IF(($N489+$O489+$P489+$Q489+$R489+$S489+$T489+$U489)&gt;=0,($N489+$O489+$P489+$Q489+$R489+$S489+$T489+$U489),0)</f>
        <v>0</v>
      </c>
      <c r="AA489" s="69" t="n">
        <f aca="false">IF(AND((($AB488+$W488-$U488)&lt;0),($Y489&gt;0)),($AA488-$K489)*(1+Input!$C$19/(12*100)),($AA488+$Y489-$K489)*(1+Input!$C$19/(12*100)))</f>
        <v>354557.789530979</v>
      </c>
      <c r="AB489" s="69" t="n">
        <f aca="false">IF(AND((($AB488+$W488-$U488)&lt;0),($Y489&gt;=0)),($AB488+$W488-$U488+$Y489)*(1+Input!$C$16/(12*100)),0)</f>
        <v>0</v>
      </c>
    </row>
    <row r="490" customFormat="false" ht="12.8" hidden="false" customHeight="false" outlineLevel="0" collapsed="false">
      <c r="A490" s="67" t="n">
        <v>486</v>
      </c>
      <c r="B490" s="68" t="n">
        <f aca="false">EOMONTH(Input!$C$7,A490)</f>
        <v>57710</v>
      </c>
      <c r="D490" s="67" t="n">
        <f aca="false">DATEDIF(Input!$C$23,$B490,"Y")</f>
        <v>80</v>
      </c>
      <c r="E490" s="67" t="n">
        <f aca="false">DATEDIF(Input!$G$23,$B490,"Y")</f>
        <v>79</v>
      </c>
      <c r="G490" s="69" t="n">
        <f aca="false">Salary_01!$L490</f>
        <v>-1020.11432459006</v>
      </c>
      <c r="H490" s="69" t="n">
        <f aca="false">Salary_02!$L490</f>
        <v>-1020.11432459006</v>
      </c>
      <c r="I490" s="69" t="n">
        <f aca="false">Retirement_Dist_01!$J490</f>
        <v>2785.71952778489</v>
      </c>
      <c r="J490" s="69" t="n">
        <f aca="false">Retirement_Dist_02!$J490</f>
        <v>1498.0326652103</v>
      </c>
      <c r="K490" s="69" t="n">
        <f aca="true">IF($B490&gt;Input!$C$28,(-1)*PMT(Input!$C$19/(100*12),($A$620-OFFSET($A$4,MATCH(Input!$C$28,$B$4:$B$620,1),0,1,1)),$AD$4,0,1),0)</f>
        <v>2734.70377450013</v>
      </c>
      <c r="L490" s="69" t="n">
        <f aca="false">IF(AND(($B490&lt;Input!$C$28),($B490&lt;Input!$G$28)),($G490+$H490+$I490+$J490),($G490+$H490+$I490+$J490+$K490))</f>
        <v>4978.22731831519</v>
      </c>
      <c r="M490" s="69" t="n">
        <f aca="false">Mortgage!$L490</f>
        <v>-815.50944799977</v>
      </c>
      <c r="N490" s="69" t="n">
        <f aca="false">$L490+$M490</f>
        <v>4162.71787031542</v>
      </c>
      <c r="O490" s="69" t="n">
        <f aca="false">IF(AND(($B490&lt;Input!$C$28),($B490&lt;Input!$G$28)),Expenses!$D490,(-1)*$N490)</f>
        <v>-4162.71787031542</v>
      </c>
      <c r="P490" s="69" t="n">
        <f aca="false">Childcare!$D490</f>
        <v>0</v>
      </c>
      <c r="Q490" s="69" t="n">
        <f aca="false">Loan_01!$E490</f>
        <v>0</v>
      </c>
      <c r="R490" s="69" t="n">
        <f aca="false">Loan_02!$E490</f>
        <v>0</v>
      </c>
      <c r="S490" s="69" t="n">
        <f aca="false">(-1)*SUM(Roth_01!$D490+Roth_02!$D490+IRA_01!$D490+IRA_02!$D490+Invest_01!$D490+Invest_02!$D490)</f>
        <v>-0</v>
      </c>
      <c r="T490" s="69" t="n">
        <f aca="false">(-1)*(IF(($B490&gt;Input!$O$22),0,Input!$O$28)+IF(($B490&gt;Input!$O$29),0,Input!$O$35)+IF(($B490&gt;Input!$O$36),0,Input!$O$42))</f>
        <v>-0</v>
      </c>
      <c r="U490" s="69" t="n">
        <f aca="false">IF(($AB489*(Input!$C$17/100)&gt;0),0,($AB489*(Input!$C$17/100)))</f>
        <v>0</v>
      </c>
      <c r="V490" s="69"/>
      <c r="W490" s="69" t="n">
        <f aca="false">IF(($N490+$O490+$P490+$Q490+$R490+$S490+$T490+$U490)&lt;0,($N490+$O490+$P490+$Q490+$R490+$S490+$T490+$U490),0)</f>
        <v>0</v>
      </c>
      <c r="X490" s="69"/>
      <c r="Y490" s="69" t="n">
        <f aca="false">IF(($N490+$O490+$P490+$Q490+$R490+$S490+$T490+$U490)&gt;=0,($N490+$O490+$P490+$Q490+$R490+$S490+$T490+$U490),0)</f>
        <v>0</v>
      </c>
      <c r="AA490" s="69" t="n">
        <f aca="false">IF(AND((($AB489+$W489-$U489)&lt;0),($Y490&gt;0)),($AA489-$K490)*(1+Input!$C$19/(12*100)),($AA489+$Y490-$K490)*(1+Input!$C$19/(12*100)))</f>
        <v>351837.745051719</v>
      </c>
      <c r="AB490" s="69" t="n">
        <f aca="false">IF(AND((($AB489+$W489-$U489)&lt;0),($Y490&gt;=0)),($AB489+$W489-$U489+$Y490)*(1+Input!$C$16/(12*100)),0)</f>
        <v>0</v>
      </c>
    </row>
    <row r="491" customFormat="false" ht="12.8" hidden="false" customHeight="false" outlineLevel="0" collapsed="false">
      <c r="A491" s="67" t="n">
        <v>487</v>
      </c>
      <c r="B491" s="68" t="n">
        <f aca="false">EOMONTH(Input!$C$7,A491)</f>
        <v>57741</v>
      </c>
      <c r="D491" s="67" t="n">
        <f aca="false">DATEDIF(Input!$C$23,$B491,"Y")</f>
        <v>80</v>
      </c>
      <c r="E491" s="67" t="n">
        <f aca="false">DATEDIF(Input!$G$23,$B491,"Y")</f>
        <v>79</v>
      </c>
      <c r="G491" s="69" t="n">
        <f aca="false">Salary_01!$L491</f>
        <v>-1020.11432459006</v>
      </c>
      <c r="H491" s="69" t="n">
        <f aca="false">Salary_02!$L491</f>
        <v>-1020.11432459006</v>
      </c>
      <c r="I491" s="69" t="n">
        <f aca="false">Retirement_Dist_01!$J491</f>
        <v>2785.71952778489</v>
      </c>
      <c r="J491" s="69" t="n">
        <f aca="false">Retirement_Dist_02!$J491</f>
        <v>1498.0326652103</v>
      </c>
      <c r="K491" s="69" t="n">
        <f aca="true">IF($B491&gt;Input!$C$28,(-1)*PMT(Input!$C$19/(100*12),($A$620-OFFSET($A$4,MATCH(Input!$C$28,$B$4:$B$620,1),0,1,1)),$AD$4,0,1),0)</f>
        <v>2734.70377450013</v>
      </c>
      <c r="L491" s="69" t="n">
        <f aca="false">IF(AND(($B491&lt;Input!$C$28),($B491&lt;Input!$G$28)),($G491+$H491+$I491+$J491),($G491+$H491+$I491+$J491+$K491))</f>
        <v>4978.22731831519</v>
      </c>
      <c r="M491" s="69" t="n">
        <f aca="false">Mortgage!$L491</f>
        <v>-815.50944799977</v>
      </c>
      <c r="N491" s="69" t="n">
        <f aca="false">$L491+$M491</f>
        <v>4162.71787031542</v>
      </c>
      <c r="O491" s="69" t="n">
        <f aca="false">IF(AND(($B491&lt;Input!$C$28),($B491&lt;Input!$G$28)),Expenses!$D491,(-1)*$N491)</f>
        <v>-4162.71787031542</v>
      </c>
      <c r="P491" s="69" t="n">
        <f aca="false">Childcare!$D491</f>
        <v>0</v>
      </c>
      <c r="Q491" s="69" t="n">
        <f aca="false">Loan_01!$E491</f>
        <v>0</v>
      </c>
      <c r="R491" s="69" t="n">
        <f aca="false">Loan_02!$E491</f>
        <v>0</v>
      </c>
      <c r="S491" s="69" t="n">
        <f aca="false">(-1)*SUM(Roth_01!$D491+Roth_02!$D491+IRA_01!$D491+IRA_02!$D491+Invest_01!$D491+Invest_02!$D491)</f>
        <v>-0</v>
      </c>
      <c r="T491" s="69" t="n">
        <f aca="false">(-1)*(IF(($B491&gt;Input!$O$22),0,Input!$O$28)+IF(($B491&gt;Input!$O$29),0,Input!$O$35)+IF(($B491&gt;Input!$O$36),0,Input!$O$42))</f>
        <v>-0</v>
      </c>
      <c r="U491" s="69" t="n">
        <f aca="false">IF(($AB490*(Input!$C$17/100)&gt;0),0,($AB490*(Input!$C$17/100)))</f>
        <v>0</v>
      </c>
      <c r="V491" s="69"/>
      <c r="W491" s="69" t="n">
        <f aca="false">IF(($N491+$O491+$P491+$Q491+$R491+$S491+$T491+$U491)&lt;0,($N491+$O491+$P491+$Q491+$R491+$S491+$T491+$U491),0)</f>
        <v>0</v>
      </c>
      <c r="X491" s="69"/>
      <c r="Y491" s="69" t="n">
        <f aca="false">IF(($N491+$O491+$P491+$Q491+$R491+$S491+$T491+$U491)&gt;=0,($N491+$O491+$P491+$Q491+$R491+$S491+$T491+$U491),0)</f>
        <v>0</v>
      </c>
      <c r="AA491" s="69" t="n">
        <f aca="false">IF(AND((($AB490+$W490-$U490)&lt;0),($Y491&gt;0)),($AA490-$K491)*(1+Input!$C$19/(12*100)),($AA490+$Y491-$K491)*(1+Input!$C$19/(12*100)))</f>
        <v>349117.587237272</v>
      </c>
      <c r="AB491" s="69" t="n">
        <f aca="false">IF(AND((($AB490+$W490-$U490)&lt;0),($Y491&gt;=0)),($AB490+$W490-$U490+$Y491)*(1+Input!$C$16/(12*100)),0)</f>
        <v>0</v>
      </c>
    </row>
    <row r="492" customFormat="false" ht="12.8" hidden="false" customHeight="false" outlineLevel="0" collapsed="false">
      <c r="A492" s="67" t="n">
        <v>488</v>
      </c>
      <c r="B492" s="68" t="n">
        <f aca="false">EOMONTH(Input!$C$7,A492)</f>
        <v>57769</v>
      </c>
      <c r="D492" s="67" t="n">
        <f aca="false">DATEDIF(Input!$C$23,$B492,"Y")</f>
        <v>80</v>
      </c>
      <c r="E492" s="67" t="n">
        <f aca="false">DATEDIF(Input!$G$23,$B492,"Y")</f>
        <v>79</v>
      </c>
      <c r="G492" s="69" t="n">
        <f aca="false">Salary_01!$L492</f>
        <v>-1020.11432459006</v>
      </c>
      <c r="H492" s="69" t="n">
        <f aca="false">Salary_02!$L492</f>
        <v>-1020.11432459006</v>
      </c>
      <c r="I492" s="69" t="n">
        <f aca="false">Retirement_Dist_01!$J492</f>
        <v>2785.71952778489</v>
      </c>
      <c r="J492" s="69" t="n">
        <f aca="false">Retirement_Dist_02!$J492</f>
        <v>1498.0326652103</v>
      </c>
      <c r="K492" s="69" t="n">
        <f aca="true">IF($B492&gt;Input!$C$28,(-1)*PMT(Input!$C$19/(100*12),($A$620-OFFSET($A$4,MATCH(Input!$C$28,$B$4:$B$620,1),0,1,1)),$AD$4,0,1),0)</f>
        <v>2734.70377450013</v>
      </c>
      <c r="L492" s="69" t="n">
        <f aca="false">IF(AND(($B492&lt;Input!$C$28),($B492&lt;Input!$G$28)),($G492+$H492+$I492+$J492),($G492+$H492+$I492+$J492+$K492))</f>
        <v>4978.22731831519</v>
      </c>
      <c r="M492" s="69" t="n">
        <f aca="false">Mortgage!$L492</f>
        <v>-815.50944799977</v>
      </c>
      <c r="N492" s="69" t="n">
        <f aca="false">$L492+$M492</f>
        <v>4162.71787031542</v>
      </c>
      <c r="O492" s="69" t="n">
        <f aca="false">IF(AND(($B492&lt;Input!$C$28),($B492&lt;Input!$G$28)),Expenses!$D492,(-1)*$N492)</f>
        <v>-4162.71787031542</v>
      </c>
      <c r="P492" s="69" t="n">
        <f aca="false">Childcare!$D492</f>
        <v>0</v>
      </c>
      <c r="Q492" s="69" t="n">
        <f aca="false">Loan_01!$E492</f>
        <v>0</v>
      </c>
      <c r="R492" s="69" t="n">
        <f aca="false">Loan_02!$E492</f>
        <v>0</v>
      </c>
      <c r="S492" s="69" t="n">
        <f aca="false">(-1)*SUM(Roth_01!$D492+Roth_02!$D492+IRA_01!$D492+IRA_02!$D492+Invest_01!$D492+Invest_02!$D492)</f>
        <v>-0</v>
      </c>
      <c r="T492" s="69" t="n">
        <f aca="false">(-1)*(IF(($B492&gt;Input!$O$22),0,Input!$O$28)+IF(($B492&gt;Input!$O$29),0,Input!$O$35)+IF(($B492&gt;Input!$O$36),0,Input!$O$42))</f>
        <v>-0</v>
      </c>
      <c r="U492" s="69" t="n">
        <f aca="false">IF(($AB491*(Input!$C$17/100)&gt;0),0,($AB491*(Input!$C$17/100)))</f>
        <v>0</v>
      </c>
      <c r="V492" s="69"/>
      <c r="W492" s="69" t="n">
        <f aca="false">IF(($N492+$O492+$P492+$Q492+$R492+$S492+$T492+$U492)&lt;0,($N492+$O492+$P492+$Q492+$R492+$S492+$T492+$U492),0)</f>
        <v>0</v>
      </c>
      <c r="X492" s="69"/>
      <c r="Y492" s="69" t="n">
        <f aca="false">IF(($N492+$O492+$P492+$Q492+$R492+$S492+$T492+$U492)&gt;=0,($N492+$O492+$P492+$Q492+$R492+$S492+$T492+$U492),0)</f>
        <v>0</v>
      </c>
      <c r="AA492" s="69" t="n">
        <f aca="false">IF(AND((($AB491+$W491-$U491)&lt;0),($Y492&gt;0)),($AA491-$K492)*(1+Input!$C$19/(12*100)),($AA491+$Y492-$K492)*(1+Input!$C$19/(12*100)))</f>
        <v>346397.316082916</v>
      </c>
      <c r="AB492" s="69" t="n">
        <f aca="false">IF(AND((($AB491+$W491-$U491)&lt;0),($Y492&gt;=0)),($AB491+$W491-$U491+$Y492)*(1+Input!$C$16/(12*100)),0)</f>
        <v>0</v>
      </c>
    </row>
    <row r="493" customFormat="false" ht="12.8" hidden="false" customHeight="false" outlineLevel="0" collapsed="false">
      <c r="A493" s="67" t="n">
        <v>489</v>
      </c>
      <c r="B493" s="68" t="n">
        <f aca="false">EOMONTH(Input!$C$7,A493)</f>
        <v>57800</v>
      </c>
      <c r="D493" s="67" t="n">
        <f aca="false">DATEDIF(Input!$C$23,$B493,"Y")</f>
        <v>80</v>
      </c>
      <c r="E493" s="67" t="n">
        <f aca="false">DATEDIF(Input!$G$23,$B493,"Y")</f>
        <v>79</v>
      </c>
      <c r="G493" s="69" t="n">
        <f aca="false">Salary_01!$L493</f>
        <v>-1020.11432459006</v>
      </c>
      <c r="H493" s="69" t="n">
        <f aca="false">Salary_02!$L493</f>
        <v>-1020.11432459006</v>
      </c>
      <c r="I493" s="69" t="n">
        <f aca="false">Retirement_Dist_01!$J493</f>
        <v>2785.71952778489</v>
      </c>
      <c r="J493" s="69" t="n">
        <f aca="false">Retirement_Dist_02!$J493</f>
        <v>1498.0326652103</v>
      </c>
      <c r="K493" s="69" t="n">
        <f aca="true">IF($B493&gt;Input!$C$28,(-1)*PMT(Input!$C$19/(100*12),($A$620-OFFSET($A$4,MATCH(Input!$C$28,$B$4:$B$620,1),0,1,1)),$AD$4,0,1),0)</f>
        <v>2734.70377450013</v>
      </c>
      <c r="L493" s="69" t="n">
        <f aca="false">IF(AND(($B493&lt;Input!$C$28),($B493&lt;Input!$G$28)),($G493+$H493+$I493+$J493),($G493+$H493+$I493+$J493+$K493))</f>
        <v>4978.22731831519</v>
      </c>
      <c r="M493" s="69" t="n">
        <f aca="false">Mortgage!$L493</f>
        <v>-815.50944799977</v>
      </c>
      <c r="N493" s="69" t="n">
        <f aca="false">$L493+$M493</f>
        <v>4162.71787031542</v>
      </c>
      <c r="O493" s="69" t="n">
        <f aca="false">IF(AND(($B493&lt;Input!$C$28),($B493&lt;Input!$G$28)),Expenses!$D493,(-1)*$N493)</f>
        <v>-4162.71787031542</v>
      </c>
      <c r="P493" s="69" t="n">
        <f aca="false">Childcare!$D493</f>
        <v>0</v>
      </c>
      <c r="Q493" s="69" t="n">
        <f aca="false">Loan_01!$E493</f>
        <v>0</v>
      </c>
      <c r="R493" s="69" t="n">
        <f aca="false">Loan_02!$E493</f>
        <v>0</v>
      </c>
      <c r="S493" s="69" t="n">
        <f aca="false">(-1)*SUM(Roth_01!$D493+Roth_02!$D493+IRA_01!$D493+IRA_02!$D493+Invest_01!$D493+Invest_02!$D493)</f>
        <v>-0</v>
      </c>
      <c r="T493" s="69" t="n">
        <f aca="false">(-1)*(IF(($B493&gt;Input!$O$22),0,Input!$O$28)+IF(($B493&gt;Input!$O$29),0,Input!$O$35)+IF(($B493&gt;Input!$O$36),0,Input!$O$42))</f>
        <v>-0</v>
      </c>
      <c r="U493" s="69" t="n">
        <f aca="false">IF(($AB492*(Input!$C$17/100)&gt;0),0,($AB492*(Input!$C$17/100)))</f>
        <v>0</v>
      </c>
      <c r="V493" s="69"/>
      <c r="W493" s="69" t="n">
        <f aca="false">IF(($N493+$O493+$P493+$Q493+$R493+$S493+$T493+$U493)&lt;0,($N493+$O493+$P493+$Q493+$R493+$S493+$T493+$U493),0)</f>
        <v>0</v>
      </c>
      <c r="X493" s="69"/>
      <c r="Y493" s="69" t="n">
        <f aca="false">IF(($N493+$O493+$P493+$Q493+$R493+$S493+$T493+$U493)&gt;=0,($N493+$O493+$P493+$Q493+$R493+$S493+$T493+$U493),0)</f>
        <v>0</v>
      </c>
      <c r="AA493" s="69" t="n">
        <f aca="false">IF(AND((($AB492+$W492-$U492)&lt;0),($Y493&gt;0)),($AA492-$K493)*(1+Input!$C$19/(12*100)),($AA492+$Y493-$K493)*(1+Input!$C$19/(12*100)))</f>
        <v>343676.931583929</v>
      </c>
      <c r="AB493" s="69" t="n">
        <f aca="false">IF(AND((($AB492+$W492-$U492)&lt;0),($Y493&gt;=0)),($AB492+$W492-$U492+$Y493)*(1+Input!$C$16/(12*100)),0)</f>
        <v>0</v>
      </c>
    </row>
    <row r="494" customFormat="false" ht="12.8" hidden="false" customHeight="false" outlineLevel="0" collapsed="false">
      <c r="A494" s="67" t="n">
        <v>490</v>
      </c>
      <c r="B494" s="68" t="n">
        <f aca="false">EOMONTH(Input!$C$7,A494)</f>
        <v>57830</v>
      </c>
      <c r="D494" s="67" t="n">
        <f aca="false">DATEDIF(Input!$C$23,$B494,"Y")</f>
        <v>80</v>
      </c>
      <c r="E494" s="67" t="n">
        <f aca="false">DATEDIF(Input!$G$23,$B494,"Y")</f>
        <v>79</v>
      </c>
      <c r="G494" s="69" t="n">
        <f aca="false">Salary_01!$L494</f>
        <v>-1020.11432459006</v>
      </c>
      <c r="H494" s="69" t="n">
        <f aca="false">Salary_02!$L494</f>
        <v>-1020.11432459006</v>
      </c>
      <c r="I494" s="69" t="n">
        <f aca="false">Retirement_Dist_01!$J494</f>
        <v>2785.71952778489</v>
      </c>
      <c r="J494" s="69" t="n">
        <f aca="false">Retirement_Dist_02!$J494</f>
        <v>1498.0326652103</v>
      </c>
      <c r="K494" s="69" t="n">
        <f aca="true">IF($B494&gt;Input!$C$28,(-1)*PMT(Input!$C$19/(100*12),($A$620-OFFSET($A$4,MATCH(Input!$C$28,$B$4:$B$620,1),0,1,1)),$AD$4,0,1),0)</f>
        <v>2734.70377450013</v>
      </c>
      <c r="L494" s="69" t="n">
        <f aca="false">IF(AND(($B494&lt;Input!$C$28),($B494&lt;Input!$G$28)),($G494+$H494+$I494+$J494),($G494+$H494+$I494+$J494+$K494))</f>
        <v>4978.22731831519</v>
      </c>
      <c r="M494" s="69" t="n">
        <f aca="false">Mortgage!$L494</f>
        <v>-815.50944799977</v>
      </c>
      <c r="N494" s="69" t="n">
        <f aca="false">$L494+$M494</f>
        <v>4162.71787031542</v>
      </c>
      <c r="O494" s="69" t="n">
        <f aca="false">IF(AND(($B494&lt;Input!$C$28),($B494&lt;Input!$G$28)),Expenses!$D494,(-1)*$N494)</f>
        <v>-4162.71787031542</v>
      </c>
      <c r="P494" s="69" t="n">
        <f aca="false">Childcare!$D494</f>
        <v>0</v>
      </c>
      <c r="Q494" s="69" t="n">
        <f aca="false">Loan_01!$E494</f>
        <v>0</v>
      </c>
      <c r="R494" s="69" t="n">
        <f aca="false">Loan_02!$E494</f>
        <v>0</v>
      </c>
      <c r="S494" s="69" t="n">
        <f aca="false">(-1)*SUM(Roth_01!$D494+Roth_02!$D494+IRA_01!$D494+IRA_02!$D494+Invest_01!$D494+Invest_02!$D494)</f>
        <v>-0</v>
      </c>
      <c r="T494" s="69" t="n">
        <f aca="false">(-1)*(IF(($B494&gt;Input!$O$22),0,Input!$O$28)+IF(($B494&gt;Input!$O$29),0,Input!$O$35)+IF(($B494&gt;Input!$O$36),0,Input!$O$42))</f>
        <v>-0</v>
      </c>
      <c r="U494" s="69" t="n">
        <f aca="false">IF(($AB493*(Input!$C$17/100)&gt;0),0,($AB493*(Input!$C$17/100)))</f>
        <v>0</v>
      </c>
      <c r="V494" s="69"/>
      <c r="W494" s="69" t="n">
        <f aca="false">IF(($N494+$O494+$P494+$Q494+$R494+$S494+$T494+$U494)&lt;0,($N494+$O494+$P494+$Q494+$R494+$S494+$T494+$U494),0)</f>
        <v>0</v>
      </c>
      <c r="X494" s="69"/>
      <c r="Y494" s="69" t="n">
        <f aca="false">IF(($N494+$O494+$P494+$Q494+$R494+$S494+$T494+$U494)&gt;=0,($N494+$O494+$P494+$Q494+$R494+$S494+$T494+$U494),0)</f>
        <v>0</v>
      </c>
      <c r="AA494" s="69" t="n">
        <f aca="false">IF(AND((($AB493+$W493-$U493)&lt;0),($Y494&gt;0)),($AA493-$K494)*(1+Input!$C$19/(12*100)),($AA493+$Y494-$K494)*(1+Input!$C$19/(12*100)))</f>
        <v>340956.433735587</v>
      </c>
      <c r="AB494" s="69" t="n">
        <f aca="false">IF(AND((($AB493+$W493-$U493)&lt;0),($Y494&gt;=0)),($AB493+$W493-$U493+$Y494)*(1+Input!$C$16/(12*100)),0)</f>
        <v>0</v>
      </c>
    </row>
    <row r="495" customFormat="false" ht="12.8" hidden="false" customHeight="false" outlineLevel="0" collapsed="false">
      <c r="A495" s="67" t="n">
        <v>491</v>
      </c>
      <c r="B495" s="68" t="n">
        <f aca="false">EOMONTH(Input!$C$7,A495)</f>
        <v>57861</v>
      </c>
      <c r="D495" s="67" t="n">
        <f aca="false">DATEDIF(Input!$C$23,$B495,"Y")</f>
        <v>81</v>
      </c>
      <c r="E495" s="67" t="n">
        <f aca="false">DATEDIF(Input!$G$23,$B495,"Y")</f>
        <v>79</v>
      </c>
      <c r="G495" s="69" t="n">
        <f aca="false">Salary_01!$L495</f>
        <v>-1020.11432459006</v>
      </c>
      <c r="H495" s="69" t="n">
        <f aca="false">Salary_02!$L495</f>
        <v>-1020.11432459006</v>
      </c>
      <c r="I495" s="69" t="n">
        <f aca="false">Retirement_Dist_01!$J495</f>
        <v>2785.71952778489</v>
      </c>
      <c r="J495" s="69" t="n">
        <f aca="false">Retirement_Dist_02!$J495</f>
        <v>1498.0326652103</v>
      </c>
      <c r="K495" s="69" t="n">
        <f aca="true">IF($B495&gt;Input!$C$28,(-1)*PMT(Input!$C$19/(100*12),($A$620-OFFSET($A$4,MATCH(Input!$C$28,$B$4:$B$620,1),0,1,1)),$AD$4,0,1),0)</f>
        <v>2734.70377450013</v>
      </c>
      <c r="L495" s="69" t="n">
        <f aca="false">IF(AND(($B495&lt;Input!$C$28),($B495&lt;Input!$G$28)),($G495+$H495+$I495+$J495),($G495+$H495+$I495+$J495+$K495))</f>
        <v>4978.22731831519</v>
      </c>
      <c r="M495" s="69" t="n">
        <f aca="false">Mortgage!$L495</f>
        <v>-815.50944799977</v>
      </c>
      <c r="N495" s="69" t="n">
        <f aca="false">$L495+$M495</f>
        <v>4162.71787031542</v>
      </c>
      <c r="O495" s="69" t="n">
        <f aca="false">IF(AND(($B495&lt;Input!$C$28),($B495&lt;Input!$G$28)),Expenses!$D495,(-1)*$N495)</f>
        <v>-4162.71787031542</v>
      </c>
      <c r="P495" s="69" t="n">
        <f aca="false">Childcare!$D495</f>
        <v>0</v>
      </c>
      <c r="Q495" s="69" t="n">
        <f aca="false">Loan_01!$E495</f>
        <v>0</v>
      </c>
      <c r="R495" s="69" t="n">
        <f aca="false">Loan_02!$E495</f>
        <v>0</v>
      </c>
      <c r="S495" s="69" t="n">
        <f aca="false">(-1)*SUM(Roth_01!$D495+Roth_02!$D495+IRA_01!$D495+IRA_02!$D495+Invest_01!$D495+Invest_02!$D495)</f>
        <v>-0</v>
      </c>
      <c r="T495" s="69" t="n">
        <f aca="false">(-1)*(IF(($B495&gt;Input!$O$22),0,Input!$O$28)+IF(($B495&gt;Input!$O$29),0,Input!$O$35)+IF(($B495&gt;Input!$O$36),0,Input!$O$42))</f>
        <v>-0</v>
      </c>
      <c r="U495" s="69" t="n">
        <f aca="false">IF(($AB494*(Input!$C$17/100)&gt;0),0,($AB494*(Input!$C$17/100)))</f>
        <v>0</v>
      </c>
      <c r="V495" s="69"/>
      <c r="W495" s="69" t="n">
        <f aca="false">IF(($N495+$O495+$P495+$Q495+$R495+$S495+$T495+$U495)&lt;0,($N495+$O495+$P495+$Q495+$R495+$S495+$T495+$U495),0)</f>
        <v>0</v>
      </c>
      <c r="X495" s="69"/>
      <c r="Y495" s="69" t="n">
        <f aca="false">IF(($N495+$O495+$P495+$Q495+$R495+$S495+$T495+$U495)&gt;=0,($N495+$O495+$P495+$Q495+$R495+$S495+$T495+$U495),0)</f>
        <v>0</v>
      </c>
      <c r="AA495" s="69" t="n">
        <f aca="false">IF(AND((($AB494+$W494-$U494)&lt;0),($Y495&gt;0)),($AA494-$K495)*(1+Input!$C$19/(12*100)),($AA494+$Y495-$K495)*(1+Input!$C$19/(12*100)))</f>
        <v>338235.822533169</v>
      </c>
      <c r="AB495" s="69" t="n">
        <f aca="false">IF(AND((($AB494+$W494-$U494)&lt;0),($Y495&gt;=0)),($AB494+$W494-$U494+$Y495)*(1+Input!$C$16/(12*100)),0)</f>
        <v>0</v>
      </c>
    </row>
    <row r="496" customFormat="false" ht="12.8" hidden="false" customHeight="false" outlineLevel="0" collapsed="false">
      <c r="A496" s="67" t="n">
        <v>492</v>
      </c>
      <c r="B496" s="68" t="n">
        <f aca="false">EOMONTH(Input!$C$7,A496)</f>
        <v>57891</v>
      </c>
      <c r="D496" s="67" t="n">
        <f aca="false">DATEDIF(Input!$C$23,$B496,"Y")</f>
        <v>81</v>
      </c>
      <c r="E496" s="67" t="n">
        <f aca="false">DATEDIF(Input!$G$23,$B496,"Y")</f>
        <v>79</v>
      </c>
      <c r="G496" s="69" t="n">
        <f aca="false">Salary_01!$L496</f>
        <v>-1040.51661108186</v>
      </c>
      <c r="H496" s="69" t="n">
        <f aca="false">Salary_02!$L496</f>
        <v>-1040.51661108186</v>
      </c>
      <c r="I496" s="69" t="n">
        <f aca="false">Retirement_Dist_01!$J496</f>
        <v>2785.71952778489</v>
      </c>
      <c r="J496" s="69" t="n">
        <f aca="false">Retirement_Dist_02!$J496</f>
        <v>1498.0326652103</v>
      </c>
      <c r="K496" s="69" t="n">
        <f aca="true">IF($B496&gt;Input!$C$28,(-1)*PMT(Input!$C$19/(100*12),($A$620-OFFSET($A$4,MATCH(Input!$C$28,$B$4:$B$620,1),0,1,1)),$AD$4,0,1),0)</f>
        <v>2734.70377450013</v>
      </c>
      <c r="L496" s="69" t="n">
        <f aca="false">IF(AND(($B496&lt;Input!$C$28),($B496&lt;Input!$G$28)),($G496+$H496+$I496+$J496),($G496+$H496+$I496+$J496+$K496))</f>
        <v>4937.42274533159</v>
      </c>
      <c r="M496" s="69" t="n">
        <f aca="false">Mortgage!$L496</f>
        <v>-839.974731439763</v>
      </c>
      <c r="N496" s="69" t="n">
        <f aca="false">$L496+$M496</f>
        <v>4097.44801389182</v>
      </c>
      <c r="O496" s="69" t="n">
        <f aca="false">IF(AND(($B496&lt;Input!$C$28),($B496&lt;Input!$G$28)),Expenses!$D496,(-1)*$N496)</f>
        <v>-4097.44801389182</v>
      </c>
      <c r="P496" s="69" t="n">
        <f aca="false">Childcare!$D496</f>
        <v>0</v>
      </c>
      <c r="Q496" s="69" t="n">
        <f aca="false">Loan_01!$E496</f>
        <v>0</v>
      </c>
      <c r="R496" s="69" t="n">
        <f aca="false">Loan_02!$E496</f>
        <v>0</v>
      </c>
      <c r="S496" s="69" t="n">
        <f aca="false">(-1)*SUM(Roth_01!$D496+Roth_02!$D496+IRA_01!$D496+IRA_02!$D496+Invest_01!$D496+Invest_02!$D496)</f>
        <v>-0</v>
      </c>
      <c r="T496" s="69" t="n">
        <f aca="false">(-1)*(IF(($B496&gt;Input!$O$22),0,Input!$O$28)+IF(($B496&gt;Input!$O$29),0,Input!$O$35)+IF(($B496&gt;Input!$O$36),0,Input!$O$42))</f>
        <v>-0</v>
      </c>
      <c r="U496" s="69" t="n">
        <f aca="false">IF(($AB495*(Input!$C$17/100)&gt;0),0,($AB495*(Input!$C$17/100)))</f>
        <v>0</v>
      </c>
      <c r="V496" s="69"/>
      <c r="W496" s="69" t="n">
        <f aca="false">IF(($N496+$O496+$P496+$Q496+$R496+$S496+$T496+$U496)&lt;0,($N496+$O496+$P496+$Q496+$R496+$S496+$T496+$U496),0)</f>
        <v>0</v>
      </c>
      <c r="X496" s="69"/>
      <c r="Y496" s="69" t="n">
        <f aca="false">IF(($N496+$O496+$P496+$Q496+$R496+$S496+$T496+$U496)&gt;=0,($N496+$O496+$P496+$Q496+$R496+$S496+$T496+$U496),0)</f>
        <v>0</v>
      </c>
      <c r="AA496" s="69" t="n">
        <f aca="false">IF(AND((($AB495+$W495-$U495)&lt;0),($Y496&gt;0)),($AA495-$K496)*(1+Input!$C$19/(12*100)),($AA495+$Y496-$K496)*(1+Input!$C$19/(12*100)))</f>
        <v>335515.097971951</v>
      </c>
      <c r="AB496" s="69" t="n">
        <f aca="false">IF(AND((($AB495+$W495-$U495)&lt;0),($Y496&gt;=0)),($AB495+$W495-$U495+$Y496)*(1+Input!$C$16/(12*100)),0)</f>
        <v>0</v>
      </c>
    </row>
    <row r="497" customFormat="false" ht="12.8" hidden="false" customHeight="false" outlineLevel="0" collapsed="false">
      <c r="A497" s="67" t="n">
        <v>493</v>
      </c>
      <c r="B497" s="68" t="n">
        <f aca="false">EOMONTH(Input!$C$7,A497)</f>
        <v>57922</v>
      </c>
      <c r="D497" s="67" t="n">
        <f aca="false">DATEDIF(Input!$C$23,$B497,"Y")</f>
        <v>81</v>
      </c>
      <c r="E497" s="67" t="n">
        <f aca="false">DATEDIF(Input!$G$23,$B497,"Y")</f>
        <v>79</v>
      </c>
      <c r="G497" s="69" t="n">
        <f aca="false">Salary_01!$L497</f>
        <v>-1040.51661108186</v>
      </c>
      <c r="H497" s="69" t="n">
        <f aca="false">Salary_02!$L497</f>
        <v>-1040.51661108186</v>
      </c>
      <c r="I497" s="69" t="n">
        <f aca="false">Retirement_Dist_01!$J497</f>
        <v>2785.71952778489</v>
      </c>
      <c r="J497" s="69" t="n">
        <f aca="false">Retirement_Dist_02!$J497</f>
        <v>1498.0326652103</v>
      </c>
      <c r="K497" s="69" t="n">
        <f aca="true">IF($B497&gt;Input!$C$28,(-1)*PMT(Input!$C$19/(100*12),($A$620-OFFSET($A$4,MATCH(Input!$C$28,$B$4:$B$620,1),0,1,1)),$AD$4,0,1),0)</f>
        <v>2734.70377450013</v>
      </c>
      <c r="L497" s="69" t="n">
        <f aca="false">IF(AND(($B497&lt;Input!$C$28),($B497&lt;Input!$G$28)),($G497+$H497+$I497+$J497),($G497+$H497+$I497+$J497+$K497))</f>
        <v>4937.42274533159</v>
      </c>
      <c r="M497" s="69" t="n">
        <f aca="false">Mortgage!$L497</f>
        <v>-839.974731439763</v>
      </c>
      <c r="N497" s="69" t="n">
        <f aca="false">$L497+$M497</f>
        <v>4097.44801389182</v>
      </c>
      <c r="O497" s="69" t="n">
        <f aca="false">IF(AND(($B497&lt;Input!$C$28),($B497&lt;Input!$G$28)),Expenses!$D497,(-1)*$N497)</f>
        <v>-4097.44801389182</v>
      </c>
      <c r="P497" s="69" t="n">
        <f aca="false">Childcare!$D497</f>
        <v>0</v>
      </c>
      <c r="Q497" s="69" t="n">
        <f aca="false">Loan_01!$E497</f>
        <v>0</v>
      </c>
      <c r="R497" s="69" t="n">
        <f aca="false">Loan_02!$E497</f>
        <v>0</v>
      </c>
      <c r="S497" s="69" t="n">
        <f aca="false">(-1)*SUM(Roth_01!$D497+Roth_02!$D497+IRA_01!$D497+IRA_02!$D497+Invest_01!$D497+Invest_02!$D497)</f>
        <v>-0</v>
      </c>
      <c r="T497" s="69" t="n">
        <f aca="false">(-1)*(IF(($B497&gt;Input!$O$22),0,Input!$O$28)+IF(($B497&gt;Input!$O$29),0,Input!$O$35)+IF(($B497&gt;Input!$O$36),0,Input!$O$42))</f>
        <v>-0</v>
      </c>
      <c r="U497" s="69" t="n">
        <f aca="false">IF(($AB496*(Input!$C$17/100)&gt;0),0,($AB496*(Input!$C$17/100)))</f>
        <v>0</v>
      </c>
      <c r="V497" s="69"/>
      <c r="W497" s="69" t="n">
        <f aca="false">IF(($N497+$O497+$P497+$Q497+$R497+$S497+$T497+$U497)&lt;0,($N497+$O497+$P497+$Q497+$R497+$S497+$T497+$U497),0)</f>
        <v>0</v>
      </c>
      <c r="X497" s="69"/>
      <c r="Y497" s="69" t="n">
        <f aca="false">IF(($N497+$O497+$P497+$Q497+$R497+$S497+$T497+$U497)&gt;=0,($N497+$O497+$P497+$Q497+$R497+$S497+$T497+$U497),0)</f>
        <v>0</v>
      </c>
      <c r="AA497" s="69" t="n">
        <f aca="false">IF(AND((($AB496+$W496-$U496)&lt;0),($Y497&gt;0)),($AA496-$K497)*(1+Input!$C$19/(12*100)),($AA496+$Y497-$K497)*(1+Input!$C$19/(12*100)))</f>
        <v>332794.260047209</v>
      </c>
      <c r="AB497" s="69" t="n">
        <f aca="false">IF(AND((($AB496+$W496-$U496)&lt;0),($Y497&gt;=0)),($AB496+$W496-$U496+$Y497)*(1+Input!$C$16/(12*100)),0)</f>
        <v>0</v>
      </c>
    </row>
    <row r="498" customFormat="false" ht="12.8" hidden="false" customHeight="false" outlineLevel="0" collapsed="false">
      <c r="A498" s="67" t="n">
        <v>494</v>
      </c>
      <c r="B498" s="68" t="n">
        <f aca="false">EOMONTH(Input!$C$7,A498)</f>
        <v>57953</v>
      </c>
      <c r="D498" s="67" t="n">
        <f aca="false">DATEDIF(Input!$C$23,$B498,"Y")</f>
        <v>81</v>
      </c>
      <c r="E498" s="67" t="n">
        <f aca="false">DATEDIF(Input!$G$23,$B498,"Y")</f>
        <v>79</v>
      </c>
      <c r="G498" s="69" t="n">
        <f aca="false">Salary_01!$L498</f>
        <v>-1040.51661108186</v>
      </c>
      <c r="H498" s="69" t="n">
        <f aca="false">Salary_02!$L498</f>
        <v>-1040.51661108186</v>
      </c>
      <c r="I498" s="69" t="n">
        <f aca="false">Retirement_Dist_01!$J498</f>
        <v>2785.71952778489</v>
      </c>
      <c r="J498" s="69" t="n">
        <f aca="false">Retirement_Dist_02!$J498</f>
        <v>1498.0326652103</v>
      </c>
      <c r="K498" s="69" t="n">
        <f aca="true">IF($B498&gt;Input!$C$28,(-1)*PMT(Input!$C$19/(100*12),($A$620-OFFSET($A$4,MATCH(Input!$C$28,$B$4:$B$620,1),0,1,1)),$AD$4,0,1),0)</f>
        <v>2734.70377450013</v>
      </c>
      <c r="L498" s="69" t="n">
        <f aca="false">IF(AND(($B498&lt;Input!$C$28),($B498&lt;Input!$G$28)),($G498+$H498+$I498+$J498),($G498+$H498+$I498+$J498+$K498))</f>
        <v>4937.42274533159</v>
      </c>
      <c r="M498" s="69" t="n">
        <f aca="false">Mortgage!$L498</f>
        <v>-839.974731439763</v>
      </c>
      <c r="N498" s="69" t="n">
        <f aca="false">$L498+$M498</f>
        <v>4097.44801389182</v>
      </c>
      <c r="O498" s="69" t="n">
        <f aca="false">IF(AND(($B498&lt;Input!$C$28),($B498&lt;Input!$G$28)),Expenses!$D498,(-1)*$N498)</f>
        <v>-4097.44801389182</v>
      </c>
      <c r="P498" s="69" t="n">
        <f aca="false">Childcare!$D498</f>
        <v>0</v>
      </c>
      <c r="Q498" s="69" t="n">
        <f aca="false">Loan_01!$E498</f>
        <v>0</v>
      </c>
      <c r="R498" s="69" t="n">
        <f aca="false">Loan_02!$E498</f>
        <v>0</v>
      </c>
      <c r="S498" s="69" t="n">
        <f aca="false">(-1)*SUM(Roth_01!$D498+Roth_02!$D498+IRA_01!$D498+IRA_02!$D498+Invest_01!$D498+Invest_02!$D498)</f>
        <v>-0</v>
      </c>
      <c r="T498" s="69" t="n">
        <f aca="false">(-1)*(IF(($B498&gt;Input!$O$22),0,Input!$O$28)+IF(($B498&gt;Input!$O$29),0,Input!$O$35)+IF(($B498&gt;Input!$O$36),0,Input!$O$42))</f>
        <v>-0</v>
      </c>
      <c r="U498" s="69" t="n">
        <f aca="false">IF(($AB497*(Input!$C$17/100)&gt;0),0,($AB497*(Input!$C$17/100)))</f>
        <v>0</v>
      </c>
      <c r="V498" s="69"/>
      <c r="W498" s="69" t="n">
        <f aca="false">IF(($N498+$O498+$P498+$Q498+$R498+$S498+$T498+$U498)&lt;0,($N498+$O498+$P498+$Q498+$R498+$S498+$T498+$U498),0)</f>
        <v>0</v>
      </c>
      <c r="X498" s="69"/>
      <c r="Y498" s="69" t="n">
        <f aca="false">IF(($N498+$O498+$P498+$Q498+$R498+$S498+$T498+$U498)&gt;=0,($N498+$O498+$P498+$Q498+$R498+$S498+$T498+$U498),0)</f>
        <v>0</v>
      </c>
      <c r="AA498" s="69" t="n">
        <f aca="false">IF(AND((($AB497+$W497-$U497)&lt;0),($Y498&gt;0)),($AA497-$K498)*(1+Input!$C$19/(12*100)),($AA497+$Y498-$K498)*(1+Input!$C$19/(12*100)))</f>
        <v>330073.30875422</v>
      </c>
      <c r="AB498" s="69" t="n">
        <f aca="false">IF(AND((($AB497+$W497-$U497)&lt;0),($Y498&gt;=0)),($AB497+$W497-$U497+$Y498)*(1+Input!$C$16/(12*100)),0)</f>
        <v>0</v>
      </c>
    </row>
    <row r="499" customFormat="false" ht="12.8" hidden="false" customHeight="false" outlineLevel="0" collapsed="false">
      <c r="A499" s="67" t="n">
        <v>495</v>
      </c>
      <c r="B499" s="68" t="n">
        <f aca="false">EOMONTH(Input!$C$7,A499)</f>
        <v>57983</v>
      </c>
      <c r="D499" s="67" t="n">
        <f aca="false">DATEDIF(Input!$C$23,$B499,"Y")</f>
        <v>81</v>
      </c>
      <c r="E499" s="67" t="n">
        <f aca="false">DATEDIF(Input!$G$23,$B499,"Y")</f>
        <v>79</v>
      </c>
      <c r="G499" s="69" t="n">
        <f aca="false">Salary_01!$L499</f>
        <v>-1040.51661108186</v>
      </c>
      <c r="H499" s="69" t="n">
        <f aca="false">Salary_02!$L499</f>
        <v>-1040.51661108186</v>
      </c>
      <c r="I499" s="69" t="n">
        <f aca="false">Retirement_Dist_01!$J499</f>
        <v>2785.71952778489</v>
      </c>
      <c r="J499" s="69" t="n">
        <f aca="false">Retirement_Dist_02!$J499</f>
        <v>1498.0326652103</v>
      </c>
      <c r="K499" s="69" t="n">
        <f aca="true">IF($B499&gt;Input!$C$28,(-1)*PMT(Input!$C$19/(100*12),($A$620-OFFSET($A$4,MATCH(Input!$C$28,$B$4:$B$620,1),0,1,1)),$AD$4,0,1),0)</f>
        <v>2734.70377450013</v>
      </c>
      <c r="L499" s="69" t="n">
        <f aca="false">IF(AND(($B499&lt;Input!$C$28),($B499&lt;Input!$G$28)),($G499+$H499+$I499+$J499),($G499+$H499+$I499+$J499+$K499))</f>
        <v>4937.42274533159</v>
      </c>
      <c r="M499" s="69" t="n">
        <f aca="false">Mortgage!$L499</f>
        <v>-839.974731439763</v>
      </c>
      <c r="N499" s="69" t="n">
        <f aca="false">$L499+$M499</f>
        <v>4097.44801389182</v>
      </c>
      <c r="O499" s="69" t="n">
        <f aca="false">IF(AND(($B499&lt;Input!$C$28),($B499&lt;Input!$G$28)),Expenses!$D499,(-1)*$N499)</f>
        <v>-4097.44801389182</v>
      </c>
      <c r="P499" s="69" t="n">
        <f aca="false">Childcare!$D499</f>
        <v>0</v>
      </c>
      <c r="Q499" s="69" t="n">
        <f aca="false">Loan_01!$E499</f>
        <v>0</v>
      </c>
      <c r="R499" s="69" t="n">
        <f aca="false">Loan_02!$E499</f>
        <v>0</v>
      </c>
      <c r="S499" s="69" t="n">
        <f aca="false">(-1)*SUM(Roth_01!$D499+Roth_02!$D499+IRA_01!$D499+IRA_02!$D499+Invest_01!$D499+Invest_02!$D499)</f>
        <v>-0</v>
      </c>
      <c r="T499" s="69" t="n">
        <f aca="false">(-1)*(IF(($B499&gt;Input!$O$22),0,Input!$O$28)+IF(($B499&gt;Input!$O$29),0,Input!$O$35)+IF(($B499&gt;Input!$O$36),0,Input!$O$42))</f>
        <v>-0</v>
      </c>
      <c r="U499" s="69" t="n">
        <f aca="false">IF(($AB498*(Input!$C$17/100)&gt;0),0,($AB498*(Input!$C$17/100)))</f>
        <v>0</v>
      </c>
      <c r="V499" s="69"/>
      <c r="W499" s="69" t="n">
        <f aca="false">IF(($N499+$O499+$P499+$Q499+$R499+$S499+$T499+$U499)&lt;0,($N499+$O499+$P499+$Q499+$R499+$S499+$T499+$U499),0)</f>
        <v>0</v>
      </c>
      <c r="X499" s="69"/>
      <c r="Y499" s="69" t="n">
        <f aca="false">IF(($N499+$O499+$P499+$Q499+$R499+$S499+$T499+$U499)&gt;=0,($N499+$O499+$P499+$Q499+$R499+$S499+$T499+$U499),0)</f>
        <v>0</v>
      </c>
      <c r="AA499" s="69" t="n">
        <f aca="false">IF(AND((($AB498+$W498-$U498)&lt;0),($Y499&gt;0)),($AA498-$K499)*(1+Input!$C$19/(12*100)),($AA498+$Y499-$K499)*(1+Input!$C$19/(12*100)))</f>
        <v>327352.244088261</v>
      </c>
      <c r="AB499" s="69" t="n">
        <f aca="false">IF(AND((($AB498+$W498-$U498)&lt;0),($Y499&gt;=0)),($AB498+$W498-$U498+$Y499)*(1+Input!$C$16/(12*100)),0)</f>
        <v>0</v>
      </c>
    </row>
    <row r="500" customFormat="false" ht="12.8" hidden="false" customHeight="false" outlineLevel="0" collapsed="false">
      <c r="A500" s="67" t="n">
        <v>496</v>
      </c>
      <c r="B500" s="68" t="n">
        <f aca="false">EOMONTH(Input!$C$7,A500)</f>
        <v>58014</v>
      </c>
      <c r="D500" s="67" t="n">
        <f aca="false">DATEDIF(Input!$C$23,$B500,"Y")</f>
        <v>81</v>
      </c>
      <c r="E500" s="67" t="n">
        <f aca="false">DATEDIF(Input!$G$23,$B500,"Y")</f>
        <v>80</v>
      </c>
      <c r="G500" s="69" t="n">
        <f aca="false">Salary_01!$L500</f>
        <v>-1040.51661108186</v>
      </c>
      <c r="H500" s="69" t="n">
        <f aca="false">Salary_02!$L500</f>
        <v>-1040.51661108186</v>
      </c>
      <c r="I500" s="69" t="n">
        <f aca="false">Retirement_Dist_01!$J500</f>
        <v>2785.71952778489</v>
      </c>
      <c r="J500" s="69" t="n">
        <f aca="false">Retirement_Dist_02!$J500</f>
        <v>1498.0326652103</v>
      </c>
      <c r="K500" s="69" t="n">
        <f aca="true">IF($B500&gt;Input!$C$28,(-1)*PMT(Input!$C$19/(100*12),($A$620-OFFSET($A$4,MATCH(Input!$C$28,$B$4:$B$620,1),0,1,1)),$AD$4,0,1),0)</f>
        <v>2734.70377450013</v>
      </c>
      <c r="L500" s="69" t="n">
        <f aca="false">IF(AND(($B500&lt;Input!$C$28),($B500&lt;Input!$G$28)),($G500+$H500+$I500+$J500),($G500+$H500+$I500+$J500+$K500))</f>
        <v>4937.42274533159</v>
      </c>
      <c r="M500" s="69" t="n">
        <f aca="false">Mortgage!$L500</f>
        <v>-839.974731439763</v>
      </c>
      <c r="N500" s="69" t="n">
        <f aca="false">$L500+$M500</f>
        <v>4097.44801389182</v>
      </c>
      <c r="O500" s="69" t="n">
        <f aca="false">IF(AND(($B500&lt;Input!$C$28),($B500&lt;Input!$G$28)),Expenses!$D500,(-1)*$N500)</f>
        <v>-4097.44801389182</v>
      </c>
      <c r="P500" s="69" t="n">
        <f aca="false">Childcare!$D500</f>
        <v>0</v>
      </c>
      <c r="Q500" s="69" t="n">
        <f aca="false">Loan_01!$E500</f>
        <v>0</v>
      </c>
      <c r="R500" s="69" t="n">
        <f aca="false">Loan_02!$E500</f>
        <v>0</v>
      </c>
      <c r="S500" s="69" t="n">
        <f aca="false">(-1)*SUM(Roth_01!$D500+Roth_02!$D500+IRA_01!$D500+IRA_02!$D500+Invest_01!$D500+Invest_02!$D500)</f>
        <v>-0</v>
      </c>
      <c r="T500" s="69" t="n">
        <f aca="false">(-1)*(IF(($B500&gt;Input!$O$22),0,Input!$O$28)+IF(($B500&gt;Input!$O$29),0,Input!$O$35)+IF(($B500&gt;Input!$O$36),0,Input!$O$42))</f>
        <v>-0</v>
      </c>
      <c r="U500" s="69" t="n">
        <f aca="false">IF(($AB499*(Input!$C$17/100)&gt;0),0,($AB499*(Input!$C$17/100)))</f>
        <v>0</v>
      </c>
      <c r="V500" s="69"/>
      <c r="W500" s="69" t="n">
        <f aca="false">IF(($N500+$O500+$P500+$Q500+$R500+$S500+$T500+$U500)&lt;0,($N500+$O500+$P500+$Q500+$R500+$S500+$T500+$U500),0)</f>
        <v>0</v>
      </c>
      <c r="X500" s="69"/>
      <c r="Y500" s="69" t="n">
        <f aca="false">IF(($N500+$O500+$P500+$Q500+$R500+$S500+$T500+$U500)&gt;=0,($N500+$O500+$P500+$Q500+$R500+$S500+$T500+$U500),0)</f>
        <v>0</v>
      </c>
      <c r="AA500" s="69" t="n">
        <f aca="false">IF(AND((($AB499+$W499-$U499)&lt;0),($Y500&gt;0)),($AA499-$K500)*(1+Input!$C$19/(12*100)),($AA499+$Y500-$K500)*(1+Input!$C$19/(12*100)))</f>
        <v>324631.066044607</v>
      </c>
      <c r="AB500" s="69" t="n">
        <f aca="false">IF(AND((($AB499+$W499-$U499)&lt;0),($Y500&gt;=0)),($AB499+$W499-$U499+$Y500)*(1+Input!$C$16/(12*100)),0)</f>
        <v>0</v>
      </c>
    </row>
    <row r="501" customFormat="false" ht="12.8" hidden="false" customHeight="false" outlineLevel="0" collapsed="false">
      <c r="A501" s="67" t="n">
        <v>497</v>
      </c>
      <c r="B501" s="68" t="n">
        <f aca="false">EOMONTH(Input!$C$7,A501)</f>
        <v>58044</v>
      </c>
      <c r="D501" s="67" t="n">
        <f aca="false">DATEDIF(Input!$C$23,$B501,"Y")</f>
        <v>81</v>
      </c>
      <c r="E501" s="67" t="n">
        <f aca="false">DATEDIF(Input!$G$23,$B501,"Y")</f>
        <v>80</v>
      </c>
      <c r="G501" s="69" t="n">
        <f aca="false">Salary_01!$L501</f>
        <v>-1040.51661108186</v>
      </c>
      <c r="H501" s="69" t="n">
        <f aca="false">Salary_02!$L501</f>
        <v>-1040.51661108186</v>
      </c>
      <c r="I501" s="69" t="n">
        <f aca="false">Retirement_Dist_01!$J501</f>
        <v>2785.71952778489</v>
      </c>
      <c r="J501" s="69" t="n">
        <f aca="false">Retirement_Dist_02!$J501</f>
        <v>1498.0326652103</v>
      </c>
      <c r="K501" s="69" t="n">
        <f aca="true">IF($B501&gt;Input!$C$28,(-1)*PMT(Input!$C$19/(100*12),($A$620-OFFSET($A$4,MATCH(Input!$C$28,$B$4:$B$620,1),0,1,1)),$AD$4,0,1),0)</f>
        <v>2734.70377450013</v>
      </c>
      <c r="L501" s="69" t="n">
        <f aca="false">IF(AND(($B501&lt;Input!$C$28),($B501&lt;Input!$G$28)),($G501+$H501+$I501+$J501),($G501+$H501+$I501+$J501+$K501))</f>
        <v>4937.42274533159</v>
      </c>
      <c r="M501" s="69" t="n">
        <f aca="false">Mortgage!$L501</f>
        <v>-839.974731439763</v>
      </c>
      <c r="N501" s="69" t="n">
        <f aca="false">$L501+$M501</f>
        <v>4097.44801389182</v>
      </c>
      <c r="O501" s="69" t="n">
        <f aca="false">IF(AND(($B501&lt;Input!$C$28),($B501&lt;Input!$G$28)),Expenses!$D501,(-1)*$N501)</f>
        <v>-4097.44801389182</v>
      </c>
      <c r="P501" s="69" t="n">
        <f aca="false">Childcare!$D501</f>
        <v>0</v>
      </c>
      <c r="Q501" s="69" t="n">
        <f aca="false">Loan_01!$E501</f>
        <v>0</v>
      </c>
      <c r="R501" s="69" t="n">
        <f aca="false">Loan_02!$E501</f>
        <v>0</v>
      </c>
      <c r="S501" s="69" t="n">
        <f aca="false">(-1)*SUM(Roth_01!$D501+Roth_02!$D501+IRA_01!$D501+IRA_02!$D501+Invest_01!$D501+Invest_02!$D501)</f>
        <v>-0</v>
      </c>
      <c r="T501" s="69" t="n">
        <f aca="false">(-1)*(IF(($B501&gt;Input!$O$22),0,Input!$O$28)+IF(($B501&gt;Input!$O$29),0,Input!$O$35)+IF(($B501&gt;Input!$O$36),0,Input!$O$42))</f>
        <v>-0</v>
      </c>
      <c r="U501" s="69" t="n">
        <f aca="false">IF(($AB500*(Input!$C$17/100)&gt;0),0,($AB500*(Input!$C$17/100)))</f>
        <v>0</v>
      </c>
      <c r="V501" s="69"/>
      <c r="W501" s="69" t="n">
        <f aca="false">IF(($N501+$O501+$P501+$Q501+$R501+$S501+$T501+$U501)&lt;0,($N501+$O501+$P501+$Q501+$R501+$S501+$T501+$U501),0)</f>
        <v>0</v>
      </c>
      <c r="X501" s="69"/>
      <c r="Y501" s="69" t="n">
        <f aca="false">IF(($N501+$O501+$P501+$Q501+$R501+$S501+$T501+$U501)&gt;=0,($N501+$O501+$P501+$Q501+$R501+$S501+$T501+$U501),0)</f>
        <v>0</v>
      </c>
      <c r="AA501" s="69" t="n">
        <f aca="false">IF(AND((($AB500+$W500-$U500)&lt;0),($Y501&gt;0)),($AA500-$K501)*(1+Input!$C$19/(12*100)),($AA500+$Y501-$K501)*(1+Input!$C$19/(12*100)))</f>
        <v>321909.774618535</v>
      </c>
      <c r="AB501" s="69" t="n">
        <f aca="false">IF(AND((($AB500+$W500-$U500)&lt;0),($Y501&gt;=0)),($AB500+$W500-$U500+$Y501)*(1+Input!$C$16/(12*100)),0)</f>
        <v>0</v>
      </c>
    </row>
    <row r="502" customFormat="false" ht="12.8" hidden="false" customHeight="false" outlineLevel="0" collapsed="false">
      <c r="A502" s="67" t="n">
        <v>498</v>
      </c>
      <c r="B502" s="68" t="n">
        <f aca="false">EOMONTH(Input!$C$7,A502)</f>
        <v>58075</v>
      </c>
      <c r="D502" s="67" t="n">
        <f aca="false">DATEDIF(Input!$C$23,$B502,"Y")</f>
        <v>81</v>
      </c>
      <c r="E502" s="67" t="n">
        <f aca="false">DATEDIF(Input!$G$23,$B502,"Y")</f>
        <v>80</v>
      </c>
      <c r="G502" s="69" t="n">
        <f aca="false">Salary_01!$L502</f>
        <v>-1040.51661108186</v>
      </c>
      <c r="H502" s="69" t="n">
        <f aca="false">Salary_02!$L502</f>
        <v>-1040.51661108186</v>
      </c>
      <c r="I502" s="69" t="n">
        <f aca="false">Retirement_Dist_01!$J502</f>
        <v>2785.71952778489</v>
      </c>
      <c r="J502" s="69" t="n">
        <f aca="false">Retirement_Dist_02!$J502</f>
        <v>1498.0326652103</v>
      </c>
      <c r="K502" s="69" t="n">
        <f aca="true">IF($B502&gt;Input!$C$28,(-1)*PMT(Input!$C$19/(100*12),($A$620-OFFSET($A$4,MATCH(Input!$C$28,$B$4:$B$620,1),0,1,1)),$AD$4,0,1),0)</f>
        <v>2734.70377450013</v>
      </c>
      <c r="L502" s="69" t="n">
        <f aca="false">IF(AND(($B502&lt;Input!$C$28),($B502&lt;Input!$G$28)),($G502+$H502+$I502+$J502),($G502+$H502+$I502+$J502+$K502))</f>
        <v>4937.42274533159</v>
      </c>
      <c r="M502" s="69" t="n">
        <f aca="false">Mortgage!$L502</f>
        <v>-839.974731439763</v>
      </c>
      <c r="N502" s="69" t="n">
        <f aca="false">$L502+$M502</f>
        <v>4097.44801389182</v>
      </c>
      <c r="O502" s="69" t="n">
        <f aca="false">IF(AND(($B502&lt;Input!$C$28),($B502&lt;Input!$G$28)),Expenses!$D502,(-1)*$N502)</f>
        <v>-4097.44801389182</v>
      </c>
      <c r="P502" s="69" t="n">
        <f aca="false">Childcare!$D502</f>
        <v>0</v>
      </c>
      <c r="Q502" s="69" t="n">
        <f aca="false">Loan_01!$E502</f>
        <v>0</v>
      </c>
      <c r="R502" s="69" t="n">
        <f aca="false">Loan_02!$E502</f>
        <v>0</v>
      </c>
      <c r="S502" s="69" t="n">
        <f aca="false">(-1)*SUM(Roth_01!$D502+Roth_02!$D502+IRA_01!$D502+IRA_02!$D502+Invest_01!$D502+Invest_02!$D502)</f>
        <v>-0</v>
      </c>
      <c r="T502" s="69" t="n">
        <f aca="false">(-1)*(IF(($B502&gt;Input!$O$22),0,Input!$O$28)+IF(($B502&gt;Input!$O$29),0,Input!$O$35)+IF(($B502&gt;Input!$O$36),0,Input!$O$42))</f>
        <v>-0</v>
      </c>
      <c r="U502" s="69" t="n">
        <f aca="false">IF(($AB501*(Input!$C$17/100)&gt;0),0,($AB501*(Input!$C$17/100)))</f>
        <v>0</v>
      </c>
      <c r="V502" s="69"/>
      <c r="W502" s="69" t="n">
        <f aca="false">IF(($N502+$O502+$P502+$Q502+$R502+$S502+$T502+$U502)&lt;0,($N502+$O502+$P502+$Q502+$R502+$S502+$T502+$U502),0)</f>
        <v>0</v>
      </c>
      <c r="X502" s="69"/>
      <c r="Y502" s="69" t="n">
        <f aca="false">IF(($N502+$O502+$P502+$Q502+$R502+$S502+$T502+$U502)&gt;=0,($N502+$O502+$P502+$Q502+$R502+$S502+$T502+$U502),0)</f>
        <v>0</v>
      </c>
      <c r="AA502" s="69" t="n">
        <f aca="false">IF(AND((($AB501+$W501-$U501)&lt;0),($Y502&gt;0)),($AA501-$K502)*(1+Input!$C$19/(12*100)),($AA501+$Y502-$K502)*(1+Input!$C$19/(12*100)))</f>
        <v>319188.36980532</v>
      </c>
      <c r="AB502" s="69" t="n">
        <f aca="false">IF(AND((($AB501+$W501-$U501)&lt;0),($Y502&gt;=0)),($AB501+$W501-$U501+$Y502)*(1+Input!$C$16/(12*100)),0)</f>
        <v>0</v>
      </c>
    </row>
    <row r="503" customFormat="false" ht="12.8" hidden="false" customHeight="false" outlineLevel="0" collapsed="false">
      <c r="A503" s="67" t="n">
        <v>499</v>
      </c>
      <c r="B503" s="68" t="n">
        <f aca="false">EOMONTH(Input!$C$7,A503)</f>
        <v>58106</v>
      </c>
      <c r="D503" s="67" t="n">
        <f aca="false">DATEDIF(Input!$C$23,$B503,"Y")</f>
        <v>81</v>
      </c>
      <c r="E503" s="67" t="n">
        <f aca="false">DATEDIF(Input!$G$23,$B503,"Y")</f>
        <v>80</v>
      </c>
      <c r="G503" s="69" t="n">
        <f aca="false">Salary_01!$L503</f>
        <v>-1040.51661108186</v>
      </c>
      <c r="H503" s="69" t="n">
        <f aca="false">Salary_02!$L503</f>
        <v>-1040.51661108186</v>
      </c>
      <c r="I503" s="69" t="n">
        <f aca="false">Retirement_Dist_01!$J503</f>
        <v>2785.71952778489</v>
      </c>
      <c r="J503" s="69" t="n">
        <f aca="false">Retirement_Dist_02!$J503</f>
        <v>1498.0326652103</v>
      </c>
      <c r="K503" s="69" t="n">
        <f aca="true">IF($B503&gt;Input!$C$28,(-1)*PMT(Input!$C$19/(100*12),($A$620-OFFSET($A$4,MATCH(Input!$C$28,$B$4:$B$620,1),0,1,1)),$AD$4,0,1),0)</f>
        <v>2734.70377450013</v>
      </c>
      <c r="L503" s="69" t="n">
        <f aca="false">IF(AND(($B503&lt;Input!$C$28),($B503&lt;Input!$G$28)),($G503+$H503+$I503+$J503),($G503+$H503+$I503+$J503+$K503))</f>
        <v>4937.42274533159</v>
      </c>
      <c r="M503" s="69" t="n">
        <f aca="false">Mortgage!$L503</f>
        <v>-839.974731439763</v>
      </c>
      <c r="N503" s="69" t="n">
        <f aca="false">$L503+$M503</f>
        <v>4097.44801389182</v>
      </c>
      <c r="O503" s="69" t="n">
        <f aca="false">IF(AND(($B503&lt;Input!$C$28),($B503&lt;Input!$G$28)),Expenses!$D503,(-1)*$N503)</f>
        <v>-4097.44801389182</v>
      </c>
      <c r="P503" s="69" t="n">
        <f aca="false">Childcare!$D503</f>
        <v>0</v>
      </c>
      <c r="Q503" s="69" t="n">
        <f aca="false">Loan_01!$E503</f>
        <v>0</v>
      </c>
      <c r="R503" s="69" t="n">
        <f aca="false">Loan_02!$E503</f>
        <v>0</v>
      </c>
      <c r="S503" s="69" t="n">
        <f aca="false">(-1)*SUM(Roth_01!$D503+Roth_02!$D503+IRA_01!$D503+IRA_02!$D503+Invest_01!$D503+Invest_02!$D503)</f>
        <v>-0</v>
      </c>
      <c r="T503" s="69" t="n">
        <f aca="false">(-1)*(IF(($B503&gt;Input!$O$22),0,Input!$O$28)+IF(($B503&gt;Input!$O$29),0,Input!$O$35)+IF(($B503&gt;Input!$O$36),0,Input!$O$42))</f>
        <v>-0</v>
      </c>
      <c r="U503" s="69" t="n">
        <f aca="false">IF(($AB502*(Input!$C$17/100)&gt;0),0,($AB502*(Input!$C$17/100)))</f>
        <v>0</v>
      </c>
      <c r="V503" s="69"/>
      <c r="W503" s="69" t="n">
        <f aca="false">IF(($N503+$O503+$P503+$Q503+$R503+$S503+$T503+$U503)&lt;0,($N503+$O503+$P503+$Q503+$R503+$S503+$T503+$U503),0)</f>
        <v>0</v>
      </c>
      <c r="X503" s="69"/>
      <c r="Y503" s="69" t="n">
        <f aca="false">IF(($N503+$O503+$P503+$Q503+$R503+$S503+$T503+$U503)&gt;=0,($N503+$O503+$P503+$Q503+$R503+$S503+$T503+$U503),0)</f>
        <v>0</v>
      </c>
      <c r="AA503" s="69" t="n">
        <f aca="false">IF(AND((($AB502+$W502-$U502)&lt;0),($Y503&gt;0)),($AA502-$K503)*(1+Input!$C$19/(12*100)),($AA502+$Y503-$K503)*(1+Input!$C$19/(12*100)))</f>
        <v>316466.851600238</v>
      </c>
      <c r="AB503" s="69" t="n">
        <f aca="false">IF(AND((($AB502+$W502-$U502)&lt;0),($Y503&gt;=0)),($AB502+$W502-$U502+$Y503)*(1+Input!$C$16/(12*100)),0)</f>
        <v>0</v>
      </c>
    </row>
    <row r="504" customFormat="false" ht="12.8" hidden="false" customHeight="false" outlineLevel="0" collapsed="false">
      <c r="A504" s="67" t="n">
        <v>500</v>
      </c>
      <c r="B504" s="68" t="n">
        <f aca="false">EOMONTH(Input!$C$7,A504)</f>
        <v>58134</v>
      </c>
      <c r="D504" s="67" t="n">
        <f aca="false">DATEDIF(Input!$C$23,$B504,"Y")</f>
        <v>81</v>
      </c>
      <c r="E504" s="67" t="n">
        <f aca="false">DATEDIF(Input!$G$23,$B504,"Y")</f>
        <v>80</v>
      </c>
      <c r="G504" s="69" t="n">
        <f aca="false">Salary_01!$L504</f>
        <v>-1040.51661108186</v>
      </c>
      <c r="H504" s="69" t="n">
        <f aca="false">Salary_02!$L504</f>
        <v>-1040.51661108186</v>
      </c>
      <c r="I504" s="69" t="n">
        <f aca="false">Retirement_Dist_01!$J504</f>
        <v>2785.71952778489</v>
      </c>
      <c r="J504" s="69" t="n">
        <f aca="false">Retirement_Dist_02!$J504</f>
        <v>1498.0326652103</v>
      </c>
      <c r="K504" s="69" t="n">
        <f aca="true">IF($B504&gt;Input!$C$28,(-1)*PMT(Input!$C$19/(100*12),($A$620-OFFSET($A$4,MATCH(Input!$C$28,$B$4:$B$620,1),0,1,1)),$AD$4,0,1),0)</f>
        <v>2734.70377450013</v>
      </c>
      <c r="L504" s="69" t="n">
        <f aca="false">IF(AND(($B504&lt;Input!$C$28),($B504&lt;Input!$G$28)),($G504+$H504+$I504+$J504),($G504+$H504+$I504+$J504+$K504))</f>
        <v>4937.42274533159</v>
      </c>
      <c r="M504" s="69" t="n">
        <f aca="false">Mortgage!$L504</f>
        <v>-839.974731439763</v>
      </c>
      <c r="N504" s="69" t="n">
        <f aca="false">$L504+$M504</f>
        <v>4097.44801389182</v>
      </c>
      <c r="O504" s="69" t="n">
        <f aca="false">IF(AND(($B504&lt;Input!$C$28),($B504&lt;Input!$G$28)),Expenses!$D504,(-1)*$N504)</f>
        <v>-4097.44801389182</v>
      </c>
      <c r="P504" s="69" t="n">
        <f aca="false">Childcare!$D504</f>
        <v>0</v>
      </c>
      <c r="Q504" s="69" t="n">
        <f aca="false">Loan_01!$E504</f>
        <v>0</v>
      </c>
      <c r="R504" s="69" t="n">
        <f aca="false">Loan_02!$E504</f>
        <v>0</v>
      </c>
      <c r="S504" s="69" t="n">
        <f aca="false">(-1)*SUM(Roth_01!$D504+Roth_02!$D504+IRA_01!$D504+IRA_02!$D504+Invest_01!$D504+Invest_02!$D504)</f>
        <v>-0</v>
      </c>
      <c r="T504" s="69" t="n">
        <f aca="false">(-1)*(IF(($B504&gt;Input!$O$22),0,Input!$O$28)+IF(($B504&gt;Input!$O$29),0,Input!$O$35)+IF(($B504&gt;Input!$O$36),0,Input!$O$42))</f>
        <v>-0</v>
      </c>
      <c r="U504" s="69" t="n">
        <f aca="false">IF(($AB503*(Input!$C$17/100)&gt;0),0,($AB503*(Input!$C$17/100)))</f>
        <v>0</v>
      </c>
      <c r="V504" s="69"/>
      <c r="W504" s="69" t="n">
        <f aca="false">IF(($N504+$O504+$P504+$Q504+$R504+$S504+$T504+$U504)&lt;0,($N504+$O504+$P504+$Q504+$R504+$S504+$T504+$U504),0)</f>
        <v>0</v>
      </c>
      <c r="X504" s="69"/>
      <c r="Y504" s="69" t="n">
        <f aca="false">IF(($N504+$O504+$P504+$Q504+$R504+$S504+$T504+$U504)&gt;=0,($N504+$O504+$P504+$Q504+$R504+$S504+$T504+$U504),0)</f>
        <v>0</v>
      </c>
      <c r="AA504" s="69" t="n">
        <f aca="false">IF(AND((($AB503+$W503-$U503)&lt;0),($Y504&gt;0)),($AA503-$K504)*(1+Input!$C$19/(12*100)),($AA503+$Y504-$K504)*(1+Input!$C$19/(12*100)))</f>
        <v>313745.219998564</v>
      </c>
      <c r="AB504" s="69" t="n">
        <f aca="false">IF(AND((($AB503+$W503-$U503)&lt;0),($Y504&gt;=0)),($AB503+$W503-$U503+$Y504)*(1+Input!$C$16/(12*100)),0)</f>
        <v>0</v>
      </c>
    </row>
    <row r="505" customFormat="false" ht="12.8" hidden="false" customHeight="false" outlineLevel="0" collapsed="false">
      <c r="A505" s="67" t="n">
        <v>501</v>
      </c>
      <c r="B505" s="68" t="n">
        <f aca="false">EOMONTH(Input!$C$7,A505)</f>
        <v>58165</v>
      </c>
      <c r="D505" s="67" t="n">
        <f aca="false">DATEDIF(Input!$C$23,$B505,"Y")</f>
        <v>81</v>
      </c>
      <c r="E505" s="67" t="n">
        <f aca="false">DATEDIF(Input!$G$23,$B505,"Y")</f>
        <v>80</v>
      </c>
      <c r="G505" s="69" t="n">
        <f aca="false">Salary_01!$L505</f>
        <v>-1040.51661108186</v>
      </c>
      <c r="H505" s="69" t="n">
        <f aca="false">Salary_02!$L505</f>
        <v>-1040.51661108186</v>
      </c>
      <c r="I505" s="69" t="n">
        <f aca="false">Retirement_Dist_01!$J505</f>
        <v>2785.71952778489</v>
      </c>
      <c r="J505" s="69" t="n">
        <f aca="false">Retirement_Dist_02!$J505</f>
        <v>1498.0326652103</v>
      </c>
      <c r="K505" s="69" t="n">
        <f aca="true">IF($B505&gt;Input!$C$28,(-1)*PMT(Input!$C$19/(100*12),($A$620-OFFSET($A$4,MATCH(Input!$C$28,$B$4:$B$620,1),0,1,1)),$AD$4,0,1),0)</f>
        <v>2734.70377450013</v>
      </c>
      <c r="L505" s="69" t="n">
        <f aca="false">IF(AND(($B505&lt;Input!$C$28),($B505&lt;Input!$G$28)),($G505+$H505+$I505+$J505),($G505+$H505+$I505+$J505+$K505))</f>
        <v>4937.42274533159</v>
      </c>
      <c r="M505" s="69" t="n">
        <f aca="false">Mortgage!$L505</f>
        <v>-839.974731439763</v>
      </c>
      <c r="N505" s="69" t="n">
        <f aca="false">$L505+$M505</f>
        <v>4097.44801389182</v>
      </c>
      <c r="O505" s="69" t="n">
        <f aca="false">IF(AND(($B505&lt;Input!$C$28),($B505&lt;Input!$G$28)),Expenses!$D505,(-1)*$N505)</f>
        <v>-4097.44801389182</v>
      </c>
      <c r="P505" s="69" t="n">
        <f aca="false">Childcare!$D505</f>
        <v>0</v>
      </c>
      <c r="Q505" s="69" t="n">
        <f aca="false">Loan_01!$E505</f>
        <v>0</v>
      </c>
      <c r="R505" s="69" t="n">
        <f aca="false">Loan_02!$E505</f>
        <v>0</v>
      </c>
      <c r="S505" s="69" t="n">
        <f aca="false">(-1)*SUM(Roth_01!$D505+Roth_02!$D505+IRA_01!$D505+IRA_02!$D505+Invest_01!$D505+Invest_02!$D505)</f>
        <v>-0</v>
      </c>
      <c r="T505" s="69" t="n">
        <f aca="false">(-1)*(IF(($B505&gt;Input!$O$22),0,Input!$O$28)+IF(($B505&gt;Input!$O$29),0,Input!$O$35)+IF(($B505&gt;Input!$O$36),0,Input!$O$42))</f>
        <v>-0</v>
      </c>
      <c r="U505" s="69" t="n">
        <f aca="false">IF(($AB504*(Input!$C$17/100)&gt;0),0,($AB504*(Input!$C$17/100)))</f>
        <v>0</v>
      </c>
      <c r="V505" s="69"/>
      <c r="W505" s="69" t="n">
        <f aca="false">IF(($N505+$O505+$P505+$Q505+$R505+$S505+$T505+$U505)&lt;0,($N505+$O505+$P505+$Q505+$R505+$S505+$T505+$U505),0)</f>
        <v>0</v>
      </c>
      <c r="X505" s="69"/>
      <c r="Y505" s="69" t="n">
        <f aca="false">IF(($N505+$O505+$P505+$Q505+$R505+$S505+$T505+$U505)&gt;=0,($N505+$O505+$P505+$Q505+$R505+$S505+$T505+$U505),0)</f>
        <v>0</v>
      </c>
      <c r="AA505" s="69" t="n">
        <f aca="false">IF(AND((($AB504+$W504-$U504)&lt;0),($Y505&gt;0)),($AA504-$K505)*(1+Input!$C$19/(12*100)),($AA504+$Y505-$K505)*(1+Input!$C$19/(12*100)))</f>
        <v>311023.474995573</v>
      </c>
      <c r="AB505" s="69" t="n">
        <f aca="false">IF(AND((($AB504+$W504-$U504)&lt;0),($Y505&gt;=0)),($AB504+$W504-$U504+$Y505)*(1+Input!$C$16/(12*100)),0)</f>
        <v>0</v>
      </c>
    </row>
    <row r="506" customFormat="false" ht="12.8" hidden="false" customHeight="false" outlineLevel="0" collapsed="false">
      <c r="A506" s="67" t="n">
        <v>502</v>
      </c>
      <c r="B506" s="68" t="n">
        <f aca="false">EOMONTH(Input!$C$7,A506)</f>
        <v>58195</v>
      </c>
      <c r="D506" s="67" t="n">
        <f aca="false">DATEDIF(Input!$C$23,$B506,"Y")</f>
        <v>81</v>
      </c>
      <c r="E506" s="67" t="n">
        <f aca="false">DATEDIF(Input!$G$23,$B506,"Y")</f>
        <v>80</v>
      </c>
      <c r="G506" s="69" t="n">
        <f aca="false">Salary_01!$L506</f>
        <v>-1040.51661108186</v>
      </c>
      <c r="H506" s="69" t="n">
        <f aca="false">Salary_02!$L506</f>
        <v>-1040.51661108186</v>
      </c>
      <c r="I506" s="69" t="n">
        <f aca="false">Retirement_Dist_01!$J506</f>
        <v>2785.71952778489</v>
      </c>
      <c r="J506" s="69" t="n">
        <f aca="false">Retirement_Dist_02!$J506</f>
        <v>1498.0326652103</v>
      </c>
      <c r="K506" s="69" t="n">
        <f aca="true">IF($B506&gt;Input!$C$28,(-1)*PMT(Input!$C$19/(100*12),($A$620-OFFSET($A$4,MATCH(Input!$C$28,$B$4:$B$620,1),0,1,1)),$AD$4,0,1),0)</f>
        <v>2734.70377450013</v>
      </c>
      <c r="L506" s="69" t="n">
        <f aca="false">IF(AND(($B506&lt;Input!$C$28),($B506&lt;Input!$G$28)),($G506+$H506+$I506+$J506),($G506+$H506+$I506+$J506+$K506))</f>
        <v>4937.42274533159</v>
      </c>
      <c r="M506" s="69" t="n">
        <f aca="false">Mortgage!$L506</f>
        <v>-839.974731439763</v>
      </c>
      <c r="N506" s="69" t="n">
        <f aca="false">$L506+$M506</f>
        <v>4097.44801389182</v>
      </c>
      <c r="O506" s="69" t="n">
        <f aca="false">IF(AND(($B506&lt;Input!$C$28),($B506&lt;Input!$G$28)),Expenses!$D506,(-1)*$N506)</f>
        <v>-4097.44801389182</v>
      </c>
      <c r="P506" s="69" t="n">
        <f aca="false">Childcare!$D506</f>
        <v>0</v>
      </c>
      <c r="Q506" s="69" t="n">
        <f aca="false">Loan_01!$E506</f>
        <v>0</v>
      </c>
      <c r="R506" s="69" t="n">
        <f aca="false">Loan_02!$E506</f>
        <v>0</v>
      </c>
      <c r="S506" s="69" t="n">
        <f aca="false">(-1)*SUM(Roth_01!$D506+Roth_02!$D506+IRA_01!$D506+IRA_02!$D506+Invest_01!$D506+Invest_02!$D506)</f>
        <v>-0</v>
      </c>
      <c r="T506" s="69" t="n">
        <f aca="false">(-1)*(IF(($B506&gt;Input!$O$22),0,Input!$O$28)+IF(($B506&gt;Input!$O$29),0,Input!$O$35)+IF(($B506&gt;Input!$O$36),0,Input!$O$42))</f>
        <v>-0</v>
      </c>
      <c r="U506" s="69" t="n">
        <f aca="false">IF(($AB505*(Input!$C$17/100)&gt;0),0,($AB505*(Input!$C$17/100)))</f>
        <v>0</v>
      </c>
      <c r="V506" s="69"/>
      <c r="W506" s="69" t="n">
        <f aca="false">IF(($N506+$O506+$P506+$Q506+$R506+$S506+$T506+$U506)&lt;0,($N506+$O506+$P506+$Q506+$R506+$S506+$T506+$U506),0)</f>
        <v>0</v>
      </c>
      <c r="X506" s="69"/>
      <c r="Y506" s="69" t="n">
        <f aca="false">IF(($N506+$O506+$P506+$Q506+$R506+$S506+$T506+$U506)&gt;=0,($N506+$O506+$P506+$Q506+$R506+$S506+$T506+$U506),0)</f>
        <v>0</v>
      </c>
      <c r="AA506" s="69" t="n">
        <f aca="false">IF(AND((($AB505+$W505-$U505)&lt;0),($Y506&gt;0)),($AA505-$K506)*(1+Input!$C$19/(12*100)),($AA505+$Y506-$K506)*(1+Input!$C$19/(12*100)))</f>
        <v>308301.61658654</v>
      </c>
      <c r="AB506" s="69" t="n">
        <f aca="false">IF(AND((($AB505+$W505-$U505)&lt;0),($Y506&gt;=0)),($AB505+$W505-$U505+$Y506)*(1+Input!$C$16/(12*100)),0)</f>
        <v>0</v>
      </c>
    </row>
    <row r="507" customFormat="false" ht="12.8" hidden="false" customHeight="false" outlineLevel="0" collapsed="false">
      <c r="A507" s="67" t="n">
        <v>503</v>
      </c>
      <c r="B507" s="68" t="n">
        <f aca="false">EOMONTH(Input!$C$7,A507)</f>
        <v>58226</v>
      </c>
      <c r="D507" s="67" t="n">
        <f aca="false">DATEDIF(Input!$C$23,$B507,"Y")</f>
        <v>82</v>
      </c>
      <c r="E507" s="67" t="n">
        <f aca="false">DATEDIF(Input!$G$23,$B507,"Y")</f>
        <v>80</v>
      </c>
      <c r="G507" s="69" t="n">
        <f aca="false">Salary_01!$L507</f>
        <v>-1040.51661108186</v>
      </c>
      <c r="H507" s="69" t="n">
        <f aca="false">Salary_02!$L507</f>
        <v>-1040.51661108186</v>
      </c>
      <c r="I507" s="69" t="n">
        <f aca="false">Retirement_Dist_01!$J507</f>
        <v>2785.71952778489</v>
      </c>
      <c r="J507" s="69" t="n">
        <f aca="false">Retirement_Dist_02!$J507</f>
        <v>1498.0326652103</v>
      </c>
      <c r="K507" s="69" t="n">
        <f aca="true">IF($B507&gt;Input!$C$28,(-1)*PMT(Input!$C$19/(100*12),($A$620-OFFSET($A$4,MATCH(Input!$C$28,$B$4:$B$620,1),0,1,1)),$AD$4,0,1),0)</f>
        <v>2734.70377450013</v>
      </c>
      <c r="L507" s="69" t="n">
        <f aca="false">IF(AND(($B507&lt;Input!$C$28),($B507&lt;Input!$G$28)),($G507+$H507+$I507+$J507),($G507+$H507+$I507+$J507+$K507))</f>
        <v>4937.42274533159</v>
      </c>
      <c r="M507" s="69" t="n">
        <f aca="false">Mortgage!$L507</f>
        <v>-839.974731439763</v>
      </c>
      <c r="N507" s="69" t="n">
        <f aca="false">$L507+$M507</f>
        <v>4097.44801389182</v>
      </c>
      <c r="O507" s="69" t="n">
        <f aca="false">IF(AND(($B507&lt;Input!$C$28),($B507&lt;Input!$G$28)),Expenses!$D507,(-1)*$N507)</f>
        <v>-4097.44801389182</v>
      </c>
      <c r="P507" s="69" t="n">
        <f aca="false">Childcare!$D507</f>
        <v>0</v>
      </c>
      <c r="Q507" s="69" t="n">
        <f aca="false">Loan_01!$E507</f>
        <v>0</v>
      </c>
      <c r="R507" s="69" t="n">
        <f aca="false">Loan_02!$E507</f>
        <v>0</v>
      </c>
      <c r="S507" s="69" t="n">
        <f aca="false">(-1)*SUM(Roth_01!$D507+Roth_02!$D507+IRA_01!$D507+IRA_02!$D507+Invest_01!$D507+Invest_02!$D507)</f>
        <v>-0</v>
      </c>
      <c r="T507" s="69" t="n">
        <f aca="false">(-1)*(IF(($B507&gt;Input!$O$22),0,Input!$O$28)+IF(($B507&gt;Input!$O$29),0,Input!$O$35)+IF(($B507&gt;Input!$O$36),0,Input!$O$42))</f>
        <v>-0</v>
      </c>
      <c r="U507" s="69" t="n">
        <f aca="false">IF(($AB506*(Input!$C$17/100)&gt;0),0,($AB506*(Input!$C$17/100)))</f>
        <v>0</v>
      </c>
      <c r="V507" s="69"/>
      <c r="W507" s="69" t="n">
        <f aca="false">IF(($N507+$O507+$P507+$Q507+$R507+$S507+$T507+$U507)&lt;0,($N507+$O507+$P507+$Q507+$R507+$S507+$T507+$U507),0)</f>
        <v>0</v>
      </c>
      <c r="X507" s="69"/>
      <c r="Y507" s="69" t="n">
        <f aca="false">IF(($N507+$O507+$P507+$Q507+$R507+$S507+$T507+$U507)&gt;=0,($N507+$O507+$P507+$Q507+$R507+$S507+$T507+$U507),0)</f>
        <v>0</v>
      </c>
      <c r="AA507" s="69" t="n">
        <f aca="false">IF(AND((($AB506+$W506-$U506)&lt;0),($Y507&gt;0)),($AA506-$K507)*(1+Input!$C$19/(12*100)),($AA506+$Y507-$K507)*(1+Input!$C$19/(12*100)))</f>
        <v>305579.644766741</v>
      </c>
      <c r="AB507" s="69" t="n">
        <f aca="false">IF(AND((($AB506+$W506-$U506)&lt;0),($Y507&gt;=0)),($AB506+$W506-$U506+$Y507)*(1+Input!$C$16/(12*100)),0)</f>
        <v>0</v>
      </c>
    </row>
    <row r="508" customFormat="false" ht="12.8" hidden="false" customHeight="false" outlineLevel="0" collapsed="false">
      <c r="A508" s="67" t="n">
        <v>504</v>
      </c>
      <c r="B508" s="68" t="n">
        <f aca="false">EOMONTH(Input!$C$7,A508)</f>
        <v>58256</v>
      </c>
      <c r="D508" s="67" t="n">
        <f aca="false">DATEDIF(Input!$C$23,$B508,"Y")</f>
        <v>82</v>
      </c>
      <c r="E508" s="67" t="n">
        <f aca="false">DATEDIF(Input!$G$23,$B508,"Y")</f>
        <v>80</v>
      </c>
      <c r="G508" s="69" t="n">
        <f aca="false">Salary_01!$L508</f>
        <v>-1061.3269433035</v>
      </c>
      <c r="H508" s="69" t="n">
        <f aca="false">Salary_02!$L508</f>
        <v>-1061.3269433035</v>
      </c>
      <c r="I508" s="69" t="n">
        <f aca="false">Retirement_Dist_01!$J508</f>
        <v>2785.71952778489</v>
      </c>
      <c r="J508" s="69" t="n">
        <f aca="false">Retirement_Dist_02!$J508</f>
        <v>1498.0326652103</v>
      </c>
      <c r="K508" s="69" t="n">
        <f aca="true">IF($B508&gt;Input!$C$28,(-1)*PMT(Input!$C$19/(100*12),($A$620-OFFSET($A$4,MATCH(Input!$C$28,$B$4:$B$620,1),0,1,1)),$AD$4,0,1),0)</f>
        <v>2734.70377450013</v>
      </c>
      <c r="L508" s="69" t="n">
        <f aca="false">IF(AND(($B508&lt;Input!$C$28),($B508&lt;Input!$G$28)),($G508+$H508+$I508+$J508),($G508+$H508+$I508+$J508+$K508))</f>
        <v>4895.80208088831</v>
      </c>
      <c r="M508" s="69" t="n">
        <f aca="false">Mortgage!$L508</f>
        <v>-865.173973382955</v>
      </c>
      <c r="N508" s="69" t="n">
        <f aca="false">$L508+$M508</f>
        <v>4030.62810750536</v>
      </c>
      <c r="O508" s="69" t="n">
        <f aca="false">IF(AND(($B508&lt;Input!$C$28),($B508&lt;Input!$G$28)),Expenses!$D508,(-1)*$N508)</f>
        <v>-4030.62810750536</v>
      </c>
      <c r="P508" s="69" t="n">
        <f aca="false">Childcare!$D508</f>
        <v>0</v>
      </c>
      <c r="Q508" s="69" t="n">
        <f aca="false">Loan_01!$E508</f>
        <v>0</v>
      </c>
      <c r="R508" s="69" t="n">
        <f aca="false">Loan_02!$E508</f>
        <v>0</v>
      </c>
      <c r="S508" s="69" t="n">
        <f aca="false">(-1)*SUM(Roth_01!$D508+Roth_02!$D508+IRA_01!$D508+IRA_02!$D508+Invest_01!$D508+Invest_02!$D508)</f>
        <v>-0</v>
      </c>
      <c r="T508" s="69" t="n">
        <f aca="false">(-1)*(IF(($B508&gt;Input!$O$22),0,Input!$O$28)+IF(($B508&gt;Input!$O$29),0,Input!$O$35)+IF(($B508&gt;Input!$O$36),0,Input!$O$42))</f>
        <v>-0</v>
      </c>
      <c r="U508" s="69" t="n">
        <f aca="false">IF(($AB507*(Input!$C$17/100)&gt;0),0,($AB507*(Input!$C$17/100)))</f>
        <v>0</v>
      </c>
      <c r="V508" s="69"/>
      <c r="W508" s="69" t="n">
        <f aca="false">IF(($N508+$O508+$P508+$Q508+$R508+$S508+$T508+$U508)&lt;0,($N508+$O508+$P508+$Q508+$R508+$S508+$T508+$U508),0)</f>
        <v>0</v>
      </c>
      <c r="X508" s="69"/>
      <c r="Y508" s="69" t="n">
        <f aca="false">IF(($N508+$O508+$P508+$Q508+$R508+$S508+$T508+$U508)&gt;=0,($N508+$O508+$P508+$Q508+$R508+$S508+$T508+$U508),0)</f>
        <v>0</v>
      </c>
      <c r="AA508" s="69" t="n">
        <f aca="false">IF(AND((($AB507+$W507-$U507)&lt;0),($Y508&gt;0)),($AA507-$K508)*(1+Input!$C$19/(12*100)),($AA507+$Y508-$K508)*(1+Input!$C$19/(12*100)))</f>
        <v>302857.559531449</v>
      </c>
      <c r="AB508" s="69" t="n">
        <f aca="false">IF(AND((($AB507+$W507-$U507)&lt;0),($Y508&gt;=0)),($AB507+$W507-$U507+$Y508)*(1+Input!$C$16/(12*100)),0)</f>
        <v>0</v>
      </c>
    </row>
    <row r="509" customFormat="false" ht="12.8" hidden="false" customHeight="false" outlineLevel="0" collapsed="false">
      <c r="A509" s="67" t="n">
        <v>505</v>
      </c>
      <c r="B509" s="68" t="n">
        <f aca="false">EOMONTH(Input!$C$7,A509)</f>
        <v>58287</v>
      </c>
      <c r="D509" s="67" t="n">
        <f aca="false">DATEDIF(Input!$C$23,$B509,"Y")</f>
        <v>82</v>
      </c>
      <c r="E509" s="67" t="n">
        <f aca="false">DATEDIF(Input!$G$23,$B509,"Y")</f>
        <v>80</v>
      </c>
      <c r="G509" s="69" t="n">
        <f aca="false">Salary_01!$L509</f>
        <v>-1061.3269433035</v>
      </c>
      <c r="H509" s="69" t="n">
        <f aca="false">Salary_02!$L509</f>
        <v>-1061.3269433035</v>
      </c>
      <c r="I509" s="69" t="n">
        <f aca="false">Retirement_Dist_01!$J509</f>
        <v>2785.71952778489</v>
      </c>
      <c r="J509" s="69" t="n">
        <f aca="false">Retirement_Dist_02!$J509</f>
        <v>1498.0326652103</v>
      </c>
      <c r="K509" s="69" t="n">
        <f aca="true">IF($B509&gt;Input!$C$28,(-1)*PMT(Input!$C$19/(100*12),($A$620-OFFSET($A$4,MATCH(Input!$C$28,$B$4:$B$620,1),0,1,1)),$AD$4,0,1),0)</f>
        <v>2734.70377450013</v>
      </c>
      <c r="L509" s="69" t="n">
        <f aca="false">IF(AND(($B509&lt;Input!$C$28),($B509&lt;Input!$G$28)),($G509+$H509+$I509+$J509),($G509+$H509+$I509+$J509+$K509))</f>
        <v>4895.80208088831</v>
      </c>
      <c r="M509" s="69" t="n">
        <f aca="false">Mortgage!$L509</f>
        <v>-865.173973382955</v>
      </c>
      <c r="N509" s="69" t="n">
        <f aca="false">$L509+$M509</f>
        <v>4030.62810750536</v>
      </c>
      <c r="O509" s="69" t="n">
        <f aca="false">IF(AND(($B509&lt;Input!$C$28),($B509&lt;Input!$G$28)),Expenses!$D509,(-1)*$N509)</f>
        <v>-4030.62810750536</v>
      </c>
      <c r="P509" s="69" t="n">
        <f aca="false">Childcare!$D509</f>
        <v>0</v>
      </c>
      <c r="Q509" s="69" t="n">
        <f aca="false">Loan_01!$E509</f>
        <v>0</v>
      </c>
      <c r="R509" s="69" t="n">
        <f aca="false">Loan_02!$E509</f>
        <v>0</v>
      </c>
      <c r="S509" s="69" t="n">
        <f aca="false">(-1)*SUM(Roth_01!$D509+Roth_02!$D509+IRA_01!$D509+IRA_02!$D509+Invest_01!$D509+Invest_02!$D509)</f>
        <v>-0</v>
      </c>
      <c r="T509" s="69" t="n">
        <f aca="false">(-1)*(IF(($B509&gt;Input!$O$22),0,Input!$O$28)+IF(($B509&gt;Input!$O$29),0,Input!$O$35)+IF(($B509&gt;Input!$O$36),0,Input!$O$42))</f>
        <v>-0</v>
      </c>
      <c r="U509" s="69" t="n">
        <f aca="false">IF(($AB508*(Input!$C$17/100)&gt;0),0,($AB508*(Input!$C$17/100)))</f>
        <v>0</v>
      </c>
      <c r="V509" s="69"/>
      <c r="W509" s="69" t="n">
        <f aca="false">IF(($N509+$O509+$P509+$Q509+$R509+$S509+$T509+$U509)&lt;0,($N509+$O509+$P509+$Q509+$R509+$S509+$T509+$U509),0)</f>
        <v>0</v>
      </c>
      <c r="X509" s="69"/>
      <c r="Y509" s="69" t="n">
        <f aca="false">IF(($N509+$O509+$P509+$Q509+$R509+$S509+$T509+$U509)&gt;=0,($N509+$O509+$P509+$Q509+$R509+$S509+$T509+$U509),0)</f>
        <v>0</v>
      </c>
      <c r="AA509" s="69" t="n">
        <f aca="false">IF(AND((($AB508+$W508-$U508)&lt;0),($Y509&gt;0)),($AA508-$K509)*(1+Input!$C$19/(12*100)),($AA508+$Y509-$K509)*(1+Input!$C$19/(12*100)))</f>
        <v>300135.360875939</v>
      </c>
      <c r="AB509" s="69" t="n">
        <f aca="false">IF(AND((($AB508+$W508-$U508)&lt;0),($Y509&gt;=0)),($AB508+$W508-$U508+$Y509)*(1+Input!$C$16/(12*100)),0)</f>
        <v>0</v>
      </c>
    </row>
    <row r="510" customFormat="false" ht="12.8" hidden="false" customHeight="false" outlineLevel="0" collapsed="false">
      <c r="A510" s="67" t="n">
        <v>506</v>
      </c>
      <c r="B510" s="68" t="n">
        <f aca="false">EOMONTH(Input!$C$7,A510)</f>
        <v>58318</v>
      </c>
      <c r="D510" s="67" t="n">
        <f aca="false">DATEDIF(Input!$C$23,$B510,"Y")</f>
        <v>82</v>
      </c>
      <c r="E510" s="67" t="n">
        <f aca="false">DATEDIF(Input!$G$23,$B510,"Y")</f>
        <v>80</v>
      </c>
      <c r="G510" s="69" t="n">
        <f aca="false">Salary_01!$L510</f>
        <v>-1061.3269433035</v>
      </c>
      <c r="H510" s="69" t="n">
        <f aca="false">Salary_02!$L510</f>
        <v>-1061.3269433035</v>
      </c>
      <c r="I510" s="69" t="n">
        <f aca="false">Retirement_Dist_01!$J510</f>
        <v>2785.71952778489</v>
      </c>
      <c r="J510" s="69" t="n">
        <f aca="false">Retirement_Dist_02!$J510</f>
        <v>1498.0326652103</v>
      </c>
      <c r="K510" s="69" t="n">
        <f aca="true">IF($B510&gt;Input!$C$28,(-1)*PMT(Input!$C$19/(100*12),($A$620-OFFSET($A$4,MATCH(Input!$C$28,$B$4:$B$620,1),0,1,1)),$AD$4,0,1),0)</f>
        <v>2734.70377450013</v>
      </c>
      <c r="L510" s="69" t="n">
        <f aca="false">IF(AND(($B510&lt;Input!$C$28),($B510&lt;Input!$G$28)),($G510+$H510+$I510+$J510),($G510+$H510+$I510+$J510+$K510))</f>
        <v>4895.80208088831</v>
      </c>
      <c r="M510" s="69" t="n">
        <f aca="false">Mortgage!$L510</f>
        <v>-865.173973382955</v>
      </c>
      <c r="N510" s="69" t="n">
        <f aca="false">$L510+$M510</f>
        <v>4030.62810750536</v>
      </c>
      <c r="O510" s="69" t="n">
        <f aca="false">IF(AND(($B510&lt;Input!$C$28),($B510&lt;Input!$G$28)),Expenses!$D510,(-1)*$N510)</f>
        <v>-4030.62810750536</v>
      </c>
      <c r="P510" s="69" t="n">
        <f aca="false">Childcare!$D510</f>
        <v>0</v>
      </c>
      <c r="Q510" s="69" t="n">
        <f aca="false">Loan_01!$E510</f>
        <v>0</v>
      </c>
      <c r="R510" s="69" t="n">
        <f aca="false">Loan_02!$E510</f>
        <v>0</v>
      </c>
      <c r="S510" s="69" t="n">
        <f aca="false">(-1)*SUM(Roth_01!$D510+Roth_02!$D510+IRA_01!$D510+IRA_02!$D510+Invest_01!$D510+Invest_02!$D510)</f>
        <v>-0</v>
      </c>
      <c r="T510" s="69" t="n">
        <f aca="false">(-1)*(IF(($B510&gt;Input!$O$22),0,Input!$O$28)+IF(($B510&gt;Input!$O$29),0,Input!$O$35)+IF(($B510&gt;Input!$O$36),0,Input!$O$42))</f>
        <v>-0</v>
      </c>
      <c r="U510" s="69" t="n">
        <f aca="false">IF(($AB509*(Input!$C$17/100)&gt;0),0,($AB509*(Input!$C$17/100)))</f>
        <v>0</v>
      </c>
      <c r="V510" s="69"/>
      <c r="W510" s="69" t="n">
        <f aca="false">IF(($N510+$O510+$P510+$Q510+$R510+$S510+$T510+$U510)&lt;0,($N510+$O510+$P510+$Q510+$R510+$S510+$T510+$U510),0)</f>
        <v>0</v>
      </c>
      <c r="X510" s="69"/>
      <c r="Y510" s="69" t="n">
        <f aca="false">IF(($N510+$O510+$P510+$Q510+$R510+$S510+$T510+$U510)&gt;=0,($N510+$O510+$P510+$Q510+$R510+$S510+$T510+$U510),0)</f>
        <v>0</v>
      </c>
      <c r="AA510" s="69" t="n">
        <f aca="false">IF(AND((($AB509+$W509-$U509)&lt;0),($Y510&gt;0)),($AA509-$K510)*(1+Input!$C$19/(12*100)),($AA509+$Y510-$K510)*(1+Input!$C$19/(12*100)))</f>
        <v>297413.048795484</v>
      </c>
      <c r="AB510" s="69" t="n">
        <f aca="false">IF(AND((($AB509+$W509-$U509)&lt;0),($Y510&gt;=0)),($AB509+$W509-$U509+$Y510)*(1+Input!$C$16/(12*100)),0)</f>
        <v>0</v>
      </c>
    </row>
    <row r="511" customFormat="false" ht="12.8" hidden="false" customHeight="false" outlineLevel="0" collapsed="false">
      <c r="A511" s="67" t="n">
        <v>507</v>
      </c>
      <c r="B511" s="68" t="n">
        <f aca="false">EOMONTH(Input!$C$7,A511)</f>
        <v>58348</v>
      </c>
      <c r="D511" s="67" t="n">
        <f aca="false">DATEDIF(Input!$C$23,$B511,"Y")</f>
        <v>82</v>
      </c>
      <c r="E511" s="67" t="n">
        <f aca="false">DATEDIF(Input!$G$23,$B511,"Y")</f>
        <v>80</v>
      </c>
      <c r="G511" s="69" t="n">
        <f aca="false">Salary_01!$L511</f>
        <v>-1061.3269433035</v>
      </c>
      <c r="H511" s="69" t="n">
        <f aca="false">Salary_02!$L511</f>
        <v>-1061.3269433035</v>
      </c>
      <c r="I511" s="69" t="n">
        <f aca="false">Retirement_Dist_01!$J511</f>
        <v>2785.71952778489</v>
      </c>
      <c r="J511" s="69" t="n">
        <f aca="false">Retirement_Dist_02!$J511</f>
        <v>1498.0326652103</v>
      </c>
      <c r="K511" s="69" t="n">
        <f aca="true">IF($B511&gt;Input!$C$28,(-1)*PMT(Input!$C$19/(100*12),($A$620-OFFSET($A$4,MATCH(Input!$C$28,$B$4:$B$620,1),0,1,1)),$AD$4,0,1),0)</f>
        <v>2734.70377450013</v>
      </c>
      <c r="L511" s="69" t="n">
        <f aca="false">IF(AND(($B511&lt;Input!$C$28),($B511&lt;Input!$G$28)),($G511+$H511+$I511+$J511),($G511+$H511+$I511+$J511+$K511))</f>
        <v>4895.80208088831</v>
      </c>
      <c r="M511" s="69" t="n">
        <f aca="false">Mortgage!$L511</f>
        <v>-865.173973382955</v>
      </c>
      <c r="N511" s="69" t="n">
        <f aca="false">$L511+$M511</f>
        <v>4030.62810750536</v>
      </c>
      <c r="O511" s="69" t="n">
        <f aca="false">IF(AND(($B511&lt;Input!$C$28),($B511&lt;Input!$G$28)),Expenses!$D511,(-1)*$N511)</f>
        <v>-4030.62810750536</v>
      </c>
      <c r="P511" s="69" t="n">
        <f aca="false">Childcare!$D511</f>
        <v>0</v>
      </c>
      <c r="Q511" s="69" t="n">
        <f aca="false">Loan_01!$E511</f>
        <v>0</v>
      </c>
      <c r="R511" s="69" t="n">
        <f aca="false">Loan_02!$E511</f>
        <v>0</v>
      </c>
      <c r="S511" s="69" t="n">
        <f aca="false">(-1)*SUM(Roth_01!$D511+Roth_02!$D511+IRA_01!$D511+IRA_02!$D511+Invest_01!$D511+Invest_02!$D511)</f>
        <v>-0</v>
      </c>
      <c r="T511" s="69" t="n">
        <f aca="false">(-1)*(IF(($B511&gt;Input!$O$22),0,Input!$O$28)+IF(($B511&gt;Input!$O$29),0,Input!$O$35)+IF(($B511&gt;Input!$O$36),0,Input!$O$42))</f>
        <v>-0</v>
      </c>
      <c r="U511" s="69" t="n">
        <f aca="false">IF(($AB510*(Input!$C$17/100)&gt;0),0,($AB510*(Input!$C$17/100)))</f>
        <v>0</v>
      </c>
      <c r="V511" s="69"/>
      <c r="W511" s="69" t="n">
        <f aca="false">IF(($N511+$O511+$P511+$Q511+$R511+$S511+$T511+$U511)&lt;0,($N511+$O511+$P511+$Q511+$R511+$S511+$T511+$U511),0)</f>
        <v>0</v>
      </c>
      <c r="X511" s="69"/>
      <c r="Y511" s="69" t="n">
        <f aca="false">IF(($N511+$O511+$P511+$Q511+$R511+$S511+$T511+$U511)&gt;=0,($N511+$O511+$P511+$Q511+$R511+$S511+$T511+$U511),0)</f>
        <v>0</v>
      </c>
      <c r="AA511" s="69" t="n">
        <f aca="false">IF(AND((($AB510+$W510-$U510)&lt;0),($Y511&gt;0)),($AA510-$K511)*(1+Input!$C$19/(12*100)),($AA510+$Y511-$K511)*(1+Input!$C$19/(12*100)))</f>
        <v>294690.62328536</v>
      </c>
      <c r="AB511" s="69" t="n">
        <f aca="false">IF(AND((($AB510+$W510-$U510)&lt;0),($Y511&gt;=0)),($AB510+$W510-$U510+$Y511)*(1+Input!$C$16/(12*100)),0)</f>
        <v>0</v>
      </c>
    </row>
    <row r="512" customFormat="false" ht="12.8" hidden="false" customHeight="false" outlineLevel="0" collapsed="false">
      <c r="A512" s="67" t="n">
        <v>508</v>
      </c>
      <c r="B512" s="68" t="n">
        <f aca="false">EOMONTH(Input!$C$7,A512)</f>
        <v>58379</v>
      </c>
      <c r="D512" s="67" t="n">
        <f aca="false">DATEDIF(Input!$C$23,$B512,"Y")</f>
        <v>82</v>
      </c>
      <c r="E512" s="67" t="n">
        <f aca="false">DATEDIF(Input!$G$23,$B512,"Y")</f>
        <v>81</v>
      </c>
      <c r="G512" s="69" t="n">
        <f aca="false">Salary_01!$L512</f>
        <v>-1061.3269433035</v>
      </c>
      <c r="H512" s="69" t="n">
        <f aca="false">Salary_02!$L512</f>
        <v>-1061.3269433035</v>
      </c>
      <c r="I512" s="69" t="n">
        <f aca="false">Retirement_Dist_01!$J512</f>
        <v>2785.71952778489</v>
      </c>
      <c r="J512" s="69" t="n">
        <f aca="false">Retirement_Dist_02!$J512</f>
        <v>1498.0326652103</v>
      </c>
      <c r="K512" s="69" t="n">
        <f aca="true">IF($B512&gt;Input!$C$28,(-1)*PMT(Input!$C$19/(100*12),($A$620-OFFSET($A$4,MATCH(Input!$C$28,$B$4:$B$620,1),0,1,1)),$AD$4,0,1),0)</f>
        <v>2734.70377450013</v>
      </c>
      <c r="L512" s="69" t="n">
        <f aca="false">IF(AND(($B512&lt;Input!$C$28),($B512&lt;Input!$G$28)),($G512+$H512+$I512+$J512),($G512+$H512+$I512+$J512+$K512))</f>
        <v>4895.80208088831</v>
      </c>
      <c r="M512" s="69" t="n">
        <f aca="false">Mortgage!$L512</f>
        <v>-865.173973382955</v>
      </c>
      <c r="N512" s="69" t="n">
        <f aca="false">$L512+$M512</f>
        <v>4030.62810750536</v>
      </c>
      <c r="O512" s="69" t="n">
        <f aca="false">IF(AND(($B512&lt;Input!$C$28),($B512&lt;Input!$G$28)),Expenses!$D512,(-1)*$N512)</f>
        <v>-4030.62810750536</v>
      </c>
      <c r="P512" s="69" t="n">
        <f aca="false">Childcare!$D512</f>
        <v>0</v>
      </c>
      <c r="Q512" s="69" t="n">
        <f aca="false">Loan_01!$E512</f>
        <v>0</v>
      </c>
      <c r="R512" s="69" t="n">
        <f aca="false">Loan_02!$E512</f>
        <v>0</v>
      </c>
      <c r="S512" s="69" t="n">
        <f aca="false">(-1)*SUM(Roth_01!$D512+Roth_02!$D512+IRA_01!$D512+IRA_02!$D512+Invest_01!$D512+Invest_02!$D512)</f>
        <v>-0</v>
      </c>
      <c r="T512" s="69" t="n">
        <f aca="false">(-1)*(IF(($B512&gt;Input!$O$22),0,Input!$O$28)+IF(($B512&gt;Input!$O$29),0,Input!$O$35)+IF(($B512&gt;Input!$O$36),0,Input!$O$42))</f>
        <v>-0</v>
      </c>
      <c r="U512" s="69" t="n">
        <f aca="false">IF(($AB511*(Input!$C$17/100)&gt;0),0,($AB511*(Input!$C$17/100)))</f>
        <v>0</v>
      </c>
      <c r="V512" s="69"/>
      <c r="W512" s="69" t="n">
        <f aca="false">IF(($N512+$O512+$P512+$Q512+$R512+$S512+$T512+$U512)&lt;0,($N512+$O512+$P512+$Q512+$R512+$S512+$T512+$U512),0)</f>
        <v>0</v>
      </c>
      <c r="X512" s="69"/>
      <c r="Y512" s="69" t="n">
        <f aca="false">IF(($N512+$O512+$P512+$Q512+$R512+$S512+$T512+$U512)&gt;=0,($N512+$O512+$P512+$Q512+$R512+$S512+$T512+$U512),0)</f>
        <v>0</v>
      </c>
      <c r="AA512" s="69" t="n">
        <f aca="false">IF(AND((($AB511+$W511-$U511)&lt;0),($Y512&gt;0)),($AA511-$K512)*(1+Input!$C$19/(12*100)),($AA511+$Y512-$K512)*(1+Input!$C$19/(12*100)))</f>
        <v>291968.08434084</v>
      </c>
      <c r="AB512" s="69" t="n">
        <f aca="false">IF(AND((($AB511+$W511-$U511)&lt;0),($Y512&gt;=0)),($AB511+$W511-$U511+$Y512)*(1+Input!$C$16/(12*100)),0)</f>
        <v>0</v>
      </c>
    </row>
    <row r="513" customFormat="false" ht="12.8" hidden="false" customHeight="false" outlineLevel="0" collapsed="false">
      <c r="A513" s="67" t="n">
        <v>509</v>
      </c>
      <c r="B513" s="68" t="n">
        <f aca="false">EOMONTH(Input!$C$7,A513)</f>
        <v>58409</v>
      </c>
      <c r="D513" s="67" t="n">
        <f aca="false">DATEDIF(Input!$C$23,$B513,"Y")</f>
        <v>82</v>
      </c>
      <c r="E513" s="67" t="n">
        <f aca="false">DATEDIF(Input!$G$23,$B513,"Y")</f>
        <v>81</v>
      </c>
      <c r="G513" s="69" t="n">
        <f aca="false">Salary_01!$L513</f>
        <v>-1061.3269433035</v>
      </c>
      <c r="H513" s="69" t="n">
        <f aca="false">Salary_02!$L513</f>
        <v>-1061.3269433035</v>
      </c>
      <c r="I513" s="69" t="n">
        <f aca="false">Retirement_Dist_01!$J513</f>
        <v>2785.71952778489</v>
      </c>
      <c r="J513" s="69" t="n">
        <f aca="false">Retirement_Dist_02!$J513</f>
        <v>1498.0326652103</v>
      </c>
      <c r="K513" s="69" t="n">
        <f aca="true">IF($B513&gt;Input!$C$28,(-1)*PMT(Input!$C$19/(100*12),($A$620-OFFSET($A$4,MATCH(Input!$C$28,$B$4:$B$620,1),0,1,1)),$AD$4,0,1),0)</f>
        <v>2734.70377450013</v>
      </c>
      <c r="L513" s="69" t="n">
        <f aca="false">IF(AND(($B513&lt;Input!$C$28),($B513&lt;Input!$G$28)),($G513+$H513+$I513+$J513),($G513+$H513+$I513+$J513+$K513))</f>
        <v>4895.80208088831</v>
      </c>
      <c r="M513" s="69" t="n">
        <f aca="false">Mortgage!$L513</f>
        <v>-865.173973382955</v>
      </c>
      <c r="N513" s="69" t="n">
        <f aca="false">$L513+$M513</f>
        <v>4030.62810750536</v>
      </c>
      <c r="O513" s="69" t="n">
        <f aca="false">IF(AND(($B513&lt;Input!$C$28),($B513&lt;Input!$G$28)),Expenses!$D513,(-1)*$N513)</f>
        <v>-4030.62810750536</v>
      </c>
      <c r="P513" s="69" t="n">
        <f aca="false">Childcare!$D513</f>
        <v>0</v>
      </c>
      <c r="Q513" s="69" t="n">
        <f aca="false">Loan_01!$E513</f>
        <v>0</v>
      </c>
      <c r="R513" s="69" t="n">
        <f aca="false">Loan_02!$E513</f>
        <v>0</v>
      </c>
      <c r="S513" s="69" t="n">
        <f aca="false">(-1)*SUM(Roth_01!$D513+Roth_02!$D513+IRA_01!$D513+IRA_02!$D513+Invest_01!$D513+Invest_02!$D513)</f>
        <v>-0</v>
      </c>
      <c r="T513" s="69" t="n">
        <f aca="false">(-1)*(IF(($B513&gt;Input!$O$22),0,Input!$O$28)+IF(($B513&gt;Input!$O$29),0,Input!$O$35)+IF(($B513&gt;Input!$O$36),0,Input!$O$42))</f>
        <v>-0</v>
      </c>
      <c r="U513" s="69" t="n">
        <f aca="false">IF(($AB512*(Input!$C$17/100)&gt;0),0,($AB512*(Input!$C$17/100)))</f>
        <v>0</v>
      </c>
      <c r="V513" s="69"/>
      <c r="W513" s="69" t="n">
        <f aca="false">IF(($N513+$O513+$P513+$Q513+$R513+$S513+$T513+$U513)&lt;0,($N513+$O513+$P513+$Q513+$R513+$S513+$T513+$U513),0)</f>
        <v>0</v>
      </c>
      <c r="X513" s="69"/>
      <c r="Y513" s="69" t="n">
        <f aca="false">IF(($N513+$O513+$P513+$Q513+$R513+$S513+$T513+$U513)&gt;=0,($N513+$O513+$P513+$Q513+$R513+$S513+$T513+$U513),0)</f>
        <v>0</v>
      </c>
      <c r="AA513" s="69" t="n">
        <f aca="false">IF(AND((($AB512+$W512-$U512)&lt;0),($Y513&gt;0)),($AA512-$K513)*(1+Input!$C$19/(12*100)),($AA512+$Y513-$K513)*(1+Input!$C$19/(12*100)))</f>
        <v>289245.431957197</v>
      </c>
      <c r="AB513" s="69" t="n">
        <f aca="false">IF(AND((($AB512+$W512-$U512)&lt;0),($Y513&gt;=0)),($AB512+$W512-$U512+$Y513)*(1+Input!$C$16/(12*100)),0)</f>
        <v>0</v>
      </c>
    </row>
    <row r="514" customFormat="false" ht="12.8" hidden="false" customHeight="false" outlineLevel="0" collapsed="false">
      <c r="A514" s="67" t="n">
        <v>510</v>
      </c>
      <c r="B514" s="68" t="n">
        <f aca="false">EOMONTH(Input!$C$7,A514)</f>
        <v>58440</v>
      </c>
      <c r="D514" s="67" t="n">
        <f aca="false">DATEDIF(Input!$C$23,$B514,"Y")</f>
        <v>82</v>
      </c>
      <c r="E514" s="67" t="n">
        <f aca="false">DATEDIF(Input!$G$23,$B514,"Y")</f>
        <v>81</v>
      </c>
      <c r="G514" s="69" t="n">
        <f aca="false">Salary_01!$L514</f>
        <v>-1061.3269433035</v>
      </c>
      <c r="H514" s="69" t="n">
        <f aca="false">Salary_02!$L514</f>
        <v>-1061.3269433035</v>
      </c>
      <c r="I514" s="69" t="n">
        <f aca="false">Retirement_Dist_01!$J514</f>
        <v>2785.71952778489</v>
      </c>
      <c r="J514" s="69" t="n">
        <f aca="false">Retirement_Dist_02!$J514</f>
        <v>1498.0326652103</v>
      </c>
      <c r="K514" s="69" t="n">
        <f aca="true">IF($B514&gt;Input!$C$28,(-1)*PMT(Input!$C$19/(100*12),($A$620-OFFSET($A$4,MATCH(Input!$C$28,$B$4:$B$620,1),0,1,1)),$AD$4,0,1),0)</f>
        <v>2734.70377450013</v>
      </c>
      <c r="L514" s="69" t="n">
        <f aca="false">IF(AND(($B514&lt;Input!$C$28),($B514&lt;Input!$G$28)),($G514+$H514+$I514+$J514),($G514+$H514+$I514+$J514+$K514))</f>
        <v>4895.80208088831</v>
      </c>
      <c r="M514" s="69" t="n">
        <f aca="false">Mortgage!$L514</f>
        <v>-865.173973382955</v>
      </c>
      <c r="N514" s="69" t="n">
        <f aca="false">$L514+$M514</f>
        <v>4030.62810750536</v>
      </c>
      <c r="O514" s="69" t="n">
        <f aca="false">IF(AND(($B514&lt;Input!$C$28),($B514&lt;Input!$G$28)),Expenses!$D514,(-1)*$N514)</f>
        <v>-4030.62810750536</v>
      </c>
      <c r="P514" s="69" t="n">
        <f aca="false">Childcare!$D514</f>
        <v>0</v>
      </c>
      <c r="Q514" s="69" t="n">
        <f aca="false">Loan_01!$E514</f>
        <v>0</v>
      </c>
      <c r="R514" s="69" t="n">
        <f aca="false">Loan_02!$E514</f>
        <v>0</v>
      </c>
      <c r="S514" s="69" t="n">
        <f aca="false">(-1)*SUM(Roth_01!$D514+Roth_02!$D514+IRA_01!$D514+IRA_02!$D514+Invest_01!$D514+Invest_02!$D514)</f>
        <v>-0</v>
      </c>
      <c r="T514" s="69" t="n">
        <f aca="false">(-1)*(IF(($B514&gt;Input!$O$22),0,Input!$O$28)+IF(($B514&gt;Input!$O$29),0,Input!$O$35)+IF(($B514&gt;Input!$O$36),0,Input!$O$42))</f>
        <v>-0</v>
      </c>
      <c r="U514" s="69" t="n">
        <f aca="false">IF(($AB513*(Input!$C$17/100)&gt;0),0,($AB513*(Input!$C$17/100)))</f>
        <v>0</v>
      </c>
      <c r="V514" s="69"/>
      <c r="W514" s="69" t="n">
        <f aca="false">IF(($N514+$O514+$P514+$Q514+$R514+$S514+$T514+$U514)&lt;0,($N514+$O514+$P514+$Q514+$R514+$S514+$T514+$U514),0)</f>
        <v>0</v>
      </c>
      <c r="X514" s="69"/>
      <c r="Y514" s="69" t="n">
        <f aca="false">IF(($N514+$O514+$P514+$Q514+$R514+$S514+$T514+$U514)&gt;=0,($N514+$O514+$P514+$Q514+$R514+$S514+$T514+$U514),0)</f>
        <v>0</v>
      </c>
      <c r="AA514" s="69" t="n">
        <f aca="false">IF(AND((($AB513+$W513-$U513)&lt;0),($Y514&gt;0)),($AA513-$K514)*(1+Input!$C$19/(12*100)),($AA513+$Y514-$K514)*(1+Input!$C$19/(12*100)))</f>
        <v>286522.666129704</v>
      </c>
      <c r="AB514" s="69" t="n">
        <f aca="false">IF(AND((($AB513+$W513-$U513)&lt;0),($Y514&gt;=0)),($AB513+$W513-$U513+$Y514)*(1+Input!$C$16/(12*100)),0)</f>
        <v>0</v>
      </c>
    </row>
    <row r="515" customFormat="false" ht="12.8" hidden="false" customHeight="false" outlineLevel="0" collapsed="false">
      <c r="A515" s="67" t="n">
        <v>511</v>
      </c>
      <c r="B515" s="68" t="n">
        <f aca="false">EOMONTH(Input!$C$7,A515)</f>
        <v>58471</v>
      </c>
      <c r="D515" s="67" t="n">
        <f aca="false">DATEDIF(Input!$C$23,$B515,"Y")</f>
        <v>82</v>
      </c>
      <c r="E515" s="67" t="n">
        <f aca="false">DATEDIF(Input!$G$23,$B515,"Y")</f>
        <v>81</v>
      </c>
      <c r="G515" s="69" t="n">
        <f aca="false">Salary_01!$L515</f>
        <v>-1061.3269433035</v>
      </c>
      <c r="H515" s="69" t="n">
        <f aca="false">Salary_02!$L515</f>
        <v>-1061.3269433035</v>
      </c>
      <c r="I515" s="69" t="n">
        <f aca="false">Retirement_Dist_01!$J515</f>
        <v>2785.71952778489</v>
      </c>
      <c r="J515" s="69" t="n">
        <f aca="false">Retirement_Dist_02!$J515</f>
        <v>1498.0326652103</v>
      </c>
      <c r="K515" s="69" t="n">
        <f aca="true">IF($B515&gt;Input!$C$28,(-1)*PMT(Input!$C$19/(100*12),($A$620-OFFSET($A$4,MATCH(Input!$C$28,$B$4:$B$620,1),0,1,1)),$AD$4,0,1),0)</f>
        <v>2734.70377450013</v>
      </c>
      <c r="L515" s="69" t="n">
        <f aca="false">IF(AND(($B515&lt;Input!$C$28),($B515&lt;Input!$G$28)),($G515+$H515+$I515+$J515),($G515+$H515+$I515+$J515+$K515))</f>
        <v>4895.80208088831</v>
      </c>
      <c r="M515" s="69" t="n">
        <f aca="false">Mortgage!$L515</f>
        <v>-865.173973382955</v>
      </c>
      <c r="N515" s="69" t="n">
        <f aca="false">$L515+$M515</f>
        <v>4030.62810750536</v>
      </c>
      <c r="O515" s="69" t="n">
        <f aca="false">IF(AND(($B515&lt;Input!$C$28),($B515&lt;Input!$G$28)),Expenses!$D515,(-1)*$N515)</f>
        <v>-4030.62810750536</v>
      </c>
      <c r="P515" s="69" t="n">
        <f aca="false">Childcare!$D515</f>
        <v>0</v>
      </c>
      <c r="Q515" s="69" t="n">
        <f aca="false">Loan_01!$E515</f>
        <v>0</v>
      </c>
      <c r="R515" s="69" t="n">
        <f aca="false">Loan_02!$E515</f>
        <v>0</v>
      </c>
      <c r="S515" s="69" t="n">
        <f aca="false">(-1)*SUM(Roth_01!$D515+Roth_02!$D515+IRA_01!$D515+IRA_02!$D515+Invest_01!$D515+Invest_02!$D515)</f>
        <v>-0</v>
      </c>
      <c r="T515" s="69" t="n">
        <f aca="false">(-1)*(IF(($B515&gt;Input!$O$22),0,Input!$O$28)+IF(($B515&gt;Input!$O$29),0,Input!$O$35)+IF(($B515&gt;Input!$O$36),0,Input!$O$42))</f>
        <v>-0</v>
      </c>
      <c r="U515" s="69" t="n">
        <f aca="false">IF(($AB514*(Input!$C$17/100)&gt;0),0,($AB514*(Input!$C$17/100)))</f>
        <v>0</v>
      </c>
      <c r="V515" s="69"/>
      <c r="W515" s="69" t="n">
        <f aca="false">IF(($N515+$O515+$P515+$Q515+$R515+$S515+$T515+$U515)&lt;0,($N515+$O515+$P515+$Q515+$R515+$S515+$T515+$U515),0)</f>
        <v>0</v>
      </c>
      <c r="X515" s="69"/>
      <c r="Y515" s="69" t="n">
        <f aca="false">IF(($N515+$O515+$P515+$Q515+$R515+$S515+$T515+$U515)&gt;=0,($N515+$O515+$P515+$Q515+$R515+$S515+$T515+$U515),0)</f>
        <v>0</v>
      </c>
      <c r="AA515" s="69" t="n">
        <f aca="false">IF(AND((($AB514+$W514-$U514)&lt;0),($Y515&gt;0)),($AA514-$K515)*(1+Input!$C$19/(12*100)),($AA514+$Y515-$K515)*(1+Input!$C$19/(12*100)))</f>
        <v>283799.786853635</v>
      </c>
      <c r="AB515" s="69" t="n">
        <f aca="false">IF(AND((($AB514+$W514-$U514)&lt;0),($Y515&gt;=0)),($AB514+$W514-$U514+$Y515)*(1+Input!$C$16/(12*100)),0)</f>
        <v>0</v>
      </c>
    </row>
    <row r="516" customFormat="false" ht="12.8" hidden="false" customHeight="false" outlineLevel="0" collapsed="false">
      <c r="A516" s="67" t="n">
        <v>512</v>
      </c>
      <c r="B516" s="68" t="n">
        <f aca="false">EOMONTH(Input!$C$7,A516)</f>
        <v>58500</v>
      </c>
      <c r="D516" s="67" t="n">
        <f aca="false">DATEDIF(Input!$C$23,$B516,"Y")</f>
        <v>82</v>
      </c>
      <c r="E516" s="67" t="n">
        <f aca="false">DATEDIF(Input!$G$23,$B516,"Y")</f>
        <v>81</v>
      </c>
      <c r="G516" s="69" t="n">
        <f aca="false">Salary_01!$L516</f>
        <v>-1061.3269433035</v>
      </c>
      <c r="H516" s="69" t="n">
        <f aca="false">Salary_02!$L516</f>
        <v>-1061.3269433035</v>
      </c>
      <c r="I516" s="69" t="n">
        <f aca="false">Retirement_Dist_01!$J516</f>
        <v>2785.71952778489</v>
      </c>
      <c r="J516" s="69" t="n">
        <f aca="false">Retirement_Dist_02!$J516</f>
        <v>1498.0326652103</v>
      </c>
      <c r="K516" s="69" t="n">
        <f aca="true">IF($B516&gt;Input!$C$28,(-1)*PMT(Input!$C$19/(100*12),($A$620-OFFSET($A$4,MATCH(Input!$C$28,$B$4:$B$620,1),0,1,1)),$AD$4,0,1),0)</f>
        <v>2734.70377450013</v>
      </c>
      <c r="L516" s="69" t="n">
        <f aca="false">IF(AND(($B516&lt;Input!$C$28),($B516&lt;Input!$G$28)),($G516+$H516+$I516+$J516),($G516+$H516+$I516+$J516+$K516))</f>
        <v>4895.80208088831</v>
      </c>
      <c r="M516" s="69" t="n">
        <f aca="false">Mortgage!$L516</f>
        <v>-865.173973382955</v>
      </c>
      <c r="N516" s="69" t="n">
        <f aca="false">$L516+$M516</f>
        <v>4030.62810750536</v>
      </c>
      <c r="O516" s="69" t="n">
        <f aca="false">IF(AND(($B516&lt;Input!$C$28),($B516&lt;Input!$G$28)),Expenses!$D516,(-1)*$N516)</f>
        <v>-4030.62810750536</v>
      </c>
      <c r="P516" s="69" t="n">
        <f aca="false">Childcare!$D516</f>
        <v>0</v>
      </c>
      <c r="Q516" s="69" t="n">
        <f aca="false">Loan_01!$E516</f>
        <v>0</v>
      </c>
      <c r="R516" s="69" t="n">
        <f aca="false">Loan_02!$E516</f>
        <v>0</v>
      </c>
      <c r="S516" s="69" t="n">
        <f aca="false">(-1)*SUM(Roth_01!$D516+Roth_02!$D516+IRA_01!$D516+IRA_02!$D516+Invest_01!$D516+Invest_02!$D516)</f>
        <v>-0</v>
      </c>
      <c r="T516" s="69" t="n">
        <f aca="false">(-1)*(IF(($B516&gt;Input!$O$22),0,Input!$O$28)+IF(($B516&gt;Input!$O$29),0,Input!$O$35)+IF(($B516&gt;Input!$O$36),0,Input!$O$42))</f>
        <v>-0</v>
      </c>
      <c r="U516" s="69" t="n">
        <f aca="false">IF(($AB515*(Input!$C$17/100)&gt;0),0,($AB515*(Input!$C$17/100)))</f>
        <v>0</v>
      </c>
      <c r="V516" s="69"/>
      <c r="W516" s="69" t="n">
        <f aca="false">IF(($N516+$O516+$P516+$Q516+$R516+$S516+$T516+$U516)&lt;0,($N516+$O516+$P516+$Q516+$R516+$S516+$T516+$U516),0)</f>
        <v>0</v>
      </c>
      <c r="X516" s="69"/>
      <c r="Y516" s="69" t="n">
        <f aca="false">IF(($N516+$O516+$P516+$Q516+$R516+$S516+$T516+$U516)&gt;=0,($N516+$O516+$P516+$Q516+$R516+$S516+$T516+$U516),0)</f>
        <v>0</v>
      </c>
      <c r="AA516" s="69" t="n">
        <f aca="false">IF(AND((($AB515+$W515-$U515)&lt;0),($Y516&gt;0)),($AA515-$K516)*(1+Input!$C$19/(12*100)),($AA515+$Y516-$K516)*(1+Input!$C$19/(12*100)))</f>
        <v>281076.794124264</v>
      </c>
      <c r="AB516" s="69" t="n">
        <f aca="false">IF(AND((($AB515+$W515-$U515)&lt;0),($Y516&gt;=0)),($AB515+$W515-$U515+$Y516)*(1+Input!$C$16/(12*100)),0)</f>
        <v>0</v>
      </c>
    </row>
    <row r="517" customFormat="false" ht="12.8" hidden="false" customHeight="false" outlineLevel="0" collapsed="false">
      <c r="A517" s="67" t="n">
        <v>513</v>
      </c>
      <c r="B517" s="68" t="n">
        <f aca="false">EOMONTH(Input!$C$7,A517)</f>
        <v>58531</v>
      </c>
      <c r="D517" s="67" t="n">
        <f aca="false">DATEDIF(Input!$C$23,$B517,"Y")</f>
        <v>82</v>
      </c>
      <c r="E517" s="67" t="n">
        <f aca="false">DATEDIF(Input!$G$23,$B517,"Y")</f>
        <v>81</v>
      </c>
      <c r="G517" s="69" t="n">
        <f aca="false">Salary_01!$L517</f>
        <v>-1061.3269433035</v>
      </c>
      <c r="H517" s="69" t="n">
        <f aca="false">Salary_02!$L517</f>
        <v>-1061.3269433035</v>
      </c>
      <c r="I517" s="69" t="n">
        <f aca="false">Retirement_Dist_01!$J517</f>
        <v>2785.71952778489</v>
      </c>
      <c r="J517" s="69" t="n">
        <f aca="false">Retirement_Dist_02!$J517</f>
        <v>1498.0326652103</v>
      </c>
      <c r="K517" s="69" t="n">
        <f aca="true">IF($B517&gt;Input!$C$28,(-1)*PMT(Input!$C$19/(100*12),($A$620-OFFSET($A$4,MATCH(Input!$C$28,$B$4:$B$620,1),0,1,1)),$AD$4,0,1),0)</f>
        <v>2734.70377450013</v>
      </c>
      <c r="L517" s="69" t="n">
        <f aca="false">IF(AND(($B517&lt;Input!$C$28),($B517&lt;Input!$G$28)),($G517+$H517+$I517+$J517),($G517+$H517+$I517+$J517+$K517))</f>
        <v>4895.80208088831</v>
      </c>
      <c r="M517" s="69" t="n">
        <f aca="false">Mortgage!$L517</f>
        <v>-865.173973382955</v>
      </c>
      <c r="N517" s="69" t="n">
        <f aca="false">$L517+$M517</f>
        <v>4030.62810750536</v>
      </c>
      <c r="O517" s="69" t="n">
        <f aca="false">IF(AND(($B517&lt;Input!$C$28),($B517&lt;Input!$G$28)),Expenses!$D517,(-1)*$N517)</f>
        <v>-4030.62810750536</v>
      </c>
      <c r="P517" s="69" t="n">
        <f aca="false">Childcare!$D517</f>
        <v>0</v>
      </c>
      <c r="Q517" s="69" t="n">
        <f aca="false">Loan_01!$E517</f>
        <v>0</v>
      </c>
      <c r="R517" s="69" t="n">
        <f aca="false">Loan_02!$E517</f>
        <v>0</v>
      </c>
      <c r="S517" s="69" t="n">
        <f aca="false">(-1)*SUM(Roth_01!$D517+Roth_02!$D517+IRA_01!$D517+IRA_02!$D517+Invest_01!$D517+Invest_02!$D517)</f>
        <v>-0</v>
      </c>
      <c r="T517" s="69" t="n">
        <f aca="false">(-1)*(IF(($B517&gt;Input!$O$22),0,Input!$O$28)+IF(($B517&gt;Input!$O$29),0,Input!$O$35)+IF(($B517&gt;Input!$O$36),0,Input!$O$42))</f>
        <v>-0</v>
      </c>
      <c r="U517" s="69" t="n">
        <f aca="false">IF(($AB516*(Input!$C$17/100)&gt;0),0,($AB516*(Input!$C$17/100)))</f>
        <v>0</v>
      </c>
      <c r="V517" s="69"/>
      <c r="W517" s="69" t="n">
        <f aca="false">IF(($N517+$O517+$P517+$Q517+$R517+$S517+$T517+$U517)&lt;0,($N517+$O517+$P517+$Q517+$R517+$S517+$T517+$U517),0)</f>
        <v>0</v>
      </c>
      <c r="X517" s="69"/>
      <c r="Y517" s="69" t="n">
        <f aca="false">IF(($N517+$O517+$P517+$Q517+$R517+$S517+$T517+$U517)&gt;=0,($N517+$O517+$P517+$Q517+$R517+$S517+$T517+$U517),0)</f>
        <v>0</v>
      </c>
      <c r="AA517" s="69" t="n">
        <f aca="false">IF(AND((($AB516+$W516-$U516)&lt;0),($Y517&gt;0)),($AA516-$K517)*(1+Input!$C$19/(12*100)),($AA516+$Y517-$K517)*(1+Input!$C$19/(12*100)))</f>
        <v>278353.687936861</v>
      </c>
      <c r="AB517" s="69" t="n">
        <f aca="false">IF(AND((($AB516+$W516-$U516)&lt;0),($Y517&gt;=0)),($AB516+$W516-$U516+$Y517)*(1+Input!$C$16/(12*100)),0)</f>
        <v>0</v>
      </c>
    </row>
    <row r="518" customFormat="false" ht="12.8" hidden="false" customHeight="false" outlineLevel="0" collapsed="false">
      <c r="A518" s="67" t="n">
        <v>514</v>
      </c>
      <c r="B518" s="68" t="n">
        <f aca="false">EOMONTH(Input!$C$7,A518)</f>
        <v>58561</v>
      </c>
      <c r="D518" s="67" t="n">
        <f aca="false">DATEDIF(Input!$C$23,$B518,"Y")</f>
        <v>82</v>
      </c>
      <c r="E518" s="67" t="n">
        <f aca="false">DATEDIF(Input!$G$23,$B518,"Y")</f>
        <v>81</v>
      </c>
      <c r="G518" s="69" t="n">
        <f aca="false">Salary_01!$L518</f>
        <v>-1061.3269433035</v>
      </c>
      <c r="H518" s="69" t="n">
        <f aca="false">Salary_02!$L518</f>
        <v>-1061.3269433035</v>
      </c>
      <c r="I518" s="69" t="n">
        <f aca="false">Retirement_Dist_01!$J518</f>
        <v>2785.71952778489</v>
      </c>
      <c r="J518" s="69" t="n">
        <f aca="false">Retirement_Dist_02!$J518</f>
        <v>1498.0326652103</v>
      </c>
      <c r="K518" s="69" t="n">
        <f aca="true">IF($B518&gt;Input!$C$28,(-1)*PMT(Input!$C$19/(100*12),($A$620-OFFSET($A$4,MATCH(Input!$C$28,$B$4:$B$620,1),0,1,1)),$AD$4,0,1),0)</f>
        <v>2734.70377450013</v>
      </c>
      <c r="L518" s="69" t="n">
        <f aca="false">IF(AND(($B518&lt;Input!$C$28),($B518&lt;Input!$G$28)),($G518+$H518+$I518+$J518),($G518+$H518+$I518+$J518+$K518))</f>
        <v>4895.80208088831</v>
      </c>
      <c r="M518" s="69" t="n">
        <f aca="false">Mortgage!$L518</f>
        <v>-865.173973382955</v>
      </c>
      <c r="N518" s="69" t="n">
        <f aca="false">$L518+$M518</f>
        <v>4030.62810750536</v>
      </c>
      <c r="O518" s="69" t="n">
        <f aca="false">IF(AND(($B518&lt;Input!$C$28),($B518&lt;Input!$G$28)),Expenses!$D518,(-1)*$N518)</f>
        <v>-4030.62810750536</v>
      </c>
      <c r="P518" s="69" t="n">
        <f aca="false">Childcare!$D518</f>
        <v>0</v>
      </c>
      <c r="Q518" s="69" t="n">
        <f aca="false">Loan_01!$E518</f>
        <v>0</v>
      </c>
      <c r="R518" s="69" t="n">
        <f aca="false">Loan_02!$E518</f>
        <v>0</v>
      </c>
      <c r="S518" s="69" t="n">
        <f aca="false">(-1)*SUM(Roth_01!$D518+Roth_02!$D518+IRA_01!$D518+IRA_02!$D518+Invest_01!$D518+Invest_02!$D518)</f>
        <v>-0</v>
      </c>
      <c r="T518" s="69" t="n">
        <f aca="false">(-1)*(IF(($B518&gt;Input!$O$22),0,Input!$O$28)+IF(($B518&gt;Input!$O$29),0,Input!$O$35)+IF(($B518&gt;Input!$O$36),0,Input!$O$42))</f>
        <v>-0</v>
      </c>
      <c r="U518" s="69" t="n">
        <f aca="false">IF(($AB517*(Input!$C$17/100)&gt;0),0,($AB517*(Input!$C$17/100)))</f>
        <v>0</v>
      </c>
      <c r="V518" s="69"/>
      <c r="W518" s="69" t="n">
        <f aca="false">IF(($N518+$O518+$P518+$Q518+$R518+$S518+$T518+$U518)&lt;0,($N518+$O518+$P518+$Q518+$R518+$S518+$T518+$U518),0)</f>
        <v>0</v>
      </c>
      <c r="X518" s="69"/>
      <c r="Y518" s="69" t="n">
        <f aca="false">IF(($N518+$O518+$P518+$Q518+$R518+$S518+$T518+$U518)&gt;=0,($N518+$O518+$P518+$Q518+$R518+$S518+$T518+$U518),0)</f>
        <v>0</v>
      </c>
      <c r="AA518" s="69" t="n">
        <f aca="false">IF(AND((($AB517+$W517-$U517)&lt;0),($Y518&gt;0)),($AA517-$K518)*(1+Input!$C$19/(12*100)),($AA517+$Y518-$K518)*(1+Input!$C$19/(12*100)))</f>
        <v>275630.468286701</v>
      </c>
      <c r="AB518" s="69" t="n">
        <f aca="false">IF(AND((($AB517+$W517-$U517)&lt;0),($Y518&gt;=0)),($AB517+$W517-$U517+$Y518)*(1+Input!$C$16/(12*100)),0)</f>
        <v>0</v>
      </c>
    </row>
    <row r="519" customFormat="false" ht="12.8" hidden="false" customHeight="false" outlineLevel="0" collapsed="false">
      <c r="A519" s="67" t="n">
        <v>515</v>
      </c>
      <c r="B519" s="68" t="n">
        <f aca="false">EOMONTH(Input!$C$7,A519)</f>
        <v>58592</v>
      </c>
      <c r="D519" s="67" t="n">
        <f aca="false">DATEDIF(Input!$C$23,$B519,"Y")</f>
        <v>83</v>
      </c>
      <c r="E519" s="67" t="n">
        <f aca="false">DATEDIF(Input!$G$23,$B519,"Y")</f>
        <v>81</v>
      </c>
      <c r="G519" s="69" t="n">
        <f aca="false">Salary_01!$L519</f>
        <v>-1061.3269433035</v>
      </c>
      <c r="H519" s="69" t="n">
        <f aca="false">Salary_02!$L519</f>
        <v>-1061.3269433035</v>
      </c>
      <c r="I519" s="69" t="n">
        <f aca="false">Retirement_Dist_01!$J519</f>
        <v>2785.71952778489</v>
      </c>
      <c r="J519" s="69" t="n">
        <f aca="false">Retirement_Dist_02!$J519</f>
        <v>1498.0326652103</v>
      </c>
      <c r="K519" s="69" t="n">
        <f aca="true">IF($B519&gt;Input!$C$28,(-1)*PMT(Input!$C$19/(100*12),($A$620-OFFSET($A$4,MATCH(Input!$C$28,$B$4:$B$620,1),0,1,1)),$AD$4,0,1),0)</f>
        <v>2734.70377450013</v>
      </c>
      <c r="L519" s="69" t="n">
        <f aca="false">IF(AND(($B519&lt;Input!$C$28),($B519&lt;Input!$G$28)),($G519+$H519+$I519+$J519),($G519+$H519+$I519+$J519+$K519))</f>
        <v>4895.80208088831</v>
      </c>
      <c r="M519" s="69" t="n">
        <f aca="false">Mortgage!$L519</f>
        <v>-865.173973382955</v>
      </c>
      <c r="N519" s="69" t="n">
        <f aca="false">$L519+$M519</f>
        <v>4030.62810750536</v>
      </c>
      <c r="O519" s="69" t="n">
        <f aca="false">IF(AND(($B519&lt;Input!$C$28),($B519&lt;Input!$G$28)),Expenses!$D519,(-1)*$N519)</f>
        <v>-4030.62810750536</v>
      </c>
      <c r="P519" s="69" t="n">
        <f aca="false">Childcare!$D519</f>
        <v>0</v>
      </c>
      <c r="Q519" s="69" t="n">
        <f aca="false">Loan_01!$E519</f>
        <v>0</v>
      </c>
      <c r="R519" s="69" t="n">
        <f aca="false">Loan_02!$E519</f>
        <v>0</v>
      </c>
      <c r="S519" s="69" t="n">
        <f aca="false">(-1)*SUM(Roth_01!$D519+Roth_02!$D519+IRA_01!$D519+IRA_02!$D519+Invest_01!$D519+Invest_02!$D519)</f>
        <v>-0</v>
      </c>
      <c r="T519" s="69" t="n">
        <f aca="false">(-1)*(IF(($B519&gt;Input!$O$22),0,Input!$O$28)+IF(($B519&gt;Input!$O$29),0,Input!$O$35)+IF(($B519&gt;Input!$O$36),0,Input!$O$42))</f>
        <v>-0</v>
      </c>
      <c r="U519" s="69" t="n">
        <f aca="false">IF(($AB518*(Input!$C$17/100)&gt;0),0,($AB518*(Input!$C$17/100)))</f>
        <v>0</v>
      </c>
      <c r="V519" s="69"/>
      <c r="W519" s="69" t="n">
        <f aca="false">IF(($N519+$O519+$P519+$Q519+$R519+$S519+$T519+$U519)&lt;0,($N519+$O519+$P519+$Q519+$R519+$S519+$T519+$U519),0)</f>
        <v>0</v>
      </c>
      <c r="X519" s="69"/>
      <c r="Y519" s="69" t="n">
        <f aca="false">IF(($N519+$O519+$P519+$Q519+$R519+$S519+$T519+$U519)&gt;=0,($N519+$O519+$P519+$Q519+$R519+$S519+$T519+$U519),0)</f>
        <v>0</v>
      </c>
      <c r="AA519" s="69" t="n">
        <f aca="false">IF(AND((($AB518+$W518-$U518)&lt;0),($Y519&gt;0)),($AA518-$K519)*(1+Input!$C$19/(12*100)),($AA518+$Y519-$K519)*(1+Input!$C$19/(12*100)))</f>
        <v>272907.135169056</v>
      </c>
      <c r="AB519" s="69" t="n">
        <f aca="false">IF(AND((($AB518+$W518-$U518)&lt;0),($Y519&gt;=0)),($AB518+$W518-$U518+$Y519)*(1+Input!$C$16/(12*100)),0)</f>
        <v>0</v>
      </c>
    </row>
    <row r="520" customFormat="false" ht="12.8" hidden="false" customHeight="false" outlineLevel="0" collapsed="false">
      <c r="A520" s="67" t="n">
        <v>516</v>
      </c>
      <c r="B520" s="68" t="n">
        <f aca="false">EOMONTH(Input!$C$7,A520)</f>
        <v>58622</v>
      </c>
      <c r="D520" s="67" t="n">
        <f aca="false">DATEDIF(Input!$C$23,$B520,"Y")</f>
        <v>83</v>
      </c>
      <c r="E520" s="67" t="n">
        <f aca="false">DATEDIF(Input!$G$23,$B520,"Y")</f>
        <v>81</v>
      </c>
      <c r="G520" s="69" t="n">
        <f aca="false">Salary_01!$L520</f>
        <v>-1082.55348216957</v>
      </c>
      <c r="H520" s="69" t="n">
        <f aca="false">Salary_02!$L520</f>
        <v>-1082.55348216957</v>
      </c>
      <c r="I520" s="69" t="n">
        <f aca="false">Retirement_Dist_01!$J520</f>
        <v>2785.71952778489</v>
      </c>
      <c r="J520" s="69" t="n">
        <f aca="false">Retirement_Dist_02!$J520</f>
        <v>1498.0326652103</v>
      </c>
      <c r="K520" s="69" t="n">
        <f aca="true">IF($B520&gt;Input!$C$28,(-1)*PMT(Input!$C$19/(100*12),($A$620-OFFSET($A$4,MATCH(Input!$C$28,$B$4:$B$620,1),0,1,1)),$AD$4,0,1),0)</f>
        <v>2734.70377450013</v>
      </c>
      <c r="L520" s="69" t="n">
        <f aca="false">IF(AND(($B520&lt;Input!$C$28),($B520&lt;Input!$G$28)),($G520+$H520+$I520+$J520),($G520+$H520+$I520+$J520+$K520))</f>
        <v>4853.34900315617</v>
      </c>
      <c r="M520" s="69" t="n">
        <f aca="false">Mortgage!$L520</f>
        <v>-891.129192584444</v>
      </c>
      <c r="N520" s="69" t="n">
        <f aca="false">$L520+$M520</f>
        <v>3962.21981057173</v>
      </c>
      <c r="O520" s="69" t="n">
        <f aca="false">IF(AND(($B520&lt;Input!$C$28),($B520&lt;Input!$G$28)),Expenses!$D520,(-1)*$N520)</f>
        <v>-3962.21981057173</v>
      </c>
      <c r="P520" s="69" t="n">
        <f aca="false">Childcare!$D520</f>
        <v>0</v>
      </c>
      <c r="Q520" s="69" t="n">
        <f aca="false">Loan_01!$E520</f>
        <v>0</v>
      </c>
      <c r="R520" s="69" t="n">
        <f aca="false">Loan_02!$E520</f>
        <v>0</v>
      </c>
      <c r="S520" s="69" t="n">
        <f aca="false">(-1)*SUM(Roth_01!$D520+Roth_02!$D520+IRA_01!$D520+IRA_02!$D520+Invest_01!$D520+Invest_02!$D520)</f>
        <v>-0</v>
      </c>
      <c r="T520" s="69" t="n">
        <f aca="false">(-1)*(IF(($B520&gt;Input!$O$22),0,Input!$O$28)+IF(($B520&gt;Input!$O$29),0,Input!$O$35)+IF(($B520&gt;Input!$O$36),0,Input!$O$42))</f>
        <v>-0</v>
      </c>
      <c r="U520" s="69" t="n">
        <f aca="false">IF(($AB519*(Input!$C$17/100)&gt;0),0,($AB519*(Input!$C$17/100)))</f>
        <v>0</v>
      </c>
      <c r="V520" s="69"/>
      <c r="W520" s="69" t="n">
        <f aca="false">IF(($N520+$O520+$P520+$Q520+$R520+$S520+$T520+$U520)&lt;0,($N520+$O520+$P520+$Q520+$R520+$S520+$T520+$U520),0)</f>
        <v>0</v>
      </c>
      <c r="X520" s="69"/>
      <c r="Y520" s="69" t="n">
        <f aca="false">IF(($N520+$O520+$P520+$Q520+$R520+$S520+$T520+$U520)&gt;=0,($N520+$O520+$P520+$Q520+$R520+$S520+$T520+$U520),0)</f>
        <v>0</v>
      </c>
      <c r="AA520" s="69" t="n">
        <f aca="false">IF(AND((($AB519+$W519-$U519)&lt;0),($Y520&gt;0)),($AA519-$K520)*(1+Input!$C$19/(12*100)),($AA519+$Y520-$K520)*(1+Input!$C$19/(12*100)))</f>
        <v>270183.688579197</v>
      </c>
      <c r="AB520" s="69" t="n">
        <f aca="false">IF(AND((($AB519+$W519-$U519)&lt;0),($Y520&gt;=0)),($AB519+$W519-$U519+$Y520)*(1+Input!$C$16/(12*100)),0)</f>
        <v>0</v>
      </c>
    </row>
    <row r="521" customFormat="false" ht="12.8" hidden="false" customHeight="false" outlineLevel="0" collapsed="false">
      <c r="A521" s="67" t="n">
        <v>517</v>
      </c>
      <c r="B521" s="68" t="n">
        <f aca="false">EOMONTH(Input!$C$7,A521)</f>
        <v>58653</v>
      </c>
      <c r="D521" s="67" t="n">
        <f aca="false">DATEDIF(Input!$C$23,$B521,"Y")</f>
        <v>83</v>
      </c>
      <c r="E521" s="67" t="n">
        <f aca="false">DATEDIF(Input!$G$23,$B521,"Y")</f>
        <v>81</v>
      </c>
      <c r="G521" s="69" t="n">
        <f aca="false">Salary_01!$L521</f>
        <v>-1082.55348216957</v>
      </c>
      <c r="H521" s="69" t="n">
        <f aca="false">Salary_02!$L521</f>
        <v>-1082.55348216957</v>
      </c>
      <c r="I521" s="69" t="n">
        <f aca="false">Retirement_Dist_01!$J521</f>
        <v>2785.71952778489</v>
      </c>
      <c r="J521" s="69" t="n">
        <f aca="false">Retirement_Dist_02!$J521</f>
        <v>1498.0326652103</v>
      </c>
      <c r="K521" s="69" t="n">
        <f aca="true">IF($B521&gt;Input!$C$28,(-1)*PMT(Input!$C$19/(100*12),($A$620-OFFSET($A$4,MATCH(Input!$C$28,$B$4:$B$620,1),0,1,1)),$AD$4,0,1),0)</f>
        <v>2734.70377450013</v>
      </c>
      <c r="L521" s="69" t="n">
        <f aca="false">IF(AND(($B521&lt;Input!$C$28),($B521&lt;Input!$G$28)),($G521+$H521+$I521+$J521),($G521+$H521+$I521+$J521+$K521))</f>
        <v>4853.34900315617</v>
      </c>
      <c r="M521" s="69" t="n">
        <f aca="false">Mortgage!$L521</f>
        <v>-891.129192584444</v>
      </c>
      <c r="N521" s="69" t="n">
        <f aca="false">$L521+$M521</f>
        <v>3962.21981057173</v>
      </c>
      <c r="O521" s="69" t="n">
        <f aca="false">IF(AND(($B521&lt;Input!$C$28),($B521&lt;Input!$G$28)),Expenses!$D521,(-1)*$N521)</f>
        <v>-3962.21981057173</v>
      </c>
      <c r="P521" s="69" t="n">
        <f aca="false">Childcare!$D521</f>
        <v>0</v>
      </c>
      <c r="Q521" s="69" t="n">
        <f aca="false">Loan_01!$E521</f>
        <v>0</v>
      </c>
      <c r="R521" s="69" t="n">
        <f aca="false">Loan_02!$E521</f>
        <v>0</v>
      </c>
      <c r="S521" s="69" t="n">
        <f aca="false">(-1)*SUM(Roth_01!$D521+Roth_02!$D521+IRA_01!$D521+IRA_02!$D521+Invest_01!$D521+Invest_02!$D521)</f>
        <v>-0</v>
      </c>
      <c r="T521" s="69" t="n">
        <f aca="false">(-1)*(IF(($B521&gt;Input!$O$22),0,Input!$O$28)+IF(($B521&gt;Input!$O$29),0,Input!$O$35)+IF(($B521&gt;Input!$O$36),0,Input!$O$42))</f>
        <v>-0</v>
      </c>
      <c r="U521" s="69" t="n">
        <f aca="false">IF(($AB520*(Input!$C$17/100)&gt;0),0,($AB520*(Input!$C$17/100)))</f>
        <v>0</v>
      </c>
      <c r="V521" s="69"/>
      <c r="W521" s="69" t="n">
        <f aca="false">IF(($N521+$O521+$P521+$Q521+$R521+$S521+$T521+$U521)&lt;0,($N521+$O521+$P521+$Q521+$R521+$S521+$T521+$U521),0)</f>
        <v>0</v>
      </c>
      <c r="X521" s="69"/>
      <c r="Y521" s="69" t="n">
        <f aca="false">IF(($N521+$O521+$P521+$Q521+$R521+$S521+$T521+$U521)&gt;=0,($N521+$O521+$P521+$Q521+$R521+$S521+$T521+$U521),0)</f>
        <v>0</v>
      </c>
      <c r="AA521" s="69" t="n">
        <f aca="false">IF(AND((($AB520+$W520-$U520)&lt;0),($Y521&gt;0)),($AA520-$K521)*(1+Input!$C$19/(12*100)),($AA520+$Y521-$K521)*(1+Input!$C$19/(12*100)))</f>
        <v>267460.128512397</v>
      </c>
      <c r="AB521" s="69" t="n">
        <f aca="false">IF(AND((($AB520+$W520-$U520)&lt;0),($Y521&gt;=0)),($AB520+$W520-$U520+$Y521)*(1+Input!$C$16/(12*100)),0)</f>
        <v>0</v>
      </c>
    </row>
    <row r="522" customFormat="false" ht="12.8" hidden="false" customHeight="false" outlineLevel="0" collapsed="false">
      <c r="A522" s="67" t="n">
        <v>518</v>
      </c>
      <c r="B522" s="68" t="n">
        <f aca="false">EOMONTH(Input!$C$7,A522)</f>
        <v>58684</v>
      </c>
      <c r="D522" s="67" t="n">
        <f aca="false">DATEDIF(Input!$C$23,$B522,"Y")</f>
        <v>83</v>
      </c>
      <c r="E522" s="67" t="n">
        <f aca="false">DATEDIF(Input!$G$23,$B522,"Y")</f>
        <v>81</v>
      </c>
      <c r="G522" s="69" t="n">
        <f aca="false">Salary_01!$L522</f>
        <v>-1082.55348216957</v>
      </c>
      <c r="H522" s="69" t="n">
        <f aca="false">Salary_02!$L522</f>
        <v>-1082.55348216957</v>
      </c>
      <c r="I522" s="69" t="n">
        <f aca="false">Retirement_Dist_01!$J522</f>
        <v>2785.71952778489</v>
      </c>
      <c r="J522" s="69" t="n">
        <f aca="false">Retirement_Dist_02!$J522</f>
        <v>1498.0326652103</v>
      </c>
      <c r="K522" s="69" t="n">
        <f aca="true">IF($B522&gt;Input!$C$28,(-1)*PMT(Input!$C$19/(100*12),($A$620-OFFSET($A$4,MATCH(Input!$C$28,$B$4:$B$620,1),0,1,1)),$AD$4,0,1),0)</f>
        <v>2734.70377450013</v>
      </c>
      <c r="L522" s="69" t="n">
        <f aca="false">IF(AND(($B522&lt;Input!$C$28),($B522&lt;Input!$G$28)),($G522+$H522+$I522+$J522),($G522+$H522+$I522+$J522+$K522))</f>
        <v>4853.34900315617</v>
      </c>
      <c r="M522" s="69" t="n">
        <f aca="false">Mortgage!$L522</f>
        <v>-891.129192584444</v>
      </c>
      <c r="N522" s="69" t="n">
        <f aca="false">$L522+$M522</f>
        <v>3962.21981057173</v>
      </c>
      <c r="O522" s="69" t="n">
        <f aca="false">IF(AND(($B522&lt;Input!$C$28),($B522&lt;Input!$G$28)),Expenses!$D522,(-1)*$N522)</f>
        <v>-3962.21981057173</v>
      </c>
      <c r="P522" s="69" t="n">
        <f aca="false">Childcare!$D522</f>
        <v>0</v>
      </c>
      <c r="Q522" s="69" t="n">
        <f aca="false">Loan_01!$E522</f>
        <v>0</v>
      </c>
      <c r="R522" s="69" t="n">
        <f aca="false">Loan_02!$E522</f>
        <v>0</v>
      </c>
      <c r="S522" s="69" t="n">
        <f aca="false">(-1)*SUM(Roth_01!$D522+Roth_02!$D522+IRA_01!$D522+IRA_02!$D522+Invest_01!$D522+Invest_02!$D522)</f>
        <v>-0</v>
      </c>
      <c r="T522" s="69" t="n">
        <f aca="false">(-1)*(IF(($B522&gt;Input!$O$22),0,Input!$O$28)+IF(($B522&gt;Input!$O$29),0,Input!$O$35)+IF(($B522&gt;Input!$O$36),0,Input!$O$42))</f>
        <v>-0</v>
      </c>
      <c r="U522" s="69" t="n">
        <f aca="false">IF(($AB521*(Input!$C$17/100)&gt;0),0,($AB521*(Input!$C$17/100)))</f>
        <v>0</v>
      </c>
      <c r="V522" s="69"/>
      <c r="W522" s="69" t="n">
        <f aca="false">IF(($N522+$O522+$P522+$Q522+$R522+$S522+$T522+$U522)&lt;0,($N522+$O522+$P522+$Q522+$R522+$S522+$T522+$U522),0)</f>
        <v>0</v>
      </c>
      <c r="X522" s="69"/>
      <c r="Y522" s="69" t="n">
        <f aca="false">IF(($N522+$O522+$P522+$Q522+$R522+$S522+$T522+$U522)&gt;=0,($N522+$O522+$P522+$Q522+$R522+$S522+$T522+$U522),0)</f>
        <v>0</v>
      </c>
      <c r="AA522" s="69" t="n">
        <f aca="false">IF(AND((($AB521+$W521-$U521)&lt;0),($Y522&gt;0)),($AA521-$K522)*(1+Input!$C$19/(12*100)),($AA521+$Y522-$K522)*(1+Input!$C$19/(12*100)))</f>
        <v>264736.454963928</v>
      </c>
      <c r="AB522" s="69" t="n">
        <f aca="false">IF(AND((($AB521+$W521-$U521)&lt;0),($Y522&gt;=0)),($AB521+$W521-$U521+$Y522)*(1+Input!$C$16/(12*100)),0)</f>
        <v>0</v>
      </c>
    </row>
    <row r="523" customFormat="false" ht="12.8" hidden="false" customHeight="false" outlineLevel="0" collapsed="false">
      <c r="A523" s="67" t="n">
        <v>519</v>
      </c>
      <c r="B523" s="68" t="n">
        <f aca="false">EOMONTH(Input!$C$7,A523)</f>
        <v>58714</v>
      </c>
      <c r="D523" s="67" t="n">
        <f aca="false">DATEDIF(Input!$C$23,$B523,"Y")</f>
        <v>83</v>
      </c>
      <c r="E523" s="67" t="n">
        <f aca="false">DATEDIF(Input!$G$23,$B523,"Y")</f>
        <v>81</v>
      </c>
      <c r="G523" s="69" t="n">
        <f aca="false">Salary_01!$L523</f>
        <v>-1082.55348216957</v>
      </c>
      <c r="H523" s="69" t="n">
        <f aca="false">Salary_02!$L523</f>
        <v>-1082.55348216957</v>
      </c>
      <c r="I523" s="69" t="n">
        <f aca="false">Retirement_Dist_01!$J523</f>
        <v>2785.71952778489</v>
      </c>
      <c r="J523" s="69" t="n">
        <f aca="false">Retirement_Dist_02!$J523</f>
        <v>1498.0326652103</v>
      </c>
      <c r="K523" s="69" t="n">
        <f aca="true">IF($B523&gt;Input!$C$28,(-1)*PMT(Input!$C$19/(100*12),($A$620-OFFSET($A$4,MATCH(Input!$C$28,$B$4:$B$620,1),0,1,1)),$AD$4,0,1),0)</f>
        <v>2734.70377450013</v>
      </c>
      <c r="L523" s="69" t="n">
        <f aca="false">IF(AND(($B523&lt;Input!$C$28),($B523&lt;Input!$G$28)),($G523+$H523+$I523+$J523),($G523+$H523+$I523+$J523+$K523))</f>
        <v>4853.34900315617</v>
      </c>
      <c r="M523" s="69" t="n">
        <f aca="false">Mortgage!$L523</f>
        <v>-891.129192584444</v>
      </c>
      <c r="N523" s="69" t="n">
        <f aca="false">$L523+$M523</f>
        <v>3962.21981057173</v>
      </c>
      <c r="O523" s="69" t="n">
        <f aca="false">IF(AND(($B523&lt;Input!$C$28),($B523&lt;Input!$G$28)),Expenses!$D523,(-1)*$N523)</f>
        <v>-3962.21981057173</v>
      </c>
      <c r="P523" s="69" t="n">
        <f aca="false">Childcare!$D523</f>
        <v>0</v>
      </c>
      <c r="Q523" s="69" t="n">
        <f aca="false">Loan_01!$E523</f>
        <v>0</v>
      </c>
      <c r="R523" s="69" t="n">
        <f aca="false">Loan_02!$E523</f>
        <v>0</v>
      </c>
      <c r="S523" s="69" t="n">
        <f aca="false">(-1)*SUM(Roth_01!$D523+Roth_02!$D523+IRA_01!$D523+IRA_02!$D523+Invest_01!$D523+Invest_02!$D523)</f>
        <v>-0</v>
      </c>
      <c r="T523" s="69" t="n">
        <f aca="false">(-1)*(IF(($B523&gt;Input!$O$22),0,Input!$O$28)+IF(($B523&gt;Input!$O$29),0,Input!$O$35)+IF(($B523&gt;Input!$O$36),0,Input!$O$42))</f>
        <v>-0</v>
      </c>
      <c r="U523" s="69" t="n">
        <f aca="false">IF(($AB522*(Input!$C$17/100)&gt;0),0,($AB522*(Input!$C$17/100)))</f>
        <v>0</v>
      </c>
      <c r="V523" s="69"/>
      <c r="W523" s="69" t="n">
        <f aca="false">IF(($N523+$O523+$P523+$Q523+$R523+$S523+$T523+$U523)&lt;0,($N523+$O523+$P523+$Q523+$R523+$S523+$T523+$U523),0)</f>
        <v>0</v>
      </c>
      <c r="X523" s="69"/>
      <c r="Y523" s="69" t="n">
        <f aca="false">IF(($N523+$O523+$P523+$Q523+$R523+$S523+$T523+$U523)&gt;=0,($N523+$O523+$P523+$Q523+$R523+$S523+$T523+$U523),0)</f>
        <v>0</v>
      </c>
      <c r="AA523" s="69" t="n">
        <f aca="false">IF(AND((($AB522+$W522-$U522)&lt;0),($Y523&gt;0)),($AA522-$K523)*(1+Input!$C$19/(12*100)),($AA522+$Y523-$K523)*(1+Input!$C$19/(12*100)))</f>
        <v>262012.667929061</v>
      </c>
      <c r="AB523" s="69" t="n">
        <f aca="false">IF(AND((($AB522+$W522-$U522)&lt;0),($Y523&gt;=0)),($AB522+$W522-$U522+$Y523)*(1+Input!$C$16/(12*100)),0)</f>
        <v>0</v>
      </c>
    </row>
    <row r="524" customFormat="false" ht="12.8" hidden="false" customHeight="false" outlineLevel="0" collapsed="false">
      <c r="A524" s="67" t="n">
        <v>520</v>
      </c>
      <c r="B524" s="68" t="n">
        <f aca="false">EOMONTH(Input!$C$7,A524)</f>
        <v>58745</v>
      </c>
      <c r="D524" s="67" t="n">
        <f aca="false">DATEDIF(Input!$C$23,$B524,"Y")</f>
        <v>83</v>
      </c>
      <c r="E524" s="67" t="n">
        <f aca="false">DATEDIF(Input!$G$23,$B524,"Y")</f>
        <v>82</v>
      </c>
      <c r="G524" s="69" t="n">
        <f aca="false">Salary_01!$L524</f>
        <v>-1082.55348216957</v>
      </c>
      <c r="H524" s="69" t="n">
        <f aca="false">Salary_02!$L524</f>
        <v>-1082.55348216957</v>
      </c>
      <c r="I524" s="69" t="n">
        <f aca="false">Retirement_Dist_01!$J524</f>
        <v>2785.71952778489</v>
      </c>
      <c r="J524" s="69" t="n">
        <f aca="false">Retirement_Dist_02!$J524</f>
        <v>1498.0326652103</v>
      </c>
      <c r="K524" s="69" t="n">
        <f aca="true">IF($B524&gt;Input!$C$28,(-1)*PMT(Input!$C$19/(100*12),($A$620-OFFSET($A$4,MATCH(Input!$C$28,$B$4:$B$620,1),0,1,1)),$AD$4,0,1),0)</f>
        <v>2734.70377450013</v>
      </c>
      <c r="L524" s="69" t="n">
        <f aca="false">IF(AND(($B524&lt;Input!$C$28),($B524&lt;Input!$G$28)),($G524+$H524+$I524+$J524),($G524+$H524+$I524+$J524+$K524))</f>
        <v>4853.34900315617</v>
      </c>
      <c r="M524" s="69" t="n">
        <f aca="false">Mortgage!$L524</f>
        <v>-891.129192584444</v>
      </c>
      <c r="N524" s="69" t="n">
        <f aca="false">$L524+$M524</f>
        <v>3962.21981057173</v>
      </c>
      <c r="O524" s="69" t="n">
        <f aca="false">IF(AND(($B524&lt;Input!$C$28),($B524&lt;Input!$G$28)),Expenses!$D524,(-1)*$N524)</f>
        <v>-3962.21981057173</v>
      </c>
      <c r="P524" s="69" t="n">
        <f aca="false">Childcare!$D524</f>
        <v>0</v>
      </c>
      <c r="Q524" s="69" t="n">
        <f aca="false">Loan_01!$E524</f>
        <v>0</v>
      </c>
      <c r="R524" s="69" t="n">
        <f aca="false">Loan_02!$E524</f>
        <v>0</v>
      </c>
      <c r="S524" s="69" t="n">
        <f aca="false">(-1)*SUM(Roth_01!$D524+Roth_02!$D524+IRA_01!$D524+IRA_02!$D524+Invest_01!$D524+Invest_02!$D524)</f>
        <v>-0</v>
      </c>
      <c r="T524" s="69" t="n">
        <f aca="false">(-1)*(IF(($B524&gt;Input!$O$22),0,Input!$O$28)+IF(($B524&gt;Input!$O$29),0,Input!$O$35)+IF(($B524&gt;Input!$O$36),0,Input!$O$42))</f>
        <v>-0</v>
      </c>
      <c r="U524" s="69" t="n">
        <f aca="false">IF(($AB523*(Input!$C$17/100)&gt;0),0,($AB523*(Input!$C$17/100)))</f>
        <v>0</v>
      </c>
      <c r="V524" s="69"/>
      <c r="W524" s="69" t="n">
        <f aca="false">IF(($N524+$O524+$P524+$Q524+$R524+$S524+$T524+$U524)&lt;0,($N524+$O524+$P524+$Q524+$R524+$S524+$T524+$U524),0)</f>
        <v>0</v>
      </c>
      <c r="X524" s="69"/>
      <c r="Y524" s="69" t="n">
        <f aca="false">IF(($N524+$O524+$P524+$Q524+$R524+$S524+$T524+$U524)&gt;=0,($N524+$O524+$P524+$Q524+$R524+$S524+$T524+$U524),0)</f>
        <v>0</v>
      </c>
      <c r="AA524" s="69" t="n">
        <f aca="false">IF(AND((($AB523+$W523-$U523)&lt;0),($Y524&gt;0)),($AA523-$K524)*(1+Input!$C$19/(12*100)),($AA523+$Y524-$K524)*(1+Input!$C$19/(12*100)))</f>
        <v>259288.767403067</v>
      </c>
      <c r="AB524" s="69" t="n">
        <f aca="false">IF(AND((($AB523+$W523-$U523)&lt;0),($Y524&gt;=0)),($AB523+$W523-$U523+$Y524)*(1+Input!$C$16/(12*100)),0)</f>
        <v>0</v>
      </c>
    </row>
    <row r="525" customFormat="false" ht="12.8" hidden="false" customHeight="false" outlineLevel="0" collapsed="false">
      <c r="A525" s="67" t="n">
        <v>521</v>
      </c>
      <c r="B525" s="68" t="n">
        <f aca="false">EOMONTH(Input!$C$7,A525)</f>
        <v>58775</v>
      </c>
      <c r="D525" s="67" t="n">
        <f aca="false">DATEDIF(Input!$C$23,$B525,"Y")</f>
        <v>83</v>
      </c>
      <c r="E525" s="67" t="n">
        <f aca="false">DATEDIF(Input!$G$23,$B525,"Y")</f>
        <v>82</v>
      </c>
      <c r="G525" s="69" t="n">
        <f aca="false">Salary_01!$L525</f>
        <v>-1082.55348216957</v>
      </c>
      <c r="H525" s="69" t="n">
        <f aca="false">Salary_02!$L525</f>
        <v>-1082.55348216957</v>
      </c>
      <c r="I525" s="69" t="n">
        <f aca="false">Retirement_Dist_01!$J525</f>
        <v>2785.71952778489</v>
      </c>
      <c r="J525" s="69" t="n">
        <f aca="false">Retirement_Dist_02!$J525</f>
        <v>1498.0326652103</v>
      </c>
      <c r="K525" s="69" t="n">
        <f aca="true">IF($B525&gt;Input!$C$28,(-1)*PMT(Input!$C$19/(100*12),($A$620-OFFSET($A$4,MATCH(Input!$C$28,$B$4:$B$620,1),0,1,1)),$AD$4,0,1),0)</f>
        <v>2734.70377450013</v>
      </c>
      <c r="L525" s="69" t="n">
        <f aca="false">IF(AND(($B525&lt;Input!$C$28),($B525&lt;Input!$G$28)),($G525+$H525+$I525+$J525),($G525+$H525+$I525+$J525+$K525))</f>
        <v>4853.34900315617</v>
      </c>
      <c r="M525" s="69" t="n">
        <f aca="false">Mortgage!$L525</f>
        <v>-891.129192584444</v>
      </c>
      <c r="N525" s="69" t="n">
        <f aca="false">$L525+$M525</f>
        <v>3962.21981057173</v>
      </c>
      <c r="O525" s="69" t="n">
        <f aca="false">IF(AND(($B525&lt;Input!$C$28),($B525&lt;Input!$G$28)),Expenses!$D525,(-1)*$N525)</f>
        <v>-3962.21981057173</v>
      </c>
      <c r="P525" s="69" t="n">
        <f aca="false">Childcare!$D525</f>
        <v>0</v>
      </c>
      <c r="Q525" s="69" t="n">
        <f aca="false">Loan_01!$E525</f>
        <v>0</v>
      </c>
      <c r="R525" s="69" t="n">
        <f aca="false">Loan_02!$E525</f>
        <v>0</v>
      </c>
      <c r="S525" s="69" t="n">
        <f aca="false">(-1)*SUM(Roth_01!$D525+Roth_02!$D525+IRA_01!$D525+IRA_02!$D525+Invest_01!$D525+Invest_02!$D525)</f>
        <v>-0</v>
      </c>
      <c r="T525" s="69" t="n">
        <f aca="false">(-1)*(IF(($B525&gt;Input!$O$22),0,Input!$O$28)+IF(($B525&gt;Input!$O$29),0,Input!$O$35)+IF(($B525&gt;Input!$O$36),0,Input!$O$42))</f>
        <v>-0</v>
      </c>
      <c r="U525" s="69" t="n">
        <f aca="false">IF(($AB524*(Input!$C$17/100)&gt;0),0,($AB524*(Input!$C$17/100)))</f>
        <v>0</v>
      </c>
      <c r="V525" s="69"/>
      <c r="W525" s="69" t="n">
        <f aca="false">IF(($N525+$O525+$P525+$Q525+$R525+$S525+$T525+$U525)&lt;0,($N525+$O525+$P525+$Q525+$R525+$S525+$T525+$U525),0)</f>
        <v>0</v>
      </c>
      <c r="X525" s="69"/>
      <c r="Y525" s="69" t="n">
        <f aca="false">IF(($N525+$O525+$P525+$Q525+$R525+$S525+$T525+$U525)&gt;=0,($N525+$O525+$P525+$Q525+$R525+$S525+$T525+$U525),0)</f>
        <v>0</v>
      </c>
      <c r="AA525" s="69" t="n">
        <f aca="false">IF(AND((($AB524+$W524-$U524)&lt;0),($Y525&gt;0)),($AA524-$K525)*(1+Input!$C$19/(12*100)),($AA524+$Y525-$K525)*(1+Input!$C$19/(12*100)))</f>
        <v>256564.753381218</v>
      </c>
      <c r="AB525" s="69" t="n">
        <f aca="false">IF(AND((($AB524+$W524-$U524)&lt;0),($Y525&gt;=0)),($AB524+$W524-$U524+$Y525)*(1+Input!$C$16/(12*100)),0)</f>
        <v>0</v>
      </c>
    </row>
    <row r="526" customFormat="false" ht="12.8" hidden="false" customHeight="false" outlineLevel="0" collapsed="false">
      <c r="A526" s="67" t="n">
        <v>522</v>
      </c>
      <c r="B526" s="68" t="n">
        <f aca="false">EOMONTH(Input!$C$7,A526)</f>
        <v>58806</v>
      </c>
      <c r="D526" s="67" t="n">
        <f aca="false">DATEDIF(Input!$C$23,$B526,"Y")</f>
        <v>83</v>
      </c>
      <c r="E526" s="67" t="n">
        <f aca="false">DATEDIF(Input!$G$23,$B526,"Y")</f>
        <v>82</v>
      </c>
      <c r="G526" s="69" t="n">
        <f aca="false">Salary_01!$L526</f>
        <v>-1082.55348216957</v>
      </c>
      <c r="H526" s="69" t="n">
        <f aca="false">Salary_02!$L526</f>
        <v>-1082.55348216957</v>
      </c>
      <c r="I526" s="69" t="n">
        <f aca="false">Retirement_Dist_01!$J526</f>
        <v>2785.71952778489</v>
      </c>
      <c r="J526" s="69" t="n">
        <f aca="false">Retirement_Dist_02!$J526</f>
        <v>1498.0326652103</v>
      </c>
      <c r="K526" s="69" t="n">
        <f aca="true">IF($B526&gt;Input!$C$28,(-1)*PMT(Input!$C$19/(100*12),($A$620-OFFSET($A$4,MATCH(Input!$C$28,$B$4:$B$620,1),0,1,1)),$AD$4,0,1),0)</f>
        <v>2734.70377450013</v>
      </c>
      <c r="L526" s="69" t="n">
        <f aca="false">IF(AND(($B526&lt;Input!$C$28),($B526&lt;Input!$G$28)),($G526+$H526+$I526+$J526),($G526+$H526+$I526+$J526+$K526))</f>
        <v>4853.34900315617</v>
      </c>
      <c r="M526" s="69" t="n">
        <f aca="false">Mortgage!$L526</f>
        <v>-891.129192584444</v>
      </c>
      <c r="N526" s="69" t="n">
        <f aca="false">$L526+$M526</f>
        <v>3962.21981057173</v>
      </c>
      <c r="O526" s="69" t="n">
        <f aca="false">IF(AND(($B526&lt;Input!$C$28),($B526&lt;Input!$G$28)),Expenses!$D526,(-1)*$N526)</f>
        <v>-3962.21981057173</v>
      </c>
      <c r="P526" s="69" t="n">
        <f aca="false">Childcare!$D526</f>
        <v>0</v>
      </c>
      <c r="Q526" s="69" t="n">
        <f aca="false">Loan_01!$E526</f>
        <v>0</v>
      </c>
      <c r="R526" s="69" t="n">
        <f aca="false">Loan_02!$E526</f>
        <v>0</v>
      </c>
      <c r="S526" s="69" t="n">
        <f aca="false">(-1)*SUM(Roth_01!$D526+Roth_02!$D526+IRA_01!$D526+IRA_02!$D526+Invest_01!$D526+Invest_02!$D526)</f>
        <v>-0</v>
      </c>
      <c r="T526" s="69" t="n">
        <f aca="false">(-1)*(IF(($B526&gt;Input!$O$22),0,Input!$O$28)+IF(($B526&gt;Input!$O$29),0,Input!$O$35)+IF(($B526&gt;Input!$O$36),0,Input!$O$42))</f>
        <v>-0</v>
      </c>
      <c r="U526" s="69" t="n">
        <f aca="false">IF(($AB525*(Input!$C$17/100)&gt;0),0,($AB525*(Input!$C$17/100)))</f>
        <v>0</v>
      </c>
      <c r="V526" s="69"/>
      <c r="W526" s="69" t="n">
        <f aca="false">IF(($N526+$O526+$P526+$Q526+$R526+$S526+$T526+$U526)&lt;0,($N526+$O526+$P526+$Q526+$R526+$S526+$T526+$U526),0)</f>
        <v>0</v>
      </c>
      <c r="X526" s="69"/>
      <c r="Y526" s="69" t="n">
        <f aca="false">IF(($N526+$O526+$P526+$Q526+$R526+$S526+$T526+$U526)&gt;=0,($N526+$O526+$P526+$Q526+$R526+$S526+$T526+$U526),0)</f>
        <v>0</v>
      </c>
      <c r="AA526" s="69" t="n">
        <f aca="false">IF(AND((($AB525+$W525-$U525)&lt;0),($Y526&gt;0)),($AA525-$K526)*(1+Input!$C$19/(12*100)),($AA525+$Y526-$K526)*(1+Input!$C$19/(12*100)))</f>
        <v>253840.625858785</v>
      </c>
      <c r="AB526" s="69" t="n">
        <f aca="false">IF(AND((($AB525+$W525-$U525)&lt;0),($Y526&gt;=0)),($AB525+$W525-$U525+$Y526)*(1+Input!$C$16/(12*100)),0)</f>
        <v>0</v>
      </c>
    </row>
    <row r="527" customFormat="false" ht="12.8" hidden="false" customHeight="false" outlineLevel="0" collapsed="false">
      <c r="A527" s="67" t="n">
        <v>523</v>
      </c>
      <c r="B527" s="68" t="n">
        <f aca="false">EOMONTH(Input!$C$7,A527)</f>
        <v>58837</v>
      </c>
      <c r="D527" s="67" t="n">
        <f aca="false">DATEDIF(Input!$C$23,$B527,"Y")</f>
        <v>83</v>
      </c>
      <c r="E527" s="67" t="n">
        <f aca="false">DATEDIF(Input!$G$23,$B527,"Y")</f>
        <v>82</v>
      </c>
      <c r="G527" s="69" t="n">
        <f aca="false">Salary_01!$L527</f>
        <v>-1082.55348216957</v>
      </c>
      <c r="H527" s="69" t="n">
        <f aca="false">Salary_02!$L527</f>
        <v>-1082.55348216957</v>
      </c>
      <c r="I527" s="69" t="n">
        <f aca="false">Retirement_Dist_01!$J527</f>
        <v>2785.71952778489</v>
      </c>
      <c r="J527" s="69" t="n">
        <f aca="false">Retirement_Dist_02!$J527</f>
        <v>1498.0326652103</v>
      </c>
      <c r="K527" s="69" t="n">
        <f aca="true">IF($B527&gt;Input!$C$28,(-1)*PMT(Input!$C$19/(100*12),($A$620-OFFSET($A$4,MATCH(Input!$C$28,$B$4:$B$620,1),0,1,1)),$AD$4,0,1),0)</f>
        <v>2734.70377450013</v>
      </c>
      <c r="L527" s="69" t="n">
        <f aca="false">IF(AND(($B527&lt;Input!$C$28),($B527&lt;Input!$G$28)),($G527+$H527+$I527+$J527),($G527+$H527+$I527+$J527+$K527))</f>
        <v>4853.34900315617</v>
      </c>
      <c r="M527" s="69" t="n">
        <f aca="false">Mortgage!$L527</f>
        <v>-891.129192584444</v>
      </c>
      <c r="N527" s="69" t="n">
        <f aca="false">$L527+$M527</f>
        <v>3962.21981057173</v>
      </c>
      <c r="O527" s="69" t="n">
        <f aca="false">IF(AND(($B527&lt;Input!$C$28),($B527&lt;Input!$G$28)),Expenses!$D527,(-1)*$N527)</f>
        <v>-3962.21981057173</v>
      </c>
      <c r="P527" s="69" t="n">
        <f aca="false">Childcare!$D527</f>
        <v>0</v>
      </c>
      <c r="Q527" s="69" t="n">
        <f aca="false">Loan_01!$E527</f>
        <v>0</v>
      </c>
      <c r="R527" s="69" t="n">
        <f aca="false">Loan_02!$E527</f>
        <v>0</v>
      </c>
      <c r="S527" s="69" t="n">
        <f aca="false">(-1)*SUM(Roth_01!$D527+Roth_02!$D527+IRA_01!$D527+IRA_02!$D527+Invest_01!$D527+Invest_02!$D527)</f>
        <v>-0</v>
      </c>
      <c r="T527" s="69" t="n">
        <f aca="false">(-1)*(IF(($B527&gt;Input!$O$22),0,Input!$O$28)+IF(($B527&gt;Input!$O$29),0,Input!$O$35)+IF(($B527&gt;Input!$O$36),0,Input!$O$42))</f>
        <v>-0</v>
      </c>
      <c r="U527" s="69" t="n">
        <f aca="false">IF(($AB526*(Input!$C$17/100)&gt;0),0,($AB526*(Input!$C$17/100)))</f>
        <v>0</v>
      </c>
      <c r="V527" s="69"/>
      <c r="W527" s="69" t="n">
        <f aca="false">IF(($N527+$O527+$P527+$Q527+$R527+$S527+$T527+$U527)&lt;0,($N527+$O527+$P527+$Q527+$R527+$S527+$T527+$U527),0)</f>
        <v>0</v>
      </c>
      <c r="X527" s="69"/>
      <c r="Y527" s="69" t="n">
        <f aca="false">IF(($N527+$O527+$P527+$Q527+$R527+$S527+$T527+$U527)&gt;=0,($N527+$O527+$P527+$Q527+$R527+$S527+$T527+$U527),0)</f>
        <v>0</v>
      </c>
      <c r="AA527" s="69" t="n">
        <f aca="false">IF(AND((($AB526+$W526-$U526)&lt;0),($Y527&gt;0)),($AA526-$K527)*(1+Input!$C$19/(12*100)),($AA526+$Y527-$K527)*(1+Input!$C$19/(12*100)))</f>
        <v>251116.384831038</v>
      </c>
      <c r="AB527" s="69" t="n">
        <f aca="false">IF(AND((($AB526+$W526-$U526)&lt;0),($Y527&gt;=0)),($AB526+$W526-$U526+$Y527)*(1+Input!$C$16/(12*100)),0)</f>
        <v>0</v>
      </c>
    </row>
    <row r="528" customFormat="false" ht="12.8" hidden="false" customHeight="false" outlineLevel="0" collapsed="false">
      <c r="A528" s="67" t="n">
        <v>524</v>
      </c>
      <c r="B528" s="68" t="n">
        <f aca="false">EOMONTH(Input!$C$7,A528)</f>
        <v>58865</v>
      </c>
      <c r="D528" s="67" t="n">
        <f aca="false">DATEDIF(Input!$C$23,$B528,"Y")</f>
        <v>83</v>
      </c>
      <c r="E528" s="67" t="n">
        <f aca="false">DATEDIF(Input!$G$23,$B528,"Y")</f>
        <v>82</v>
      </c>
      <c r="G528" s="69" t="n">
        <f aca="false">Salary_01!$L528</f>
        <v>-1082.55348216957</v>
      </c>
      <c r="H528" s="69" t="n">
        <f aca="false">Salary_02!$L528</f>
        <v>-1082.55348216957</v>
      </c>
      <c r="I528" s="69" t="n">
        <f aca="false">Retirement_Dist_01!$J528</f>
        <v>2785.71952778489</v>
      </c>
      <c r="J528" s="69" t="n">
        <f aca="false">Retirement_Dist_02!$J528</f>
        <v>1498.0326652103</v>
      </c>
      <c r="K528" s="69" t="n">
        <f aca="true">IF($B528&gt;Input!$C$28,(-1)*PMT(Input!$C$19/(100*12),($A$620-OFFSET($A$4,MATCH(Input!$C$28,$B$4:$B$620,1),0,1,1)),$AD$4,0,1),0)</f>
        <v>2734.70377450013</v>
      </c>
      <c r="L528" s="69" t="n">
        <f aca="false">IF(AND(($B528&lt;Input!$C$28),($B528&lt;Input!$G$28)),($G528+$H528+$I528+$J528),($G528+$H528+$I528+$J528+$K528))</f>
        <v>4853.34900315617</v>
      </c>
      <c r="M528" s="69" t="n">
        <f aca="false">Mortgage!$L528</f>
        <v>-891.129192584444</v>
      </c>
      <c r="N528" s="69" t="n">
        <f aca="false">$L528+$M528</f>
        <v>3962.21981057173</v>
      </c>
      <c r="O528" s="69" t="n">
        <f aca="false">IF(AND(($B528&lt;Input!$C$28),($B528&lt;Input!$G$28)),Expenses!$D528,(-1)*$N528)</f>
        <v>-3962.21981057173</v>
      </c>
      <c r="P528" s="69" t="n">
        <f aca="false">Childcare!$D528</f>
        <v>0</v>
      </c>
      <c r="Q528" s="69" t="n">
        <f aca="false">Loan_01!$E528</f>
        <v>0</v>
      </c>
      <c r="R528" s="69" t="n">
        <f aca="false">Loan_02!$E528</f>
        <v>0</v>
      </c>
      <c r="S528" s="69" t="n">
        <f aca="false">(-1)*SUM(Roth_01!$D528+Roth_02!$D528+IRA_01!$D528+IRA_02!$D528+Invest_01!$D528+Invest_02!$D528)</f>
        <v>-0</v>
      </c>
      <c r="T528" s="69" t="n">
        <f aca="false">(-1)*(IF(($B528&gt;Input!$O$22),0,Input!$O$28)+IF(($B528&gt;Input!$O$29),0,Input!$O$35)+IF(($B528&gt;Input!$O$36),0,Input!$O$42))</f>
        <v>-0</v>
      </c>
      <c r="U528" s="69" t="n">
        <f aca="false">IF(($AB527*(Input!$C$17/100)&gt;0),0,($AB527*(Input!$C$17/100)))</f>
        <v>0</v>
      </c>
      <c r="V528" s="69"/>
      <c r="W528" s="69" t="n">
        <f aca="false">IF(($N528+$O528+$P528+$Q528+$R528+$S528+$T528+$U528)&lt;0,($N528+$O528+$P528+$Q528+$R528+$S528+$T528+$U528),0)</f>
        <v>0</v>
      </c>
      <c r="X528" s="69"/>
      <c r="Y528" s="69" t="n">
        <f aca="false">IF(($N528+$O528+$P528+$Q528+$R528+$S528+$T528+$U528)&gt;=0,($N528+$O528+$P528+$Q528+$R528+$S528+$T528+$U528),0)</f>
        <v>0</v>
      </c>
      <c r="AA528" s="69" t="n">
        <f aca="false">IF(AND((($AB527+$W527-$U527)&lt;0),($Y528&gt;0)),($AA527-$K528)*(1+Input!$C$19/(12*100)),($AA527+$Y528-$K528)*(1+Input!$C$19/(12*100)))</f>
        <v>248392.030293249</v>
      </c>
      <c r="AB528" s="69" t="n">
        <f aca="false">IF(AND((($AB527+$W527-$U527)&lt;0),($Y528&gt;=0)),($AB527+$W527-$U527+$Y528)*(1+Input!$C$16/(12*100)),0)</f>
        <v>0</v>
      </c>
    </row>
    <row r="529" customFormat="false" ht="12.8" hidden="false" customHeight="false" outlineLevel="0" collapsed="false">
      <c r="A529" s="67" t="n">
        <v>525</v>
      </c>
      <c r="B529" s="68" t="n">
        <f aca="false">EOMONTH(Input!$C$7,A529)</f>
        <v>58896</v>
      </c>
      <c r="D529" s="67" t="n">
        <f aca="false">DATEDIF(Input!$C$23,$B529,"Y")</f>
        <v>83</v>
      </c>
      <c r="E529" s="67" t="n">
        <f aca="false">DATEDIF(Input!$G$23,$B529,"Y")</f>
        <v>82</v>
      </c>
      <c r="G529" s="69" t="n">
        <f aca="false">Salary_01!$L529</f>
        <v>-1082.55348216957</v>
      </c>
      <c r="H529" s="69" t="n">
        <f aca="false">Salary_02!$L529</f>
        <v>-1082.55348216957</v>
      </c>
      <c r="I529" s="69" t="n">
        <f aca="false">Retirement_Dist_01!$J529</f>
        <v>2785.71952778489</v>
      </c>
      <c r="J529" s="69" t="n">
        <f aca="false">Retirement_Dist_02!$J529</f>
        <v>1498.0326652103</v>
      </c>
      <c r="K529" s="69" t="n">
        <f aca="true">IF($B529&gt;Input!$C$28,(-1)*PMT(Input!$C$19/(100*12),($A$620-OFFSET($A$4,MATCH(Input!$C$28,$B$4:$B$620,1),0,1,1)),$AD$4,0,1),0)</f>
        <v>2734.70377450013</v>
      </c>
      <c r="L529" s="69" t="n">
        <f aca="false">IF(AND(($B529&lt;Input!$C$28),($B529&lt;Input!$G$28)),($G529+$H529+$I529+$J529),($G529+$H529+$I529+$J529+$K529))</f>
        <v>4853.34900315617</v>
      </c>
      <c r="M529" s="69" t="n">
        <f aca="false">Mortgage!$L529</f>
        <v>-891.129192584444</v>
      </c>
      <c r="N529" s="69" t="n">
        <f aca="false">$L529+$M529</f>
        <v>3962.21981057173</v>
      </c>
      <c r="O529" s="69" t="n">
        <f aca="false">IF(AND(($B529&lt;Input!$C$28),($B529&lt;Input!$G$28)),Expenses!$D529,(-1)*$N529)</f>
        <v>-3962.21981057173</v>
      </c>
      <c r="P529" s="69" t="n">
        <f aca="false">Childcare!$D529</f>
        <v>0</v>
      </c>
      <c r="Q529" s="69" t="n">
        <f aca="false">Loan_01!$E529</f>
        <v>0</v>
      </c>
      <c r="R529" s="69" t="n">
        <f aca="false">Loan_02!$E529</f>
        <v>0</v>
      </c>
      <c r="S529" s="69" t="n">
        <f aca="false">(-1)*SUM(Roth_01!$D529+Roth_02!$D529+IRA_01!$D529+IRA_02!$D529+Invest_01!$D529+Invest_02!$D529)</f>
        <v>-0</v>
      </c>
      <c r="T529" s="69" t="n">
        <f aca="false">(-1)*(IF(($B529&gt;Input!$O$22),0,Input!$O$28)+IF(($B529&gt;Input!$O$29),0,Input!$O$35)+IF(($B529&gt;Input!$O$36),0,Input!$O$42))</f>
        <v>-0</v>
      </c>
      <c r="U529" s="69" t="n">
        <f aca="false">IF(($AB528*(Input!$C$17/100)&gt;0),0,($AB528*(Input!$C$17/100)))</f>
        <v>0</v>
      </c>
      <c r="V529" s="69"/>
      <c r="W529" s="69" t="n">
        <f aca="false">IF(($N529+$O529+$P529+$Q529+$R529+$S529+$T529+$U529)&lt;0,($N529+$O529+$P529+$Q529+$R529+$S529+$T529+$U529),0)</f>
        <v>0</v>
      </c>
      <c r="X529" s="69"/>
      <c r="Y529" s="69" t="n">
        <f aca="false">IF(($N529+$O529+$P529+$Q529+$R529+$S529+$T529+$U529)&gt;=0,($N529+$O529+$P529+$Q529+$R529+$S529+$T529+$U529),0)</f>
        <v>0</v>
      </c>
      <c r="AA529" s="69" t="n">
        <f aca="false">IF(AND((($AB528+$W528-$U528)&lt;0),($Y529&gt;0)),($AA528-$K529)*(1+Input!$C$19/(12*100)),($AA528+$Y529-$K529)*(1+Input!$C$19/(12*100)))</f>
        <v>245667.562240687</v>
      </c>
      <c r="AB529" s="69" t="n">
        <f aca="false">IF(AND((($AB528+$W528-$U528)&lt;0),($Y529&gt;=0)),($AB528+$W528-$U528+$Y529)*(1+Input!$C$16/(12*100)),0)</f>
        <v>0</v>
      </c>
    </row>
    <row r="530" customFormat="false" ht="12.8" hidden="false" customHeight="false" outlineLevel="0" collapsed="false">
      <c r="A530" s="67" t="n">
        <v>526</v>
      </c>
      <c r="B530" s="68" t="n">
        <f aca="false">EOMONTH(Input!$C$7,A530)</f>
        <v>58926</v>
      </c>
      <c r="D530" s="67" t="n">
        <f aca="false">DATEDIF(Input!$C$23,$B530,"Y")</f>
        <v>83</v>
      </c>
      <c r="E530" s="67" t="n">
        <f aca="false">DATEDIF(Input!$G$23,$B530,"Y")</f>
        <v>82</v>
      </c>
      <c r="G530" s="69" t="n">
        <f aca="false">Salary_01!$L530</f>
        <v>-1082.55348216957</v>
      </c>
      <c r="H530" s="69" t="n">
        <f aca="false">Salary_02!$L530</f>
        <v>-1082.55348216957</v>
      </c>
      <c r="I530" s="69" t="n">
        <f aca="false">Retirement_Dist_01!$J530</f>
        <v>2785.71952778489</v>
      </c>
      <c r="J530" s="69" t="n">
        <f aca="false">Retirement_Dist_02!$J530</f>
        <v>1498.0326652103</v>
      </c>
      <c r="K530" s="69" t="n">
        <f aca="true">IF($B530&gt;Input!$C$28,(-1)*PMT(Input!$C$19/(100*12),($A$620-OFFSET($A$4,MATCH(Input!$C$28,$B$4:$B$620,1),0,1,1)),$AD$4,0,1),0)</f>
        <v>2734.70377450013</v>
      </c>
      <c r="L530" s="69" t="n">
        <f aca="false">IF(AND(($B530&lt;Input!$C$28),($B530&lt;Input!$G$28)),($G530+$H530+$I530+$J530),($G530+$H530+$I530+$J530+$K530))</f>
        <v>4853.34900315617</v>
      </c>
      <c r="M530" s="69" t="n">
        <f aca="false">Mortgage!$L530</f>
        <v>-891.129192584444</v>
      </c>
      <c r="N530" s="69" t="n">
        <f aca="false">$L530+$M530</f>
        <v>3962.21981057173</v>
      </c>
      <c r="O530" s="69" t="n">
        <f aca="false">IF(AND(($B530&lt;Input!$C$28),($B530&lt;Input!$G$28)),Expenses!$D530,(-1)*$N530)</f>
        <v>-3962.21981057173</v>
      </c>
      <c r="P530" s="69" t="n">
        <f aca="false">Childcare!$D530</f>
        <v>0</v>
      </c>
      <c r="Q530" s="69" t="n">
        <f aca="false">Loan_01!$E530</f>
        <v>0</v>
      </c>
      <c r="R530" s="69" t="n">
        <f aca="false">Loan_02!$E530</f>
        <v>0</v>
      </c>
      <c r="S530" s="69" t="n">
        <f aca="false">(-1)*SUM(Roth_01!$D530+Roth_02!$D530+IRA_01!$D530+IRA_02!$D530+Invest_01!$D530+Invest_02!$D530)</f>
        <v>-0</v>
      </c>
      <c r="T530" s="69" t="n">
        <f aca="false">(-1)*(IF(($B530&gt;Input!$O$22),0,Input!$O$28)+IF(($B530&gt;Input!$O$29),0,Input!$O$35)+IF(($B530&gt;Input!$O$36),0,Input!$O$42))</f>
        <v>-0</v>
      </c>
      <c r="U530" s="69" t="n">
        <f aca="false">IF(($AB529*(Input!$C$17/100)&gt;0),0,($AB529*(Input!$C$17/100)))</f>
        <v>0</v>
      </c>
      <c r="V530" s="69"/>
      <c r="W530" s="69" t="n">
        <f aca="false">IF(($N530+$O530+$P530+$Q530+$R530+$S530+$T530+$U530)&lt;0,($N530+$O530+$P530+$Q530+$R530+$S530+$T530+$U530),0)</f>
        <v>0</v>
      </c>
      <c r="X530" s="69"/>
      <c r="Y530" s="69" t="n">
        <f aca="false">IF(($N530+$O530+$P530+$Q530+$R530+$S530+$T530+$U530)&gt;=0,($N530+$O530+$P530+$Q530+$R530+$S530+$T530+$U530),0)</f>
        <v>0</v>
      </c>
      <c r="AA530" s="69" t="n">
        <f aca="false">IF(AND((($AB529+$W529-$U529)&lt;0),($Y530&gt;0)),($AA529-$K530)*(1+Input!$C$19/(12*100)),($AA529+$Y530-$K530)*(1+Input!$C$19/(12*100)))</f>
        <v>242942.980668623</v>
      </c>
      <c r="AB530" s="69" t="n">
        <f aca="false">IF(AND((($AB529+$W529-$U529)&lt;0),($Y530&gt;=0)),($AB529+$W529-$U529+$Y530)*(1+Input!$C$16/(12*100)),0)</f>
        <v>0</v>
      </c>
    </row>
    <row r="531" customFormat="false" ht="12.8" hidden="false" customHeight="false" outlineLevel="0" collapsed="false">
      <c r="A531" s="67" t="n">
        <v>527</v>
      </c>
      <c r="B531" s="68" t="n">
        <f aca="false">EOMONTH(Input!$C$7,A531)</f>
        <v>58957</v>
      </c>
      <c r="D531" s="67" t="n">
        <f aca="false">DATEDIF(Input!$C$23,$B531,"Y")</f>
        <v>84</v>
      </c>
      <c r="E531" s="67" t="n">
        <f aca="false">DATEDIF(Input!$G$23,$B531,"Y")</f>
        <v>82</v>
      </c>
      <c r="G531" s="69" t="n">
        <f aca="false">Salary_01!$L531</f>
        <v>-1082.55348216957</v>
      </c>
      <c r="H531" s="69" t="n">
        <f aca="false">Salary_02!$L531</f>
        <v>-1082.55348216957</v>
      </c>
      <c r="I531" s="69" t="n">
        <f aca="false">Retirement_Dist_01!$J531</f>
        <v>2785.71952778489</v>
      </c>
      <c r="J531" s="69" t="n">
        <f aca="false">Retirement_Dist_02!$J531</f>
        <v>1498.0326652103</v>
      </c>
      <c r="K531" s="69" t="n">
        <f aca="true">IF($B531&gt;Input!$C$28,(-1)*PMT(Input!$C$19/(100*12),($A$620-OFFSET($A$4,MATCH(Input!$C$28,$B$4:$B$620,1),0,1,1)),$AD$4,0,1),0)</f>
        <v>2734.70377450013</v>
      </c>
      <c r="L531" s="69" t="n">
        <f aca="false">IF(AND(($B531&lt;Input!$C$28),($B531&lt;Input!$G$28)),($G531+$H531+$I531+$J531),($G531+$H531+$I531+$J531+$K531))</f>
        <v>4853.34900315617</v>
      </c>
      <c r="M531" s="69" t="n">
        <f aca="false">Mortgage!$L531</f>
        <v>-891.129192584444</v>
      </c>
      <c r="N531" s="69" t="n">
        <f aca="false">$L531+$M531</f>
        <v>3962.21981057173</v>
      </c>
      <c r="O531" s="69" t="n">
        <f aca="false">IF(AND(($B531&lt;Input!$C$28),($B531&lt;Input!$G$28)),Expenses!$D531,(-1)*$N531)</f>
        <v>-3962.21981057173</v>
      </c>
      <c r="P531" s="69" t="n">
        <f aca="false">Childcare!$D531</f>
        <v>0</v>
      </c>
      <c r="Q531" s="69" t="n">
        <f aca="false">Loan_01!$E531</f>
        <v>0</v>
      </c>
      <c r="R531" s="69" t="n">
        <f aca="false">Loan_02!$E531</f>
        <v>0</v>
      </c>
      <c r="S531" s="69" t="n">
        <f aca="false">(-1)*SUM(Roth_01!$D531+Roth_02!$D531+IRA_01!$D531+IRA_02!$D531+Invest_01!$D531+Invest_02!$D531)</f>
        <v>-0</v>
      </c>
      <c r="T531" s="69" t="n">
        <f aca="false">(-1)*(IF(($B531&gt;Input!$O$22),0,Input!$O$28)+IF(($B531&gt;Input!$O$29),0,Input!$O$35)+IF(($B531&gt;Input!$O$36),0,Input!$O$42))</f>
        <v>-0</v>
      </c>
      <c r="U531" s="69" t="n">
        <f aca="false">IF(($AB530*(Input!$C$17/100)&gt;0),0,($AB530*(Input!$C$17/100)))</f>
        <v>0</v>
      </c>
      <c r="V531" s="69"/>
      <c r="W531" s="69" t="n">
        <f aca="false">IF(($N531+$O531+$P531+$Q531+$R531+$S531+$T531+$U531)&lt;0,($N531+$O531+$P531+$Q531+$R531+$S531+$T531+$U531),0)</f>
        <v>0</v>
      </c>
      <c r="X531" s="69"/>
      <c r="Y531" s="69" t="n">
        <f aca="false">IF(($N531+$O531+$P531+$Q531+$R531+$S531+$T531+$U531)&gt;=0,($N531+$O531+$P531+$Q531+$R531+$S531+$T531+$U531),0)</f>
        <v>0</v>
      </c>
      <c r="AA531" s="69" t="n">
        <f aca="false">IF(AND((($AB530+$W530-$U530)&lt;0),($Y531&gt;0)),($AA530-$K531)*(1+Input!$C$19/(12*100)),($AA530+$Y531-$K531)*(1+Input!$C$19/(12*100)))</f>
        <v>240218.285572327</v>
      </c>
      <c r="AB531" s="69" t="n">
        <f aca="false">IF(AND((($AB530+$W530-$U530)&lt;0),($Y531&gt;=0)),($AB530+$W530-$U530+$Y531)*(1+Input!$C$16/(12*100)),0)</f>
        <v>0</v>
      </c>
    </row>
    <row r="532" customFormat="false" ht="12.8" hidden="false" customHeight="false" outlineLevel="0" collapsed="false">
      <c r="A532" s="67" t="n">
        <v>528</v>
      </c>
      <c r="B532" s="68" t="n">
        <f aca="false">EOMONTH(Input!$C$7,A532)</f>
        <v>58987</v>
      </c>
      <c r="D532" s="67" t="n">
        <f aca="false">DATEDIF(Input!$C$23,$B532,"Y")</f>
        <v>84</v>
      </c>
      <c r="E532" s="67" t="n">
        <f aca="false">DATEDIF(Input!$G$23,$B532,"Y")</f>
        <v>82</v>
      </c>
      <c r="G532" s="69" t="n">
        <f aca="false">Salary_01!$L532</f>
        <v>-1104.20455181296</v>
      </c>
      <c r="H532" s="69" t="n">
        <f aca="false">Salary_02!$L532</f>
        <v>-1104.20455181296</v>
      </c>
      <c r="I532" s="69" t="n">
        <f aca="false">Retirement_Dist_01!$J532</f>
        <v>2785.71952778489</v>
      </c>
      <c r="J532" s="69" t="n">
        <f aca="false">Retirement_Dist_02!$J532</f>
        <v>1498.0326652103</v>
      </c>
      <c r="K532" s="69" t="n">
        <f aca="true">IF($B532&gt;Input!$C$28,(-1)*PMT(Input!$C$19/(100*12),($A$620-OFFSET($A$4,MATCH(Input!$C$28,$B$4:$B$620,1),0,1,1)),$AD$4,0,1),0)</f>
        <v>2734.70377450013</v>
      </c>
      <c r="L532" s="69" t="n">
        <f aca="false">IF(AND(($B532&lt;Input!$C$28),($B532&lt;Input!$G$28)),($G532+$H532+$I532+$J532),($G532+$H532+$I532+$J532+$K532))</f>
        <v>4810.04686386939</v>
      </c>
      <c r="M532" s="69" t="n">
        <f aca="false">Mortgage!$L532</f>
        <v>-917.863068361978</v>
      </c>
      <c r="N532" s="69" t="n">
        <f aca="false">$L532+$M532</f>
        <v>3892.18379550741</v>
      </c>
      <c r="O532" s="69" t="n">
        <f aca="false">IF(AND(($B532&lt;Input!$C$28),($B532&lt;Input!$G$28)),Expenses!$D532,(-1)*$N532)</f>
        <v>-3892.18379550741</v>
      </c>
      <c r="P532" s="69" t="n">
        <f aca="false">Childcare!$D532</f>
        <v>0</v>
      </c>
      <c r="Q532" s="69" t="n">
        <f aca="false">Loan_01!$E532</f>
        <v>0</v>
      </c>
      <c r="R532" s="69" t="n">
        <f aca="false">Loan_02!$E532</f>
        <v>0</v>
      </c>
      <c r="S532" s="69" t="n">
        <f aca="false">(-1)*SUM(Roth_01!$D532+Roth_02!$D532+IRA_01!$D532+IRA_02!$D532+Invest_01!$D532+Invest_02!$D532)</f>
        <v>-0</v>
      </c>
      <c r="T532" s="69" t="n">
        <f aca="false">(-1)*(IF(($B532&gt;Input!$O$22),0,Input!$O$28)+IF(($B532&gt;Input!$O$29),0,Input!$O$35)+IF(($B532&gt;Input!$O$36),0,Input!$O$42))</f>
        <v>-0</v>
      </c>
      <c r="U532" s="69" t="n">
        <f aca="false">IF(($AB531*(Input!$C$17/100)&gt;0),0,($AB531*(Input!$C$17/100)))</f>
        <v>0</v>
      </c>
      <c r="V532" s="69"/>
      <c r="W532" s="69" t="n">
        <f aca="false">IF(($N532+$O532+$P532+$Q532+$R532+$S532+$T532+$U532)&lt;0,($N532+$O532+$P532+$Q532+$R532+$S532+$T532+$U532),0)</f>
        <v>0</v>
      </c>
      <c r="X532" s="69"/>
      <c r="Y532" s="69" t="n">
        <f aca="false">IF(($N532+$O532+$P532+$Q532+$R532+$S532+$T532+$U532)&gt;=0,($N532+$O532+$P532+$Q532+$R532+$S532+$T532+$U532),0)</f>
        <v>0</v>
      </c>
      <c r="AA532" s="69" t="n">
        <f aca="false">IF(AND((($AB531+$W531-$U531)&lt;0),($Y532&gt;0)),($AA531-$K532)*(1+Input!$C$19/(12*100)),($AA531+$Y532-$K532)*(1+Input!$C$19/(12*100)))</f>
        <v>237493.476947068</v>
      </c>
      <c r="AB532" s="69" t="n">
        <f aca="false">IF(AND((($AB531+$W531-$U531)&lt;0),($Y532&gt;=0)),($AB531+$W531-$U531+$Y532)*(1+Input!$C$16/(12*100)),0)</f>
        <v>0</v>
      </c>
    </row>
    <row r="533" customFormat="false" ht="12.8" hidden="false" customHeight="false" outlineLevel="0" collapsed="false">
      <c r="A533" s="67" t="n">
        <v>529</v>
      </c>
      <c r="B533" s="68" t="n">
        <f aca="false">EOMONTH(Input!$C$7,A533)</f>
        <v>59018</v>
      </c>
      <c r="D533" s="67" t="n">
        <f aca="false">DATEDIF(Input!$C$23,$B533,"Y")</f>
        <v>84</v>
      </c>
      <c r="E533" s="67" t="n">
        <f aca="false">DATEDIF(Input!$G$23,$B533,"Y")</f>
        <v>82</v>
      </c>
      <c r="G533" s="69" t="n">
        <f aca="false">Salary_01!$L533</f>
        <v>-1104.20455181296</v>
      </c>
      <c r="H533" s="69" t="n">
        <f aca="false">Salary_02!$L533</f>
        <v>-1104.20455181296</v>
      </c>
      <c r="I533" s="69" t="n">
        <f aca="false">Retirement_Dist_01!$J533</f>
        <v>2785.71952778489</v>
      </c>
      <c r="J533" s="69" t="n">
        <f aca="false">Retirement_Dist_02!$J533</f>
        <v>1498.0326652103</v>
      </c>
      <c r="K533" s="69" t="n">
        <f aca="true">IF($B533&gt;Input!$C$28,(-1)*PMT(Input!$C$19/(100*12),($A$620-OFFSET($A$4,MATCH(Input!$C$28,$B$4:$B$620,1),0,1,1)),$AD$4,0,1),0)</f>
        <v>2734.70377450013</v>
      </c>
      <c r="L533" s="69" t="n">
        <f aca="false">IF(AND(($B533&lt;Input!$C$28),($B533&lt;Input!$G$28)),($G533+$H533+$I533+$J533),($G533+$H533+$I533+$J533+$K533))</f>
        <v>4810.04686386939</v>
      </c>
      <c r="M533" s="69" t="n">
        <f aca="false">Mortgage!$L533</f>
        <v>-917.863068361978</v>
      </c>
      <c r="N533" s="69" t="n">
        <f aca="false">$L533+$M533</f>
        <v>3892.18379550741</v>
      </c>
      <c r="O533" s="69" t="n">
        <f aca="false">IF(AND(($B533&lt;Input!$C$28),($B533&lt;Input!$G$28)),Expenses!$D533,(-1)*$N533)</f>
        <v>-3892.18379550741</v>
      </c>
      <c r="P533" s="69" t="n">
        <f aca="false">Childcare!$D533</f>
        <v>0</v>
      </c>
      <c r="Q533" s="69" t="n">
        <f aca="false">Loan_01!$E533</f>
        <v>0</v>
      </c>
      <c r="R533" s="69" t="n">
        <f aca="false">Loan_02!$E533</f>
        <v>0</v>
      </c>
      <c r="S533" s="69" t="n">
        <f aca="false">(-1)*SUM(Roth_01!$D533+Roth_02!$D533+IRA_01!$D533+IRA_02!$D533+Invest_01!$D533+Invest_02!$D533)</f>
        <v>-0</v>
      </c>
      <c r="T533" s="69" t="n">
        <f aca="false">(-1)*(IF(($B533&gt;Input!$O$22),0,Input!$O$28)+IF(($B533&gt;Input!$O$29),0,Input!$O$35)+IF(($B533&gt;Input!$O$36),0,Input!$O$42))</f>
        <v>-0</v>
      </c>
      <c r="U533" s="69" t="n">
        <f aca="false">IF(($AB532*(Input!$C$17/100)&gt;0),0,($AB532*(Input!$C$17/100)))</f>
        <v>0</v>
      </c>
      <c r="V533" s="69"/>
      <c r="W533" s="69" t="n">
        <f aca="false">IF(($N533+$O533+$P533+$Q533+$R533+$S533+$T533+$U533)&lt;0,($N533+$O533+$P533+$Q533+$R533+$S533+$T533+$U533),0)</f>
        <v>0</v>
      </c>
      <c r="X533" s="69"/>
      <c r="Y533" s="69" t="n">
        <f aca="false">IF(($N533+$O533+$P533+$Q533+$R533+$S533+$T533+$U533)&gt;=0,($N533+$O533+$P533+$Q533+$R533+$S533+$T533+$U533),0)</f>
        <v>0</v>
      </c>
      <c r="AA533" s="69" t="n">
        <f aca="false">IF(AND((($AB532+$W532-$U532)&lt;0),($Y533&gt;0)),($AA532-$K533)*(1+Input!$C$19/(12*100)),($AA532+$Y533-$K533)*(1+Input!$C$19/(12*100)))</f>
        <v>234768.554788117</v>
      </c>
      <c r="AB533" s="69" t="n">
        <f aca="false">IF(AND((($AB532+$W532-$U532)&lt;0),($Y533&gt;=0)),($AB532+$W532-$U532+$Y533)*(1+Input!$C$16/(12*100)),0)</f>
        <v>0</v>
      </c>
    </row>
    <row r="534" customFormat="false" ht="12.8" hidden="false" customHeight="false" outlineLevel="0" collapsed="false">
      <c r="A534" s="67" t="n">
        <v>530</v>
      </c>
      <c r="B534" s="68" t="n">
        <f aca="false">EOMONTH(Input!$C$7,A534)</f>
        <v>59049</v>
      </c>
      <c r="D534" s="67" t="n">
        <f aca="false">DATEDIF(Input!$C$23,$B534,"Y")</f>
        <v>84</v>
      </c>
      <c r="E534" s="67" t="n">
        <f aca="false">DATEDIF(Input!$G$23,$B534,"Y")</f>
        <v>82</v>
      </c>
      <c r="G534" s="69" t="n">
        <f aca="false">Salary_01!$L534</f>
        <v>-1104.20455181296</v>
      </c>
      <c r="H534" s="69" t="n">
        <f aca="false">Salary_02!$L534</f>
        <v>-1104.20455181296</v>
      </c>
      <c r="I534" s="69" t="n">
        <f aca="false">Retirement_Dist_01!$J534</f>
        <v>2785.71952778489</v>
      </c>
      <c r="J534" s="69" t="n">
        <f aca="false">Retirement_Dist_02!$J534</f>
        <v>1498.0326652103</v>
      </c>
      <c r="K534" s="69" t="n">
        <f aca="true">IF($B534&gt;Input!$C$28,(-1)*PMT(Input!$C$19/(100*12),($A$620-OFFSET($A$4,MATCH(Input!$C$28,$B$4:$B$620,1),0,1,1)),$AD$4,0,1),0)</f>
        <v>2734.70377450013</v>
      </c>
      <c r="L534" s="69" t="n">
        <f aca="false">IF(AND(($B534&lt;Input!$C$28),($B534&lt;Input!$G$28)),($G534+$H534+$I534+$J534),($G534+$H534+$I534+$J534+$K534))</f>
        <v>4810.04686386939</v>
      </c>
      <c r="M534" s="69" t="n">
        <f aca="false">Mortgage!$L534</f>
        <v>-917.863068361978</v>
      </c>
      <c r="N534" s="69" t="n">
        <f aca="false">$L534+$M534</f>
        <v>3892.18379550741</v>
      </c>
      <c r="O534" s="69" t="n">
        <f aca="false">IF(AND(($B534&lt;Input!$C$28),($B534&lt;Input!$G$28)),Expenses!$D534,(-1)*$N534)</f>
        <v>-3892.18379550741</v>
      </c>
      <c r="P534" s="69" t="n">
        <f aca="false">Childcare!$D534</f>
        <v>0</v>
      </c>
      <c r="Q534" s="69" t="n">
        <f aca="false">Loan_01!$E534</f>
        <v>0</v>
      </c>
      <c r="R534" s="69" t="n">
        <f aca="false">Loan_02!$E534</f>
        <v>0</v>
      </c>
      <c r="S534" s="69" t="n">
        <f aca="false">(-1)*SUM(Roth_01!$D534+Roth_02!$D534+IRA_01!$D534+IRA_02!$D534+Invest_01!$D534+Invest_02!$D534)</f>
        <v>-0</v>
      </c>
      <c r="T534" s="69" t="n">
        <f aca="false">(-1)*(IF(($B534&gt;Input!$O$22),0,Input!$O$28)+IF(($B534&gt;Input!$O$29),0,Input!$O$35)+IF(($B534&gt;Input!$O$36),0,Input!$O$42))</f>
        <v>-0</v>
      </c>
      <c r="U534" s="69" t="n">
        <f aca="false">IF(($AB533*(Input!$C$17/100)&gt;0),0,($AB533*(Input!$C$17/100)))</f>
        <v>0</v>
      </c>
      <c r="V534" s="69"/>
      <c r="W534" s="69" t="n">
        <f aca="false">IF(($N534+$O534+$P534+$Q534+$R534+$S534+$T534+$U534)&lt;0,($N534+$O534+$P534+$Q534+$R534+$S534+$T534+$U534),0)</f>
        <v>0</v>
      </c>
      <c r="X534" s="69"/>
      <c r="Y534" s="69" t="n">
        <f aca="false">IF(($N534+$O534+$P534+$Q534+$R534+$S534+$T534+$U534)&gt;=0,($N534+$O534+$P534+$Q534+$R534+$S534+$T534+$U534),0)</f>
        <v>0</v>
      </c>
      <c r="AA534" s="69" t="n">
        <f aca="false">IF(AND((($AB533+$W533-$U533)&lt;0),($Y534&gt;0)),($AA533-$K534)*(1+Input!$C$19/(12*100)),($AA533+$Y534-$K534)*(1+Input!$C$19/(12*100)))</f>
        <v>232043.519090742</v>
      </c>
      <c r="AB534" s="69" t="n">
        <f aca="false">IF(AND((($AB533+$W533-$U533)&lt;0),($Y534&gt;=0)),($AB533+$W533-$U533+$Y534)*(1+Input!$C$16/(12*100)),0)</f>
        <v>0</v>
      </c>
    </row>
    <row r="535" customFormat="false" ht="12.8" hidden="false" customHeight="false" outlineLevel="0" collapsed="false">
      <c r="A535" s="67" t="n">
        <v>531</v>
      </c>
      <c r="B535" s="68" t="n">
        <f aca="false">EOMONTH(Input!$C$7,A535)</f>
        <v>59079</v>
      </c>
      <c r="D535" s="67" t="n">
        <f aca="false">DATEDIF(Input!$C$23,$B535,"Y")</f>
        <v>84</v>
      </c>
      <c r="E535" s="67" t="n">
        <f aca="false">DATEDIF(Input!$G$23,$B535,"Y")</f>
        <v>82</v>
      </c>
      <c r="G535" s="69" t="n">
        <f aca="false">Salary_01!$L535</f>
        <v>-1104.20455181296</v>
      </c>
      <c r="H535" s="69" t="n">
        <f aca="false">Salary_02!$L535</f>
        <v>-1104.20455181296</v>
      </c>
      <c r="I535" s="69" t="n">
        <f aca="false">Retirement_Dist_01!$J535</f>
        <v>2785.71952778489</v>
      </c>
      <c r="J535" s="69" t="n">
        <f aca="false">Retirement_Dist_02!$J535</f>
        <v>1498.0326652103</v>
      </c>
      <c r="K535" s="69" t="n">
        <f aca="true">IF($B535&gt;Input!$C$28,(-1)*PMT(Input!$C$19/(100*12),($A$620-OFFSET($A$4,MATCH(Input!$C$28,$B$4:$B$620,1),0,1,1)),$AD$4,0,1),0)</f>
        <v>2734.70377450013</v>
      </c>
      <c r="L535" s="69" t="n">
        <f aca="false">IF(AND(($B535&lt;Input!$C$28),($B535&lt;Input!$G$28)),($G535+$H535+$I535+$J535),($G535+$H535+$I535+$J535+$K535))</f>
        <v>4810.04686386939</v>
      </c>
      <c r="M535" s="69" t="n">
        <f aca="false">Mortgage!$L535</f>
        <v>-917.863068361978</v>
      </c>
      <c r="N535" s="69" t="n">
        <f aca="false">$L535+$M535</f>
        <v>3892.18379550741</v>
      </c>
      <c r="O535" s="69" t="n">
        <f aca="false">IF(AND(($B535&lt;Input!$C$28),($B535&lt;Input!$G$28)),Expenses!$D535,(-1)*$N535)</f>
        <v>-3892.18379550741</v>
      </c>
      <c r="P535" s="69" t="n">
        <f aca="false">Childcare!$D535</f>
        <v>0</v>
      </c>
      <c r="Q535" s="69" t="n">
        <f aca="false">Loan_01!$E535</f>
        <v>0</v>
      </c>
      <c r="R535" s="69" t="n">
        <f aca="false">Loan_02!$E535</f>
        <v>0</v>
      </c>
      <c r="S535" s="69" t="n">
        <f aca="false">(-1)*SUM(Roth_01!$D535+Roth_02!$D535+IRA_01!$D535+IRA_02!$D535+Invest_01!$D535+Invest_02!$D535)</f>
        <v>-0</v>
      </c>
      <c r="T535" s="69" t="n">
        <f aca="false">(-1)*(IF(($B535&gt;Input!$O$22),0,Input!$O$28)+IF(($B535&gt;Input!$O$29),0,Input!$O$35)+IF(($B535&gt;Input!$O$36),0,Input!$O$42))</f>
        <v>-0</v>
      </c>
      <c r="U535" s="69" t="n">
        <f aca="false">IF(($AB534*(Input!$C$17/100)&gt;0),0,($AB534*(Input!$C$17/100)))</f>
        <v>0</v>
      </c>
      <c r="V535" s="69"/>
      <c r="W535" s="69" t="n">
        <f aca="false">IF(($N535+$O535+$P535+$Q535+$R535+$S535+$T535+$U535)&lt;0,($N535+$O535+$P535+$Q535+$R535+$S535+$T535+$U535),0)</f>
        <v>0</v>
      </c>
      <c r="X535" s="69"/>
      <c r="Y535" s="69" t="n">
        <f aca="false">IF(($N535+$O535+$P535+$Q535+$R535+$S535+$T535+$U535)&gt;=0,($N535+$O535+$P535+$Q535+$R535+$S535+$T535+$U535),0)</f>
        <v>0</v>
      </c>
      <c r="AA535" s="69" t="n">
        <f aca="false">IF(AND((($AB534+$W534-$U534)&lt;0),($Y535&gt;0)),($AA534-$K535)*(1+Input!$C$19/(12*100)),($AA534+$Y535-$K535)*(1+Input!$C$19/(12*100)))</f>
        <v>229318.369850214</v>
      </c>
      <c r="AB535" s="69" t="n">
        <f aca="false">IF(AND((($AB534+$W534-$U534)&lt;0),($Y535&gt;=0)),($AB534+$W534-$U534+$Y535)*(1+Input!$C$16/(12*100)),0)</f>
        <v>0</v>
      </c>
    </row>
    <row r="536" customFormat="false" ht="12.8" hidden="false" customHeight="false" outlineLevel="0" collapsed="false">
      <c r="A536" s="67" t="n">
        <v>532</v>
      </c>
      <c r="B536" s="68" t="n">
        <f aca="false">EOMONTH(Input!$C$7,A536)</f>
        <v>59110</v>
      </c>
      <c r="D536" s="67" t="n">
        <f aca="false">DATEDIF(Input!$C$23,$B536,"Y")</f>
        <v>84</v>
      </c>
      <c r="E536" s="67" t="n">
        <f aca="false">DATEDIF(Input!$G$23,$B536,"Y")</f>
        <v>83</v>
      </c>
      <c r="G536" s="69" t="n">
        <f aca="false">Salary_01!$L536</f>
        <v>-1104.20455181296</v>
      </c>
      <c r="H536" s="69" t="n">
        <f aca="false">Salary_02!$L536</f>
        <v>-1104.20455181296</v>
      </c>
      <c r="I536" s="69" t="n">
        <f aca="false">Retirement_Dist_01!$J536</f>
        <v>2785.71952778489</v>
      </c>
      <c r="J536" s="69" t="n">
        <f aca="false">Retirement_Dist_02!$J536</f>
        <v>1498.0326652103</v>
      </c>
      <c r="K536" s="69" t="n">
        <f aca="true">IF($B536&gt;Input!$C$28,(-1)*PMT(Input!$C$19/(100*12),($A$620-OFFSET($A$4,MATCH(Input!$C$28,$B$4:$B$620,1),0,1,1)),$AD$4,0,1),0)</f>
        <v>2734.70377450013</v>
      </c>
      <c r="L536" s="69" t="n">
        <f aca="false">IF(AND(($B536&lt;Input!$C$28),($B536&lt;Input!$G$28)),($G536+$H536+$I536+$J536),($G536+$H536+$I536+$J536+$K536))</f>
        <v>4810.04686386939</v>
      </c>
      <c r="M536" s="69" t="n">
        <f aca="false">Mortgage!$L536</f>
        <v>-917.863068361978</v>
      </c>
      <c r="N536" s="69" t="n">
        <f aca="false">$L536+$M536</f>
        <v>3892.18379550741</v>
      </c>
      <c r="O536" s="69" t="n">
        <f aca="false">IF(AND(($B536&lt;Input!$C$28),($B536&lt;Input!$G$28)),Expenses!$D536,(-1)*$N536)</f>
        <v>-3892.18379550741</v>
      </c>
      <c r="P536" s="69" t="n">
        <f aca="false">Childcare!$D536</f>
        <v>0</v>
      </c>
      <c r="Q536" s="69" t="n">
        <f aca="false">Loan_01!$E536</f>
        <v>0</v>
      </c>
      <c r="R536" s="69" t="n">
        <f aca="false">Loan_02!$E536</f>
        <v>0</v>
      </c>
      <c r="S536" s="69" t="n">
        <f aca="false">(-1)*SUM(Roth_01!$D536+Roth_02!$D536+IRA_01!$D536+IRA_02!$D536+Invest_01!$D536+Invest_02!$D536)</f>
        <v>-0</v>
      </c>
      <c r="T536" s="69" t="n">
        <f aca="false">(-1)*(IF(($B536&gt;Input!$O$22),0,Input!$O$28)+IF(($B536&gt;Input!$O$29),0,Input!$O$35)+IF(($B536&gt;Input!$O$36),0,Input!$O$42))</f>
        <v>-0</v>
      </c>
      <c r="U536" s="69" t="n">
        <f aca="false">IF(($AB535*(Input!$C$17/100)&gt;0),0,($AB535*(Input!$C$17/100)))</f>
        <v>0</v>
      </c>
      <c r="V536" s="69"/>
      <c r="W536" s="69" t="n">
        <f aca="false">IF(($N536+$O536+$P536+$Q536+$R536+$S536+$T536+$U536)&lt;0,($N536+$O536+$P536+$Q536+$R536+$S536+$T536+$U536),0)</f>
        <v>0</v>
      </c>
      <c r="X536" s="69"/>
      <c r="Y536" s="69" t="n">
        <f aca="false">IF(($N536+$O536+$P536+$Q536+$R536+$S536+$T536+$U536)&gt;=0,($N536+$O536+$P536+$Q536+$R536+$S536+$T536+$U536),0)</f>
        <v>0</v>
      </c>
      <c r="AA536" s="69" t="n">
        <f aca="false">IF(AND((($AB535+$W535-$U535)&lt;0),($Y536&gt;0)),($AA535-$K536)*(1+Input!$C$19/(12*100)),($AA535+$Y536-$K536)*(1+Input!$C$19/(12*100)))</f>
        <v>226593.1070618</v>
      </c>
      <c r="AB536" s="69" t="n">
        <f aca="false">IF(AND((($AB535+$W535-$U535)&lt;0),($Y536&gt;=0)),($AB535+$W535-$U535+$Y536)*(1+Input!$C$16/(12*100)),0)</f>
        <v>0</v>
      </c>
    </row>
    <row r="537" customFormat="false" ht="12.8" hidden="false" customHeight="false" outlineLevel="0" collapsed="false">
      <c r="A537" s="67" t="n">
        <v>533</v>
      </c>
      <c r="B537" s="68" t="n">
        <f aca="false">EOMONTH(Input!$C$7,A537)</f>
        <v>59140</v>
      </c>
      <c r="D537" s="67" t="n">
        <f aca="false">DATEDIF(Input!$C$23,$B537,"Y")</f>
        <v>84</v>
      </c>
      <c r="E537" s="67" t="n">
        <f aca="false">DATEDIF(Input!$G$23,$B537,"Y")</f>
        <v>83</v>
      </c>
      <c r="G537" s="69" t="n">
        <f aca="false">Salary_01!$L537</f>
        <v>-1104.20455181296</v>
      </c>
      <c r="H537" s="69" t="n">
        <f aca="false">Salary_02!$L537</f>
        <v>-1104.20455181296</v>
      </c>
      <c r="I537" s="69" t="n">
        <f aca="false">Retirement_Dist_01!$J537</f>
        <v>2785.71952778489</v>
      </c>
      <c r="J537" s="69" t="n">
        <f aca="false">Retirement_Dist_02!$J537</f>
        <v>1498.0326652103</v>
      </c>
      <c r="K537" s="69" t="n">
        <f aca="true">IF($B537&gt;Input!$C$28,(-1)*PMT(Input!$C$19/(100*12),($A$620-OFFSET($A$4,MATCH(Input!$C$28,$B$4:$B$620,1),0,1,1)),$AD$4,0,1),0)</f>
        <v>2734.70377450013</v>
      </c>
      <c r="L537" s="69" t="n">
        <f aca="false">IF(AND(($B537&lt;Input!$C$28),($B537&lt;Input!$G$28)),($G537+$H537+$I537+$J537),($G537+$H537+$I537+$J537+$K537))</f>
        <v>4810.04686386939</v>
      </c>
      <c r="M537" s="69" t="n">
        <f aca="false">Mortgage!$L537</f>
        <v>-917.863068361978</v>
      </c>
      <c r="N537" s="69" t="n">
        <f aca="false">$L537+$M537</f>
        <v>3892.18379550741</v>
      </c>
      <c r="O537" s="69" t="n">
        <f aca="false">IF(AND(($B537&lt;Input!$C$28),($B537&lt;Input!$G$28)),Expenses!$D537,(-1)*$N537)</f>
        <v>-3892.18379550741</v>
      </c>
      <c r="P537" s="69" t="n">
        <f aca="false">Childcare!$D537</f>
        <v>0</v>
      </c>
      <c r="Q537" s="69" t="n">
        <f aca="false">Loan_01!$E537</f>
        <v>0</v>
      </c>
      <c r="R537" s="69" t="n">
        <f aca="false">Loan_02!$E537</f>
        <v>0</v>
      </c>
      <c r="S537" s="69" t="n">
        <f aca="false">(-1)*SUM(Roth_01!$D537+Roth_02!$D537+IRA_01!$D537+IRA_02!$D537+Invest_01!$D537+Invest_02!$D537)</f>
        <v>-0</v>
      </c>
      <c r="T537" s="69" t="n">
        <f aca="false">(-1)*(IF(($B537&gt;Input!$O$22),0,Input!$O$28)+IF(($B537&gt;Input!$O$29),0,Input!$O$35)+IF(($B537&gt;Input!$O$36),0,Input!$O$42))</f>
        <v>-0</v>
      </c>
      <c r="U537" s="69" t="n">
        <f aca="false">IF(($AB536*(Input!$C$17/100)&gt;0),0,($AB536*(Input!$C$17/100)))</f>
        <v>0</v>
      </c>
      <c r="V537" s="69"/>
      <c r="W537" s="69" t="n">
        <f aca="false">IF(($N537+$O537+$P537+$Q537+$R537+$S537+$T537+$U537)&lt;0,($N537+$O537+$P537+$Q537+$R537+$S537+$T537+$U537),0)</f>
        <v>0</v>
      </c>
      <c r="X537" s="69"/>
      <c r="Y537" s="69" t="n">
        <f aca="false">IF(($N537+$O537+$P537+$Q537+$R537+$S537+$T537+$U537)&gt;=0,($N537+$O537+$P537+$Q537+$R537+$S537+$T537+$U537),0)</f>
        <v>0</v>
      </c>
      <c r="AA537" s="69" t="n">
        <f aca="false">IF(AND((($AB536+$W536-$U536)&lt;0),($Y537&gt;0)),($AA536-$K537)*(1+Input!$C$19/(12*100)),($AA536+$Y537-$K537)*(1+Input!$C$19/(12*100)))</f>
        <v>223867.73072077</v>
      </c>
      <c r="AB537" s="69" t="n">
        <f aca="false">IF(AND((($AB536+$W536-$U536)&lt;0),($Y537&gt;=0)),($AB536+$W536-$U536+$Y537)*(1+Input!$C$16/(12*100)),0)</f>
        <v>0</v>
      </c>
    </row>
    <row r="538" customFormat="false" ht="12.8" hidden="false" customHeight="false" outlineLevel="0" collapsed="false">
      <c r="A538" s="67" t="n">
        <v>534</v>
      </c>
      <c r="B538" s="68" t="n">
        <f aca="false">EOMONTH(Input!$C$7,A538)</f>
        <v>59171</v>
      </c>
      <c r="D538" s="67" t="n">
        <f aca="false">DATEDIF(Input!$C$23,$B538,"Y")</f>
        <v>84</v>
      </c>
      <c r="E538" s="67" t="n">
        <f aca="false">DATEDIF(Input!$G$23,$B538,"Y")</f>
        <v>83</v>
      </c>
      <c r="G538" s="69" t="n">
        <f aca="false">Salary_01!$L538</f>
        <v>-1104.20455181296</v>
      </c>
      <c r="H538" s="69" t="n">
        <f aca="false">Salary_02!$L538</f>
        <v>-1104.20455181296</v>
      </c>
      <c r="I538" s="69" t="n">
        <f aca="false">Retirement_Dist_01!$J538</f>
        <v>2785.71952778489</v>
      </c>
      <c r="J538" s="69" t="n">
        <f aca="false">Retirement_Dist_02!$J538</f>
        <v>1498.0326652103</v>
      </c>
      <c r="K538" s="69" t="n">
        <f aca="true">IF($B538&gt;Input!$C$28,(-1)*PMT(Input!$C$19/(100*12),($A$620-OFFSET($A$4,MATCH(Input!$C$28,$B$4:$B$620,1),0,1,1)),$AD$4,0,1),0)</f>
        <v>2734.70377450013</v>
      </c>
      <c r="L538" s="69" t="n">
        <f aca="false">IF(AND(($B538&lt;Input!$C$28),($B538&lt;Input!$G$28)),($G538+$H538+$I538+$J538),($G538+$H538+$I538+$J538+$K538))</f>
        <v>4810.04686386939</v>
      </c>
      <c r="M538" s="69" t="n">
        <f aca="false">Mortgage!$L538</f>
        <v>-917.863068361978</v>
      </c>
      <c r="N538" s="69" t="n">
        <f aca="false">$L538+$M538</f>
        <v>3892.18379550741</v>
      </c>
      <c r="O538" s="69" t="n">
        <f aca="false">IF(AND(($B538&lt;Input!$C$28),($B538&lt;Input!$G$28)),Expenses!$D538,(-1)*$N538)</f>
        <v>-3892.18379550741</v>
      </c>
      <c r="P538" s="69" t="n">
        <f aca="false">Childcare!$D538</f>
        <v>0</v>
      </c>
      <c r="Q538" s="69" t="n">
        <f aca="false">Loan_01!$E538</f>
        <v>0</v>
      </c>
      <c r="R538" s="69" t="n">
        <f aca="false">Loan_02!$E538</f>
        <v>0</v>
      </c>
      <c r="S538" s="69" t="n">
        <f aca="false">(-1)*SUM(Roth_01!$D538+Roth_02!$D538+IRA_01!$D538+IRA_02!$D538+Invest_01!$D538+Invest_02!$D538)</f>
        <v>-0</v>
      </c>
      <c r="T538" s="69" t="n">
        <f aca="false">(-1)*(IF(($B538&gt;Input!$O$22),0,Input!$O$28)+IF(($B538&gt;Input!$O$29),0,Input!$O$35)+IF(($B538&gt;Input!$O$36),0,Input!$O$42))</f>
        <v>-0</v>
      </c>
      <c r="U538" s="69" t="n">
        <f aca="false">IF(($AB537*(Input!$C$17/100)&gt;0),0,($AB537*(Input!$C$17/100)))</f>
        <v>0</v>
      </c>
      <c r="V538" s="69"/>
      <c r="W538" s="69" t="n">
        <f aca="false">IF(($N538+$O538+$P538+$Q538+$R538+$S538+$T538+$U538)&lt;0,($N538+$O538+$P538+$Q538+$R538+$S538+$T538+$U538),0)</f>
        <v>0</v>
      </c>
      <c r="X538" s="69"/>
      <c r="Y538" s="69" t="n">
        <f aca="false">IF(($N538+$O538+$P538+$Q538+$R538+$S538+$T538+$U538)&gt;=0,($N538+$O538+$P538+$Q538+$R538+$S538+$T538+$U538),0)</f>
        <v>0</v>
      </c>
      <c r="AA538" s="69" t="n">
        <f aca="false">IF(AND((($AB537+$W537-$U537)&lt;0),($Y538&gt;0)),($AA537-$K538)*(1+Input!$C$19/(12*100)),($AA537+$Y538-$K538)*(1+Input!$C$19/(12*100)))</f>
        <v>221142.240822393</v>
      </c>
      <c r="AB538" s="69" t="n">
        <f aca="false">IF(AND((($AB537+$W537-$U537)&lt;0),($Y538&gt;=0)),($AB537+$W537-$U537+$Y538)*(1+Input!$C$16/(12*100)),0)</f>
        <v>0</v>
      </c>
    </row>
    <row r="539" customFormat="false" ht="12.8" hidden="false" customHeight="false" outlineLevel="0" collapsed="false">
      <c r="A539" s="67" t="n">
        <v>535</v>
      </c>
      <c r="B539" s="68" t="n">
        <f aca="false">EOMONTH(Input!$C$7,A539)</f>
        <v>59202</v>
      </c>
      <c r="D539" s="67" t="n">
        <f aca="false">DATEDIF(Input!$C$23,$B539,"Y")</f>
        <v>84</v>
      </c>
      <c r="E539" s="67" t="n">
        <f aca="false">DATEDIF(Input!$G$23,$B539,"Y")</f>
        <v>83</v>
      </c>
      <c r="G539" s="69" t="n">
        <f aca="false">Salary_01!$L539</f>
        <v>-1104.20455181296</v>
      </c>
      <c r="H539" s="69" t="n">
        <f aca="false">Salary_02!$L539</f>
        <v>-1104.20455181296</v>
      </c>
      <c r="I539" s="69" t="n">
        <f aca="false">Retirement_Dist_01!$J539</f>
        <v>2785.71952778489</v>
      </c>
      <c r="J539" s="69" t="n">
        <f aca="false">Retirement_Dist_02!$J539</f>
        <v>1498.0326652103</v>
      </c>
      <c r="K539" s="69" t="n">
        <f aca="true">IF($B539&gt;Input!$C$28,(-1)*PMT(Input!$C$19/(100*12),($A$620-OFFSET($A$4,MATCH(Input!$C$28,$B$4:$B$620,1),0,1,1)),$AD$4,0,1),0)</f>
        <v>2734.70377450013</v>
      </c>
      <c r="L539" s="69" t="n">
        <f aca="false">IF(AND(($B539&lt;Input!$C$28),($B539&lt;Input!$G$28)),($G539+$H539+$I539+$J539),($G539+$H539+$I539+$J539+$K539))</f>
        <v>4810.04686386939</v>
      </c>
      <c r="M539" s="69" t="n">
        <f aca="false">Mortgage!$L539</f>
        <v>-917.863068361978</v>
      </c>
      <c r="N539" s="69" t="n">
        <f aca="false">$L539+$M539</f>
        <v>3892.18379550741</v>
      </c>
      <c r="O539" s="69" t="n">
        <f aca="false">IF(AND(($B539&lt;Input!$C$28),($B539&lt;Input!$G$28)),Expenses!$D539,(-1)*$N539)</f>
        <v>-3892.18379550741</v>
      </c>
      <c r="P539" s="69" t="n">
        <f aca="false">Childcare!$D539</f>
        <v>0</v>
      </c>
      <c r="Q539" s="69" t="n">
        <f aca="false">Loan_01!$E539</f>
        <v>0</v>
      </c>
      <c r="R539" s="69" t="n">
        <f aca="false">Loan_02!$E539</f>
        <v>0</v>
      </c>
      <c r="S539" s="69" t="n">
        <f aca="false">(-1)*SUM(Roth_01!$D539+Roth_02!$D539+IRA_01!$D539+IRA_02!$D539+Invest_01!$D539+Invest_02!$D539)</f>
        <v>-0</v>
      </c>
      <c r="T539" s="69" t="n">
        <f aca="false">(-1)*(IF(($B539&gt;Input!$O$22),0,Input!$O$28)+IF(($B539&gt;Input!$O$29),0,Input!$O$35)+IF(($B539&gt;Input!$O$36),0,Input!$O$42))</f>
        <v>-0</v>
      </c>
      <c r="U539" s="69" t="n">
        <f aca="false">IF(($AB538*(Input!$C$17/100)&gt;0),0,($AB538*(Input!$C$17/100)))</f>
        <v>0</v>
      </c>
      <c r="V539" s="69"/>
      <c r="W539" s="69" t="n">
        <f aca="false">IF(($N539+$O539+$P539+$Q539+$R539+$S539+$T539+$U539)&lt;0,($N539+$O539+$P539+$Q539+$R539+$S539+$T539+$U539),0)</f>
        <v>0</v>
      </c>
      <c r="X539" s="69"/>
      <c r="Y539" s="69" t="n">
        <f aca="false">IF(($N539+$O539+$P539+$Q539+$R539+$S539+$T539+$U539)&gt;=0,($N539+$O539+$P539+$Q539+$R539+$S539+$T539+$U539),0)</f>
        <v>0</v>
      </c>
      <c r="AA539" s="69" t="n">
        <f aca="false">IF(AND((($AB538+$W538-$U538)&lt;0),($Y539&gt;0)),($AA538-$K539)*(1+Input!$C$19/(12*100)),($AA538+$Y539-$K539)*(1+Input!$C$19/(12*100)))</f>
        <v>218416.637361936</v>
      </c>
      <c r="AB539" s="69" t="n">
        <f aca="false">IF(AND((($AB538+$W538-$U538)&lt;0),($Y539&gt;=0)),($AB538+$W538-$U538+$Y539)*(1+Input!$C$16/(12*100)),0)</f>
        <v>0</v>
      </c>
    </row>
    <row r="540" customFormat="false" ht="12.8" hidden="false" customHeight="false" outlineLevel="0" collapsed="false">
      <c r="A540" s="67" t="n">
        <v>536</v>
      </c>
      <c r="B540" s="68" t="n">
        <f aca="false">EOMONTH(Input!$C$7,A540)</f>
        <v>59230</v>
      </c>
      <c r="D540" s="67" t="n">
        <f aca="false">DATEDIF(Input!$C$23,$B540,"Y")</f>
        <v>84</v>
      </c>
      <c r="E540" s="67" t="n">
        <f aca="false">DATEDIF(Input!$G$23,$B540,"Y")</f>
        <v>83</v>
      </c>
      <c r="G540" s="69" t="n">
        <f aca="false">Salary_01!$L540</f>
        <v>-1104.20455181296</v>
      </c>
      <c r="H540" s="69" t="n">
        <f aca="false">Salary_02!$L540</f>
        <v>-1104.20455181296</v>
      </c>
      <c r="I540" s="69" t="n">
        <f aca="false">Retirement_Dist_01!$J540</f>
        <v>2785.71952778489</v>
      </c>
      <c r="J540" s="69" t="n">
        <f aca="false">Retirement_Dist_02!$J540</f>
        <v>1498.0326652103</v>
      </c>
      <c r="K540" s="69" t="n">
        <f aca="true">IF($B540&gt;Input!$C$28,(-1)*PMT(Input!$C$19/(100*12),($A$620-OFFSET($A$4,MATCH(Input!$C$28,$B$4:$B$620,1),0,1,1)),$AD$4,0,1),0)</f>
        <v>2734.70377450013</v>
      </c>
      <c r="L540" s="69" t="n">
        <f aca="false">IF(AND(($B540&lt;Input!$C$28),($B540&lt;Input!$G$28)),($G540+$H540+$I540+$J540),($G540+$H540+$I540+$J540+$K540))</f>
        <v>4810.04686386939</v>
      </c>
      <c r="M540" s="69" t="n">
        <f aca="false">Mortgage!$L540</f>
        <v>-917.863068361978</v>
      </c>
      <c r="N540" s="69" t="n">
        <f aca="false">$L540+$M540</f>
        <v>3892.18379550741</v>
      </c>
      <c r="O540" s="69" t="n">
        <f aca="false">IF(AND(($B540&lt;Input!$C$28),($B540&lt;Input!$G$28)),Expenses!$D540,(-1)*$N540)</f>
        <v>-3892.18379550741</v>
      </c>
      <c r="P540" s="69" t="n">
        <f aca="false">Childcare!$D540</f>
        <v>0</v>
      </c>
      <c r="Q540" s="69" t="n">
        <f aca="false">Loan_01!$E540</f>
        <v>0</v>
      </c>
      <c r="R540" s="69" t="n">
        <f aca="false">Loan_02!$E540</f>
        <v>0</v>
      </c>
      <c r="S540" s="69" t="n">
        <f aca="false">(-1)*SUM(Roth_01!$D540+Roth_02!$D540+IRA_01!$D540+IRA_02!$D540+Invest_01!$D540+Invest_02!$D540)</f>
        <v>-0</v>
      </c>
      <c r="T540" s="69" t="n">
        <f aca="false">(-1)*(IF(($B540&gt;Input!$O$22),0,Input!$O$28)+IF(($B540&gt;Input!$O$29),0,Input!$O$35)+IF(($B540&gt;Input!$O$36),0,Input!$O$42))</f>
        <v>-0</v>
      </c>
      <c r="U540" s="69" t="n">
        <f aca="false">IF(($AB539*(Input!$C$17/100)&gt;0),0,($AB539*(Input!$C$17/100)))</f>
        <v>0</v>
      </c>
      <c r="V540" s="69"/>
      <c r="W540" s="69" t="n">
        <f aca="false">IF(($N540+$O540+$P540+$Q540+$R540+$S540+$T540+$U540)&lt;0,($N540+$O540+$P540+$Q540+$R540+$S540+$T540+$U540),0)</f>
        <v>0</v>
      </c>
      <c r="X540" s="69"/>
      <c r="Y540" s="69" t="n">
        <f aca="false">IF(($N540+$O540+$P540+$Q540+$R540+$S540+$T540+$U540)&gt;=0,($N540+$O540+$P540+$Q540+$R540+$S540+$T540+$U540),0)</f>
        <v>0</v>
      </c>
      <c r="AA540" s="69" t="n">
        <f aca="false">IF(AND((($AB539+$W539-$U539)&lt;0),($Y540&gt;0)),($AA539-$K540)*(1+Input!$C$19/(12*100)),($AA539+$Y540-$K540)*(1+Input!$C$19/(12*100)))</f>
        <v>215690.920334669</v>
      </c>
      <c r="AB540" s="69" t="n">
        <f aca="false">IF(AND((($AB539+$W539-$U539)&lt;0),($Y540&gt;=0)),($AB539+$W539-$U539+$Y540)*(1+Input!$C$16/(12*100)),0)</f>
        <v>0</v>
      </c>
    </row>
    <row r="541" customFormat="false" ht="12.8" hidden="false" customHeight="false" outlineLevel="0" collapsed="false">
      <c r="A541" s="67" t="n">
        <v>537</v>
      </c>
      <c r="B541" s="68" t="n">
        <f aca="false">EOMONTH(Input!$C$7,A541)</f>
        <v>59261</v>
      </c>
      <c r="D541" s="67" t="n">
        <f aca="false">DATEDIF(Input!$C$23,$B541,"Y")</f>
        <v>84</v>
      </c>
      <c r="E541" s="67" t="n">
        <f aca="false">DATEDIF(Input!$G$23,$B541,"Y")</f>
        <v>83</v>
      </c>
      <c r="G541" s="69" t="n">
        <f aca="false">Salary_01!$L541</f>
        <v>-1104.20455181296</v>
      </c>
      <c r="H541" s="69" t="n">
        <f aca="false">Salary_02!$L541</f>
        <v>-1104.20455181296</v>
      </c>
      <c r="I541" s="69" t="n">
        <f aca="false">Retirement_Dist_01!$J541</f>
        <v>2785.71952778489</v>
      </c>
      <c r="J541" s="69" t="n">
        <f aca="false">Retirement_Dist_02!$J541</f>
        <v>1498.0326652103</v>
      </c>
      <c r="K541" s="69" t="n">
        <f aca="true">IF($B541&gt;Input!$C$28,(-1)*PMT(Input!$C$19/(100*12),($A$620-OFFSET($A$4,MATCH(Input!$C$28,$B$4:$B$620,1),0,1,1)),$AD$4,0,1),0)</f>
        <v>2734.70377450013</v>
      </c>
      <c r="L541" s="69" t="n">
        <f aca="false">IF(AND(($B541&lt;Input!$C$28),($B541&lt;Input!$G$28)),($G541+$H541+$I541+$J541),($G541+$H541+$I541+$J541+$K541))</f>
        <v>4810.04686386939</v>
      </c>
      <c r="M541" s="69" t="n">
        <f aca="false">Mortgage!$L541</f>
        <v>-917.863068361978</v>
      </c>
      <c r="N541" s="69" t="n">
        <f aca="false">$L541+$M541</f>
        <v>3892.18379550741</v>
      </c>
      <c r="O541" s="69" t="n">
        <f aca="false">IF(AND(($B541&lt;Input!$C$28),($B541&lt;Input!$G$28)),Expenses!$D541,(-1)*$N541)</f>
        <v>-3892.18379550741</v>
      </c>
      <c r="P541" s="69" t="n">
        <f aca="false">Childcare!$D541</f>
        <v>0</v>
      </c>
      <c r="Q541" s="69" t="n">
        <f aca="false">Loan_01!$E541</f>
        <v>0</v>
      </c>
      <c r="R541" s="69" t="n">
        <f aca="false">Loan_02!$E541</f>
        <v>0</v>
      </c>
      <c r="S541" s="69" t="n">
        <f aca="false">(-1)*SUM(Roth_01!$D541+Roth_02!$D541+IRA_01!$D541+IRA_02!$D541+Invest_01!$D541+Invest_02!$D541)</f>
        <v>-0</v>
      </c>
      <c r="T541" s="69" t="n">
        <f aca="false">(-1)*(IF(($B541&gt;Input!$O$22),0,Input!$O$28)+IF(($B541&gt;Input!$O$29),0,Input!$O$35)+IF(($B541&gt;Input!$O$36),0,Input!$O$42))</f>
        <v>-0</v>
      </c>
      <c r="U541" s="69" t="n">
        <f aca="false">IF(($AB540*(Input!$C$17/100)&gt;0),0,($AB540*(Input!$C$17/100)))</f>
        <v>0</v>
      </c>
      <c r="V541" s="69"/>
      <c r="W541" s="69" t="n">
        <f aca="false">IF(($N541+$O541+$P541+$Q541+$R541+$S541+$T541+$U541)&lt;0,($N541+$O541+$P541+$Q541+$R541+$S541+$T541+$U541),0)</f>
        <v>0</v>
      </c>
      <c r="X541" s="69"/>
      <c r="Y541" s="69" t="n">
        <f aca="false">IF(($N541+$O541+$P541+$Q541+$R541+$S541+$T541+$U541)&gt;=0,($N541+$O541+$P541+$Q541+$R541+$S541+$T541+$U541),0)</f>
        <v>0</v>
      </c>
      <c r="AA541" s="69" t="n">
        <f aca="false">IF(AND((($AB540+$W540-$U540)&lt;0),($Y541&gt;0)),($AA540-$K541)*(1+Input!$C$19/(12*100)),($AA540+$Y541-$K541)*(1+Input!$C$19/(12*100)))</f>
        <v>212965.089735859</v>
      </c>
      <c r="AB541" s="69" t="n">
        <f aca="false">IF(AND((($AB540+$W540-$U540)&lt;0),($Y541&gt;=0)),($AB540+$W540-$U540+$Y541)*(1+Input!$C$16/(12*100)),0)</f>
        <v>0</v>
      </c>
    </row>
    <row r="542" customFormat="false" ht="12.8" hidden="false" customHeight="false" outlineLevel="0" collapsed="false">
      <c r="A542" s="67" t="n">
        <v>538</v>
      </c>
      <c r="B542" s="68" t="n">
        <f aca="false">EOMONTH(Input!$C$7,A542)</f>
        <v>59291</v>
      </c>
      <c r="D542" s="67" t="n">
        <f aca="false">DATEDIF(Input!$C$23,$B542,"Y")</f>
        <v>84</v>
      </c>
      <c r="E542" s="67" t="n">
        <f aca="false">DATEDIF(Input!$G$23,$B542,"Y")</f>
        <v>83</v>
      </c>
      <c r="G542" s="69" t="n">
        <f aca="false">Salary_01!$L542</f>
        <v>-1104.20455181296</v>
      </c>
      <c r="H542" s="69" t="n">
        <f aca="false">Salary_02!$L542</f>
        <v>-1104.20455181296</v>
      </c>
      <c r="I542" s="69" t="n">
        <f aca="false">Retirement_Dist_01!$J542</f>
        <v>2785.71952778489</v>
      </c>
      <c r="J542" s="69" t="n">
        <f aca="false">Retirement_Dist_02!$J542</f>
        <v>1498.0326652103</v>
      </c>
      <c r="K542" s="69" t="n">
        <f aca="true">IF($B542&gt;Input!$C$28,(-1)*PMT(Input!$C$19/(100*12),($A$620-OFFSET($A$4,MATCH(Input!$C$28,$B$4:$B$620,1),0,1,1)),$AD$4,0,1),0)</f>
        <v>2734.70377450013</v>
      </c>
      <c r="L542" s="69" t="n">
        <f aca="false">IF(AND(($B542&lt;Input!$C$28),($B542&lt;Input!$G$28)),($G542+$H542+$I542+$J542),($G542+$H542+$I542+$J542+$K542))</f>
        <v>4810.04686386939</v>
      </c>
      <c r="M542" s="69" t="n">
        <f aca="false">Mortgage!$L542</f>
        <v>-917.863068361978</v>
      </c>
      <c r="N542" s="69" t="n">
        <f aca="false">$L542+$M542</f>
        <v>3892.18379550741</v>
      </c>
      <c r="O542" s="69" t="n">
        <f aca="false">IF(AND(($B542&lt;Input!$C$28),($B542&lt;Input!$G$28)),Expenses!$D542,(-1)*$N542)</f>
        <v>-3892.18379550741</v>
      </c>
      <c r="P542" s="69" t="n">
        <f aca="false">Childcare!$D542</f>
        <v>0</v>
      </c>
      <c r="Q542" s="69" t="n">
        <f aca="false">Loan_01!$E542</f>
        <v>0</v>
      </c>
      <c r="R542" s="69" t="n">
        <f aca="false">Loan_02!$E542</f>
        <v>0</v>
      </c>
      <c r="S542" s="69" t="n">
        <f aca="false">(-1)*SUM(Roth_01!$D542+Roth_02!$D542+IRA_01!$D542+IRA_02!$D542+Invest_01!$D542+Invest_02!$D542)</f>
        <v>-0</v>
      </c>
      <c r="T542" s="69" t="n">
        <f aca="false">(-1)*(IF(($B542&gt;Input!$O$22),0,Input!$O$28)+IF(($B542&gt;Input!$O$29),0,Input!$O$35)+IF(($B542&gt;Input!$O$36),0,Input!$O$42))</f>
        <v>-0</v>
      </c>
      <c r="U542" s="69" t="n">
        <f aca="false">IF(($AB541*(Input!$C$17/100)&gt;0),0,($AB541*(Input!$C$17/100)))</f>
        <v>0</v>
      </c>
      <c r="V542" s="69"/>
      <c r="W542" s="69" t="n">
        <f aca="false">IF(($N542+$O542+$P542+$Q542+$R542+$S542+$T542+$U542)&lt;0,($N542+$O542+$P542+$Q542+$R542+$S542+$T542+$U542),0)</f>
        <v>0</v>
      </c>
      <c r="X542" s="69"/>
      <c r="Y542" s="69" t="n">
        <f aca="false">IF(($N542+$O542+$P542+$Q542+$R542+$S542+$T542+$U542)&gt;=0,($N542+$O542+$P542+$Q542+$R542+$S542+$T542+$U542),0)</f>
        <v>0</v>
      </c>
      <c r="AA542" s="69" t="n">
        <f aca="false">IF(AND((($AB541+$W541-$U541)&lt;0),($Y542&gt;0)),($AA541-$K542)*(1+Input!$C$19/(12*100)),($AA541+$Y542-$K542)*(1+Input!$C$19/(12*100)))</f>
        <v>210239.145560774</v>
      </c>
      <c r="AB542" s="69" t="n">
        <f aca="false">IF(AND((($AB541+$W541-$U541)&lt;0),($Y542&gt;=0)),($AB541+$W541-$U541+$Y542)*(1+Input!$C$16/(12*100)),0)</f>
        <v>0</v>
      </c>
    </row>
    <row r="543" customFormat="false" ht="12.8" hidden="false" customHeight="false" outlineLevel="0" collapsed="false">
      <c r="A543" s="67" t="n">
        <v>539</v>
      </c>
      <c r="B543" s="68" t="n">
        <f aca="false">EOMONTH(Input!$C$7,A543)</f>
        <v>59322</v>
      </c>
      <c r="D543" s="67" t="n">
        <f aca="false">DATEDIF(Input!$C$23,$B543,"Y")</f>
        <v>85</v>
      </c>
      <c r="E543" s="67" t="n">
        <f aca="false">DATEDIF(Input!$G$23,$B543,"Y")</f>
        <v>83</v>
      </c>
      <c r="G543" s="69" t="n">
        <f aca="false">Salary_01!$L543</f>
        <v>-1104.20455181296</v>
      </c>
      <c r="H543" s="69" t="n">
        <f aca="false">Salary_02!$L543</f>
        <v>-1104.20455181296</v>
      </c>
      <c r="I543" s="69" t="n">
        <f aca="false">Retirement_Dist_01!$J543</f>
        <v>2785.71952778489</v>
      </c>
      <c r="J543" s="69" t="n">
        <f aca="false">Retirement_Dist_02!$J543</f>
        <v>1498.0326652103</v>
      </c>
      <c r="K543" s="69" t="n">
        <f aca="true">IF($B543&gt;Input!$C$28,(-1)*PMT(Input!$C$19/(100*12),($A$620-OFFSET($A$4,MATCH(Input!$C$28,$B$4:$B$620,1),0,1,1)),$AD$4,0,1),0)</f>
        <v>2734.70377450013</v>
      </c>
      <c r="L543" s="69" t="n">
        <f aca="false">IF(AND(($B543&lt;Input!$C$28),($B543&lt;Input!$G$28)),($G543+$H543+$I543+$J543),($G543+$H543+$I543+$J543+$K543))</f>
        <v>4810.04686386939</v>
      </c>
      <c r="M543" s="69" t="n">
        <f aca="false">Mortgage!$L543</f>
        <v>-917.863068361978</v>
      </c>
      <c r="N543" s="69" t="n">
        <f aca="false">$L543+$M543</f>
        <v>3892.18379550741</v>
      </c>
      <c r="O543" s="69" t="n">
        <f aca="false">IF(AND(($B543&lt;Input!$C$28),($B543&lt;Input!$G$28)),Expenses!$D543,(-1)*$N543)</f>
        <v>-3892.18379550741</v>
      </c>
      <c r="P543" s="69" t="n">
        <f aca="false">Childcare!$D543</f>
        <v>0</v>
      </c>
      <c r="Q543" s="69" t="n">
        <f aca="false">Loan_01!$E543</f>
        <v>0</v>
      </c>
      <c r="R543" s="69" t="n">
        <f aca="false">Loan_02!$E543</f>
        <v>0</v>
      </c>
      <c r="S543" s="69" t="n">
        <f aca="false">(-1)*SUM(Roth_01!$D543+Roth_02!$D543+IRA_01!$D543+IRA_02!$D543+Invest_01!$D543+Invest_02!$D543)</f>
        <v>-0</v>
      </c>
      <c r="T543" s="69" t="n">
        <f aca="false">(-1)*(IF(($B543&gt;Input!$O$22),0,Input!$O$28)+IF(($B543&gt;Input!$O$29),0,Input!$O$35)+IF(($B543&gt;Input!$O$36),0,Input!$O$42))</f>
        <v>-0</v>
      </c>
      <c r="U543" s="69" t="n">
        <f aca="false">IF(($AB542*(Input!$C$17/100)&gt;0),0,($AB542*(Input!$C$17/100)))</f>
        <v>0</v>
      </c>
      <c r="V543" s="69"/>
      <c r="W543" s="69" t="n">
        <f aca="false">IF(($N543+$O543+$P543+$Q543+$R543+$S543+$T543+$U543)&lt;0,($N543+$O543+$P543+$Q543+$R543+$S543+$T543+$U543),0)</f>
        <v>0</v>
      </c>
      <c r="X543" s="69"/>
      <c r="Y543" s="69" t="n">
        <f aca="false">IF(($N543+$O543+$P543+$Q543+$R543+$S543+$T543+$U543)&gt;=0,($N543+$O543+$P543+$Q543+$R543+$S543+$T543+$U543),0)</f>
        <v>0</v>
      </c>
      <c r="AA543" s="69" t="n">
        <f aca="false">IF(AND((($AB542+$W542-$U542)&lt;0),($Y543&gt;0)),($AA542-$K543)*(1+Input!$C$19/(12*100)),($AA542+$Y543-$K543)*(1+Input!$C$19/(12*100)))</f>
        <v>207513.087804682</v>
      </c>
      <c r="AB543" s="69" t="n">
        <f aca="false">IF(AND((($AB542+$W542-$U542)&lt;0),($Y543&gt;=0)),($AB542+$W542-$U542+$Y543)*(1+Input!$C$16/(12*100)),0)</f>
        <v>0</v>
      </c>
    </row>
    <row r="544" customFormat="false" ht="12.8" hidden="false" customHeight="false" outlineLevel="0" collapsed="false">
      <c r="A544" s="67" t="n">
        <v>540</v>
      </c>
      <c r="B544" s="68" t="n">
        <f aca="false">EOMONTH(Input!$C$7,A544)</f>
        <v>59352</v>
      </c>
      <c r="D544" s="67" t="n">
        <f aca="false">DATEDIF(Input!$C$23,$B544,"Y")</f>
        <v>85</v>
      </c>
      <c r="E544" s="67" t="n">
        <f aca="false">DATEDIF(Input!$G$23,$B544,"Y")</f>
        <v>83</v>
      </c>
      <c r="G544" s="69" t="n">
        <f aca="false">Salary_01!$L544</f>
        <v>-1126.28864284922</v>
      </c>
      <c r="H544" s="69" t="n">
        <f aca="false">Salary_02!$L544</f>
        <v>-1126.28864284922</v>
      </c>
      <c r="I544" s="69" t="n">
        <f aca="false">Retirement_Dist_01!$J544</f>
        <v>2785.71952778489</v>
      </c>
      <c r="J544" s="69" t="n">
        <f aca="false">Retirement_Dist_02!$J544</f>
        <v>1498.0326652103</v>
      </c>
      <c r="K544" s="69" t="n">
        <f aca="true">IF($B544&gt;Input!$C$28,(-1)*PMT(Input!$C$19/(100*12),($A$620-OFFSET($A$4,MATCH(Input!$C$28,$B$4:$B$620,1),0,1,1)),$AD$4,0,1),0)</f>
        <v>2734.70377450013</v>
      </c>
      <c r="L544" s="69" t="n">
        <f aca="false">IF(AND(($B544&lt;Input!$C$28),($B544&lt;Input!$G$28)),($G544+$H544+$I544+$J544),($G544+$H544+$I544+$J544+$K544))</f>
        <v>4765.87868179687</v>
      </c>
      <c r="M544" s="69" t="n">
        <f aca="false">Mortgage!$L544</f>
        <v>-945.398960412837</v>
      </c>
      <c r="N544" s="69" t="n">
        <f aca="false">$L544+$M544</f>
        <v>3820.47972138403</v>
      </c>
      <c r="O544" s="69" t="n">
        <f aca="false">IF(AND(($B544&lt;Input!$C$28),($B544&lt;Input!$G$28)),Expenses!$D544,(-1)*$N544)</f>
        <v>-3820.47972138403</v>
      </c>
      <c r="P544" s="69" t="n">
        <f aca="false">Childcare!$D544</f>
        <v>0</v>
      </c>
      <c r="Q544" s="69" t="n">
        <f aca="false">Loan_01!$E544</f>
        <v>0</v>
      </c>
      <c r="R544" s="69" t="n">
        <f aca="false">Loan_02!$E544</f>
        <v>0</v>
      </c>
      <c r="S544" s="69" t="n">
        <f aca="false">(-1)*SUM(Roth_01!$D544+Roth_02!$D544+IRA_01!$D544+IRA_02!$D544+Invest_01!$D544+Invest_02!$D544)</f>
        <v>-0</v>
      </c>
      <c r="T544" s="69" t="n">
        <f aca="false">(-1)*(IF(($B544&gt;Input!$O$22),0,Input!$O$28)+IF(($B544&gt;Input!$O$29),0,Input!$O$35)+IF(($B544&gt;Input!$O$36),0,Input!$O$42))</f>
        <v>-0</v>
      </c>
      <c r="U544" s="69" t="n">
        <f aca="false">IF(($AB543*(Input!$C$17/100)&gt;0),0,($AB543*(Input!$C$17/100)))</f>
        <v>0</v>
      </c>
      <c r="V544" s="69"/>
      <c r="W544" s="69" t="n">
        <f aca="false">IF(($N544+$O544+$P544+$Q544+$R544+$S544+$T544+$U544)&lt;0,($N544+$O544+$P544+$Q544+$R544+$S544+$T544+$U544),0)</f>
        <v>0</v>
      </c>
      <c r="X544" s="69"/>
      <c r="Y544" s="69" t="n">
        <f aca="false">IF(($N544+$O544+$P544+$Q544+$R544+$S544+$T544+$U544)&gt;=0,($N544+$O544+$P544+$Q544+$R544+$S544+$T544+$U544),0)</f>
        <v>0</v>
      </c>
      <c r="AA544" s="69" t="n">
        <f aca="false">IF(AND((($AB543+$W543-$U543)&lt;0),($Y544&gt;0)),($AA543-$K544)*(1+Input!$C$19/(12*100)),($AA543+$Y544-$K544)*(1+Input!$C$19/(12*100)))</f>
        <v>204786.916462849</v>
      </c>
      <c r="AB544" s="69" t="n">
        <f aca="false">IF(AND((($AB543+$W543-$U543)&lt;0),($Y544&gt;=0)),($AB543+$W543-$U543+$Y544)*(1+Input!$C$16/(12*100)),0)</f>
        <v>0</v>
      </c>
    </row>
    <row r="545" customFormat="false" ht="12.8" hidden="false" customHeight="false" outlineLevel="0" collapsed="false">
      <c r="A545" s="67" t="n">
        <v>541</v>
      </c>
      <c r="B545" s="68" t="n">
        <f aca="false">EOMONTH(Input!$C$7,A545)</f>
        <v>59383</v>
      </c>
      <c r="D545" s="67" t="n">
        <f aca="false">DATEDIF(Input!$C$23,$B545,"Y")</f>
        <v>85</v>
      </c>
      <c r="E545" s="67" t="n">
        <f aca="false">DATEDIF(Input!$G$23,$B545,"Y")</f>
        <v>83</v>
      </c>
      <c r="G545" s="69" t="n">
        <f aca="false">Salary_01!$L545</f>
        <v>-1126.28864284922</v>
      </c>
      <c r="H545" s="69" t="n">
        <f aca="false">Salary_02!$L545</f>
        <v>-1126.28864284922</v>
      </c>
      <c r="I545" s="69" t="n">
        <f aca="false">Retirement_Dist_01!$J545</f>
        <v>2785.71952778489</v>
      </c>
      <c r="J545" s="69" t="n">
        <f aca="false">Retirement_Dist_02!$J545</f>
        <v>1498.0326652103</v>
      </c>
      <c r="K545" s="69" t="n">
        <f aca="true">IF($B545&gt;Input!$C$28,(-1)*PMT(Input!$C$19/(100*12),($A$620-OFFSET($A$4,MATCH(Input!$C$28,$B$4:$B$620,1),0,1,1)),$AD$4,0,1),0)</f>
        <v>2734.70377450013</v>
      </c>
      <c r="L545" s="69" t="n">
        <f aca="false">IF(AND(($B545&lt;Input!$C$28),($B545&lt;Input!$G$28)),($G545+$H545+$I545+$J545),($G545+$H545+$I545+$J545+$K545))</f>
        <v>4765.87868179687</v>
      </c>
      <c r="M545" s="69" t="n">
        <f aca="false">Mortgage!$L545</f>
        <v>-945.398960412837</v>
      </c>
      <c r="N545" s="69" t="n">
        <f aca="false">$L545+$M545</f>
        <v>3820.47972138403</v>
      </c>
      <c r="O545" s="69" t="n">
        <f aca="false">IF(AND(($B545&lt;Input!$C$28),($B545&lt;Input!$G$28)),Expenses!$D545,(-1)*$N545)</f>
        <v>-3820.47972138403</v>
      </c>
      <c r="P545" s="69" t="n">
        <f aca="false">Childcare!$D545</f>
        <v>0</v>
      </c>
      <c r="Q545" s="69" t="n">
        <f aca="false">Loan_01!$E545</f>
        <v>0</v>
      </c>
      <c r="R545" s="69" t="n">
        <f aca="false">Loan_02!$E545</f>
        <v>0</v>
      </c>
      <c r="S545" s="69" t="n">
        <f aca="false">(-1)*SUM(Roth_01!$D545+Roth_02!$D545+IRA_01!$D545+IRA_02!$D545+Invest_01!$D545+Invest_02!$D545)</f>
        <v>-0</v>
      </c>
      <c r="T545" s="69" t="n">
        <f aca="false">(-1)*(IF(($B545&gt;Input!$O$22),0,Input!$O$28)+IF(($B545&gt;Input!$O$29),0,Input!$O$35)+IF(($B545&gt;Input!$O$36),0,Input!$O$42))</f>
        <v>-0</v>
      </c>
      <c r="U545" s="69" t="n">
        <f aca="false">IF(($AB544*(Input!$C$17/100)&gt;0),0,($AB544*(Input!$C$17/100)))</f>
        <v>0</v>
      </c>
      <c r="V545" s="69"/>
      <c r="W545" s="69" t="n">
        <f aca="false">IF(($N545+$O545+$P545+$Q545+$R545+$S545+$T545+$U545)&lt;0,($N545+$O545+$P545+$Q545+$R545+$S545+$T545+$U545),0)</f>
        <v>0</v>
      </c>
      <c r="X545" s="69"/>
      <c r="Y545" s="69" t="n">
        <f aca="false">IF(($N545+$O545+$P545+$Q545+$R545+$S545+$T545+$U545)&gt;=0,($N545+$O545+$P545+$Q545+$R545+$S545+$T545+$U545),0)</f>
        <v>0</v>
      </c>
      <c r="AA545" s="69" t="n">
        <f aca="false">IF(AND((($AB544+$W544-$U544)&lt;0),($Y545&gt;0)),($AA544-$K545)*(1+Input!$C$19/(12*100)),($AA544+$Y545-$K545)*(1+Input!$C$19/(12*100)))</f>
        <v>202060.631530545</v>
      </c>
      <c r="AB545" s="69" t="n">
        <f aca="false">IF(AND((($AB544+$W544-$U544)&lt;0),($Y545&gt;=0)),($AB544+$W544-$U544+$Y545)*(1+Input!$C$16/(12*100)),0)</f>
        <v>0</v>
      </c>
    </row>
    <row r="546" customFormat="false" ht="12.8" hidden="false" customHeight="false" outlineLevel="0" collapsed="false">
      <c r="A546" s="67" t="n">
        <v>542</v>
      </c>
      <c r="B546" s="68" t="n">
        <f aca="false">EOMONTH(Input!$C$7,A546)</f>
        <v>59414</v>
      </c>
      <c r="D546" s="67" t="n">
        <f aca="false">DATEDIF(Input!$C$23,$B546,"Y")</f>
        <v>85</v>
      </c>
      <c r="E546" s="67" t="n">
        <f aca="false">DATEDIF(Input!$G$23,$B546,"Y")</f>
        <v>83</v>
      </c>
      <c r="G546" s="69" t="n">
        <f aca="false">Salary_01!$L546</f>
        <v>-1126.28864284922</v>
      </c>
      <c r="H546" s="69" t="n">
        <f aca="false">Salary_02!$L546</f>
        <v>-1126.28864284922</v>
      </c>
      <c r="I546" s="69" t="n">
        <f aca="false">Retirement_Dist_01!$J546</f>
        <v>2785.71952778489</v>
      </c>
      <c r="J546" s="69" t="n">
        <f aca="false">Retirement_Dist_02!$J546</f>
        <v>1498.0326652103</v>
      </c>
      <c r="K546" s="69" t="n">
        <f aca="true">IF($B546&gt;Input!$C$28,(-1)*PMT(Input!$C$19/(100*12),($A$620-OFFSET($A$4,MATCH(Input!$C$28,$B$4:$B$620,1),0,1,1)),$AD$4,0,1),0)</f>
        <v>2734.70377450013</v>
      </c>
      <c r="L546" s="69" t="n">
        <f aca="false">IF(AND(($B546&lt;Input!$C$28),($B546&lt;Input!$G$28)),($G546+$H546+$I546+$J546),($G546+$H546+$I546+$J546+$K546))</f>
        <v>4765.87868179687</v>
      </c>
      <c r="M546" s="69" t="n">
        <f aca="false">Mortgage!$L546</f>
        <v>-945.398960412837</v>
      </c>
      <c r="N546" s="69" t="n">
        <f aca="false">$L546+$M546</f>
        <v>3820.47972138403</v>
      </c>
      <c r="O546" s="69" t="n">
        <f aca="false">IF(AND(($B546&lt;Input!$C$28),($B546&lt;Input!$G$28)),Expenses!$D546,(-1)*$N546)</f>
        <v>-3820.47972138403</v>
      </c>
      <c r="P546" s="69" t="n">
        <f aca="false">Childcare!$D546</f>
        <v>0</v>
      </c>
      <c r="Q546" s="69" t="n">
        <f aca="false">Loan_01!$E546</f>
        <v>0</v>
      </c>
      <c r="R546" s="69" t="n">
        <f aca="false">Loan_02!$E546</f>
        <v>0</v>
      </c>
      <c r="S546" s="69" t="n">
        <f aca="false">(-1)*SUM(Roth_01!$D546+Roth_02!$D546+IRA_01!$D546+IRA_02!$D546+Invest_01!$D546+Invest_02!$D546)</f>
        <v>-0</v>
      </c>
      <c r="T546" s="69" t="n">
        <f aca="false">(-1)*(IF(($B546&gt;Input!$O$22),0,Input!$O$28)+IF(($B546&gt;Input!$O$29),0,Input!$O$35)+IF(($B546&gt;Input!$O$36),0,Input!$O$42))</f>
        <v>-0</v>
      </c>
      <c r="U546" s="69" t="n">
        <f aca="false">IF(($AB545*(Input!$C$17/100)&gt;0),0,($AB545*(Input!$C$17/100)))</f>
        <v>0</v>
      </c>
      <c r="V546" s="69"/>
      <c r="W546" s="69" t="n">
        <f aca="false">IF(($N546+$O546+$P546+$Q546+$R546+$S546+$T546+$U546)&lt;0,($N546+$O546+$P546+$Q546+$R546+$S546+$T546+$U546),0)</f>
        <v>0</v>
      </c>
      <c r="X546" s="69"/>
      <c r="Y546" s="69" t="n">
        <f aca="false">IF(($N546+$O546+$P546+$Q546+$R546+$S546+$T546+$U546)&gt;=0,($N546+$O546+$P546+$Q546+$R546+$S546+$T546+$U546),0)</f>
        <v>0</v>
      </c>
      <c r="AA546" s="69" t="n">
        <f aca="false">IF(AND((($AB545+$W545-$U545)&lt;0),($Y546&gt;0)),($AA545-$K546)*(1+Input!$C$19/(12*100)),($AA545+$Y546-$K546)*(1+Input!$C$19/(12*100)))</f>
        <v>199334.233003034</v>
      </c>
      <c r="AB546" s="69" t="n">
        <f aca="false">IF(AND((($AB545+$W545-$U545)&lt;0),($Y546&gt;=0)),($AB545+$W545-$U545+$Y546)*(1+Input!$C$16/(12*100)),0)</f>
        <v>0</v>
      </c>
    </row>
    <row r="547" customFormat="false" ht="12.8" hidden="false" customHeight="false" outlineLevel="0" collapsed="false">
      <c r="A547" s="67" t="n">
        <v>543</v>
      </c>
      <c r="B547" s="68" t="n">
        <f aca="false">EOMONTH(Input!$C$7,A547)</f>
        <v>59444</v>
      </c>
      <c r="D547" s="67" t="n">
        <f aca="false">DATEDIF(Input!$C$23,$B547,"Y")</f>
        <v>85</v>
      </c>
      <c r="E547" s="67" t="n">
        <f aca="false">DATEDIF(Input!$G$23,$B547,"Y")</f>
        <v>83</v>
      </c>
      <c r="G547" s="69" t="n">
        <f aca="false">Salary_01!$L547</f>
        <v>-1126.28864284922</v>
      </c>
      <c r="H547" s="69" t="n">
        <f aca="false">Salary_02!$L547</f>
        <v>-1126.28864284922</v>
      </c>
      <c r="I547" s="69" t="n">
        <f aca="false">Retirement_Dist_01!$J547</f>
        <v>2785.71952778489</v>
      </c>
      <c r="J547" s="69" t="n">
        <f aca="false">Retirement_Dist_02!$J547</f>
        <v>1498.0326652103</v>
      </c>
      <c r="K547" s="69" t="n">
        <f aca="true">IF($B547&gt;Input!$C$28,(-1)*PMT(Input!$C$19/(100*12),($A$620-OFFSET($A$4,MATCH(Input!$C$28,$B$4:$B$620,1),0,1,1)),$AD$4,0,1),0)</f>
        <v>2734.70377450013</v>
      </c>
      <c r="L547" s="69" t="n">
        <f aca="false">IF(AND(($B547&lt;Input!$C$28),($B547&lt;Input!$G$28)),($G547+$H547+$I547+$J547),($G547+$H547+$I547+$J547+$K547))</f>
        <v>4765.87868179687</v>
      </c>
      <c r="M547" s="69" t="n">
        <f aca="false">Mortgage!$L547</f>
        <v>-945.398960412837</v>
      </c>
      <c r="N547" s="69" t="n">
        <f aca="false">$L547+$M547</f>
        <v>3820.47972138403</v>
      </c>
      <c r="O547" s="69" t="n">
        <f aca="false">IF(AND(($B547&lt;Input!$C$28),($B547&lt;Input!$G$28)),Expenses!$D547,(-1)*$N547)</f>
        <v>-3820.47972138403</v>
      </c>
      <c r="P547" s="69" t="n">
        <f aca="false">Childcare!$D547</f>
        <v>0</v>
      </c>
      <c r="Q547" s="69" t="n">
        <f aca="false">Loan_01!$E547</f>
        <v>0</v>
      </c>
      <c r="R547" s="69" t="n">
        <f aca="false">Loan_02!$E547</f>
        <v>0</v>
      </c>
      <c r="S547" s="69" t="n">
        <f aca="false">(-1)*SUM(Roth_01!$D547+Roth_02!$D547+IRA_01!$D547+IRA_02!$D547+Invest_01!$D547+Invest_02!$D547)</f>
        <v>-0</v>
      </c>
      <c r="T547" s="69" t="n">
        <f aca="false">(-1)*(IF(($B547&gt;Input!$O$22),0,Input!$O$28)+IF(($B547&gt;Input!$O$29),0,Input!$O$35)+IF(($B547&gt;Input!$O$36),0,Input!$O$42))</f>
        <v>-0</v>
      </c>
      <c r="U547" s="69" t="n">
        <f aca="false">IF(($AB546*(Input!$C$17/100)&gt;0),0,($AB546*(Input!$C$17/100)))</f>
        <v>0</v>
      </c>
      <c r="V547" s="69"/>
      <c r="W547" s="69" t="n">
        <f aca="false">IF(($N547+$O547+$P547+$Q547+$R547+$S547+$T547+$U547)&lt;0,($N547+$O547+$P547+$Q547+$R547+$S547+$T547+$U547),0)</f>
        <v>0</v>
      </c>
      <c r="X547" s="69"/>
      <c r="Y547" s="69" t="n">
        <f aca="false">IF(($N547+$O547+$P547+$Q547+$R547+$S547+$T547+$U547)&gt;=0,($N547+$O547+$P547+$Q547+$R547+$S547+$T547+$U547),0)</f>
        <v>0</v>
      </c>
      <c r="AA547" s="69" t="n">
        <f aca="false">IF(AND((($AB546+$W546-$U546)&lt;0),($Y547&gt;0)),($AA546-$K547)*(1+Input!$C$19/(12*100)),($AA546+$Y547-$K547)*(1+Input!$C$19/(12*100)))</f>
        <v>196607.720875585</v>
      </c>
      <c r="AB547" s="69" t="n">
        <f aca="false">IF(AND((($AB546+$W546-$U546)&lt;0),($Y547&gt;=0)),($AB546+$W546-$U546+$Y547)*(1+Input!$C$16/(12*100)),0)</f>
        <v>0</v>
      </c>
    </row>
    <row r="548" customFormat="false" ht="12.8" hidden="false" customHeight="false" outlineLevel="0" collapsed="false">
      <c r="A548" s="67" t="n">
        <v>544</v>
      </c>
      <c r="B548" s="68" t="n">
        <f aca="false">EOMONTH(Input!$C$7,A548)</f>
        <v>59475</v>
      </c>
      <c r="D548" s="67" t="n">
        <f aca="false">DATEDIF(Input!$C$23,$B548,"Y")</f>
        <v>85</v>
      </c>
      <c r="E548" s="67" t="n">
        <f aca="false">DATEDIF(Input!$G$23,$B548,"Y")</f>
        <v>84</v>
      </c>
      <c r="G548" s="69" t="n">
        <f aca="false">Salary_01!$L548</f>
        <v>-1126.28864284922</v>
      </c>
      <c r="H548" s="69" t="n">
        <f aca="false">Salary_02!$L548</f>
        <v>-1126.28864284922</v>
      </c>
      <c r="I548" s="69" t="n">
        <f aca="false">Retirement_Dist_01!$J548</f>
        <v>2785.71952778489</v>
      </c>
      <c r="J548" s="69" t="n">
        <f aca="false">Retirement_Dist_02!$J548</f>
        <v>1498.0326652103</v>
      </c>
      <c r="K548" s="69" t="n">
        <f aca="true">IF($B548&gt;Input!$C$28,(-1)*PMT(Input!$C$19/(100*12),($A$620-OFFSET($A$4,MATCH(Input!$C$28,$B$4:$B$620,1),0,1,1)),$AD$4,0,1),0)</f>
        <v>2734.70377450013</v>
      </c>
      <c r="L548" s="69" t="n">
        <f aca="false">IF(AND(($B548&lt;Input!$C$28),($B548&lt;Input!$G$28)),($G548+$H548+$I548+$J548),($G548+$H548+$I548+$J548+$K548))</f>
        <v>4765.87868179687</v>
      </c>
      <c r="M548" s="69" t="n">
        <f aca="false">Mortgage!$L548</f>
        <v>-945.398960412837</v>
      </c>
      <c r="N548" s="69" t="n">
        <f aca="false">$L548+$M548</f>
        <v>3820.47972138403</v>
      </c>
      <c r="O548" s="69" t="n">
        <f aca="false">IF(AND(($B548&lt;Input!$C$28),($B548&lt;Input!$G$28)),Expenses!$D548,(-1)*$N548)</f>
        <v>-3820.47972138403</v>
      </c>
      <c r="P548" s="69" t="n">
        <f aca="false">Childcare!$D548</f>
        <v>0</v>
      </c>
      <c r="Q548" s="69" t="n">
        <f aca="false">Loan_01!$E548</f>
        <v>0</v>
      </c>
      <c r="R548" s="69" t="n">
        <f aca="false">Loan_02!$E548</f>
        <v>0</v>
      </c>
      <c r="S548" s="69" t="n">
        <f aca="false">(-1)*SUM(Roth_01!$D548+Roth_02!$D548+IRA_01!$D548+IRA_02!$D548+Invest_01!$D548+Invest_02!$D548)</f>
        <v>-0</v>
      </c>
      <c r="T548" s="69" t="n">
        <f aca="false">(-1)*(IF(($B548&gt;Input!$O$22),0,Input!$O$28)+IF(($B548&gt;Input!$O$29),0,Input!$O$35)+IF(($B548&gt;Input!$O$36),0,Input!$O$42))</f>
        <v>-0</v>
      </c>
      <c r="U548" s="69" t="n">
        <f aca="false">IF(($AB547*(Input!$C$17/100)&gt;0),0,($AB547*(Input!$C$17/100)))</f>
        <v>0</v>
      </c>
      <c r="V548" s="69"/>
      <c r="W548" s="69" t="n">
        <f aca="false">IF(($N548+$O548+$P548+$Q548+$R548+$S548+$T548+$U548)&lt;0,($N548+$O548+$P548+$Q548+$R548+$S548+$T548+$U548),0)</f>
        <v>0</v>
      </c>
      <c r="X548" s="69"/>
      <c r="Y548" s="69" t="n">
        <f aca="false">IF(($N548+$O548+$P548+$Q548+$R548+$S548+$T548+$U548)&gt;=0,($N548+$O548+$P548+$Q548+$R548+$S548+$T548+$U548),0)</f>
        <v>0</v>
      </c>
      <c r="AA548" s="69" t="n">
        <f aca="false">IF(AND((($AB547+$W547-$U547)&lt;0),($Y548&gt;0)),($AA547-$K548)*(1+Input!$C$19/(12*100)),($AA547+$Y548-$K548)*(1+Input!$C$19/(12*100)))</f>
        <v>193881.095143464</v>
      </c>
      <c r="AB548" s="69" t="n">
        <f aca="false">IF(AND((($AB547+$W547-$U547)&lt;0),($Y548&gt;=0)),($AB547+$W547-$U547+$Y548)*(1+Input!$C$16/(12*100)),0)</f>
        <v>0</v>
      </c>
    </row>
    <row r="549" customFormat="false" ht="12.8" hidden="false" customHeight="false" outlineLevel="0" collapsed="false">
      <c r="A549" s="67" t="n">
        <v>545</v>
      </c>
      <c r="B549" s="68" t="n">
        <f aca="false">EOMONTH(Input!$C$7,A549)</f>
        <v>59505</v>
      </c>
      <c r="D549" s="67" t="n">
        <f aca="false">DATEDIF(Input!$C$23,$B549,"Y")</f>
        <v>85</v>
      </c>
      <c r="E549" s="67" t="n">
        <f aca="false">DATEDIF(Input!$G$23,$B549,"Y")</f>
        <v>84</v>
      </c>
      <c r="G549" s="69" t="n">
        <f aca="false">Salary_01!$L549</f>
        <v>-1126.28864284922</v>
      </c>
      <c r="H549" s="69" t="n">
        <f aca="false">Salary_02!$L549</f>
        <v>-1126.28864284922</v>
      </c>
      <c r="I549" s="69" t="n">
        <f aca="false">Retirement_Dist_01!$J549</f>
        <v>2785.71952778489</v>
      </c>
      <c r="J549" s="69" t="n">
        <f aca="false">Retirement_Dist_02!$J549</f>
        <v>1498.0326652103</v>
      </c>
      <c r="K549" s="69" t="n">
        <f aca="true">IF($B549&gt;Input!$C$28,(-1)*PMT(Input!$C$19/(100*12),($A$620-OFFSET($A$4,MATCH(Input!$C$28,$B$4:$B$620,1),0,1,1)),$AD$4,0,1),0)</f>
        <v>2734.70377450013</v>
      </c>
      <c r="L549" s="69" t="n">
        <f aca="false">IF(AND(($B549&lt;Input!$C$28),($B549&lt;Input!$G$28)),($G549+$H549+$I549+$J549),($G549+$H549+$I549+$J549+$K549))</f>
        <v>4765.87868179687</v>
      </c>
      <c r="M549" s="69" t="n">
        <f aca="false">Mortgage!$L549</f>
        <v>-945.398960412837</v>
      </c>
      <c r="N549" s="69" t="n">
        <f aca="false">$L549+$M549</f>
        <v>3820.47972138403</v>
      </c>
      <c r="O549" s="69" t="n">
        <f aca="false">IF(AND(($B549&lt;Input!$C$28),($B549&lt;Input!$G$28)),Expenses!$D549,(-1)*$N549)</f>
        <v>-3820.47972138403</v>
      </c>
      <c r="P549" s="69" t="n">
        <f aca="false">Childcare!$D549</f>
        <v>0</v>
      </c>
      <c r="Q549" s="69" t="n">
        <f aca="false">Loan_01!$E549</f>
        <v>0</v>
      </c>
      <c r="R549" s="69" t="n">
        <f aca="false">Loan_02!$E549</f>
        <v>0</v>
      </c>
      <c r="S549" s="69" t="n">
        <f aca="false">(-1)*SUM(Roth_01!$D549+Roth_02!$D549+IRA_01!$D549+IRA_02!$D549+Invest_01!$D549+Invest_02!$D549)</f>
        <v>-0</v>
      </c>
      <c r="T549" s="69" t="n">
        <f aca="false">(-1)*(IF(($B549&gt;Input!$O$22),0,Input!$O$28)+IF(($B549&gt;Input!$O$29),0,Input!$O$35)+IF(($B549&gt;Input!$O$36),0,Input!$O$42))</f>
        <v>-0</v>
      </c>
      <c r="U549" s="69" t="n">
        <f aca="false">IF(($AB548*(Input!$C$17/100)&gt;0),0,($AB548*(Input!$C$17/100)))</f>
        <v>0</v>
      </c>
      <c r="V549" s="69"/>
      <c r="W549" s="69" t="n">
        <f aca="false">IF(($N549+$O549+$P549+$Q549+$R549+$S549+$T549+$U549)&lt;0,($N549+$O549+$P549+$Q549+$R549+$S549+$T549+$U549),0)</f>
        <v>0</v>
      </c>
      <c r="X549" s="69"/>
      <c r="Y549" s="69" t="n">
        <f aca="false">IF(($N549+$O549+$P549+$Q549+$R549+$S549+$T549+$U549)&gt;=0,($N549+$O549+$P549+$Q549+$R549+$S549+$T549+$U549),0)</f>
        <v>0</v>
      </c>
      <c r="AA549" s="69" t="n">
        <f aca="false">IF(AND((($AB548+$W548-$U548)&lt;0),($Y549&gt;0)),($AA548-$K549)*(1+Input!$C$19/(12*100)),($AA548+$Y549-$K549)*(1+Input!$C$19/(12*100)))</f>
        <v>191154.355801938</v>
      </c>
      <c r="AB549" s="69" t="n">
        <f aca="false">IF(AND((($AB548+$W548-$U548)&lt;0),($Y549&gt;=0)),($AB548+$W548-$U548+$Y549)*(1+Input!$C$16/(12*100)),0)</f>
        <v>0</v>
      </c>
    </row>
    <row r="550" customFormat="false" ht="12.8" hidden="false" customHeight="false" outlineLevel="0" collapsed="false">
      <c r="A550" s="67" t="n">
        <v>546</v>
      </c>
      <c r="B550" s="68" t="n">
        <f aca="false">EOMONTH(Input!$C$7,A550)</f>
        <v>59536</v>
      </c>
      <c r="D550" s="67" t="n">
        <f aca="false">DATEDIF(Input!$C$23,$B550,"Y")</f>
        <v>85</v>
      </c>
      <c r="E550" s="67" t="n">
        <f aca="false">DATEDIF(Input!$G$23,$B550,"Y")</f>
        <v>84</v>
      </c>
      <c r="G550" s="69" t="n">
        <f aca="false">Salary_01!$L550</f>
        <v>-1126.28864284922</v>
      </c>
      <c r="H550" s="69" t="n">
        <f aca="false">Salary_02!$L550</f>
        <v>-1126.28864284922</v>
      </c>
      <c r="I550" s="69" t="n">
        <f aca="false">Retirement_Dist_01!$J550</f>
        <v>2785.71952778489</v>
      </c>
      <c r="J550" s="69" t="n">
        <f aca="false">Retirement_Dist_02!$J550</f>
        <v>1498.0326652103</v>
      </c>
      <c r="K550" s="69" t="n">
        <f aca="true">IF($B550&gt;Input!$C$28,(-1)*PMT(Input!$C$19/(100*12),($A$620-OFFSET($A$4,MATCH(Input!$C$28,$B$4:$B$620,1),0,1,1)),$AD$4,0,1),0)</f>
        <v>2734.70377450013</v>
      </c>
      <c r="L550" s="69" t="n">
        <f aca="false">IF(AND(($B550&lt;Input!$C$28),($B550&lt;Input!$G$28)),($G550+$H550+$I550+$J550),($G550+$H550+$I550+$J550+$K550))</f>
        <v>4765.87868179687</v>
      </c>
      <c r="M550" s="69" t="n">
        <f aca="false">Mortgage!$L550</f>
        <v>-945.398960412837</v>
      </c>
      <c r="N550" s="69" t="n">
        <f aca="false">$L550+$M550</f>
        <v>3820.47972138403</v>
      </c>
      <c r="O550" s="69" t="n">
        <f aca="false">IF(AND(($B550&lt;Input!$C$28),($B550&lt;Input!$G$28)),Expenses!$D550,(-1)*$N550)</f>
        <v>-3820.47972138403</v>
      </c>
      <c r="P550" s="69" t="n">
        <f aca="false">Childcare!$D550</f>
        <v>0</v>
      </c>
      <c r="Q550" s="69" t="n">
        <f aca="false">Loan_01!$E550</f>
        <v>0</v>
      </c>
      <c r="R550" s="69" t="n">
        <f aca="false">Loan_02!$E550</f>
        <v>0</v>
      </c>
      <c r="S550" s="69" t="n">
        <f aca="false">(-1)*SUM(Roth_01!$D550+Roth_02!$D550+IRA_01!$D550+IRA_02!$D550+Invest_01!$D550+Invest_02!$D550)</f>
        <v>-0</v>
      </c>
      <c r="T550" s="69" t="n">
        <f aca="false">(-1)*(IF(($B550&gt;Input!$O$22),0,Input!$O$28)+IF(($B550&gt;Input!$O$29),0,Input!$O$35)+IF(($B550&gt;Input!$O$36),0,Input!$O$42))</f>
        <v>-0</v>
      </c>
      <c r="U550" s="69" t="n">
        <f aca="false">IF(($AB549*(Input!$C$17/100)&gt;0),0,($AB549*(Input!$C$17/100)))</f>
        <v>0</v>
      </c>
      <c r="V550" s="69"/>
      <c r="W550" s="69" t="n">
        <f aca="false">IF(($N550+$O550+$P550+$Q550+$R550+$S550+$T550+$U550)&lt;0,($N550+$O550+$P550+$Q550+$R550+$S550+$T550+$U550),0)</f>
        <v>0</v>
      </c>
      <c r="X550" s="69"/>
      <c r="Y550" s="69" t="n">
        <f aca="false">IF(($N550+$O550+$P550+$Q550+$R550+$S550+$T550+$U550)&gt;=0,($N550+$O550+$P550+$Q550+$R550+$S550+$T550+$U550),0)</f>
        <v>0</v>
      </c>
      <c r="AA550" s="69" t="n">
        <f aca="false">IF(AND((($AB549+$W549-$U549)&lt;0),($Y550&gt;0)),($AA549-$K550)*(1+Input!$C$19/(12*100)),($AA549+$Y550-$K550)*(1+Input!$C$19/(12*100)))</f>
        <v>188427.502846272</v>
      </c>
      <c r="AB550" s="69" t="n">
        <f aca="false">IF(AND((($AB549+$W549-$U549)&lt;0),($Y550&gt;=0)),($AB549+$W549-$U549+$Y550)*(1+Input!$C$16/(12*100)),0)</f>
        <v>0</v>
      </c>
    </row>
    <row r="551" customFormat="false" ht="12.8" hidden="false" customHeight="false" outlineLevel="0" collapsed="false">
      <c r="A551" s="67" t="n">
        <v>547</v>
      </c>
      <c r="B551" s="68" t="n">
        <f aca="false">EOMONTH(Input!$C$7,A551)</f>
        <v>59567</v>
      </c>
      <c r="D551" s="67" t="n">
        <f aca="false">DATEDIF(Input!$C$23,$B551,"Y")</f>
        <v>85</v>
      </c>
      <c r="E551" s="67" t="n">
        <f aca="false">DATEDIF(Input!$G$23,$B551,"Y")</f>
        <v>84</v>
      </c>
      <c r="G551" s="69" t="n">
        <f aca="false">Salary_01!$L551</f>
        <v>-1126.28864284922</v>
      </c>
      <c r="H551" s="69" t="n">
        <f aca="false">Salary_02!$L551</f>
        <v>-1126.28864284922</v>
      </c>
      <c r="I551" s="69" t="n">
        <f aca="false">Retirement_Dist_01!$J551</f>
        <v>2785.71952778489</v>
      </c>
      <c r="J551" s="69" t="n">
        <f aca="false">Retirement_Dist_02!$J551</f>
        <v>1498.0326652103</v>
      </c>
      <c r="K551" s="69" t="n">
        <f aca="true">IF($B551&gt;Input!$C$28,(-1)*PMT(Input!$C$19/(100*12),($A$620-OFFSET($A$4,MATCH(Input!$C$28,$B$4:$B$620,1),0,1,1)),$AD$4,0,1),0)</f>
        <v>2734.70377450013</v>
      </c>
      <c r="L551" s="69" t="n">
        <f aca="false">IF(AND(($B551&lt;Input!$C$28),($B551&lt;Input!$G$28)),($G551+$H551+$I551+$J551),($G551+$H551+$I551+$J551+$K551))</f>
        <v>4765.87868179687</v>
      </c>
      <c r="M551" s="69" t="n">
        <f aca="false">Mortgage!$L551</f>
        <v>-945.398960412837</v>
      </c>
      <c r="N551" s="69" t="n">
        <f aca="false">$L551+$M551</f>
        <v>3820.47972138403</v>
      </c>
      <c r="O551" s="69" t="n">
        <f aca="false">IF(AND(($B551&lt;Input!$C$28),($B551&lt;Input!$G$28)),Expenses!$D551,(-1)*$N551)</f>
        <v>-3820.47972138403</v>
      </c>
      <c r="P551" s="69" t="n">
        <f aca="false">Childcare!$D551</f>
        <v>0</v>
      </c>
      <c r="Q551" s="69" t="n">
        <f aca="false">Loan_01!$E551</f>
        <v>0</v>
      </c>
      <c r="R551" s="69" t="n">
        <f aca="false">Loan_02!$E551</f>
        <v>0</v>
      </c>
      <c r="S551" s="69" t="n">
        <f aca="false">(-1)*SUM(Roth_01!$D551+Roth_02!$D551+IRA_01!$D551+IRA_02!$D551+Invest_01!$D551+Invest_02!$D551)</f>
        <v>-0</v>
      </c>
      <c r="T551" s="69" t="n">
        <f aca="false">(-1)*(IF(($B551&gt;Input!$O$22),0,Input!$O$28)+IF(($B551&gt;Input!$O$29),0,Input!$O$35)+IF(($B551&gt;Input!$O$36),0,Input!$O$42))</f>
        <v>-0</v>
      </c>
      <c r="U551" s="69" t="n">
        <f aca="false">IF(($AB550*(Input!$C$17/100)&gt;0),0,($AB550*(Input!$C$17/100)))</f>
        <v>0</v>
      </c>
      <c r="V551" s="69"/>
      <c r="W551" s="69" t="n">
        <f aca="false">IF(($N551+$O551+$P551+$Q551+$R551+$S551+$T551+$U551)&lt;0,($N551+$O551+$P551+$Q551+$R551+$S551+$T551+$U551),0)</f>
        <v>0</v>
      </c>
      <c r="X551" s="69"/>
      <c r="Y551" s="69" t="n">
        <f aca="false">IF(($N551+$O551+$P551+$Q551+$R551+$S551+$T551+$U551)&gt;=0,($N551+$O551+$P551+$Q551+$R551+$S551+$T551+$U551),0)</f>
        <v>0</v>
      </c>
      <c r="AA551" s="69" t="n">
        <f aca="false">IF(AND((($AB550+$W550-$U550)&lt;0),($Y551&gt;0)),($AA550-$K551)*(1+Input!$C$19/(12*100)),($AA550+$Y551-$K551)*(1+Input!$C$19/(12*100)))</f>
        <v>185700.536271734</v>
      </c>
      <c r="AB551" s="69" t="n">
        <f aca="false">IF(AND((($AB550+$W550-$U550)&lt;0),($Y551&gt;=0)),($AB550+$W550-$U550+$Y551)*(1+Input!$C$16/(12*100)),0)</f>
        <v>0</v>
      </c>
    </row>
    <row r="552" customFormat="false" ht="12.8" hidden="false" customHeight="false" outlineLevel="0" collapsed="false">
      <c r="A552" s="67" t="n">
        <v>548</v>
      </c>
      <c r="B552" s="68" t="n">
        <f aca="false">EOMONTH(Input!$C$7,A552)</f>
        <v>59595</v>
      </c>
      <c r="D552" s="67" t="n">
        <f aca="false">DATEDIF(Input!$C$23,$B552,"Y")</f>
        <v>85</v>
      </c>
      <c r="E552" s="67" t="n">
        <f aca="false">DATEDIF(Input!$G$23,$B552,"Y")</f>
        <v>84</v>
      </c>
      <c r="G552" s="69" t="n">
        <f aca="false">Salary_01!$L552</f>
        <v>-1126.28864284922</v>
      </c>
      <c r="H552" s="69" t="n">
        <f aca="false">Salary_02!$L552</f>
        <v>-1126.28864284922</v>
      </c>
      <c r="I552" s="69" t="n">
        <f aca="false">Retirement_Dist_01!$J552</f>
        <v>2785.71952778489</v>
      </c>
      <c r="J552" s="69" t="n">
        <f aca="false">Retirement_Dist_02!$J552</f>
        <v>1498.0326652103</v>
      </c>
      <c r="K552" s="69" t="n">
        <f aca="true">IF($B552&gt;Input!$C$28,(-1)*PMT(Input!$C$19/(100*12),($A$620-OFFSET($A$4,MATCH(Input!$C$28,$B$4:$B$620,1),0,1,1)),$AD$4,0,1),0)</f>
        <v>2734.70377450013</v>
      </c>
      <c r="L552" s="69" t="n">
        <f aca="false">IF(AND(($B552&lt;Input!$C$28),($B552&lt;Input!$G$28)),($G552+$H552+$I552+$J552),($G552+$H552+$I552+$J552+$K552))</f>
        <v>4765.87868179687</v>
      </c>
      <c r="M552" s="69" t="n">
        <f aca="false">Mortgage!$L552</f>
        <v>-945.398960412837</v>
      </c>
      <c r="N552" s="69" t="n">
        <f aca="false">$L552+$M552</f>
        <v>3820.47972138403</v>
      </c>
      <c r="O552" s="69" t="n">
        <f aca="false">IF(AND(($B552&lt;Input!$C$28),($B552&lt;Input!$G$28)),Expenses!$D552,(-1)*$N552)</f>
        <v>-3820.47972138403</v>
      </c>
      <c r="P552" s="69" t="n">
        <f aca="false">Childcare!$D552</f>
        <v>0</v>
      </c>
      <c r="Q552" s="69" t="n">
        <f aca="false">Loan_01!$E552</f>
        <v>0</v>
      </c>
      <c r="R552" s="69" t="n">
        <f aca="false">Loan_02!$E552</f>
        <v>0</v>
      </c>
      <c r="S552" s="69" t="n">
        <f aca="false">(-1)*SUM(Roth_01!$D552+Roth_02!$D552+IRA_01!$D552+IRA_02!$D552+Invest_01!$D552+Invest_02!$D552)</f>
        <v>-0</v>
      </c>
      <c r="T552" s="69" t="n">
        <f aca="false">(-1)*(IF(($B552&gt;Input!$O$22),0,Input!$O$28)+IF(($B552&gt;Input!$O$29),0,Input!$O$35)+IF(($B552&gt;Input!$O$36),0,Input!$O$42))</f>
        <v>-0</v>
      </c>
      <c r="U552" s="69" t="n">
        <f aca="false">IF(($AB551*(Input!$C$17/100)&gt;0),0,($AB551*(Input!$C$17/100)))</f>
        <v>0</v>
      </c>
      <c r="V552" s="69"/>
      <c r="W552" s="69" t="n">
        <f aca="false">IF(($N552+$O552+$P552+$Q552+$R552+$S552+$T552+$U552)&lt;0,($N552+$O552+$P552+$Q552+$R552+$S552+$T552+$U552),0)</f>
        <v>0</v>
      </c>
      <c r="X552" s="69"/>
      <c r="Y552" s="69" t="n">
        <f aca="false">IF(($N552+$O552+$P552+$Q552+$R552+$S552+$T552+$U552)&gt;=0,($N552+$O552+$P552+$Q552+$R552+$S552+$T552+$U552),0)</f>
        <v>0</v>
      </c>
      <c r="AA552" s="69" t="n">
        <f aca="false">IF(AND((($AB551+$W551-$U551)&lt;0),($Y552&gt;0)),($AA551-$K552)*(1+Input!$C$19/(12*100)),($AA551+$Y552-$K552)*(1+Input!$C$19/(12*100)))</f>
        <v>182973.456073587</v>
      </c>
      <c r="AB552" s="69" t="n">
        <f aca="false">IF(AND((($AB551+$W551-$U551)&lt;0),($Y552&gt;=0)),($AB551+$W551-$U551+$Y552)*(1+Input!$C$16/(12*100)),0)</f>
        <v>0</v>
      </c>
    </row>
    <row r="553" customFormat="false" ht="12.8" hidden="false" customHeight="false" outlineLevel="0" collapsed="false">
      <c r="A553" s="67" t="n">
        <v>549</v>
      </c>
      <c r="B553" s="68" t="n">
        <f aca="false">EOMONTH(Input!$C$7,A553)</f>
        <v>59626</v>
      </c>
      <c r="D553" s="67" t="n">
        <f aca="false">DATEDIF(Input!$C$23,$B553,"Y")</f>
        <v>85</v>
      </c>
      <c r="E553" s="67" t="n">
        <f aca="false">DATEDIF(Input!$G$23,$B553,"Y")</f>
        <v>84</v>
      </c>
      <c r="G553" s="69" t="n">
        <f aca="false">Salary_01!$L553</f>
        <v>-1126.28864284922</v>
      </c>
      <c r="H553" s="69" t="n">
        <f aca="false">Salary_02!$L553</f>
        <v>-1126.28864284922</v>
      </c>
      <c r="I553" s="69" t="n">
        <f aca="false">Retirement_Dist_01!$J553</f>
        <v>2785.71952778489</v>
      </c>
      <c r="J553" s="69" t="n">
        <f aca="false">Retirement_Dist_02!$J553</f>
        <v>1498.0326652103</v>
      </c>
      <c r="K553" s="69" t="n">
        <f aca="true">IF($B553&gt;Input!$C$28,(-1)*PMT(Input!$C$19/(100*12),($A$620-OFFSET($A$4,MATCH(Input!$C$28,$B$4:$B$620,1),0,1,1)),$AD$4,0,1),0)</f>
        <v>2734.70377450013</v>
      </c>
      <c r="L553" s="69" t="n">
        <f aca="false">IF(AND(($B553&lt;Input!$C$28),($B553&lt;Input!$G$28)),($G553+$H553+$I553+$J553),($G553+$H553+$I553+$J553+$K553))</f>
        <v>4765.87868179687</v>
      </c>
      <c r="M553" s="69" t="n">
        <f aca="false">Mortgage!$L553</f>
        <v>-945.398960412837</v>
      </c>
      <c r="N553" s="69" t="n">
        <f aca="false">$L553+$M553</f>
        <v>3820.47972138403</v>
      </c>
      <c r="O553" s="69" t="n">
        <f aca="false">IF(AND(($B553&lt;Input!$C$28),($B553&lt;Input!$G$28)),Expenses!$D553,(-1)*$N553)</f>
        <v>-3820.47972138403</v>
      </c>
      <c r="P553" s="69" t="n">
        <f aca="false">Childcare!$D553</f>
        <v>0</v>
      </c>
      <c r="Q553" s="69" t="n">
        <f aca="false">Loan_01!$E553</f>
        <v>0</v>
      </c>
      <c r="R553" s="69" t="n">
        <f aca="false">Loan_02!$E553</f>
        <v>0</v>
      </c>
      <c r="S553" s="69" t="n">
        <f aca="false">(-1)*SUM(Roth_01!$D553+Roth_02!$D553+IRA_01!$D553+IRA_02!$D553+Invest_01!$D553+Invest_02!$D553)</f>
        <v>-0</v>
      </c>
      <c r="T553" s="69" t="n">
        <f aca="false">(-1)*(IF(($B553&gt;Input!$O$22),0,Input!$O$28)+IF(($B553&gt;Input!$O$29),0,Input!$O$35)+IF(($B553&gt;Input!$O$36),0,Input!$O$42))</f>
        <v>-0</v>
      </c>
      <c r="U553" s="69" t="n">
        <f aca="false">IF(($AB552*(Input!$C$17/100)&gt;0),0,($AB552*(Input!$C$17/100)))</f>
        <v>0</v>
      </c>
      <c r="V553" s="69"/>
      <c r="W553" s="69" t="n">
        <f aca="false">IF(($N553+$O553+$P553+$Q553+$R553+$S553+$T553+$U553)&lt;0,($N553+$O553+$P553+$Q553+$R553+$S553+$T553+$U553),0)</f>
        <v>0</v>
      </c>
      <c r="X553" s="69"/>
      <c r="Y553" s="69" t="n">
        <f aca="false">IF(($N553+$O553+$P553+$Q553+$R553+$S553+$T553+$U553)&gt;=0,($N553+$O553+$P553+$Q553+$R553+$S553+$T553+$U553),0)</f>
        <v>0</v>
      </c>
      <c r="AA553" s="69" t="n">
        <f aca="false">IF(AND((($AB552+$W552-$U552)&lt;0),($Y553&gt;0)),($AA552-$K553)*(1+Input!$C$19/(12*100)),($AA552+$Y553-$K553)*(1+Input!$C$19/(12*100)))</f>
        <v>180246.2622471</v>
      </c>
      <c r="AB553" s="69" t="n">
        <f aca="false">IF(AND((($AB552+$W552-$U552)&lt;0),($Y553&gt;=0)),($AB552+$W552-$U552+$Y553)*(1+Input!$C$16/(12*100)),0)</f>
        <v>0</v>
      </c>
    </row>
    <row r="554" customFormat="false" ht="12.8" hidden="false" customHeight="false" outlineLevel="0" collapsed="false">
      <c r="A554" s="67" t="n">
        <v>550</v>
      </c>
      <c r="B554" s="68" t="n">
        <f aca="false">EOMONTH(Input!$C$7,A554)</f>
        <v>59656</v>
      </c>
      <c r="D554" s="67" t="n">
        <f aca="false">DATEDIF(Input!$C$23,$B554,"Y")</f>
        <v>85</v>
      </c>
      <c r="E554" s="67" t="n">
        <f aca="false">DATEDIF(Input!$G$23,$B554,"Y")</f>
        <v>84</v>
      </c>
      <c r="G554" s="69" t="n">
        <f aca="false">Salary_01!$L554</f>
        <v>-1126.28864284922</v>
      </c>
      <c r="H554" s="69" t="n">
        <f aca="false">Salary_02!$L554</f>
        <v>-1126.28864284922</v>
      </c>
      <c r="I554" s="69" t="n">
        <f aca="false">Retirement_Dist_01!$J554</f>
        <v>2785.71952778489</v>
      </c>
      <c r="J554" s="69" t="n">
        <f aca="false">Retirement_Dist_02!$J554</f>
        <v>1498.0326652103</v>
      </c>
      <c r="K554" s="69" t="n">
        <f aca="true">IF($B554&gt;Input!$C$28,(-1)*PMT(Input!$C$19/(100*12),($A$620-OFFSET($A$4,MATCH(Input!$C$28,$B$4:$B$620,1),0,1,1)),$AD$4,0,1),0)</f>
        <v>2734.70377450013</v>
      </c>
      <c r="L554" s="69" t="n">
        <f aca="false">IF(AND(($B554&lt;Input!$C$28),($B554&lt;Input!$G$28)),($G554+$H554+$I554+$J554),($G554+$H554+$I554+$J554+$K554))</f>
        <v>4765.87868179687</v>
      </c>
      <c r="M554" s="69" t="n">
        <f aca="false">Mortgage!$L554</f>
        <v>-945.398960412837</v>
      </c>
      <c r="N554" s="69" t="n">
        <f aca="false">$L554+$M554</f>
        <v>3820.47972138403</v>
      </c>
      <c r="O554" s="69" t="n">
        <f aca="false">IF(AND(($B554&lt;Input!$C$28),($B554&lt;Input!$G$28)),Expenses!$D554,(-1)*$N554)</f>
        <v>-3820.47972138403</v>
      </c>
      <c r="P554" s="69" t="n">
        <f aca="false">Childcare!$D554</f>
        <v>0</v>
      </c>
      <c r="Q554" s="69" t="n">
        <f aca="false">Loan_01!$E554</f>
        <v>0</v>
      </c>
      <c r="R554" s="69" t="n">
        <f aca="false">Loan_02!$E554</f>
        <v>0</v>
      </c>
      <c r="S554" s="69" t="n">
        <f aca="false">(-1)*SUM(Roth_01!$D554+Roth_02!$D554+IRA_01!$D554+IRA_02!$D554+Invest_01!$D554+Invest_02!$D554)</f>
        <v>-0</v>
      </c>
      <c r="T554" s="69" t="n">
        <f aca="false">(-1)*(IF(($B554&gt;Input!$O$22),0,Input!$O$28)+IF(($B554&gt;Input!$O$29),0,Input!$O$35)+IF(($B554&gt;Input!$O$36),0,Input!$O$42))</f>
        <v>-0</v>
      </c>
      <c r="U554" s="69" t="n">
        <f aca="false">IF(($AB553*(Input!$C$17/100)&gt;0),0,($AB553*(Input!$C$17/100)))</f>
        <v>0</v>
      </c>
      <c r="V554" s="69"/>
      <c r="W554" s="69" t="n">
        <f aca="false">IF(($N554+$O554+$P554+$Q554+$R554+$S554+$T554+$U554)&lt;0,($N554+$O554+$P554+$Q554+$R554+$S554+$T554+$U554),0)</f>
        <v>0</v>
      </c>
      <c r="X554" s="69"/>
      <c r="Y554" s="69" t="n">
        <f aca="false">IF(($N554+$O554+$P554+$Q554+$R554+$S554+$T554+$U554)&gt;=0,($N554+$O554+$P554+$Q554+$R554+$S554+$T554+$U554),0)</f>
        <v>0</v>
      </c>
      <c r="AA554" s="69" t="n">
        <f aca="false">IF(AND((($AB553+$W553-$U553)&lt;0),($Y554&gt;0)),($AA553-$K554)*(1+Input!$C$19/(12*100)),($AA553+$Y554-$K554)*(1+Input!$C$19/(12*100)))</f>
        <v>177518.954787536</v>
      </c>
      <c r="AB554" s="69" t="n">
        <f aca="false">IF(AND((($AB553+$W553-$U553)&lt;0),($Y554&gt;=0)),($AB553+$W553-$U553+$Y554)*(1+Input!$C$16/(12*100)),0)</f>
        <v>0</v>
      </c>
    </row>
    <row r="555" customFormat="false" ht="12.8" hidden="false" customHeight="false" outlineLevel="0" collapsed="false">
      <c r="A555" s="67" t="n">
        <v>551</v>
      </c>
      <c r="B555" s="68" t="n">
        <f aca="false">EOMONTH(Input!$C$7,A555)</f>
        <v>59687</v>
      </c>
      <c r="D555" s="67" t="n">
        <f aca="false">DATEDIF(Input!$C$23,$B555,"Y")</f>
        <v>86</v>
      </c>
      <c r="E555" s="67" t="n">
        <f aca="false">DATEDIF(Input!$G$23,$B555,"Y")</f>
        <v>84</v>
      </c>
      <c r="G555" s="69" t="n">
        <f aca="false">Salary_01!$L555</f>
        <v>-1126.28864284922</v>
      </c>
      <c r="H555" s="69" t="n">
        <f aca="false">Salary_02!$L555</f>
        <v>-1126.28864284922</v>
      </c>
      <c r="I555" s="69" t="n">
        <f aca="false">Retirement_Dist_01!$J555</f>
        <v>2785.71952778489</v>
      </c>
      <c r="J555" s="69" t="n">
        <f aca="false">Retirement_Dist_02!$J555</f>
        <v>1498.0326652103</v>
      </c>
      <c r="K555" s="69" t="n">
        <f aca="true">IF($B555&gt;Input!$C$28,(-1)*PMT(Input!$C$19/(100*12),($A$620-OFFSET($A$4,MATCH(Input!$C$28,$B$4:$B$620,1),0,1,1)),$AD$4,0,1),0)</f>
        <v>2734.70377450013</v>
      </c>
      <c r="L555" s="69" t="n">
        <f aca="false">IF(AND(($B555&lt;Input!$C$28),($B555&lt;Input!$G$28)),($G555+$H555+$I555+$J555),($G555+$H555+$I555+$J555+$K555))</f>
        <v>4765.87868179687</v>
      </c>
      <c r="M555" s="69" t="n">
        <f aca="false">Mortgage!$L555</f>
        <v>-945.398960412837</v>
      </c>
      <c r="N555" s="69" t="n">
        <f aca="false">$L555+$M555</f>
        <v>3820.47972138403</v>
      </c>
      <c r="O555" s="69" t="n">
        <f aca="false">IF(AND(($B555&lt;Input!$C$28),($B555&lt;Input!$G$28)),Expenses!$D555,(-1)*$N555)</f>
        <v>-3820.47972138403</v>
      </c>
      <c r="P555" s="69" t="n">
        <f aca="false">Childcare!$D555</f>
        <v>0</v>
      </c>
      <c r="Q555" s="69" t="n">
        <f aca="false">Loan_01!$E555</f>
        <v>0</v>
      </c>
      <c r="R555" s="69" t="n">
        <f aca="false">Loan_02!$E555</f>
        <v>0</v>
      </c>
      <c r="S555" s="69" t="n">
        <f aca="false">(-1)*SUM(Roth_01!$D555+Roth_02!$D555+IRA_01!$D555+IRA_02!$D555+Invest_01!$D555+Invest_02!$D555)</f>
        <v>-0</v>
      </c>
      <c r="T555" s="69" t="n">
        <f aca="false">(-1)*(IF(($B555&gt;Input!$O$22),0,Input!$O$28)+IF(($B555&gt;Input!$O$29),0,Input!$O$35)+IF(($B555&gt;Input!$O$36),0,Input!$O$42))</f>
        <v>-0</v>
      </c>
      <c r="U555" s="69" t="n">
        <f aca="false">IF(($AB554*(Input!$C$17/100)&gt;0),0,($AB554*(Input!$C$17/100)))</f>
        <v>0</v>
      </c>
      <c r="V555" s="69"/>
      <c r="W555" s="69" t="n">
        <f aca="false">IF(($N555+$O555+$P555+$Q555+$R555+$S555+$T555+$U555)&lt;0,($N555+$O555+$P555+$Q555+$R555+$S555+$T555+$U555),0)</f>
        <v>0</v>
      </c>
      <c r="X555" s="69"/>
      <c r="Y555" s="69" t="n">
        <f aca="false">IF(($N555+$O555+$P555+$Q555+$R555+$S555+$T555+$U555)&gt;=0,($N555+$O555+$P555+$Q555+$R555+$S555+$T555+$U555),0)</f>
        <v>0</v>
      </c>
      <c r="AA555" s="69" t="n">
        <f aca="false">IF(AND((($AB554+$W554-$U554)&lt;0),($Y555&gt;0)),($AA554-$K555)*(1+Input!$C$19/(12*100)),($AA554+$Y555-$K555)*(1+Input!$C$19/(12*100)))</f>
        <v>174791.533690161</v>
      </c>
      <c r="AB555" s="69" t="n">
        <f aca="false">IF(AND((($AB554+$W554-$U554)&lt;0),($Y555&gt;=0)),($AB554+$W554-$U554+$Y555)*(1+Input!$C$16/(12*100)),0)</f>
        <v>0</v>
      </c>
    </row>
    <row r="556" customFormat="false" ht="12.8" hidden="false" customHeight="false" outlineLevel="0" collapsed="false">
      <c r="A556" s="67" t="n">
        <v>552</v>
      </c>
      <c r="B556" s="68" t="n">
        <f aca="false">EOMONTH(Input!$C$7,A556)</f>
        <v>59717</v>
      </c>
      <c r="D556" s="67" t="n">
        <f aca="false">DATEDIF(Input!$C$23,$B556,"Y")</f>
        <v>86</v>
      </c>
      <c r="E556" s="67" t="n">
        <f aca="false">DATEDIF(Input!$G$23,$B556,"Y")</f>
        <v>84</v>
      </c>
      <c r="G556" s="69" t="n">
        <f aca="false">Salary_01!$L556</f>
        <v>-1148.81441570621</v>
      </c>
      <c r="H556" s="69" t="n">
        <f aca="false">Salary_02!$L556</f>
        <v>-1148.81441570621</v>
      </c>
      <c r="I556" s="69" t="n">
        <f aca="false">Retirement_Dist_01!$J556</f>
        <v>2785.71952778489</v>
      </c>
      <c r="J556" s="69" t="n">
        <f aca="false">Retirement_Dist_02!$J556</f>
        <v>1498.0326652103</v>
      </c>
      <c r="K556" s="69" t="n">
        <f aca="true">IF($B556&gt;Input!$C$28,(-1)*PMT(Input!$C$19/(100*12),($A$620-OFFSET($A$4,MATCH(Input!$C$28,$B$4:$B$620,1),0,1,1)),$AD$4,0,1),0)</f>
        <v>2734.70377450013</v>
      </c>
      <c r="L556" s="69" t="n">
        <f aca="false">IF(AND(($B556&lt;Input!$C$28),($B556&lt;Input!$G$28)),($G556+$H556+$I556+$J556),($G556+$H556+$I556+$J556+$K556))</f>
        <v>4720.8271360829</v>
      </c>
      <c r="M556" s="69" t="n">
        <f aca="false">Mortgage!$L556</f>
        <v>-973.760929225222</v>
      </c>
      <c r="N556" s="69" t="n">
        <f aca="false">$L556+$M556</f>
        <v>3747.06620685768</v>
      </c>
      <c r="O556" s="69" t="n">
        <f aca="false">IF(AND(($B556&lt;Input!$C$28),($B556&lt;Input!$G$28)),Expenses!$D556,(-1)*$N556)</f>
        <v>-3747.06620685768</v>
      </c>
      <c r="P556" s="69" t="n">
        <f aca="false">Childcare!$D556</f>
        <v>0</v>
      </c>
      <c r="Q556" s="69" t="n">
        <f aca="false">Loan_01!$E556</f>
        <v>0</v>
      </c>
      <c r="R556" s="69" t="n">
        <f aca="false">Loan_02!$E556</f>
        <v>0</v>
      </c>
      <c r="S556" s="69" t="n">
        <f aca="false">(-1)*SUM(Roth_01!$D556+Roth_02!$D556+IRA_01!$D556+IRA_02!$D556+Invest_01!$D556+Invest_02!$D556)</f>
        <v>-0</v>
      </c>
      <c r="T556" s="69" t="n">
        <f aca="false">(-1)*(IF(($B556&gt;Input!$O$22),0,Input!$O$28)+IF(($B556&gt;Input!$O$29),0,Input!$O$35)+IF(($B556&gt;Input!$O$36),0,Input!$O$42))</f>
        <v>-0</v>
      </c>
      <c r="U556" s="69" t="n">
        <f aca="false">IF(($AB555*(Input!$C$17/100)&gt;0),0,($AB555*(Input!$C$17/100)))</f>
        <v>0</v>
      </c>
      <c r="V556" s="69"/>
      <c r="W556" s="69" t="n">
        <f aca="false">IF(($N556+$O556+$P556+$Q556+$R556+$S556+$T556+$U556)&lt;0,($N556+$O556+$P556+$Q556+$R556+$S556+$T556+$U556),0)</f>
        <v>0</v>
      </c>
      <c r="X556" s="69"/>
      <c r="Y556" s="69" t="n">
        <f aca="false">IF(($N556+$O556+$P556+$Q556+$R556+$S556+$T556+$U556)&gt;=0,($N556+$O556+$P556+$Q556+$R556+$S556+$T556+$U556),0)</f>
        <v>0</v>
      </c>
      <c r="AA556" s="69" t="n">
        <f aca="false">IF(AND((($AB555+$W555-$U555)&lt;0),($Y556&gt;0)),($AA555-$K556)*(1+Input!$C$19/(12*100)),($AA555+$Y556-$K556)*(1+Input!$C$19/(12*100)))</f>
        <v>172063.998950241</v>
      </c>
      <c r="AB556" s="69" t="n">
        <f aca="false">IF(AND((($AB555+$W555-$U555)&lt;0),($Y556&gt;=0)),($AB555+$W555-$U555+$Y556)*(1+Input!$C$16/(12*100)),0)</f>
        <v>0</v>
      </c>
    </row>
    <row r="557" customFormat="false" ht="12.8" hidden="false" customHeight="false" outlineLevel="0" collapsed="false">
      <c r="A557" s="67" t="n">
        <v>553</v>
      </c>
      <c r="B557" s="68" t="n">
        <f aca="false">EOMONTH(Input!$C$7,A557)</f>
        <v>59748</v>
      </c>
      <c r="D557" s="67" t="n">
        <f aca="false">DATEDIF(Input!$C$23,$B557,"Y")</f>
        <v>86</v>
      </c>
      <c r="E557" s="67" t="n">
        <f aca="false">DATEDIF(Input!$G$23,$B557,"Y")</f>
        <v>84</v>
      </c>
      <c r="G557" s="69" t="n">
        <f aca="false">Salary_01!$L557</f>
        <v>-1148.81441570621</v>
      </c>
      <c r="H557" s="69" t="n">
        <f aca="false">Salary_02!$L557</f>
        <v>-1148.81441570621</v>
      </c>
      <c r="I557" s="69" t="n">
        <f aca="false">Retirement_Dist_01!$J557</f>
        <v>2785.71952778489</v>
      </c>
      <c r="J557" s="69" t="n">
        <f aca="false">Retirement_Dist_02!$J557</f>
        <v>1498.0326652103</v>
      </c>
      <c r="K557" s="69" t="n">
        <f aca="true">IF($B557&gt;Input!$C$28,(-1)*PMT(Input!$C$19/(100*12),($A$620-OFFSET($A$4,MATCH(Input!$C$28,$B$4:$B$620,1),0,1,1)),$AD$4,0,1),0)</f>
        <v>2734.70377450013</v>
      </c>
      <c r="L557" s="69" t="n">
        <f aca="false">IF(AND(($B557&lt;Input!$C$28),($B557&lt;Input!$G$28)),($G557+$H557+$I557+$J557),($G557+$H557+$I557+$J557+$K557))</f>
        <v>4720.8271360829</v>
      </c>
      <c r="M557" s="69" t="n">
        <f aca="false">Mortgage!$L557</f>
        <v>-973.760929225222</v>
      </c>
      <c r="N557" s="69" t="n">
        <f aca="false">$L557+$M557</f>
        <v>3747.06620685768</v>
      </c>
      <c r="O557" s="69" t="n">
        <f aca="false">IF(AND(($B557&lt;Input!$C$28),($B557&lt;Input!$G$28)),Expenses!$D557,(-1)*$N557)</f>
        <v>-3747.06620685768</v>
      </c>
      <c r="P557" s="69" t="n">
        <f aca="false">Childcare!$D557</f>
        <v>0</v>
      </c>
      <c r="Q557" s="69" t="n">
        <f aca="false">Loan_01!$E557</f>
        <v>0</v>
      </c>
      <c r="R557" s="69" t="n">
        <f aca="false">Loan_02!$E557</f>
        <v>0</v>
      </c>
      <c r="S557" s="69" t="n">
        <f aca="false">(-1)*SUM(Roth_01!$D557+Roth_02!$D557+IRA_01!$D557+IRA_02!$D557+Invest_01!$D557+Invest_02!$D557)</f>
        <v>-0</v>
      </c>
      <c r="T557" s="69" t="n">
        <f aca="false">(-1)*(IF(($B557&gt;Input!$O$22),0,Input!$O$28)+IF(($B557&gt;Input!$O$29),0,Input!$O$35)+IF(($B557&gt;Input!$O$36),0,Input!$O$42))</f>
        <v>-0</v>
      </c>
      <c r="U557" s="69" t="n">
        <f aca="false">IF(($AB556*(Input!$C$17/100)&gt;0),0,($AB556*(Input!$C$17/100)))</f>
        <v>0</v>
      </c>
      <c r="V557" s="69"/>
      <c r="W557" s="69" t="n">
        <f aca="false">IF(($N557+$O557+$P557+$Q557+$R557+$S557+$T557+$U557)&lt;0,($N557+$O557+$P557+$Q557+$R557+$S557+$T557+$U557),0)</f>
        <v>0</v>
      </c>
      <c r="X557" s="69"/>
      <c r="Y557" s="69" t="n">
        <f aca="false">IF(($N557+$O557+$P557+$Q557+$R557+$S557+$T557+$U557)&gt;=0,($N557+$O557+$P557+$Q557+$R557+$S557+$T557+$U557),0)</f>
        <v>0</v>
      </c>
      <c r="AA557" s="69" t="n">
        <f aca="false">IF(AND((($AB556+$W556-$U556)&lt;0),($Y557&gt;0)),($AA556-$K557)*(1+Input!$C$19/(12*100)),($AA556+$Y557-$K557)*(1+Input!$C$19/(12*100)))</f>
        <v>169336.35056304</v>
      </c>
      <c r="AB557" s="69" t="n">
        <f aca="false">IF(AND((($AB556+$W556-$U556)&lt;0),($Y557&gt;=0)),($AB556+$W556-$U556+$Y557)*(1+Input!$C$16/(12*100)),0)</f>
        <v>0</v>
      </c>
    </row>
    <row r="558" customFormat="false" ht="12.8" hidden="false" customHeight="false" outlineLevel="0" collapsed="false">
      <c r="A558" s="67" t="n">
        <v>554</v>
      </c>
      <c r="B558" s="68" t="n">
        <f aca="false">EOMONTH(Input!$C$7,A558)</f>
        <v>59779</v>
      </c>
      <c r="D558" s="67" t="n">
        <f aca="false">DATEDIF(Input!$C$23,$B558,"Y")</f>
        <v>86</v>
      </c>
      <c r="E558" s="67" t="n">
        <f aca="false">DATEDIF(Input!$G$23,$B558,"Y")</f>
        <v>84</v>
      </c>
      <c r="G558" s="69" t="n">
        <f aca="false">Salary_01!$L558</f>
        <v>-1148.81441570621</v>
      </c>
      <c r="H558" s="69" t="n">
        <f aca="false">Salary_02!$L558</f>
        <v>-1148.81441570621</v>
      </c>
      <c r="I558" s="69" t="n">
        <f aca="false">Retirement_Dist_01!$J558</f>
        <v>2785.71952778489</v>
      </c>
      <c r="J558" s="69" t="n">
        <f aca="false">Retirement_Dist_02!$J558</f>
        <v>1498.0326652103</v>
      </c>
      <c r="K558" s="69" t="n">
        <f aca="true">IF($B558&gt;Input!$C$28,(-1)*PMT(Input!$C$19/(100*12),($A$620-OFFSET($A$4,MATCH(Input!$C$28,$B$4:$B$620,1),0,1,1)),$AD$4,0,1),0)</f>
        <v>2734.70377450013</v>
      </c>
      <c r="L558" s="69" t="n">
        <f aca="false">IF(AND(($B558&lt;Input!$C$28),($B558&lt;Input!$G$28)),($G558+$H558+$I558+$J558),($G558+$H558+$I558+$J558+$K558))</f>
        <v>4720.8271360829</v>
      </c>
      <c r="M558" s="69" t="n">
        <f aca="false">Mortgage!$L558</f>
        <v>-973.760929225222</v>
      </c>
      <c r="N558" s="69" t="n">
        <f aca="false">$L558+$M558</f>
        <v>3747.06620685768</v>
      </c>
      <c r="O558" s="69" t="n">
        <f aca="false">IF(AND(($B558&lt;Input!$C$28),($B558&lt;Input!$G$28)),Expenses!$D558,(-1)*$N558)</f>
        <v>-3747.06620685768</v>
      </c>
      <c r="P558" s="69" t="n">
        <f aca="false">Childcare!$D558</f>
        <v>0</v>
      </c>
      <c r="Q558" s="69" t="n">
        <f aca="false">Loan_01!$E558</f>
        <v>0</v>
      </c>
      <c r="R558" s="69" t="n">
        <f aca="false">Loan_02!$E558</f>
        <v>0</v>
      </c>
      <c r="S558" s="69" t="n">
        <f aca="false">(-1)*SUM(Roth_01!$D558+Roth_02!$D558+IRA_01!$D558+IRA_02!$D558+Invest_01!$D558+Invest_02!$D558)</f>
        <v>-0</v>
      </c>
      <c r="T558" s="69" t="n">
        <f aca="false">(-1)*(IF(($B558&gt;Input!$O$22),0,Input!$O$28)+IF(($B558&gt;Input!$O$29),0,Input!$O$35)+IF(($B558&gt;Input!$O$36),0,Input!$O$42))</f>
        <v>-0</v>
      </c>
      <c r="U558" s="69" t="n">
        <f aca="false">IF(($AB557*(Input!$C$17/100)&gt;0),0,($AB557*(Input!$C$17/100)))</f>
        <v>0</v>
      </c>
      <c r="V558" s="69"/>
      <c r="W558" s="69" t="n">
        <f aca="false">IF(($N558+$O558+$P558+$Q558+$R558+$S558+$T558+$U558)&lt;0,($N558+$O558+$P558+$Q558+$R558+$S558+$T558+$U558),0)</f>
        <v>0</v>
      </c>
      <c r="X558" s="69"/>
      <c r="Y558" s="69" t="n">
        <f aca="false">IF(($N558+$O558+$P558+$Q558+$R558+$S558+$T558+$U558)&gt;=0,($N558+$O558+$P558+$Q558+$R558+$S558+$T558+$U558),0)</f>
        <v>0</v>
      </c>
      <c r="AA558" s="69" t="n">
        <f aca="false">IF(AND((($AB557+$W557-$U557)&lt;0),($Y558&gt;0)),($AA557-$K558)*(1+Input!$C$19/(12*100)),($AA557+$Y558-$K558)*(1+Input!$C$19/(12*100)))</f>
        <v>166608.588523823</v>
      </c>
      <c r="AB558" s="69" t="n">
        <f aca="false">IF(AND((($AB557+$W557-$U557)&lt;0),($Y558&gt;=0)),($AB557+$W557-$U557+$Y558)*(1+Input!$C$16/(12*100)),0)</f>
        <v>0</v>
      </c>
    </row>
    <row r="559" customFormat="false" ht="12.8" hidden="false" customHeight="false" outlineLevel="0" collapsed="false">
      <c r="A559" s="67" t="n">
        <v>555</v>
      </c>
      <c r="B559" s="68" t="n">
        <f aca="false">EOMONTH(Input!$C$7,A559)</f>
        <v>59809</v>
      </c>
      <c r="D559" s="67" t="n">
        <f aca="false">DATEDIF(Input!$C$23,$B559,"Y")</f>
        <v>86</v>
      </c>
      <c r="E559" s="67" t="n">
        <f aca="false">DATEDIF(Input!$G$23,$B559,"Y")</f>
        <v>84</v>
      </c>
      <c r="G559" s="69" t="n">
        <f aca="false">Salary_01!$L559</f>
        <v>-1148.81441570621</v>
      </c>
      <c r="H559" s="69" t="n">
        <f aca="false">Salary_02!$L559</f>
        <v>-1148.81441570621</v>
      </c>
      <c r="I559" s="69" t="n">
        <f aca="false">Retirement_Dist_01!$J559</f>
        <v>2785.71952778489</v>
      </c>
      <c r="J559" s="69" t="n">
        <f aca="false">Retirement_Dist_02!$J559</f>
        <v>1498.0326652103</v>
      </c>
      <c r="K559" s="69" t="n">
        <f aca="true">IF($B559&gt;Input!$C$28,(-1)*PMT(Input!$C$19/(100*12),($A$620-OFFSET($A$4,MATCH(Input!$C$28,$B$4:$B$620,1),0,1,1)),$AD$4,0,1),0)</f>
        <v>2734.70377450013</v>
      </c>
      <c r="L559" s="69" t="n">
        <f aca="false">IF(AND(($B559&lt;Input!$C$28),($B559&lt;Input!$G$28)),($G559+$H559+$I559+$J559),($G559+$H559+$I559+$J559+$K559))</f>
        <v>4720.8271360829</v>
      </c>
      <c r="M559" s="69" t="n">
        <f aca="false">Mortgage!$L559</f>
        <v>-973.760929225222</v>
      </c>
      <c r="N559" s="69" t="n">
        <f aca="false">$L559+$M559</f>
        <v>3747.06620685768</v>
      </c>
      <c r="O559" s="69" t="n">
        <f aca="false">IF(AND(($B559&lt;Input!$C$28),($B559&lt;Input!$G$28)),Expenses!$D559,(-1)*$N559)</f>
        <v>-3747.06620685768</v>
      </c>
      <c r="P559" s="69" t="n">
        <f aca="false">Childcare!$D559</f>
        <v>0</v>
      </c>
      <c r="Q559" s="69" t="n">
        <f aca="false">Loan_01!$E559</f>
        <v>0</v>
      </c>
      <c r="R559" s="69" t="n">
        <f aca="false">Loan_02!$E559</f>
        <v>0</v>
      </c>
      <c r="S559" s="69" t="n">
        <f aca="false">(-1)*SUM(Roth_01!$D559+Roth_02!$D559+IRA_01!$D559+IRA_02!$D559+Invest_01!$D559+Invest_02!$D559)</f>
        <v>-0</v>
      </c>
      <c r="T559" s="69" t="n">
        <f aca="false">(-1)*(IF(($B559&gt;Input!$O$22),0,Input!$O$28)+IF(($B559&gt;Input!$O$29),0,Input!$O$35)+IF(($B559&gt;Input!$O$36),0,Input!$O$42))</f>
        <v>-0</v>
      </c>
      <c r="U559" s="69" t="n">
        <f aca="false">IF(($AB558*(Input!$C$17/100)&gt;0),0,($AB558*(Input!$C$17/100)))</f>
        <v>0</v>
      </c>
      <c r="V559" s="69"/>
      <c r="W559" s="69" t="n">
        <f aca="false">IF(($N559+$O559+$P559+$Q559+$R559+$S559+$T559+$U559)&lt;0,($N559+$O559+$P559+$Q559+$R559+$S559+$T559+$U559),0)</f>
        <v>0</v>
      </c>
      <c r="X559" s="69"/>
      <c r="Y559" s="69" t="n">
        <f aca="false">IF(($N559+$O559+$P559+$Q559+$R559+$S559+$T559+$U559)&gt;=0,($N559+$O559+$P559+$Q559+$R559+$S559+$T559+$U559),0)</f>
        <v>0</v>
      </c>
      <c r="AA559" s="69" t="n">
        <f aca="false">IF(AND((($AB558+$W558-$U558)&lt;0),($Y559&gt;0)),($AA558-$K559)*(1+Input!$C$19/(12*100)),($AA558+$Y559-$K559)*(1+Input!$C$19/(12*100)))</f>
        <v>163880.712827854</v>
      </c>
      <c r="AB559" s="69" t="n">
        <f aca="false">IF(AND((($AB558+$W558-$U558)&lt;0),($Y559&gt;=0)),($AB558+$W558-$U558+$Y559)*(1+Input!$C$16/(12*100)),0)</f>
        <v>0</v>
      </c>
    </row>
    <row r="560" customFormat="false" ht="12.8" hidden="false" customHeight="false" outlineLevel="0" collapsed="false">
      <c r="A560" s="67" t="n">
        <v>556</v>
      </c>
      <c r="B560" s="68" t="n">
        <f aca="false">EOMONTH(Input!$C$7,A560)</f>
        <v>59840</v>
      </c>
      <c r="D560" s="67" t="n">
        <f aca="false">DATEDIF(Input!$C$23,$B560,"Y")</f>
        <v>86</v>
      </c>
      <c r="E560" s="67" t="n">
        <f aca="false">DATEDIF(Input!$G$23,$B560,"Y")</f>
        <v>85</v>
      </c>
      <c r="G560" s="69" t="n">
        <f aca="false">Salary_01!$L560</f>
        <v>-1148.81441570621</v>
      </c>
      <c r="H560" s="69" t="n">
        <f aca="false">Salary_02!$L560</f>
        <v>-1148.81441570621</v>
      </c>
      <c r="I560" s="69" t="n">
        <f aca="false">Retirement_Dist_01!$J560</f>
        <v>2785.71952778489</v>
      </c>
      <c r="J560" s="69" t="n">
        <f aca="false">Retirement_Dist_02!$J560</f>
        <v>1498.0326652103</v>
      </c>
      <c r="K560" s="69" t="n">
        <f aca="true">IF($B560&gt;Input!$C$28,(-1)*PMT(Input!$C$19/(100*12),($A$620-OFFSET($A$4,MATCH(Input!$C$28,$B$4:$B$620,1),0,1,1)),$AD$4,0,1),0)</f>
        <v>2734.70377450013</v>
      </c>
      <c r="L560" s="69" t="n">
        <f aca="false">IF(AND(($B560&lt;Input!$C$28),($B560&lt;Input!$G$28)),($G560+$H560+$I560+$J560),($G560+$H560+$I560+$J560+$K560))</f>
        <v>4720.8271360829</v>
      </c>
      <c r="M560" s="69" t="n">
        <f aca="false">Mortgage!$L560</f>
        <v>-973.760929225222</v>
      </c>
      <c r="N560" s="69" t="n">
        <f aca="false">$L560+$M560</f>
        <v>3747.06620685768</v>
      </c>
      <c r="O560" s="69" t="n">
        <f aca="false">IF(AND(($B560&lt;Input!$C$28),($B560&lt;Input!$G$28)),Expenses!$D560,(-1)*$N560)</f>
        <v>-3747.06620685768</v>
      </c>
      <c r="P560" s="69" t="n">
        <f aca="false">Childcare!$D560</f>
        <v>0</v>
      </c>
      <c r="Q560" s="69" t="n">
        <f aca="false">Loan_01!$E560</f>
        <v>0</v>
      </c>
      <c r="R560" s="69" t="n">
        <f aca="false">Loan_02!$E560</f>
        <v>0</v>
      </c>
      <c r="S560" s="69" t="n">
        <f aca="false">(-1)*SUM(Roth_01!$D560+Roth_02!$D560+IRA_01!$D560+IRA_02!$D560+Invest_01!$D560+Invest_02!$D560)</f>
        <v>-0</v>
      </c>
      <c r="T560" s="69" t="n">
        <f aca="false">(-1)*(IF(($B560&gt;Input!$O$22),0,Input!$O$28)+IF(($B560&gt;Input!$O$29),0,Input!$O$35)+IF(($B560&gt;Input!$O$36),0,Input!$O$42))</f>
        <v>-0</v>
      </c>
      <c r="U560" s="69" t="n">
        <f aca="false">IF(($AB559*(Input!$C$17/100)&gt;0),0,($AB559*(Input!$C$17/100)))</f>
        <v>0</v>
      </c>
      <c r="V560" s="69"/>
      <c r="W560" s="69" t="n">
        <f aca="false">IF(($N560+$O560+$P560+$Q560+$R560+$S560+$T560+$U560)&lt;0,($N560+$O560+$P560+$Q560+$R560+$S560+$T560+$U560),0)</f>
        <v>0</v>
      </c>
      <c r="X560" s="69"/>
      <c r="Y560" s="69" t="n">
        <f aca="false">IF(($N560+$O560+$P560+$Q560+$R560+$S560+$T560+$U560)&gt;=0,($N560+$O560+$P560+$Q560+$R560+$S560+$T560+$U560),0)</f>
        <v>0</v>
      </c>
      <c r="AA560" s="69" t="n">
        <f aca="false">IF(AND((($AB559+$W559-$U559)&lt;0),($Y560&gt;0)),($AA559-$K560)*(1+Input!$C$19/(12*100)),($AA559+$Y560-$K560)*(1+Input!$C$19/(12*100)))</f>
        <v>161152.723470398</v>
      </c>
      <c r="AB560" s="69" t="n">
        <f aca="false">IF(AND((($AB559+$W559-$U559)&lt;0),($Y560&gt;=0)),($AB559+$W559-$U559+$Y560)*(1+Input!$C$16/(12*100)),0)</f>
        <v>0</v>
      </c>
    </row>
    <row r="561" customFormat="false" ht="12.8" hidden="false" customHeight="false" outlineLevel="0" collapsed="false">
      <c r="A561" s="67" t="n">
        <v>557</v>
      </c>
      <c r="B561" s="68" t="n">
        <f aca="false">EOMONTH(Input!$C$7,A561)</f>
        <v>59870</v>
      </c>
      <c r="D561" s="67" t="n">
        <f aca="false">DATEDIF(Input!$C$23,$B561,"Y")</f>
        <v>86</v>
      </c>
      <c r="E561" s="67" t="n">
        <f aca="false">DATEDIF(Input!$G$23,$B561,"Y")</f>
        <v>85</v>
      </c>
      <c r="G561" s="69" t="n">
        <f aca="false">Salary_01!$L561</f>
        <v>-1148.81441570621</v>
      </c>
      <c r="H561" s="69" t="n">
        <f aca="false">Salary_02!$L561</f>
        <v>-1148.81441570621</v>
      </c>
      <c r="I561" s="69" t="n">
        <f aca="false">Retirement_Dist_01!$J561</f>
        <v>2785.71952778489</v>
      </c>
      <c r="J561" s="69" t="n">
        <f aca="false">Retirement_Dist_02!$J561</f>
        <v>1498.0326652103</v>
      </c>
      <c r="K561" s="69" t="n">
        <f aca="true">IF($B561&gt;Input!$C$28,(-1)*PMT(Input!$C$19/(100*12),($A$620-OFFSET($A$4,MATCH(Input!$C$28,$B$4:$B$620,1),0,1,1)),$AD$4,0,1),0)</f>
        <v>2734.70377450013</v>
      </c>
      <c r="L561" s="69" t="n">
        <f aca="false">IF(AND(($B561&lt;Input!$C$28),($B561&lt;Input!$G$28)),($G561+$H561+$I561+$J561),($G561+$H561+$I561+$J561+$K561))</f>
        <v>4720.8271360829</v>
      </c>
      <c r="M561" s="69" t="n">
        <f aca="false">Mortgage!$L561</f>
        <v>-973.760929225222</v>
      </c>
      <c r="N561" s="69" t="n">
        <f aca="false">$L561+$M561</f>
        <v>3747.06620685768</v>
      </c>
      <c r="O561" s="69" t="n">
        <f aca="false">IF(AND(($B561&lt;Input!$C$28),($B561&lt;Input!$G$28)),Expenses!$D561,(-1)*$N561)</f>
        <v>-3747.06620685768</v>
      </c>
      <c r="P561" s="69" t="n">
        <f aca="false">Childcare!$D561</f>
        <v>0</v>
      </c>
      <c r="Q561" s="69" t="n">
        <f aca="false">Loan_01!$E561</f>
        <v>0</v>
      </c>
      <c r="R561" s="69" t="n">
        <f aca="false">Loan_02!$E561</f>
        <v>0</v>
      </c>
      <c r="S561" s="69" t="n">
        <f aca="false">(-1)*SUM(Roth_01!$D561+Roth_02!$D561+IRA_01!$D561+IRA_02!$D561+Invest_01!$D561+Invest_02!$D561)</f>
        <v>-0</v>
      </c>
      <c r="T561" s="69" t="n">
        <f aca="false">(-1)*(IF(($B561&gt;Input!$O$22),0,Input!$O$28)+IF(($B561&gt;Input!$O$29),0,Input!$O$35)+IF(($B561&gt;Input!$O$36),0,Input!$O$42))</f>
        <v>-0</v>
      </c>
      <c r="U561" s="69" t="n">
        <f aca="false">IF(($AB560*(Input!$C$17/100)&gt;0),0,($AB560*(Input!$C$17/100)))</f>
        <v>0</v>
      </c>
      <c r="V561" s="69"/>
      <c r="W561" s="69" t="n">
        <f aca="false">IF(($N561+$O561+$P561+$Q561+$R561+$S561+$T561+$U561)&lt;0,($N561+$O561+$P561+$Q561+$R561+$S561+$T561+$U561),0)</f>
        <v>0</v>
      </c>
      <c r="X561" s="69"/>
      <c r="Y561" s="69" t="n">
        <f aca="false">IF(($N561+$O561+$P561+$Q561+$R561+$S561+$T561+$U561)&gt;=0,($N561+$O561+$P561+$Q561+$R561+$S561+$T561+$U561),0)</f>
        <v>0</v>
      </c>
      <c r="AA561" s="69" t="n">
        <f aca="false">IF(AND((($AB560+$W560-$U560)&lt;0),($Y561&gt;0)),($AA560-$K561)*(1+Input!$C$19/(12*100)),($AA560+$Y561-$K561)*(1+Input!$C$19/(12*100)))</f>
        <v>158424.620446718</v>
      </c>
      <c r="AB561" s="69" t="n">
        <f aca="false">IF(AND((($AB560+$W560-$U560)&lt;0),($Y561&gt;=0)),($AB560+$W560-$U560+$Y561)*(1+Input!$C$16/(12*100)),0)</f>
        <v>0</v>
      </c>
    </row>
    <row r="562" customFormat="false" ht="12.8" hidden="false" customHeight="false" outlineLevel="0" collapsed="false">
      <c r="A562" s="67" t="n">
        <v>558</v>
      </c>
      <c r="B562" s="68" t="n">
        <f aca="false">EOMONTH(Input!$C$7,A562)</f>
        <v>59901</v>
      </c>
      <c r="D562" s="67" t="n">
        <f aca="false">DATEDIF(Input!$C$23,$B562,"Y")</f>
        <v>86</v>
      </c>
      <c r="E562" s="67" t="n">
        <f aca="false">DATEDIF(Input!$G$23,$B562,"Y")</f>
        <v>85</v>
      </c>
      <c r="G562" s="69" t="n">
        <f aca="false">Salary_01!$L562</f>
        <v>-1148.81441570621</v>
      </c>
      <c r="H562" s="69" t="n">
        <f aca="false">Salary_02!$L562</f>
        <v>-1148.81441570621</v>
      </c>
      <c r="I562" s="69" t="n">
        <f aca="false">Retirement_Dist_01!$J562</f>
        <v>2785.71952778489</v>
      </c>
      <c r="J562" s="69" t="n">
        <f aca="false">Retirement_Dist_02!$J562</f>
        <v>1498.0326652103</v>
      </c>
      <c r="K562" s="69" t="n">
        <f aca="true">IF($B562&gt;Input!$C$28,(-1)*PMT(Input!$C$19/(100*12),($A$620-OFFSET($A$4,MATCH(Input!$C$28,$B$4:$B$620,1),0,1,1)),$AD$4,0,1),0)</f>
        <v>2734.70377450013</v>
      </c>
      <c r="L562" s="69" t="n">
        <f aca="false">IF(AND(($B562&lt;Input!$C$28),($B562&lt;Input!$G$28)),($G562+$H562+$I562+$J562),($G562+$H562+$I562+$J562+$K562))</f>
        <v>4720.8271360829</v>
      </c>
      <c r="M562" s="69" t="n">
        <f aca="false">Mortgage!$L562</f>
        <v>-973.760929225222</v>
      </c>
      <c r="N562" s="69" t="n">
        <f aca="false">$L562+$M562</f>
        <v>3747.06620685768</v>
      </c>
      <c r="O562" s="69" t="n">
        <f aca="false">IF(AND(($B562&lt;Input!$C$28),($B562&lt;Input!$G$28)),Expenses!$D562,(-1)*$N562)</f>
        <v>-3747.06620685768</v>
      </c>
      <c r="P562" s="69" t="n">
        <f aca="false">Childcare!$D562</f>
        <v>0</v>
      </c>
      <c r="Q562" s="69" t="n">
        <f aca="false">Loan_01!$E562</f>
        <v>0</v>
      </c>
      <c r="R562" s="69" t="n">
        <f aca="false">Loan_02!$E562</f>
        <v>0</v>
      </c>
      <c r="S562" s="69" t="n">
        <f aca="false">(-1)*SUM(Roth_01!$D562+Roth_02!$D562+IRA_01!$D562+IRA_02!$D562+Invest_01!$D562+Invest_02!$D562)</f>
        <v>-0</v>
      </c>
      <c r="T562" s="69" t="n">
        <f aca="false">(-1)*(IF(($B562&gt;Input!$O$22),0,Input!$O$28)+IF(($B562&gt;Input!$O$29),0,Input!$O$35)+IF(($B562&gt;Input!$O$36),0,Input!$O$42))</f>
        <v>-0</v>
      </c>
      <c r="U562" s="69" t="n">
        <f aca="false">IF(($AB561*(Input!$C$17/100)&gt;0),0,($AB561*(Input!$C$17/100)))</f>
        <v>0</v>
      </c>
      <c r="V562" s="69"/>
      <c r="W562" s="69" t="n">
        <f aca="false">IF(($N562+$O562+$P562+$Q562+$R562+$S562+$T562+$U562)&lt;0,($N562+$O562+$P562+$Q562+$R562+$S562+$T562+$U562),0)</f>
        <v>0</v>
      </c>
      <c r="X562" s="69"/>
      <c r="Y562" s="69" t="n">
        <f aca="false">IF(($N562+$O562+$P562+$Q562+$R562+$S562+$T562+$U562)&gt;=0,($N562+$O562+$P562+$Q562+$R562+$S562+$T562+$U562),0)</f>
        <v>0</v>
      </c>
      <c r="AA562" s="69" t="n">
        <f aca="false">IF(AND((($AB561+$W561-$U561)&lt;0),($Y562&gt;0)),($AA561-$K562)*(1+Input!$C$19/(12*100)),($AA561+$Y562-$K562)*(1+Input!$C$19/(12*100)))</f>
        <v>155696.403752079</v>
      </c>
      <c r="AB562" s="69" t="n">
        <f aca="false">IF(AND((($AB561+$W561-$U561)&lt;0),($Y562&gt;=0)),($AB561+$W561-$U561+$Y562)*(1+Input!$C$16/(12*100)),0)</f>
        <v>0</v>
      </c>
    </row>
    <row r="563" customFormat="false" ht="12.8" hidden="false" customHeight="false" outlineLevel="0" collapsed="false">
      <c r="A563" s="67" t="n">
        <v>559</v>
      </c>
      <c r="B563" s="68" t="n">
        <f aca="false">EOMONTH(Input!$C$7,A563)</f>
        <v>59932</v>
      </c>
      <c r="D563" s="67" t="n">
        <f aca="false">DATEDIF(Input!$C$23,$B563,"Y")</f>
        <v>86</v>
      </c>
      <c r="E563" s="67" t="n">
        <f aca="false">DATEDIF(Input!$G$23,$B563,"Y")</f>
        <v>85</v>
      </c>
      <c r="G563" s="69" t="n">
        <f aca="false">Salary_01!$L563</f>
        <v>-1148.81441570621</v>
      </c>
      <c r="H563" s="69" t="n">
        <f aca="false">Salary_02!$L563</f>
        <v>-1148.81441570621</v>
      </c>
      <c r="I563" s="69" t="n">
        <f aca="false">Retirement_Dist_01!$J563</f>
        <v>2785.71952778489</v>
      </c>
      <c r="J563" s="69" t="n">
        <f aca="false">Retirement_Dist_02!$J563</f>
        <v>1498.0326652103</v>
      </c>
      <c r="K563" s="69" t="n">
        <f aca="true">IF($B563&gt;Input!$C$28,(-1)*PMT(Input!$C$19/(100*12),($A$620-OFFSET($A$4,MATCH(Input!$C$28,$B$4:$B$620,1),0,1,1)),$AD$4,0,1),0)</f>
        <v>2734.70377450013</v>
      </c>
      <c r="L563" s="69" t="n">
        <f aca="false">IF(AND(($B563&lt;Input!$C$28),($B563&lt;Input!$G$28)),($G563+$H563+$I563+$J563),($G563+$H563+$I563+$J563+$K563))</f>
        <v>4720.8271360829</v>
      </c>
      <c r="M563" s="69" t="n">
        <f aca="false">Mortgage!$L563</f>
        <v>-973.760929225222</v>
      </c>
      <c r="N563" s="69" t="n">
        <f aca="false">$L563+$M563</f>
        <v>3747.06620685768</v>
      </c>
      <c r="O563" s="69" t="n">
        <f aca="false">IF(AND(($B563&lt;Input!$C$28),($B563&lt;Input!$G$28)),Expenses!$D563,(-1)*$N563)</f>
        <v>-3747.06620685768</v>
      </c>
      <c r="P563" s="69" t="n">
        <f aca="false">Childcare!$D563</f>
        <v>0</v>
      </c>
      <c r="Q563" s="69" t="n">
        <f aca="false">Loan_01!$E563</f>
        <v>0</v>
      </c>
      <c r="R563" s="69" t="n">
        <f aca="false">Loan_02!$E563</f>
        <v>0</v>
      </c>
      <c r="S563" s="69" t="n">
        <f aca="false">(-1)*SUM(Roth_01!$D563+Roth_02!$D563+IRA_01!$D563+IRA_02!$D563+Invest_01!$D563+Invest_02!$D563)</f>
        <v>-0</v>
      </c>
      <c r="T563" s="69" t="n">
        <f aca="false">(-1)*(IF(($B563&gt;Input!$O$22),0,Input!$O$28)+IF(($B563&gt;Input!$O$29),0,Input!$O$35)+IF(($B563&gt;Input!$O$36),0,Input!$O$42))</f>
        <v>-0</v>
      </c>
      <c r="U563" s="69" t="n">
        <f aca="false">IF(($AB562*(Input!$C$17/100)&gt;0),0,($AB562*(Input!$C$17/100)))</f>
        <v>0</v>
      </c>
      <c r="V563" s="69"/>
      <c r="W563" s="69" t="n">
        <f aca="false">IF(($N563+$O563+$P563+$Q563+$R563+$S563+$T563+$U563)&lt;0,($N563+$O563+$P563+$Q563+$R563+$S563+$T563+$U563),0)</f>
        <v>0</v>
      </c>
      <c r="X563" s="69"/>
      <c r="Y563" s="69" t="n">
        <f aca="false">IF(($N563+$O563+$P563+$Q563+$R563+$S563+$T563+$U563)&gt;=0,($N563+$O563+$P563+$Q563+$R563+$S563+$T563+$U563),0)</f>
        <v>0</v>
      </c>
      <c r="AA563" s="69" t="n">
        <f aca="false">IF(AND((($AB562+$W562-$U562)&lt;0),($Y563&gt;0)),($AA562-$K563)*(1+Input!$C$19/(12*100)),($AA562+$Y563-$K563)*(1+Input!$C$19/(12*100)))</f>
        <v>152968.073381745</v>
      </c>
      <c r="AB563" s="69" t="n">
        <f aca="false">IF(AND((($AB562+$W562-$U562)&lt;0),($Y563&gt;=0)),($AB562+$W562-$U562+$Y563)*(1+Input!$C$16/(12*100)),0)</f>
        <v>0</v>
      </c>
    </row>
    <row r="564" customFormat="false" ht="12.8" hidden="false" customHeight="false" outlineLevel="0" collapsed="false">
      <c r="A564" s="67" t="n">
        <v>560</v>
      </c>
      <c r="B564" s="68" t="n">
        <f aca="false">EOMONTH(Input!$C$7,A564)</f>
        <v>59961</v>
      </c>
      <c r="D564" s="67" t="n">
        <f aca="false">DATEDIF(Input!$C$23,$B564,"Y")</f>
        <v>86</v>
      </c>
      <c r="E564" s="67" t="n">
        <f aca="false">DATEDIF(Input!$G$23,$B564,"Y")</f>
        <v>85</v>
      </c>
      <c r="G564" s="69" t="n">
        <f aca="false">Salary_01!$L564</f>
        <v>-1148.81441570621</v>
      </c>
      <c r="H564" s="69" t="n">
        <f aca="false">Salary_02!$L564</f>
        <v>-1148.81441570621</v>
      </c>
      <c r="I564" s="69" t="n">
        <f aca="false">Retirement_Dist_01!$J564</f>
        <v>2785.71952778489</v>
      </c>
      <c r="J564" s="69" t="n">
        <f aca="false">Retirement_Dist_02!$J564</f>
        <v>1498.0326652103</v>
      </c>
      <c r="K564" s="69" t="n">
        <f aca="true">IF($B564&gt;Input!$C$28,(-1)*PMT(Input!$C$19/(100*12),($A$620-OFFSET($A$4,MATCH(Input!$C$28,$B$4:$B$620,1),0,1,1)),$AD$4,0,1),0)</f>
        <v>2734.70377450013</v>
      </c>
      <c r="L564" s="69" t="n">
        <f aca="false">IF(AND(($B564&lt;Input!$C$28),($B564&lt;Input!$G$28)),($G564+$H564+$I564+$J564),($G564+$H564+$I564+$J564+$K564))</f>
        <v>4720.8271360829</v>
      </c>
      <c r="M564" s="69" t="n">
        <f aca="false">Mortgage!$L564</f>
        <v>-973.760929225222</v>
      </c>
      <c r="N564" s="69" t="n">
        <f aca="false">$L564+$M564</f>
        <v>3747.06620685768</v>
      </c>
      <c r="O564" s="69" t="n">
        <f aca="false">IF(AND(($B564&lt;Input!$C$28),($B564&lt;Input!$G$28)),Expenses!$D564,(-1)*$N564)</f>
        <v>-3747.06620685768</v>
      </c>
      <c r="P564" s="69" t="n">
        <f aca="false">Childcare!$D564</f>
        <v>0</v>
      </c>
      <c r="Q564" s="69" t="n">
        <f aca="false">Loan_01!$E564</f>
        <v>0</v>
      </c>
      <c r="R564" s="69" t="n">
        <f aca="false">Loan_02!$E564</f>
        <v>0</v>
      </c>
      <c r="S564" s="69" t="n">
        <f aca="false">(-1)*SUM(Roth_01!$D564+Roth_02!$D564+IRA_01!$D564+IRA_02!$D564+Invest_01!$D564+Invest_02!$D564)</f>
        <v>-0</v>
      </c>
      <c r="T564" s="69" t="n">
        <f aca="false">(-1)*(IF(($B564&gt;Input!$O$22),0,Input!$O$28)+IF(($B564&gt;Input!$O$29),0,Input!$O$35)+IF(($B564&gt;Input!$O$36),0,Input!$O$42))</f>
        <v>-0</v>
      </c>
      <c r="U564" s="69" t="n">
        <f aca="false">IF(($AB563*(Input!$C$17/100)&gt;0),0,($AB563*(Input!$C$17/100)))</f>
        <v>0</v>
      </c>
      <c r="V564" s="69"/>
      <c r="W564" s="69" t="n">
        <f aca="false">IF(($N564+$O564+$P564+$Q564+$R564+$S564+$T564+$U564)&lt;0,($N564+$O564+$P564+$Q564+$R564+$S564+$T564+$U564),0)</f>
        <v>0</v>
      </c>
      <c r="X564" s="69"/>
      <c r="Y564" s="69" t="n">
        <f aca="false">IF(($N564+$O564+$P564+$Q564+$R564+$S564+$T564+$U564)&gt;=0,($N564+$O564+$P564+$Q564+$R564+$S564+$T564+$U564),0)</f>
        <v>0</v>
      </c>
      <c r="AA564" s="69" t="n">
        <f aca="false">IF(AND((($AB563+$W563-$U563)&lt;0),($Y564&gt;0)),($AA563-$K564)*(1+Input!$C$19/(12*100)),($AA563+$Y564-$K564)*(1+Input!$C$19/(12*100)))</f>
        <v>150239.629330978</v>
      </c>
      <c r="AB564" s="69" t="n">
        <f aca="false">IF(AND((($AB563+$W563-$U563)&lt;0),($Y564&gt;=0)),($AB563+$W563-$U563+$Y564)*(1+Input!$C$16/(12*100)),0)</f>
        <v>0</v>
      </c>
    </row>
    <row r="565" customFormat="false" ht="12.8" hidden="false" customHeight="false" outlineLevel="0" collapsed="false">
      <c r="A565" s="67" t="n">
        <v>561</v>
      </c>
      <c r="B565" s="68" t="n">
        <f aca="false">EOMONTH(Input!$C$7,A565)</f>
        <v>59992</v>
      </c>
      <c r="D565" s="67" t="n">
        <f aca="false">DATEDIF(Input!$C$23,$B565,"Y")</f>
        <v>86</v>
      </c>
      <c r="E565" s="67" t="n">
        <f aca="false">DATEDIF(Input!$G$23,$B565,"Y")</f>
        <v>85</v>
      </c>
      <c r="G565" s="69" t="n">
        <f aca="false">Salary_01!$L565</f>
        <v>-1148.81441570621</v>
      </c>
      <c r="H565" s="69" t="n">
        <f aca="false">Salary_02!$L565</f>
        <v>-1148.81441570621</v>
      </c>
      <c r="I565" s="69" t="n">
        <f aca="false">Retirement_Dist_01!$J565</f>
        <v>2785.71952778489</v>
      </c>
      <c r="J565" s="69" t="n">
        <f aca="false">Retirement_Dist_02!$J565</f>
        <v>1498.0326652103</v>
      </c>
      <c r="K565" s="69" t="n">
        <f aca="true">IF($B565&gt;Input!$C$28,(-1)*PMT(Input!$C$19/(100*12),($A$620-OFFSET($A$4,MATCH(Input!$C$28,$B$4:$B$620,1),0,1,1)),$AD$4,0,1),0)</f>
        <v>2734.70377450013</v>
      </c>
      <c r="L565" s="69" t="n">
        <f aca="false">IF(AND(($B565&lt;Input!$C$28),($B565&lt;Input!$G$28)),($G565+$H565+$I565+$J565),($G565+$H565+$I565+$J565+$K565))</f>
        <v>4720.8271360829</v>
      </c>
      <c r="M565" s="69" t="n">
        <f aca="false">Mortgage!$L565</f>
        <v>-973.760929225222</v>
      </c>
      <c r="N565" s="69" t="n">
        <f aca="false">$L565+$M565</f>
        <v>3747.06620685768</v>
      </c>
      <c r="O565" s="69" t="n">
        <f aca="false">IF(AND(($B565&lt;Input!$C$28),($B565&lt;Input!$G$28)),Expenses!$D565,(-1)*$N565)</f>
        <v>-3747.06620685768</v>
      </c>
      <c r="P565" s="69" t="n">
        <f aca="false">Childcare!$D565</f>
        <v>0</v>
      </c>
      <c r="Q565" s="69" t="n">
        <f aca="false">Loan_01!$E565</f>
        <v>0</v>
      </c>
      <c r="R565" s="69" t="n">
        <f aca="false">Loan_02!$E565</f>
        <v>0</v>
      </c>
      <c r="S565" s="69" t="n">
        <f aca="false">(-1)*SUM(Roth_01!$D565+Roth_02!$D565+IRA_01!$D565+IRA_02!$D565+Invest_01!$D565+Invest_02!$D565)</f>
        <v>-0</v>
      </c>
      <c r="T565" s="69" t="n">
        <f aca="false">(-1)*(IF(($B565&gt;Input!$O$22),0,Input!$O$28)+IF(($B565&gt;Input!$O$29),0,Input!$O$35)+IF(($B565&gt;Input!$O$36),0,Input!$O$42))</f>
        <v>-0</v>
      </c>
      <c r="U565" s="69" t="n">
        <f aca="false">IF(($AB564*(Input!$C$17/100)&gt;0),0,($AB564*(Input!$C$17/100)))</f>
        <v>0</v>
      </c>
      <c r="V565" s="69"/>
      <c r="W565" s="69" t="n">
        <f aca="false">IF(($N565+$O565+$P565+$Q565+$R565+$S565+$T565+$U565)&lt;0,($N565+$O565+$P565+$Q565+$R565+$S565+$T565+$U565),0)</f>
        <v>0</v>
      </c>
      <c r="X565" s="69"/>
      <c r="Y565" s="69" t="n">
        <f aca="false">IF(($N565+$O565+$P565+$Q565+$R565+$S565+$T565+$U565)&gt;=0,($N565+$O565+$P565+$Q565+$R565+$S565+$T565+$U565),0)</f>
        <v>0</v>
      </c>
      <c r="AA565" s="69" t="n">
        <f aca="false">IF(AND((($AB564+$W564-$U564)&lt;0),($Y565&gt;0)),($AA564-$K565)*(1+Input!$C$19/(12*100)),($AA564+$Y565-$K565)*(1+Input!$C$19/(12*100)))</f>
        <v>147511.071595043</v>
      </c>
      <c r="AB565" s="69" t="n">
        <f aca="false">IF(AND((($AB564+$W564-$U564)&lt;0),($Y565&gt;=0)),($AB564+$W564-$U564+$Y565)*(1+Input!$C$16/(12*100)),0)</f>
        <v>0</v>
      </c>
    </row>
    <row r="566" customFormat="false" ht="12.8" hidden="false" customHeight="false" outlineLevel="0" collapsed="false">
      <c r="A566" s="67" t="n">
        <v>562</v>
      </c>
      <c r="B566" s="68" t="n">
        <f aca="false">EOMONTH(Input!$C$7,A566)</f>
        <v>60022</v>
      </c>
      <c r="D566" s="67" t="n">
        <f aca="false">DATEDIF(Input!$C$23,$B566,"Y")</f>
        <v>86</v>
      </c>
      <c r="E566" s="67" t="n">
        <f aca="false">DATEDIF(Input!$G$23,$B566,"Y")</f>
        <v>85</v>
      </c>
      <c r="G566" s="69" t="n">
        <f aca="false">Salary_01!$L566</f>
        <v>-1148.81441570621</v>
      </c>
      <c r="H566" s="69" t="n">
        <f aca="false">Salary_02!$L566</f>
        <v>-1148.81441570621</v>
      </c>
      <c r="I566" s="69" t="n">
        <f aca="false">Retirement_Dist_01!$J566</f>
        <v>2785.71952778489</v>
      </c>
      <c r="J566" s="69" t="n">
        <f aca="false">Retirement_Dist_02!$J566</f>
        <v>1498.0326652103</v>
      </c>
      <c r="K566" s="69" t="n">
        <f aca="true">IF($B566&gt;Input!$C$28,(-1)*PMT(Input!$C$19/(100*12),($A$620-OFFSET($A$4,MATCH(Input!$C$28,$B$4:$B$620,1),0,1,1)),$AD$4,0,1),0)</f>
        <v>2734.70377450013</v>
      </c>
      <c r="L566" s="69" t="n">
        <f aca="false">IF(AND(($B566&lt;Input!$C$28),($B566&lt;Input!$G$28)),($G566+$H566+$I566+$J566),($G566+$H566+$I566+$J566+$K566))</f>
        <v>4720.8271360829</v>
      </c>
      <c r="M566" s="69" t="n">
        <f aca="false">Mortgage!$L566</f>
        <v>-973.760929225222</v>
      </c>
      <c r="N566" s="69" t="n">
        <f aca="false">$L566+$M566</f>
        <v>3747.06620685768</v>
      </c>
      <c r="O566" s="69" t="n">
        <f aca="false">IF(AND(($B566&lt;Input!$C$28),($B566&lt;Input!$G$28)),Expenses!$D566,(-1)*$N566)</f>
        <v>-3747.06620685768</v>
      </c>
      <c r="P566" s="69" t="n">
        <f aca="false">Childcare!$D566</f>
        <v>0</v>
      </c>
      <c r="Q566" s="69" t="n">
        <f aca="false">Loan_01!$E566</f>
        <v>0</v>
      </c>
      <c r="R566" s="69" t="n">
        <f aca="false">Loan_02!$E566</f>
        <v>0</v>
      </c>
      <c r="S566" s="69" t="n">
        <f aca="false">(-1)*SUM(Roth_01!$D566+Roth_02!$D566+IRA_01!$D566+IRA_02!$D566+Invest_01!$D566+Invest_02!$D566)</f>
        <v>-0</v>
      </c>
      <c r="T566" s="69" t="n">
        <f aca="false">(-1)*(IF(($B566&gt;Input!$O$22),0,Input!$O$28)+IF(($B566&gt;Input!$O$29),0,Input!$O$35)+IF(($B566&gt;Input!$O$36),0,Input!$O$42))</f>
        <v>-0</v>
      </c>
      <c r="U566" s="69" t="n">
        <f aca="false">IF(($AB565*(Input!$C$17/100)&gt;0),0,($AB565*(Input!$C$17/100)))</f>
        <v>0</v>
      </c>
      <c r="V566" s="69"/>
      <c r="W566" s="69" t="n">
        <f aca="false">IF(($N566+$O566+$P566+$Q566+$R566+$S566+$T566+$U566)&lt;0,($N566+$O566+$P566+$Q566+$R566+$S566+$T566+$U566),0)</f>
        <v>0</v>
      </c>
      <c r="X566" s="69"/>
      <c r="Y566" s="69" t="n">
        <f aca="false">IF(($N566+$O566+$P566+$Q566+$R566+$S566+$T566+$U566)&gt;=0,($N566+$O566+$P566+$Q566+$R566+$S566+$T566+$U566),0)</f>
        <v>0</v>
      </c>
      <c r="AA566" s="69" t="n">
        <f aca="false">IF(AND((($AB565+$W565-$U565)&lt;0),($Y566&gt;0)),($AA565-$K566)*(1+Input!$C$19/(12*100)),($AA565+$Y566-$K566)*(1+Input!$C$19/(12*100)))</f>
        <v>144782.400169202</v>
      </c>
      <c r="AB566" s="69" t="n">
        <f aca="false">IF(AND((($AB565+$W565-$U565)&lt;0),($Y566&gt;=0)),($AB565+$W565-$U565+$Y566)*(1+Input!$C$16/(12*100)),0)</f>
        <v>0</v>
      </c>
    </row>
    <row r="567" customFormat="false" ht="12.8" hidden="false" customHeight="false" outlineLevel="0" collapsed="false">
      <c r="A567" s="67" t="n">
        <v>563</v>
      </c>
      <c r="B567" s="68" t="n">
        <f aca="false">EOMONTH(Input!$C$7,A567)</f>
        <v>60053</v>
      </c>
      <c r="D567" s="67" t="n">
        <f aca="false">DATEDIF(Input!$C$23,$B567,"Y")</f>
        <v>87</v>
      </c>
      <c r="E567" s="67" t="n">
        <f aca="false">DATEDIF(Input!$G$23,$B567,"Y")</f>
        <v>85</v>
      </c>
      <c r="G567" s="69" t="n">
        <f aca="false">Salary_01!$L567</f>
        <v>-1148.81441570621</v>
      </c>
      <c r="H567" s="69" t="n">
        <f aca="false">Salary_02!$L567</f>
        <v>-1148.81441570621</v>
      </c>
      <c r="I567" s="69" t="n">
        <f aca="false">Retirement_Dist_01!$J567</f>
        <v>2785.71952778489</v>
      </c>
      <c r="J567" s="69" t="n">
        <f aca="false">Retirement_Dist_02!$J567</f>
        <v>1498.0326652103</v>
      </c>
      <c r="K567" s="69" t="n">
        <f aca="true">IF($B567&gt;Input!$C$28,(-1)*PMT(Input!$C$19/(100*12),($A$620-OFFSET($A$4,MATCH(Input!$C$28,$B$4:$B$620,1),0,1,1)),$AD$4,0,1),0)</f>
        <v>2734.70377450013</v>
      </c>
      <c r="L567" s="69" t="n">
        <f aca="false">IF(AND(($B567&lt;Input!$C$28),($B567&lt;Input!$G$28)),($G567+$H567+$I567+$J567),($G567+$H567+$I567+$J567+$K567))</f>
        <v>4720.8271360829</v>
      </c>
      <c r="M567" s="69" t="n">
        <f aca="false">Mortgage!$L567</f>
        <v>-973.760929225222</v>
      </c>
      <c r="N567" s="69" t="n">
        <f aca="false">$L567+$M567</f>
        <v>3747.06620685768</v>
      </c>
      <c r="O567" s="69" t="n">
        <f aca="false">IF(AND(($B567&lt;Input!$C$28),($B567&lt;Input!$G$28)),Expenses!$D567,(-1)*$N567)</f>
        <v>-3747.06620685768</v>
      </c>
      <c r="P567" s="69" t="n">
        <f aca="false">Childcare!$D567</f>
        <v>0</v>
      </c>
      <c r="Q567" s="69" t="n">
        <f aca="false">Loan_01!$E567</f>
        <v>0</v>
      </c>
      <c r="R567" s="69" t="n">
        <f aca="false">Loan_02!$E567</f>
        <v>0</v>
      </c>
      <c r="S567" s="69" t="n">
        <f aca="false">(-1)*SUM(Roth_01!$D567+Roth_02!$D567+IRA_01!$D567+IRA_02!$D567+Invest_01!$D567+Invest_02!$D567)</f>
        <v>-0</v>
      </c>
      <c r="T567" s="69" t="n">
        <f aca="false">(-1)*(IF(($B567&gt;Input!$O$22),0,Input!$O$28)+IF(($B567&gt;Input!$O$29),0,Input!$O$35)+IF(($B567&gt;Input!$O$36),0,Input!$O$42))</f>
        <v>-0</v>
      </c>
      <c r="U567" s="69" t="n">
        <f aca="false">IF(($AB566*(Input!$C$17/100)&gt;0),0,($AB566*(Input!$C$17/100)))</f>
        <v>0</v>
      </c>
      <c r="V567" s="69"/>
      <c r="W567" s="69" t="n">
        <f aca="false">IF(($N567+$O567+$P567+$Q567+$R567+$S567+$T567+$U567)&lt;0,($N567+$O567+$P567+$Q567+$R567+$S567+$T567+$U567),0)</f>
        <v>0</v>
      </c>
      <c r="X567" s="69"/>
      <c r="Y567" s="69" t="n">
        <f aca="false">IF(($N567+$O567+$P567+$Q567+$R567+$S567+$T567+$U567)&gt;=0,($N567+$O567+$P567+$Q567+$R567+$S567+$T567+$U567),0)</f>
        <v>0</v>
      </c>
      <c r="AA567" s="69" t="n">
        <f aca="false">IF(AND((($AB566+$W566-$U566)&lt;0),($Y567&gt;0)),($AA566-$K567)*(1+Input!$C$19/(12*100)),($AA566+$Y567-$K567)*(1+Input!$C$19/(12*100)))</f>
        <v>142053.615048718</v>
      </c>
      <c r="AB567" s="69" t="n">
        <f aca="false">IF(AND((($AB566+$W566-$U566)&lt;0),($Y567&gt;=0)),($AB566+$W566-$U566+$Y567)*(1+Input!$C$16/(12*100)),0)</f>
        <v>0</v>
      </c>
    </row>
    <row r="568" customFormat="false" ht="12.8" hidden="false" customHeight="false" outlineLevel="0" collapsed="false">
      <c r="A568" s="67" t="n">
        <v>564</v>
      </c>
      <c r="B568" s="68" t="n">
        <f aca="false">EOMONTH(Input!$C$7,A568)</f>
        <v>60083</v>
      </c>
      <c r="D568" s="67" t="n">
        <f aca="false">DATEDIF(Input!$C$23,$B568,"Y")</f>
        <v>87</v>
      </c>
      <c r="E568" s="67" t="n">
        <f aca="false">DATEDIF(Input!$G$23,$B568,"Y")</f>
        <v>85</v>
      </c>
      <c r="G568" s="69" t="n">
        <f aca="false">Salary_01!$L568</f>
        <v>-1171.79070402033</v>
      </c>
      <c r="H568" s="69" t="n">
        <f aca="false">Salary_02!$L568</f>
        <v>-1171.79070402033</v>
      </c>
      <c r="I568" s="69" t="n">
        <f aca="false">Retirement_Dist_01!$J568</f>
        <v>2785.71952778489</v>
      </c>
      <c r="J568" s="69" t="n">
        <f aca="false">Retirement_Dist_02!$J568</f>
        <v>1498.0326652103</v>
      </c>
      <c r="K568" s="69" t="n">
        <f aca="true">IF($B568&gt;Input!$C$28,(-1)*PMT(Input!$C$19/(100*12),($A$620-OFFSET($A$4,MATCH(Input!$C$28,$B$4:$B$620,1),0,1,1)),$AD$4,0,1),0)</f>
        <v>2734.70377450013</v>
      </c>
      <c r="L568" s="69" t="n">
        <f aca="false">IF(AND(($B568&lt;Input!$C$28),($B568&lt;Input!$G$28)),($G568+$H568+$I568+$J568),($G568+$H568+$I568+$J568+$K568))</f>
        <v>4674.87455945465</v>
      </c>
      <c r="M568" s="69" t="n">
        <f aca="false">Mortgage!$L568</f>
        <v>-1002.97375710198</v>
      </c>
      <c r="N568" s="69" t="n">
        <f aca="false">$L568+$M568</f>
        <v>3671.90080235267</v>
      </c>
      <c r="O568" s="69" t="n">
        <f aca="false">IF(AND(($B568&lt;Input!$C$28),($B568&lt;Input!$G$28)),Expenses!$D568,(-1)*$N568)</f>
        <v>-3671.90080235267</v>
      </c>
      <c r="P568" s="69" t="n">
        <f aca="false">Childcare!$D568</f>
        <v>0</v>
      </c>
      <c r="Q568" s="69" t="n">
        <f aca="false">Loan_01!$E568</f>
        <v>0</v>
      </c>
      <c r="R568" s="69" t="n">
        <f aca="false">Loan_02!$E568</f>
        <v>0</v>
      </c>
      <c r="S568" s="69" t="n">
        <f aca="false">(-1)*SUM(Roth_01!$D568+Roth_02!$D568+IRA_01!$D568+IRA_02!$D568+Invest_01!$D568+Invest_02!$D568)</f>
        <v>-0</v>
      </c>
      <c r="T568" s="69" t="n">
        <f aca="false">(-1)*(IF(($B568&gt;Input!$O$22),0,Input!$O$28)+IF(($B568&gt;Input!$O$29),0,Input!$O$35)+IF(($B568&gt;Input!$O$36),0,Input!$O$42))</f>
        <v>-0</v>
      </c>
      <c r="U568" s="69" t="n">
        <f aca="false">IF(($AB567*(Input!$C$17/100)&gt;0),0,($AB567*(Input!$C$17/100)))</f>
        <v>0</v>
      </c>
      <c r="V568" s="69"/>
      <c r="W568" s="69" t="n">
        <f aca="false">IF(($N568+$O568+$P568+$Q568+$R568+$S568+$T568+$U568)&lt;0,($N568+$O568+$P568+$Q568+$R568+$S568+$T568+$U568),0)</f>
        <v>0</v>
      </c>
      <c r="X568" s="69"/>
      <c r="Y568" s="69" t="n">
        <f aca="false">IF(($N568+$O568+$P568+$Q568+$R568+$S568+$T568+$U568)&gt;=0,($N568+$O568+$P568+$Q568+$R568+$S568+$T568+$U568),0)</f>
        <v>0</v>
      </c>
      <c r="AA568" s="69" t="n">
        <f aca="false">IF(AND((($AB567+$W567-$U567)&lt;0),($Y568&gt;0)),($AA567-$K568)*(1+Input!$C$19/(12*100)),($AA567+$Y568-$K568)*(1+Input!$C$19/(12*100)))</f>
        <v>139324.716228855</v>
      </c>
      <c r="AB568" s="69" t="n">
        <f aca="false">IF(AND((($AB567+$W567-$U567)&lt;0),($Y568&gt;=0)),($AB567+$W567-$U567+$Y568)*(1+Input!$C$16/(12*100)),0)</f>
        <v>0</v>
      </c>
    </row>
    <row r="569" customFormat="false" ht="12.8" hidden="false" customHeight="false" outlineLevel="0" collapsed="false">
      <c r="A569" s="67" t="n">
        <v>565</v>
      </c>
      <c r="B569" s="68" t="n">
        <f aca="false">EOMONTH(Input!$C$7,A569)</f>
        <v>60114</v>
      </c>
      <c r="D569" s="67" t="n">
        <f aca="false">DATEDIF(Input!$C$23,$B569,"Y")</f>
        <v>87</v>
      </c>
      <c r="E569" s="67" t="n">
        <f aca="false">DATEDIF(Input!$G$23,$B569,"Y")</f>
        <v>85</v>
      </c>
      <c r="G569" s="69" t="n">
        <f aca="false">Salary_01!$L569</f>
        <v>-1171.79070402033</v>
      </c>
      <c r="H569" s="69" t="n">
        <f aca="false">Salary_02!$L569</f>
        <v>-1171.79070402033</v>
      </c>
      <c r="I569" s="69" t="n">
        <f aca="false">Retirement_Dist_01!$J569</f>
        <v>2785.71952778489</v>
      </c>
      <c r="J569" s="69" t="n">
        <f aca="false">Retirement_Dist_02!$J569</f>
        <v>1498.0326652103</v>
      </c>
      <c r="K569" s="69" t="n">
        <f aca="true">IF($B569&gt;Input!$C$28,(-1)*PMT(Input!$C$19/(100*12),($A$620-OFFSET($A$4,MATCH(Input!$C$28,$B$4:$B$620,1),0,1,1)),$AD$4,0,1),0)</f>
        <v>2734.70377450013</v>
      </c>
      <c r="L569" s="69" t="n">
        <f aca="false">IF(AND(($B569&lt;Input!$C$28),($B569&lt;Input!$G$28)),($G569+$H569+$I569+$J569),($G569+$H569+$I569+$J569+$K569))</f>
        <v>4674.87455945465</v>
      </c>
      <c r="M569" s="69" t="n">
        <f aca="false">Mortgage!$L569</f>
        <v>-1002.97375710198</v>
      </c>
      <c r="N569" s="69" t="n">
        <f aca="false">$L569+$M569</f>
        <v>3671.90080235267</v>
      </c>
      <c r="O569" s="69" t="n">
        <f aca="false">IF(AND(($B569&lt;Input!$C$28),($B569&lt;Input!$G$28)),Expenses!$D569,(-1)*$N569)</f>
        <v>-3671.90080235267</v>
      </c>
      <c r="P569" s="69" t="n">
        <f aca="false">Childcare!$D569</f>
        <v>0</v>
      </c>
      <c r="Q569" s="69" t="n">
        <f aca="false">Loan_01!$E569</f>
        <v>0</v>
      </c>
      <c r="R569" s="69" t="n">
        <f aca="false">Loan_02!$E569</f>
        <v>0</v>
      </c>
      <c r="S569" s="69" t="n">
        <f aca="false">(-1)*SUM(Roth_01!$D569+Roth_02!$D569+IRA_01!$D569+IRA_02!$D569+Invest_01!$D569+Invest_02!$D569)</f>
        <v>-0</v>
      </c>
      <c r="T569" s="69" t="n">
        <f aca="false">(-1)*(IF(($B569&gt;Input!$O$22),0,Input!$O$28)+IF(($B569&gt;Input!$O$29),0,Input!$O$35)+IF(($B569&gt;Input!$O$36),0,Input!$O$42))</f>
        <v>-0</v>
      </c>
      <c r="U569" s="69" t="n">
        <f aca="false">IF(($AB568*(Input!$C$17/100)&gt;0),0,($AB568*(Input!$C$17/100)))</f>
        <v>0</v>
      </c>
      <c r="V569" s="69"/>
      <c r="W569" s="69" t="n">
        <f aca="false">IF(($N569+$O569+$P569+$Q569+$R569+$S569+$T569+$U569)&lt;0,($N569+$O569+$P569+$Q569+$R569+$S569+$T569+$U569),0)</f>
        <v>0</v>
      </c>
      <c r="X569" s="69"/>
      <c r="Y569" s="69" t="n">
        <f aca="false">IF(($N569+$O569+$P569+$Q569+$R569+$S569+$T569+$U569)&gt;=0,($N569+$O569+$P569+$Q569+$R569+$S569+$T569+$U569),0)</f>
        <v>0</v>
      </c>
      <c r="AA569" s="69" t="n">
        <f aca="false">IF(AND((($AB568+$W568-$U568)&lt;0),($Y569&gt;0)),($AA568-$K569)*(1+Input!$C$19/(12*100)),($AA568+$Y569-$K569)*(1+Input!$C$19/(12*100)))</f>
        <v>136595.703704873</v>
      </c>
      <c r="AB569" s="69" t="n">
        <f aca="false">IF(AND((($AB568+$W568-$U568)&lt;0),($Y569&gt;=0)),($AB568+$W568-$U568+$Y569)*(1+Input!$C$16/(12*100)),0)</f>
        <v>0</v>
      </c>
    </row>
    <row r="570" customFormat="false" ht="12.8" hidden="false" customHeight="false" outlineLevel="0" collapsed="false">
      <c r="A570" s="67" t="n">
        <v>566</v>
      </c>
      <c r="B570" s="68" t="n">
        <f aca="false">EOMONTH(Input!$C$7,A570)</f>
        <v>60145</v>
      </c>
      <c r="D570" s="67" t="n">
        <f aca="false">DATEDIF(Input!$C$23,$B570,"Y")</f>
        <v>87</v>
      </c>
      <c r="E570" s="67" t="n">
        <f aca="false">DATEDIF(Input!$G$23,$B570,"Y")</f>
        <v>85</v>
      </c>
      <c r="G570" s="69" t="n">
        <f aca="false">Salary_01!$L570</f>
        <v>-1171.79070402033</v>
      </c>
      <c r="H570" s="69" t="n">
        <f aca="false">Salary_02!$L570</f>
        <v>-1171.79070402033</v>
      </c>
      <c r="I570" s="69" t="n">
        <f aca="false">Retirement_Dist_01!$J570</f>
        <v>2785.71952778489</v>
      </c>
      <c r="J570" s="69" t="n">
        <f aca="false">Retirement_Dist_02!$J570</f>
        <v>1498.0326652103</v>
      </c>
      <c r="K570" s="69" t="n">
        <f aca="true">IF($B570&gt;Input!$C$28,(-1)*PMT(Input!$C$19/(100*12),($A$620-OFFSET($A$4,MATCH(Input!$C$28,$B$4:$B$620,1),0,1,1)),$AD$4,0,1),0)</f>
        <v>2734.70377450013</v>
      </c>
      <c r="L570" s="69" t="n">
        <f aca="false">IF(AND(($B570&lt;Input!$C$28),($B570&lt;Input!$G$28)),($G570+$H570+$I570+$J570),($G570+$H570+$I570+$J570+$K570))</f>
        <v>4674.87455945465</v>
      </c>
      <c r="M570" s="69" t="n">
        <f aca="false">Mortgage!$L570</f>
        <v>-1002.97375710198</v>
      </c>
      <c r="N570" s="69" t="n">
        <f aca="false">$L570+$M570</f>
        <v>3671.90080235267</v>
      </c>
      <c r="O570" s="69" t="n">
        <f aca="false">IF(AND(($B570&lt;Input!$C$28),($B570&lt;Input!$G$28)),Expenses!$D570,(-1)*$N570)</f>
        <v>-3671.90080235267</v>
      </c>
      <c r="P570" s="69" t="n">
        <f aca="false">Childcare!$D570</f>
        <v>0</v>
      </c>
      <c r="Q570" s="69" t="n">
        <f aca="false">Loan_01!$E570</f>
        <v>0</v>
      </c>
      <c r="R570" s="69" t="n">
        <f aca="false">Loan_02!$E570</f>
        <v>0</v>
      </c>
      <c r="S570" s="69" t="n">
        <f aca="false">(-1)*SUM(Roth_01!$D570+Roth_02!$D570+IRA_01!$D570+IRA_02!$D570+Invest_01!$D570+Invest_02!$D570)</f>
        <v>-0</v>
      </c>
      <c r="T570" s="69" t="n">
        <f aca="false">(-1)*(IF(($B570&gt;Input!$O$22),0,Input!$O$28)+IF(($B570&gt;Input!$O$29),0,Input!$O$35)+IF(($B570&gt;Input!$O$36),0,Input!$O$42))</f>
        <v>-0</v>
      </c>
      <c r="U570" s="69" t="n">
        <f aca="false">IF(($AB569*(Input!$C$17/100)&gt;0),0,($AB569*(Input!$C$17/100)))</f>
        <v>0</v>
      </c>
      <c r="V570" s="69"/>
      <c r="W570" s="69" t="n">
        <f aca="false">IF(($N570+$O570+$P570+$Q570+$R570+$S570+$T570+$U570)&lt;0,($N570+$O570+$P570+$Q570+$R570+$S570+$T570+$U570),0)</f>
        <v>0</v>
      </c>
      <c r="X570" s="69"/>
      <c r="Y570" s="69" t="n">
        <f aca="false">IF(($N570+$O570+$P570+$Q570+$R570+$S570+$T570+$U570)&gt;=0,($N570+$O570+$P570+$Q570+$R570+$S570+$T570+$U570),0)</f>
        <v>0</v>
      </c>
      <c r="AA570" s="69" t="n">
        <f aca="false">IF(AND((($AB569+$W569-$U569)&lt;0),($Y570&gt;0)),($AA569-$K570)*(1+Input!$C$19/(12*100)),($AA569+$Y570-$K570)*(1+Input!$C$19/(12*100)))</f>
        <v>133866.577472037</v>
      </c>
      <c r="AB570" s="69" t="n">
        <f aca="false">IF(AND((($AB569+$W569-$U569)&lt;0),($Y570&gt;=0)),($AB569+$W569-$U569+$Y570)*(1+Input!$C$16/(12*100)),0)</f>
        <v>0</v>
      </c>
    </row>
    <row r="571" customFormat="false" ht="12.8" hidden="false" customHeight="false" outlineLevel="0" collapsed="false">
      <c r="A571" s="67" t="n">
        <v>567</v>
      </c>
      <c r="B571" s="68" t="n">
        <f aca="false">EOMONTH(Input!$C$7,A571)</f>
        <v>60175</v>
      </c>
      <c r="D571" s="67" t="n">
        <f aca="false">DATEDIF(Input!$C$23,$B571,"Y")</f>
        <v>87</v>
      </c>
      <c r="E571" s="67" t="n">
        <f aca="false">DATEDIF(Input!$G$23,$B571,"Y")</f>
        <v>85</v>
      </c>
      <c r="G571" s="69" t="n">
        <f aca="false">Salary_01!$L571</f>
        <v>-1171.79070402033</v>
      </c>
      <c r="H571" s="69" t="n">
        <f aca="false">Salary_02!$L571</f>
        <v>-1171.79070402033</v>
      </c>
      <c r="I571" s="69" t="n">
        <f aca="false">Retirement_Dist_01!$J571</f>
        <v>2785.71952778489</v>
      </c>
      <c r="J571" s="69" t="n">
        <f aca="false">Retirement_Dist_02!$J571</f>
        <v>1498.0326652103</v>
      </c>
      <c r="K571" s="69" t="n">
        <f aca="true">IF($B571&gt;Input!$C$28,(-1)*PMT(Input!$C$19/(100*12),($A$620-OFFSET($A$4,MATCH(Input!$C$28,$B$4:$B$620,1),0,1,1)),$AD$4,0,1),0)</f>
        <v>2734.70377450013</v>
      </c>
      <c r="L571" s="69" t="n">
        <f aca="false">IF(AND(($B571&lt;Input!$C$28),($B571&lt;Input!$G$28)),($G571+$H571+$I571+$J571),($G571+$H571+$I571+$J571+$K571))</f>
        <v>4674.87455945465</v>
      </c>
      <c r="M571" s="69" t="n">
        <f aca="false">Mortgage!$L571</f>
        <v>-1002.97375710198</v>
      </c>
      <c r="N571" s="69" t="n">
        <f aca="false">$L571+$M571</f>
        <v>3671.90080235267</v>
      </c>
      <c r="O571" s="69" t="n">
        <f aca="false">IF(AND(($B571&lt;Input!$C$28),($B571&lt;Input!$G$28)),Expenses!$D571,(-1)*$N571)</f>
        <v>-3671.90080235267</v>
      </c>
      <c r="P571" s="69" t="n">
        <f aca="false">Childcare!$D571</f>
        <v>0</v>
      </c>
      <c r="Q571" s="69" t="n">
        <f aca="false">Loan_01!$E571</f>
        <v>0</v>
      </c>
      <c r="R571" s="69" t="n">
        <f aca="false">Loan_02!$E571</f>
        <v>0</v>
      </c>
      <c r="S571" s="69" t="n">
        <f aca="false">(-1)*SUM(Roth_01!$D571+Roth_02!$D571+IRA_01!$D571+IRA_02!$D571+Invest_01!$D571+Invest_02!$D571)</f>
        <v>-0</v>
      </c>
      <c r="T571" s="69" t="n">
        <f aca="false">(-1)*(IF(($B571&gt;Input!$O$22),0,Input!$O$28)+IF(($B571&gt;Input!$O$29),0,Input!$O$35)+IF(($B571&gt;Input!$O$36),0,Input!$O$42))</f>
        <v>-0</v>
      </c>
      <c r="U571" s="69" t="n">
        <f aca="false">IF(($AB570*(Input!$C$17/100)&gt;0),0,($AB570*(Input!$C$17/100)))</f>
        <v>0</v>
      </c>
      <c r="V571" s="69"/>
      <c r="W571" s="69" t="n">
        <f aca="false">IF(($N571+$O571+$P571+$Q571+$R571+$S571+$T571+$U571)&lt;0,($N571+$O571+$P571+$Q571+$R571+$S571+$T571+$U571),0)</f>
        <v>0</v>
      </c>
      <c r="X571" s="69"/>
      <c r="Y571" s="69" t="n">
        <f aca="false">IF(($N571+$O571+$P571+$Q571+$R571+$S571+$T571+$U571)&gt;=0,($N571+$O571+$P571+$Q571+$R571+$S571+$T571+$U571),0)</f>
        <v>0</v>
      </c>
      <c r="AA571" s="69" t="n">
        <f aca="false">IF(AND((($AB570+$W570-$U570)&lt;0),($Y571&gt;0)),($AA570-$K571)*(1+Input!$C$19/(12*100)),($AA570+$Y571-$K571)*(1+Input!$C$19/(12*100)))</f>
        <v>131137.337525608</v>
      </c>
      <c r="AB571" s="69" t="n">
        <f aca="false">IF(AND((($AB570+$W570-$U570)&lt;0),($Y571&gt;=0)),($AB570+$W570-$U570+$Y571)*(1+Input!$C$16/(12*100)),0)</f>
        <v>0</v>
      </c>
    </row>
    <row r="572" customFormat="false" ht="12.8" hidden="false" customHeight="false" outlineLevel="0" collapsed="false">
      <c r="A572" s="67" t="n">
        <v>568</v>
      </c>
      <c r="B572" s="68" t="n">
        <f aca="false">EOMONTH(Input!$C$7,A572)</f>
        <v>60206</v>
      </c>
      <c r="D572" s="67" t="n">
        <f aca="false">DATEDIF(Input!$C$23,$B572,"Y")</f>
        <v>87</v>
      </c>
      <c r="E572" s="67" t="n">
        <f aca="false">DATEDIF(Input!$G$23,$B572,"Y")</f>
        <v>86</v>
      </c>
      <c r="G572" s="69" t="n">
        <f aca="false">Salary_01!$L572</f>
        <v>-1171.79070402033</v>
      </c>
      <c r="H572" s="69" t="n">
        <f aca="false">Salary_02!$L572</f>
        <v>-1171.79070402033</v>
      </c>
      <c r="I572" s="69" t="n">
        <f aca="false">Retirement_Dist_01!$J572</f>
        <v>2785.71952778489</v>
      </c>
      <c r="J572" s="69" t="n">
        <f aca="false">Retirement_Dist_02!$J572</f>
        <v>1498.0326652103</v>
      </c>
      <c r="K572" s="69" t="n">
        <f aca="true">IF($B572&gt;Input!$C$28,(-1)*PMT(Input!$C$19/(100*12),($A$620-OFFSET($A$4,MATCH(Input!$C$28,$B$4:$B$620,1),0,1,1)),$AD$4,0,1),0)</f>
        <v>2734.70377450013</v>
      </c>
      <c r="L572" s="69" t="n">
        <f aca="false">IF(AND(($B572&lt;Input!$C$28),($B572&lt;Input!$G$28)),($G572+$H572+$I572+$J572),($G572+$H572+$I572+$J572+$K572))</f>
        <v>4674.87455945465</v>
      </c>
      <c r="M572" s="69" t="n">
        <f aca="false">Mortgage!$L572</f>
        <v>-1002.97375710198</v>
      </c>
      <c r="N572" s="69" t="n">
        <f aca="false">$L572+$M572</f>
        <v>3671.90080235267</v>
      </c>
      <c r="O572" s="69" t="n">
        <f aca="false">IF(AND(($B572&lt;Input!$C$28),($B572&lt;Input!$G$28)),Expenses!$D572,(-1)*$N572)</f>
        <v>-3671.90080235267</v>
      </c>
      <c r="P572" s="69" t="n">
        <f aca="false">Childcare!$D572</f>
        <v>0</v>
      </c>
      <c r="Q572" s="69" t="n">
        <f aca="false">Loan_01!$E572</f>
        <v>0</v>
      </c>
      <c r="R572" s="69" t="n">
        <f aca="false">Loan_02!$E572</f>
        <v>0</v>
      </c>
      <c r="S572" s="69" t="n">
        <f aca="false">(-1)*SUM(Roth_01!$D572+Roth_02!$D572+IRA_01!$D572+IRA_02!$D572+Invest_01!$D572+Invest_02!$D572)</f>
        <v>-0</v>
      </c>
      <c r="T572" s="69" t="n">
        <f aca="false">(-1)*(IF(($B572&gt;Input!$O$22),0,Input!$O$28)+IF(($B572&gt;Input!$O$29),0,Input!$O$35)+IF(($B572&gt;Input!$O$36),0,Input!$O$42))</f>
        <v>-0</v>
      </c>
      <c r="U572" s="69" t="n">
        <f aca="false">IF(($AB571*(Input!$C$17/100)&gt;0),0,($AB571*(Input!$C$17/100)))</f>
        <v>0</v>
      </c>
      <c r="V572" s="69"/>
      <c r="W572" s="69" t="n">
        <f aca="false">IF(($N572+$O572+$P572+$Q572+$R572+$S572+$T572+$U572)&lt;0,($N572+$O572+$P572+$Q572+$R572+$S572+$T572+$U572),0)</f>
        <v>0</v>
      </c>
      <c r="X572" s="69"/>
      <c r="Y572" s="69" t="n">
        <f aca="false">IF(($N572+$O572+$P572+$Q572+$R572+$S572+$T572+$U572)&gt;=0,($N572+$O572+$P572+$Q572+$R572+$S572+$T572+$U572),0)</f>
        <v>0</v>
      </c>
      <c r="AA572" s="69" t="n">
        <f aca="false">IF(AND((($AB571+$W571-$U571)&lt;0),($Y572&gt;0)),($AA571-$K572)*(1+Input!$C$19/(12*100)),($AA571+$Y572-$K572)*(1+Input!$C$19/(12*100)))</f>
        <v>128407.983860847</v>
      </c>
      <c r="AB572" s="69" t="n">
        <f aca="false">IF(AND((($AB571+$W571-$U571)&lt;0),($Y572&gt;=0)),($AB571+$W571-$U571+$Y572)*(1+Input!$C$16/(12*100)),0)</f>
        <v>0</v>
      </c>
    </row>
    <row r="573" customFormat="false" ht="12.8" hidden="false" customHeight="false" outlineLevel="0" collapsed="false">
      <c r="A573" s="67" t="n">
        <v>569</v>
      </c>
      <c r="B573" s="68" t="n">
        <f aca="false">EOMONTH(Input!$C$7,A573)</f>
        <v>60236</v>
      </c>
      <c r="D573" s="67" t="n">
        <f aca="false">DATEDIF(Input!$C$23,$B573,"Y")</f>
        <v>87</v>
      </c>
      <c r="E573" s="67" t="n">
        <f aca="false">DATEDIF(Input!$G$23,$B573,"Y")</f>
        <v>86</v>
      </c>
      <c r="G573" s="69" t="n">
        <f aca="false">Salary_01!$L573</f>
        <v>-1171.79070402033</v>
      </c>
      <c r="H573" s="69" t="n">
        <f aca="false">Salary_02!$L573</f>
        <v>-1171.79070402033</v>
      </c>
      <c r="I573" s="69" t="n">
        <f aca="false">Retirement_Dist_01!$J573</f>
        <v>2785.71952778489</v>
      </c>
      <c r="J573" s="69" t="n">
        <f aca="false">Retirement_Dist_02!$J573</f>
        <v>1498.0326652103</v>
      </c>
      <c r="K573" s="69" t="n">
        <f aca="true">IF($B573&gt;Input!$C$28,(-1)*PMT(Input!$C$19/(100*12),($A$620-OFFSET($A$4,MATCH(Input!$C$28,$B$4:$B$620,1),0,1,1)),$AD$4,0,1),0)</f>
        <v>2734.70377450013</v>
      </c>
      <c r="L573" s="69" t="n">
        <f aca="false">IF(AND(($B573&lt;Input!$C$28),($B573&lt;Input!$G$28)),($G573+$H573+$I573+$J573),($G573+$H573+$I573+$J573+$K573))</f>
        <v>4674.87455945465</v>
      </c>
      <c r="M573" s="69" t="n">
        <f aca="false">Mortgage!$L573</f>
        <v>-1002.97375710198</v>
      </c>
      <c r="N573" s="69" t="n">
        <f aca="false">$L573+$M573</f>
        <v>3671.90080235267</v>
      </c>
      <c r="O573" s="69" t="n">
        <f aca="false">IF(AND(($B573&lt;Input!$C$28),($B573&lt;Input!$G$28)),Expenses!$D573,(-1)*$N573)</f>
        <v>-3671.90080235267</v>
      </c>
      <c r="P573" s="69" t="n">
        <f aca="false">Childcare!$D573</f>
        <v>0</v>
      </c>
      <c r="Q573" s="69" t="n">
        <f aca="false">Loan_01!$E573</f>
        <v>0</v>
      </c>
      <c r="R573" s="69" t="n">
        <f aca="false">Loan_02!$E573</f>
        <v>0</v>
      </c>
      <c r="S573" s="69" t="n">
        <f aca="false">(-1)*SUM(Roth_01!$D573+Roth_02!$D573+IRA_01!$D573+IRA_02!$D573+Invest_01!$D573+Invest_02!$D573)</f>
        <v>-0</v>
      </c>
      <c r="T573" s="69" t="n">
        <f aca="false">(-1)*(IF(($B573&gt;Input!$O$22),0,Input!$O$28)+IF(($B573&gt;Input!$O$29),0,Input!$O$35)+IF(($B573&gt;Input!$O$36),0,Input!$O$42))</f>
        <v>-0</v>
      </c>
      <c r="U573" s="69" t="n">
        <f aca="false">IF(($AB572*(Input!$C$17/100)&gt;0),0,($AB572*(Input!$C$17/100)))</f>
        <v>0</v>
      </c>
      <c r="V573" s="69"/>
      <c r="W573" s="69" t="n">
        <f aca="false">IF(($N573+$O573+$P573+$Q573+$R573+$S573+$T573+$U573)&lt;0,($N573+$O573+$P573+$Q573+$R573+$S573+$T573+$U573),0)</f>
        <v>0</v>
      </c>
      <c r="X573" s="69"/>
      <c r="Y573" s="69" t="n">
        <f aca="false">IF(($N573+$O573+$P573+$Q573+$R573+$S573+$T573+$U573)&gt;=0,($N573+$O573+$P573+$Q573+$R573+$S573+$T573+$U573),0)</f>
        <v>0</v>
      </c>
      <c r="AA573" s="69" t="n">
        <f aca="false">IF(AND((($AB572+$W572-$U572)&lt;0),($Y573&gt;0)),($AA572-$K573)*(1+Input!$C$19/(12*100)),($AA572+$Y573-$K573)*(1+Input!$C$19/(12*100)))</f>
        <v>125678.516473017</v>
      </c>
      <c r="AB573" s="69" t="n">
        <f aca="false">IF(AND((($AB572+$W572-$U572)&lt;0),($Y573&gt;=0)),($AB572+$W572-$U572+$Y573)*(1+Input!$C$16/(12*100)),0)</f>
        <v>0</v>
      </c>
    </row>
    <row r="574" customFormat="false" ht="12.8" hidden="false" customHeight="false" outlineLevel="0" collapsed="false">
      <c r="A574" s="67" t="n">
        <v>570</v>
      </c>
      <c r="B574" s="68" t="n">
        <f aca="false">EOMONTH(Input!$C$7,A574)</f>
        <v>60267</v>
      </c>
      <c r="D574" s="67" t="n">
        <f aca="false">DATEDIF(Input!$C$23,$B574,"Y")</f>
        <v>87</v>
      </c>
      <c r="E574" s="67" t="n">
        <f aca="false">DATEDIF(Input!$G$23,$B574,"Y")</f>
        <v>86</v>
      </c>
      <c r="G574" s="69" t="n">
        <f aca="false">Salary_01!$L574</f>
        <v>-1171.79070402033</v>
      </c>
      <c r="H574" s="69" t="n">
        <f aca="false">Salary_02!$L574</f>
        <v>-1171.79070402033</v>
      </c>
      <c r="I574" s="69" t="n">
        <f aca="false">Retirement_Dist_01!$J574</f>
        <v>2785.71952778489</v>
      </c>
      <c r="J574" s="69" t="n">
        <f aca="false">Retirement_Dist_02!$J574</f>
        <v>1498.0326652103</v>
      </c>
      <c r="K574" s="69" t="n">
        <f aca="true">IF($B574&gt;Input!$C$28,(-1)*PMT(Input!$C$19/(100*12),($A$620-OFFSET($A$4,MATCH(Input!$C$28,$B$4:$B$620,1),0,1,1)),$AD$4,0,1),0)</f>
        <v>2734.70377450013</v>
      </c>
      <c r="L574" s="69" t="n">
        <f aca="false">IF(AND(($B574&lt;Input!$C$28),($B574&lt;Input!$G$28)),($G574+$H574+$I574+$J574),($G574+$H574+$I574+$J574+$K574))</f>
        <v>4674.87455945465</v>
      </c>
      <c r="M574" s="69" t="n">
        <f aca="false">Mortgage!$L574</f>
        <v>-1002.97375710198</v>
      </c>
      <c r="N574" s="69" t="n">
        <f aca="false">$L574+$M574</f>
        <v>3671.90080235267</v>
      </c>
      <c r="O574" s="69" t="n">
        <f aca="false">IF(AND(($B574&lt;Input!$C$28),($B574&lt;Input!$G$28)),Expenses!$D574,(-1)*$N574)</f>
        <v>-3671.90080235267</v>
      </c>
      <c r="P574" s="69" t="n">
        <f aca="false">Childcare!$D574</f>
        <v>0</v>
      </c>
      <c r="Q574" s="69" t="n">
        <f aca="false">Loan_01!$E574</f>
        <v>0</v>
      </c>
      <c r="R574" s="69" t="n">
        <f aca="false">Loan_02!$E574</f>
        <v>0</v>
      </c>
      <c r="S574" s="69" t="n">
        <f aca="false">(-1)*SUM(Roth_01!$D574+Roth_02!$D574+IRA_01!$D574+IRA_02!$D574+Invest_01!$D574+Invest_02!$D574)</f>
        <v>-0</v>
      </c>
      <c r="T574" s="69" t="n">
        <f aca="false">(-1)*(IF(($B574&gt;Input!$O$22),0,Input!$O$28)+IF(($B574&gt;Input!$O$29),0,Input!$O$35)+IF(($B574&gt;Input!$O$36),0,Input!$O$42))</f>
        <v>-0</v>
      </c>
      <c r="U574" s="69" t="n">
        <f aca="false">IF(($AB573*(Input!$C$17/100)&gt;0),0,($AB573*(Input!$C$17/100)))</f>
        <v>0</v>
      </c>
      <c r="V574" s="69"/>
      <c r="W574" s="69" t="n">
        <f aca="false">IF(($N574+$O574+$P574+$Q574+$R574+$S574+$T574+$U574)&lt;0,($N574+$O574+$P574+$Q574+$R574+$S574+$T574+$U574),0)</f>
        <v>0</v>
      </c>
      <c r="X574" s="69"/>
      <c r="Y574" s="69" t="n">
        <f aca="false">IF(($N574+$O574+$P574+$Q574+$R574+$S574+$T574+$U574)&gt;=0,($N574+$O574+$P574+$Q574+$R574+$S574+$T574+$U574),0)</f>
        <v>0</v>
      </c>
      <c r="AA574" s="69" t="n">
        <f aca="false">IF(AND((($AB573+$W573-$U573)&lt;0),($Y574&gt;0)),($AA573-$K574)*(1+Input!$C$19/(12*100)),($AA573+$Y574-$K574)*(1+Input!$C$19/(12*100)))</f>
        <v>122948.93535738</v>
      </c>
      <c r="AB574" s="69" t="n">
        <f aca="false">IF(AND((($AB573+$W573-$U573)&lt;0),($Y574&gt;=0)),($AB573+$W573-$U573+$Y574)*(1+Input!$C$16/(12*100)),0)</f>
        <v>0</v>
      </c>
    </row>
    <row r="575" customFormat="false" ht="12.8" hidden="false" customHeight="false" outlineLevel="0" collapsed="false">
      <c r="A575" s="67" t="n">
        <v>571</v>
      </c>
      <c r="B575" s="68" t="n">
        <f aca="false">EOMONTH(Input!$C$7,A575)</f>
        <v>60298</v>
      </c>
      <c r="D575" s="67" t="n">
        <f aca="false">DATEDIF(Input!$C$23,$B575,"Y")</f>
        <v>87</v>
      </c>
      <c r="E575" s="67" t="n">
        <f aca="false">DATEDIF(Input!$G$23,$B575,"Y")</f>
        <v>86</v>
      </c>
      <c r="G575" s="69" t="n">
        <f aca="false">Salary_01!$L575</f>
        <v>-1171.79070402033</v>
      </c>
      <c r="H575" s="69" t="n">
        <f aca="false">Salary_02!$L575</f>
        <v>-1171.79070402033</v>
      </c>
      <c r="I575" s="69" t="n">
        <f aca="false">Retirement_Dist_01!$J575</f>
        <v>2785.71952778489</v>
      </c>
      <c r="J575" s="69" t="n">
        <f aca="false">Retirement_Dist_02!$J575</f>
        <v>1498.0326652103</v>
      </c>
      <c r="K575" s="69" t="n">
        <f aca="true">IF($B575&gt;Input!$C$28,(-1)*PMT(Input!$C$19/(100*12),($A$620-OFFSET($A$4,MATCH(Input!$C$28,$B$4:$B$620,1),0,1,1)),$AD$4,0,1),0)</f>
        <v>2734.70377450013</v>
      </c>
      <c r="L575" s="69" t="n">
        <f aca="false">IF(AND(($B575&lt;Input!$C$28),($B575&lt;Input!$G$28)),($G575+$H575+$I575+$J575),($G575+$H575+$I575+$J575+$K575))</f>
        <v>4674.87455945465</v>
      </c>
      <c r="M575" s="69" t="n">
        <f aca="false">Mortgage!$L575</f>
        <v>-1002.97375710198</v>
      </c>
      <c r="N575" s="69" t="n">
        <f aca="false">$L575+$M575</f>
        <v>3671.90080235267</v>
      </c>
      <c r="O575" s="69" t="n">
        <f aca="false">IF(AND(($B575&lt;Input!$C$28),($B575&lt;Input!$G$28)),Expenses!$D575,(-1)*$N575)</f>
        <v>-3671.90080235267</v>
      </c>
      <c r="P575" s="69" t="n">
        <f aca="false">Childcare!$D575</f>
        <v>0</v>
      </c>
      <c r="Q575" s="69" t="n">
        <f aca="false">Loan_01!$E575</f>
        <v>0</v>
      </c>
      <c r="R575" s="69" t="n">
        <f aca="false">Loan_02!$E575</f>
        <v>0</v>
      </c>
      <c r="S575" s="69" t="n">
        <f aca="false">(-1)*SUM(Roth_01!$D575+Roth_02!$D575+IRA_01!$D575+IRA_02!$D575+Invest_01!$D575+Invest_02!$D575)</f>
        <v>-0</v>
      </c>
      <c r="T575" s="69" t="n">
        <f aca="false">(-1)*(IF(($B575&gt;Input!$O$22),0,Input!$O$28)+IF(($B575&gt;Input!$O$29),0,Input!$O$35)+IF(($B575&gt;Input!$O$36),0,Input!$O$42))</f>
        <v>-0</v>
      </c>
      <c r="U575" s="69" t="n">
        <f aca="false">IF(($AB574*(Input!$C$17/100)&gt;0),0,($AB574*(Input!$C$17/100)))</f>
        <v>0</v>
      </c>
      <c r="V575" s="69"/>
      <c r="W575" s="69" t="n">
        <f aca="false">IF(($N575+$O575+$P575+$Q575+$R575+$S575+$T575+$U575)&lt;0,($N575+$O575+$P575+$Q575+$R575+$S575+$T575+$U575),0)</f>
        <v>0</v>
      </c>
      <c r="X575" s="69"/>
      <c r="Y575" s="69" t="n">
        <f aca="false">IF(($N575+$O575+$P575+$Q575+$R575+$S575+$T575+$U575)&gt;=0,($N575+$O575+$P575+$Q575+$R575+$S575+$T575+$U575),0)</f>
        <v>0</v>
      </c>
      <c r="AA575" s="69" t="n">
        <f aca="false">IF(AND((($AB574+$W574-$U574)&lt;0),($Y575&gt;0)),($AA574-$K575)*(1+Input!$C$19/(12*100)),($AA574+$Y575-$K575)*(1+Input!$C$19/(12*100)))</f>
        <v>120219.240509195</v>
      </c>
      <c r="AB575" s="69" t="n">
        <f aca="false">IF(AND((($AB574+$W574-$U574)&lt;0),($Y575&gt;=0)),($AB574+$W574-$U574+$Y575)*(1+Input!$C$16/(12*100)),0)</f>
        <v>0</v>
      </c>
    </row>
    <row r="576" customFormat="false" ht="12.8" hidden="false" customHeight="false" outlineLevel="0" collapsed="false">
      <c r="A576" s="67" t="n">
        <v>572</v>
      </c>
      <c r="B576" s="68" t="n">
        <f aca="false">EOMONTH(Input!$C$7,A576)</f>
        <v>60326</v>
      </c>
      <c r="D576" s="67" t="n">
        <f aca="false">DATEDIF(Input!$C$23,$B576,"Y")</f>
        <v>87</v>
      </c>
      <c r="E576" s="67" t="n">
        <f aca="false">DATEDIF(Input!$G$23,$B576,"Y")</f>
        <v>86</v>
      </c>
      <c r="G576" s="69" t="n">
        <f aca="false">Salary_01!$L576</f>
        <v>-1171.79070402033</v>
      </c>
      <c r="H576" s="69" t="n">
        <f aca="false">Salary_02!$L576</f>
        <v>-1171.79070402033</v>
      </c>
      <c r="I576" s="69" t="n">
        <f aca="false">Retirement_Dist_01!$J576</f>
        <v>2785.71952778489</v>
      </c>
      <c r="J576" s="69" t="n">
        <f aca="false">Retirement_Dist_02!$J576</f>
        <v>1498.0326652103</v>
      </c>
      <c r="K576" s="69" t="n">
        <f aca="true">IF($B576&gt;Input!$C$28,(-1)*PMT(Input!$C$19/(100*12),($A$620-OFFSET($A$4,MATCH(Input!$C$28,$B$4:$B$620,1),0,1,1)),$AD$4,0,1),0)</f>
        <v>2734.70377450013</v>
      </c>
      <c r="L576" s="69" t="n">
        <f aca="false">IF(AND(($B576&lt;Input!$C$28),($B576&lt;Input!$G$28)),($G576+$H576+$I576+$J576),($G576+$H576+$I576+$J576+$K576))</f>
        <v>4674.87455945465</v>
      </c>
      <c r="M576" s="69" t="n">
        <f aca="false">Mortgage!$L576</f>
        <v>-1002.97375710198</v>
      </c>
      <c r="N576" s="69" t="n">
        <f aca="false">$L576+$M576</f>
        <v>3671.90080235267</v>
      </c>
      <c r="O576" s="69" t="n">
        <f aca="false">IF(AND(($B576&lt;Input!$C$28),($B576&lt;Input!$G$28)),Expenses!$D576,(-1)*$N576)</f>
        <v>-3671.90080235267</v>
      </c>
      <c r="P576" s="69" t="n">
        <f aca="false">Childcare!$D576</f>
        <v>0</v>
      </c>
      <c r="Q576" s="69" t="n">
        <f aca="false">Loan_01!$E576</f>
        <v>0</v>
      </c>
      <c r="R576" s="69" t="n">
        <f aca="false">Loan_02!$E576</f>
        <v>0</v>
      </c>
      <c r="S576" s="69" t="n">
        <f aca="false">(-1)*SUM(Roth_01!$D576+Roth_02!$D576+IRA_01!$D576+IRA_02!$D576+Invest_01!$D576+Invest_02!$D576)</f>
        <v>-0</v>
      </c>
      <c r="T576" s="69" t="n">
        <f aca="false">(-1)*(IF(($B576&gt;Input!$O$22),0,Input!$O$28)+IF(($B576&gt;Input!$O$29),0,Input!$O$35)+IF(($B576&gt;Input!$O$36),0,Input!$O$42))</f>
        <v>-0</v>
      </c>
      <c r="U576" s="69" t="n">
        <f aca="false">IF(($AB575*(Input!$C$17/100)&gt;0),0,($AB575*(Input!$C$17/100)))</f>
        <v>0</v>
      </c>
      <c r="V576" s="69"/>
      <c r="W576" s="69" t="n">
        <f aca="false">IF(($N576+$O576+$P576+$Q576+$R576+$S576+$T576+$U576)&lt;0,($N576+$O576+$P576+$Q576+$R576+$S576+$T576+$U576),0)</f>
        <v>0</v>
      </c>
      <c r="X576" s="69"/>
      <c r="Y576" s="69" t="n">
        <f aca="false">IF(($N576+$O576+$P576+$Q576+$R576+$S576+$T576+$U576)&gt;=0,($N576+$O576+$P576+$Q576+$R576+$S576+$T576+$U576),0)</f>
        <v>0</v>
      </c>
      <c r="AA576" s="69" t="n">
        <f aca="false">IF(AND((($AB575+$W575-$U575)&lt;0),($Y576&gt;0)),($AA575-$K576)*(1+Input!$C$19/(12*100)),($AA575+$Y576-$K576)*(1+Input!$C$19/(12*100)))</f>
        <v>117489.431923726</v>
      </c>
      <c r="AB576" s="69" t="n">
        <f aca="false">IF(AND((($AB575+$W575-$U575)&lt;0),($Y576&gt;=0)),($AB575+$W575-$U575+$Y576)*(1+Input!$C$16/(12*100)),0)</f>
        <v>0</v>
      </c>
    </row>
    <row r="577" customFormat="false" ht="12.8" hidden="false" customHeight="false" outlineLevel="0" collapsed="false">
      <c r="A577" s="67" t="n">
        <v>573</v>
      </c>
      <c r="B577" s="68" t="n">
        <f aca="false">EOMONTH(Input!$C$7,A577)</f>
        <v>60357</v>
      </c>
      <c r="D577" s="67" t="n">
        <f aca="false">DATEDIF(Input!$C$23,$B577,"Y")</f>
        <v>87</v>
      </c>
      <c r="E577" s="67" t="n">
        <f aca="false">DATEDIF(Input!$G$23,$B577,"Y")</f>
        <v>86</v>
      </c>
      <c r="G577" s="69" t="n">
        <f aca="false">Salary_01!$L577</f>
        <v>-1171.79070402033</v>
      </c>
      <c r="H577" s="69" t="n">
        <f aca="false">Salary_02!$L577</f>
        <v>-1171.79070402033</v>
      </c>
      <c r="I577" s="69" t="n">
        <f aca="false">Retirement_Dist_01!$J577</f>
        <v>2785.71952778489</v>
      </c>
      <c r="J577" s="69" t="n">
        <f aca="false">Retirement_Dist_02!$J577</f>
        <v>1498.0326652103</v>
      </c>
      <c r="K577" s="69" t="n">
        <f aca="true">IF($B577&gt;Input!$C$28,(-1)*PMT(Input!$C$19/(100*12),($A$620-OFFSET($A$4,MATCH(Input!$C$28,$B$4:$B$620,1),0,1,1)),$AD$4,0,1),0)</f>
        <v>2734.70377450013</v>
      </c>
      <c r="L577" s="69" t="n">
        <f aca="false">IF(AND(($B577&lt;Input!$C$28),($B577&lt;Input!$G$28)),($G577+$H577+$I577+$J577),($G577+$H577+$I577+$J577+$K577))</f>
        <v>4674.87455945465</v>
      </c>
      <c r="M577" s="69" t="n">
        <f aca="false">Mortgage!$L577</f>
        <v>-1002.97375710198</v>
      </c>
      <c r="N577" s="69" t="n">
        <f aca="false">$L577+$M577</f>
        <v>3671.90080235267</v>
      </c>
      <c r="O577" s="69" t="n">
        <f aca="false">IF(AND(($B577&lt;Input!$C$28),($B577&lt;Input!$G$28)),Expenses!$D577,(-1)*$N577)</f>
        <v>-3671.90080235267</v>
      </c>
      <c r="P577" s="69" t="n">
        <f aca="false">Childcare!$D577</f>
        <v>0</v>
      </c>
      <c r="Q577" s="69" t="n">
        <f aca="false">Loan_01!$E577</f>
        <v>0</v>
      </c>
      <c r="R577" s="69" t="n">
        <f aca="false">Loan_02!$E577</f>
        <v>0</v>
      </c>
      <c r="S577" s="69" t="n">
        <f aca="false">(-1)*SUM(Roth_01!$D577+Roth_02!$D577+IRA_01!$D577+IRA_02!$D577+Invest_01!$D577+Invest_02!$D577)</f>
        <v>-0</v>
      </c>
      <c r="T577" s="69" t="n">
        <f aca="false">(-1)*(IF(($B577&gt;Input!$O$22),0,Input!$O$28)+IF(($B577&gt;Input!$O$29),0,Input!$O$35)+IF(($B577&gt;Input!$O$36),0,Input!$O$42))</f>
        <v>-0</v>
      </c>
      <c r="U577" s="69" t="n">
        <f aca="false">IF(($AB576*(Input!$C$17/100)&gt;0),0,($AB576*(Input!$C$17/100)))</f>
        <v>0</v>
      </c>
      <c r="V577" s="69"/>
      <c r="W577" s="69" t="n">
        <f aca="false">IF(($N577+$O577+$P577+$Q577+$R577+$S577+$T577+$U577)&lt;0,($N577+$O577+$P577+$Q577+$R577+$S577+$T577+$U577),0)</f>
        <v>0</v>
      </c>
      <c r="X577" s="69"/>
      <c r="Y577" s="69" t="n">
        <f aca="false">IF(($N577+$O577+$P577+$Q577+$R577+$S577+$T577+$U577)&gt;=0,($N577+$O577+$P577+$Q577+$R577+$S577+$T577+$U577),0)</f>
        <v>0</v>
      </c>
      <c r="AA577" s="69" t="n">
        <f aca="false">IF(AND((($AB576+$W576-$U576)&lt;0),($Y577&gt;0)),($AA576-$K577)*(1+Input!$C$19/(12*100)),($AA576+$Y577-$K577)*(1+Input!$C$19/(12*100)))</f>
        <v>114759.509596232</v>
      </c>
      <c r="AB577" s="69" t="n">
        <f aca="false">IF(AND((($AB576+$W576-$U576)&lt;0),($Y577&gt;=0)),($AB576+$W576-$U576+$Y577)*(1+Input!$C$16/(12*100)),0)</f>
        <v>0</v>
      </c>
    </row>
    <row r="578" customFormat="false" ht="12.8" hidden="false" customHeight="false" outlineLevel="0" collapsed="false">
      <c r="A578" s="67" t="n">
        <v>574</v>
      </c>
      <c r="B578" s="68" t="n">
        <f aca="false">EOMONTH(Input!$C$7,A578)</f>
        <v>60387</v>
      </c>
      <c r="D578" s="67" t="n">
        <f aca="false">DATEDIF(Input!$C$23,$B578,"Y")</f>
        <v>87</v>
      </c>
      <c r="E578" s="67" t="n">
        <f aca="false">DATEDIF(Input!$G$23,$B578,"Y")</f>
        <v>86</v>
      </c>
      <c r="G578" s="69" t="n">
        <f aca="false">Salary_01!$L578</f>
        <v>-1171.79070402033</v>
      </c>
      <c r="H578" s="69" t="n">
        <f aca="false">Salary_02!$L578</f>
        <v>-1171.79070402033</v>
      </c>
      <c r="I578" s="69" t="n">
        <f aca="false">Retirement_Dist_01!$J578</f>
        <v>2785.71952778489</v>
      </c>
      <c r="J578" s="69" t="n">
        <f aca="false">Retirement_Dist_02!$J578</f>
        <v>1498.0326652103</v>
      </c>
      <c r="K578" s="69" t="n">
        <f aca="true">IF($B578&gt;Input!$C$28,(-1)*PMT(Input!$C$19/(100*12),($A$620-OFFSET($A$4,MATCH(Input!$C$28,$B$4:$B$620,1),0,1,1)),$AD$4,0,1),0)</f>
        <v>2734.70377450013</v>
      </c>
      <c r="L578" s="69" t="n">
        <f aca="false">IF(AND(($B578&lt;Input!$C$28),($B578&lt;Input!$G$28)),($G578+$H578+$I578+$J578),($G578+$H578+$I578+$J578+$K578))</f>
        <v>4674.87455945465</v>
      </c>
      <c r="M578" s="69" t="n">
        <f aca="false">Mortgage!$L578</f>
        <v>-1002.97375710198</v>
      </c>
      <c r="N578" s="69" t="n">
        <f aca="false">$L578+$M578</f>
        <v>3671.90080235267</v>
      </c>
      <c r="O578" s="69" t="n">
        <f aca="false">IF(AND(($B578&lt;Input!$C$28),($B578&lt;Input!$G$28)),Expenses!$D578,(-1)*$N578)</f>
        <v>-3671.90080235267</v>
      </c>
      <c r="P578" s="69" t="n">
        <f aca="false">Childcare!$D578</f>
        <v>0</v>
      </c>
      <c r="Q578" s="69" t="n">
        <f aca="false">Loan_01!$E578</f>
        <v>0</v>
      </c>
      <c r="R578" s="69" t="n">
        <f aca="false">Loan_02!$E578</f>
        <v>0</v>
      </c>
      <c r="S578" s="69" t="n">
        <f aca="false">(-1)*SUM(Roth_01!$D578+Roth_02!$D578+IRA_01!$D578+IRA_02!$D578+Invest_01!$D578+Invest_02!$D578)</f>
        <v>-0</v>
      </c>
      <c r="T578" s="69" t="n">
        <f aca="false">(-1)*(IF(($B578&gt;Input!$O$22),0,Input!$O$28)+IF(($B578&gt;Input!$O$29),0,Input!$O$35)+IF(($B578&gt;Input!$O$36),0,Input!$O$42))</f>
        <v>-0</v>
      </c>
      <c r="U578" s="69" t="n">
        <f aca="false">IF(($AB577*(Input!$C$17/100)&gt;0),0,($AB577*(Input!$C$17/100)))</f>
        <v>0</v>
      </c>
      <c r="V578" s="69"/>
      <c r="W578" s="69" t="n">
        <f aca="false">IF(($N578+$O578+$P578+$Q578+$R578+$S578+$T578+$U578)&lt;0,($N578+$O578+$P578+$Q578+$R578+$S578+$T578+$U578),0)</f>
        <v>0</v>
      </c>
      <c r="X578" s="69"/>
      <c r="Y578" s="69" t="n">
        <f aca="false">IF(($N578+$O578+$P578+$Q578+$R578+$S578+$T578+$U578)&gt;=0,($N578+$O578+$P578+$Q578+$R578+$S578+$T578+$U578),0)</f>
        <v>0</v>
      </c>
      <c r="AA578" s="69" t="n">
        <f aca="false">IF(AND((($AB577+$W577-$U577)&lt;0),($Y578&gt;0)),($AA577-$K578)*(1+Input!$C$19/(12*100)),($AA577+$Y578-$K578)*(1+Input!$C$19/(12*100)))</f>
        <v>112029.473521975</v>
      </c>
      <c r="AB578" s="69" t="n">
        <f aca="false">IF(AND((($AB577+$W577-$U577)&lt;0),($Y578&gt;=0)),($AB577+$W577-$U577+$Y578)*(1+Input!$C$16/(12*100)),0)</f>
        <v>0</v>
      </c>
    </row>
    <row r="579" customFormat="false" ht="12.8" hidden="false" customHeight="false" outlineLevel="0" collapsed="false">
      <c r="A579" s="67" t="n">
        <v>575</v>
      </c>
      <c r="B579" s="68" t="n">
        <f aca="false">EOMONTH(Input!$C$7,A579)</f>
        <v>60418</v>
      </c>
      <c r="D579" s="67" t="n">
        <f aca="false">DATEDIF(Input!$C$23,$B579,"Y")</f>
        <v>88</v>
      </c>
      <c r="E579" s="67" t="n">
        <f aca="false">DATEDIF(Input!$G$23,$B579,"Y")</f>
        <v>86</v>
      </c>
      <c r="G579" s="69" t="n">
        <f aca="false">Salary_01!$L579</f>
        <v>-1171.79070402033</v>
      </c>
      <c r="H579" s="69" t="n">
        <f aca="false">Salary_02!$L579</f>
        <v>-1171.79070402033</v>
      </c>
      <c r="I579" s="69" t="n">
        <f aca="false">Retirement_Dist_01!$J579</f>
        <v>2785.71952778489</v>
      </c>
      <c r="J579" s="69" t="n">
        <f aca="false">Retirement_Dist_02!$J579</f>
        <v>1498.0326652103</v>
      </c>
      <c r="K579" s="69" t="n">
        <f aca="true">IF($B579&gt;Input!$C$28,(-1)*PMT(Input!$C$19/(100*12),($A$620-OFFSET($A$4,MATCH(Input!$C$28,$B$4:$B$620,1),0,1,1)),$AD$4,0,1),0)</f>
        <v>2734.70377450013</v>
      </c>
      <c r="L579" s="69" t="n">
        <f aca="false">IF(AND(($B579&lt;Input!$C$28),($B579&lt;Input!$G$28)),($G579+$H579+$I579+$J579),($G579+$H579+$I579+$J579+$K579))</f>
        <v>4674.87455945465</v>
      </c>
      <c r="M579" s="69" t="n">
        <f aca="false">Mortgage!$L579</f>
        <v>-1002.97375710198</v>
      </c>
      <c r="N579" s="69" t="n">
        <f aca="false">$L579+$M579</f>
        <v>3671.90080235267</v>
      </c>
      <c r="O579" s="69" t="n">
        <f aca="false">IF(AND(($B579&lt;Input!$C$28),($B579&lt;Input!$G$28)),Expenses!$D579,(-1)*$N579)</f>
        <v>-3671.90080235267</v>
      </c>
      <c r="P579" s="69" t="n">
        <f aca="false">Childcare!$D579</f>
        <v>0</v>
      </c>
      <c r="Q579" s="69" t="n">
        <f aca="false">Loan_01!$E579</f>
        <v>0</v>
      </c>
      <c r="R579" s="69" t="n">
        <f aca="false">Loan_02!$E579</f>
        <v>0</v>
      </c>
      <c r="S579" s="69" t="n">
        <f aca="false">(-1)*SUM(Roth_01!$D579+Roth_02!$D579+IRA_01!$D579+IRA_02!$D579+Invest_01!$D579+Invest_02!$D579)</f>
        <v>-0</v>
      </c>
      <c r="T579" s="69" t="n">
        <f aca="false">(-1)*(IF(($B579&gt;Input!$O$22),0,Input!$O$28)+IF(($B579&gt;Input!$O$29),0,Input!$O$35)+IF(($B579&gt;Input!$O$36),0,Input!$O$42))</f>
        <v>-0</v>
      </c>
      <c r="U579" s="69" t="n">
        <f aca="false">IF(($AB578*(Input!$C$17/100)&gt;0),0,($AB578*(Input!$C$17/100)))</f>
        <v>0</v>
      </c>
      <c r="V579" s="69"/>
      <c r="W579" s="69" t="n">
        <f aca="false">IF(($N579+$O579+$P579+$Q579+$R579+$S579+$T579+$U579)&lt;0,($N579+$O579+$P579+$Q579+$R579+$S579+$T579+$U579),0)</f>
        <v>0</v>
      </c>
      <c r="X579" s="69"/>
      <c r="Y579" s="69" t="n">
        <f aca="false">IF(($N579+$O579+$P579+$Q579+$R579+$S579+$T579+$U579)&gt;=0,($N579+$O579+$P579+$Q579+$R579+$S579+$T579+$U579),0)</f>
        <v>0</v>
      </c>
      <c r="AA579" s="69" t="n">
        <f aca="false">IF(AND((($AB578+$W578-$U578)&lt;0),($Y579&gt;0)),($AA578-$K579)*(1+Input!$C$19/(12*100)),($AA578+$Y579-$K579)*(1+Input!$C$19/(12*100)))</f>
        <v>109299.323696214</v>
      </c>
      <c r="AB579" s="69" t="n">
        <f aca="false">IF(AND((($AB578+$W578-$U578)&lt;0),($Y579&gt;=0)),($AB578+$W578-$U578+$Y579)*(1+Input!$C$16/(12*100)),0)</f>
        <v>0</v>
      </c>
    </row>
    <row r="580" customFormat="false" ht="12.8" hidden="false" customHeight="false" outlineLevel="0" collapsed="false">
      <c r="A580" s="67" t="n">
        <v>576</v>
      </c>
      <c r="B580" s="68" t="n">
        <f aca="false">EOMONTH(Input!$C$7,A580)</f>
        <v>60448</v>
      </c>
      <c r="D580" s="67" t="n">
        <f aca="false">DATEDIF(Input!$C$23,$B580,"Y")</f>
        <v>88</v>
      </c>
      <c r="E580" s="67" t="n">
        <f aca="false">DATEDIF(Input!$G$23,$B580,"Y")</f>
        <v>86</v>
      </c>
      <c r="G580" s="69" t="n">
        <f aca="false">Salary_01!$L580</f>
        <v>-1195.22651810074</v>
      </c>
      <c r="H580" s="69" t="n">
        <f aca="false">Salary_02!$L580</f>
        <v>-1195.22651810074</v>
      </c>
      <c r="I580" s="69" t="n">
        <f aca="false">Retirement_Dist_01!$J580</f>
        <v>2785.71952778489</v>
      </c>
      <c r="J580" s="69" t="n">
        <f aca="false">Retirement_Dist_02!$J580</f>
        <v>1498.0326652103</v>
      </c>
      <c r="K580" s="69" t="n">
        <f aca="true">IF($B580&gt;Input!$C$28,(-1)*PMT(Input!$C$19/(100*12),($A$620-OFFSET($A$4,MATCH(Input!$C$28,$B$4:$B$620,1),0,1,1)),$AD$4,0,1),0)</f>
        <v>2734.70377450013</v>
      </c>
      <c r="L580" s="69" t="n">
        <f aca="false">IF(AND(($B580&lt;Input!$C$28),($B580&lt;Input!$G$28)),($G580+$H580+$I580+$J580),($G580+$H580+$I580+$J580+$K580))</f>
        <v>4628.00293129384</v>
      </c>
      <c r="M580" s="69" t="n">
        <f aca="false">Mortgage!$L580</f>
        <v>-1033.06296981504</v>
      </c>
      <c r="N580" s="69" t="n">
        <f aca="false">$L580+$M580</f>
        <v>3594.9399614788</v>
      </c>
      <c r="O580" s="69" t="n">
        <f aca="false">IF(AND(($B580&lt;Input!$C$28),($B580&lt;Input!$G$28)),Expenses!$D580,(-1)*$N580)</f>
        <v>-3594.9399614788</v>
      </c>
      <c r="P580" s="69" t="n">
        <f aca="false">Childcare!$D580</f>
        <v>0</v>
      </c>
      <c r="Q580" s="69" t="n">
        <f aca="false">Loan_01!$E580</f>
        <v>0</v>
      </c>
      <c r="R580" s="69" t="n">
        <f aca="false">Loan_02!$E580</f>
        <v>0</v>
      </c>
      <c r="S580" s="69" t="n">
        <f aca="false">(-1)*SUM(Roth_01!$D580+Roth_02!$D580+IRA_01!$D580+IRA_02!$D580+Invest_01!$D580+Invest_02!$D580)</f>
        <v>-0</v>
      </c>
      <c r="T580" s="69" t="n">
        <f aca="false">(-1)*(IF(($B580&gt;Input!$O$22),0,Input!$O$28)+IF(($B580&gt;Input!$O$29),0,Input!$O$35)+IF(($B580&gt;Input!$O$36),0,Input!$O$42))</f>
        <v>-0</v>
      </c>
      <c r="U580" s="69" t="n">
        <f aca="false">IF(($AB579*(Input!$C$17/100)&gt;0),0,($AB579*(Input!$C$17/100)))</f>
        <v>0</v>
      </c>
      <c r="V580" s="69"/>
      <c r="W580" s="69" t="n">
        <f aca="false">IF(($N580+$O580+$P580+$Q580+$R580+$S580+$T580+$U580)&lt;0,($N580+$O580+$P580+$Q580+$R580+$S580+$T580+$U580),0)</f>
        <v>0</v>
      </c>
      <c r="X580" s="69"/>
      <c r="Y580" s="69" t="n">
        <f aca="false">IF(($N580+$O580+$P580+$Q580+$R580+$S580+$T580+$U580)&gt;=0,($N580+$O580+$P580+$Q580+$R580+$S580+$T580+$U580),0)</f>
        <v>0</v>
      </c>
      <c r="AA580" s="69" t="n">
        <f aca="false">IF(AND((($AB579+$W579-$U579)&lt;0),($Y580&gt;0)),($AA579-$K580)*(1+Input!$C$19/(12*100)),($AA579+$Y580-$K580)*(1+Input!$C$19/(12*100)))</f>
        <v>106569.06011421</v>
      </c>
      <c r="AB580" s="69" t="n">
        <f aca="false">IF(AND((($AB579+$W579-$U579)&lt;0),($Y580&gt;=0)),($AB579+$W579-$U579+$Y580)*(1+Input!$C$16/(12*100)),0)</f>
        <v>0</v>
      </c>
    </row>
    <row r="581" customFormat="false" ht="12.8" hidden="false" customHeight="false" outlineLevel="0" collapsed="false">
      <c r="A581" s="67" t="n">
        <v>577</v>
      </c>
      <c r="B581" s="68" t="n">
        <f aca="false">EOMONTH(Input!$C$7,A581)</f>
        <v>60479</v>
      </c>
      <c r="D581" s="67" t="n">
        <f aca="false">DATEDIF(Input!$C$23,$B581,"Y")</f>
        <v>88</v>
      </c>
      <c r="E581" s="67" t="n">
        <f aca="false">DATEDIF(Input!$G$23,$B581,"Y")</f>
        <v>86</v>
      </c>
      <c r="G581" s="69" t="n">
        <f aca="false">Salary_01!$L581</f>
        <v>-1195.22651810074</v>
      </c>
      <c r="H581" s="69" t="n">
        <f aca="false">Salary_02!$L581</f>
        <v>-1195.22651810074</v>
      </c>
      <c r="I581" s="69" t="n">
        <f aca="false">Retirement_Dist_01!$J581</f>
        <v>2785.71952778489</v>
      </c>
      <c r="J581" s="69" t="n">
        <f aca="false">Retirement_Dist_02!$J581</f>
        <v>1498.0326652103</v>
      </c>
      <c r="K581" s="69" t="n">
        <f aca="true">IF($B581&gt;Input!$C$28,(-1)*PMT(Input!$C$19/(100*12),($A$620-OFFSET($A$4,MATCH(Input!$C$28,$B$4:$B$620,1),0,1,1)),$AD$4,0,1),0)</f>
        <v>2734.70377450013</v>
      </c>
      <c r="L581" s="69" t="n">
        <f aca="false">IF(AND(($B581&lt;Input!$C$28),($B581&lt;Input!$G$28)),($G581+$H581+$I581+$J581),($G581+$H581+$I581+$J581+$K581))</f>
        <v>4628.00293129384</v>
      </c>
      <c r="M581" s="69" t="n">
        <f aca="false">Mortgage!$L581</f>
        <v>-1033.06296981504</v>
      </c>
      <c r="N581" s="69" t="n">
        <f aca="false">$L581+$M581</f>
        <v>3594.9399614788</v>
      </c>
      <c r="O581" s="69" t="n">
        <f aca="false">IF(AND(($B581&lt;Input!$C$28),($B581&lt;Input!$G$28)),Expenses!$D581,(-1)*$N581)</f>
        <v>-3594.9399614788</v>
      </c>
      <c r="P581" s="69" t="n">
        <f aca="false">Childcare!$D581</f>
        <v>0</v>
      </c>
      <c r="Q581" s="69" t="n">
        <f aca="false">Loan_01!$E581</f>
        <v>0</v>
      </c>
      <c r="R581" s="69" t="n">
        <f aca="false">Loan_02!$E581</f>
        <v>0</v>
      </c>
      <c r="S581" s="69" t="n">
        <f aca="false">(-1)*SUM(Roth_01!$D581+Roth_02!$D581+IRA_01!$D581+IRA_02!$D581+Invest_01!$D581+Invest_02!$D581)</f>
        <v>-0</v>
      </c>
      <c r="T581" s="69" t="n">
        <f aca="false">(-1)*(IF(($B581&gt;Input!$O$22),0,Input!$O$28)+IF(($B581&gt;Input!$O$29),0,Input!$O$35)+IF(($B581&gt;Input!$O$36),0,Input!$O$42))</f>
        <v>-0</v>
      </c>
      <c r="U581" s="69" t="n">
        <f aca="false">IF(($AB580*(Input!$C$17/100)&gt;0),0,($AB580*(Input!$C$17/100)))</f>
        <v>0</v>
      </c>
      <c r="V581" s="69"/>
      <c r="W581" s="69" t="n">
        <f aca="false">IF(($N581+$O581+$P581+$Q581+$R581+$S581+$T581+$U581)&lt;0,($N581+$O581+$P581+$Q581+$R581+$S581+$T581+$U581),0)</f>
        <v>0</v>
      </c>
      <c r="X581" s="69"/>
      <c r="Y581" s="69" t="n">
        <f aca="false">IF(($N581+$O581+$P581+$Q581+$R581+$S581+$T581+$U581)&gt;=0,($N581+$O581+$P581+$Q581+$R581+$S581+$T581+$U581),0)</f>
        <v>0</v>
      </c>
      <c r="AA581" s="69" t="n">
        <f aca="false">IF(AND((($AB580+$W580-$U580)&lt;0),($Y581&gt;0)),($AA580-$K581)*(1+Input!$C$19/(12*100)),($AA580+$Y581-$K581)*(1+Input!$C$19/(12*100)))</f>
        <v>103838.682771225</v>
      </c>
      <c r="AB581" s="69" t="n">
        <f aca="false">IF(AND((($AB580+$W580-$U580)&lt;0),($Y581&gt;=0)),($AB580+$W580-$U580+$Y581)*(1+Input!$C$16/(12*100)),0)</f>
        <v>0</v>
      </c>
    </row>
    <row r="582" customFormat="false" ht="12.8" hidden="false" customHeight="false" outlineLevel="0" collapsed="false">
      <c r="A582" s="67" t="n">
        <v>578</v>
      </c>
      <c r="B582" s="68" t="n">
        <f aca="false">EOMONTH(Input!$C$7,A582)</f>
        <v>60510</v>
      </c>
      <c r="D582" s="67" t="n">
        <f aca="false">DATEDIF(Input!$C$23,$B582,"Y")</f>
        <v>88</v>
      </c>
      <c r="E582" s="67" t="n">
        <f aca="false">DATEDIF(Input!$G$23,$B582,"Y")</f>
        <v>86</v>
      </c>
      <c r="G582" s="69" t="n">
        <f aca="false">Salary_01!$L582</f>
        <v>-1195.22651810074</v>
      </c>
      <c r="H582" s="69" t="n">
        <f aca="false">Salary_02!$L582</f>
        <v>-1195.22651810074</v>
      </c>
      <c r="I582" s="69" t="n">
        <f aca="false">Retirement_Dist_01!$J582</f>
        <v>2785.71952778489</v>
      </c>
      <c r="J582" s="69" t="n">
        <f aca="false">Retirement_Dist_02!$J582</f>
        <v>1498.0326652103</v>
      </c>
      <c r="K582" s="69" t="n">
        <f aca="true">IF($B582&gt;Input!$C$28,(-1)*PMT(Input!$C$19/(100*12),($A$620-OFFSET($A$4,MATCH(Input!$C$28,$B$4:$B$620,1),0,1,1)),$AD$4,0,1),0)</f>
        <v>2734.70377450013</v>
      </c>
      <c r="L582" s="69" t="n">
        <f aca="false">IF(AND(($B582&lt;Input!$C$28),($B582&lt;Input!$G$28)),($G582+$H582+$I582+$J582),($G582+$H582+$I582+$J582+$K582))</f>
        <v>4628.00293129384</v>
      </c>
      <c r="M582" s="69" t="n">
        <f aca="false">Mortgage!$L582</f>
        <v>-1033.06296981504</v>
      </c>
      <c r="N582" s="69" t="n">
        <f aca="false">$L582+$M582</f>
        <v>3594.9399614788</v>
      </c>
      <c r="O582" s="69" t="n">
        <f aca="false">IF(AND(($B582&lt;Input!$C$28),($B582&lt;Input!$G$28)),Expenses!$D582,(-1)*$N582)</f>
        <v>-3594.9399614788</v>
      </c>
      <c r="P582" s="69" t="n">
        <f aca="false">Childcare!$D582</f>
        <v>0</v>
      </c>
      <c r="Q582" s="69" t="n">
        <f aca="false">Loan_01!$E582</f>
        <v>0</v>
      </c>
      <c r="R582" s="69" t="n">
        <f aca="false">Loan_02!$E582</f>
        <v>0</v>
      </c>
      <c r="S582" s="69" t="n">
        <f aca="false">(-1)*SUM(Roth_01!$D582+Roth_02!$D582+IRA_01!$D582+IRA_02!$D582+Invest_01!$D582+Invest_02!$D582)</f>
        <v>-0</v>
      </c>
      <c r="T582" s="69" t="n">
        <f aca="false">(-1)*(IF(($B582&gt;Input!$O$22),0,Input!$O$28)+IF(($B582&gt;Input!$O$29),0,Input!$O$35)+IF(($B582&gt;Input!$O$36),0,Input!$O$42))</f>
        <v>-0</v>
      </c>
      <c r="U582" s="69" t="n">
        <f aca="false">IF(($AB581*(Input!$C$17/100)&gt;0),0,($AB581*(Input!$C$17/100)))</f>
        <v>0</v>
      </c>
      <c r="V582" s="69"/>
      <c r="W582" s="69" t="n">
        <f aca="false">IF(($N582+$O582+$P582+$Q582+$R582+$S582+$T582+$U582)&lt;0,($N582+$O582+$P582+$Q582+$R582+$S582+$T582+$U582),0)</f>
        <v>0</v>
      </c>
      <c r="X582" s="69"/>
      <c r="Y582" s="69" t="n">
        <f aca="false">IF(($N582+$O582+$P582+$Q582+$R582+$S582+$T582+$U582)&gt;=0,($N582+$O582+$P582+$Q582+$R582+$S582+$T582+$U582),0)</f>
        <v>0</v>
      </c>
      <c r="AA582" s="69" t="n">
        <f aca="false">IF(AND((($AB581+$W581-$U581)&lt;0),($Y582&gt;0)),($AA581-$K582)*(1+Input!$C$19/(12*100)),($AA581+$Y582-$K582)*(1+Input!$C$19/(12*100)))</f>
        <v>101108.191662516</v>
      </c>
      <c r="AB582" s="69" t="n">
        <f aca="false">IF(AND((($AB581+$W581-$U581)&lt;0),($Y582&gt;=0)),($AB581+$W581-$U581+$Y582)*(1+Input!$C$16/(12*100)),0)</f>
        <v>0</v>
      </c>
    </row>
    <row r="583" customFormat="false" ht="12.8" hidden="false" customHeight="false" outlineLevel="0" collapsed="false">
      <c r="A583" s="67" t="n">
        <v>579</v>
      </c>
      <c r="B583" s="68" t="n">
        <f aca="false">EOMONTH(Input!$C$7,A583)</f>
        <v>60540</v>
      </c>
      <c r="D583" s="67" t="n">
        <f aca="false">DATEDIF(Input!$C$23,$B583,"Y")</f>
        <v>88</v>
      </c>
      <c r="E583" s="67" t="n">
        <f aca="false">DATEDIF(Input!$G$23,$B583,"Y")</f>
        <v>86</v>
      </c>
      <c r="G583" s="69" t="n">
        <f aca="false">Salary_01!$L583</f>
        <v>-1195.22651810074</v>
      </c>
      <c r="H583" s="69" t="n">
        <f aca="false">Salary_02!$L583</f>
        <v>-1195.22651810074</v>
      </c>
      <c r="I583" s="69" t="n">
        <f aca="false">Retirement_Dist_01!$J583</f>
        <v>2785.71952778489</v>
      </c>
      <c r="J583" s="69" t="n">
        <f aca="false">Retirement_Dist_02!$J583</f>
        <v>1498.0326652103</v>
      </c>
      <c r="K583" s="69" t="n">
        <f aca="true">IF($B583&gt;Input!$C$28,(-1)*PMT(Input!$C$19/(100*12),($A$620-OFFSET($A$4,MATCH(Input!$C$28,$B$4:$B$620,1),0,1,1)),$AD$4,0,1),0)</f>
        <v>2734.70377450013</v>
      </c>
      <c r="L583" s="69" t="n">
        <f aca="false">IF(AND(($B583&lt;Input!$C$28),($B583&lt;Input!$G$28)),($G583+$H583+$I583+$J583),($G583+$H583+$I583+$J583+$K583))</f>
        <v>4628.00293129384</v>
      </c>
      <c r="M583" s="69" t="n">
        <f aca="false">Mortgage!$L583</f>
        <v>-1033.06296981504</v>
      </c>
      <c r="N583" s="69" t="n">
        <f aca="false">$L583+$M583</f>
        <v>3594.9399614788</v>
      </c>
      <c r="O583" s="69" t="n">
        <f aca="false">IF(AND(($B583&lt;Input!$C$28),($B583&lt;Input!$G$28)),Expenses!$D583,(-1)*$N583)</f>
        <v>-3594.9399614788</v>
      </c>
      <c r="P583" s="69" t="n">
        <f aca="false">Childcare!$D583</f>
        <v>0</v>
      </c>
      <c r="Q583" s="69" t="n">
        <f aca="false">Loan_01!$E583</f>
        <v>0</v>
      </c>
      <c r="R583" s="69" t="n">
        <f aca="false">Loan_02!$E583</f>
        <v>0</v>
      </c>
      <c r="S583" s="69" t="n">
        <f aca="false">(-1)*SUM(Roth_01!$D583+Roth_02!$D583+IRA_01!$D583+IRA_02!$D583+Invest_01!$D583+Invest_02!$D583)</f>
        <v>-0</v>
      </c>
      <c r="T583" s="69" t="n">
        <f aca="false">(-1)*(IF(($B583&gt;Input!$O$22),0,Input!$O$28)+IF(($B583&gt;Input!$O$29),0,Input!$O$35)+IF(($B583&gt;Input!$O$36),0,Input!$O$42))</f>
        <v>-0</v>
      </c>
      <c r="U583" s="69" t="n">
        <f aca="false">IF(($AB582*(Input!$C$17/100)&gt;0),0,($AB582*(Input!$C$17/100)))</f>
        <v>0</v>
      </c>
      <c r="V583" s="69"/>
      <c r="W583" s="69" t="n">
        <f aca="false">IF(($N583+$O583+$P583+$Q583+$R583+$S583+$T583+$U583)&lt;0,($N583+$O583+$P583+$Q583+$R583+$S583+$T583+$U583),0)</f>
        <v>0</v>
      </c>
      <c r="X583" s="69"/>
      <c r="Y583" s="69" t="n">
        <f aca="false">IF(($N583+$O583+$P583+$Q583+$R583+$S583+$T583+$U583)&gt;=0,($N583+$O583+$P583+$Q583+$R583+$S583+$T583+$U583),0)</f>
        <v>0</v>
      </c>
      <c r="AA583" s="69" t="n">
        <f aca="false">IF(AND((($AB582+$W582-$U582)&lt;0),($Y583&gt;0)),($AA582-$K583)*(1+Input!$C$19/(12*100)),($AA582+$Y583-$K583)*(1+Input!$C$19/(12*100)))</f>
        <v>98377.5867833445</v>
      </c>
      <c r="AB583" s="69" t="n">
        <f aca="false">IF(AND((($AB582+$W582-$U582)&lt;0),($Y583&gt;=0)),($AB582+$W582-$U582+$Y583)*(1+Input!$C$16/(12*100)),0)</f>
        <v>0</v>
      </c>
    </row>
    <row r="584" customFormat="false" ht="12.8" hidden="false" customHeight="false" outlineLevel="0" collapsed="false">
      <c r="A584" s="67" t="n">
        <v>580</v>
      </c>
      <c r="B584" s="68" t="n">
        <f aca="false">EOMONTH(Input!$C$7,A584)</f>
        <v>60571</v>
      </c>
      <c r="D584" s="67" t="n">
        <f aca="false">DATEDIF(Input!$C$23,$B584,"Y")</f>
        <v>88</v>
      </c>
      <c r="E584" s="67" t="n">
        <f aca="false">DATEDIF(Input!$G$23,$B584,"Y")</f>
        <v>87</v>
      </c>
      <c r="G584" s="69" t="n">
        <f aca="false">Salary_01!$L584</f>
        <v>-1195.22651810074</v>
      </c>
      <c r="H584" s="69" t="n">
        <f aca="false">Salary_02!$L584</f>
        <v>-1195.22651810074</v>
      </c>
      <c r="I584" s="69" t="n">
        <f aca="false">Retirement_Dist_01!$J584</f>
        <v>2785.71952778489</v>
      </c>
      <c r="J584" s="69" t="n">
        <f aca="false">Retirement_Dist_02!$J584</f>
        <v>1498.0326652103</v>
      </c>
      <c r="K584" s="69" t="n">
        <f aca="true">IF($B584&gt;Input!$C$28,(-1)*PMT(Input!$C$19/(100*12),($A$620-OFFSET($A$4,MATCH(Input!$C$28,$B$4:$B$620,1),0,1,1)),$AD$4,0,1),0)</f>
        <v>2734.70377450013</v>
      </c>
      <c r="L584" s="69" t="n">
        <f aca="false">IF(AND(($B584&lt;Input!$C$28),($B584&lt;Input!$G$28)),($G584+$H584+$I584+$J584),($G584+$H584+$I584+$J584+$K584))</f>
        <v>4628.00293129384</v>
      </c>
      <c r="M584" s="69" t="n">
        <f aca="false">Mortgage!$L584</f>
        <v>-1033.06296981504</v>
      </c>
      <c r="N584" s="69" t="n">
        <f aca="false">$L584+$M584</f>
        <v>3594.9399614788</v>
      </c>
      <c r="O584" s="69" t="n">
        <f aca="false">IF(AND(($B584&lt;Input!$C$28),($B584&lt;Input!$G$28)),Expenses!$D584,(-1)*$N584)</f>
        <v>-3594.9399614788</v>
      </c>
      <c r="P584" s="69" t="n">
        <f aca="false">Childcare!$D584</f>
        <v>0</v>
      </c>
      <c r="Q584" s="69" t="n">
        <f aca="false">Loan_01!$E584</f>
        <v>0</v>
      </c>
      <c r="R584" s="69" t="n">
        <f aca="false">Loan_02!$E584</f>
        <v>0</v>
      </c>
      <c r="S584" s="69" t="n">
        <f aca="false">(-1)*SUM(Roth_01!$D584+Roth_02!$D584+IRA_01!$D584+IRA_02!$D584+Invest_01!$D584+Invest_02!$D584)</f>
        <v>-0</v>
      </c>
      <c r="T584" s="69" t="n">
        <f aca="false">(-1)*(IF(($B584&gt;Input!$O$22),0,Input!$O$28)+IF(($B584&gt;Input!$O$29),0,Input!$O$35)+IF(($B584&gt;Input!$O$36),0,Input!$O$42))</f>
        <v>-0</v>
      </c>
      <c r="U584" s="69" t="n">
        <f aca="false">IF(($AB583*(Input!$C$17/100)&gt;0),0,($AB583*(Input!$C$17/100)))</f>
        <v>0</v>
      </c>
      <c r="V584" s="69"/>
      <c r="W584" s="69" t="n">
        <f aca="false">IF(($N584+$O584+$P584+$Q584+$R584+$S584+$T584+$U584)&lt;0,($N584+$O584+$P584+$Q584+$R584+$S584+$T584+$U584),0)</f>
        <v>0</v>
      </c>
      <c r="X584" s="69"/>
      <c r="Y584" s="69" t="n">
        <f aca="false">IF(($N584+$O584+$P584+$Q584+$R584+$S584+$T584+$U584)&gt;=0,($N584+$O584+$P584+$Q584+$R584+$S584+$T584+$U584),0)</f>
        <v>0</v>
      </c>
      <c r="AA584" s="69" t="n">
        <f aca="false">IF(AND((($AB583+$W583-$U583)&lt;0),($Y584&gt;0)),($AA583-$K584)*(1+Input!$C$19/(12*100)),($AA583+$Y584-$K584)*(1+Input!$C$19/(12*100)))</f>
        <v>95646.8681289697</v>
      </c>
      <c r="AB584" s="69" t="n">
        <f aca="false">IF(AND((($AB583+$W583-$U583)&lt;0),($Y584&gt;=0)),($AB583+$W583-$U583+$Y584)*(1+Input!$C$16/(12*100)),0)</f>
        <v>0</v>
      </c>
    </row>
    <row r="585" customFormat="false" ht="12.8" hidden="false" customHeight="false" outlineLevel="0" collapsed="false">
      <c r="A585" s="67" t="n">
        <v>581</v>
      </c>
      <c r="B585" s="68" t="n">
        <f aca="false">EOMONTH(Input!$C$7,A585)</f>
        <v>60601</v>
      </c>
      <c r="D585" s="67" t="n">
        <f aca="false">DATEDIF(Input!$C$23,$B585,"Y")</f>
        <v>88</v>
      </c>
      <c r="E585" s="67" t="n">
        <f aca="false">DATEDIF(Input!$G$23,$B585,"Y")</f>
        <v>87</v>
      </c>
      <c r="G585" s="69" t="n">
        <f aca="false">Salary_01!$L585</f>
        <v>-1195.22651810074</v>
      </c>
      <c r="H585" s="69" t="n">
        <f aca="false">Salary_02!$L585</f>
        <v>-1195.22651810074</v>
      </c>
      <c r="I585" s="69" t="n">
        <f aca="false">Retirement_Dist_01!$J585</f>
        <v>2785.71952778489</v>
      </c>
      <c r="J585" s="69" t="n">
        <f aca="false">Retirement_Dist_02!$J585</f>
        <v>1498.0326652103</v>
      </c>
      <c r="K585" s="69" t="n">
        <f aca="true">IF($B585&gt;Input!$C$28,(-1)*PMT(Input!$C$19/(100*12),($A$620-OFFSET($A$4,MATCH(Input!$C$28,$B$4:$B$620,1),0,1,1)),$AD$4,0,1),0)</f>
        <v>2734.70377450013</v>
      </c>
      <c r="L585" s="69" t="n">
        <f aca="false">IF(AND(($B585&lt;Input!$C$28),($B585&lt;Input!$G$28)),($G585+$H585+$I585+$J585),($G585+$H585+$I585+$J585+$K585))</f>
        <v>4628.00293129384</v>
      </c>
      <c r="M585" s="69" t="n">
        <f aca="false">Mortgage!$L585</f>
        <v>-1033.06296981504</v>
      </c>
      <c r="N585" s="69" t="n">
        <f aca="false">$L585+$M585</f>
        <v>3594.9399614788</v>
      </c>
      <c r="O585" s="69" t="n">
        <f aca="false">IF(AND(($B585&lt;Input!$C$28),($B585&lt;Input!$G$28)),Expenses!$D585,(-1)*$N585)</f>
        <v>-3594.9399614788</v>
      </c>
      <c r="P585" s="69" t="n">
        <f aca="false">Childcare!$D585</f>
        <v>0</v>
      </c>
      <c r="Q585" s="69" t="n">
        <f aca="false">Loan_01!$E585</f>
        <v>0</v>
      </c>
      <c r="R585" s="69" t="n">
        <f aca="false">Loan_02!$E585</f>
        <v>0</v>
      </c>
      <c r="S585" s="69" t="n">
        <f aca="false">(-1)*SUM(Roth_01!$D585+Roth_02!$D585+IRA_01!$D585+IRA_02!$D585+Invest_01!$D585+Invest_02!$D585)</f>
        <v>-0</v>
      </c>
      <c r="T585" s="69" t="n">
        <f aca="false">(-1)*(IF(($B585&gt;Input!$O$22),0,Input!$O$28)+IF(($B585&gt;Input!$O$29),0,Input!$O$35)+IF(($B585&gt;Input!$O$36),0,Input!$O$42))</f>
        <v>-0</v>
      </c>
      <c r="U585" s="69" t="n">
        <f aca="false">IF(($AB584*(Input!$C$17/100)&gt;0),0,($AB584*(Input!$C$17/100)))</f>
        <v>0</v>
      </c>
      <c r="V585" s="69"/>
      <c r="W585" s="69" t="n">
        <f aca="false">IF(($N585+$O585+$P585+$Q585+$R585+$S585+$T585+$U585)&lt;0,($N585+$O585+$P585+$Q585+$R585+$S585+$T585+$U585),0)</f>
        <v>0</v>
      </c>
      <c r="X585" s="69"/>
      <c r="Y585" s="69" t="n">
        <f aca="false">IF(($N585+$O585+$P585+$Q585+$R585+$S585+$T585+$U585)&gt;=0,($N585+$O585+$P585+$Q585+$R585+$S585+$T585+$U585),0)</f>
        <v>0</v>
      </c>
      <c r="AA585" s="69" t="n">
        <f aca="false">IF(AND((($AB584+$W584-$U584)&lt;0),($Y585&gt;0)),($AA584-$K585)*(1+Input!$C$19/(12*100)),($AA584+$Y585-$K585)*(1+Input!$C$19/(12*100)))</f>
        <v>92916.035694651</v>
      </c>
      <c r="AB585" s="69" t="n">
        <f aca="false">IF(AND((($AB584+$W584-$U584)&lt;0),($Y585&gt;=0)),($AB584+$W584-$U584+$Y585)*(1+Input!$C$16/(12*100)),0)</f>
        <v>0</v>
      </c>
    </row>
    <row r="586" customFormat="false" ht="12.8" hidden="false" customHeight="false" outlineLevel="0" collapsed="false">
      <c r="A586" s="67" t="n">
        <v>582</v>
      </c>
      <c r="B586" s="68" t="n">
        <f aca="false">EOMONTH(Input!$C$7,A586)</f>
        <v>60632</v>
      </c>
      <c r="D586" s="67" t="n">
        <f aca="false">DATEDIF(Input!$C$23,$B586,"Y")</f>
        <v>88</v>
      </c>
      <c r="E586" s="67" t="n">
        <f aca="false">DATEDIF(Input!$G$23,$B586,"Y")</f>
        <v>87</v>
      </c>
      <c r="G586" s="69" t="n">
        <f aca="false">Salary_01!$L586</f>
        <v>-1195.22651810074</v>
      </c>
      <c r="H586" s="69" t="n">
        <f aca="false">Salary_02!$L586</f>
        <v>-1195.22651810074</v>
      </c>
      <c r="I586" s="69" t="n">
        <f aca="false">Retirement_Dist_01!$J586</f>
        <v>2785.71952778489</v>
      </c>
      <c r="J586" s="69" t="n">
        <f aca="false">Retirement_Dist_02!$J586</f>
        <v>1498.0326652103</v>
      </c>
      <c r="K586" s="69" t="n">
        <f aca="true">IF($B586&gt;Input!$C$28,(-1)*PMT(Input!$C$19/(100*12),($A$620-OFFSET($A$4,MATCH(Input!$C$28,$B$4:$B$620,1),0,1,1)),$AD$4,0,1),0)</f>
        <v>2734.70377450013</v>
      </c>
      <c r="L586" s="69" t="n">
        <f aca="false">IF(AND(($B586&lt;Input!$C$28),($B586&lt;Input!$G$28)),($G586+$H586+$I586+$J586),($G586+$H586+$I586+$J586+$K586))</f>
        <v>4628.00293129384</v>
      </c>
      <c r="M586" s="69" t="n">
        <f aca="false">Mortgage!$L586</f>
        <v>-1033.06296981504</v>
      </c>
      <c r="N586" s="69" t="n">
        <f aca="false">$L586+$M586</f>
        <v>3594.9399614788</v>
      </c>
      <c r="O586" s="69" t="n">
        <f aca="false">IF(AND(($B586&lt;Input!$C$28),($B586&lt;Input!$G$28)),Expenses!$D586,(-1)*$N586)</f>
        <v>-3594.9399614788</v>
      </c>
      <c r="P586" s="69" t="n">
        <f aca="false">Childcare!$D586</f>
        <v>0</v>
      </c>
      <c r="Q586" s="69" t="n">
        <f aca="false">Loan_01!$E586</f>
        <v>0</v>
      </c>
      <c r="R586" s="69" t="n">
        <f aca="false">Loan_02!$E586</f>
        <v>0</v>
      </c>
      <c r="S586" s="69" t="n">
        <f aca="false">(-1)*SUM(Roth_01!$D586+Roth_02!$D586+IRA_01!$D586+IRA_02!$D586+Invest_01!$D586+Invest_02!$D586)</f>
        <v>-0</v>
      </c>
      <c r="T586" s="69" t="n">
        <f aca="false">(-1)*(IF(($B586&gt;Input!$O$22),0,Input!$O$28)+IF(($B586&gt;Input!$O$29),0,Input!$O$35)+IF(($B586&gt;Input!$O$36),0,Input!$O$42))</f>
        <v>-0</v>
      </c>
      <c r="U586" s="69" t="n">
        <f aca="false">IF(($AB585*(Input!$C$17/100)&gt;0),0,($AB585*(Input!$C$17/100)))</f>
        <v>0</v>
      </c>
      <c r="V586" s="69"/>
      <c r="W586" s="69" t="n">
        <f aca="false">IF(($N586+$O586+$P586+$Q586+$R586+$S586+$T586+$U586)&lt;0,($N586+$O586+$P586+$Q586+$R586+$S586+$T586+$U586),0)</f>
        <v>0</v>
      </c>
      <c r="X586" s="69"/>
      <c r="Y586" s="69" t="n">
        <f aca="false">IF(($N586+$O586+$P586+$Q586+$R586+$S586+$T586+$U586)&gt;=0,($N586+$O586+$P586+$Q586+$R586+$S586+$T586+$U586),0)</f>
        <v>0</v>
      </c>
      <c r="AA586" s="69" t="n">
        <f aca="false">IF(AND((($AB585+$W585-$U585)&lt;0),($Y586&gt;0)),($AA585-$K586)*(1+Input!$C$19/(12*100)),($AA585+$Y586-$K586)*(1+Input!$C$19/(12*100)))</f>
        <v>90185.0894756476</v>
      </c>
      <c r="AB586" s="69" t="n">
        <f aca="false">IF(AND((($AB585+$W585-$U585)&lt;0),($Y586&gt;=0)),($AB585+$W585-$U585+$Y586)*(1+Input!$C$16/(12*100)),0)</f>
        <v>0</v>
      </c>
    </row>
    <row r="587" customFormat="false" ht="12.8" hidden="false" customHeight="false" outlineLevel="0" collapsed="false">
      <c r="A587" s="67" t="n">
        <v>583</v>
      </c>
      <c r="B587" s="68" t="n">
        <f aca="false">EOMONTH(Input!$C$7,A587)</f>
        <v>60663</v>
      </c>
      <c r="D587" s="67" t="n">
        <f aca="false">DATEDIF(Input!$C$23,$B587,"Y")</f>
        <v>88</v>
      </c>
      <c r="E587" s="67" t="n">
        <f aca="false">DATEDIF(Input!$G$23,$B587,"Y")</f>
        <v>87</v>
      </c>
      <c r="G587" s="69" t="n">
        <f aca="false">Salary_01!$L587</f>
        <v>-1195.22651810074</v>
      </c>
      <c r="H587" s="69" t="n">
        <f aca="false">Salary_02!$L587</f>
        <v>-1195.22651810074</v>
      </c>
      <c r="I587" s="69" t="n">
        <f aca="false">Retirement_Dist_01!$J587</f>
        <v>2785.71952778489</v>
      </c>
      <c r="J587" s="69" t="n">
        <f aca="false">Retirement_Dist_02!$J587</f>
        <v>1498.0326652103</v>
      </c>
      <c r="K587" s="69" t="n">
        <f aca="true">IF($B587&gt;Input!$C$28,(-1)*PMT(Input!$C$19/(100*12),($A$620-OFFSET($A$4,MATCH(Input!$C$28,$B$4:$B$620,1),0,1,1)),$AD$4,0,1),0)</f>
        <v>2734.70377450013</v>
      </c>
      <c r="L587" s="69" t="n">
        <f aca="false">IF(AND(($B587&lt;Input!$C$28),($B587&lt;Input!$G$28)),($G587+$H587+$I587+$J587),($G587+$H587+$I587+$J587+$K587))</f>
        <v>4628.00293129384</v>
      </c>
      <c r="M587" s="69" t="n">
        <f aca="false">Mortgage!$L587</f>
        <v>-1033.06296981504</v>
      </c>
      <c r="N587" s="69" t="n">
        <f aca="false">$L587+$M587</f>
        <v>3594.9399614788</v>
      </c>
      <c r="O587" s="69" t="n">
        <f aca="false">IF(AND(($B587&lt;Input!$C$28),($B587&lt;Input!$G$28)),Expenses!$D587,(-1)*$N587)</f>
        <v>-3594.9399614788</v>
      </c>
      <c r="P587" s="69" t="n">
        <f aca="false">Childcare!$D587</f>
        <v>0</v>
      </c>
      <c r="Q587" s="69" t="n">
        <f aca="false">Loan_01!$E587</f>
        <v>0</v>
      </c>
      <c r="R587" s="69" t="n">
        <f aca="false">Loan_02!$E587</f>
        <v>0</v>
      </c>
      <c r="S587" s="69" t="n">
        <f aca="false">(-1)*SUM(Roth_01!$D587+Roth_02!$D587+IRA_01!$D587+IRA_02!$D587+Invest_01!$D587+Invest_02!$D587)</f>
        <v>-0</v>
      </c>
      <c r="T587" s="69" t="n">
        <f aca="false">(-1)*(IF(($B587&gt;Input!$O$22),0,Input!$O$28)+IF(($B587&gt;Input!$O$29),0,Input!$O$35)+IF(($B587&gt;Input!$O$36),0,Input!$O$42))</f>
        <v>-0</v>
      </c>
      <c r="U587" s="69" t="n">
        <f aca="false">IF(($AB586*(Input!$C$17/100)&gt;0),0,($AB586*(Input!$C$17/100)))</f>
        <v>0</v>
      </c>
      <c r="V587" s="69"/>
      <c r="W587" s="69" t="n">
        <f aca="false">IF(($N587+$O587+$P587+$Q587+$R587+$S587+$T587+$U587)&lt;0,($N587+$O587+$P587+$Q587+$R587+$S587+$T587+$U587),0)</f>
        <v>0</v>
      </c>
      <c r="X587" s="69"/>
      <c r="Y587" s="69" t="n">
        <f aca="false">IF(($N587+$O587+$P587+$Q587+$R587+$S587+$T587+$U587)&gt;=0,($N587+$O587+$P587+$Q587+$R587+$S587+$T587+$U587),0)</f>
        <v>0</v>
      </c>
      <c r="AA587" s="69" t="n">
        <f aca="false">IF(AND((($AB586+$W586-$U586)&lt;0),($Y587&gt;0)),($AA586-$K587)*(1+Input!$C$19/(12*100)),($AA586+$Y587-$K587)*(1+Input!$C$19/(12*100)))</f>
        <v>87454.0294672183</v>
      </c>
      <c r="AB587" s="69" t="n">
        <f aca="false">IF(AND((($AB586+$W586-$U586)&lt;0),($Y587&gt;=0)),($AB586+$W586-$U586+$Y587)*(1+Input!$C$16/(12*100)),0)</f>
        <v>0</v>
      </c>
    </row>
    <row r="588" customFormat="false" ht="12.8" hidden="false" customHeight="false" outlineLevel="0" collapsed="false">
      <c r="A588" s="67" t="n">
        <v>584</v>
      </c>
      <c r="B588" s="68" t="n">
        <f aca="false">EOMONTH(Input!$C$7,A588)</f>
        <v>60691</v>
      </c>
      <c r="D588" s="67" t="n">
        <f aca="false">DATEDIF(Input!$C$23,$B588,"Y")</f>
        <v>88</v>
      </c>
      <c r="E588" s="67" t="n">
        <f aca="false">DATEDIF(Input!$G$23,$B588,"Y")</f>
        <v>87</v>
      </c>
      <c r="G588" s="69" t="n">
        <f aca="false">Salary_01!$L588</f>
        <v>-1195.22651810074</v>
      </c>
      <c r="H588" s="69" t="n">
        <f aca="false">Salary_02!$L588</f>
        <v>-1195.22651810074</v>
      </c>
      <c r="I588" s="69" t="n">
        <f aca="false">Retirement_Dist_01!$J588</f>
        <v>2785.71952778489</v>
      </c>
      <c r="J588" s="69" t="n">
        <f aca="false">Retirement_Dist_02!$J588</f>
        <v>1498.0326652103</v>
      </c>
      <c r="K588" s="69" t="n">
        <f aca="true">IF($B588&gt;Input!$C$28,(-1)*PMT(Input!$C$19/(100*12),($A$620-OFFSET($A$4,MATCH(Input!$C$28,$B$4:$B$620,1),0,1,1)),$AD$4,0,1),0)</f>
        <v>2734.70377450013</v>
      </c>
      <c r="L588" s="69" t="n">
        <f aca="false">IF(AND(($B588&lt;Input!$C$28),($B588&lt;Input!$G$28)),($G588+$H588+$I588+$J588),($G588+$H588+$I588+$J588+$K588))</f>
        <v>4628.00293129384</v>
      </c>
      <c r="M588" s="69" t="n">
        <f aca="false">Mortgage!$L588</f>
        <v>-1033.06296981504</v>
      </c>
      <c r="N588" s="69" t="n">
        <f aca="false">$L588+$M588</f>
        <v>3594.9399614788</v>
      </c>
      <c r="O588" s="69" t="n">
        <f aca="false">IF(AND(($B588&lt;Input!$C$28),($B588&lt;Input!$G$28)),Expenses!$D588,(-1)*$N588)</f>
        <v>-3594.9399614788</v>
      </c>
      <c r="P588" s="69" t="n">
        <f aca="false">Childcare!$D588</f>
        <v>0</v>
      </c>
      <c r="Q588" s="69" t="n">
        <f aca="false">Loan_01!$E588</f>
        <v>0</v>
      </c>
      <c r="R588" s="69" t="n">
        <f aca="false">Loan_02!$E588</f>
        <v>0</v>
      </c>
      <c r="S588" s="69" t="n">
        <f aca="false">(-1)*SUM(Roth_01!$D588+Roth_02!$D588+IRA_01!$D588+IRA_02!$D588+Invest_01!$D588+Invest_02!$D588)</f>
        <v>-0</v>
      </c>
      <c r="T588" s="69" t="n">
        <f aca="false">(-1)*(IF(($B588&gt;Input!$O$22),0,Input!$O$28)+IF(($B588&gt;Input!$O$29),0,Input!$O$35)+IF(($B588&gt;Input!$O$36),0,Input!$O$42))</f>
        <v>-0</v>
      </c>
      <c r="U588" s="69" t="n">
        <f aca="false">IF(($AB587*(Input!$C$17/100)&gt;0),0,($AB587*(Input!$C$17/100)))</f>
        <v>0</v>
      </c>
      <c r="V588" s="69"/>
      <c r="W588" s="69" t="n">
        <f aca="false">IF(($N588+$O588+$P588+$Q588+$R588+$S588+$T588+$U588)&lt;0,($N588+$O588+$P588+$Q588+$R588+$S588+$T588+$U588),0)</f>
        <v>0</v>
      </c>
      <c r="X588" s="69"/>
      <c r="Y588" s="69" t="n">
        <f aca="false">IF(($N588+$O588+$P588+$Q588+$R588+$S588+$T588+$U588)&gt;=0,($N588+$O588+$P588+$Q588+$R588+$S588+$T588+$U588),0)</f>
        <v>0</v>
      </c>
      <c r="AA588" s="69" t="n">
        <f aca="false">IF(AND((($AB587+$W587-$U587)&lt;0),($Y588&gt;0)),($AA587-$K588)*(1+Input!$C$19/(12*100)),($AA587+$Y588-$K588)*(1+Input!$C$19/(12*100)))</f>
        <v>84722.8556646221</v>
      </c>
      <c r="AB588" s="69" t="n">
        <f aca="false">IF(AND((($AB587+$W587-$U587)&lt;0),($Y588&gt;=0)),($AB587+$W587-$U587+$Y588)*(1+Input!$C$16/(12*100)),0)</f>
        <v>0</v>
      </c>
    </row>
    <row r="589" customFormat="false" ht="12.8" hidden="false" customHeight="false" outlineLevel="0" collapsed="false">
      <c r="A589" s="67" t="n">
        <v>585</v>
      </c>
      <c r="B589" s="68" t="n">
        <f aca="false">EOMONTH(Input!$C$7,A589)</f>
        <v>60722</v>
      </c>
      <c r="D589" s="67" t="n">
        <f aca="false">DATEDIF(Input!$C$23,$B589,"Y")</f>
        <v>88</v>
      </c>
      <c r="E589" s="67" t="n">
        <f aca="false">DATEDIF(Input!$G$23,$B589,"Y")</f>
        <v>87</v>
      </c>
      <c r="G589" s="69" t="n">
        <f aca="false">Salary_01!$L589</f>
        <v>-1195.22651810074</v>
      </c>
      <c r="H589" s="69" t="n">
        <f aca="false">Salary_02!$L589</f>
        <v>-1195.22651810074</v>
      </c>
      <c r="I589" s="69" t="n">
        <f aca="false">Retirement_Dist_01!$J589</f>
        <v>2785.71952778489</v>
      </c>
      <c r="J589" s="69" t="n">
        <f aca="false">Retirement_Dist_02!$J589</f>
        <v>1498.0326652103</v>
      </c>
      <c r="K589" s="69" t="n">
        <f aca="true">IF($B589&gt;Input!$C$28,(-1)*PMT(Input!$C$19/(100*12),($A$620-OFFSET($A$4,MATCH(Input!$C$28,$B$4:$B$620,1),0,1,1)),$AD$4,0,1),0)</f>
        <v>2734.70377450013</v>
      </c>
      <c r="L589" s="69" t="n">
        <f aca="false">IF(AND(($B589&lt;Input!$C$28),($B589&lt;Input!$G$28)),($G589+$H589+$I589+$J589),($G589+$H589+$I589+$J589+$K589))</f>
        <v>4628.00293129384</v>
      </c>
      <c r="M589" s="69" t="n">
        <f aca="false">Mortgage!$L589</f>
        <v>-1033.06296981504</v>
      </c>
      <c r="N589" s="69" t="n">
        <f aca="false">$L589+$M589</f>
        <v>3594.9399614788</v>
      </c>
      <c r="O589" s="69" t="n">
        <f aca="false">IF(AND(($B589&lt;Input!$C$28),($B589&lt;Input!$G$28)),Expenses!$D589,(-1)*$N589)</f>
        <v>-3594.9399614788</v>
      </c>
      <c r="P589" s="69" t="n">
        <f aca="false">Childcare!$D589</f>
        <v>0</v>
      </c>
      <c r="Q589" s="69" t="n">
        <f aca="false">Loan_01!$E589</f>
        <v>0</v>
      </c>
      <c r="R589" s="69" t="n">
        <f aca="false">Loan_02!$E589</f>
        <v>0</v>
      </c>
      <c r="S589" s="69" t="n">
        <f aca="false">(-1)*SUM(Roth_01!$D589+Roth_02!$D589+IRA_01!$D589+IRA_02!$D589+Invest_01!$D589+Invest_02!$D589)</f>
        <v>-0</v>
      </c>
      <c r="T589" s="69" t="n">
        <f aca="false">(-1)*(IF(($B589&gt;Input!$O$22),0,Input!$O$28)+IF(($B589&gt;Input!$O$29),0,Input!$O$35)+IF(($B589&gt;Input!$O$36),0,Input!$O$42))</f>
        <v>-0</v>
      </c>
      <c r="U589" s="69" t="n">
        <f aca="false">IF(($AB588*(Input!$C$17/100)&gt;0),0,($AB588*(Input!$C$17/100)))</f>
        <v>0</v>
      </c>
      <c r="V589" s="69"/>
      <c r="W589" s="69" t="n">
        <f aca="false">IF(($N589+$O589+$P589+$Q589+$R589+$S589+$T589+$U589)&lt;0,($N589+$O589+$P589+$Q589+$R589+$S589+$T589+$U589),0)</f>
        <v>0</v>
      </c>
      <c r="X589" s="69"/>
      <c r="Y589" s="69" t="n">
        <f aca="false">IF(($N589+$O589+$P589+$Q589+$R589+$S589+$T589+$U589)&gt;=0,($N589+$O589+$P589+$Q589+$R589+$S589+$T589+$U589),0)</f>
        <v>0</v>
      </c>
      <c r="AA589" s="69" t="n">
        <f aca="false">IF(AND((($AB588+$W588-$U588)&lt;0),($Y589&gt;0)),($AA588-$K589)*(1+Input!$C$19/(12*100)),($AA588+$Y589-$K589)*(1+Input!$C$19/(12*100)))</f>
        <v>81991.5680631174</v>
      </c>
      <c r="AB589" s="69" t="n">
        <f aca="false">IF(AND((($AB588+$W588-$U588)&lt;0),($Y589&gt;=0)),($AB588+$W588-$U588+$Y589)*(1+Input!$C$16/(12*100)),0)</f>
        <v>0</v>
      </c>
    </row>
    <row r="590" customFormat="false" ht="12.8" hidden="false" customHeight="false" outlineLevel="0" collapsed="false">
      <c r="A590" s="67" t="n">
        <v>586</v>
      </c>
      <c r="B590" s="68" t="n">
        <f aca="false">EOMONTH(Input!$C$7,A590)</f>
        <v>60752</v>
      </c>
      <c r="D590" s="67" t="n">
        <f aca="false">DATEDIF(Input!$C$23,$B590,"Y")</f>
        <v>88</v>
      </c>
      <c r="E590" s="67" t="n">
        <f aca="false">DATEDIF(Input!$G$23,$B590,"Y")</f>
        <v>87</v>
      </c>
      <c r="G590" s="69" t="n">
        <f aca="false">Salary_01!$L590</f>
        <v>-1195.22651810074</v>
      </c>
      <c r="H590" s="69" t="n">
        <f aca="false">Salary_02!$L590</f>
        <v>-1195.22651810074</v>
      </c>
      <c r="I590" s="69" t="n">
        <f aca="false">Retirement_Dist_01!$J590</f>
        <v>2785.71952778489</v>
      </c>
      <c r="J590" s="69" t="n">
        <f aca="false">Retirement_Dist_02!$J590</f>
        <v>1498.0326652103</v>
      </c>
      <c r="K590" s="69" t="n">
        <f aca="true">IF($B590&gt;Input!$C$28,(-1)*PMT(Input!$C$19/(100*12),($A$620-OFFSET($A$4,MATCH(Input!$C$28,$B$4:$B$620,1),0,1,1)),$AD$4,0,1),0)</f>
        <v>2734.70377450013</v>
      </c>
      <c r="L590" s="69" t="n">
        <f aca="false">IF(AND(($B590&lt;Input!$C$28),($B590&lt;Input!$G$28)),($G590+$H590+$I590+$J590),($G590+$H590+$I590+$J590+$K590))</f>
        <v>4628.00293129384</v>
      </c>
      <c r="M590" s="69" t="n">
        <f aca="false">Mortgage!$L590</f>
        <v>-1033.06296981504</v>
      </c>
      <c r="N590" s="69" t="n">
        <f aca="false">$L590+$M590</f>
        <v>3594.9399614788</v>
      </c>
      <c r="O590" s="69" t="n">
        <f aca="false">IF(AND(($B590&lt;Input!$C$28),($B590&lt;Input!$G$28)),Expenses!$D590,(-1)*$N590)</f>
        <v>-3594.9399614788</v>
      </c>
      <c r="P590" s="69" t="n">
        <f aca="false">Childcare!$D590</f>
        <v>0</v>
      </c>
      <c r="Q590" s="69" t="n">
        <f aca="false">Loan_01!$E590</f>
        <v>0</v>
      </c>
      <c r="R590" s="69" t="n">
        <f aca="false">Loan_02!$E590</f>
        <v>0</v>
      </c>
      <c r="S590" s="69" t="n">
        <f aca="false">(-1)*SUM(Roth_01!$D590+Roth_02!$D590+IRA_01!$D590+IRA_02!$D590+Invest_01!$D590+Invest_02!$D590)</f>
        <v>-0</v>
      </c>
      <c r="T590" s="69" t="n">
        <f aca="false">(-1)*(IF(($B590&gt;Input!$O$22),0,Input!$O$28)+IF(($B590&gt;Input!$O$29),0,Input!$O$35)+IF(($B590&gt;Input!$O$36),0,Input!$O$42))</f>
        <v>-0</v>
      </c>
      <c r="U590" s="69" t="n">
        <f aca="false">IF(($AB589*(Input!$C$17/100)&gt;0),0,($AB589*(Input!$C$17/100)))</f>
        <v>0</v>
      </c>
      <c r="V590" s="69"/>
      <c r="W590" s="69" t="n">
        <f aca="false">IF(($N590+$O590+$P590+$Q590+$R590+$S590+$T590+$U590)&lt;0,($N590+$O590+$P590+$Q590+$R590+$S590+$T590+$U590),0)</f>
        <v>0</v>
      </c>
      <c r="X590" s="69"/>
      <c r="Y590" s="69" t="n">
        <f aca="false">IF(($N590+$O590+$P590+$Q590+$R590+$S590+$T590+$U590)&gt;=0,($N590+$O590+$P590+$Q590+$R590+$S590+$T590+$U590),0)</f>
        <v>0</v>
      </c>
      <c r="AA590" s="69" t="n">
        <f aca="false">IF(AND((($AB589+$W589-$U589)&lt;0),($Y590&gt;0)),($AA589-$K590)*(1+Input!$C$19/(12*100)),($AA589+$Y590-$K590)*(1+Input!$C$19/(12*100)))</f>
        <v>79260.1666579626</v>
      </c>
      <c r="AB590" s="69" t="n">
        <f aca="false">IF(AND((($AB589+$W589-$U589)&lt;0),($Y590&gt;=0)),($AB589+$W589-$U589+$Y590)*(1+Input!$C$16/(12*100)),0)</f>
        <v>0</v>
      </c>
    </row>
    <row r="591" customFormat="false" ht="12.8" hidden="false" customHeight="false" outlineLevel="0" collapsed="false">
      <c r="A591" s="67" t="n">
        <v>587</v>
      </c>
      <c r="B591" s="68" t="n">
        <f aca="false">EOMONTH(Input!$C$7,A591)</f>
        <v>60783</v>
      </c>
      <c r="D591" s="67" t="n">
        <f aca="false">DATEDIF(Input!$C$23,$B591,"Y")</f>
        <v>89</v>
      </c>
      <c r="E591" s="67" t="n">
        <f aca="false">DATEDIF(Input!$G$23,$B591,"Y")</f>
        <v>87</v>
      </c>
      <c r="G591" s="69" t="n">
        <f aca="false">Salary_01!$L591</f>
        <v>-1195.22651810074</v>
      </c>
      <c r="H591" s="69" t="n">
        <f aca="false">Salary_02!$L591</f>
        <v>-1195.22651810074</v>
      </c>
      <c r="I591" s="69" t="n">
        <f aca="false">Retirement_Dist_01!$J591</f>
        <v>2785.71952778489</v>
      </c>
      <c r="J591" s="69" t="n">
        <f aca="false">Retirement_Dist_02!$J591</f>
        <v>1498.0326652103</v>
      </c>
      <c r="K591" s="69" t="n">
        <f aca="true">IF($B591&gt;Input!$C$28,(-1)*PMT(Input!$C$19/(100*12),($A$620-OFFSET($A$4,MATCH(Input!$C$28,$B$4:$B$620,1),0,1,1)),$AD$4,0,1),0)</f>
        <v>2734.70377450013</v>
      </c>
      <c r="L591" s="69" t="n">
        <f aca="false">IF(AND(($B591&lt;Input!$C$28),($B591&lt;Input!$G$28)),($G591+$H591+$I591+$J591),($G591+$H591+$I591+$J591+$K591))</f>
        <v>4628.00293129384</v>
      </c>
      <c r="M591" s="69" t="n">
        <f aca="false">Mortgage!$L591</f>
        <v>-1033.06296981504</v>
      </c>
      <c r="N591" s="69" t="n">
        <f aca="false">$L591+$M591</f>
        <v>3594.9399614788</v>
      </c>
      <c r="O591" s="69" t="n">
        <f aca="false">IF(AND(($B591&lt;Input!$C$28),($B591&lt;Input!$G$28)),Expenses!$D591,(-1)*$N591)</f>
        <v>-3594.9399614788</v>
      </c>
      <c r="P591" s="69" t="n">
        <f aca="false">Childcare!$D591</f>
        <v>0</v>
      </c>
      <c r="Q591" s="69" t="n">
        <f aca="false">Loan_01!$E591</f>
        <v>0</v>
      </c>
      <c r="R591" s="69" t="n">
        <f aca="false">Loan_02!$E591</f>
        <v>0</v>
      </c>
      <c r="S591" s="69" t="n">
        <f aca="false">(-1)*SUM(Roth_01!$D591+Roth_02!$D591+IRA_01!$D591+IRA_02!$D591+Invest_01!$D591+Invest_02!$D591)</f>
        <v>-0</v>
      </c>
      <c r="T591" s="69" t="n">
        <f aca="false">(-1)*(IF(($B591&gt;Input!$O$22),0,Input!$O$28)+IF(($B591&gt;Input!$O$29),0,Input!$O$35)+IF(($B591&gt;Input!$O$36),0,Input!$O$42))</f>
        <v>-0</v>
      </c>
      <c r="U591" s="69" t="n">
        <f aca="false">IF(($AB590*(Input!$C$17/100)&gt;0),0,($AB590*(Input!$C$17/100)))</f>
        <v>0</v>
      </c>
      <c r="V591" s="69"/>
      <c r="W591" s="69" t="n">
        <f aca="false">IF(($N591+$O591+$P591+$Q591+$R591+$S591+$T591+$U591)&lt;0,($N591+$O591+$P591+$Q591+$R591+$S591+$T591+$U591),0)</f>
        <v>0</v>
      </c>
      <c r="X591" s="69"/>
      <c r="Y591" s="69" t="n">
        <f aca="false">IF(($N591+$O591+$P591+$Q591+$R591+$S591+$T591+$U591)&gt;=0,($N591+$O591+$P591+$Q591+$R591+$S591+$T591+$U591),0)</f>
        <v>0</v>
      </c>
      <c r="AA591" s="69" t="n">
        <f aca="false">IF(AND((($AB590+$W590-$U590)&lt;0),($Y591&gt;0)),($AA590-$K591)*(1+Input!$C$19/(12*100)),($AA590+$Y591-$K591)*(1+Input!$C$19/(12*100)))</f>
        <v>76528.651444416</v>
      </c>
      <c r="AB591" s="69" t="n">
        <f aca="false">IF(AND((($AB590+$W590-$U590)&lt;0),($Y591&gt;=0)),($AB590+$W590-$U590+$Y591)*(1+Input!$C$16/(12*100)),0)</f>
        <v>0</v>
      </c>
    </row>
    <row r="592" customFormat="false" ht="12.8" hidden="false" customHeight="false" outlineLevel="0" collapsed="false">
      <c r="A592" s="67" t="n">
        <v>588</v>
      </c>
      <c r="B592" s="68" t="n">
        <f aca="false">EOMONTH(Input!$C$7,A592)</f>
        <v>60813</v>
      </c>
      <c r="D592" s="67" t="n">
        <f aca="false">DATEDIF(Input!$C$23,$B592,"Y")</f>
        <v>89</v>
      </c>
      <c r="E592" s="67" t="n">
        <f aca="false">DATEDIF(Input!$G$23,$B592,"Y")</f>
        <v>87</v>
      </c>
      <c r="G592" s="69" t="n">
        <f aca="false">Salary_01!$L592</f>
        <v>-1219.13104846275</v>
      </c>
      <c r="H592" s="69" t="n">
        <f aca="false">Salary_02!$L592</f>
        <v>-1219.13104846275</v>
      </c>
      <c r="I592" s="69" t="n">
        <f aca="false">Retirement_Dist_01!$J592</f>
        <v>2785.71952778489</v>
      </c>
      <c r="J592" s="69" t="n">
        <f aca="false">Retirement_Dist_02!$J592</f>
        <v>1498.0326652103</v>
      </c>
      <c r="K592" s="69" t="n">
        <f aca="true">IF($B592&gt;Input!$C$28,(-1)*PMT(Input!$C$19/(100*12),($A$620-OFFSET($A$4,MATCH(Input!$C$28,$B$4:$B$620,1),0,1,1)),$AD$4,0,1),0)</f>
        <v>2734.70377450013</v>
      </c>
      <c r="L592" s="69" t="n">
        <f aca="false">IF(AND(($B592&lt;Input!$C$28),($B592&lt;Input!$G$28)),($G592+$H592+$I592+$J592),($G592+$H592+$I592+$J592+$K592))</f>
        <v>4580.19387056981</v>
      </c>
      <c r="M592" s="69" t="n">
        <f aca="false">Mortgage!$L592</f>
        <v>-1064.05485890949</v>
      </c>
      <c r="N592" s="69" t="n">
        <f aca="false">$L592+$M592</f>
        <v>3516.13901166032</v>
      </c>
      <c r="O592" s="69" t="n">
        <f aca="false">IF(AND(($B592&lt;Input!$C$28),($B592&lt;Input!$G$28)),Expenses!$D592,(-1)*$N592)</f>
        <v>-3516.13901166032</v>
      </c>
      <c r="P592" s="69" t="n">
        <f aca="false">Childcare!$D592</f>
        <v>0</v>
      </c>
      <c r="Q592" s="69" t="n">
        <f aca="false">Loan_01!$E592</f>
        <v>0</v>
      </c>
      <c r="R592" s="69" t="n">
        <f aca="false">Loan_02!$E592</f>
        <v>0</v>
      </c>
      <c r="S592" s="69" t="n">
        <f aca="false">(-1)*SUM(Roth_01!$D592+Roth_02!$D592+IRA_01!$D592+IRA_02!$D592+Invest_01!$D592+Invest_02!$D592)</f>
        <v>-0</v>
      </c>
      <c r="T592" s="69" t="n">
        <f aca="false">(-1)*(IF(($B592&gt;Input!$O$22),0,Input!$O$28)+IF(($B592&gt;Input!$O$29),0,Input!$O$35)+IF(($B592&gt;Input!$O$36),0,Input!$O$42))</f>
        <v>-0</v>
      </c>
      <c r="U592" s="69" t="n">
        <f aca="false">IF(($AB591*(Input!$C$17/100)&gt;0),0,($AB591*(Input!$C$17/100)))</f>
        <v>0</v>
      </c>
      <c r="V592" s="69"/>
      <c r="W592" s="69" t="n">
        <f aca="false">IF(($N592+$O592+$P592+$Q592+$R592+$S592+$T592+$U592)&lt;0,($N592+$O592+$P592+$Q592+$R592+$S592+$T592+$U592),0)</f>
        <v>0</v>
      </c>
      <c r="X592" s="69"/>
      <c r="Y592" s="69" t="n">
        <f aca="false">IF(($N592+$O592+$P592+$Q592+$R592+$S592+$T592+$U592)&gt;=0,($N592+$O592+$P592+$Q592+$R592+$S592+$T592+$U592),0)</f>
        <v>0</v>
      </c>
      <c r="AA592" s="69" t="n">
        <f aca="false">IF(AND((($AB591+$W591-$U591)&lt;0),($Y592&gt;0)),($AA591-$K592)*(1+Input!$C$19/(12*100)),($AA591+$Y592-$K592)*(1+Input!$C$19/(12*100)))</f>
        <v>73797.0224177354</v>
      </c>
      <c r="AB592" s="69" t="n">
        <f aca="false">IF(AND((($AB591+$W591-$U591)&lt;0),($Y592&gt;=0)),($AB591+$W591-$U591+$Y592)*(1+Input!$C$16/(12*100)),0)</f>
        <v>0</v>
      </c>
    </row>
    <row r="593" customFormat="false" ht="12.8" hidden="false" customHeight="false" outlineLevel="0" collapsed="false">
      <c r="A593" s="67" t="n">
        <v>589</v>
      </c>
      <c r="B593" s="68" t="n">
        <f aca="false">EOMONTH(Input!$C$7,A593)</f>
        <v>60844</v>
      </c>
      <c r="D593" s="67" t="n">
        <f aca="false">DATEDIF(Input!$C$23,$B593,"Y")</f>
        <v>89</v>
      </c>
      <c r="E593" s="67" t="n">
        <f aca="false">DATEDIF(Input!$G$23,$B593,"Y")</f>
        <v>87</v>
      </c>
      <c r="G593" s="69" t="n">
        <f aca="false">Salary_01!$L593</f>
        <v>-1219.13104846275</v>
      </c>
      <c r="H593" s="69" t="n">
        <f aca="false">Salary_02!$L593</f>
        <v>-1219.13104846275</v>
      </c>
      <c r="I593" s="69" t="n">
        <f aca="false">Retirement_Dist_01!$J593</f>
        <v>2785.71952778489</v>
      </c>
      <c r="J593" s="69" t="n">
        <f aca="false">Retirement_Dist_02!$J593</f>
        <v>1498.0326652103</v>
      </c>
      <c r="K593" s="69" t="n">
        <f aca="true">IF($B593&gt;Input!$C$28,(-1)*PMT(Input!$C$19/(100*12),($A$620-OFFSET($A$4,MATCH(Input!$C$28,$B$4:$B$620,1),0,1,1)),$AD$4,0,1),0)</f>
        <v>2734.70377450013</v>
      </c>
      <c r="L593" s="69" t="n">
        <f aca="false">IF(AND(($B593&lt;Input!$C$28),($B593&lt;Input!$G$28)),($G593+$H593+$I593+$J593),($G593+$H593+$I593+$J593+$K593))</f>
        <v>4580.19387056981</v>
      </c>
      <c r="M593" s="69" t="n">
        <f aca="false">Mortgage!$L593</f>
        <v>-1064.05485890949</v>
      </c>
      <c r="N593" s="69" t="n">
        <f aca="false">$L593+$M593</f>
        <v>3516.13901166032</v>
      </c>
      <c r="O593" s="69" t="n">
        <f aca="false">IF(AND(($B593&lt;Input!$C$28),($B593&lt;Input!$G$28)),Expenses!$D593,(-1)*$N593)</f>
        <v>-3516.13901166032</v>
      </c>
      <c r="P593" s="69" t="n">
        <f aca="false">Childcare!$D593</f>
        <v>0</v>
      </c>
      <c r="Q593" s="69" t="n">
        <f aca="false">Loan_01!$E593</f>
        <v>0</v>
      </c>
      <c r="R593" s="69" t="n">
        <f aca="false">Loan_02!$E593</f>
        <v>0</v>
      </c>
      <c r="S593" s="69" t="n">
        <f aca="false">(-1)*SUM(Roth_01!$D593+Roth_02!$D593+IRA_01!$D593+IRA_02!$D593+Invest_01!$D593+Invest_02!$D593)</f>
        <v>-0</v>
      </c>
      <c r="T593" s="69" t="n">
        <f aca="false">(-1)*(IF(($B593&gt;Input!$O$22),0,Input!$O$28)+IF(($B593&gt;Input!$O$29),0,Input!$O$35)+IF(($B593&gt;Input!$O$36),0,Input!$O$42))</f>
        <v>-0</v>
      </c>
      <c r="U593" s="69" t="n">
        <f aca="false">IF(($AB592*(Input!$C$17/100)&gt;0),0,($AB592*(Input!$C$17/100)))</f>
        <v>0</v>
      </c>
      <c r="V593" s="69"/>
      <c r="W593" s="69" t="n">
        <f aca="false">IF(($N593+$O593+$P593+$Q593+$R593+$S593+$T593+$U593)&lt;0,($N593+$O593+$P593+$Q593+$R593+$S593+$T593+$U593),0)</f>
        <v>0</v>
      </c>
      <c r="X593" s="69"/>
      <c r="Y593" s="69" t="n">
        <f aca="false">IF(($N593+$O593+$P593+$Q593+$R593+$S593+$T593+$U593)&gt;=0,($N593+$O593+$P593+$Q593+$R593+$S593+$T593+$U593),0)</f>
        <v>0</v>
      </c>
      <c r="AA593" s="69" t="n">
        <f aca="false">IF(AND((($AB592+$W592-$U592)&lt;0),($Y593&gt;0)),($AA592-$K593)*(1+Input!$C$19/(12*100)),($AA592+$Y593-$K593)*(1+Input!$C$19/(12*100)))</f>
        <v>71065.2795731787</v>
      </c>
      <c r="AB593" s="69" t="n">
        <f aca="false">IF(AND((($AB592+$W592-$U592)&lt;0),($Y593&gt;=0)),($AB592+$W592-$U592+$Y593)*(1+Input!$C$16/(12*100)),0)</f>
        <v>0</v>
      </c>
    </row>
    <row r="594" customFormat="false" ht="12.8" hidden="false" customHeight="false" outlineLevel="0" collapsed="false">
      <c r="A594" s="67" t="n">
        <v>590</v>
      </c>
      <c r="B594" s="68" t="n">
        <f aca="false">EOMONTH(Input!$C$7,A594)</f>
        <v>60875</v>
      </c>
      <c r="D594" s="67" t="n">
        <f aca="false">DATEDIF(Input!$C$23,$B594,"Y")</f>
        <v>89</v>
      </c>
      <c r="E594" s="67" t="n">
        <f aca="false">DATEDIF(Input!$G$23,$B594,"Y")</f>
        <v>87</v>
      </c>
      <c r="G594" s="69" t="n">
        <f aca="false">Salary_01!$L594</f>
        <v>-1219.13104846275</v>
      </c>
      <c r="H594" s="69" t="n">
        <f aca="false">Salary_02!$L594</f>
        <v>-1219.13104846275</v>
      </c>
      <c r="I594" s="69" t="n">
        <f aca="false">Retirement_Dist_01!$J594</f>
        <v>2785.71952778489</v>
      </c>
      <c r="J594" s="69" t="n">
        <f aca="false">Retirement_Dist_02!$J594</f>
        <v>1498.0326652103</v>
      </c>
      <c r="K594" s="69" t="n">
        <f aca="true">IF($B594&gt;Input!$C$28,(-1)*PMT(Input!$C$19/(100*12),($A$620-OFFSET($A$4,MATCH(Input!$C$28,$B$4:$B$620,1),0,1,1)),$AD$4,0,1),0)</f>
        <v>2734.70377450013</v>
      </c>
      <c r="L594" s="69" t="n">
        <f aca="false">IF(AND(($B594&lt;Input!$C$28),($B594&lt;Input!$G$28)),($G594+$H594+$I594+$J594),($G594+$H594+$I594+$J594+$K594))</f>
        <v>4580.19387056981</v>
      </c>
      <c r="M594" s="69" t="n">
        <f aca="false">Mortgage!$L594</f>
        <v>-1064.05485890949</v>
      </c>
      <c r="N594" s="69" t="n">
        <f aca="false">$L594+$M594</f>
        <v>3516.13901166032</v>
      </c>
      <c r="O594" s="69" t="n">
        <f aca="false">IF(AND(($B594&lt;Input!$C$28),($B594&lt;Input!$G$28)),Expenses!$D594,(-1)*$N594)</f>
        <v>-3516.13901166032</v>
      </c>
      <c r="P594" s="69" t="n">
        <f aca="false">Childcare!$D594</f>
        <v>0</v>
      </c>
      <c r="Q594" s="69" t="n">
        <f aca="false">Loan_01!$E594</f>
        <v>0</v>
      </c>
      <c r="R594" s="69" t="n">
        <f aca="false">Loan_02!$E594</f>
        <v>0</v>
      </c>
      <c r="S594" s="69" t="n">
        <f aca="false">(-1)*SUM(Roth_01!$D594+Roth_02!$D594+IRA_01!$D594+IRA_02!$D594+Invest_01!$D594+Invest_02!$D594)</f>
        <v>-0</v>
      </c>
      <c r="T594" s="69" t="n">
        <f aca="false">(-1)*(IF(($B594&gt;Input!$O$22),0,Input!$O$28)+IF(($B594&gt;Input!$O$29),0,Input!$O$35)+IF(($B594&gt;Input!$O$36),0,Input!$O$42))</f>
        <v>-0</v>
      </c>
      <c r="U594" s="69" t="n">
        <f aca="false">IF(($AB593*(Input!$C$17/100)&gt;0),0,($AB593*(Input!$C$17/100)))</f>
        <v>0</v>
      </c>
      <c r="V594" s="69"/>
      <c r="W594" s="69" t="n">
        <f aca="false">IF(($N594+$O594+$P594+$Q594+$R594+$S594+$T594+$U594)&lt;0,($N594+$O594+$P594+$Q594+$R594+$S594+$T594+$U594),0)</f>
        <v>0</v>
      </c>
      <c r="X594" s="69"/>
      <c r="Y594" s="69" t="n">
        <f aca="false">IF(($N594+$O594+$P594+$Q594+$R594+$S594+$T594+$U594)&gt;=0,($N594+$O594+$P594+$Q594+$R594+$S594+$T594+$U594),0)</f>
        <v>0</v>
      </c>
      <c r="AA594" s="69" t="n">
        <f aca="false">IF(AND((($AB593+$W593-$U593)&lt;0),($Y594&gt;0)),($AA593-$K594)*(1+Input!$C$19/(12*100)),($AA593+$Y594-$K594)*(1+Input!$C$19/(12*100)))</f>
        <v>68333.4229060036</v>
      </c>
      <c r="AB594" s="69" t="n">
        <f aca="false">IF(AND((($AB593+$W593-$U593)&lt;0),($Y594&gt;=0)),($AB593+$W593-$U593+$Y594)*(1+Input!$C$16/(12*100)),0)</f>
        <v>0</v>
      </c>
    </row>
    <row r="595" customFormat="false" ht="12.8" hidden="false" customHeight="false" outlineLevel="0" collapsed="false">
      <c r="A595" s="67" t="n">
        <v>591</v>
      </c>
      <c r="B595" s="68" t="n">
        <f aca="false">EOMONTH(Input!$C$7,A595)</f>
        <v>60905</v>
      </c>
      <c r="D595" s="67" t="n">
        <f aca="false">DATEDIF(Input!$C$23,$B595,"Y")</f>
        <v>89</v>
      </c>
      <c r="E595" s="67" t="n">
        <f aca="false">DATEDIF(Input!$G$23,$B595,"Y")</f>
        <v>87</v>
      </c>
      <c r="G595" s="69" t="n">
        <f aca="false">Salary_01!$L595</f>
        <v>-1219.13104846275</v>
      </c>
      <c r="H595" s="69" t="n">
        <f aca="false">Salary_02!$L595</f>
        <v>-1219.13104846275</v>
      </c>
      <c r="I595" s="69" t="n">
        <f aca="false">Retirement_Dist_01!$J595</f>
        <v>2785.71952778489</v>
      </c>
      <c r="J595" s="69" t="n">
        <f aca="false">Retirement_Dist_02!$J595</f>
        <v>1498.0326652103</v>
      </c>
      <c r="K595" s="69" t="n">
        <f aca="true">IF($B595&gt;Input!$C$28,(-1)*PMT(Input!$C$19/(100*12),($A$620-OFFSET($A$4,MATCH(Input!$C$28,$B$4:$B$620,1),0,1,1)),$AD$4,0,1),0)</f>
        <v>2734.70377450013</v>
      </c>
      <c r="L595" s="69" t="n">
        <f aca="false">IF(AND(($B595&lt;Input!$C$28),($B595&lt;Input!$G$28)),($G595+$H595+$I595+$J595),($G595+$H595+$I595+$J595+$K595))</f>
        <v>4580.19387056981</v>
      </c>
      <c r="M595" s="69" t="n">
        <f aca="false">Mortgage!$L595</f>
        <v>-1064.05485890949</v>
      </c>
      <c r="N595" s="69" t="n">
        <f aca="false">$L595+$M595</f>
        <v>3516.13901166032</v>
      </c>
      <c r="O595" s="69" t="n">
        <f aca="false">IF(AND(($B595&lt;Input!$C$28),($B595&lt;Input!$G$28)),Expenses!$D595,(-1)*$N595)</f>
        <v>-3516.13901166032</v>
      </c>
      <c r="P595" s="69" t="n">
        <f aca="false">Childcare!$D595</f>
        <v>0</v>
      </c>
      <c r="Q595" s="69" t="n">
        <f aca="false">Loan_01!$E595</f>
        <v>0</v>
      </c>
      <c r="R595" s="69" t="n">
        <f aca="false">Loan_02!$E595</f>
        <v>0</v>
      </c>
      <c r="S595" s="69" t="n">
        <f aca="false">(-1)*SUM(Roth_01!$D595+Roth_02!$D595+IRA_01!$D595+IRA_02!$D595+Invest_01!$D595+Invest_02!$D595)</f>
        <v>-0</v>
      </c>
      <c r="T595" s="69" t="n">
        <f aca="false">(-1)*(IF(($B595&gt;Input!$O$22),0,Input!$O$28)+IF(($B595&gt;Input!$O$29),0,Input!$O$35)+IF(($B595&gt;Input!$O$36),0,Input!$O$42))</f>
        <v>-0</v>
      </c>
      <c r="U595" s="69" t="n">
        <f aca="false">IF(($AB594*(Input!$C$17/100)&gt;0),0,($AB594*(Input!$C$17/100)))</f>
        <v>0</v>
      </c>
      <c r="V595" s="69"/>
      <c r="W595" s="69" t="n">
        <f aca="false">IF(($N595+$O595+$P595+$Q595+$R595+$S595+$T595+$U595)&lt;0,($N595+$O595+$P595+$Q595+$R595+$S595+$T595+$U595),0)</f>
        <v>0</v>
      </c>
      <c r="X595" s="69"/>
      <c r="Y595" s="69" t="n">
        <f aca="false">IF(($N595+$O595+$P595+$Q595+$R595+$S595+$T595+$U595)&gt;=0,($N595+$O595+$P595+$Q595+$R595+$S595+$T595+$U595),0)</f>
        <v>0</v>
      </c>
      <c r="AA595" s="69" t="n">
        <f aca="false">IF(AND((($AB594+$W594-$U594)&lt;0),($Y595&gt;0)),($AA594-$K595)*(1+Input!$C$19/(12*100)),($AA594+$Y595-$K595)*(1+Input!$C$19/(12*100)))</f>
        <v>65601.4524114673</v>
      </c>
      <c r="AB595" s="69" t="n">
        <f aca="false">IF(AND((($AB594+$W594-$U594)&lt;0),($Y595&gt;=0)),($AB594+$W594-$U594+$Y595)*(1+Input!$C$16/(12*100)),0)</f>
        <v>0</v>
      </c>
    </row>
    <row r="596" customFormat="false" ht="12.8" hidden="false" customHeight="false" outlineLevel="0" collapsed="false">
      <c r="A596" s="67" t="n">
        <v>592</v>
      </c>
      <c r="B596" s="68" t="n">
        <f aca="false">EOMONTH(Input!$C$7,A596)</f>
        <v>60936</v>
      </c>
      <c r="D596" s="67" t="n">
        <f aca="false">DATEDIF(Input!$C$23,$B596,"Y")</f>
        <v>89</v>
      </c>
      <c r="E596" s="67" t="n">
        <f aca="false">DATEDIF(Input!$G$23,$B596,"Y")</f>
        <v>88</v>
      </c>
      <c r="G596" s="69" t="n">
        <f aca="false">Salary_01!$L596</f>
        <v>-1219.13104846275</v>
      </c>
      <c r="H596" s="69" t="n">
        <f aca="false">Salary_02!$L596</f>
        <v>-1219.13104846275</v>
      </c>
      <c r="I596" s="69" t="n">
        <f aca="false">Retirement_Dist_01!$J596</f>
        <v>2785.71952778489</v>
      </c>
      <c r="J596" s="69" t="n">
        <f aca="false">Retirement_Dist_02!$J596</f>
        <v>1498.0326652103</v>
      </c>
      <c r="K596" s="69" t="n">
        <f aca="true">IF($B596&gt;Input!$C$28,(-1)*PMT(Input!$C$19/(100*12),($A$620-OFFSET($A$4,MATCH(Input!$C$28,$B$4:$B$620,1),0,1,1)),$AD$4,0,1),0)</f>
        <v>2734.70377450013</v>
      </c>
      <c r="L596" s="69" t="n">
        <f aca="false">IF(AND(($B596&lt;Input!$C$28),($B596&lt;Input!$G$28)),($G596+$H596+$I596+$J596),($G596+$H596+$I596+$J596+$K596))</f>
        <v>4580.19387056981</v>
      </c>
      <c r="M596" s="69" t="n">
        <f aca="false">Mortgage!$L596</f>
        <v>-1064.05485890949</v>
      </c>
      <c r="N596" s="69" t="n">
        <f aca="false">$L596+$M596</f>
        <v>3516.13901166032</v>
      </c>
      <c r="O596" s="69" t="n">
        <f aca="false">IF(AND(($B596&lt;Input!$C$28),($B596&lt;Input!$G$28)),Expenses!$D596,(-1)*$N596)</f>
        <v>-3516.13901166032</v>
      </c>
      <c r="P596" s="69" t="n">
        <f aca="false">Childcare!$D596</f>
        <v>0</v>
      </c>
      <c r="Q596" s="69" t="n">
        <f aca="false">Loan_01!$E596</f>
        <v>0</v>
      </c>
      <c r="R596" s="69" t="n">
        <f aca="false">Loan_02!$E596</f>
        <v>0</v>
      </c>
      <c r="S596" s="69" t="n">
        <f aca="false">(-1)*SUM(Roth_01!$D596+Roth_02!$D596+IRA_01!$D596+IRA_02!$D596+Invest_01!$D596+Invest_02!$D596)</f>
        <v>-0</v>
      </c>
      <c r="T596" s="69" t="n">
        <f aca="false">(-1)*(IF(($B596&gt;Input!$O$22),0,Input!$O$28)+IF(($B596&gt;Input!$O$29),0,Input!$O$35)+IF(($B596&gt;Input!$O$36),0,Input!$O$42))</f>
        <v>-0</v>
      </c>
      <c r="U596" s="69" t="n">
        <f aca="false">IF(($AB595*(Input!$C$17/100)&gt;0),0,($AB595*(Input!$C$17/100)))</f>
        <v>0</v>
      </c>
      <c r="V596" s="69"/>
      <c r="W596" s="69" t="n">
        <f aca="false">IF(($N596+$O596+$P596+$Q596+$R596+$S596+$T596+$U596)&lt;0,($N596+$O596+$P596+$Q596+$R596+$S596+$T596+$U596),0)</f>
        <v>0</v>
      </c>
      <c r="X596" s="69"/>
      <c r="Y596" s="69" t="n">
        <f aca="false">IF(($N596+$O596+$P596+$Q596+$R596+$S596+$T596+$U596)&gt;=0,($N596+$O596+$P596+$Q596+$R596+$S596+$T596+$U596),0)</f>
        <v>0</v>
      </c>
      <c r="AA596" s="69" t="n">
        <f aca="false">IF(AND((($AB595+$W595-$U595)&lt;0),($Y596&gt;0)),($AA595-$K596)*(1+Input!$C$19/(12*100)),($AA595+$Y596-$K596)*(1+Input!$C$19/(12*100)))</f>
        <v>62869.368084827</v>
      </c>
      <c r="AB596" s="69" t="n">
        <f aca="false">IF(AND((($AB595+$W595-$U595)&lt;0),($Y596&gt;=0)),($AB595+$W595-$U595+$Y596)*(1+Input!$C$16/(12*100)),0)</f>
        <v>0</v>
      </c>
    </row>
    <row r="597" customFormat="false" ht="12.8" hidden="false" customHeight="false" outlineLevel="0" collapsed="false">
      <c r="A597" s="67" t="n">
        <v>593</v>
      </c>
      <c r="B597" s="68" t="n">
        <f aca="false">EOMONTH(Input!$C$7,A597)</f>
        <v>60966</v>
      </c>
      <c r="D597" s="67" t="n">
        <f aca="false">DATEDIF(Input!$C$23,$B597,"Y")</f>
        <v>89</v>
      </c>
      <c r="E597" s="67" t="n">
        <f aca="false">DATEDIF(Input!$G$23,$B597,"Y")</f>
        <v>88</v>
      </c>
      <c r="G597" s="69" t="n">
        <f aca="false">Salary_01!$L597</f>
        <v>-1219.13104846275</v>
      </c>
      <c r="H597" s="69" t="n">
        <f aca="false">Salary_02!$L597</f>
        <v>-1219.13104846275</v>
      </c>
      <c r="I597" s="69" t="n">
        <f aca="false">Retirement_Dist_01!$J597</f>
        <v>2785.71952778489</v>
      </c>
      <c r="J597" s="69" t="n">
        <f aca="false">Retirement_Dist_02!$J597</f>
        <v>1498.0326652103</v>
      </c>
      <c r="K597" s="69" t="n">
        <f aca="true">IF($B597&gt;Input!$C$28,(-1)*PMT(Input!$C$19/(100*12),($A$620-OFFSET($A$4,MATCH(Input!$C$28,$B$4:$B$620,1),0,1,1)),$AD$4,0,1),0)</f>
        <v>2734.70377450013</v>
      </c>
      <c r="L597" s="69" t="n">
        <f aca="false">IF(AND(($B597&lt;Input!$C$28),($B597&lt;Input!$G$28)),($G597+$H597+$I597+$J597),($G597+$H597+$I597+$J597+$K597))</f>
        <v>4580.19387056981</v>
      </c>
      <c r="M597" s="69" t="n">
        <f aca="false">Mortgage!$L597</f>
        <v>-1064.05485890949</v>
      </c>
      <c r="N597" s="69" t="n">
        <f aca="false">$L597+$M597</f>
        <v>3516.13901166032</v>
      </c>
      <c r="O597" s="69" t="n">
        <f aca="false">IF(AND(($B597&lt;Input!$C$28),($B597&lt;Input!$G$28)),Expenses!$D597,(-1)*$N597)</f>
        <v>-3516.13901166032</v>
      </c>
      <c r="P597" s="69" t="n">
        <f aca="false">Childcare!$D597</f>
        <v>0</v>
      </c>
      <c r="Q597" s="69" t="n">
        <f aca="false">Loan_01!$E597</f>
        <v>0</v>
      </c>
      <c r="R597" s="69" t="n">
        <f aca="false">Loan_02!$E597</f>
        <v>0</v>
      </c>
      <c r="S597" s="69" t="n">
        <f aca="false">(-1)*SUM(Roth_01!$D597+Roth_02!$D597+IRA_01!$D597+IRA_02!$D597+Invest_01!$D597+Invest_02!$D597)</f>
        <v>-0</v>
      </c>
      <c r="T597" s="69" t="n">
        <f aca="false">(-1)*(IF(($B597&gt;Input!$O$22),0,Input!$O$28)+IF(($B597&gt;Input!$O$29),0,Input!$O$35)+IF(($B597&gt;Input!$O$36),0,Input!$O$42))</f>
        <v>-0</v>
      </c>
      <c r="U597" s="69" t="n">
        <f aca="false">IF(($AB596*(Input!$C$17/100)&gt;0),0,($AB596*(Input!$C$17/100)))</f>
        <v>0</v>
      </c>
      <c r="V597" s="69"/>
      <c r="W597" s="69" t="n">
        <f aca="false">IF(($N597+$O597+$P597+$Q597+$R597+$S597+$T597+$U597)&lt;0,($N597+$O597+$P597+$Q597+$R597+$S597+$T597+$U597),0)</f>
        <v>0</v>
      </c>
      <c r="X597" s="69"/>
      <c r="Y597" s="69" t="n">
        <f aca="false">IF(($N597+$O597+$P597+$Q597+$R597+$S597+$T597+$U597)&gt;=0,($N597+$O597+$P597+$Q597+$R597+$S597+$T597+$U597),0)</f>
        <v>0</v>
      </c>
      <c r="AA597" s="69" t="n">
        <f aca="false">IF(AND((($AB596+$W596-$U596)&lt;0),($Y597&gt;0)),($AA596-$K597)*(1+Input!$C$19/(12*100)),($AA596+$Y597-$K597)*(1+Input!$C$19/(12*100)))</f>
        <v>60137.1699213398</v>
      </c>
      <c r="AB597" s="69" t="n">
        <f aca="false">IF(AND((($AB596+$W596-$U596)&lt;0),($Y597&gt;=0)),($AB596+$W596-$U596+$Y597)*(1+Input!$C$16/(12*100)),0)</f>
        <v>0</v>
      </c>
    </row>
    <row r="598" customFormat="false" ht="12.8" hidden="false" customHeight="false" outlineLevel="0" collapsed="false">
      <c r="A598" s="67" t="n">
        <v>594</v>
      </c>
      <c r="B598" s="68" t="n">
        <f aca="false">EOMONTH(Input!$C$7,A598)</f>
        <v>60997</v>
      </c>
      <c r="D598" s="67" t="n">
        <f aca="false">DATEDIF(Input!$C$23,$B598,"Y")</f>
        <v>89</v>
      </c>
      <c r="E598" s="67" t="n">
        <f aca="false">DATEDIF(Input!$G$23,$B598,"Y")</f>
        <v>88</v>
      </c>
      <c r="G598" s="69" t="n">
        <f aca="false">Salary_01!$L598</f>
        <v>-1219.13104846275</v>
      </c>
      <c r="H598" s="69" t="n">
        <f aca="false">Salary_02!$L598</f>
        <v>-1219.13104846275</v>
      </c>
      <c r="I598" s="69" t="n">
        <f aca="false">Retirement_Dist_01!$J598</f>
        <v>2785.71952778489</v>
      </c>
      <c r="J598" s="69" t="n">
        <f aca="false">Retirement_Dist_02!$J598</f>
        <v>1498.0326652103</v>
      </c>
      <c r="K598" s="69" t="n">
        <f aca="true">IF($B598&gt;Input!$C$28,(-1)*PMT(Input!$C$19/(100*12),($A$620-OFFSET($A$4,MATCH(Input!$C$28,$B$4:$B$620,1),0,1,1)),$AD$4,0,1),0)</f>
        <v>2734.70377450013</v>
      </c>
      <c r="L598" s="69" t="n">
        <f aca="false">IF(AND(($B598&lt;Input!$C$28),($B598&lt;Input!$G$28)),($G598+$H598+$I598+$J598),($G598+$H598+$I598+$J598+$K598))</f>
        <v>4580.19387056981</v>
      </c>
      <c r="M598" s="69" t="n">
        <f aca="false">Mortgage!$L598</f>
        <v>-1064.05485890949</v>
      </c>
      <c r="N598" s="69" t="n">
        <f aca="false">$L598+$M598</f>
        <v>3516.13901166032</v>
      </c>
      <c r="O598" s="69" t="n">
        <f aca="false">IF(AND(($B598&lt;Input!$C$28),($B598&lt;Input!$G$28)),Expenses!$D598,(-1)*$N598)</f>
        <v>-3516.13901166032</v>
      </c>
      <c r="P598" s="69" t="n">
        <f aca="false">Childcare!$D598</f>
        <v>0</v>
      </c>
      <c r="Q598" s="69" t="n">
        <f aca="false">Loan_01!$E598</f>
        <v>0</v>
      </c>
      <c r="R598" s="69" t="n">
        <f aca="false">Loan_02!$E598</f>
        <v>0</v>
      </c>
      <c r="S598" s="69" t="n">
        <f aca="false">(-1)*SUM(Roth_01!$D598+Roth_02!$D598+IRA_01!$D598+IRA_02!$D598+Invest_01!$D598+Invest_02!$D598)</f>
        <v>-0</v>
      </c>
      <c r="T598" s="69" t="n">
        <f aca="false">(-1)*(IF(($B598&gt;Input!$O$22),0,Input!$O$28)+IF(($B598&gt;Input!$O$29),0,Input!$O$35)+IF(($B598&gt;Input!$O$36),0,Input!$O$42))</f>
        <v>-0</v>
      </c>
      <c r="U598" s="69" t="n">
        <f aca="false">IF(($AB597*(Input!$C$17/100)&gt;0),0,($AB597*(Input!$C$17/100)))</f>
        <v>0</v>
      </c>
      <c r="V598" s="69"/>
      <c r="W598" s="69" t="n">
        <f aca="false">IF(($N598+$O598+$P598+$Q598+$R598+$S598+$T598+$U598)&lt;0,($N598+$O598+$P598+$Q598+$R598+$S598+$T598+$U598),0)</f>
        <v>0</v>
      </c>
      <c r="X598" s="69"/>
      <c r="Y598" s="69" t="n">
        <f aca="false">IF(($N598+$O598+$P598+$Q598+$R598+$S598+$T598+$U598)&gt;=0,($N598+$O598+$P598+$Q598+$R598+$S598+$T598+$U598),0)</f>
        <v>0</v>
      </c>
      <c r="AA598" s="69" t="n">
        <f aca="false">IF(AND((($AB597+$W597-$U597)&lt;0),($Y598&gt;0)),($AA597-$K598)*(1+Input!$C$19/(12*100)),($AA597+$Y598-$K598)*(1+Input!$C$19/(12*100)))</f>
        <v>57404.8579162625</v>
      </c>
      <c r="AB598" s="69" t="n">
        <f aca="false">IF(AND((($AB597+$W597-$U597)&lt;0),($Y598&gt;=0)),($AB597+$W597-$U597+$Y598)*(1+Input!$C$16/(12*100)),0)</f>
        <v>0</v>
      </c>
    </row>
    <row r="599" customFormat="false" ht="12.8" hidden="false" customHeight="false" outlineLevel="0" collapsed="false">
      <c r="A599" s="67" t="n">
        <v>595</v>
      </c>
      <c r="B599" s="68" t="n">
        <f aca="false">EOMONTH(Input!$C$7,A599)</f>
        <v>61028</v>
      </c>
      <c r="D599" s="67" t="n">
        <f aca="false">DATEDIF(Input!$C$23,$B599,"Y")</f>
        <v>89</v>
      </c>
      <c r="E599" s="67" t="n">
        <f aca="false">DATEDIF(Input!$G$23,$B599,"Y")</f>
        <v>88</v>
      </c>
      <c r="G599" s="69" t="n">
        <f aca="false">Salary_01!$L599</f>
        <v>-1219.13104846275</v>
      </c>
      <c r="H599" s="69" t="n">
        <f aca="false">Salary_02!$L599</f>
        <v>-1219.13104846275</v>
      </c>
      <c r="I599" s="69" t="n">
        <f aca="false">Retirement_Dist_01!$J599</f>
        <v>2785.71952778489</v>
      </c>
      <c r="J599" s="69" t="n">
        <f aca="false">Retirement_Dist_02!$J599</f>
        <v>1498.0326652103</v>
      </c>
      <c r="K599" s="69" t="n">
        <f aca="true">IF($B599&gt;Input!$C$28,(-1)*PMT(Input!$C$19/(100*12),($A$620-OFFSET($A$4,MATCH(Input!$C$28,$B$4:$B$620,1),0,1,1)),$AD$4,0,1),0)</f>
        <v>2734.70377450013</v>
      </c>
      <c r="L599" s="69" t="n">
        <f aca="false">IF(AND(($B599&lt;Input!$C$28),($B599&lt;Input!$G$28)),($G599+$H599+$I599+$J599),($G599+$H599+$I599+$J599+$K599))</f>
        <v>4580.19387056981</v>
      </c>
      <c r="M599" s="69" t="n">
        <f aca="false">Mortgage!$L599</f>
        <v>-1064.05485890949</v>
      </c>
      <c r="N599" s="69" t="n">
        <f aca="false">$L599+$M599</f>
        <v>3516.13901166032</v>
      </c>
      <c r="O599" s="69" t="n">
        <f aca="false">IF(AND(($B599&lt;Input!$C$28),($B599&lt;Input!$G$28)),Expenses!$D599,(-1)*$N599)</f>
        <v>-3516.13901166032</v>
      </c>
      <c r="P599" s="69" t="n">
        <f aca="false">Childcare!$D599</f>
        <v>0</v>
      </c>
      <c r="Q599" s="69" t="n">
        <f aca="false">Loan_01!$E599</f>
        <v>0</v>
      </c>
      <c r="R599" s="69" t="n">
        <f aca="false">Loan_02!$E599</f>
        <v>0</v>
      </c>
      <c r="S599" s="69" t="n">
        <f aca="false">(-1)*SUM(Roth_01!$D599+Roth_02!$D599+IRA_01!$D599+IRA_02!$D599+Invest_01!$D599+Invest_02!$D599)</f>
        <v>-0</v>
      </c>
      <c r="T599" s="69" t="n">
        <f aca="false">(-1)*(IF(($B599&gt;Input!$O$22),0,Input!$O$28)+IF(($B599&gt;Input!$O$29),0,Input!$O$35)+IF(($B599&gt;Input!$O$36),0,Input!$O$42))</f>
        <v>-0</v>
      </c>
      <c r="U599" s="69" t="n">
        <f aca="false">IF(($AB598*(Input!$C$17/100)&gt;0),0,($AB598*(Input!$C$17/100)))</f>
        <v>0</v>
      </c>
      <c r="V599" s="69"/>
      <c r="W599" s="69" t="n">
        <f aca="false">IF(($N599+$O599+$P599+$Q599+$R599+$S599+$T599+$U599)&lt;0,($N599+$O599+$P599+$Q599+$R599+$S599+$T599+$U599),0)</f>
        <v>0</v>
      </c>
      <c r="X599" s="69"/>
      <c r="Y599" s="69" t="n">
        <f aca="false">IF(($N599+$O599+$P599+$Q599+$R599+$S599+$T599+$U599)&gt;=0,($N599+$O599+$P599+$Q599+$R599+$S599+$T599+$U599),0)</f>
        <v>0</v>
      </c>
      <c r="AA599" s="69" t="n">
        <f aca="false">IF(AND((($AB598+$W598-$U598)&lt;0),($Y599&gt;0)),($AA598-$K599)*(1+Input!$C$19/(12*100)),($AA598+$Y599-$K599)*(1+Input!$C$19/(12*100)))</f>
        <v>54672.4320648516</v>
      </c>
      <c r="AB599" s="69" t="n">
        <f aca="false">IF(AND((($AB598+$W598-$U598)&lt;0),($Y599&gt;=0)),($AB598+$W598-$U598+$Y599)*(1+Input!$C$16/(12*100)),0)</f>
        <v>0</v>
      </c>
    </row>
    <row r="600" customFormat="false" ht="12.8" hidden="false" customHeight="false" outlineLevel="0" collapsed="false">
      <c r="A600" s="67" t="n">
        <v>596</v>
      </c>
      <c r="B600" s="68" t="n">
        <f aca="false">EOMONTH(Input!$C$7,A600)</f>
        <v>61056</v>
      </c>
      <c r="D600" s="67" t="n">
        <f aca="false">DATEDIF(Input!$C$23,$B600,"Y")</f>
        <v>89</v>
      </c>
      <c r="E600" s="67" t="n">
        <f aca="false">DATEDIF(Input!$G$23,$B600,"Y")</f>
        <v>88</v>
      </c>
      <c r="G600" s="69" t="n">
        <f aca="false">Salary_01!$L600</f>
        <v>-1219.13104846275</v>
      </c>
      <c r="H600" s="69" t="n">
        <f aca="false">Salary_02!$L600</f>
        <v>-1219.13104846275</v>
      </c>
      <c r="I600" s="69" t="n">
        <f aca="false">Retirement_Dist_01!$J600</f>
        <v>2785.71952778489</v>
      </c>
      <c r="J600" s="69" t="n">
        <f aca="false">Retirement_Dist_02!$J600</f>
        <v>1498.0326652103</v>
      </c>
      <c r="K600" s="69" t="n">
        <f aca="true">IF($B600&gt;Input!$C$28,(-1)*PMT(Input!$C$19/(100*12),($A$620-OFFSET($A$4,MATCH(Input!$C$28,$B$4:$B$620,1),0,1,1)),$AD$4,0,1),0)</f>
        <v>2734.70377450013</v>
      </c>
      <c r="L600" s="69" t="n">
        <f aca="false">IF(AND(($B600&lt;Input!$C$28),($B600&lt;Input!$G$28)),($G600+$H600+$I600+$J600),($G600+$H600+$I600+$J600+$K600))</f>
        <v>4580.19387056981</v>
      </c>
      <c r="M600" s="69" t="n">
        <f aca="false">Mortgage!$L600</f>
        <v>-1064.05485890949</v>
      </c>
      <c r="N600" s="69" t="n">
        <f aca="false">$L600+$M600</f>
        <v>3516.13901166032</v>
      </c>
      <c r="O600" s="69" t="n">
        <f aca="false">IF(AND(($B600&lt;Input!$C$28),($B600&lt;Input!$G$28)),Expenses!$D600,(-1)*$N600)</f>
        <v>-3516.13901166032</v>
      </c>
      <c r="P600" s="69" t="n">
        <f aca="false">Childcare!$D600</f>
        <v>0</v>
      </c>
      <c r="Q600" s="69" t="n">
        <f aca="false">Loan_01!$E600</f>
        <v>0</v>
      </c>
      <c r="R600" s="69" t="n">
        <f aca="false">Loan_02!$E600</f>
        <v>0</v>
      </c>
      <c r="S600" s="69" t="n">
        <f aca="false">(-1)*SUM(Roth_01!$D600+Roth_02!$D600+IRA_01!$D600+IRA_02!$D600+Invest_01!$D600+Invest_02!$D600)</f>
        <v>-0</v>
      </c>
      <c r="T600" s="69" t="n">
        <f aca="false">(-1)*(IF(($B600&gt;Input!$O$22),0,Input!$O$28)+IF(($B600&gt;Input!$O$29),0,Input!$O$35)+IF(($B600&gt;Input!$O$36),0,Input!$O$42))</f>
        <v>-0</v>
      </c>
      <c r="U600" s="69" t="n">
        <f aca="false">IF(($AB599*(Input!$C$17/100)&gt;0),0,($AB599*(Input!$C$17/100)))</f>
        <v>0</v>
      </c>
      <c r="V600" s="69"/>
      <c r="W600" s="69" t="n">
        <f aca="false">IF(($N600+$O600+$P600+$Q600+$R600+$S600+$T600+$U600)&lt;0,($N600+$O600+$P600+$Q600+$R600+$S600+$T600+$U600),0)</f>
        <v>0</v>
      </c>
      <c r="X600" s="69"/>
      <c r="Y600" s="69" t="n">
        <f aca="false">IF(($N600+$O600+$P600+$Q600+$R600+$S600+$T600+$U600)&gt;=0,($N600+$O600+$P600+$Q600+$R600+$S600+$T600+$U600),0)</f>
        <v>0</v>
      </c>
      <c r="AA600" s="69" t="n">
        <f aca="false">IF(AND((($AB599+$W599-$U599)&lt;0),($Y600&gt;0)),($AA599-$K600)*(1+Input!$C$19/(12*100)),($AA599+$Y600-$K600)*(1+Input!$C$19/(12*100)))</f>
        <v>51939.8923623635</v>
      </c>
      <c r="AB600" s="69" t="n">
        <f aca="false">IF(AND((($AB599+$W599-$U599)&lt;0),($Y600&gt;=0)),($AB599+$W599-$U599+$Y600)*(1+Input!$C$16/(12*100)),0)</f>
        <v>0</v>
      </c>
    </row>
    <row r="601" customFormat="false" ht="12.8" hidden="false" customHeight="false" outlineLevel="0" collapsed="false">
      <c r="A601" s="67" t="n">
        <v>597</v>
      </c>
      <c r="B601" s="68" t="n">
        <f aca="false">EOMONTH(Input!$C$7,A601)</f>
        <v>61087</v>
      </c>
      <c r="D601" s="67" t="n">
        <f aca="false">DATEDIF(Input!$C$23,$B601,"Y")</f>
        <v>89</v>
      </c>
      <c r="E601" s="67" t="n">
        <f aca="false">DATEDIF(Input!$G$23,$B601,"Y")</f>
        <v>88</v>
      </c>
      <c r="G601" s="69" t="n">
        <f aca="false">Salary_01!$L601</f>
        <v>-1219.13104846275</v>
      </c>
      <c r="H601" s="69" t="n">
        <f aca="false">Salary_02!$L601</f>
        <v>-1219.13104846275</v>
      </c>
      <c r="I601" s="69" t="n">
        <f aca="false">Retirement_Dist_01!$J601</f>
        <v>2785.71952778489</v>
      </c>
      <c r="J601" s="69" t="n">
        <f aca="false">Retirement_Dist_02!$J601</f>
        <v>1498.0326652103</v>
      </c>
      <c r="K601" s="69" t="n">
        <f aca="true">IF($B601&gt;Input!$C$28,(-1)*PMT(Input!$C$19/(100*12),($A$620-OFFSET($A$4,MATCH(Input!$C$28,$B$4:$B$620,1),0,1,1)),$AD$4,0,1),0)</f>
        <v>2734.70377450013</v>
      </c>
      <c r="L601" s="69" t="n">
        <f aca="false">IF(AND(($B601&lt;Input!$C$28),($B601&lt;Input!$G$28)),($G601+$H601+$I601+$J601),($G601+$H601+$I601+$J601+$K601))</f>
        <v>4580.19387056981</v>
      </c>
      <c r="M601" s="69" t="n">
        <f aca="false">Mortgage!$L601</f>
        <v>-1064.05485890949</v>
      </c>
      <c r="N601" s="69" t="n">
        <f aca="false">$L601+$M601</f>
        <v>3516.13901166032</v>
      </c>
      <c r="O601" s="69" t="n">
        <f aca="false">IF(AND(($B601&lt;Input!$C$28),($B601&lt;Input!$G$28)),Expenses!$D601,(-1)*$N601)</f>
        <v>-3516.13901166032</v>
      </c>
      <c r="P601" s="69" t="n">
        <f aca="false">Childcare!$D601</f>
        <v>0</v>
      </c>
      <c r="Q601" s="69" t="n">
        <f aca="false">Loan_01!$E601</f>
        <v>0</v>
      </c>
      <c r="R601" s="69" t="n">
        <f aca="false">Loan_02!$E601</f>
        <v>0</v>
      </c>
      <c r="S601" s="69" t="n">
        <f aca="false">(-1)*SUM(Roth_01!$D601+Roth_02!$D601+IRA_01!$D601+IRA_02!$D601+Invest_01!$D601+Invest_02!$D601)</f>
        <v>-0</v>
      </c>
      <c r="T601" s="69" t="n">
        <f aca="false">(-1)*(IF(($B601&gt;Input!$O$22),0,Input!$O$28)+IF(($B601&gt;Input!$O$29),0,Input!$O$35)+IF(($B601&gt;Input!$O$36),0,Input!$O$42))</f>
        <v>-0</v>
      </c>
      <c r="U601" s="69" t="n">
        <f aca="false">IF(($AB600*(Input!$C$17/100)&gt;0),0,($AB600*(Input!$C$17/100)))</f>
        <v>0</v>
      </c>
      <c r="V601" s="69"/>
      <c r="W601" s="69" t="n">
        <f aca="false">IF(($N601+$O601+$P601+$Q601+$R601+$S601+$T601+$U601)&lt;0,($N601+$O601+$P601+$Q601+$R601+$S601+$T601+$U601),0)</f>
        <v>0</v>
      </c>
      <c r="X601" s="69"/>
      <c r="Y601" s="69" t="n">
        <f aca="false">IF(($N601+$O601+$P601+$Q601+$R601+$S601+$T601+$U601)&gt;=0,($N601+$O601+$P601+$Q601+$R601+$S601+$T601+$U601),0)</f>
        <v>0</v>
      </c>
      <c r="AA601" s="69" t="n">
        <f aca="false">IF(AND((($AB600+$W600-$U600)&lt;0),($Y601&gt;0)),($AA600-$K601)*(1+Input!$C$19/(12*100)),($AA600+$Y601-$K601)*(1+Input!$C$19/(12*100)))</f>
        <v>49207.2388040546</v>
      </c>
      <c r="AB601" s="69" t="n">
        <f aca="false">IF(AND((($AB600+$W600-$U600)&lt;0),($Y601&gt;=0)),($AB600+$W600-$U600+$Y601)*(1+Input!$C$16/(12*100)),0)</f>
        <v>0</v>
      </c>
    </row>
    <row r="602" customFormat="false" ht="12.8" hidden="false" customHeight="false" outlineLevel="0" collapsed="false">
      <c r="A602" s="67" t="n">
        <v>598</v>
      </c>
      <c r="B602" s="68" t="n">
        <f aca="false">EOMONTH(Input!$C$7,A602)</f>
        <v>61117</v>
      </c>
      <c r="D602" s="67" t="n">
        <f aca="false">DATEDIF(Input!$C$23,$B602,"Y")</f>
        <v>89</v>
      </c>
      <c r="E602" s="67" t="n">
        <f aca="false">DATEDIF(Input!$G$23,$B602,"Y")</f>
        <v>88</v>
      </c>
      <c r="G602" s="69" t="n">
        <f aca="false">Salary_01!$L602</f>
        <v>-1219.13104846275</v>
      </c>
      <c r="H602" s="69" t="n">
        <f aca="false">Salary_02!$L602</f>
        <v>-1219.13104846275</v>
      </c>
      <c r="I602" s="69" t="n">
        <f aca="false">Retirement_Dist_01!$J602</f>
        <v>2785.71952778489</v>
      </c>
      <c r="J602" s="69" t="n">
        <f aca="false">Retirement_Dist_02!$J602</f>
        <v>1498.0326652103</v>
      </c>
      <c r="K602" s="69" t="n">
        <f aca="true">IF($B602&gt;Input!$C$28,(-1)*PMT(Input!$C$19/(100*12),($A$620-OFFSET($A$4,MATCH(Input!$C$28,$B$4:$B$620,1),0,1,1)),$AD$4,0,1),0)</f>
        <v>2734.70377450013</v>
      </c>
      <c r="L602" s="69" t="n">
        <f aca="false">IF(AND(($B602&lt;Input!$C$28),($B602&lt;Input!$G$28)),($G602+$H602+$I602+$J602),($G602+$H602+$I602+$J602+$K602))</f>
        <v>4580.19387056981</v>
      </c>
      <c r="M602" s="69" t="n">
        <f aca="false">Mortgage!$L602</f>
        <v>-1064.05485890949</v>
      </c>
      <c r="N602" s="69" t="n">
        <f aca="false">$L602+$M602</f>
        <v>3516.13901166032</v>
      </c>
      <c r="O602" s="69" t="n">
        <f aca="false">IF(AND(($B602&lt;Input!$C$28),($B602&lt;Input!$G$28)),Expenses!$D602,(-1)*$N602)</f>
        <v>-3516.13901166032</v>
      </c>
      <c r="P602" s="69" t="n">
        <f aca="false">Childcare!$D602</f>
        <v>0</v>
      </c>
      <c r="Q602" s="69" t="n">
        <f aca="false">Loan_01!$E602</f>
        <v>0</v>
      </c>
      <c r="R602" s="69" t="n">
        <f aca="false">Loan_02!$E602</f>
        <v>0</v>
      </c>
      <c r="S602" s="69" t="n">
        <f aca="false">(-1)*SUM(Roth_01!$D602+Roth_02!$D602+IRA_01!$D602+IRA_02!$D602+Invest_01!$D602+Invest_02!$D602)</f>
        <v>-0</v>
      </c>
      <c r="T602" s="69" t="n">
        <f aca="false">(-1)*(IF(($B602&gt;Input!$O$22),0,Input!$O$28)+IF(($B602&gt;Input!$O$29),0,Input!$O$35)+IF(($B602&gt;Input!$O$36),0,Input!$O$42))</f>
        <v>-0</v>
      </c>
      <c r="U602" s="69" t="n">
        <f aca="false">IF(($AB601*(Input!$C$17/100)&gt;0),0,($AB601*(Input!$C$17/100)))</f>
        <v>0</v>
      </c>
      <c r="V602" s="69"/>
      <c r="W602" s="69" t="n">
        <f aca="false">IF(($N602+$O602+$P602+$Q602+$R602+$S602+$T602+$U602)&lt;0,($N602+$O602+$P602+$Q602+$R602+$S602+$T602+$U602),0)</f>
        <v>0</v>
      </c>
      <c r="X602" s="69"/>
      <c r="Y602" s="69" t="n">
        <f aca="false">IF(($N602+$O602+$P602+$Q602+$R602+$S602+$T602+$U602)&gt;=0,($N602+$O602+$P602+$Q602+$R602+$S602+$T602+$U602),0)</f>
        <v>0</v>
      </c>
      <c r="AA602" s="69" t="n">
        <f aca="false">IF(AND((($AB601+$W601-$U601)&lt;0),($Y602&gt;0)),($AA601-$K602)*(1+Input!$C$19/(12*100)),($AA601+$Y602-$K602)*(1+Input!$C$19/(12*100)))</f>
        <v>46474.4713851807</v>
      </c>
      <c r="AB602" s="69" t="n">
        <f aca="false">IF(AND((($AB601+$W601-$U601)&lt;0),($Y602&gt;=0)),($AB601+$W601-$U601+$Y602)*(1+Input!$C$16/(12*100)),0)</f>
        <v>0</v>
      </c>
    </row>
    <row r="603" customFormat="false" ht="12.8" hidden="false" customHeight="false" outlineLevel="0" collapsed="false">
      <c r="A603" s="67" t="n">
        <v>599</v>
      </c>
      <c r="B603" s="68" t="n">
        <f aca="false">EOMONTH(Input!$C$7,A603)</f>
        <v>61148</v>
      </c>
      <c r="D603" s="67" t="n">
        <f aca="false">DATEDIF(Input!$C$23,$B603,"Y")</f>
        <v>90</v>
      </c>
      <c r="E603" s="67" t="n">
        <f aca="false">DATEDIF(Input!$G$23,$B603,"Y")</f>
        <v>88</v>
      </c>
      <c r="G603" s="69" t="n">
        <f aca="false">Salary_01!$L603</f>
        <v>-1219.13104846275</v>
      </c>
      <c r="H603" s="69" t="n">
        <f aca="false">Salary_02!$L603</f>
        <v>-1219.13104846275</v>
      </c>
      <c r="I603" s="69" t="n">
        <f aca="false">Retirement_Dist_01!$J603</f>
        <v>2785.71952778489</v>
      </c>
      <c r="J603" s="69" t="n">
        <f aca="false">Retirement_Dist_02!$J603</f>
        <v>1498.0326652103</v>
      </c>
      <c r="K603" s="69" t="n">
        <f aca="true">IF($B603&gt;Input!$C$28,(-1)*PMT(Input!$C$19/(100*12),($A$620-OFFSET($A$4,MATCH(Input!$C$28,$B$4:$B$620,1),0,1,1)),$AD$4,0,1),0)</f>
        <v>2734.70377450013</v>
      </c>
      <c r="L603" s="69" t="n">
        <f aca="false">IF(AND(($B603&lt;Input!$C$28),($B603&lt;Input!$G$28)),($G603+$H603+$I603+$J603),($G603+$H603+$I603+$J603+$K603))</f>
        <v>4580.19387056981</v>
      </c>
      <c r="M603" s="69" t="n">
        <f aca="false">Mortgage!$L603</f>
        <v>-1064.05485890949</v>
      </c>
      <c r="N603" s="69" t="n">
        <f aca="false">$L603+$M603</f>
        <v>3516.13901166032</v>
      </c>
      <c r="O603" s="69" t="n">
        <f aca="false">IF(AND(($B603&lt;Input!$C$28),($B603&lt;Input!$G$28)),Expenses!$D603,(-1)*$N603)</f>
        <v>-3516.13901166032</v>
      </c>
      <c r="P603" s="69" t="n">
        <f aca="false">Childcare!$D603</f>
        <v>0</v>
      </c>
      <c r="Q603" s="69" t="n">
        <f aca="false">Loan_01!$E603</f>
        <v>0</v>
      </c>
      <c r="R603" s="69" t="n">
        <f aca="false">Loan_02!$E603</f>
        <v>0</v>
      </c>
      <c r="S603" s="69" t="n">
        <f aca="false">(-1)*SUM(Roth_01!$D603+Roth_02!$D603+IRA_01!$D603+IRA_02!$D603+Invest_01!$D603+Invest_02!$D603)</f>
        <v>-0</v>
      </c>
      <c r="T603" s="69" t="n">
        <f aca="false">(-1)*(IF(($B603&gt;Input!$O$22),0,Input!$O$28)+IF(($B603&gt;Input!$O$29),0,Input!$O$35)+IF(($B603&gt;Input!$O$36),0,Input!$O$42))</f>
        <v>-0</v>
      </c>
      <c r="U603" s="69" t="n">
        <f aca="false">IF(($AB602*(Input!$C$17/100)&gt;0),0,($AB602*(Input!$C$17/100)))</f>
        <v>0</v>
      </c>
      <c r="V603" s="69"/>
      <c r="W603" s="69" t="n">
        <f aca="false">IF(($N603+$O603+$P603+$Q603+$R603+$S603+$T603+$U603)&lt;0,($N603+$O603+$P603+$Q603+$R603+$S603+$T603+$U603),0)</f>
        <v>0</v>
      </c>
      <c r="X603" s="69"/>
      <c r="Y603" s="69" t="n">
        <f aca="false">IF(($N603+$O603+$P603+$Q603+$R603+$S603+$T603+$U603)&gt;=0,($N603+$O603+$P603+$Q603+$R603+$S603+$T603+$U603),0)</f>
        <v>0</v>
      </c>
      <c r="AA603" s="69" t="n">
        <f aca="false">IF(AND((($AB602+$W602-$U602)&lt;0),($Y603&gt;0)),($AA602-$K603)*(1+Input!$C$19/(12*100)),($AA602+$Y603-$K603)*(1+Input!$C$19/(12*100)))</f>
        <v>43741.5901009977</v>
      </c>
      <c r="AB603" s="69" t="n">
        <f aca="false">IF(AND((($AB602+$W602-$U602)&lt;0),($Y603&gt;=0)),($AB602+$W602-$U602+$Y603)*(1+Input!$C$16/(12*100)),0)</f>
        <v>0</v>
      </c>
    </row>
    <row r="604" customFormat="false" ht="12.8" hidden="false" customHeight="false" outlineLevel="0" collapsed="false">
      <c r="A604" s="67" t="n">
        <v>600</v>
      </c>
      <c r="B604" s="68" t="n">
        <f aca="false">EOMONTH(Input!$C$7,A604)</f>
        <v>61178</v>
      </c>
      <c r="D604" s="67" t="n">
        <f aca="false">DATEDIF(Input!$C$23,$B604,"Y")</f>
        <v>90</v>
      </c>
      <c r="E604" s="67" t="n">
        <f aca="false">DATEDIF(Input!$G$23,$B604,"Y")</f>
        <v>88</v>
      </c>
      <c r="G604" s="69" t="n">
        <f aca="false">Salary_01!$L604</f>
        <v>-1243.51366943201</v>
      </c>
      <c r="H604" s="69" t="n">
        <f aca="false">Salary_02!$L604</f>
        <v>-1243.51366943201</v>
      </c>
      <c r="I604" s="69" t="n">
        <f aca="false">Retirement_Dist_01!$J604</f>
        <v>2785.71952778489</v>
      </c>
      <c r="J604" s="69" t="n">
        <f aca="false">Retirement_Dist_02!$J604</f>
        <v>1498.0326652103</v>
      </c>
      <c r="K604" s="69" t="n">
        <f aca="true">IF($B604&gt;Input!$C$28,(-1)*PMT(Input!$C$19/(100*12),($A$620-OFFSET($A$4,MATCH(Input!$C$28,$B$4:$B$620,1),0,1,1)),$AD$4,0,1),0)</f>
        <v>2734.70377450013</v>
      </c>
      <c r="L604" s="69" t="n">
        <f aca="false">IF(AND(($B604&lt;Input!$C$28),($B604&lt;Input!$G$28)),($G604+$H604+$I604+$J604),($G604+$H604+$I604+$J604+$K604))</f>
        <v>4531.4286286313</v>
      </c>
      <c r="M604" s="69" t="n">
        <f aca="false">Mortgage!$L604</f>
        <v>-1095.97650467677</v>
      </c>
      <c r="N604" s="69" t="n">
        <f aca="false">$L604+$M604</f>
        <v>3435.45212395453</v>
      </c>
      <c r="O604" s="69" t="n">
        <f aca="false">IF(AND(($B604&lt;Input!$C$28),($B604&lt;Input!$G$28)),Expenses!$D604,(-1)*$N604)</f>
        <v>-3435.45212395453</v>
      </c>
      <c r="P604" s="69" t="n">
        <f aca="false">Childcare!$D604</f>
        <v>0</v>
      </c>
      <c r="Q604" s="69" t="n">
        <f aca="false">Loan_01!$E604</f>
        <v>0</v>
      </c>
      <c r="R604" s="69" t="n">
        <f aca="false">Loan_02!$E604</f>
        <v>0</v>
      </c>
      <c r="S604" s="69" t="n">
        <f aca="false">(-1)*SUM(Roth_01!$D604+Roth_02!$D604+IRA_01!$D604+IRA_02!$D604+Invest_01!$D604+Invest_02!$D604)</f>
        <v>-0</v>
      </c>
      <c r="T604" s="69" t="n">
        <f aca="false">(-1)*(IF(($B604&gt;Input!$O$22),0,Input!$O$28)+IF(($B604&gt;Input!$O$29),0,Input!$O$35)+IF(($B604&gt;Input!$O$36),0,Input!$O$42))</f>
        <v>-0</v>
      </c>
      <c r="U604" s="69" t="n">
        <f aca="false">IF(($AB603*(Input!$C$17/100)&gt;0),0,($AB603*(Input!$C$17/100)))</f>
        <v>0</v>
      </c>
      <c r="V604" s="69"/>
      <c r="W604" s="69" t="n">
        <f aca="false">IF(($N604+$O604+$P604+$Q604+$R604+$S604+$T604+$U604)&lt;0,($N604+$O604+$P604+$Q604+$R604+$S604+$T604+$U604),0)</f>
        <v>0</v>
      </c>
      <c r="X604" s="69"/>
      <c r="Y604" s="69" t="n">
        <f aca="false">IF(($N604+$O604+$P604+$Q604+$R604+$S604+$T604+$U604)&gt;=0,($N604+$O604+$P604+$Q604+$R604+$S604+$T604+$U604),0)</f>
        <v>0</v>
      </c>
      <c r="AA604" s="69" t="n">
        <f aca="false">IF(AND((($AB603+$W603-$U603)&lt;0),($Y604&gt;0)),($AA603-$K604)*(1+Input!$C$19/(12*100)),($AA603+$Y604-$K604)*(1+Input!$C$19/(12*100)))</f>
        <v>41008.5949467611</v>
      </c>
      <c r="AB604" s="69" t="n">
        <f aca="false">IF(AND((($AB603+$W603-$U603)&lt;0),($Y604&gt;=0)),($AB603+$W603-$U603+$Y604)*(1+Input!$C$16/(12*100)),0)</f>
        <v>0</v>
      </c>
    </row>
    <row r="605" customFormat="false" ht="12.8" hidden="false" customHeight="false" outlineLevel="0" collapsed="false">
      <c r="A605" s="67" t="n">
        <v>601</v>
      </c>
      <c r="B605" s="68" t="n">
        <f aca="false">EOMONTH(Input!$C$7,A605)</f>
        <v>61209</v>
      </c>
      <c r="D605" s="67" t="n">
        <f aca="false">DATEDIF(Input!$C$23,$B605,"Y")</f>
        <v>90</v>
      </c>
      <c r="E605" s="67" t="n">
        <f aca="false">DATEDIF(Input!$G$23,$B605,"Y")</f>
        <v>88</v>
      </c>
      <c r="G605" s="69" t="n">
        <f aca="false">Salary_01!$L605</f>
        <v>-1243.51366943201</v>
      </c>
      <c r="H605" s="69" t="n">
        <f aca="false">Salary_02!$L605</f>
        <v>-1243.51366943201</v>
      </c>
      <c r="I605" s="69" t="n">
        <f aca="false">Retirement_Dist_01!$J605</f>
        <v>2785.71952778489</v>
      </c>
      <c r="J605" s="69" t="n">
        <f aca="false">Retirement_Dist_02!$J605</f>
        <v>1498.0326652103</v>
      </c>
      <c r="K605" s="69" t="n">
        <f aca="true">IF($B605&gt;Input!$C$28,(-1)*PMT(Input!$C$19/(100*12),($A$620-OFFSET($A$4,MATCH(Input!$C$28,$B$4:$B$620,1),0,1,1)),$AD$4,0,1),0)</f>
        <v>2734.70377450013</v>
      </c>
      <c r="L605" s="69" t="n">
        <f aca="false">IF(AND(($B605&lt;Input!$C$28),($B605&lt;Input!$G$28)),($G605+$H605+$I605+$J605),($G605+$H605+$I605+$J605+$K605))</f>
        <v>4531.4286286313</v>
      </c>
      <c r="M605" s="69" t="n">
        <f aca="false">Mortgage!$L605</f>
        <v>-1095.97650467677</v>
      </c>
      <c r="N605" s="69" t="n">
        <f aca="false">$L605+$M605</f>
        <v>3435.45212395453</v>
      </c>
      <c r="O605" s="69" t="n">
        <f aca="false">IF(AND(($B605&lt;Input!$C$28),($B605&lt;Input!$G$28)),Expenses!$D605,(-1)*$N605)</f>
        <v>-3435.45212395453</v>
      </c>
      <c r="P605" s="69" t="n">
        <f aca="false">Childcare!$D605</f>
        <v>0</v>
      </c>
      <c r="Q605" s="69" t="n">
        <f aca="false">Loan_01!$E605</f>
        <v>0</v>
      </c>
      <c r="R605" s="69" t="n">
        <f aca="false">Loan_02!$E605</f>
        <v>0</v>
      </c>
      <c r="S605" s="69" t="n">
        <f aca="false">(-1)*SUM(Roth_01!$D605+Roth_02!$D605+IRA_01!$D605+IRA_02!$D605+Invest_01!$D605+Invest_02!$D605)</f>
        <v>-0</v>
      </c>
      <c r="T605" s="69" t="n">
        <f aca="false">(-1)*(IF(($B605&gt;Input!$O$22),0,Input!$O$28)+IF(($B605&gt;Input!$O$29),0,Input!$O$35)+IF(($B605&gt;Input!$O$36),0,Input!$O$42))</f>
        <v>-0</v>
      </c>
      <c r="U605" s="69" t="n">
        <f aca="false">IF(($AB604*(Input!$C$17/100)&gt;0),0,($AB604*(Input!$C$17/100)))</f>
        <v>0</v>
      </c>
      <c r="V605" s="69"/>
      <c r="W605" s="69" t="n">
        <f aca="false">IF(($N605+$O605+$P605+$Q605+$R605+$S605+$T605+$U605)&lt;0,($N605+$O605+$P605+$Q605+$R605+$S605+$T605+$U605),0)</f>
        <v>0</v>
      </c>
      <c r="X605" s="69"/>
      <c r="Y605" s="69" t="n">
        <f aca="false">IF(($N605+$O605+$P605+$Q605+$R605+$S605+$T605+$U605)&gt;=0,($N605+$O605+$P605+$Q605+$R605+$S605+$T605+$U605),0)</f>
        <v>0</v>
      </c>
      <c r="AA605" s="69" t="n">
        <f aca="false">IF(AND((($AB604+$W604-$U604)&lt;0),($Y605&gt;0)),($AA604-$K605)*(1+Input!$C$19/(12*100)),($AA604+$Y605-$K605)*(1+Input!$C$19/(12*100)))</f>
        <v>38275.4859177265</v>
      </c>
      <c r="AB605" s="69" t="n">
        <f aca="false">IF(AND((($AB604+$W604-$U604)&lt;0),($Y605&gt;=0)),($AB604+$W604-$U604+$Y605)*(1+Input!$C$16/(12*100)),0)</f>
        <v>0</v>
      </c>
    </row>
    <row r="606" customFormat="false" ht="12.8" hidden="false" customHeight="false" outlineLevel="0" collapsed="false">
      <c r="A606" s="67" t="n">
        <v>602</v>
      </c>
      <c r="B606" s="68" t="n">
        <f aca="false">EOMONTH(Input!$C$7,A606)</f>
        <v>61240</v>
      </c>
      <c r="D606" s="67" t="n">
        <f aca="false">DATEDIF(Input!$C$23,$B606,"Y")</f>
        <v>90</v>
      </c>
      <c r="E606" s="67" t="n">
        <f aca="false">DATEDIF(Input!$G$23,$B606,"Y")</f>
        <v>88</v>
      </c>
      <c r="G606" s="69" t="n">
        <f aca="false">Salary_01!$L606</f>
        <v>-1243.51366943201</v>
      </c>
      <c r="H606" s="69" t="n">
        <f aca="false">Salary_02!$L606</f>
        <v>-1243.51366943201</v>
      </c>
      <c r="I606" s="69" t="n">
        <f aca="false">Retirement_Dist_01!$J606</f>
        <v>2785.71952778489</v>
      </c>
      <c r="J606" s="69" t="n">
        <f aca="false">Retirement_Dist_02!$J606</f>
        <v>1498.0326652103</v>
      </c>
      <c r="K606" s="69" t="n">
        <f aca="true">IF($B606&gt;Input!$C$28,(-1)*PMT(Input!$C$19/(100*12),($A$620-OFFSET($A$4,MATCH(Input!$C$28,$B$4:$B$620,1),0,1,1)),$AD$4,0,1),0)</f>
        <v>2734.70377450013</v>
      </c>
      <c r="L606" s="69" t="n">
        <f aca="false">IF(AND(($B606&lt;Input!$C$28),($B606&lt;Input!$G$28)),($G606+$H606+$I606+$J606),($G606+$H606+$I606+$J606+$K606))</f>
        <v>4531.4286286313</v>
      </c>
      <c r="M606" s="69" t="n">
        <f aca="false">Mortgage!$L606</f>
        <v>-1095.97650467677</v>
      </c>
      <c r="N606" s="69" t="n">
        <f aca="false">$L606+$M606</f>
        <v>3435.45212395453</v>
      </c>
      <c r="O606" s="69" t="n">
        <f aca="false">IF(AND(($B606&lt;Input!$C$28),($B606&lt;Input!$G$28)),Expenses!$D606,(-1)*$N606)</f>
        <v>-3435.45212395453</v>
      </c>
      <c r="P606" s="69" t="n">
        <f aca="false">Childcare!$D606</f>
        <v>0</v>
      </c>
      <c r="Q606" s="69" t="n">
        <f aca="false">Loan_01!$E606</f>
        <v>0</v>
      </c>
      <c r="R606" s="69" t="n">
        <f aca="false">Loan_02!$E606</f>
        <v>0</v>
      </c>
      <c r="S606" s="69" t="n">
        <f aca="false">(-1)*SUM(Roth_01!$D606+Roth_02!$D606+IRA_01!$D606+IRA_02!$D606+Invest_01!$D606+Invest_02!$D606)</f>
        <v>-0</v>
      </c>
      <c r="T606" s="69" t="n">
        <f aca="false">(-1)*(IF(($B606&gt;Input!$O$22),0,Input!$O$28)+IF(($B606&gt;Input!$O$29),0,Input!$O$35)+IF(($B606&gt;Input!$O$36),0,Input!$O$42))</f>
        <v>-0</v>
      </c>
      <c r="U606" s="69" t="n">
        <f aca="false">IF(($AB605*(Input!$C$17/100)&gt;0),0,($AB605*(Input!$C$17/100)))</f>
        <v>0</v>
      </c>
      <c r="V606" s="69"/>
      <c r="W606" s="69" t="n">
        <f aca="false">IF(($N606+$O606+$P606+$Q606+$R606+$S606+$T606+$U606)&lt;0,($N606+$O606+$P606+$Q606+$R606+$S606+$T606+$U606),0)</f>
        <v>0</v>
      </c>
      <c r="X606" s="69"/>
      <c r="Y606" s="69" t="n">
        <f aca="false">IF(($N606+$O606+$P606+$Q606+$R606+$S606+$T606+$U606)&gt;=0,($N606+$O606+$P606+$Q606+$R606+$S606+$T606+$U606),0)</f>
        <v>0</v>
      </c>
      <c r="AA606" s="69" t="n">
        <f aca="false">IF(AND((($AB605+$W605-$U605)&lt;0),($Y606&gt;0)),($AA605-$K606)*(1+Input!$C$19/(12*100)),($AA605+$Y606-$K606)*(1+Input!$C$19/(12*100)))</f>
        <v>35542.263009149</v>
      </c>
      <c r="AB606" s="69" t="n">
        <f aca="false">IF(AND((($AB605+$W605-$U605)&lt;0),($Y606&gt;=0)),($AB605+$W605-$U605+$Y606)*(1+Input!$C$16/(12*100)),0)</f>
        <v>0</v>
      </c>
    </row>
    <row r="607" customFormat="false" ht="12.8" hidden="false" customHeight="false" outlineLevel="0" collapsed="false">
      <c r="A607" s="67" t="n">
        <v>603</v>
      </c>
      <c r="B607" s="68" t="n">
        <f aca="false">EOMONTH(Input!$C$7,A607)</f>
        <v>61270</v>
      </c>
      <c r="D607" s="67" t="n">
        <f aca="false">DATEDIF(Input!$C$23,$B607,"Y")</f>
        <v>90</v>
      </c>
      <c r="E607" s="67" t="n">
        <f aca="false">DATEDIF(Input!$G$23,$B607,"Y")</f>
        <v>88</v>
      </c>
      <c r="G607" s="69" t="n">
        <f aca="false">Salary_01!$L607</f>
        <v>-1243.51366943201</v>
      </c>
      <c r="H607" s="69" t="n">
        <f aca="false">Salary_02!$L607</f>
        <v>-1243.51366943201</v>
      </c>
      <c r="I607" s="69" t="n">
        <f aca="false">Retirement_Dist_01!$J607</f>
        <v>2785.71952778489</v>
      </c>
      <c r="J607" s="69" t="n">
        <f aca="false">Retirement_Dist_02!$J607</f>
        <v>1498.0326652103</v>
      </c>
      <c r="K607" s="69" t="n">
        <f aca="true">IF($B607&gt;Input!$C$28,(-1)*PMT(Input!$C$19/(100*12),($A$620-OFFSET($A$4,MATCH(Input!$C$28,$B$4:$B$620,1),0,1,1)),$AD$4,0,1),0)</f>
        <v>2734.70377450013</v>
      </c>
      <c r="L607" s="69" t="n">
        <f aca="false">IF(AND(($B607&lt;Input!$C$28),($B607&lt;Input!$G$28)),($G607+$H607+$I607+$J607),($G607+$H607+$I607+$J607+$K607))</f>
        <v>4531.4286286313</v>
      </c>
      <c r="M607" s="69" t="n">
        <f aca="false">Mortgage!$L607</f>
        <v>-1095.97650467677</v>
      </c>
      <c r="N607" s="69" t="n">
        <f aca="false">$L607+$M607</f>
        <v>3435.45212395453</v>
      </c>
      <c r="O607" s="69" t="n">
        <f aca="false">IF(AND(($B607&lt;Input!$C$28),($B607&lt;Input!$G$28)),Expenses!$D607,(-1)*$N607)</f>
        <v>-3435.45212395453</v>
      </c>
      <c r="P607" s="69" t="n">
        <f aca="false">Childcare!$D607</f>
        <v>0</v>
      </c>
      <c r="Q607" s="69" t="n">
        <f aca="false">Loan_01!$E607</f>
        <v>0</v>
      </c>
      <c r="R607" s="69" t="n">
        <f aca="false">Loan_02!$E607</f>
        <v>0</v>
      </c>
      <c r="S607" s="69" t="n">
        <f aca="false">(-1)*SUM(Roth_01!$D607+Roth_02!$D607+IRA_01!$D607+IRA_02!$D607+Invest_01!$D607+Invest_02!$D607)</f>
        <v>-0</v>
      </c>
      <c r="T607" s="69" t="n">
        <f aca="false">(-1)*(IF(($B607&gt;Input!$O$22),0,Input!$O$28)+IF(($B607&gt;Input!$O$29),0,Input!$O$35)+IF(($B607&gt;Input!$O$36),0,Input!$O$42))</f>
        <v>-0</v>
      </c>
      <c r="U607" s="69" t="n">
        <f aca="false">IF(($AB606*(Input!$C$17/100)&gt;0),0,($AB606*(Input!$C$17/100)))</f>
        <v>0</v>
      </c>
      <c r="V607" s="69"/>
      <c r="W607" s="69" t="n">
        <f aca="false">IF(($N607+$O607+$P607+$Q607+$R607+$S607+$T607+$U607)&lt;0,($N607+$O607+$P607+$Q607+$R607+$S607+$T607+$U607),0)</f>
        <v>0</v>
      </c>
      <c r="X607" s="69"/>
      <c r="Y607" s="69" t="n">
        <f aca="false">IF(($N607+$O607+$P607+$Q607+$R607+$S607+$T607+$U607)&gt;=0,($N607+$O607+$P607+$Q607+$R607+$S607+$T607+$U607),0)</f>
        <v>0</v>
      </c>
      <c r="AA607" s="69" t="n">
        <f aca="false">IF(AND((($AB606+$W606-$U606)&lt;0),($Y607&gt;0)),($AA606-$K607)*(1+Input!$C$19/(12*100)),($AA606+$Y607-$K607)*(1+Input!$C$19/(12*100)))</f>
        <v>32808.9262162837</v>
      </c>
      <c r="AB607" s="69" t="n">
        <f aca="false">IF(AND((($AB606+$W606-$U606)&lt;0),($Y607&gt;=0)),($AB606+$W606-$U606+$Y607)*(1+Input!$C$16/(12*100)),0)</f>
        <v>0</v>
      </c>
    </row>
    <row r="608" customFormat="false" ht="12.8" hidden="false" customHeight="false" outlineLevel="0" collapsed="false">
      <c r="A608" s="67" t="n">
        <v>604</v>
      </c>
      <c r="B608" s="68" t="n">
        <f aca="false">EOMONTH(Input!$C$7,A608)</f>
        <v>61301</v>
      </c>
      <c r="D608" s="67" t="n">
        <f aca="false">DATEDIF(Input!$C$23,$B608,"Y")</f>
        <v>90</v>
      </c>
      <c r="E608" s="67" t="n">
        <f aca="false">DATEDIF(Input!$G$23,$B608,"Y")</f>
        <v>89</v>
      </c>
      <c r="G608" s="69" t="n">
        <f aca="false">Salary_01!$L608</f>
        <v>-1243.51366943201</v>
      </c>
      <c r="H608" s="69" t="n">
        <f aca="false">Salary_02!$L608</f>
        <v>-1243.51366943201</v>
      </c>
      <c r="I608" s="69" t="n">
        <f aca="false">Retirement_Dist_01!$J608</f>
        <v>2785.71952778489</v>
      </c>
      <c r="J608" s="69" t="n">
        <f aca="false">Retirement_Dist_02!$J608</f>
        <v>1498.0326652103</v>
      </c>
      <c r="K608" s="69" t="n">
        <f aca="true">IF($B608&gt;Input!$C$28,(-1)*PMT(Input!$C$19/(100*12),($A$620-OFFSET($A$4,MATCH(Input!$C$28,$B$4:$B$620,1),0,1,1)),$AD$4,0,1),0)</f>
        <v>2734.70377450013</v>
      </c>
      <c r="L608" s="69" t="n">
        <f aca="false">IF(AND(($B608&lt;Input!$C$28),($B608&lt;Input!$G$28)),($G608+$H608+$I608+$J608),($G608+$H608+$I608+$J608+$K608))</f>
        <v>4531.4286286313</v>
      </c>
      <c r="M608" s="69" t="n">
        <f aca="false">Mortgage!$L608</f>
        <v>-1095.97650467677</v>
      </c>
      <c r="N608" s="69" t="n">
        <f aca="false">$L608+$M608</f>
        <v>3435.45212395453</v>
      </c>
      <c r="O608" s="69" t="n">
        <f aca="false">IF(AND(($B608&lt;Input!$C$28),($B608&lt;Input!$G$28)),Expenses!$D608,(-1)*$N608)</f>
        <v>-3435.45212395453</v>
      </c>
      <c r="P608" s="69" t="n">
        <f aca="false">Childcare!$D608</f>
        <v>0</v>
      </c>
      <c r="Q608" s="69" t="n">
        <f aca="false">Loan_01!$E608</f>
        <v>0</v>
      </c>
      <c r="R608" s="69" t="n">
        <f aca="false">Loan_02!$E608</f>
        <v>0</v>
      </c>
      <c r="S608" s="69" t="n">
        <f aca="false">(-1)*SUM(Roth_01!$D608+Roth_02!$D608+IRA_01!$D608+IRA_02!$D608+Invest_01!$D608+Invest_02!$D608)</f>
        <v>-0</v>
      </c>
      <c r="T608" s="69" t="n">
        <f aca="false">(-1)*(IF(($B608&gt;Input!$O$22),0,Input!$O$28)+IF(($B608&gt;Input!$O$29),0,Input!$O$35)+IF(($B608&gt;Input!$O$36),0,Input!$O$42))</f>
        <v>-0</v>
      </c>
      <c r="U608" s="69" t="n">
        <f aca="false">IF(($AB607*(Input!$C$17/100)&gt;0),0,($AB607*(Input!$C$17/100)))</f>
        <v>0</v>
      </c>
      <c r="V608" s="69"/>
      <c r="W608" s="69" t="n">
        <f aca="false">IF(($N608+$O608+$P608+$Q608+$R608+$S608+$T608+$U608)&lt;0,($N608+$O608+$P608+$Q608+$R608+$S608+$T608+$U608),0)</f>
        <v>0</v>
      </c>
      <c r="X608" s="69"/>
      <c r="Y608" s="69" t="n">
        <f aca="false">IF(($N608+$O608+$P608+$Q608+$R608+$S608+$T608+$U608)&gt;=0,($N608+$O608+$P608+$Q608+$R608+$S608+$T608+$U608),0)</f>
        <v>0</v>
      </c>
      <c r="AA608" s="69" t="n">
        <f aca="false">IF(AND((($AB607+$W607-$U607)&lt;0),($Y608&gt;0)),($AA607-$K608)*(1+Input!$C$19/(12*100)),($AA607+$Y608-$K608)*(1+Input!$C$19/(12*100)))</f>
        <v>30075.4755343853</v>
      </c>
      <c r="AB608" s="69" t="n">
        <f aca="false">IF(AND((($AB607+$W607-$U607)&lt;0),($Y608&gt;=0)),($AB607+$W607-$U607+$Y608)*(1+Input!$C$16/(12*100)),0)</f>
        <v>0</v>
      </c>
    </row>
    <row r="609" customFormat="false" ht="12.8" hidden="false" customHeight="false" outlineLevel="0" collapsed="false">
      <c r="A609" s="67" t="n">
        <v>605</v>
      </c>
      <c r="B609" s="68" t="n">
        <f aca="false">EOMONTH(Input!$C$7,A609)</f>
        <v>61331</v>
      </c>
      <c r="D609" s="67" t="n">
        <f aca="false">DATEDIF(Input!$C$23,$B609,"Y")</f>
        <v>90</v>
      </c>
      <c r="E609" s="67" t="n">
        <f aca="false">DATEDIF(Input!$G$23,$B609,"Y")</f>
        <v>89</v>
      </c>
      <c r="G609" s="69" t="n">
        <f aca="false">Salary_01!$L609</f>
        <v>-1243.51366943201</v>
      </c>
      <c r="H609" s="69" t="n">
        <f aca="false">Salary_02!$L609</f>
        <v>-1243.51366943201</v>
      </c>
      <c r="I609" s="69" t="n">
        <f aca="false">Retirement_Dist_01!$J609</f>
        <v>2785.71952778489</v>
      </c>
      <c r="J609" s="69" t="n">
        <f aca="false">Retirement_Dist_02!$J609</f>
        <v>1498.0326652103</v>
      </c>
      <c r="K609" s="69" t="n">
        <f aca="true">IF($B609&gt;Input!$C$28,(-1)*PMT(Input!$C$19/(100*12),($A$620-OFFSET($A$4,MATCH(Input!$C$28,$B$4:$B$620,1),0,1,1)),$AD$4,0,1),0)</f>
        <v>2734.70377450013</v>
      </c>
      <c r="L609" s="69" t="n">
        <f aca="false">IF(AND(($B609&lt;Input!$C$28),($B609&lt;Input!$G$28)),($G609+$H609+$I609+$J609),($G609+$H609+$I609+$J609+$K609))</f>
        <v>4531.4286286313</v>
      </c>
      <c r="M609" s="69" t="n">
        <f aca="false">Mortgage!$L609</f>
        <v>-1095.97650467677</v>
      </c>
      <c r="N609" s="69" t="n">
        <f aca="false">$L609+$M609</f>
        <v>3435.45212395453</v>
      </c>
      <c r="O609" s="69" t="n">
        <f aca="false">IF(AND(($B609&lt;Input!$C$28),($B609&lt;Input!$G$28)),Expenses!$D609,(-1)*$N609)</f>
        <v>-3435.45212395453</v>
      </c>
      <c r="P609" s="69" t="n">
        <f aca="false">Childcare!$D609</f>
        <v>0</v>
      </c>
      <c r="Q609" s="69" t="n">
        <f aca="false">Loan_01!$E609</f>
        <v>0</v>
      </c>
      <c r="R609" s="69" t="n">
        <f aca="false">Loan_02!$E609</f>
        <v>0</v>
      </c>
      <c r="S609" s="69" t="n">
        <f aca="false">(-1)*SUM(Roth_01!$D609+Roth_02!$D609+IRA_01!$D609+IRA_02!$D609+Invest_01!$D609+Invest_02!$D609)</f>
        <v>-0</v>
      </c>
      <c r="T609" s="69" t="n">
        <f aca="false">(-1)*(IF(($B609&gt;Input!$O$22),0,Input!$O$28)+IF(($B609&gt;Input!$O$29),0,Input!$O$35)+IF(($B609&gt;Input!$O$36),0,Input!$O$42))</f>
        <v>-0</v>
      </c>
      <c r="U609" s="69" t="n">
        <f aca="false">IF(($AB608*(Input!$C$17/100)&gt;0),0,($AB608*(Input!$C$17/100)))</f>
        <v>0</v>
      </c>
      <c r="V609" s="69"/>
      <c r="W609" s="69" t="n">
        <f aca="false">IF(($N609+$O609+$P609+$Q609+$R609+$S609+$T609+$U609)&lt;0,($N609+$O609+$P609+$Q609+$R609+$S609+$T609+$U609),0)</f>
        <v>0</v>
      </c>
      <c r="X609" s="69"/>
      <c r="Y609" s="69" t="n">
        <f aca="false">IF(($N609+$O609+$P609+$Q609+$R609+$S609+$T609+$U609)&gt;=0,($N609+$O609+$P609+$Q609+$R609+$S609+$T609+$U609),0)</f>
        <v>0</v>
      </c>
      <c r="AA609" s="69" t="n">
        <f aca="false">IF(AND((($AB608+$W608-$U608)&lt;0),($Y609&gt;0)),($AA608-$K609)*(1+Input!$C$19/(12*100)),($AA608+$Y609-$K609)*(1+Input!$C$19/(12*100)))</f>
        <v>27341.9109587085</v>
      </c>
      <c r="AB609" s="69" t="n">
        <f aca="false">IF(AND((($AB608+$W608-$U608)&lt;0),($Y609&gt;=0)),($AB608+$W608-$U608+$Y609)*(1+Input!$C$16/(12*100)),0)</f>
        <v>0</v>
      </c>
    </row>
    <row r="610" customFormat="false" ht="12.8" hidden="false" customHeight="false" outlineLevel="0" collapsed="false">
      <c r="A610" s="67" t="n">
        <v>606</v>
      </c>
      <c r="B610" s="68" t="n">
        <f aca="false">EOMONTH(Input!$C$7,A610)</f>
        <v>61362</v>
      </c>
      <c r="D610" s="67" t="n">
        <f aca="false">DATEDIF(Input!$C$23,$B610,"Y")</f>
        <v>90</v>
      </c>
      <c r="E610" s="67" t="n">
        <f aca="false">DATEDIF(Input!$G$23,$B610,"Y")</f>
        <v>89</v>
      </c>
      <c r="G610" s="69" t="n">
        <f aca="false">Salary_01!$L610</f>
        <v>-1243.51366943201</v>
      </c>
      <c r="H610" s="69" t="n">
        <f aca="false">Salary_02!$L610</f>
        <v>-1243.51366943201</v>
      </c>
      <c r="I610" s="69" t="n">
        <f aca="false">Retirement_Dist_01!$J610</f>
        <v>2785.71952778489</v>
      </c>
      <c r="J610" s="69" t="n">
        <f aca="false">Retirement_Dist_02!$J610</f>
        <v>1498.0326652103</v>
      </c>
      <c r="K610" s="69" t="n">
        <f aca="true">IF($B610&gt;Input!$C$28,(-1)*PMT(Input!$C$19/(100*12),($A$620-OFFSET($A$4,MATCH(Input!$C$28,$B$4:$B$620,1),0,1,1)),$AD$4,0,1),0)</f>
        <v>2734.70377450013</v>
      </c>
      <c r="L610" s="69" t="n">
        <f aca="false">IF(AND(($B610&lt;Input!$C$28),($B610&lt;Input!$G$28)),($G610+$H610+$I610+$J610),($G610+$H610+$I610+$J610+$K610))</f>
        <v>4531.4286286313</v>
      </c>
      <c r="M610" s="69" t="n">
        <f aca="false">Mortgage!$L610</f>
        <v>-1095.97650467677</v>
      </c>
      <c r="N610" s="69" t="n">
        <f aca="false">$L610+$M610</f>
        <v>3435.45212395453</v>
      </c>
      <c r="O610" s="69" t="n">
        <f aca="false">IF(AND(($B610&lt;Input!$C$28),($B610&lt;Input!$G$28)),Expenses!$D610,(-1)*$N610)</f>
        <v>-3435.45212395453</v>
      </c>
      <c r="P610" s="69" t="n">
        <f aca="false">Childcare!$D610</f>
        <v>0</v>
      </c>
      <c r="Q610" s="69" t="n">
        <f aca="false">Loan_01!$E610</f>
        <v>0</v>
      </c>
      <c r="R610" s="69" t="n">
        <f aca="false">Loan_02!$E610</f>
        <v>0</v>
      </c>
      <c r="S610" s="69" t="n">
        <f aca="false">(-1)*SUM(Roth_01!$D610+Roth_02!$D610+IRA_01!$D610+IRA_02!$D610+Invest_01!$D610+Invest_02!$D610)</f>
        <v>-0</v>
      </c>
      <c r="T610" s="69" t="n">
        <f aca="false">(-1)*(IF(($B610&gt;Input!$O$22),0,Input!$O$28)+IF(($B610&gt;Input!$O$29),0,Input!$O$35)+IF(($B610&gt;Input!$O$36),0,Input!$O$42))</f>
        <v>-0</v>
      </c>
      <c r="U610" s="69" t="n">
        <f aca="false">IF(($AB609*(Input!$C$17/100)&gt;0),0,($AB609*(Input!$C$17/100)))</f>
        <v>0</v>
      </c>
      <c r="V610" s="69"/>
      <c r="W610" s="69" t="n">
        <f aca="false">IF(($N610+$O610+$P610+$Q610+$R610+$S610+$T610+$U610)&lt;0,($N610+$O610+$P610+$Q610+$R610+$S610+$T610+$U610),0)</f>
        <v>0</v>
      </c>
      <c r="X610" s="69"/>
      <c r="Y610" s="69" t="n">
        <f aca="false">IF(($N610+$O610+$P610+$Q610+$R610+$S610+$T610+$U610)&gt;=0,($N610+$O610+$P610+$Q610+$R610+$S610+$T610+$U610),0)</f>
        <v>0</v>
      </c>
      <c r="AA610" s="69" t="n">
        <f aca="false">IF(AND((($AB609+$W609-$U609)&lt;0),($Y610&gt;0)),($AA609-$K610)*(1+Input!$C$19/(12*100)),($AA609+$Y610-$K610)*(1+Input!$C$19/(12*100)))</f>
        <v>24608.2324845077</v>
      </c>
      <c r="AB610" s="69" t="n">
        <f aca="false">IF(AND((($AB609+$W609-$U609)&lt;0),($Y610&gt;=0)),($AB609+$W609-$U609+$Y610)*(1+Input!$C$16/(12*100)),0)</f>
        <v>0</v>
      </c>
    </row>
    <row r="611" customFormat="false" ht="12.8" hidden="false" customHeight="false" outlineLevel="0" collapsed="false">
      <c r="A611" s="67" t="n">
        <v>607</v>
      </c>
      <c r="B611" s="68" t="n">
        <f aca="false">EOMONTH(Input!$C$7,A611)</f>
        <v>61393</v>
      </c>
      <c r="D611" s="67" t="n">
        <f aca="false">DATEDIF(Input!$C$23,$B611,"Y")</f>
        <v>90</v>
      </c>
      <c r="E611" s="67" t="n">
        <f aca="false">DATEDIF(Input!$G$23,$B611,"Y")</f>
        <v>89</v>
      </c>
      <c r="G611" s="69" t="n">
        <f aca="false">Salary_01!$L611</f>
        <v>-1243.51366943201</v>
      </c>
      <c r="H611" s="69" t="n">
        <f aca="false">Salary_02!$L611</f>
        <v>-1243.51366943201</v>
      </c>
      <c r="I611" s="69" t="n">
        <f aca="false">Retirement_Dist_01!$J611</f>
        <v>2785.71952778489</v>
      </c>
      <c r="J611" s="69" t="n">
        <f aca="false">Retirement_Dist_02!$J611</f>
        <v>1498.0326652103</v>
      </c>
      <c r="K611" s="69" t="n">
        <f aca="true">IF($B611&gt;Input!$C$28,(-1)*PMT(Input!$C$19/(100*12),($A$620-OFFSET($A$4,MATCH(Input!$C$28,$B$4:$B$620,1),0,1,1)),$AD$4,0,1),0)</f>
        <v>2734.70377450013</v>
      </c>
      <c r="L611" s="69" t="n">
        <f aca="false">IF(AND(($B611&lt;Input!$C$28),($B611&lt;Input!$G$28)),($G611+$H611+$I611+$J611),($G611+$H611+$I611+$J611+$K611))</f>
        <v>4531.4286286313</v>
      </c>
      <c r="M611" s="69" t="n">
        <f aca="false">Mortgage!$L611</f>
        <v>-1095.97650467677</v>
      </c>
      <c r="N611" s="69" t="n">
        <f aca="false">$L611+$M611</f>
        <v>3435.45212395453</v>
      </c>
      <c r="O611" s="69" t="n">
        <f aca="false">IF(AND(($B611&lt;Input!$C$28),($B611&lt;Input!$G$28)),Expenses!$D611,(-1)*$N611)</f>
        <v>-3435.45212395453</v>
      </c>
      <c r="P611" s="69" t="n">
        <f aca="false">Childcare!$D611</f>
        <v>0</v>
      </c>
      <c r="Q611" s="69" t="n">
        <f aca="false">Loan_01!$E611</f>
        <v>0</v>
      </c>
      <c r="R611" s="69" t="n">
        <f aca="false">Loan_02!$E611</f>
        <v>0</v>
      </c>
      <c r="S611" s="69" t="n">
        <f aca="false">(-1)*SUM(Roth_01!$D611+Roth_02!$D611+IRA_01!$D611+IRA_02!$D611+Invest_01!$D611+Invest_02!$D611)</f>
        <v>-0</v>
      </c>
      <c r="T611" s="69" t="n">
        <f aca="false">(-1)*(IF(($B611&gt;Input!$O$22),0,Input!$O$28)+IF(($B611&gt;Input!$O$29),0,Input!$O$35)+IF(($B611&gt;Input!$O$36),0,Input!$O$42))</f>
        <v>-0</v>
      </c>
      <c r="U611" s="69" t="n">
        <f aca="false">IF(($AB610*(Input!$C$17/100)&gt;0),0,($AB610*(Input!$C$17/100)))</f>
        <v>0</v>
      </c>
      <c r="V611" s="69"/>
      <c r="W611" s="69" t="n">
        <f aca="false">IF(($N611+$O611+$P611+$Q611+$R611+$S611+$T611+$U611)&lt;0,($N611+$O611+$P611+$Q611+$R611+$S611+$T611+$U611),0)</f>
        <v>0</v>
      </c>
      <c r="X611" s="69"/>
      <c r="Y611" s="69" t="n">
        <f aca="false">IF(($N611+$O611+$P611+$Q611+$R611+$S611+$T611+$U611)&gt;=0,($N611+$O611+$P611+$Q611+$R611+$S611+$T611+$U611),0)</f>
        <v>0</v>
      </c>
      <c r="AA611" s="69" t="n">
        <f aca="false">IF(AND((($AB610+$W610-$U610)&lt;0),($Y611&gt;0)),($AA610-$K611)*(1+Input!$C$19/(12*100)),($AA610+$Y611-$K611)*(1+Input!$C$19/(12*100)))</f>
        <v>21874.4401070371</v>
      </c>
      <c r="AB611" s="69" t="n">
        <f aca="false">IF(AND((($AB610+$W610-$U610)&lt;0),($Y611&gt;=0)),($AB610+$W610-$U610+$Y611)*(1+Input!$C$16/(12*100)),0)</f>
        <v>0</v>
      </c>
    </row>
    <row r="612" customFormat="false" ht="12.8" hidden="false" customHeight="false" outlineLevel="0" collapsed="false">
      <c r="A612" s="67" t="n">
        <v>608</v>
      </c>
      <c r="B612" s="68" t="n">
        <f aca="false">EOMONTH(Input!$C$7,A612)</f>
        <v>61422</v>
      </c>
      <c r="D612" s="67" t="n">
        <f aca="false">DATEDIF(Input!$C$23,$B612,"Y")</f>
        <v>90</v>
      </c>
      <c r="E612" s="67" t="n">
        <f aca="false">DATEDIF(Input!$G$23,$B612,"Y")</f>
        <v>89</v>
      </c>
      <c r="G612" s="69" t="n">
        <f aca="false">Salary_01!$L612</f>
        <v>-1243.51366943201</v>
      </c>
      <c r="H612" s="69" t="n">
        <f aca="false">Salary_02!$L612</f>
        <v>-1243.51366943201</v>
      </c>
      <c r="I612" s="69" t="n">
        <f aca="false">Retirement_Dist_01!$J612</f>
        <v>2785.71952778489</v>
      </c>
      <c r="J612" s="69" t="n">
        <f aca="false">Retirement_Dist_02!$J612</f>
        <v>1498.0326652103</v>
      </c>
      <c r="K612" s="69" t="n">
        <f aca="true">IF($B612&gt;Input!$C$28,(-1)*PMT(Input!$C$19/(100*12),($A$620-OFFSET($A$4,MATCH(Input!$C$28,$B$4:$B$620,1),0,1,1)),$AD$4,0,1),0)</f>
        <v>2734.70377450013</v>
      </c>
      <c r="L612" s="69" t="n">
        <f aca="false">IF(AND(($B612&lt;Input!$C$28),($B612&lt;Input!$G$28)),($G612+$H612+$I612+$J612),($G612+$H612+$I612+$J612+$K612))</f>
        <v>4531.4286286313</v>
      </c>
      <c r="M612" s="69" t="n">
        <f aca="false">Mortgage!$L612</f>
        <v>-1095.97650467677</v>
      </c>
      <c r="N612" s="69" t="n">
        <f aca="false">$L612+$M612</f>
        <v>3435.45212395453</v>
      </c>
      <c r="O612" s="69" t="n">
        <f aca="false">IF(AND(($B612&lt;Input!$C$28),($B612&lt;Input!$G$28)),Expenses!$D612,(-1)*$N612)</f>
        <v>-3435.45212395453</v>
      </c>
      <c r="P612" s="69" t="n">
        <f aca="false">Childcare!$D612</f>
        <v>0</v>
      </c>
      <c r="Q612" s="69" t="n">
        <f aca="false">Loan_01!$E612</f>
        <v>0</v>
      </c>
      <c r="R612" s="69" t="n">
        <f aca="false">Loan_02!$E612</f>
        <v>0</v>
      </c>
      <c r="S612" s="69" t="n">
        <f aca="false">(-1)*SUM(Roth_01!$D612+Roth_02!$D612+IRA_01!$D612+IRA_02!$D612+Invest_01!$D612+Invest_02!$D612)</f>
        <v>-0</v>
      </c>
      <c r="T612" s="69" t="n">
        <f aca="false">(-1)*(IF(($B612&gt;Input!$O$22),0,Input!$O$28)+IF(($B612&gt;Input!$O$29),0,Input!$O$35)+IF(($B612&gt;Input!$O$36),0,Input!$O$42))</f>
        <v>-0</v>
      </c>
      <c r="U612" s="69" t="n">
        <f aca="false">IF(($AB611*(Input!$C$17/100)&gt;0),0,($AB611*(Input!$C$17/100)))</f>
        <v>0</v>
      </c>
      <c r="V612" s="69"/>
      <c r="W612" s="69" t="n">
        <f aca="false">IF(($N612+$O612+$P612+$Q612+$R612+$S612+$T612+$U612)&lt;0,($N612+$O612+$P612+$Q612+$R612+$S612+$T612+$U612),0)</f>
        <v>0</v>
      </c>
      <c r="X612" s="69"/>
      <c r="Y612" s="69" t="n">
        <f aca="false">IF(($N612+$O612+$P612+$Q612+$R612+$S612+$T612+$U612)&gt;=0,($N612+$O612+$P612+$Q612+$R612+$S612+$T612+$U612),0)</f>
        <v>0</v>
      </c>
      <c r="AA612" s="69" t="n">
        <f aca="false">IF(AND((($AB611+$W611-$U611)&lt;0),($Y612&gt;0)),($AA611-$K612)*(1+Input!$C$19/(12*100)),($AA611+$Y612-$K612)*(1+Input!$C$19/(12*100)))</f>
        <v>19140.5338215509</v>
      </c>
      <c r="AB612" s="69" t="n">
        <f aca="false">IF(AND((($AB611+$W611-$U611)&lt;0),($Y612&gt;=0)),($AB611+$W611-$U611+$Y612)*(1+Input!$C$16/(12*100)),0)</f>
        <v>0</v>
      </c>
    </row>
    <row r="613" customFormat="false" ht="12.8" hidden="false" customHeight="false" outlineLevel="0" collapsed="false">
      <c r="A613" s="67" t="n">
        <v>609</v>
      </c>
      <c r="B613" s="68" t="n">
        <f aca="false">EOMONTH(Input!$C$7,A613)</f>
        <v>61453</v>
      </c>
      <c r="D613" s="67" t="n">
        <f aca="false">DATEDIF(Input!$C$23,$B613,"Y")</f>
        <v>90</v>
      </c>
      <c r="E613" s="67" t="n">
        <f aca="false">DATEDIF(Input!$G$23,$B613,"Y")</f>
        <v>89</v>
      </c>
      <c r="G613" s="69" t="n">
        <f aca="false">Salary_01!$L613</f>
        <v>-1243.51366943201</v>
      </c>
      <c r="H613" s="69" t="n">
        <f aca="false">Salary_02!$L613</f>
        <v>-1243.51366943201</v>
      </c>
      <c r="I613" s="69" t="n">
        <f aca="false">Retirement_Dist_01!$J613</f>
        <v>2785.71952778489</v>
      </c>
      <c r="J613" s="69" t="n">
        <f aca="false">Retirement_Dist_02!$J613</f>
        <v>1498.0326652103</v>
      </c>
      <c r="K613" s="69" t="n">
        <f aca="true">IF($B613&gt;Input!$C$28,(-1)*PMT(Input!$C$19/(100*12),($A$620-OFFSET($A$4,MATCH(Input!$C$28,$B$4:$B$620,1),0,1,1)),$AD$4,0,1),0)</f>
        <v>2734.70377450013</v>
      </c>
      <c r="L613" s="69" t="n">
        <f aca="false">IF(AND(($B613&lt;Input!$C$28),($B613&lt;Input!$G$28)),($G613+$H613+$I613+$J613),($G613+$H613+$I613+$J613+$K613))</f>
        <v>4531.4286286313</v>
      </c>
      <c r="M613" s="69" t="n">
        <f aca="false">Mortgage!$L613</f>
        <v>-1095.97650467677</v>
      </c>
      <c r="N613" s="69" t="n">
        <f aca="false">$L613+$M613</f>
        <v>3435.45212395453</v>
      </c>
      <c r="O613" s="69" t="n">
        <f aca="false">IF(AND(($B613&lt;Input!$C$28),($B613&lt;Input!$G$28)),Expenses!$D613,(-1)*$N613)</f>
        <v>-3435.45212395453</v>
      </c>
      <c r="P613" s="69" t="n">
        <f aca="false">Childcare!$D613</f>
        <v>0</v>
      </c>
      <c r="Q613" s="69" t="n">
        <f aca="false">Loan_01!$E613</f>
        <v>0</v>
      </c>
      <c r="R613" s="69" t="n">
        <f aca="false">Loan_02!$E613</f>
        <v>0</v>
      </c>
      <c r="S613" s="69" t="n">
        <f aca="false">(-1)*SUM(Roth_01!$D613+Roth_02!$D613+IRA_01!$D613+IRA_02!$D613+Invest_01!$D613+Invest_02!$D613)</f>
        <v>-0</v>
      </c>
      <c r="T613" s="69" t="n">
        <f aca="false">(-1)*(IF(($B613&gt;Input!$O$22),0,Input!$O$28)+IF(($B613&gt;Input!$O$29),0,Input!$O$35)+IF(($B613&gt;Input!$O$36),0,Input!$O$42))</f>
        <v>-0</v>
      </c>
      <c r="U613" s="69" t="n">
        <f aca="false">IF(($AB612*(Input!$C$17/100)&gt;0),0,($AB612*(Input!$C$17/100)))</f>
        <v>0</v>
      </c>
      <c r="V613" s="69"/>
      <c r="W613" s="69" t="n">
        <f aca="false">IF(($N613+$O613+$P613+$Q613+$R613+$S613+$T613+$U613)&lt;0,($N613+$O613+$P613+$Q613+$R613+$S613+$T613+$U613),0)</f>
        <v>0</v>
      </c>
      <c r="X613" s="69"/>
      <c r="Y613" s="69" t="n">
        <f aca="false">IF(($N613+$O613+$P613+$Q613+$R613+$S613+$T613+$U613)&gt;=0,($N613+$O613+$P613+$Q613+$R613+$S613+$T613+$U613),0)</f>
        <v>0</v>
      </c>
      <c r="AA613" s="69" t="n">
        <f aca="false">IF(AND((($AB612+$W612-$U612)&lt;0),($Y613&gt;0)),($AA612-$K613)*(1+Input!$C$19/(12*100)),($AA612+$Y613-$K613)*(1+Input!$C$19/(12*100)))</f>
        <v>16406.5136233027</v>
      </c>
      <c r="AB613" s="69" t="n">
        <f aca="false">IF(AND((($AB612+$W612-$U612)&lt;0),($Y613&gt;=0)),($AB612+$W612-$U612+$Y613)*(1+Input!$C$16/(12*100)),0)</f>
        <v>0</v>
      </c>
    </row>
    <row r="614" customFormat="false" ht="12.8" hidden="false" customHeight="false" outlineLevel="0" collapsed="false">
      <c r="A614" s="67" t="n">
        <v>610</v>
      </c>
      <c r="B614" s="68" t="n">
        <f aca="false">EOMONTH(Input!$C$7,A614)</f>
        <v>61483</v>
      </c>
      <c r="D614" s="67" t="n">
        <f aca="false">DATEDIF(Input!$C$23,$B614,"Y")</f>
        <v>90</v>
      </c>
      <c r="E614" s="67" t="n">
        <f aca="false">DATEDIF(Input!$G$23,$B614,"Y")</f>
        <v>89</v>
      </c>
      <c r="G614" s="69" t="n">
        <f aca="false">Salary_01!$L614</f>
        <v>-1243.51366943201</v>
      </c>
      <c r="H614" s="69" t="n">
        <f aca="false">Salary_02!$L614</f>
        <v>-1243.51366943201</v>
      </c>
      <c r="I614" s="69" t="n">
        <f aca="false">Retirement_Dist_01!$J614</f>
        <v>2785.71952778489</v>
      </c>
      <c r="J614" s="69" t="n">
        <f aca="false">Retirement_Dist_02!$J614</f>
        <v>1498.0326652103</v>
      </c>
      <c r="K614" s="69" t="n">
        <f aca="true">IF($B614&gt;Input!$C$28,(-1)*PMT(Input!$C$19/(100*12),($A$620-OFFSET($A$4,MATCH(Input!$C$28,$B$4:$B$620,1),0,1,1)),$AD$4,0,1),0)</f>
        <v>2734.70377450013</v>
      </c>
      <c r="L614" s="69" t="n">
        <f aca="false">IF(AND(($B614&lt;Input!$C$28),($B614&lt;Input!$G$28)),($G614+$H614+$I614+$J614),($G614+$H614+$I614+$J614+$K614))</f>
        <v>4531.4286286313</v>
      </c>
      <c r="M614" s="69" t="n">
        <f aca="false">Mortgage!$L614</f>
        <v>-1095.97650467677</v>
      </c>
      <c r="N614" s="69" t="n">
        <f aca="false">$L614+$M614</f>
        <v>3435.45212395453</v>
      </c>
      <c r="O614" s="69" t="n">
        <f aca="false">IF(AND(($B614&lt;Input!$C$28),($B614&lt;Input!$G$28)),Expenses!$D614,(-1)*$N614)</f>
        <v>-3435.45212395453</v>
      </c>
      <c r="P614" s="69" t="n">
        <f aca="false">Childcare!$D614</f>
        <v>0</v>
      </c>
      <c r="Q614" s="69" t="n">
        <f aca="false">Loan_01!$E614</f>
        <v>0</v>
      </c>
      <c r="R614" s="69" t="n">
        <f aca="false">Loan_02!$E614</f>
        <v>0</v>
      </c>
      <c r="S614" s="69" t="n">
        <f aca="false">(-1)*SUM(Roth_01!$D614+Roth_02!$D614+IRA_01!$D614+IRA_02!$D614+Invest_01!$D614+Invest_02!$D614)</f>
        <v>-0</v>
      </c>
      <c r="T614" s="69" t="n">
        <f aca="false">(-1)*(IF(($B614&gt;Input!$O$22),0,Input!$O$28)+IF(($B614&gt;Input!$O$29),0,Input!$O$35)+IF(($B614&gt;Input!$O$36),0,Input!$O$42))</f>
        <v>-0</v>
      </c>
      <c r="U614" s="69" t="n">
        <f aca="false">IF(($AB613*(Input!$C$17/100)&gt;0),0,($AB613*(Input!$C$17/100)))</f>
        <v>0</v>
      </c>
      <c r="V614" s="69"/>
      <c r="W614" s="69" t="n">
        <f aca="false">IF(($N614+$O614+$P614+$Q614+$R614+$S614+$T614+$U614)&lt;0,($N614+$O614+$P614+$Q614+$R614+$S614+$T614+$U614),0)</f>
        <v>0</v>
      </c>
      <c r="X614" s="69"/>
      <c r="Y614" s="69" t="n">
        <f aca="false">IF(($N614+$O614+$P614+$Q614+$R614+$S614+$T614+$U614)&gt;=0,($N614+$O614+$P614+$Q614+$R614+$S614+$T614+$U614),0)</f>
        <v>0</v>
      </c>
      <c r="AA614" s="69" t="n">
        <f aca="false">IF(AND((($AB613+$W613-$U613)&lt;0),($Y614&gt;0)),($AA613-$K614)*(1+Input!$C$19/(12*100)),($AA613+$Y614-$K614)*(1+Input!$C$19/(12*100)))</f>
        <v>13672.3795075463</v>
      </c>
      <c r="AB614" s="69" t="n">
        <f aca="false">IF(AND((($AB613+$W613-$U613)&lt;0),($Y614&gt;=0)),($AB613+$W613-$U613+$Y614)*(1+Input!$C$16/(12*100)),0)</f>
        <v>0</v>
      </c>
    </row>
    <row r="615" customFormat="false" ht="12.8" hidden="false" customHeight="false" outlineLevel="0" collapsed="false">
      <c r="A615" s="67" t="n">
        <v>611</v>
      </c>
      <c r="B615" s="68" t="n">
        <f aca="false">EOMONTH(Input!$C$7,A615)</f>
        <v>61514</v>
      </c>
      <c r="D615" s="67" t="n">
        <f aca="false">DATEDIF(Input!$C$23,$B615,"Y")</f>
        <v>91</v>
      </c>
      <c r="E615" s="67" t="n">
        <f aca="false">DATEDIF(Input!$G$23,$B615,"Y")</f>
        <v>89</v>
      </c>
      <c r="G615" s="69" t="n">
        <f aca="false">Salary_01!$L615</f>
        <v>-1243.51366943201</v>
      </c>
      <c r="H615" s="69" t="n">
        <f aca="false">Salary_02!$L615</f>
        <v>-1243.51366943201</v>
      </c>
      <c r="I615" s="69" t="n">
        <f aca="false">Retirement_Dist_01!$J615</f>
        <v>2785.71952778489</v>
      </c>
      <c r="J615" s="69" t="n">
        <f aca="false">Retirement_Dist_02!$J615</f>
        <v>1498.0326652103</v>
      </c>
      <c r="K615" s="69" t="n">
        <f aca="true">IF($B615&gt;Input!$C$28,(-1)*PMT(Input!$C$19/(100*12),($A$620-OFFSET($A$4,MATCH(Input!$C$28,$B$4:$B$620,1),0,1,1)),$AD$4,0,1),0)</f>
        <v>2734.70377450013</v>
      </c>
      <c r="L615" s="69" t="n">
        <f aca="false">IF(AND(($B615&lt;Input!$C$28),($B615&lt;Input!$G$28)),($G615+$H615+$I615+$J615),($G615+$H615+$I615+$J615+$K615))</f>
        <v>4531.4286286313</v>
      </c>
      <c r="M615" s="69" t="n">
        <f aca="false">Mortgage!$L615</f>
        <v>-1095.97650467677</v>
      </c>
      <c r="N615" s="69" t="n">
        <f aca="false">$L615+$M615</f>
        <v>3435.45212395453</v>
      </c>
      <c r="O615" s="69" t="n">
        <f aca="false">IF(AND(($B615&lt;Input!$C$28),($B615&lt;Input!$G$28)),Expenses!$D615,(-1)*$N615)</f>
        <v>-3435.45212395453</v>
      </c>
      <c r="P615" s="69" t="n">
        <f aca="false">Childcare!$D615</f>
        <v>0</v>
      </c>
      <c r="Q615" s="69" t="n">
        <f aca="false">Loan_01!$E615</f>
        <v>0</v>
      </c>
      <c r="R615" s="69" t="n">
        <f aca="false">Loan_02!$E615</f>
        <v>0</v>
      </c>
      <c r="S615" s="69" t="n">
        <f aca="false">(-1)*SUM(Roth_01!$D615+Roth_02!$D615+IRA_01!$D615+IRA_02!$D615+Invest_01!$D615+Invest_02!$D615)</f>
        <v>-0</v>
      </c>
      <c r="T615" s="69" t="n">
        <f aca="false">(-1)*(IF(($B615&gt;Input!$O$22),0,Input!$O$28)+IF(($B615&gt;Input!$O$29),0,Input!$O$35)+IF(($B615&gt;Input!$O$36),0,Input!$O$42))</f>
        <v>-0</v>
      </c>
      <c r="U615" s="69" t="n">
        <f aca="false">IF(($AB614*(Input!$C$17/100)&gt;0),0,($AB614*(Input!$C$17/100)))</f>
        <v>0</v>
      </c>
      <c r="V615" s="69"/>
      <c r="W615" s="69" t="n">
        <f aca="false">IF(($N615+$O615+$P615+$Q615+$R615+$S615+$T615+$U615)&lt;0,($N615+$O615+$P615+$Q615+$R615+$S615+$T615+$U615),0)</f>
        <v>0</v>
      </c>
      <c r="X615" s="69"/>
      <c r="Y615" s="69" t="n">
        <f aca="false">IF(($N615+$O615+$P615+$Q615+$R615+$S615+$T615+$U615)&gt;=0,($N615+$O615+$P615+$Q615+$R615+$S615+$T615+$U615),0)</f>
        <v>0</v>
      </c>
      <c r="AA615" s="69" t="n">
        <f aca="false">IF(AND((($AB614+$W614-$U614)&lt;0),($Y615&gt;0)),($AA614-$K615)*(1+Input!$C$19/(12*100)),($AA614+$Y615-$K615)*(1+Input!$C$19/(12*100)))</f>
        <v>10938.131469535</v>
      </c>
      <c r="AB615" s="69" t="n">
        <f aca="false">IF(AND((($AB614+$W614-$U614)&lt;0),($Y615&gt;=0)),($AB614+$W614-$U614+$Y615)*(1+Input!$C$16/(12*100)),0)</f>
        <v>0</v>
      </c>
    </row>
    <row r="616" customFormat="false" ht="12.8" hidden="false" customHeight="false" outlineLevel="0" collapsed="false">
      <c r="A616" s="67" t="n">
        <v>612</v>
      </c>
      <c r="B616" s="68" t="n">
        <f aca="false">EOMONTH(Input!$C$7,A616)</f>
        <v>61544</v>
      </c>
      <c r="D616" s="67" t="n">
        <f aca="false">DATEDIF(Input!$C$23,$B616,"Y")</f>
        <v>91</v>
      </c>
      <c r="E616" s="67" t="n">
        <f aca="false">DATEDIF(Input!$G$23,$B616,"Y")</f>
        <v>89</v>
      </c>
      <c r="G616" s="69" t="n">
        <f aca="false">Salary_01!$L616</f>
        <v>-1268.38394282065</v>
      </c>
      <c r="H616" s="69" t="n">
        <f aca="false">Salary_02!$L616</f>
        <v>-1268.38394282065</v>
      </c>
      <c r="I616" s="69" t="n">
        <f aca="false">Retirement_Dist_01!$J616</f>
        <v>2785.71952778489</v>
      </c>
      <c r="J616" s="69" t="n">
        <f aca="false">Retirement_Dist_02!$J616</f>
        <v>1498.0326652103</v>
      </c>
      <c r="K616" s="69" t="n">
        <f aca="true">IF($B616&gt;Input!$C$28,(-1)*PMT(Input!$C$19/(100*12),($A$620-OFFSET($A$4,MATCH(Input!$C$28,$B$4:$B$620,1),0,1,1)),$AD$4,0,1),0)</f>
        <v>2734.70377450013</v>
      </c>
      <c r="L616" s="69" t="n">
        <f aca="false">IF(AND(($B616&lt;Input!$C$28),($B616&lt;Input!$G$28)),($G616+$H616+$I616+$J616),($G616+$H616+$I616+$J616+$K616))</f>
        <v>4481.68808185402</v>
      </c>
      <c r="M616" s="69" t="n">
        <f aca="false">Mortgage!$L616</f>
        <v>-1128.85579981708</v>
      </c>
      <c r="N616" s="69" t="n">
        <f aca="false">$L616+$M616</f>
        <v>3352.83228203694</v>
      </c>
      <c r="O616" s="69" t="n">
        <f aca="false">IF(AND(($B616&lt;Input!$C$28),($B616&lt;Input!$G$28)),Expenses!$D616,(-1)*$N616)</f>
        <v>-3352.83228203694</v>
      </c>
      <c r="P616" s="69" t="n">
        <f aca="false">Childcare!$D616</f>
        <v>0</v>
      </c>
      <c r="Q616" s="69" t="n">
        <f aca="false">Loan_01!$E616</f>
        <v>0</v>
      </c>
      <c r="R616" s="69" t="n">
        <f aca="false">Loan_02!$E616</f>
        <v>0</v>
      </c>
      <c r="S616" s="69" t="n">
        <f aca="false">(-1)*SUM(Roth_01!$D616+Roth_02!$D616+IRA_01!$D616+IRA_02!$D616+Invest_01!$D616+Invest_02!$D616)</f>
        <v>-0</v>
      </c>
      <c r="T616" s="69" t="n">
        <f aca="false">(-1)*(IF(($B616&gt;Input!$O$22),0,Input!$O$28)+IF(($B616&gt;Input!$O$29),0,Input!$O$35)+IF(($B616&gt;Input!$O$36),0,Input!$O$42))</f>
        <v>-0</v>
      </c>
      <c r="U616" s="69" t="n">
        <f aca="false">IF(($AB615*(Input!$C$17/100)&gt;0),0,($AB615*(Input!$C$17/100)))</f>
        <v>0</v>
      </c>
      <c r="V616" s="69"/>
      <c r="W616" s="69" t="n">
        <f aca="false">IF(($N616+$O616+$P616+$Q616+$R616+$S616+$T616+$U616)&lt;0,($N616+$O616+$P616+$Q616+$R616+$S616+$T616+$U616),0)</f>
        <v>0</v>
      </c>
      <c r="X616" s="69"/>
      <c r="Y616" s="69" t="n">
        <f aca="false">IF(($N616+$O616+$P616+$Q616+$R616+$S616+$T616+$U616)&gt;=0,($N616+$O616+$P616+$Q616+$R616+$S616+$T616+$U616),0)</f>
        <v>0</v>
      </c>
      <c r="AA616" s="69" t="n">
        <f aca="false">IF(AND((($AB615+$W615-$U615)&lt;0),($Y616&gt;0)),($AA615-$K616)*(1+Input!$C$19/(12*100)),($AA615+$Y616-$K616)*(1+Input!$C$19/(12*100)))</f>
        <v>8203.76950452218</v>
      </c>
      <c r="AB616" s="69" t="n">
        <f aca="false">IF(AND((($AB615+$W615-$U615)&lt;0),($Y616&gt;=0)),($AB615+$W615-$U615+$Y616)*(1+Input!$C$16/(12*100)),0)</f>
        <v>0</v>
      </c>
    </row>
    <row r="617" customFormat="false" ht="12.8" hidden="false" customHeight="false" outlineLevel="0" collapsed="false">
      <c r="A617" s="67" t="n">
        <v>613</v>
      </c>
      <c r="B617" s="68" t="n">
        <f aca="false">EOMONTH(Input!$C$7,A617)</f>
        <v>61575</v>
      </c>
      <c r="D617" s="67" t="n">
        <f aca="false">DATEDIF(Input!$C$23,$B617,"Y")</f>
        <v>91</v>
      </c>
      <c r="E617" s="67" t="n">
        <f aca="false">DATEDIF(Input!$G$23,$B617,"Y")</f>
        <v>89</v>
      </c>
      <c r="G617" s="69" t="n">
        <f aca="false">Salary_01!$L617</f>
        <v>-1268.38394282065</v>
      </c>
      <c r="H617" s="69" t="n">
        <f aca="false">Salary_02!$L617</f>
        <v>-1268.38394282065</v>
      </c>
      <c r="I617" s="69" t="n">
        <f aca="false">Retirement_Dist_01!$J617</f>
        <v>2785.71952778489</v>
      </c>
      <c r="J617" s="69" t="n">
        <f aca="false">Retirement_Dist_02!$J617</f>
        <v>1498.0326652103</v>
      </c>
      <c r="K617" s="69" t="n">
        <f aca="true">IF($B617&gt;Input!$C$28,(-1)*PMT(Input!$C$19/(100*12),($A$620-OFFSET($A$4,MATCH(Input!$C$28,$B$4:$B$620,1),0,1,1)),$AD$4,0,1),0)</f>
        <v>2734.70377450013</v>
      </c>
      <c r="L617" s="69" t="n">
        <f aca="false">IF(AND(($B617&lt;Input!$C$28),($B617&lt;Input!$G$28)),($G617+$H617+$I617+$J617),($G617+$H617+$I617+$J617+$K617))</f>
        <v>4481.68808185402</v>
      </c>
      <c r="M617" s="69" t="n">
        <f aca="false">Mortgage!$L617</f>
        <v>-1128.85579981708</v>
      </c>
      <c r="N617" s="69" t="n">
        <f aca="false">$L617+$M617</f>
        <v>3352.83228203694</v>
      </c>
      <c r="O617" s="69" t="n">
        <f aca="false">IF(AND(($B617&lt;Input!$C$28),($B617&lt;Input!$G$28)),Expenses!$D617,(-1)*$N617)</f>
        <v>-3352.83228203694</v>
      </c>
      <c r="P617" s="69" t="n">
        <f aca="false">Childcare!$D617</f>
        <v>0</v>
      </c>
      <c r="Q617" s="69" t="n">
        <f aca="false">Loan_01!$E617</f>
        <v>0</v>
      </c>
      <c r="R617" s="69" t="n">
        <f aca="false">Loan_02!$E617</f>
        <v>0</v>
      </c>
      <c r="S617" s="69" t="n">
        <f aca="false">(-1)*SUM(Roth_01!$D617+Roth_02!$D617+IRA_01!$D617+IRA_02!$D617+Invest_01!$D617+Invest_02!$D617)</f>
        <v>-0</v>
      </c>
      <c r="T617" s="69" t="n">
        <f aca="false">(-1)*(IF(($B617&gt;Input!$O$22),0,Input!$O$28)+IF(($B617&gt;Input!$O$29),0,Input!$O$35)+IF(($B617&gt;Input!$O$36),0,Input!$O$42))</f>
        <v>-0</v>
      </c>
      <c r="U617" s="69" t="n">
        <f aca="false">IF(($AB616*(Input!$C$17/100)&gt;0),0,($AB616*(Input!$C$17/100)))</f>
        <v>0</v>
      </c>
      <c r="V617" s="69"/>
      <c r="W617" s="69" t="n">
        <f aca="false">IF(($N617+$O617+$P617+$Q617+$R617+$S617+$T617+$U617)&lt;0,($N617+$O617+$P617+$Q617+$R617+$S617+$T617+$U617),0)</f>
        <v>0</v>
      </c>
      <c r="X617" s="69"/>
      <c r="Y617" s="69" t="n">
        <f aca="false">IF(($N617+$O617+$P617+$Q617+$R617+$S617+$T617+$U617)&gt;=0,($N617+$O617+$P617+$Q617+$R617+$S617+$T617+$U617),0)</f>
        <v>0</v>
      </c>
      <c r="AA617" s="69" t="n">
        <f aca="false">IF(AND((($AB616+$W616-$U616)&lt;0),($Y617&gt;0)),($AA616-$K617)*(1+Input!$C$19/(12*100)),($AA616+$Y617-$K617)*(1+Input!$C$19/(12*100)))</f>
        <v>5469.2936077608</v>
      </c>
      <c r="AB617" s="69" t="n">
        <f aca="false">IF(AND((($AB616+$W616-$U616)&lt;0),($Y617&gt;=0)),($AB616+$W616-$U616+$Y617)*(1+Input!$C$16/(12*100)),0)</f>
        <v>0</v>
      </c>
    </row>
    <row r="618" customFormat="false" ht="12.8" hidden="false" customHeight="false" outlineLevel="0" collapsed="false">
      <c r="A618" s="67" t="n">
        <v>614</v>
      </c>
      <c r="B618" s="68" t="n">
        <f aca="false">EOMONTH(Input!$C$7,A618)</f>
        <v>61606</v>
      </c>
      <c r="D618" s="67" t="n">
        <f aca="false">DATEDIF(Input!$C$23,$B618,"Y")</f>
        <v>91</v>
      </c>
      <c r="E618" s="67" t="n">
        <f aca="false">DATEDIF(Input!$G$23,$B618,"Y")</f>
        <v>89</v>
      </c>
      <c r="G618" s="69" t="n">
        <f aca="false">Salary_01!$L618</f>
        <v>-1268.38394282065</v>
      </c>
      <c r="H618" s="69" t="n">
        <f aca="false">Salary_02!$L618</f>
        <v>-1268.38394282065</v>
      </c>
      <c r="I618" s="69" t="n">
        <f aca="false">Retirement_Dist_01!$J618</f>
        <v>2785.71952778489</v>
      </c>
      <c r="J618" s="69" t="n">
        <f aca="false">Retirement_Dist_02!$J618</f>
        <v>1498.0326652103</v>
      </c>
      <c r="K618" s="69" t="n">
        <f aca="true">IF($B618&gt;Input!$C$28,(-1)*PMT(Input!$C$19/(100*12),($A$620-OFFSET($A$4,MATCH(Input!$C$28,$B$4:$B$620,1),0,1,1)),$AD$4,0,1),0)</f>
        <v>2734.70377450013</v>
      </c>
      <c r="L618" s="69" t="n">
        <f aca="false">IF(AND(($B618&lt;Input!$C$28),($B618&lt;Input!$G$28)),($G618+$H618+$I618+$J618),($G618+$H618+$I618+$J618+$K618))</f>
        <v>4481.68808185402</v>
      </c>
      <c r="M618" s="69" t="n">
        <f aca="false">Mortgage!$L618</f>
        <v>-1128.85579981708</v>
      </c>
      <c r="N618" s="69" t="n">
        <f aca="false">$L618+$M618</f>
        <v>3352.83228203694</v>
      </c>
      <c r="O618" s="69" t="n">
        <f aca="false">IF(AND(($B618&lt;Input!$C$28),($B618&lt;Input!$G$28)),Expenses!$D618,(-1)*$N618)</f>
        <v>-3352.83228203694</v>
      </c>
      <c r="P618" s="69" t="n">
        <f aca="false">Childcare!$D618</f>
        <v>0</v>
      </c>
      <c r="Q618" s="69" t="n">
        <f aca="false">Loan_01!$E618</f>
        <v>0</v>
      </c>
      <c r="R618" s="69" t="n">
        <f aca="false">Loan_02!$E618</f>
        <v>0</v>
      </c>
      <c r="S618" s="69" t="n">
        <f aca="false">(-1)*SUM(Roth_01!$D618+Roth_02!$D618+IRA_01!$D618+IRA_02!$D618+Invest_01!$D618+Invest_02!$D618)</f>
        <v>-0</v>
      </c>
      <c r="T618" s="69" t="n">
        <f aca="false">(-1)*(IF(($B618&gt;Input!$O$22),0,Input!$O$28)+IF(($B618&gt;Input!$O$29),0,Input!$O$35)+IF(($B618&gt;Input!$O$36),0,Input!$O$42))</f>
        <v>-0</v>
      </c>
      <c r="U618" s="69" t="n">
        <f aca="false">IF(($AB617*(Input!$C$17/100)&gt;0),0,($AB617*(Input!$C$17/100)))</f>
        <v>0</v>
      </c>
      <c r="V618" s="69"/>
      <c r="W618" s="69" t="n">
        <f aca="false">IF(($N618+$O618+$P618+$Q618+$R618+$S618+$T618+$U618)&lt;0,($N618+$O618+$P618+$Q618+$R618+$S618+$T618+$U618),0)</f>
        <v>0</v>
      </c>
      <c r="X618" s="69"/>
      <c r="Y618" s="69" t="n">
        <f aca="false">IF(($N618+$O618+$P618+$Q618+$R618+$S618+$T618+$U618)&gt;=0,($N618+$O618+$P618+$Q618+$R618+$S618+$T618+$U618),0)</f>
        <v>0</v>
      </c>
      <c r="AA618" s="69" t="n">
        <f aca="false">IF(AND((($AB617+$W617-$U617)&lt;0),($Y618&gt;0)),($AA617-$K618)*(1+Input!$C$19/(12*100)),($AA617+$Y618-$K618)*(1+Input!$C$19/(12*100)))</f>
        <v>2734.70377450372</v>
      </c>
      <c r="AB618" s="69" t="n">
        <f aca="false">IF(AND((($AB617+$W617-$U617)&lt;0),($Y618&gt;=0)),($AB617+$W617-$U617+$Y618)*(1+Input!$C$16/(12*100)),0)</f>
        <v>0</v>
      </c>
    </row>
    <row r="619" customFormat="false" ht="12.8" hidden="false" customHeight="false" outlineLevel="0" collapsed="false">
      <c r="A619" s="67" t="n">
        <v>615</v>
      </c>
      <c r="B619" s="68" t="n">
        <f aca="false">EOMONTH(Input!$C$7,A619)</f>
        <v>61636</v>
      </c>
      <c r="D619" s="67" t="n">
        <f aca="false">DATEDIF(Input!$C$23,$B619,"Y")</f>
        <v>91</v>
      </c>
      <c r="E619" s="67" t="n">
        <f aca="false">DATEDIF(Input!$G$23,$B619,"Y")</f>
        <v>89</v>
      </c>
      <c r="G619" s="69" t="n">
        <f aca="false">Salary_01!$L619</f>
        <v>-1268.38394282065</v>
      </c>
      <c r="H619" s="69" t="n">
        <f aca="false">Salary_02!$L619</f>
        <v>-1268.38394282065</v>
      </c>
      <c r="I619" s="69" t="n">
        <f aca="false">Retirement_Dist_01!$J619</f>
        <v>2785.71952778489</v>
      </c>
      <c r="J619" s="69" t="n">
        <f aca="false">Retirement_Dist_02!$J619</f>
        <v>1498.0326652103</v>
      </c>
      <c r="K619" s="69" t="n">
        <f aca="true">IF($B619&gt;Input!$C$28,(-1)*PMT(Input!$C$19/(100*12),($A$620-OFFSET($A$4,MATCH(Input!$C$28,$B$4:$B$620,1),0,1,1)),$AD$4,0,1),0)</f>
        <v>2734.70377450013</v>
      </c>
      <c r="L619" s="69" t="n">
        <f aca="false">IF(AND(($B619&lt;Input!$C$28),($B619&lt;Input!$G$28)),($G619+$H619+$I619+$J619),($G619+$H619+$I619+$J619+$K619))</f>
        <v>4481.68808185402</v>
      </c>
      <c r="M619" s="69" t="n">
        <f aca="false">Mortgage!$L619</f>
        <v>-1128.85579981708</v>
      </c>
      <c r="N619" s="69" t="n">
        <f aca="false">$L619+$M619</f>
        <v>3352.83228203694</v>
      </c>
      <c r="O619" s="69" t="n">
        <f aca="false">IF(AND(($B619&lt;Input!$C$28),($B619&lt;Input!$G$28)),Expenses!$D619,(-1)*$N619)</f>
        <v>-3352.83228203694</v>
      </c>
      <c r="P619" s="69" t="n">
        <f aca="false">Childcare!$D619</f>
        <v>0</v>
      </c>
      <c r="Q619" s="69" t="n">
        <f aca="false">Loan_01!$E619</f>
        <v>0</v>
      </c>
      <c r="R619" s="69" t="n">
        <f aca="false">Loan_02!$E619</f>
        <v>0</v>
      </c>
      <c r="S619" s="69" t="n">
        <f aca="false">(-1)*SUM(Roth_01!$D619+Roth_02!$D619+IRA_01!$D619+IRA_02!$D619+Invest_01!$D619+Invest_02!$D619)</f>
        <v>-0</v>
      </c>
      <c r="T619" s="69" t="n">
        <f aca="false">(-1)*(IF(($B619&gt;Input!$O$22),0,Input!$O$28)+IF(($B619&gt;Input!$O$29),0,Input!$O$35)+IF(($B619&gt;Input!$O$36),0,Input!$O$42))</f>
        <v>-0</v>
      </c>
      <c r="U619" s="69" t="n">
        <f aca="false">IF(($AB618*(Input!$C$17/100)&gt;0),0,($AB618*(Input!$C$17/100)))</f>
        <v>0</v>
      </c>
      <c r="V619" s="69"/>
      <c r="W619" s="69" t="n">
        <f aca="false">IF(($N619+$O619+$P619+$Q619+$R619+$S619+$T619+$U619)&lt;0,($N619+$O619+$P619+$Q619+$R619+$S619+$T619+$U619),0)</f>
        <v>0</v>
      </c>
      <c r="X619" s="69"/>
      <c r="Y619" s="69" t="n">
        <f aca="false">IF(($N619+$O619+$P619+$Q619+$R619+$S619+$T619+$U619)&gt;=0,($N619+$O619+$P619+$Q619+$R619+$S619+$T619+$U619),0)</f>
        <v>0</v>
      </c>
      <c r="AA619" s="69" t="n">
        <f aca="false">IF(AND((($AB618+$W618-$U618)&lt;0),($Y619&gt;0)),($AA618-$K619)*(1+Input!$C$19/(12*100)),($AA618+$Y619-$K619)*(1+Input!$C$19/(12*100)))</f>
        <v>3.58583226519234E-009</v>
      </c>
      <c r="AB619" s="69" t="n">
        <f aca="false">IF(AND((($AB618+$W618-$U618)&lt;0),($Y619&gt;=0)),($AB618+$W618-$U618+$Y619)*(1+Input!$C$16/(12*100)),0)</f>
        <v>0</v>
      </c>
    </row>
    <row r="620" customFormat="false" ht="12.8" hidden="false" customHeight="false" outlineLevel="0" collapsed="false">
      <c r="A620" s="67" t="n">
        <v>616</v>
      </c>
      <c r="B620" s="68" t="n">
        <f aca="false">EOMONTH(Input!$C$7,A620)</f>
        <v>61667</v>
      </c>
      <c r="D620" s="67" t="n">
        <f aca="false">DATEDIF(Input!$C$23,$B620,"Y")</f>
        <v>91</v>
      </c>
      <c r="E620" s="67" t="n">
        <f aca="false">DATEDIF(Input!$G$23,$B620,"Y")</f>
        <v>90</v>
      </c>
      <c r="G620" s="69" t="n">
        <f aca="false">Salary_01!$L620</f>
        <v>-1268.38394282065</v>
      </c>
      <c r="H620" s="69" t="n">
        <f aca="false">Salary_02!$L620</f>
        <v>-1268.38394282065</v>
      </c>
      <c r="I620" s="69" t="n">
        <f aca="false">Retirement_Dist_01!$J620</f>
        <v>2785.71952778489</v>
      </c>
      <c r="J620" s="69" t="n">
        <f aca="false">Retirement_Dist_02!$J620</f>
        <v>1498.0326652103</v>
      </c>
      <c r="K620" s="69" t="n">
        <f aca="true">IF($B620&gt;Input!$C$28,(-1)*PMT(Input!$C$19/(100*12),($A$620-OFFSET($A$4,MATCH(Input!$C$28,$B$4:$B$620,1),0,1,1)),$AD$4,0,1),0)</f>
        <v>2734.70377450013</v>
      </c>
      <c r="L620" s="69" t="n">
        <f aca="false">IF(AND(($B620&lt;Input!$C$28),($B620&lt;Input!$G$28)),($G620+$H620+$I620+$J620),($G620+$H620+$I620+$J620+$K620))</f>
        <v>4481.68808185402</v>
      </c>
      <c r="M620" s="69" t="n">
        <f aca="false">Mortgage!$L620</f>
        <v>-1128.85579981708</v>
      </c>
      <c r="N620" s="69" t="n">
        <f aca="false">$L620+$M620</f>
        <v>3352.83228203694</v>
      </c>
      <c r="O620" s="69" t="n">
        <f aca="false">IF(AND(($B620&lt;Input!$C$28),($B620&lt;Input!$G$28)),Expenses!$D620,(-1)*$N620)</f>
        <v>-3352.83228203694</v>
      </c>
      <c r="P620" s="69" t="n">
        <f aca="false">Childcare!$D620</f>
        <v>0</v>
      </c>
      <c r="Q620" s="69" t="n">
        <f aca="false">Loan_01!$E620</f>
        <v>0</v>
      </c>
      <c r="R620" s="69" t="n">
        <f aca="false">Loan_02!$E620</f>
        <v>0</v>
      </c>
      <c r="S620" s="69" t="n">
        <f aca="false">(-1)*SUM(Roth_01!$D620+Roth_02!$D620+IRA_01!$D620+IRA_02!$D620+Invest_01!$D620+Invest_02!$D620)</f>
        <v>-0</v>
      </c>
      <c r="T620" s="69" t="n">
        <f aca="false">(-1)*(IF(($B620&gt;Input!$O$22),0,Input!$O$28)+IF(($B620&gt;Input!$O$29),0,Input!$O$35)+IF(($B620&gt;Input!$O$36),0,Input!$O$42))</f>
        <v>-0</v>
      </c>
      <c r="U620" s="69" t="n">
        <f aca="false">IF(($AB619*(Input!$C$17/100)&gt;0),0,($AB619*(Input!$C$17/100)))</f>
        <v>0</v>
      </c>
      <c r="V620" s="69"/>
      <c r="W620" s="69" t="n">
        <f aca="false">IF(($N620+$O620+$P620+$Q620+$R620+$S620+$T620+$U620)&lt;0,($N620+$O620+$P620+$Q620+$R620+$S620+$T620+$U620),0)</f>
        <v>0</v>
      </c>
      <c r="X620" s="69"/>
      <c r="Y620" s="69" t="n">
        <f aca="false">IF(($N620+$O620+$P620+$Q620+$R620+$S620+$T620+$U620)&gt;=0,($N620+$O620+$P620+$Q620+$R620+$S620+$T620+$U620),0)</f>
        <v>0</v>
      </c>
      <c r="AA620" s="69" t="n">
        <f aca="false">IF(AND((($AB619+$W619-$U619)&lt;0),($Y620&gt;0)),($AA619-$K620)*(1+Input!$C$19/(12*100)),($AA619+$Y620-$K620)*(1+Input!$C$19/(12*100)))</f>
        <v>-2734.81772048715</v>
      </c>
      <c r="AB620" s="69" t="n">
        <f aca="false">IF(AND((($AB619+$W619-$U619)&lt;0),($Y620&gt;=0)),($AB619+$W619-$U619+$Y620)*(1+Input!$C$16/(12*100)),0)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7.08"/>
    <col collapsed="false" customWidth="true" hidden="false" outlineLevel="0" max="2" min="2" style="68" width="11.06"/>
    <col collapsed="false" customWidth="true" hidden="false" outlineLevel="0" max="3" min="3" style="67" width="1.43"/>
    <col collapsed="false" customWidth="false" hidden="false" outlineLevel="0" max="4" min="4" style="67" width="11.57"/>
    <col collapsed="false" customWidth="false" hidden="false" outlineLevel="0" max="5" min="5" style="0" width="11.57"/>
    <col collapsed="false" customWidth="false" hidden="false" outlineLevel="0" max="1025" min="6" style="0" width="11.52"/>
  </cols>
  <sheetData>
    <row r="1" customFormat="false" ht="19.7" hidden="false" customHeight="false" outlineLevel="0" collapsed="false">
      <c r="A1" s="70" t="s">
        <v>185</v>
      </c>
    </row>
    <row r="3" customFormat="false" ht="12.05" hidden="false" customHeight="false" outlineLevel="0" collapsed="false">
      <c r="A3" s="73" t="s">
        <v>169</v>
      </c>
      <c r="B3" s="74" t="s">
        <v>170</v>
      </c>
      <c r="D3" s="73" t="s">
        <v>154</v>
      </c>
    </row>
    <row r="4" customFormat="false" ht="12.05" hidden="false" customHeight="false" outlineLevel="0" collapsed="false">
      <c r="A4" s="67" t="n">
        <v>0</v>
      </c>
      <c r="B4" s="68" t="n">
        <f aca="false">EOMONTH(Input!$C$7,A4)</f>
        <v>42916</v>
      </c>
      <c r="D4" s="69" t="n">
        <f aca="false">RollUp!$N4</f>
        <v>7174.48247932888</v>
      </c>
    </row>
    <row r="5" customFormat="false" ht="12.05" hidden="false" customHeight="false" outlineLevel="0" collapsed="false">
      <c r="A5" s="67" t="n">
        <v>1</v>
      </c>
      <c r="B5" s="68" t="n">
        <f aca="false">EOMONTH(Input!$C$7,A5)</f>
        <v>42947</v>
      </c>
      <c r="D5" s="69" t="n">
        <f aca="false">RollUp!$N5</f>
        <v>7174.48247932888</v>
      </c>
    </row>
    <row r="6" customFormat="false" ht="12.05" hidden="false" customHeight="false" outlineLevel="0" collapsed="false">
      <c r="A6" s="67" t="n">
        <v>2</v>
      </c>
      <c r="B6" s="68" t="n">
        <f aca="false">EOMONTH(Input!$C$7,A6)</f>
        <v>42978</v>
      </c>
      <c r="D6" s="69" t="n">
        <f aca="false">RollUp!$N6</f>
        <v>7174.48247932888</v>
      </c>
    </row>
    <row r="7" customFormat="false" ht="12.05" hidden="false" customHeight="false" outlineLevel="0" collapsed="false">
      <c r="A7" s="67" t="n">
        <v>3</v>
      </c>
      <c r="B7" s="68" t="n">
        <f aca="false">EOMONTH(Input!$C$7,A7)</f>
        <v>43008</v>
      </c>
      <c r="D7" s="69" t="n">
        <f aca="false">RollUp!$N7</f>
        <v>7174.48247932888</v>
      </c>
    </row>
    <row r="8" customFormat="false" ht="12.05" hidden="false" customHeight="false" outlineLevel="0" collapsed="false">
      <c r="A8" s="67" t="n">
        <v>4</v>
      </c>
      <c r="B8" s="68" t="n">
        <f aca="false">EOMONTH(Input!$C$7,A8)</f>
        <v>43039</v>
      </c>
      <c r="D8" s="69" t="n">
        <f aca="false">RollUp!$N8</f>
        <v>7174.48247932888</v>
      </c>
    </row>
    <row r="9" customFormat="false" ht="12.05" hidden="false" customHeight="false" outlineLevel="0" collapsed="false">
      <c r="A9" s="67" t="n">
        <v>5</v>
      </c>
      <c r="B9" s="68" t="n">
        <f aca="false">EOMONTH(Input!$C$7,A9)</f>
        <v>43069</v>
      </c>
      <c r="D9" s="69" t="n">
        <f aca="false">RollUp!$N9</f>
        <v>7174.48247932888</v>
      </c>
    </row>
    <row r="10" customFormat="false" ht="12.05" hidden="false" customHeight="false" outlineLevel="0" collapsed="false">
      <c r="A10" s="67" t="n">
        <v>6</v>
      </c>
      <c r="B10" s="68" t="n">
        <f aca="false">EOMONTH(Input!$C$7,A10)</f>
        <v>43100</v>
      </c>
      <c r="D10" s="69" t="n">
        <f aca="false">RollUp!$N10</f>
        <v>7174.48247932888</v>
      </c>
    </row>
    <row r="11" customFormat="false" ht="12.05" hidden="false" customHeight="false" outlineLevel="0" collapsed="false">
      <c r="A11" s="67" t="n">
        <v>7</v>
      </c>
      <c r="B11" s="68" t="n">
        <f aca="false">EOMONTH(Input!$C$7,A11)</f>
        <v>43131</v>
      </c>
      <c r="D11" s="69" t="n">
        <f aca="false">RollUp!$N11</f>
        <v>7174.48247932888</v>
      </c>
    </row>
    <row r="12" customFormat="false" ht="12.05" hidden="false" customHeight="false" outlineLevel="0" collapsed="false">
      <c r="A12" s="67" t="n">
        <v>8</v>
      </c>
      <c r="B12" s="68" t="n">
        <f aca="false">EOMONTH(Input!$C$7,A12)</f>
        <v>43159</v>
      </c>
      <c r="D12" s="69" t="n">
        <f aca="false">RollUp!$N12</f>
        <v>7174.48247932888</v>
      </c>
    </row>
    <row r="13" customFormat="false" ht="12.05" hidden="false" customHeight="false" outlineLevel="0" collapsed="false">
      <c r="A13" s="67" t="n">
        <v>9</v>
      </c>
      <c r="B13" s="68" t="n">
        <f aca="false">EOMONTH(Input!$C$7,A13)</f>
        <v>43190</v>
      </c>
      <c r="D13" s="69" t="n">
        <f aca="false">RollUp!$N13</f>
        <v>7174.48247932888</v>
      </c>
    </row>
    <row r="14" customFormat="false" ht="12.05" hidden="false" customHeight="false" outlineLevel="0" collapsed="false">
      <c r="A14" s="67" t="n">
        <v>10</v>
      </c>
      <c r="B14" s="68" t="n">
        <f aca="false">EOMONTH(Input!$C$7,A14)</f>
        <v>43220</v>
      </c>
      <c r="D14" s="69" t="n">
        <f aca="false">RollUp!$N14</f>
        <v>7174.48247932888</v>
      </c>
    </row>
    <row r="15" customFormat="false" ht="12.05" hidden="false" customHeight="false" outlineLevel="0" collapsed="false">
      <c r="A15" s="67" t="n">
        <v>11</v>
      </c>
      <c r="B15" s="68" t="n">
        <f aca="false">EOMONTH(Input!$C$7,A15)</f>
        <v>43251</v>
      </c>
      <c r="D15" s="69" t="n">
        <f aca="false">RollUp!$N15</f>
        <v>7174.48247932888</v>
      </c>
    </row>
    <row r="16" customFormat="false" ht="12.05" hidden="false" customHeight="false" outlineLevel="0" collapsed="false">
      <c r="A16" s="67" t="n">
        <v>12</v>
      </c>
      <c r="B16" s="68" t="n">
        <f aca="false">EOMONTH(Input!$C$7,A16)</f>
        <v>43281</v>
      </c>
      <c r="D16" s="69" t="n">
        <f aca="false">RollUp!$N16</f>
        <v>7335.59428732888</v>
      </c>
    </row>
    <row r="17" customFormat="false" ht="12.05" hidden="false" customHeight="false" outlineLevel="0" collapsed="false">
      <c r="A17" s="67" t="n">
        <v>13</v>
      </c>
      <c r="B17" s="68" t="n">
        <f aca="false">EOMONTH(Input!$C$7,A17)</f>
        <v>43312</v>
      </c>
      <c r="D17" s="69" t="n">
        <f aca="false">RollUp!$N17</f>
        <v>7335.59428732888</v>
      </c>
    </row>
    <row r="18" customFormat="false" ht="12.05" hidden="false" customHeight="false" outlineLevel="0" collapsed="false">
      <c r="A18" s="67" t="n">
        <v>14</v>
      </c>
      <c r="B18" s="68" t="n">
        <f aca="false">EOMONTH(Input!$C$7,A18)</f>
        <v>43343</v>
      </c>
      <c r="D18" s="69" t="n">
        <f aca="false">RollUp!$N18</f>
        <v>7335.59428732888</v>
      </c>
    </row>
    <row r="19" customFormat="false" ht="12.05" hidden="false" customHeight="false" outlineLevel="0" collapsed="false">
      <c r="A19" s="67" t="n">
        <v>15</v>
      </c>
      <c r="B19" s="68" t="n">
        <f aca="false">EOMONTH(Input!$C$7,A19)</f>
        <v>43373</v>
      </c>
      <c r="D19" s="69" t="n">
        <f aca="false">RollUp!$N19</f>
        <v>7335.59428732888</v>
      </c>
    </row>
    <row r="20" customFormat="false" ht="12.05" hidden="false" customHeight="false" outlineLevel="0" collapsed="false">
      <c r="A20" s="67" t="n">
        <v>16</v>
      </c>
      <c r="B20" s="68" t="n">
        <f aca="false">EOMONTH(Input!$C$7,A20)</f>
        <v>43404</v>
      </c>
      <c r="D20" s="69" t="n">
        <f aca="false">RollUp!$N20</f>
        <v>7335.59428732888</v>
      </c>
    </row>
    <row r="21" customFormat="false" ht="12.05" hidden="false" customHeight="false" outlineLevel="0" collapsed="false">
      <c r="A21" s="67" t="n">
        <v>17</v>
      </c>
      <c r="B21" s="68" t="n">
        <f aca="false">EOMONTH(Input!$C$7,A21)</f>
        <v>43434</v>
      </c>
      <c r="D21" s="69" t="n">
        <f aca="false">RollUp!$N21</f>
        <v>7335.59428732888</v>
      </c>
    </row>
    <row r="22" customFormat="false" ht="12.05" hidden="false" customHeight="false" outlineLevel="0" collapsed="false">
      <c r="A22" s="67" t="n">
        <v>18</v>
      </c>
      <c r="B22" s="68" t="n">
        <f aca="false">EOMONTH(Input!$C$7,A22)</f>
        <v>43465</v>
      </c>
      <c r="D22" s="69" t="n">
        <f aca="false">RollUp!$N22</f>
        <v>7335.59428732888</v>
      </c>
    </row>
    <row r="23" customFormat="false" ht="12.05" hidden="false" customHeight="false" outlineLevel="0" collapsed="false">
      <c r="A23" s="67" t="n">
        <v>19</v>
      </c>
      <c r="B23" s="68" t="n">
        <f aca="false">EOMONTH(Input!$C$7,A23)</f>
        <v>43496</v>
      </c>
      <c r="D23" s="69" t="n">
        <f aca="false">RollUp!$N23</f>
        <v>7335.59428732888</v>
      </c>
    </row>
    <row r="24" customFormat="false" ht="12.05" hidden="false" customHeight="false" outlineLevel="0" collapsed="false">
      <c r="A24" s="67" t="n">
        <v>20</v>
      </c>
      <c r="B24" s="68" t="n">
        <f aca="false">EOMONTH(Input!$C$7,A24)</f>
        <v>43524</v>
      </c>
      <c r="D24" s="69" t="n">
        <f aca="false">RollUp!$N24</f>
        <v>7335.59428732888</v>
      </c>
    </row>
    <row r="25" customFormat="false" ht="12.05" hidden="false" customHeight="false" outlineLevel="0" collapsed="false">
      <c r="A25" s="67" t="n">
        <v>21</v>
      </c>
      <c r="B25" s="68" t="n">
        <f aca="false">EOMONTH(Input!$C$7,A25)</f>
        <v>43555</v>
      </c>
      <c r="D25" s="69" t="n">
        <f aca="false">RollUp!$N25</f>
        <v>7335.59428732888</v>
      </c>
    </row>
    <row r="26" customFormat="false" ht="12.05" hidden="false" customHeight="false" outlineLevel="0" collapsed="false">
      <c r="A26" s="67" t="n">
        <v>22</v>
      </c>
      <c r="B26" s="68" t="n">
        <f aca="false">EOMONTH(Input!$C$7,A26)</f>
        <v>43585</v>
      </c>
      <c r="D26" s="69" t="n">
        <f aca="false">RollUp!$N26</f>
        <v>7335.59428732888</v>
      </c>
    </row>
    <row r="27" customFormat="false" ht="12.05" hidden="false" customHeight="false" outlineLevel="0" collapsed="false">
      <c r="A27" s="67" t="n">
        <v>23</v>
      </c>
      <c r="B27" s="68" t="n">
        <f aca="false">EOMONTH(Input!$C$7,A27)</f>
        <v>43616</v>
      </c>
      <c r="D27" s="69" t="n">
        <f aca="false">RollUp!$N27</f>
        <v>7335.59428732888</v>
      </c>
    </row>
    <row r="28" customFormat="false" ht="12.05" hidden="false" customHeight="false" outlineLevel="0" collapsed="false">
      <c r="A28" s="67" t="n">
        <v>24</v>
      </c>
      <c r="B28" s="68" t="n">
        <f aca="false">EOMONTH(Input!$C$7,A28)</f>
        <v>43646</v>
      </c>
      <c r="D28" s="69" t="n">
        <f aca="false">RollUp!$N28</f>
        <v>7499.85333148888</v>
      </c>
    </row>
    <row r="29" customFormat="false" ht="12.05" hidden="false" customHeight="false" outlineLevel="0" collapsed="false">
      <c r="A29" s="67" t="n">
        <v>25</v>
      </c>
      <c r="B29" s="68" t="n">
        <f aca="false">EOMONTH(Input!$C$7,A29)</f>
        <v>43677</v>
      </c>
      <c r="D29" s="69" t="n">
        <f aca="false">RollUp!$N29</f>
        <v>7499.85333148888</v>
      </c>
    </row>
    <row r="30" customFormat="false" ht="12.05" hidden="false" customHeight="false" outlineLevel="0" collapsed="false">
      <c r="A30" s="67" t="n">
        <v>26</v>
      </c>
      <c r="B30" s="68" t="n">
        <f aca="false">EOMONTH(Input!$C$7,A30)</f>
        <v>43708</v>
      </c>
      <c r="D30" s="69" t="n">
        <f aca="false">RollUp!$N30</f>
        <v>7499.85333148888</v>
      </c>
    </row>
    <row r="31" customFormat="false" ht="12.05" hidden="false" customHeight="false" outlineLevel="0" collapsed="false">
      <c r="A31" s="67" t="n">
        <v>27</v>
      </c>
      <c r="B31" s="68" t="n">
        <f aca="false">EOMONTH(Input!$C$7,A31)</f>
        <v>43738</v>
      </c>
      <c r="D31" s="69" t="n">
        <f aca="false">RollUp!$N31</f>
        <v>7499.85333148888</v>
      </c>
    </row>
    <row r="32" customFormat="false" ht="12.05" hidden="false" customHeight="false" outlineLevel="0" collapsed="false">
      <c r="A32" s="67" t="n">
        <v>28</v>
      </c>
      <c r="B32" s="68" t="n">
        <f aca="false">EOMONTH(Input!$C$7,A32)</f>
        <v>43769</v>
      </c>
      <c r="D32" s="69" t="n">
        <f aca="false">RollUp!$N32</f>
        <v>7499.85333148888</v>
      </c>
    </row>
    <row r="33" customFormat="false" ht="12.05" hidden="false" customHeight="false" outlineLevel="0" collapsed="false">
      <c r="A33" s="67" t="n">
        <v>29</v>
      </c>
      <c r="B33" s="68" t="n">
        <f aca="false">EOMONTH(Input!$C$7,A33)</f>
        <v>43799</v>
      </c>
      <c r="D33" s="69" t="n">
        <f aca="false">RollUp!$N33</f>
        <v>7499.85333148888</v>
      </c>
    </row>
    <row r="34" customFormat="false" ht="12.05" hidden="false" customHeight="false" outlineLevel="0" collapsed="false">
      <c r="A34" s="67" t="n">
        <v>30</v>
      </c>
      <c r="B34" s="68" t="n">
        <f aca="false">EOMONTH(Input!$C$7,A34)</f>
        <v>43830</v>
      </c>
      <c r="D34" s="69" t="n">
        <f aca="false">RollUp!$N34</f>
        <v>7499.85333148888</v>
      </c>
    </row>
    <row r="35" customFormat="false" ht="12.05" hidden="false" customHeight="false" outlineLevel="0" collapsed="false">
      <c r="A35" s="67" t="n">
        <v>31</v>
      </c>
      <c r="B35" s="68" t="n">
        <f aca="false">EOMONTH(Input!$C$7,A35)</f>
        <v>43861</v>
      </c>
      <c r="D35" s="69" t="n">
        <f aca="false">RollUp!$N35</f>
        <v>7499.85333148888</v>
      </c>
    </row>
    <row r="36" customFormat="false" ht="12.05" hidden="false" customHeight="false" outlineLevel="0" collapsed="false">
      <c r="A36" s="67" t="n">
        <v>32</v>
      </c>
      <c r="B36" s="68" t="n">
        <f aca="false">EOMONTH(Input!$C$7,A36)</f>
        <v>43890</v>
      </c>
      <c r="D36" s="69" t="n">
        <f aca="false">RollUp!$N36</f>
        <v>7499.85333148888</v>
      </c>
    </row>
    <row r="37" customFormat="false" ht="12.05" hidden="false" customHeight="false" outlineLevel="0" collapsed="false">
      <c r="A37" s="67" t="n">
        <v>33</v>
      </c>
      <c r="B37" s="68" t="n">
        <f aca="false">EOMONTH(Input!$C$7,A37)</f>
        <v>43921</v>
      </c>
      <c r="D37" s="69" t="n">
        <f aca="false">RollUp!$N37</f>
        <v>7499.85333148888</v>
      </c>
    </row>
    <row r="38" customFormat="false" ht="12.05" hidden="false" customHeight="false" outlineLevel="0" collapsed="false">
      <c r="A38" s="67" t="n">
        <v>34</v>
      </c>
      <c r="B38" s="68" t="n">
        <f aca="false">EOMONTH(Input!$C$7,A38)</f>
        <v>43951</v>
      </c>
      <c r="D38" s="69" t="n">
        <f aca="false">RollUp!$N38</f>
        <v>7499.85333148888</v>
      </c>
    </row>
    <row r="39" customFormat="false" ht="12.05" hidden="false" customHeight="false" outlineLevel="0" collapsed="false">
      <c r="A39" s="67" t="n">
        <v>35</v>
      </c>
      <c r="B39" s="68" t="n">
        <f aca="false">EOMONTH(Input!$C$7,A39)</f>
        <v>43982</v>
      </c>
      <c r="D39" s="69" t="n">
        <f aca="false">RollUp!$N39</f>
        <v>7499.85333148888</v>
      </c>
    </row>
    <row r="40" customFormat="false" ht="12.05" hidden="false" customHeight="false" outlineLevel="0" collapsed="false">
      <c r="A40" s="67" t="n">
        <v>36</v>
      </c>
      <c r="B40" s="68" t="n">
        <f aca="false">EOMONTH(Input!$C$7,A40)</f>
        <v>44012</v>
      </c>
      <c r="D40" s="69" t="n">
        <f aca="false">RollUp!$N40</f>
        <v>7667.32030653208</v>
      </c>
    </row>
    <row r="41" customFormat="false" ht="12.05" hidden="false" customHeight="false" outlineLevel="0" collapsed="false">
      <c r="A41" s="67" t="n">
        <v>37</v>
      </c>
      <c r="B41" s="68" t="n">
        <f aca="false">EOMONTH(Input!$C$7,A41)</f>
        <v>44043</v>
      </c>
      <c r="D41" s="69" t="n">
        <f aca="false">RollUp!$N41</f>
        <v>7667.32030653208</v>
      </c>
    </row>
    <row r="42" customFormat="false" ht="12.05" hidden="false" customHeight="false" outlineLevel="0" collapsed="false">
      <c r="A42" s="67" t="n">
        <v>38</v>
      </c>
      <c r="B42" s="68" t="n">
        <f aca="false">EOMONTH(Input!$C$7,A42)</f>
        <v>44074</v>
      </c>
      <c r="D42" s="69" t="n">
        <f aca="false">RollUp!$N42</f>
        <v>7667.32030653208</v>
      </c>
    </row>
    <row r="43" customFormat="false" ht="12.05" hidden="false" customHeight="false" outlineLevel="0" collapsed="false">
      <c r="A43" s="67" t="n">
        <v>39</v>
      </c>
      <c r="B43" s="68" t="n">
        <f aca="false">EOMONTH(Input!$C$7,A43)</f>
        <v>44104</v>
      </c>
      <c r="D43" s="69" t="n">
        <f aca="false">RollUp!$N43</f>
        <v>7667.32030653208</v>
      </c>
    </row>
    <row r="44" customFormat="false" ht="12.05" hidden="false" customHeight="false" outlineLevel="0" collapsed="false">
      <c r="A44" s="67" t="n">
        <v>40</v>
      </c>
      <c r="B44" s="68" t="n">
        <f aca="false">EOMONTH(Input!$C$7,A44)</f>
        <v>44135</v>
      </c>
      <c r="D44" s="69" t="n">
        <f aca="false">RollUp!$N44</f>
        <v>7667.32030653208</v>
      </c>
    </row>
    <row r="45" customFormat="false" ht="12.05" hidden="false" customHeight="false" outlineLevel="0" collapsed="false">
      <c r="A45" s="67" t="n">
        <v>41</v>
      </c>
      <c r="B45" s="68" t="n">
        <f aca="false">EOMONTH(Input!$C$7,A45)</f>
        <v>44165</v>
      </c>
      <c r="D45" s="69" t="n">
        <f aca="false">RollUp!$N45</f>
        <v>7667.32030653208</v>
      </c>
    </row>
    <row r="46" customFormat="false" ht="12.05" hidden="false" customHeight="false" outlineLevel="0" collapsed="false">
      <c r="A46" s="67" t="n">
        <v>42</v>
      </c>
      <c r="B46" s="68" t="n">
        <f aca="false">EOMONTH(Input!$C$7,A46)</f>
        <v>44196</v>
      </c>
      <c r="D46" s="69" t="n">
        <f aca="false">RollUp!$N46</f>
        <v>7667.32030653208</v>
      </c>
    </row>
    <row r="47" customFormat="false" ht="12.05" hidden="false" customHeight="false" outlineLevel="0" collapsed="false">
      <c r="A47" s="67" t="n">
        <v>43</v>
      </c>
      <c r="B47" s="68" t="n">
        <f aca="false">EOMONTH(Input!$C$7,A47)</f>
        <v>44227</v>
      </c>
      <c r="D47" s="69" t="n">
        <f aca="false">RollUp!$N47</f>
        <v>7667.32030653208</v>
      </c>
    </row>
    <row r="48" customFormat="false" ht="12.05" hidden="false" customHeight="false" outlineLevel="0" collapsed="false">
      <c r="A48" s="67" t="n">
        <v>44</v>
      </c>
      <c r="B48" s="68" t="n">
        <f aca="false">EOMONTH(Input!$C$7,A48)</f>
        <v>44255</v>
      </c>
      <c r="D48" s="69" t="n">
        <f aca="false">RollUp!$N48</f>
        <v>7667.32030653208</v>
      </c>
    </row>
    <row r="49" customFormat="false" ht="12.05" hidden="false" customHeight="false" outlineLevel="0" collapsed="false">
      <c r="A49" s="67" t="n">
        <v>45</v>
      </c>
      <c r="B49" s="68" t="n">
        <f aca="false">EOMONTH(Input!$C$7,A49)</f>
        <v>44286</v>
      </c>
      <c r="D49" s="69" t="n">
        <f aca="false">RollUp!$N49</f>
        <v>7667.32030653208</v>
      </c>
    </row>
    <row r="50" customFormat="false" ht="12.05" hidden="false" customHeight="false" outlineLevel="0" collapsed="false">
      <c r="A50" s="67" t="n">
        <v>46</v>
      </c>
      <c r="B50" s="68" t="n">
        <f aca="false">EOMONTH(Input!$C$7,A50)</f>
        <v>44316</v>
      </c>
      <c r="D50" s="69" t="n">
        <f aca="false">RollUp!$N50</f>
        <v>7667.32030653208</v>
      </c>
    </row>
    <row r="51" customFormat="false" ht="12.05" hidden="false" customHeight="false" outlineLevel="0" collapsed="false">
      <c r="A51" s="67" t="n">
        <v>47</v>
      </c>
      <c r="B51" s="68" t="n">
        <f aca="false">EOMONTH(Input!$C$7,A51)</f>
        <v>44347</v>
      </c>
      <c r="D51" s="69" t="n">
        <f aca="false">RollUp!$N51</f>
        <v>7667.32030653208</v>
      </c>
    </row>
    <row r="52" customFormat="false" ht="12.05" hidden="false" customHeight="false" outlineLevel="0" collapsed="false">
      <c r="A52" s="67" t="n">
        <v>48</v>
      </c>
      <c r="B52" s="68" t="n">
        <f aca="false">EOMONTH(Input!$C$7,A52)</f>
        <v>44377</v>
      </c>
      <c r="D52" s="69" t="n">
        <f aca="false">RollUp!$N52</f>
        <v>7838.05705357615</v>
      </c>
    </row>
    <row r="53" customFormat="false" ht="12.05" hidden="false" customHeight="false" outlineLevel="0" collapsed="false">
      <c r="A53" s="67" t="n">
        <v>49</v>
      </c>
      <c r="B53" s="68" t="n">
        <f aca="false">EOMONTH(Input!$C$7,A53)</f>
        <v>44408</v>
      </c>
      <c r="D53" s="69" t="n">
        <f aca="false">RollUp!$N53</f>
        <v>7838.05705357615</v>
      </c>
    </row>
    <row r="54" customFormat="false" ht="12.05" hidden="false" customHeight="false" outlineLevel="0" collapsed="false">
      <c r="A54" s="67" t="n">
        <v>50</v>
      </c>
      <c r="B54" s="68" t="n">
        <f aca="false">EOMONTH(Input!$C$7,A54)</f>
        <v>44439</v>
      </c>
      <c r="D54" s="69" t="n">
        <f aca="false">RollUp!$N54</f>
        <v>7838.05705357615</v>
      </c>
    </row>
    <row r="55" customFormat="false" ht="12.05" hidden="false" customHeight="false" outlineLevel="0" collapsed="false">
      <c r="A55" s="67" t="n">
        <v>51</v>
      </c>
      <c r="B55" s="68" t="n">
        <f aca="false">EOMONTH(Input!$C$7,A55)</f>
        <v>44469</v>
      </c>
      <c r="D55" s="69" t="n">
        <f aca="false">RollUp!$N55</f>
        <v>7838.05705357615</v>
      </c>
    </row>
    <row r="56" customFormat="false" ht="12.05" hidden="false" customHeight="false" outlineLevel="0" collapsed="false">
      <c r="A56" s="67" t="n">
        <v>52</v>
      </c>
      <c r="B56" s="68" t="n">
        <f aca="false">EOMONTH(Input!$C$7,A56)</f>
        <v>44500</v>
      </c>
      <c r="D56" s="69" t="n">
        <f aca="false">RollUp!$N56</f>
        <v>7838.05705357615</v>
      </c>
    </row>
    <row r="57" customFormat="false" ht="12.05" hidden="false" customHeight="false" outlineLevel="0" collapsed="false">
      <c r="A57" s="67" t="n">
        <v>53</v>
      </c>
      <c r="B57" s="68" t="n">
        <f aca="false">EOMONTH(Input!$C$7,A57)</f>
        <v>44530</v>
      </c>
      <c r="D57" s="69" t="n">
        <f aca="false">RollUp!$N57</f>
        <v>7838.05705357615</v>
      </c>
    </row>
    <row r="58" customFormat="false" ht="12.05" hidden="false" customHeight="false" outlineLevel="0" collapsed="false">
      <c r="A58" s="67" t="n">
        <v>54</v>
      </c>
      <c r="B58" s="68" t="n">
        <f aca="false">EOMONTH(Input!$C$7,A58)</f>
        <v>44561</v>
      </c>
      <c r="D58" s="69" t="n">
        <f aca="false">RollUp!$N58</f>
        <v>7838.05705357615</v>
      </c>
    </row>
    <row r="59" customFormat="false" ht="12.05" hidden="false" customHeight="false" outlineLevel="0" collapsed="false">
      <c r="A59" s="67" t="n">
        <v>55</v>
      </c>
      <c r="B59" s="68" t="n">
        <f aca="false">EOMONTH(Input!$C$7,A59)</f>
        <v>44592</v>
      </c>
      <c r="D59" s="69" t="n">
        <f aca="false">RollUp!$N59</f>
        <v>7838.05705357615</v>
      </c>
    </row>
    <row r="60" customFormat="false" ht="12.05" hidden="false" customHeight="false" outlineLevel="0" collapsed="false">
      <c r="A60" s="67" t="n">
        <v>56</v>
      </c>
      <c r="B60" s="68" t="n">
        <f aca="false">EOMONTH(Input!$C$7,A60)</f>
        <v>44620</v>
      </c>
      <c r="D60" s="69" t="n">
        <f aca="false">RollUp!$N60</f>
        <v>7838.05705357615</v>
      </c>
    </row>
    <row r="61" customFormat="false" ht="12.05" hidden="false" customHeight="false" outlineLevel="0" collapsed="false">
      <c r="A61" s="67" t="n">
        <v>57</v>
      </c>
      <c r="B61" s="68" t="n">
        <f aca="false">EOMONTH(Input!$C$7,A61)</f>
        <v>44651</v>
      </c>
      <c r="D61" s="69" t="n">
        <f aca="false">RollUp!$N61</f>
        <v>7838.05705357615</v>
      </c>
    </row>
    <row r="62" customFormat="false" ht="12.05" hidden="false" customHeight="false" outlineLevel="0" collapsed="false">
      <c r="A62" s="67" t="n">
        <v>58</v>
      </c>
      <c r="B62" s="68" t="n">
        <f aca="false">EOMONTH(Input!$C$7,A62)</f>
        <v>44681</v>
      </c>
      <c r="D62" s="69" t="n">
        <f aca="false">RollUp!$N62</f>
        <v>7838.05705357615</v>
      </c>
    </row>
    <row r="63" customFormat="false" ht="12.05" hidden="false" customHeight="false" outlineLevel="0" collapsed="false">
      <c r="A63" s="67" t="n">
        <v>59</v>
      </c>
      <c r="B63" s="68" t="n">
        <f aca="false">EOMONTH(Input!$C$7,A63)</f>
        <v>44712</v>
      </c>
      <c r="D63" s="69" t="n">
        <f aca="false">RollUp!$N63</f>
        <v>7838.05705357615</v>
      </c>
    </row>
    <row r="64" customFormat="false" ht="12.05" hidden="false" customHeight="false" outlineLevel="0" collapsed="false">
      <c r="A64" s="67" t="n">
        <v>60</v>
      </c>
      <c r="B64" s="68" t="n">
        <f aca="false">EOMONTH(Input!$C$7,A64)</f>
        <v>44742</v>
      </c>
      <c r="D64" s="69" t="n">
        <f aca="false">RollUp!$N64</f>
        <v>8012.12658103609</v>
      </c>
    </row>
    <row r="65" customFormat="false" ht="12.05" hidden="false" customHeight="false" outlineLevel="0" collapsed="false">
      <c r="A65" s="67" t="n">
        <v>61</v>
      </c>
      <c r="B65" s="68" t="n">
        <f aca="false">EOMONTH(Input!$C$7,A65)</f>
        <v>44773</v>
      </c>
      <c r="D65" s="69" t="n">
        <f aca="false">RollUp!$N65</f>
        <v>8012.12658103609</v>
      </c>
    </row>
    <row r="66" customFormat="false" ht="12.05" hidden="false" customHeight="false" outlineLevel="0" collapsed="false">
      <c r="A66" s="67" t="n">
        <v>62</v>
      </c>
      <c r="B66" s="68" t="n">
        <f aca="false">EOMONTH(Input!$C$7,A66)</f>
        <v>44804</v>
      </c>
      <c r="D66" s="69" t="n">
        <f aca="false">RollUp!$N66</f>
        <v>8012.12658103609</v>
      </c>
    </row>
    <row r="67" customFormat="false" ht="12.05" hidden="false" customHeight="false" outlineLevel="0" collapsed="false">
      <c r="A67" s="67" t="n">
        <v>63</v>
      </c>
      <c r="B67" s="68" t="n">
        <f aca="false">EOMONTH(Input!$C$7,A67)</f>
        <v>44834</v>
      </c>
      <c r="D67" s="69" t="n">
        <f aca="false">RollUp!$N67</f>
        <v>8012.12658103609</v>
      </c>
    </row>
    <row r="68" customFormat="false" ht="12.05" hidden="false" customHeight="false" outlineLevel="0" collapsed="false">
      <c r="A68" s="67" t="n">
        <v>64</v>
      </c>
      <c r="B68" s="68" t="n">
        <f aca="false">EOMONTH(Input!$C$7,A68)</f>
        <v>44865</v>
      </c>
      <c r="D68" s="69" t="n">
        <f aca="false">RollUp!$N68</f>
        <v>8012.12658103609</v>
      </c>
    </row>
    <row r="69" customFormat="false" ht="12.05" hidden="false" customHeight="false" outlineLevel="0" collapsed="false">
      <c r="A69" s="67" t="n">
        <v>65</v>
      </c>
      <c r="B69" s="68" t="n">
        <f aca="false">EOMONTH(Input!$C$7,A69)</f>
        <v>44895</v>
      </c>
      <c r="D69" s="69" t="n">
        <f aca="false">RollUp!$N69</f>
        <v>8012.12658103609</v>
      </c>
    </row>
    <row r="70" customFormat="false" ht="12.05" hidden="false" customHeight="false" outlineLevel="0" collapsed="false">
      <c r="A70" s="67" t="n">
        <v>66</v>
      </c>
      <c r="B70" s="68" t="n">
        <f aca="false">EOMONTH(Input!$C$7,A70)</f>
        <v>44926</v>
      </c>
      <c r="D70" s="69" t="n">
        <f aca="false">RollUp!$N70</f>
        <v>8012.12658103609</v>
      </c>
    </row>
    <row r="71" customFormat="false" ht="12.05" hidden="false" customHeight="false" outlineLevel="0" collapsed="false">
      <c r="A71" s="67" t="n">
        <v>67</v>
      </c>
      <c r="B71" s="68" t="n">
        <f aca="false">EOMONTH(Input!$C$7,A71)</f>
        <v>44957</v>
      </c>
      <c r="D71" s="69" t="n">
        <f aca="false">RollUp!$N71</f>
        <v>8012.12658103609</v>
      </c>
    </row>
    <row r="72" customFormat="false" ht="12.05" hidden="false" customHeight="false" outlineLevel="0" collapsed="false">
      <c r="A72" s="67" t="n">
        <v>68</v>
      </c>
      <c r="B72" s="68" t="n">
        <f aca="false">EOMONTH(Input!$C$7,A72)</f>
        <v>44985</v>
      </c>
      <c r="D72" s="69" t="n">
        <f aca="false">RollUp!$N72</f>
        <v>8012.12658103609</v>
      </c>
    </row>
    <row r="73" customFormat="false" ht="12.05" hidden="false" customHeight="false" outlineLevel="0" collapsed="false">
      <c r="A73" s="67" t="n">
        <v>69</v>
      </c>
      <c r="B73" s="68" t="n">
        <f aca="false">EOMONTH(Input!$C$7,A73)</f>
        <v>45016</v>
      </c>
      <c r="D73" s="69" t="n">
        <f aca="false">RollUp!$N73</f>
        <v>8012.12658103609</v>
      </c>
    </row>
    <row r="74" customFormat="false" ht="12.05" hidden="false" customHeight="false" outlineLevel="0" collapsed="false">
      <c r="A74" s="67" t="n">
        <v>70</v>
      </c>
      <c r="B74" s="68" t="n">
        <f aca="false">EOMONTH(Input!$C$7,A74)</f>
        <v>45046</v>
      </c>
      <c r="D74" s="69" t="n">
        <f aca="false">RollUp!$N74</f>
        <v>8012.12658103609</v>
      </c>
    </row>
    <row r="75" customFormat="false" ht="12.05" hidden="false" customHeight="false" outlineLevel="0" collapsed="false">
      <c r="A75" s="67" t="n">
        <v>71</v>
      </c>
      <c r="B75" s="68" t="n">
        <f aca="false">EOMONTH(Input!$C$7,A75)</f>
        <v>45077</v>
      </c>
      <c r="D75" s="69" t="n">
        <f aca="false">RollUp!$N75</f>
        <v>8012.12658103609</v>
      </c>
    </row>
    <row r="76" customFormat="false" ht="12.05" hidden="false" customHeight="false" outlineLevel="0" collapsed="false">
      <c r="A76" s="67" t="n">
        <v>72</v>
      </c>
      <c r="B76" s="68" t="n">
        <f aca="false">EOMONTH(Input!$C$7,A76)</f>
        <v>45107</v>
      </c>
      <c r="D76" s="69" t="n">
        <f aca="false">RollUp!$N76</f>
        <v>8189.59308588448</v>
      </c>
    </row>
    <row r="77" customFormat="false" ht="12.05" hidden="false" customHeight="false" outlineLevel="0" collapsed="false">
      <c r="A77" s="67" t="n">
        <v>73</v>
      </c>
      <c r="B77" s="68" t="n">
        <f aca="false">EOMONTH(Input!$C$7,A77)</f>
        <v>45138</v>
      </c>
      <c r="D77" s="69" t="n">
        <f aca="false">RollUp!$N77</f>
        <v>8189.59308588448</v>
      </c>
    </row>
    <row r="78" customFormat="false" ht="12.05" hidden="false" customHeight="false" outlineLevel="0" collapsed="false">
      <c r="A78" s="67" t="n">
        <v>74</v>
      </c>
      <c r="B78" s="68" t="n">
        <f aca="false">EOMONTH(Input!$C$7,A78)</f>
        <v>45169</v>
      </c>
      <c r="D78" s="69" t="n">
        <f aca="false">RollUp!$N78</f>
        <v>8189.59308588448</v>
      </c>
    </row>
    <row r="79" customFormat="false" ht="12.05" hidden="false" customHeight="false" outlineLevel="0" collapsed="false">
      <c r="A79" s="67" t="n">
        <v>75</v>
      </c>
      <c r="B79" s="68" t="n">
        <f aca="false">EOMONTH(Input!$C$7,A79)</f>
        <v>45199</v>
      </c>
      <c r="D79" s="69" t="n">
        <f aca="false">RollUp!$N79</f>
        <v>8189.59308588448</v>
      </c>
    </row>
    <row r="80" customFormat="false" ht="12.05" hidden="false" customHeight="false" outlineLevel="0" collapsed="false">
      <c r="A80" s="67" t="n">
        <v>76</v>
      </c>
      <c r="B80" s="68" t="n">
        <f aca="false">EOMONTH(Input!$C$7,A80)</f>
        <v>45230</v>
      </c>
      <c r="D80" s="69" t="n">
        <f aca="false">RollUp!$N80</f>
        <v>8189.59308588448</v>
      </c>
    </row>
    <row r="81" customFormat="false" ht="12.05" hidden="false" customHeight="false" outlineLevel="0" collapsed="false">
      <c r="A81" s="67" t="n">
        <v>77</v>
      </c>
      <c r="B81" s="68" t="n">
        <f aca="false">EOMONTH(Input!$C$7,A81)</f>
        <v>45260</v>
      </c>
      <c r="D81" s="69" t="n">
        <f aca="false">RollUp!$N81</f>
        <v>8189.59308588448</v>
      </c>
    </row>
    <row r="82" customFormat="false" ht="12.05" hidden="false" customHeight="false" outlineLevel="0" collapsed="false">
      <c r="A82" s="67" t="n">
        <v>78</v>
      </c>
      <c r="B82" s="68" t="n">
        <f aca="false">EOMONTH(Input!$C$7,A82)</f>
        <v>45291</v>
      </c>
      <c r="D82" s="69" t="n">
        <f aca="false">RollUp!$N82</f>
        <v>8189.59308588448</v>
      </c>
    </row>
    <row r="83" customFormat="false" ht="12.05" hidden="false" customHeight="false" outlineLevel="0" collapsed="false">
      <c r="A83" s="67" t="n">
        <v>79</v>
      </c>
      <c r="B83" s="68" t="n">
        <f aca="false">EOMONTH(Input!$C$7,A83)</f>
        <v>45322</v>
      </c>
      <c r="D83" s="69" t="n">
        <f aca="false">RollUp!$N83</f>
        <v>8189.59308588448</v>
      </c>
    </row>
    <row r="84" customFormat="false" ht="12.05" hidden="false" customHeight="false" outlineLevel="0" collapsed="false">
      <c r="A84" s="67" t="n">
        <v>80</v>
      </c>
      <c r="B84" s="68" t="n">
        <f aca="false">EOMONTH(Input!$C$7,A84)</f>
        <v>45351</v>
      </c>
      <c r="D84" s="69" t="n">
        <f aca="false">RollUp!$N84</f>
        <v>8189.59308588448</v>
      </c>
    </row>
    <row r="85" customFormat="false" ht="12.05" hidden="false" customHeight="false" outlineLevel="0" collapsed="false">
      <c r="A85" s="67" t="n">
        <v>81</v>
      </c>
      <c r="B85" s="68" t="n">
        <f aca="false">EOMONTH(Input!$C$7,A85)</f>
        <v>45382</v>
      </c>
      <c r="D85" s="69" t="n">
        <f aca="false">RollUp!$N85</f>
        <v>8189.59308588448</v>
      </c>
    </row>
    <row r="86" customFormat="false" ht="12.05" hidden="false" customHeight="false" outlineLevel="0" collapsed="false">
      <c r="A86" s="67" t="n">
        <v>82</v>
      </c>
      <c r="B86" s="68" t="n">
        <f aca="false">EOMONTH(Input!$C$7,A86)</f>
        <v>45412</v>
      </c>
      <c r="D86" s="69" t="n">
        <f aca="false">RollUp!$N86</f>
        <v>8189.59308588448</v>
      </c>
    </row>
    <row r="87" customFormat="false" ht="12.05" hidden="false" customHeight="false" outlineLevel="0" collapsed="false">
      <c r="A87" s="67" t="n">
        <v>83</v>
      </c>
      <c r="B87" s="68" t="n">
        <f aca="false">EOMONTH(Input!$C$7,A87)</f>
        <v>45443</v>
      </c>
      <c r="D87" s="69" t="n">
        <f aca="false">RollUp!$N87</f>
        <v>8189.59308588448</v>
      </c>
    </row>
    <row r="88" customFormat="false" ht="12.05" hidden="false" customHeight="false" outlineLevel="0" collapsed="false">
      <c r="A88" s="67" t="n">
        <v>84</v>
      </c>
      <c r="B88" s="68" t="n">
        <f aca="false">EOMONTH(Input!$C$7,A88)</f>
        <v>45473</v>
      </c>
      <c r="D88" s="69" t="n">
        <f aca="false">RollUp!$N88</f>
        <v>8370.52197527427</v>
      </c>
    </row>
    <row r="89" customFormat="false" ht="12.05" hidden="false" customHeight="false" outlineLevel="0" collapsed="false">
      <c r="A89" s="67" t="n">
        <v>85</v>
      </c>
      <c r="B89" s="68" t="n">
        <f aca="false">EOMONTH(Input!$C$7,A89)</f>
        <v>45504</v>
      </c>
      <c r="D89" s="69" t="n">
        <f aca="false">RollUp!$N89</f>
        <v>8370.52197527427</v>
      </c>
    </row>
    <row r="90" customFormat="false" ht="12.05" hidden="false" customHeight="false" outlineLevel="0" collapsed="false">
      <c r="A90" s="67" t="n">
        <v>86</v>
      </c>
      <c r="B90" s="68" t="n">
        <f aca="false">EOMONTH(Input!$C$7,A90)</f>
        <v>45535</v>
      </c>
      <c r="D90" s="69" t="n">
        <f aca="false">RollUp!$N90</f>
        <v>8370.52197527427</v>
      </c>
    </row>
    <row r="91" customFormat="false" ht="12.05" hidden="false" customHeight="false" outlineLevel="0" collapsed="false">
      <c r="A91" s="67" t="n">
        <v>87</v>
      </c>
      <c r="B91" s="68" t="n">
        <f aca="false">EOMONTH(Input!$C$7,A91)</f>
        <v>45565</v>
      </c>
      <c r="D91" s="69" t="n">
        <f aca="false">RollUp!$N91</f>
        <v>8370.52197527427</v>
      </c>
    </row>
    <row r="92" customFormat="false" ht="12.05" hidden="false" customHeight="false" outlineLevel="0" collapsed="false">
      <c r="A92" s="67" t="n">
        <v>88</v>
      </c>
      <c r="B92" s="68" t="n">
        <f aca="false">EOMONTH(Input!$C$7,A92)</f>
        <v>45596</v>
      </c>
      <c r="D92" s="69" t="n">
        <f aca="false">RollUp!$N92</f>
        <v>8370.52197527427</v>
      </c>
    </row>
    <row r="93" customFormat="false" ht="12.05" hidden="false" customHeight="false" outlineLevel="0" collapsed="false">
      <c r="A93" s="67" t="n">
        <v>89</v>
      </c>
      <c r="B93" s="68" t="n">
        <f aca="false">EOMONTH(Input!$C$7,A93)</f>
        <v>45626</v>
      </c>
      <c r="D93" s="69" t="n">
        <f aca="false">RollUp!$N93</f>
        <v>8370.52197527427</v>
      </c>
    </row>
    <row r="94" customFormat="false" ht="12.05" hidden="false" customHeight="false" outlineLevel="0" collapsed="false">
      <c r="A94" s="67" t="n">
        <v>90</v>
      </c>
      <c r="B94" s="68" t="n">
        <f aca="false">EOMONTH(Input!$C$7,A94)</f>
        <v>45657</v>
      </c>
      <c r="D94" s="69" t="n">
        <f aca="false">RollUp!$N94</f>
        <v>8370.52197527427</v>
      </c>
    </row>
    <row r="95" customFormat="false" ht="12.05" hidden="false" customHeight="false" outlineLevel="0" collapsed="false">
      <c r="A95" s="67" t="n">
        <v>91</v>
      </c>
      <c r="B95" s="68" t="n">
        <f aca="false">EOMONTH(Input!$C$7,A95)</f>
        <v>45688</v>
      </c>
      <c r="D95" s="69" t="n">
        <f aca="false">RollUp!$N95</f>
        <v>8370.52197527427</v>
      </c>
    </row>
    <row r="96" customFormat="false" ht="12.05" hidden="false" customHeight="false" outlineLevel="0" collapsed="false">
      <c r="A96" s="67" t="n">
        <v>92</v>
      </c>
      <c r="B96" s="68" t="n">
        <f aca="false">EOMONTH(Input!$C$7,A96)</f>
        <v>45716</v>
      </c>
      <c r="D96" s="69" t="n">
        <f aca="false">RollUp!$N96</f>
        <v>8370.52197527427</v>
      </c>
    </row>
    <row r="97" customFormat="false" ht="12.05" hidden="false" customHeight="false" outlineLevel="0" collapsed="false">
      <c r="A97" s="67" t="n">
        <v>93</v>
      </c>
      <c r="B97" s="68" t="n">
        <f aca="false">EOMONTH(Input!$C$7,A97)</f>
        <v>45747</v>
      </c>
      <c r="D97" s="69" t="n">
        <f aca="false">RollUp!$N97</f>
        <v>8370.52197527427</v>
      </c>
    </row>
    <row r="98" customFormat="false" ht="12.05" hidden="false" customHeight="false" outlineLevel="0" collapsed="false">
      <c r="A98" s="67" t="n">
        <v>94</v>
      </c>
      <c r="B98" s="68" t="n">
        <f aca="false">EOMONTH(Input!$C$7,A98)</f>
        <v>45777</v>
      </c>
      <c r="D98" s="69" t="n">
        <f aca="false">RollUp!$N98</f>
        <v>8370.52197527427</v>
      </c>
    </row>
    <row r="99" customFormat="false" ht="12.05" hidden="false" customHeight="false" outlineLevel="0" collapsed="false">
      <c r="A99" s="67" t="n">
        <v>95</v>
      </c>
      <c r="B99" s="68" t="n">
        <f aca="false">EOMONTH(Input!$C$7,A99)</f>
        <v>45808</v>
      </c>
      <c r="D99" s="69" t="n">
        <f aca="false">RollUp!$N99</f>
        <v>8370.52197527427</v>
      </c>
    </row>
    <row r="100" customFormat="false" ht="12.05" hidden="false" customHeight="false" outlineLevel="0" collapsed="false">
      <c r="A100" s="67" t="n">
        <v>96</v>
      </c>
      <c r="B100" s="68" t="n">
        <f aca="false">EOMONTH(Input!$C$7,A100)</f>
        <v>45838</v>
      </c>
      <c r="D100" s="69" t="n">
        <f aca="false">RollUp!$N100</f>
        <v>8554.97988852962</v>
      </c>
    </row>
    <row r="101" customFormat="false" ht="12.05" hidden="false" customHeight="false" outlineLevel="0" collapsed="false">
      <c r="A101" s="67" t="n">
        <v>97</v>
      </c>
      <c r="B101" s="68" t="n">
        <f aca="false">EOMONTH(Input!$C$7,A101)</f>
        <v>45869</v>
      </c>
      <c r="D101" s="69" t="n">
        <f aca="false">RollUp!$N101</f>
        <v>8554.97988852962</v>
      </c>
    </row>
    <row r="102" customFormat="false" ht="12.05" hidden="false" customHeight="false" outlineLevel="0" collapsed="false">
      <c r="A102" s="67" t="n">
        <v>98</v>
      </c>
      <c r="B102" s="68" t="n">
        <f aca="false">EOMONTH(Input!$C$7,A102)</f>
        <v>45900</v>
      </c>
      <c r="D102" s="69" t="n">
        <f aca="false">RollUp!$N102</f>
        <v>8554.97988852962</v>
      </c>
    </row>
    <row r="103" customFormat="false" ht="12.05" hidden="false" customHeight="false" outlineLevel="0" collapsed="false">
      <c r="A103" s="67" t="n">
        <v>99</v>
      </c>
      <c r="B103" s="68" t="n">
        <f aca="false">EOMONTH(Input!$C$7,A103)</f>
        <v>45930</v>
      </c>
      <c r="D103" s="69" t="n">
        <f aca="false">RollUp!$N103</f>
        <v>8554.97988852962</v>
      </c>
    </row>
    <row r="104" customFormat="false" ht="12.05" hidden="false" customHeight="false" outlineLevel="0" collapsed="false">
      <c r="A104" s="67" t="n">
        <v>100</v>
      </c>
      <c r="B104" s="68" t="n">
        <f aca="false">EOMONTH(Input!$C$7,A104)</f>
        <v>45961</v>
      </c>
      <c r="D104" s="69" t="n">
        <f aca="false">RollUp!$N104</f>
        <v>8554.97988852962</v>
      </c>
    </row>
    <row r="105" customFormat="false" ht="12.05" hidden="false" customHeight="false" outlineLevel="0" collapsed="false">
      <c r="A105" s="67" t="n">
        <v>101</v>
      </c>
      <c r="B105" s="68" t="n">
        <f aca="false">EOMONTH(Input!$C$7,A105)</f>
        <v>45991</v>
      </c>
      <c r="D105" s="69" t="n">
        <f aca="false">RollUp!$N105</f>
        <v>8554.97988852962</v>
      </c>
    </row>
    <row r="106" customFormat="false" ht="12.05" hidden="false" customHeight="false" outlineLevel="0" collapsed="false">
      <c r="A106" s="67" t="n">
        <v>102</v>
      </c>
      <c r="B106" s="68" t="n">
        <f aca="false">EOMONTH(Input!$C$7,A106)</f>
        <v>46022</v>
      </c>
      <c r="D106" s="69" t="n">
        <f aca="false">RollUp!$N106</f>
        <v>8554.97988852962</v>
      </c>
    </row>
    <row r="107" customFormat="false" ht="12.05" hidden="false" customHeight="false" outlineLevel="0" collapsed="false">
      <c r="A107" s="67" t="n">
        <v>103</v>
      </c>
      <c r="B107" s="68" t="n">
        <f aca="false">EOMONTH(Input!$C$7,A107)</f>
        <v>46053</v>
      </c>
      <c r="D107" s="69" t="n">
        <f aca="false">RollUp!$N107</f>
        <v>8554.97988852962</v>
      </c>
    </row>
    <row r="108" customFormat="false" ht="12.05" hidden="false" customHeight="false" outlineLevel="0" collapsed="false">
      <c r="A108" s="67" t="n">
        <v>104</v>
      </c>
      <c r="B108" s="68" t="n">
        <f aca="false">EOMONTH(Input!$C$7,A108)</f>
        <v>46081</v>
      </c>
      <c r="D108" s="69" t="n">
        <f aca="false">RollUp!$N108</f>
        <v>8554.97988852962</v>
      </c>
    </row>
    <row r="109" customFormat="false" ht="12.05" hidden="false" customHeight="false" outlineLevel="0" collapsed="false">
      <c r="A109" s="67" t="n">
        <v>105</v>
      </c>
      <c r="B109" s="68" t="n">
        <f aca="false">EOMONTH(Input!$C$7,A109)</f>
        <v>46112</v>
      </c>
      <c r="D109" s="69" t="n">
        <f aca="false">RollUp!$N109</f>
        <v>8554.97988852962</v>
      </c>
    </row>
    <row r="110" customFormat="false" ht="12.05" hidden="false" customHeight="false" outlineLevel="0" collapsed="false">
      <c r="A110" s="67" t="n">
        <v>106</v>
      </c>
      <c r="B110" s="68" t="n">
        <f aca="false">EOMONTH(Input!$C$7,A110)</f>
        <v>46142</v>
      </c>
      <c r="D110" s="69" t="n">
        <f aca="false">RollUp!$N110</f>
        <v>8554.97988852962</v>
      </c>
    </row>
    <row r="111" customFormat="false" ht="12.05" hidden="false" customHeight="false" outlineLevel="0" collapsed="false">
      <c r="A111" s="67" t="n">
        <v>107</v>
      </c>
      <c r="B111" s="68" t="n">
        <f aca="false">EOMONTH(Input!$C$7,A111)</f>
        <v>46173</v>
      </c>
      <c r="D111" s="69" t="n">
        <f aca="false">RollUp!$N111</f>
        <v>8554.97988852962</v>
      </c>
    </row>
    <row r="112" customFormat="false" ht="12.05" hidden="false" customHeight="false" outlineLevel="0" collapsed="false">
      <c r="A112" s="67" t="n">
        <v>108</v>
      </c>
      <c r="B112" s="68" t="n">
        <f aca="false">EOMONTH(Input!$C$7,A112)</f>
        <v>46203</v>
      </c>
      <c r="D112" s="69" t="n">
        <f aca="false">RollUp!$N112</f>
        <v>8743.03471951017</v>
      </c>
    </row>
    <row r="113" customFormat="false" ht="12.05" hidden="false" customHeight="false" outlineLevel="0" collapsed="false">
      <c r="A113" s="67" t="n">
        <v>109</v>
      </c>
      <c r="B113" s="68" t="n">
        <f aca="false">EOMONTH(Input!$C$7,A113)</f>
        <v>46234</v>
      </c>
      <c r="D113" s="69" t="n">
        <f aca="false">RollUp!$N113</f>
        <v>8743.03471951017</v>
      </c>
    </row>
    <row r="114" customFormat="false" ht="12.05" hidden="false" customHeight="false" outlineLevel="0" collapsed="false">
      <c r="A114" s="67" t="n">
        <v>110</v>
      </c>
      <c r="B114" s="68" t="n">
        <f aca="false">EOMONTH(Input!$C$7,A114)</f>
        <v>46265</v>
      </c>
      <c r="D114" s="69" t="n">
        <f aca="false">RollUp!$N114</f>
        <v>8743.03471951017</v>
      </c>
    </row>
    <row r="115" customFormat="false" ht="12.05" hidden="false" customHeight="false" outlineLevel="0" collapsed="false">
      <c r="A115" s="67" t="n">
        <v>111</v>
      </c>
      <c r="B115" s="68" t="n">
        <f aca="false">EOMONTH(Input!$C$7,A115)</f>
        <v>46295</v>
      </c>
      <c r="D115" s="69" t="n">
        <f aca="false">RollUp!$N115</f>
        <v>8743.03471951017</v>
      </c>
    </row>
    <row r="116" customFormat="false" ht="12.05" hidden="false" customHeight="false" outlineLevel="0" collapsed="false">
      <c r="A116" s="67" t="n">
        <v>112</v>
      </c>
      <c r="B116" s="68" t="n">
        <f aca="false">EOMONTH(Input!$C$7,A116)</f>
        <v>46326</v>
      </c>
      <c r="D116" s="69" t="n">
        <f aca="false">RollUp!$N116</f>
        <v>8743.03471951017</v>
      </c>
    </row>
    <row r="117" customFormat="false" ht="12.05" hidden="false" customHeight="false" outlineLevel="0" collapsed="false">
      <c r="A117" s="67" t="n">
        <v>113</v>
      </c>
      <c r="B117" s="68" t="n">
        <f aca="false">EOMONTH(Input!$C$7,A117)</f>
        <v>46356</v>
      </c>
      <c r="D117" s="69" t="n">
        <f aca="false">RollUp!$N117</f>
        <v>9749.14264018129</v>
      </c>
    </row>
    <row r="118" customFormat="false" ht="12.05" hidden="false" customHeight="false" outlineLevel="0" collapsed="false">
      <c r="A118" s="67" t="n">
        <v>114</v>
      </c>
      <c r="B118" s="68" t="n">
        <f aca="false">EOMONTH(Input!$C$7,A118)</f>
        <v>46387</v>
      </c>
      <c r="D118" s="69" t="n">
        <f aca="false">RollUp!$N118</f>
        <v>9749.14264018129</v>
      </c>
    </row>
    <row r="119" customFormat="false" ht="12.05" hidden="false" customHeight="false" outlineLevel="0" collapsed="false">
      <c r="A119" s="67" t="n">
        <v>115</v>
      </c>
      <c r="B119" s="68" t="n">
        <f aca="false">EOMONTH(Input!$C$7,A119)</f>
        <v>46418</v>
      </c>
      <c r="D119" s="69" t="n">
        <f aca="false">RollUp!$N119</f>
        <v>9749.14264018129</v>
      </c>
    </row>
    <row r="120" customFormat="false" ht="12.05" hidden="false" customHeight="false" outlineLevel="0" collapsed="false">
      <c r="A120" s="67" t="n">
        <v>116</v>
      </c>
      <c r="B120" s="68" t="n">
        <f aca="false">EOMONTH(Input!$C$7,A120)</f>
        <v>46446</v>
      </c>
      <c r="D120" s="69" t="n">
        <f aca="false">RollUp!$N120</f>
        <v>9749.14264018129</v>
      </c>
    </row>
    <row r="121" customFormat="false" ht="12.05" hidden="false" customHeight="false" outlineLevel="0" collapsed="false">
      <c r="A121" s="67" t="n">
        <v>117</v>
      </c>
      <c r="B121" s="68" t="n">
        <f aca="false">EOMONTH(Input!$C$7,A121)</f>
        <v>46477</v>
      </c>
      <c r="D121" s="69" t="n">
        <f aca="false">RollUp!$N121</f>
        <v>9749.14264018129</v>
      </c>
    </row>
    <row r="122" customFormat="false" ht="12.05" hidden="false" customHeight="false" outlineLevel="0" collapsed="false">
      <c r="A122" s="67" t="n">
        <v>118</v>
      </c>
      <c r="B122" s="68" t="n">
        <f aca="false">EOMONTH(Input!$C$7,A122)</f>
        <v>46507</v>
      </c>
      <c r="D122" s="69" t="n">
        <f aca="false">RollUp!$N122</f>
        <v>9749.14264018129</v>
      </c>
    </row>
    <row r="123" customFormat="false" ht="12.05" hidden="false" customHeight="false" outlineLevel="0" collapsed="false">
      <c r="A123" s="67" t="n">
        <v>119</v>
      </c>
      <c r="B123" s="68" t="n">
        <f aca="false">EOMONTH(Input!$C$7,A123)</f>
        <v>46538</v>
      </c>
      <c r="D123" s="69" t="n">
        <f aca="false">RollUp!$N123</f>
        <v>9749.14264018129</v>
      </c>
    </row>
    <row r="124" customFormat="false" ht="12.05" hidden="false" customHeight="false" outlineLevel="0" collapsed="false">
      <c r="A124" s="67" t="n">
        <v>120</v>
      </c>
      <c r="B124" s="68" t="n">
        <f aca="false">EOMONTH(Input!$C$7,A124)</f>
        <v>46568</v>
      </c>
      <c r="D124" s="69" t="n">
        <f aca="false">RollUp!$N124</f>
        <v>9940.86356002534</v>
      </c>
    </row>
    <row r="125" customFormat="false" ht="12.05" hidden="false" customHeight="false" outlineLevel="0" collapsed="false">
      <c r="A125" s="67" t="n">
        <v>121</v>
      </c>
      <c r="B125" s="68" t="n">
        <f aca="false">EOMONTH(Input!$C$7,A125)</f>
        <v>46599</v>
      </c>
      <c r="D125" s="69" t="n">
        <f aca="false">RollUp!$N125</f>
        <v>9940.86356002534</v>
      </c>
    </row>
    <row r="126" customFormat="false" ht="12.05" hidden="false" customHeight="false" outlineLevel="0" collapsed="false">
      <c r="A126" s="67" t="n">
        <v>122</v>
      </c>
      <c r="B126" s="68" t="n">
        <f aca="false">EOMONTH(Input!$C$7,A126)</f>
        <v>46630</v>
      </c>
      <c r="D126" s="69" t="n">
        <f aca="false">RollUp!$N126</f>
        <v>9940.86356002534</v>
      </c>
    </row>
    <row r="127" customFormat="false" ht="12.05" hidden="false" customHeight="false" outlineLevel="0" collapsed="false">
      <c r="A127" s="67" t="n">
        <v>123</v>
      </c>
      <c r="B127" s="68" t="n">
        <f aca="false">EOMONTH(Input!$C$7,A127)</f>
        <v>46660</v>
      </c>
      <c r="D127" s="69" t="n">
        <f aca="false">RollUp!$N127</f>
        <v>9940.86356002534</v>
      </c>
    </row>
    <row r="128" customFormat="false" ht="12.05" hidden="false" customHeight="false" outlineLevel="0" collapsed="false">
      <c r="A128" s="67" t="n">
        <v>124</v>
      </c>
      <c r="B128" s="68" t="n">
        <f aca="false">EOMONTH(Input!$C$7,A128)</f>
        <v>46691</v>
      </c>
      <c r="D128" s="69" t="n">
        <f aca="false">RollUp!$N128</f>
        <v>9940.86356002534</v>
      </c>
    </row>
    <row r="129" customFormat="false" ht="12.05" hidden="false" customHeight="false" outlineLevel="0" collapsed="false">
      <c r="A129" s="67" t="n">
        <v>125</v>
      </c>
      <c r="B129" s="68" t="n">
        <f aca="false">EOMONTH(Input!$C$7,A129)</f>
        <v>46721</v>
      </c>
      <c r="D129" s="69" t="n">
        <f aca="false">RollUp!$N129</f>
        <v>9940.86356002534</v>
      </c>
    </row>
    <row r="130" customFormat="false" ht="12.05" hidden="false" customHeight="false" outlineLevel="0" collapsed="false">
      <c r="A130" s="67" t="n">
        <v>126</v>
      </c>
      <c r="B130" s="68" t="n">
        <f aca="false">EOMONTH(Input!$C$7,A130)</f>
        <v>46752</v>
      </c>
      <c r="D130" s="69" t="n">
        <f aca="false">RollUp!$N130</f>
        <v>9940.86356002534</v>
      </c>
    </row>
    <row r="131" customFormat="false" ht="12.05" hidden="false" customHeight="false" outlineLevel="0" collapsed="false">
      <c r="A131" s="67" t="n">
        <v>127</v>
      </c>
      <c r="B131" s="68" t="n">
        <f aca="false">EOMONTH(Input!$C$7,A131)</f>
        <v>46783</v>
      </c>
      <c r="D131" s="69" t="n">
        <f aca="false">RollUp!$N131</f>
        <v>9940.86356002534</v>
      </c>
    </row>
    <row r="132" customFormat="false" ht="12.05" hidden="false" customHeight="false" outlineLevel="0" collapsed="false">
      <c r="A132" s="67" t="n">
        <v>128</v>
      </c>
      <c r="B132" s="68" t="n">
        <f aca="false">EOMONTH(Input!$C$7,A132)</f>
        <v>46812</v>
      </c>
      <c r="D132" s="69" t="n">
        <f aca="false">RollUp!$N132</f>
        <v>9940.86356002534</v>
      </c>
    </row>
    <row r="133" customFormat="false" ht="12.05" hidden="false" customHeight="false" outlineLevel="0" collapsed="false">
      <c r="A133" s="67" t="n">
        <v>129</v>
      </c>
      <c r="B133" s="68" t="n">
        <f aca="false">EOMONTH(Input!$C$7,A133)</f>
        <v>46843</v>
      </c>
      <c r="D133" s="69" t="n">
        <f aca="false">RollUp!$N133</f>
        <v>9940.86356002534</v>
      </c>
    </row>
    <row r="134" customFormat="false" ht="12.05" hidden="false" customHeight="false" outlineLevel="0" collapsed="false">
      <c r="A134" s="67" t="n">
        <v>130</v>
      </c>
      <c r="B134" s="68" t="n">
        <f aca="false">EOMONTH(Input!$C$7,A134)</f>
        <v>46873</v>
      </c>
      <c r="D134" s="69" t="n">
        <f aca="false">RollUp!$N134</f>
        <v>9940.86356002534</v>
      </c>
    </row>
    <row r="135" customFormat="false" ht="12.05" hidden="false" customHeight="false" outlineLevel="0" collapsed="false">
      <c r="A135" s="67" t="n">
        <v>131</v>
      </c>
      <c r="B135" s="68" t="n">
        <f aca="false">EOMONTH(Input!$C$7,A135)</f>
        <v>46904</v>
      </c>
      <c r="D135" s="69" t="n">
        <f aca="false">RollUp!$N135</f>
        <v>9940.86356002534</v>
      </c>
    </row>
    <row r="136" customFormat="false" ht="12.05" hidden="false" customHeight="false" outlineLevel="0" collapsed="false">
      <c r="A136" s="67" t="n">
        <v>132</v>
      </c>
      <c r="B136" s="68" t="n">
        <f aca="false">EOMONTH(Input!$C$7,A136)</f>
        <v>46934</v>
      </c>
      <c r="D136" s="69" t="n">
        <f aca="false">RollUp!$N136</f>
        <v>10136.3210402775</v>
      </c>
    </row>
    <row r="137" customFormat="false" ht="12.05" hidden="false" customHeight="false" outlineLevel="0" collapsed="false">
      <c r="A137" s="67" t="n">
        <v>133</v>
      </c>
      <c r="B137" s="68" t="n">
        <f aca="false">EOMONTH(Input!$C$7,A137)</f>
        <v>46965</v>
      </c>
      <c r="D137" s="69" t="n">
        <f aca="false">RollUp!$N137</f>
        <v>10136.3210402775</v>
      </c>
    </row>
    <row r="138" customFormat="false" ht="12.05" hidden="false" customHeight="false" outlineLevel="0" collapsed="false">
      <c r="A138" s="67" t="n">
        <v>134</v>
      </c>
      <c r="B138" s="68" t="n">
        <f aca="false">EOMONTH(Input!$C$7,A138)</f>
        <v>46996</v>
      </c>
      <c r="D138" s="69" t="n">
        <f aca="false">RollUp!$N138</f>
        <v>10136.3210402775</v>
      </c>
    </row>
    <row r="139" customFormat="false" ht="12.05" hidden="false" customHeight="false" outlineLevel="0" collapsed="false">
      <c r="A139" s="67" t="n">
        <v>135</v>
      </c>
      <c r="B139" s="68" t="n">
        <f aca="false">EOMONTH(Input!$C$7,A139)</f>
        <v>47026</v>
      </c>
      <c r="D139" s="69" t="n">
        <f aca="false">RollUp!$N139</f>
        <v>10136.3210402775</v>
      </c>
    </row>
    <row r="140" customFormat="false" ht="12.05" hidden="false" customHeight="false" outlineLevel="0" collapsed="false">
      <c r="A140" s="67" t="n">
        <v>136</v>
      </c>
      <c r="B140" s="68" t="n">
        <f aca="false">EOMONTH(Input!$C$7,A140)</f>
        <v>47057</v>
      </c>
      <c r="D140" s="69" t="n">
        <f aca="false">RollUp!$N140</f>
        <v>10136.3210402775</v>
      </c>
    </row>
    <row r="141" customFormat="false" ht="12.05" hidden="false" customHeight="false" outlineLevel="0" collapsed="false">
      <c r="A141" s="67" t="n">
        <v>137</v>
      </c>
      <c r="B141" s="68" t="n">
        <f aca="false">EOMONTH(Input!$C$7,A141)</f>
        <v>47087</v>
      </c>
      <c r="D141" s="69" t="n">
        <f aca="false">RollUp!$N141</f>
        <v>10136.3210402775</v>
      </c>
    </row>
    <row r="142" customFormat="false" ht="12.05" hidden="false" customHeight="false" outlineLevel="0" collapsed="false">
      <c r="A142" s="67" t="n">
        <v>138</v>
      </c>
      <c r="B142" s="68" t="n">
        <f aca="false">EOMONTH(Input!$C$7,A142)</f>
        <v>47118</v>
      </c>
      <c r="D142" s="69" t="n">
        <f aca="false">RollUp!$N142</f>
        <v>10136.3210402775</v>
      </c>
    </row>
    <row r="143" customFormat="false" ht="12.05" hidden="false" customHeight="false" outlineLevel="0" collapsed="false">
      <c r="A143" s="67" t="n">
        <v>139</v>
      </c>
      <c r="B143" s="68" t="n">
        <f aca="false">EOMONTH(Input!$C$7,A143)</f>
        <v>47149</v>
      </c>
      <c r="D143" s="69" t="n">
        <f aca="false">RollUp!$N143</f>
        <v>10136.3210402775</v>
      </c>
    </row>
    <row r="144" customFormat="false" ht="12.05" hidden="false" customHeight="false" outlineLevel="0" collapsed="false">
      <c r="A144" s="67" t="n">
        <v>140</v>
      </c>
      <c r="B144" s="68" t="n">
        <f aca="false">EOMONTH(Input!$C$7,A144)</f>
        <v>47177</v>
      </c>
      <c r="D144" s="69" t="n">
        <f aca="false">RollUp!$N144</f>
        <v>10136.3210402775</v>
      </c>
    </row>
    <row r="145" customFormat="false" ht="12.05" hidden="false" customHeight="false" outlineLevel="0" collapsed="false">
      <c r="A145" s="67" t="n">
        <v>141</v>
      </c>
      <c r="B145" s="68" t="n">
        <f aca="false">EOMONTH(Input!$C$7,A145)</f>
        <v>47208</v>
      </c>
      <c r="D145" s="69" t="n">
        <f aca="false">RollUp!$N145</f>
        <v>10136.3210402775</v>
      </c>
    </row>
    <row r="146" customFormat="false" ht="12.05" hidden="false" customHeight="false" outlineLevel="0" collapsed="false">
      <c r="A146" s="67" t="n">
        <v>142</v>
      </c>
      <c r="B146" s="68" t="n">
        <f aca="false">EOMONTH(Input!$C$7,A146)</f>
        <v>47238</v>
      </c>
      <c r="D146" s="69" t="n">
        <f aca="false">RollUp!$N146</f>
        <v>10136.3210402775</v>
      </c>
    </row>
    <row r="147" customFormat="false" ht="12.05" hidden="false" customHeight="false" outlineLevel="0" collapsed="false">
      <c r="A147" s="67" t="n">
        <v>143</v>
      </c>
      <c r="B147" s="68" t="n">
        <f aca="false">EOMONTH(Input!$C$7,A147)</f>
        <v>47269</v>
      </c>
      <c r="D147" s="69" t="n">
        <f aca="false">RollUp!$N147</f>
        <v>10136.3210402775</v>
      </c>
    </row>
    <row r="148" customFormat="false" ht="12.05" hidden="false" customHeight="false" outlineLevel="0" collapsed="false">
      <c r="A148" s="67" t="n">
        <v>144</v>
      </c>
      <c r="B148" s="68" t="n">
        <f aca="false">EOMONTH(Input!$C$7,A148)</f>
        <v>47299</v>
      </c>
      <c r="D148" s="69" t="n">
        <f aca="false">RollUp!$N148</f>
        <v>10335.5868764062</v>
      </c>
    </row>
    <row r="149" customFormat="false" ht="12.05" hidden="false" customHeight="false" outlineLevel="0" collapsed="false">
      <c r="A149" s="67" t="n">
        <v>145</v>
      </c>
      <c r="B149" s="68" t="n">
        <f aca="false">EOMONTH(Input!$C$7,A149)</f>
        <v>47330</v>
      </c>
      <c r="D149" s="69" t="n">
        <f aca="false">RollUp!$N149</f>
        <v>10335.5868764062</v>
      </c>
    </row>
    <row r="150" customFormat="false" ht="12.05" hidden="false" customHeight="false" outlineLevel="0" collapsed="false">
      <c r="A150" s="67" t="n">
        <v>146</v>
      </c>
      <c r="B150" s="68" t="n">
        <f aca="false">EOMONTH(Input!$C$7,A150)</f>
        <v>47361</v>
      </c>
      <c r="D150" s="69" t="n">
        <f aca="false">RollUp!$N150</f>
        <v>10335.5868764062</v>
      </c>
    </row>
    <row r="151" customFormat="false" ht="12.05" hidden="false" customHeight="false" outlineLevel="0" collapsed="false">
      <c r="A151" s="67" t="n">
        <v>147</v>
      </c>
      <c r="B151" s="68" t="n">
        <f aca="false">EOMONTH(Input!$C$7,A151)</f>
        <v>47391</v>
      </c>
      <c r="D151" s="69" t="n">
        <f aca="false">RollUp!$N151</f>
        <v>10335.5868764062</v>
      </c>
    </row>
    <row r="152" customFormat="false" ht="12.05" hidden="false" customHeight="false" outlineLevel="0" collapsed="false">
      <c r="A152" s="67" t="n">
        <v>148</v>
      </c>
      <c r="B152" s="68" t="n">
        <f aca="false">EOMONTH(Input!$C$7,A152)</f>
        <v>47422</v>
      </c>
      <c r="D152" s="69" t="n">
        <f aca="false">RollUp!$N152</f>
        <v>10335.5868764062</v>
      </c>
    </row>
    <row r="153" customFormat="false" ht="12.05" hidden="false" customHeight="false" outlineLevel="0" collapsed="false">
      <c r="A153" s="67" t="n">
        <v>149</v>
      </c>
      <c r="B153" s="68" t="n">
        <f aca="false">EOMONTH(Input!$C$7,A153)</f>
        <v>47452</v>
      </c>
      <c r="D153" s="69" t="n">
        <f aca="false">RollUp!$N153</f>
        <v>10335.5868764062</v>
      </c>
    </row>
    <row r="154" customFormat="false" ht="12.05" hidden="false" customHeight="false" outlineLevel="0" collapsed="false">
      <c r="A154" s="67" t="n">
        <v>150</v>
      </c>
      <c r="B154" s="68" t="n">
        <f aca="false">EOMONTH(Input!$C$7,A154)</f>
        <v>47483</v>
      </c>
      <c r="D154" s="69" t="n">
        <f aca="false">RollUp!$N154</f>
        <v>10335.5868764062</v>
      </c>
    </row>
    <row r="155" customFormat="false" ht="12.05" hidden="false" customHeight="false" outlineLevel="0" collapsed="false">
      <c r="A155" s="67" t="n">
        <v>151</v>
      </c>
      <c r="B155" s="68" t="n">
        <f aca="false">EOMONTH(Input!$C$7,A155)</f>
        <v>47514</v>
      </c>
      <c r="D155" s="69" t="n">
        <f aca="false">RollUp!$N155</f>
        <v>10335.5868764062</v>
      </c>
    </row>
    <row r="156" customFormat="false" ht="12.05" hidden="false" customHeight="false" outlineLevel="0" collapsed="false">
      <c r="A156" s="67" t="n">
        <v>152</v>
      </c>
      <c r="B156" s="68" t="n">
        <f aca="false">EOMONTH(Input!$C$7,A156)</f>
        <v>47542</v>
      </c>
      <c r="D156" s="69" t="n">
        <f aca="false">RollUp!$N156</f>
        <v>10335.5868764062</v>
      </c>
    </row>
    <row r="157" customFormat="false" ht="12.05" hidden="false" customHeight="false" outlineLevel="0" collapsed="false">
      <c r="A157" s="67" t="n">
        <v>153</v>
      </c>
      <c r="B157" s="68" t="n">
        <f aca="false">EOMONTH(Input!$C$7,A157)</f>
        <v>47573</v>
      </c>
      <c r="D157" s="69" t="n">
        <f aca="false">RollUp!$N157</f>
        <v>10335.5868764062</v>
      </c>
    </row>
    <row r="158" customFormat="false" ht="12.05" hidden="false" customHeight="false" outlineLevel="0" collapsed="false">
      <c r="A158" s="67" t="n">
        <v>154</v>
      </c>
      <c r="B158" s="68" t="n">
        <f aca="false">EOMONTH(Input!$C$7,A158)</f>
        <v>47603</v>
      </c>
      <c r="D158" s="69" t="n">
        <f aca="false">RollUp!$N158</f>
        <v>10335.5868764062</v>
      </c>
    </row>
    <row r="159" customFormat="false" ht="12.05" hidden="false" customHeight="false" outlineLevel="0" collapsed="false">
      <c r="A159" s="67" t="n">
        <v>155</v>
      </c>
      <c r="B159" s="68" t="n">
        <f aca="false">EOMONTH(Input!$C$7,A159)</f>
        <v>47634</v>
      </c>
      <c r="D159" s="69" t="n">
        <f aca="false">RollUp!$N159</f>
        <v>10335.5868764062</v>
      </c>
    </row>
    <row r="160" customFormat="false" ht="12.05" hidden="false" customHeight="false" outlineLevel="0" collapsed="false">
      <c r="A160" s="67" t="n">
        <v>156</v>
      </c>
      <c r="B160" s="68" t="n">
        <f aca="false">EOMONTH(Input!$C$7,A160)</f>
        <v>47664</v>
      </c>
      <c r="D160" s="69" t="n">
        <f aca="false">RollUp!$N160</f>
        <v>10538.7342117172</v>
      </c>
    </row>
    <row r="161" customFormat="false" ht="12.05" hidden="false" customHeight="false" outlineLevel="0" collapsed="false">
      <c r="A161" s="67" t="n">
        <v>157</v>
      </c>
      <c r="B161" s="68" t="n">
        <f aca="false">EOMONTH(Input!$C$7,A161)</f>
        <v>47695</v>
      </c>
      <c r="D161" s="69" t="n">
        <f aca="false">RollUp!$N161</f>
        <v>10538.7342117172</v>
      </c>
    </row>
    <row r="162" customFormat="false" ht="12.05" hidden="false" customHeight="false" outlineLevel="0" collapsed="false">
      <c r="A162" s="67" t="n">
        <v>158</v>
      </c>
      <c r="B162" s="68" t="n">
        <f aca="false">EOMONTH(Input!$C$7,A162)</f>
        <v>47726</v>
      </c>
      <c r="D162" s="69" t="n">
        <f aca="false">RollUp!$N162</f>
        <v>10538.7342117172</v>
      </c>
    </row>
    <row r="163" customFormat="false" ht="12.05" hidden="false" customHeight="false" outlineLevel="0" collapsed="false">
      <c r="A163" s="67" t="n">
        <v>159</v>
      </c>
      <c r="B163" s="68" t="n">
        <f aca="false">EOMONTH(Input!$C$7,A163)</f>
        <v>47756</v>
      </c>
      <c r="D163" s="69" t="n">
        <f aca="false">RollUp!$N163</f>
        <v>10538.7342117172</v>
      </c>
    </row>
    <row r="164" customFormat="false" ht="12.05" hidden="false" customHeight="false" outlineLevel="0" collapsed="false">
      <c r="A164" s="67" t="n">
        <v>160</v>
      </c>
      <c r="B164" s="68" t="n">
        <f aca="false">EOMONTH(Input!$C$7,A164)</f>
        <v>47787</v>
      </c>
      <c r="D164" s="69" t="n">
        <f aca="false">RollUp!$N164</f>
        <v>10538.7342117172</v>
      </c>
    </row>
    <row r="165" customFormat="false" ht="12.05" hidden="false" customHeight="false" outlineLevel="0" collapsed="false">
      <c r="A165" s="67" t="n">
        <v>161</v>
      </c>
      <c r="B165" s="68" t="n">
        <f aca="false">EOMONTH(Input!$C$7,A165)</f>
        <v>47817</v>
      </c>
      <c r="D165" s="69" t="n">
        <f aca="false">RollUp!$N165</f>
        <v>10538.7342117172</v>
      </c>
    </row>
    <row r="166" customFormat="false" ht="12.05" hidden="false" customHeight="false" outlineLevel="0" collapsed="false">
      <c r="A166" s="67" t="n">
        <v>162</v>
      </c>
      <c r="B166" s="68" t="n">
        <f aca="false">EOMONTH(Input!$C$7,A166)</f>
        <v>47848</v>
      </c>
      <c r="D166" s="69" t="n">
        <f aca="false">RollUp!$N166</f>
        <v>10538.7342117172</v>
      </c>
    </row>
    <row r="167" customFormat="false" ht="12.05" hidden="false" customHeight="false" outlineLevel="0" collapsed="false">
      <c r="A167" s="67" t="n">
        <v>163</v>
      </c>
      <c r="B167" s="68" t="n">
        <f aca="false">EOMONTH(Input!$C$7,A167)</f>
        <v>47879</v>
      </c>
      <c r="D167" s="69" t="n">
        <f aca="false">RollUp!$N167</f>
        <v>10538.7342117172</v>
      </c>
    </row>
    <row r="168" customFormat="false" ht="12.05" hidden="false" customHeight="false" outlineLevel="0" collapsed="false">
      <c r="A168" s="67" t="n">
        <v>164</v>
      </c>
      <c r="B168" s="68" t="n">
        <f aca="false">EOMONTH(Input!$C$7,A168)</f>
        <v>47907</v>
      </c>
      <c r="D168" s="69" t="n">
        <f aca="false">RollUp!$N168</f>
        <v>10538.7342117172</v>
      </c>
    </row>
    <row r="169" customFormat="false" ht="12.05" hidden="false" customHeight="false" outlineLevel="0" collapsed="false">
      <c r="A169" s="67" t="n">
        <v>165</v>
      </c>
      <c r="B169" s="68" t="n">
        <f aca="false">EOMONTH(Input!$C$7,A169)</f>
        <v>47938</v>
      </c>
      <c r="D169" s="69" t="n">
        <f aca="false">RollUp!$N169</f>
        <v>10538.7342117172</v>
      </c>
    </row>
    <row r="170" customFormat="false" ht="12.05" hidden="false" customHeight="false" outlineLevel="0" collapsed="false">
      <c r="A170" s="67" t="n">
        <v>166</v>
      </c>
      <c r="B170" s="68" t="n">
        <f aca="false">EOMONTH(Input!$C$7,A170)</f>
        <v>47968</v>
      </c>
      <c r="D170" s="69" t="n">
        <f aca="false">RollUp!$N170</f>
        <v>10538.7342117172</v>
      </c>
    </row>
    <row r="171" customFormat="false" ht="12.05" hidden="false" customHeight="false" outlineLevel="0" collapsed="false">
      <c r="A171" s="67" t="n">
        <v>167</v>
      </c>
      <c r="B171" s="68" t="n">
        <f aca="false">EOMONTH(Input!$C$7,A171)</f>
        <v>47999</v>
      </c>
      <c r="D171" s="69" t="n">
        <f aca="false">RollUp!$N171</f>
        <v>10538.7342117172</v>
      </c>
    </row>
    <row r="172" customFormat="false" ht="12.05" hidden="false" customHeight="false" outlineLevel="0" collapsed="false">
      <c r="A172" s="67" t="n">
        <v>168</v>
      </c>
      <c r="B172" s="68" t="n">
        <f aca="false">EOMONTH(Input!$C$7,A172)</f>
        <v>48029</v>
      </c>
      <c r="D172" s="69" t="n">
        <f aca="false">RollUp!$N172</f>
        <v>10745.8375616679</v>
      </c>
    </row>
    <row r="173" customFormat="false" ht="12.05" hidden="false" customHeight="false" outlineLevel="0" collapsed="false">
      <c r="A173" s="67" t="n">
        <v>169</v>
      </c>
      <c r="B173" s="68" t="n">
        <f aca="false">EOMONTH(Input!$C$7,A173)</f>
        <v>48060</v>
      </c>
      <c r="D173" s="69" t="n">
        <f aca="false">RollUp!$N173</f>
        <v>10745.8375616679</v>
      </c>
    </row>
    <row r="174" customFormat="false" ht="12.05" hidden="false" customHeight="false" outlineLevel="0" collapsed="false">
      <c r="A174" s="67" t="n">
        <v>170</v>
      </c>
      <c r="B174" s="68" t="n">
        <f aca="false">EOMONTH(Input!$C$7,A174)</f>
        <v>48091</v>
      </c>
      <c r="D174" s="69" t="n">
        <f aca="false">RollUp!$N174</f>
        <v>10745.8375616679</v>
      </c>
    </row>
    <row r="175" customFormat="false" ht="12.05" hidden="false" customHeight="false" outlineLevel="0" collapsed="false">
      <c r="A175" s="67" t="n">
        <v>171</v>
      </c>
      <c r="B175" s="68" t="n">
        <f aca="false">EOMONTH(Input!$C$7,A175)</f>
        <v>48121</v>
      </c>
      <c r="D175" s="69" t="n">
        <f aca="false">RollUp!$N175</f>
        <v>10745.8375616679</v>
      </c>
    </row>
    <row r="176" customFormat="false" ht="12.05" hidden="false" customHeight="false" outlineLevel="0" collapsed="false">
      <c r="A176" s="67" t="n">
        <v>172</v>
      </c>
      <c r="B176" s="68" t="n">
        <f aca="false">EOMONTH(Input!$C$7,A176)</f>
        <v>48152</v>
      </c>
      <c r="D176" s="69" t="n">
        <f aca="false">RollUp!$N176</f>
        <v>10745.8375616679</v>
      </c>
    </row>
    <row r="177" customFormat="false" ht="12.05" hidden="false" customHeight="false" outlineLevel="0" collapsed="false">
      <c r="A177" s="67" t="n">
        <v>173</v>
      </c>
      <c r="B177" s="68" t="n">
        <f aca="false">EOMONTH(Input!$C$7,A177)</f>
        <v>48182</v>
      </c>
      <c r="D177" s="69" t="n">
        <f aca="false">RollUp!$N177</f>
        <v>10745.8375616679</v>
      </c>
    </row>
    <row r="178" customFormat="false" ht="12.05" hidden="false" customHeight="false" outlineLevel="0" collapsed="false">
      <c r="A178" s="67" t="n">
        <v>174</v>
      </c>
      <c r="B178" s="68" t="n">
        <f aca="false">EOMONTH(Input!$C$7,A178)</f>
        <v>48213</v>
      </c>
      <c r="D178" s="69" t="n">
        <f aca="false">RollUp!$N178</f>
        <v>10745.8375616679</v>
      </c>
    </row>
    <row r="179" customFormat="false" ht="12.05" hidden="false" customHeight="false" outlineLevel="0" collapsed="false">
      <c r="A179" s="67" t="n">
        <v>175</v>
      </c>
      <c r="B179" s="68" t="n">
        <f aca="false">EOMONTH(Input!$C$7,A179)</f>
        <v>48244</v>
      </c>
      <c r="D179" s="69" t="n">
        <f aca="false">RollUp!$N179</f>
        <v>10745.8375616679</v>
      </c>
    </row>
    <row r="180" customFormat="false" ht="12.05" hidden="false" customHeight="false" outlineLevel="0" collapsed="false">
      <c r="A180" s="67" t="n">
        <v>176</v>
      </c>
      <c r="B180" s="68" t="n">
        <f aca="false">EOMONTH(Input!$C$7,A180)</f>
        <v>48273</v>
      </c>
      <c r="D180" s="69" t="n">
        <f aca="false">RollUp!$N180</f>
        <v>10745.8375616679</v>
      </c>
    </row>
    <row r="181" customFormat="false" ht="12.05" hidden="false" customHeight="false" outlineLevel="0" collapsed="false">
      <c r="A181" s="67" t="n">
        <v>177</v>
      </c>
      <c r="B181" s="68" t="n">
        <f aca="false">EOMONTH(Input!$C$7,A181)</f>
        <v>48304</v>
      </c>
      <c r="D181" s="69" t="n">
        <f aca="false">RollUp!$N181</f>
        <v>10745.8375616679</v>
      </c>
    </row>
    <row r="182" customFormat="false" ht="12.05" hidden="false" customHeight="false" outlineLevel="0" collapsed="false">
      <c r="A182" s="67" t="n">
        <v>178</v>
      </c>
      <c r="B182" s="68" t="n">
        <f aca="false">EOMONTH(Input!$C$7,A182)</f>
        <v>48334</v>
      </c>
      <c r="D182" s="69" t="n">
        <f aca="false">RollUp!$N182</f>
        <v>10745.8375616679</v>
      </c>
    </row>
    <row r="183" customFormat="false" ht="12.05" hidden="false" customHeight="false" outlineLevel="0" collapsed="false">
      <c r="A183" s="67" t="n">
        <v>179</v>
      </c>
      <c r="B183" s="68" t="n">
        <f aca="false">EOMONTH(Input!$C$7,A183)</f>
        <v>48365</v>
      </c>
      <c r="D183" s="69" t="n">
        <f aca="false">RollUp!$N183</f>
        <v>10745.8375616679</v>
      </c>
    </row>
    <row r="184" customFormat="false" ht="12.05" hidden="false" customHeight="false" outlineLevel="0" collapsed="false">
      <c r="A184" s="67" t="n">
        <v>180</v>
      </c>
      <c r="B184" s="68" t="n">
        <f aca="false">EOMONTH(Input!$C$7,A184)</f>
        <v>48395</v>
      </c>
      <c r="D184" s="69" t="n">
        <f aca="false">RollUp!$N184</f>
        <v>10956.9728385892</v>
      </c>
    </row>
    <row r="185" customFormat="false" ht="12.05" hidden="false" customHeight="false" outlineLevel="0" collapsed="false">
      <c r="A185" s="67" t="n">
        <v>181</v>
      </c>
      <c r="B185" s="68" t="n">
        <f aca="false">EOMONTH(Input!$C$7,A185)</f>
        <v>48426</v>
      </c>
      <c r="D185" s="69" t="n">
        <f aca="false">RollUp!$N185</f>
        <v>10956.9728385892</v>
      </c>
    </row>
    <row r="186" customFormat="false" ht="12.05" hidden="false" customHeight="false" outlineLevel="0" collapsed="false">
      <c r="A186" s="67" t="n">
        <v>182</v>
      </c>
      <c r="B186" s="68" t="n">
        <f aca="false">EOMONTH(Input!$C$7,A186)</f>
        <v>48457</v>
      </c>
      <c r="D186" s="69" t="n">
        <f aca="false">RollUp!$N186</f>
        <v>10956.9728385892</v>
      </c>
    </row>
    <row r="187" customFormat="false" ht="12.05" hidden="false" customHeight="false" outlineLevel="0" collapsed="false">
      <c r="A187" s="67" t="n">
        <v>183</v>
      </c>
      <c r="B187" s="68" t="n">
        <f aca="false">EOMONTH(Input!$C$7,A187)</f>
        <v>48487</v>
      </c>
      <c r="D187" s="69" t="n">
        <f aca="false">RollUp!$N187</f>
        <v>10956.9728385892</v>
      </c>
    </row>
    <row r="188" customFormat="false" ht="12.05" hidden="false" customHeight="false" outlineLevel="0" collapsed="false">
      <c r="A188" s="67" t="n">
        <v>184</v>
      </c>
      <c r="B188" s="68" t="n">
        <f aca="false">EOMONTH(Input!$C$7,A188)</f>
        <v>48518</v>
      </c>
      <c r="D188" s="69" t="n">
        <f aca="false">RollUp!$N188</f>
        <v>10956.9728385892</v>
      </c>
    </row>
    <row r="189" customFormat="false" ht="12.05" hidden="false" customHeight="false" outlineLevel="0" collapsed="false">
      <c r="A189" s="67" t="n">
        <v>185</v>
      </c>
      <c r="B189" s="68" t="n">
        <f aca="false">EOMONTH(Input!$C$7,A189)</f>
        <v>48548</v>
      </c>
      <c r="D189" s="69" t="n">
        <f aca="false">RollUp!$N189</f>
        <v>10956.9728385892</v>
      </c>
    </row>
    <row r="190" customFormat="false" ht="12.05" hidden="false" customHeight="false" outlineLevel="0" collapsed="false">
      <c r="A190" s="67" t="n">
        <v>186</v>
      </c>
      <c r="B190" s="68" t="n">
        <f aca="false">EOMONTH(Input!$C$7,A190)</f>
        <v>48579</v>
      </c>
      <c r="D190" s="69" t="n">
        <f aca="false">RollUp!$N190</f>
        <v>10956.9728385892</v>
      </c>
    </row>
    <row r="191" customFormat="false" ht="12.05" hidden="false" customHeight="false" outlineLevel="0" collapsed="false">
      <c r="A191" s="67" t="n">
        <v>187</v>
      </c>
      <c r="B191" s="68" t="n">
        <f aca="false">EOMONTH(Input!$C$7,A191)</f>
        <v>48610</v>
      </c>
      <c r="D191" s="69" t="n">
        <f aca="false">RollUp!$N191</f>
        <v>10956.9728385892</v>
      </c>
    </row>
    <row r="192" customFormat="false" ht="12.05" hidden="false" customHeight="false" outlineLevel="0" collapsed="false">
      <c r="A192" s="67" t="n">
        <v>188</v>
      </c>
      <c r="B192" s="68" t="n">
        <f aca="false">EOMONTH(Input!$C$7,A192)</f>
        <v>48638</v>
      </c>
      <c r="D192" s="69" t="n">
        <f aca="false">RollUp!$N192</f>
        <v>10956.9728385892</v>
      </c>
    </row>
    <row r="193" customFormat="false" ht="12.05" hidden="false" customHeight="false" outlineLevel="0" collapsed="false">
      <c r="A193" s="67" t="n">
        <v>189</v>
      </c>
      <c r="B193" s="68" t="n">
        <f aca="false">EOMONTH(Input!$C$7,A193)</f>
        <v>48669</v>
      </c>
      <c r="D193" s="69" t="n">
        <f aca="false">RollUp!$N193</f>
        <v>10956.9728385892</v>
      </c>
    </row>
    <row r="194" customFormat="false" ht="12.05" hidden="false" customHeight="false" outlineLevel="0" collapsed="false">
      <c r="A194" s="67" t="n">
        <v>190</v>
      </c>
      <c r="B194" s="68" t="n">
        <f aca="false">EOMONTH(Input!$C$7,A194)</f>
        <v>48699</v>
      </c>
      <c r="D194" s="69" t="n">
        <f aca="false">RollUp!$N194</f>
        <v>10956.9728385892</v>
      </c>
    </row>
    <row r="195" customFormat="false" ht="12.05" hidden="false" customHeight="false" outlineLevel="0" collapsed="false">
      <c r="A195" s="67" t="n">
        <v>191</v>
      </c>
      <c r="B195" s="68" t="n">
        <f aca="false">EOMONTH(Input!$C$7,A195)</f>
        <v>48730</v>
      </c>
      <c r="D195" s="69" t="n">
        <f aca="false">RollUp!$N195</f>
        <v>10956.9728385892</v>
      </c>
    </row>
    <row r="196" customFormat="false" ht="12.05" hidden="false" customHeight="false" outlineLevel="0" collapsed="false">
      <c r="A196" s="67" t="n">
        <v>192</v>
      </c>
      <c r="B196" s="68" t="n">
        <f aca="false">EOMONTH(Input!$C$7,A196)</f>
        <v>48760</v>
      </c>
      <c r="D196" s="69" t="n">
        <f aca="false">RollUp!$N196</f>
        <v>11172.2173768195</v>
      </c>
    </row>
    <row r="197" customFormat="false" ht="12.05" hidden="false" customHeight="false" outlineLevel="0" collapsed="false">
      <c r="A197" s="67" t="n">
        <v>193</v>
      </c>
      <c r="B197" s="68" t="n">
        <f aca="false">EOMONTH(Input!$C$7,A197)</f>
        <v>48791</v>
      </c>
      <c r="D197" s="69" t="n">
        <f aca="false">RollUp!$N197</f>
        <v>11172.2173768195</v>
      </c>
    </row>
    <row r="198" customFormat="false" ht="12.05" hidden="false" customHeight="false" outlineLevel="0" collapsed="false">
      <c r="A198" s="67" t="n">
        <v>194</v>
      </c>
      <c r="B198" s="68" t="n">
        <f aca="false">EOMONTH(Input!$C$7,A198)</f>
        <v>48822</v>
      </c>
      <c r="D198" s="69" t="n">
        <f aca="false">RollUp!$N198</f>
        <v>11172.2173768195</v>
      </c>
    </row>
    <row r="199" customFormat="false" ht="12.05" hidden="false" customHeight="false" outlineLevel="0" collapsed="false">
      <c r="A199" s="67" t="n">
        <v>195</v>
      </c>
      <c r="B199" s="68" t="n">
        <f aca="false">EOMONTH(Input!$C$7,A199)</f>
        <v>48852</v>
      </c>
      <c r="D199" s="69" t="n">
        <f aca="false">RollUp!$N199</f>
        <v>11172.2173768195</v>
      </c>
    </row>
    <row r="200" customFormat="false" ht="12.05" hidden="false" customHeight="false" outlineLevel="0" collapsed="false">
      <c r="A200" s="67" t="n">
        <v>196</v>
      </c>
      <c r="B200" s="68" t="n">
        <f aca="false">EOMONTH(Input!$C$7,A200)</f>
        <v>48883</v>
      </c>
      <c r="D200" s="69" t="n">
        <f aca="false">RollUp!$N200</f>
        <v>11172.2173768195</v>
      </c>
    </row>
    <row r="201" customFormat="false" ht="12.05" hidden="false" customHeight="false" outlineLevel="0" collapsed="false">
      <c r="A201" s="67" t="n">
        <v>197</v>
      </c>
      <c r="B201" s="68" t="n">
        <f aca="false">EOMONTH(Input!$C$7,A201)</f>
        <v>48913</v>
      </c>
      <c r="D201" s="69" t="n">
        <f aca="false">RollUp!$N201</f>
        <v>11172.2173768195</v>
      </c>
    </row>
    <row r="202" customFormat="false" ht="12.05" hidden="false" customHeight="false" outlineLevel="0" collapsed="false">
      <c r="A202" s="67" t="n">
        <v>198</v>
      </c>
      <c r="B202" s="68" t="n">
        <f aca="false">EOMONTH(Input!$C$7,A202)</f>
        <v>48944</v>
      </c>
      <c r="D202" s="69" t="n">
        <f aca="false">RollUp!$N202</f>
        <v>11172.2173768195</v>
      </c>
    </row>
    <row r="203" customFormat="false" ht="12.05" hidden="false" customHeight="false" outlineLevel="0" collapsed="false">
      <c r="A203" s="67" t="n">
        <v>199</v>
      </c>
      <c r="B203" s="68" t="n">
        <f aca="false">EOMONTH(Input!$C$7,A203)</f>
        <v>48975</v>
      </c>
      <c r="D203" s="69" t="n">
        <f aca="false">RollUp!$N203</f>
        <v>11172.2173768195</v>
      </c>
    </row>
    <row r="204" customFormat="false" ht="12.05" hidden="false" customHeight="false" outlineLevel="0" collapsed="false">
      <c r="A204" s="67" t="n">
        <v>200</v>
      </c>
      <c r="B204" s="68" t="n">
        <f aca="false">EOMONTH(Input!$C$7,A204)</f>
        <v>49003</v>
      </c>
      <c r="D204" s="69" t="n">
        <f aca="false">RollUp!$N204</f>
        <v>11172.2173768195</v>
      </c>
    </row>
    <row r="205" customFormat="false" ht="12.05" hidden="false" customHeight="false" outlineLevel="0" collapsed="false">
      <c r="A205" s="67" t="n">
        <v>201</v>
      </c>
      <c r="B205" s="68" t="n">
        <f aca="false">EOMONTH(Input!$C$7,A205)</f>
        <v>49034</v>
      </c>
      <c r="D205" s="69" t="n">
        <f aca="false">RollUp!$N205</f>
        <v>11172.2173768195</v>
      </c>
    </row>
    <row r="206" customFormat="false" ht="12.05" hidden="false" customHeight="false" outlineLevel="0" collapsed="false">
      <c r="A206" s="67" t="n">
        <v>202</v>
      </c>
      <c r="B206" s="68" t="n">
        <f aca="false">EOMONTH(Input!$C$7,A206)</f>
        <v>49064</v>
      </c>
      <c r="D206" s="69" t="n">
        <f aca="false">RollUp!$N206</f>
        <v>11172.2173768195</v>
      </c>
    </row>
    <row r="207" customFormat="false" ht="12.05" hidden="false" customHeight="false" outlineLevel="0" collapsed="false">
      <c r="A207" s="67" t="n">
        <v>203</v>
      </c>
      <c r="B207" s="68" t="n">
        <f aca="false">EOMONTH(Input!$C$7,A207)</f>
        <v>49095</v>
      </c>
      <c r="D207" s="69" t="n">
        <f aca="false">RollUp!$N207</f>
        <v>11172.2173768195</v>
      </c>
    </row>
    <row r="208" customFormat="false" ht="12.05" hidden="false" customHeight="false" outlineLevel="0" collapsed="false">
      <c r="A208" s="67" t="n">
        <v>204</v>
      </c>
      <c r="B208" s="68" t="n">
        <f aca="false">EOMONTH(Input!$C$7,A208)</f>
        <v>49125</v>
      </c>
      <c r="D208" s="69" t="n">
        <f aca="false">RollUp!$N208</f>
        <v>11391.6499582581</v>
      </c>
    </row>
    <row r="209" customFormat="false" ht="12.05" hidden="false" customHeight="false" outlineLevel="0" collapsed="false">
      <c r="A209" s="67" t="n">
        <v>205</v>
      </c>
      <c r="B209" s="68" t="n">
        <f aca="false">EOMONTH(Input!$C$7,A209)</f>
        <v>49156</v>
      </c>
      <c r="D209" s="69" t="n">
        <f aca="false">RollUp!$N209</f>
        <v>11391.6499582581</v>
      </c>
    </row>
    <row r="210" customFormat="false" ht="12.05" hidden="false" customHeight="false" outlineLevel="0" collapsed="false">
      <c r="A210" s="67" t="n">
        <v>206</v>
      </c>
      <c r="B210" s="68" t="n">
        <f aca="false">EOMONTH(Input!$C$7,A210)</f>
        <v>49187</v>
      </c>
      <c r="D210" s="69" t="n">
        <f aca="false">RollUp!$N210</f>
        <v>11391.6499582581</v>
      </c>
    </row>
    <row r="211" customFormat="false" ht="12.05" hidden="false" customHeight="false" outlineLevel="0" collapsed="false">
      <c r="A211" s="67" t="n">
        <v>207</v>
      </c>
      <c r="B211" s="68" t="n">
        <f aca="false">EOMONTH(Input!$C$7,A211)</f>
        <v>49217</v>
      </c>
      <c r="D211" s="69" t="n">
        <f aca="false">RollUp!$N211</f>
        <v>11391.6499582581</v>
      </c>
    </row>
    <row r="212" customFormat="false" ht="12.05" hidden="false" customHeight="false" outlineLevel="0" collapsed="false">
      <c r="A212" s="67" t="n">
        <v>208</v>
      </c>
      <c r="B212" s="68" t="n">
        <f aca="false">EOMONTH(Input!$C$7,A212)</f>
        <v>49248</v>
      </c>
      <c r="D212" s="69" t="n">
        <f aca="false">RollUp!$N212</f>
        <v>11391.6499582581</v>
      </c>
    </row>
    <row r="213" customFormat="false" ht="12.05" hidden="false" customHeight="false" outlineLevel="0" collapsed="false">
      <c r="A213" s="67" t="n">
        <v>209</v>
      </c>
      <c r="B213" s="68" t="n">
        <f aca="false">EOMONTH(Input!$C$7,A213)</f>
        <v>49278</v>
      </c>
      <c r="D213" s="69" t="n">
        <f aca="false">RollUp!$N213</f>
        <v>11391.6499582581</v>
      </c>
    </row>
    <row r="214" customFormat="false" ht="12.05" hidden="false" customHeight="false" outlineLevel="0" collapsed="false">
      <c r="A214" s="67" t="n">
        <v>210</v>
      </c>
      <c r="B214" s="68" t="n">
        <f aca="false">EOMONTH(Input!$C$7,A214)</f>
        <v>49309</v>
      </c>
      <c r="D214" s="69" t="n">
        <f aca="false">RollUp!$N214</f>
        <v>11391.6499582581</v>
      </c>
    </row>
    <row r="215" customFormat="false" ht="12.05" hidden="false" customHeight="false" outlineLevel="0" collapsed="false">
      <c r="A215" s="67" t="n">
        <v>211</v>
      </c>
      <c r="B215" s="68" t="n">
        <f aca="false">EOMONTH(Input!$C$7,A215)</f>
        <v>49340</v>
      </c>
      <c r="D215" s="69" t="n">
        <f aca="false">RollUp!$N215</f>
        <v>11391.6499582581</v>
      </c>
    </row>
    <row r="216" customFormat="false" ht="12.05" hidden="false" customHeight="false" outlineLevel="0" collapsed="false">
      <c r="A216" s="67" t="n">
        <v>212</v>
      </c>
      <c r="B216" s="68" t="n">
        <f aca="false">EOMONTH(Input!$C$7,A216)</f>
        <v>49368</v>
      </c>
      <c r="D216" s="69" t="n">
        <f aca="false">RollUp!$N216</f>
        <v>11391.6499582581</v>
      </c>
    </row>
    <row r="217" customFormat="false" ht="12.05" hidden="false" customHeight="false" outlineLevel="0" collapsed="false">
      <c r="A217" s="67" t="n">
        <v>213</v>
      </c>
      <c r="B217" s="68" t="n">
        <f aca="false">EOMONTH(Input!$C$7,A217)</f>
        <v>49399</v>
      </c>
      <c r="D217" s="69" t="n">
        <f aca="false">RollUp!$N217</f>
        <v>11391.6499582581</v>
      </c>
    </row>
    <row r="218" customFormat="false" ht="12.05" hidden="false" customHeight="false" outlineLevel="0" collapsed="false">
      <c r="A218" s="67" t="n">
        <v>214</v>
      </c>
      <c r="B218" s="68" t="n">
        <f aca="false">EOMONTH(Input!$C$7,A218)</f>
        <v>49429</v>
      </c>
      <c r="D218" s="69" t="n">
        <f aca="false">RollUp!$N218</f>
        <v>11391.6499582581</v>
      </c>
    </row>
    <row r="219" customFormat="false" ht="12.05" hidden="false" customHeight="false" outlineLevel="0" collapsed="false">
      <c r="A219" s="67" t="n">
        <v>215</v>
      </c>
      <c r="B219" s="68" t="n">
        <f aca="false">EOMONTH(Input!$C$7,A219)</f>
        <v>49460</v>
      </c>
      <c r="D219" s="69" t="n">
        <f aca="false">RollUp!$N219</f>
        <v>11391.6499582581</v>
      </c>
    </row>
    <row r="220" customFormat="false" ht="12.05" hidden="false" customHeight="false" outlineLevel="0" collapsed="false">
      <c r="A220" s="67" t="n">
        <v>216</v>
      </c>
      <c r="B220" s="68" t="n">
        <f aca="false">EOMONTH(Input!$C$7,A220)</f>
        <v>49490</v>
      </c>
      <c r="D220" s="69" t="n">
        <f aca="false">RollUp!$N220</f>
        <v>11615.3508383426</v>
      </c>
    </row>
    <row r="221" customFormat="false" ht="12.05" hidden="false" customHeight="false" outlineLevel="0" collapsed="false">
      <c r="A221" s="67" t="n">
        <v>217</v>
      </c>
      <c r="B221" s="68" t="n">
        <f aca="false">EOMONTH(Input!$C$7,A221)</f>
        <v>49521</v>
      </c>
      <c r="D221" s="69" t="n">
        <f aca="false">RollUp!$N221</f>
        <v>11615.3508383426</v>
      </c>
    </row>
    <row r="222" customFormat="false" ht="12.05" hidden="false" customHeight="false" outlineLevel="0" collapsed="false">
      <c r="A222" s="67" t="n">
        <v>218</v>
      </c>
      <c r="B222" s="68" t="n">
        <f aca="false">EOMONTH(Input!$C$7,A222)</f>
        <v>49552</v>
      </c>
      <c r="D222" s="69" t="n">
        <f aca="false">RollUp!$N222</f>
        <v>11615.3508383426</v>
      </c>
    </row>
    <row r="223" customFormat="false" ht="12.05" hidden="false" customHeight="false" outlineLevel="0" collapsed="false">
      <c r="A223" s="67" t="n">
        <v>219</v>
      </c>
      <c r="B223" s="68" t="n">
        <f aca="false">EOMONTH(Input!$C$7,A223)</f>
        <v>49582</v>
      </c>
      <c r="D223" s="69" t="n">
        <f aca="false">RollUp!$N223</f>
        <v>11615.3508383426</v>
      </c>
    </row>
    <row r="224" customFormat="false" ht="12.05" hidden="false" customHeight="false" outlineLevel="0" collapsed="false">
      <c r="A224" s="67" t="n">
        <v>220</v>
      </c>
      <c r="B224" s="68" t="n">
        <f aca="false">EOMONTH(Input!$C$7,A224)</f>
        <v>49613</v>
      </c>
      <c r="D224" s="69" t="n">
        <f aca="false">RollUp!$N224</f>
        <v>11615.3508383426</v>
      </c>
    </row>
    <row r="225" customFormat="false" ht="12.05" hidden="false" customHeight="false" outlineLevel="0" collapsed="false">
      <c r="A225" s="67" t="n">
        <v>221</v>
      </c>
      <c r="B225" s="68" t="n">
        <f aca="false">EOMONTH(Input!$C$7,A225)</f>
        <v>49643</v>
      </c>
      <c r="D225" s="69" t="n">
        <f aca="false">RollUp!$N225</f>
        <v>11615.3508383426</v>
      </c>
    </row>
    <row r="226" customFormat="false" ht="12.05" hidden="false" customHeight="false" outlineLevel="0" collapsed="false">
      <c r="A226" s="67" t="n">
        <v>222</v>
      </c>
      <c r="B226" s="68" t="n">
        <f aca="false">EOMONTH(Input!$C$7,A226)</f>
        <v>49674</v>
      </c>
      <c r="D226" s="69" t="n">
        <f aca="false">RollUp!$N226</f>
        <v>11615.3508383426</v>
      </c>
    </row>
    <row r="227" customFormat="false" ht="12.05" hidden="false" customHeight="false" outlineLevel="0" collapsed="false">
      <c r="A227" s="67" t="n">
        <v>223</v>
      </c>
      <c r="B227" s="68" t="n">
        <f aca="false">EOMONTH(Input!$C$7,A227)</f>
        <v>49705</v>
      </c>
      <c r="D227" s="69" t="n">
        <f aca="false">RollUp!$N227</f>
        <v>11615.3508383426</v>
      </c>
    </row>
    <row r="228" customFormat="false" ht="12.05" hidden="false" customHeight="false" outlineLevel="0" collapsed="false">
      <c r="A228" s="67" t="n">
        <v>224</v>
      </c>
      <c r="B228" s="68" t="n">
        <f aca="false">EOMONTH(Input!$C$7,A228)</f>
        <v>49734</v>
      </c>
      <c r="D228" s="69" t="n">
        <f aca="false">RollUp!$N228</f>
        <v>11615.3508383426</v>
      </c>
    </row>
    <row r="229" customFormat="false" ht="12.05" hidden="false" customHeight="false" outlineLevel="0" collapsed="false">
      <c r="A229" s="67" t="n">
        <v>225</v>
      </c>
      <c r="B229" s="68" t="n">
        <f aca="false">EOMONTH(Input!$C$7,A229)</f>
        <v>49765</v>
      </c>
      <c r="D229" s="69" t="n">
        <f aca="false">RollUp!$N229</f>
        <v>11615.3508383426</v>
      </c>
    </row>
    <row r="230" customFormat="false" ht="12.05" hidden="false" customHeight="false" outlineLevel="0" collapsed="false">
      <c r="A230" s="67" t="n">
        <v>226</v>
      </c>
      <c r="B230" s="68" t="n">
        <f aca="false">EOMONTH(Input!$C$7,A230)</f>
        <v>49795</v>
      </c>
      <c r="D230" s="69" t="n">
        <f aca="false">RollUp!$N230</f>
        <v>11615.3508383426</v>
      </c>
    </row>
    <row r="231" customFormat="false" ht="12.05" hidden="false" customHeight="false" outlineLevel="0" collapsed="false">
      <c r="A231" s="67" t="n">
        <v>227</v>
      </c>
      <c r="B231" s="68" t="n">
        <f aca="false">EOMONTH(Input!$C$7,A231)</f>
        <v>49826</v>
      </c>
      <c r="D231" s="69" t="n">
        <f aca="false">RollUp!$N231</f>
        <v>11615.3508383426</v>
      </c>
    </row>
    <row r="232" customFormat="false" ht="12.05" hidden="false" customHeight="false" outlineLevel="0" collapsed="false">
      <c r="A232" s="67" t="n">
        <v>228</v>
      </c>
      <c r="B232" s="68" t="n">
        <f aca="false">EOMONTH(Input!$C$7,A232)</f>
        <v>49856</v>
      </c>
      <c r="D232" s="69" t="n">
        <f aca="false">RollUp!$N232</f>
        <v>11843.4017724563</v>
      </c>
    </row>
    <row r="233" customFormat="false" ht="12.05" hidden="false" customHeight="false" outlineLevel="0" collapsed="false">
      <c r="A233" s="67" t="n">
        <v>229</v>
      </c>
      <c r="B233" s="68" t="n">
        <f aca="false">EOMONTH(Input!$C$7,A233)</f>
        <v>49887</v>
      </c>
      <c r="D233" s="69" t="n">
        <f aca="false">RollUp!$N233</f>
        <v>11843.4017724563</v>
      </c>
    </row>
    <row r="234" customFormat="false" ht="12.05" hidden="false" customHeight="false" outlineLevel="0" collapsed="false">
      <c r="A234" s="67" t="n">
        <v>230</v>
      </c>
      <c r="B234" s="68" t="n">
        <f aca="false">EOMONTH(Input!$C$7,A234)</f>
        <v>49918</v>
      </c>
      <c r="D234" s="69" t="n">
        <f aca="false">RollUp!$N234</f>
        <v>11843.4017724563</v>
      </c>
    </row>
    <row r="235" customFormat="false" ht="12.05" hidden="false" customHeight="false" outlineLevel="0" collapsed="false">
      <c r="A235" s="67" t="n">
        <v>231</v>
      </c>
      <c r="B235" s="68" t="n">
        <f aca="false">EOMONTH(Input!$C$7,A235)</f>
        <v>49948</v>
      </c>
      <c r="D235" s="69" t="n">
        <f aca="false">RollUp!$N235</f>
        <v>11843.4017724563</v>
      </c>
    </row>
    <row r="236" customFormat="false" ht="12.05" hidden="false" customHeight="false" outlineLevel="0" collapsed="false">
      <c r="A236" s="67" t="n">
        <v>232</v>
      </c>
      <c r="B236" s="68" t="n">
        <f aca="false">EOMONTH(Input!$C$7,A236)</f>
        <v>49979</v>
      </c>
      <c r="D236" s="69" t="n">
        <f aca="false">RollUp!$N236</f>
        <v>11843.4017724563</v>
      </c>
    </row>
    <row r="237" customFormat="false" ht="12.05" hidden="false" customHeight="false" outlineLevel="0" collapsed="false">
      <c r="A237" s="67" t="n">
        <v>233</v>
      </c>
      <c r="B237" s="68" t="n">
        <f aca="false">EOMONTH(Input!$C$7,A237)</f>
        <v>50009</v>
      </c>
      <c r="D237" s="69" t="n">
        <f aca="false">RollUp!$N237</f>
        <v>11843.4017724563</v>
      </c>
    </row>
    <row r="238" customFormat="false" ht="12.05" hidden="false" customHeight="false" outlineLevel="0" collapsed="false">
      <c r="A238" s="67" t="n">
        <v>234</v>
      </c>
      <c r="B238" s="68" t="n">
        <f aca="false">EOMONTH(Input!$C$7,A238)</f>
        <v>50040</v>
      </c>
      <c r="D238" s="69" t="n">
        <f aca="false">RollUp!$N238</f>
        <v>11843.4017724563</v>
      </c>
    </row>
    <row r="239" customFormat="false" ht="12.05" hidden="false" customHeight="false" outlineLevel="0" collapsed="false">
      <c r="A239" s="67" t="n">
        <v>235</v>
      </c>
      <c r="B239" s="68" t="n">
        <f aca="false">EOMONTH(Input!$C$7,A239)</f>
        <v>50071</v>
      </c>
      <c r="D239" s="69" t="n">
        <f aca="false">RollUp!$N239</f>
        <v>11843.4017724563</v>
      </c>
    </row>
    <row r="240" customFormat="false" ht="12.05" hidden="false" customHeight="false" outlineLevel="0" collapsed="false">
      <c r="A240" s="67" t="n">
        <v>236</v>
      </c>
      <c r="B240" s="68" t="n">
        <f aca="false">EOMONTH(Input!$C$7,A240)</f>
        <v>50099</v>
      </c>
      <c r="D240" s="69" t="n">
        <f aca="false">RollUp!$N240</f>
        <v>11843.4017724563</v>
      </c>
    </row>
    <row r="241" customFormat="false" ht="12.05" hidden="false" customHeight="false" outlineLevel="0" collapsed="false">
      <c r="A241" s="67" t="n">
        <v>237</v>
      </c>
      <c r="B241" s="68" t="n">
        <f aca="false">EOMONTH(Input!$C$7,A241)</f>
        <v>50130</v>
      </c>
      <c r="D241" s="69" t="n">
        <f aca="false">RollUp!$N241</f>
        <v>11843.4017724563</v>
      </c>
    </row>
    <row r="242" customFormat="false" ht="12.05" hidden="false" customHeight="false" outlineLevel="0" collapsed="false">
      <c r="A242" s="67" t="n">
        <v>238</v>
      </c>
      <c r="B242" s="68" t="n">
        <f aca="false">EOMONTH(Input!$C$7,A242)</f>
        <v>50160</v>
      </c>
      <c r="D242" s="69" t="n">
        <f aca="false">RollUp!$N242</f>
        <v>11843.4017724563</v>
      </c>
    </row>
    <row r="243" customFormat="false" ht="12.05" hidden="false" customHeight="false" outlineLevel="0" collapsed="false">
      <c r="A243" s="67" t="n">
        <v>239</v>
      </c>
      <c r="B243" s="68" t="n">
        <f aca="false">EOMONTH(Input!$C$7,A243)</f>
        <v>50191</v>
      </c>
      <c r="D243" s="69" t="n">
        <f aca="false">RollUp!$N243</f>
        <v>11843.4017724563</v>
      </c>
    </row>
    <row r="244" customFormat="false" ht="12.05" hidden="false" customHeight="false" outlineLevel="0" collapsed="false">
      <c r="A244" s="67" t="n">
        <v>240</v>
      </c>
      <c r="B244" s="68" t="n">
        <f aca="false">EOMONTH(Input!$C$7,A244)</f>
        <v>50221</v>
      </c>
      <c r="D244" s="69" t="n">
        <f aca="false">RollUp!$N244</f>
        <v>12075.8860427728</v>
      </c>
    </row>
    <row r="245" customFormat="false" ht="12.05" hidden="false" customHeight="false" outlineLevel="0" collapsed="false">
      <c r="A245" s="67" t="n">
        <v>241</v>
      </c>
      <c r="B245" s="68" t="n">
        <f aca="false">EOMONTH(Input!$C$7,A245)</f>
        <v>50252</v>
      </c>
      <c r="D245" s="69" t="n">
        <f aca="false">RollUp!$N245</f>
        <v>12075.8860427728</v>
      </c>
    </row>
    <row r="246" customFormat="false" ht="12.05" hidden="false" customHeight="false" outlineLevel="0" collapsed="false">
      <c r="A246" s="67" t="n">
        <v>242</v>
      </c>
      <c r="B246" s="68" t="n">
        <f aca="false">EOMONTH(Input!$C$7,A246)</f>
        <v>50283</v>
      </c>
      <c r="D246" s="69" t="n">
        <f aca="false">RollUp!$N246</f>
        <v>12075.8860427728</v>
      </c>
    </row>
    <row r="247" customFormat="false" ht="12.05" hidden="false" customHeight="false" outlineLevel="0" collapsed="false">
      <c r="A247" s="67" t="n">
        <v>243</v>
      </c>
      <c r="B247" s="68" t="n">
        <f aca="false">EOMONTH(Input!$C$7,A247)</f>
        <v>50313</v>
      </c>
      <c r="D247" s="69" t="n">
        <f aca="false">RollUp!$N247</f>
        <v>12075.8860427728</v>
      </c>
    </row>
    <row r="248" customFormat="false" ht="12.05" hidden="false" customHeight="false" outlineLevel="0" collapsed="false">
      <c r="A248" s="67" t="n">
        <v>244</v>
      </c>
      <c r="B248" s="68" t="n">
        <f aca="false">EOMONTH(Input!$C$7,A248)</f>
        <v>50344</v>
      </c>
      <c r="D248" s="69" t="n">
        <f aca="false">RollUp!$N248</f>
        <v>12075.8860427728</v>
      </c>
    </row>
    <row r="249" customFormat="false" ht="12.05" hidden="false" customHeight="false" outlineLevel="0" collapsed="false">
      <c r="A249" s="67" t="n">
        <v>245</v>
      </c>
      <c r="B249" s="68" t="n">
        <f aca="false">EOMONTH(Input!$C$7,A249)</f>
        <v>50374</v>
      </c>
      <c r="D249" s="69" t="n">
        <f aca="false">RollUp!$N249</f>
        <v>12075.8860427728</v>
      </c>
    </row>
    <row r="250" customFormat="false" ht="12.05" hidden="false" customHeight="false" outlineLevel="0" collapsed="false">
      <c r="A250" s="67" t="n">
        <v>246</v>
      </c>
      <c r="B250" s="68" t="n">
        <f aca="false">EOMONTH(Input!$C$7,A250)</f>
        <v>50405</v>
      </c>
      <c r="D250" s="69" t="n">
        <f aca="false">RollUp!$N250</f>
        <v>12075.8860427728</v>
      </c>
    </row>
    <row r="251" customFormat="false" ht="12.05" hidden="false" customHeight="false" outlineLevel="0" collapsed="false">
      <c r="A251" s="67" t="n">
        <v>247</v>
      </c>
      <c r="B251" s="68" t="n">
        <f aca="false">EOMONTH(Input!$C$7,A251)</f>
        <v>50436</v>
      </c>
      <c r="D251" s="69" t="n">
        <f aca="false">RollUp!$N251</f>
        <v>12075.8860427728</v>
      </c>
    </row>
    <row r="252" customFormat="false" ht="12.05" hidden="false" customHeight="false" outlineLevel="0" collapsed="false">
      <c r="A252" s="67" t="n">
        <v>248</v>
      </c>
      <c r="B252" s="68" t="n">
        <f aca="false">EOMONTH(Input!$C$7,A252)</f>
        <v>50464</v>
      </c>
      <c r="D252" s="69" t="n">
        <f aca="false">RollUp!$N252</f>
        <v>12075.8860427728</v>
      </c>
    </row>
    <row r="253" customFormat="false" ht="12.05" hidden="false" customHeight="false" outlineLevel="0" collapsed="false">
      <c r="A253" s="67" t="n">
        <v>249</v>
      </c>
      <c r="B253" s="68" t="n">
        <f aca="false">EOMONTH(Input!$C$7,A253)</f>
        <v>50495</v>
      </c>
      <c r="D253" s="69" t="n">
        <f aca="false">RollUp!$N253</f>
        <v>12075.8860427728</v>
      </c>
    </row>
    <row r="254" customFormat="false" ht="12.05" hidden="false" customHeight="false" outlineLevel="0" collapsed="false">
      <c r="A254" s="67" t="n">
        <v>250</v>
      </c>
      <c r="B254" s="68" t="n">
        <f aca="false">EOMONTH(Input!$C$7,A254)</f>
        <v>50525</v>
      </c>
      <c r="D254" s="69" t="n">
        <f aca="false">RollUp!$N254</f>
        <v>12075.8860427728</v>
      </c>
    </row>
    <row r="255" customFormat="false" ht="12.05" hidden="false" customHeight="false" outlineLevel="0" collapsed="false">
      <c r="A255" s="67" t="n">
        <v>251</v>
      </c>
      <c r="B255" s="68" t="n">
        <f aca="false">EOMONTH(Input!$C$7,A255)</f>
        <v>50556</v>
      </c>
      <c r="D255" s="69" t="n">
        <f aca="false">RollUp!$N255</f>
        <v>12075.8860427728</v>
      </c>
    </row>
    <row r="256" customFormat="false" ht="12.05" hidden="false" customHeight="false" outlineLevel="0" collapsed="false">
      <c r="A256" s="67" t="n">
        <v>252</v>
      </c>
      <c r="B256" s="68" t="n">
        <f aca="false">EOMONTH(Input!$C$7,A256)</f>
        <v>50586</v>
      </c>
      <c r="D256" s="69" t="n">
        <f aca="false">RollUp!$N256</f>
        <v>12312.8884855415</v>
      </c>
    </row>
    <row r="257" customFormat="false" ht="12.05" hidden="false" customHeight="false" outlineLevel="0" collapsed="false">
      <c r="A257" s="67" t="n">
        <v>253</v>
      </c>
      <c r="B257" s="68" t="n">
        <f aca="false">EOMONTH(Input!$C$7,A257)</f>
        <v>50617</v>
      </c>
      <c r="D257" s="69" t="n">
        <f aca="false">RollUp!$N257</f>
        <v>12312.8884855415</v>
      </c>
    </row>
    <row r="258" customFormat="false" ht="12.05" hidden="false" customHeight="false" outlineLevel="0" collapsed="false">
      <c r="A258" s="67" t="n">
        <v>254</v>
      </c>
      <c r="B258" s="68" t="n">
        <f aca="false">EOMONTH(Input!$C$7,A258)</f>
        <v>50648</v>
      </c>
      <c r="D258" s="69" t="n">
        <f aca="false">RollUp!$N258</f>
        <v>12312.8884855415</v>
      </c>
    </row>
    <row r="259" customFormat="false" ht="12.05" hidden="false" customHeight="false" outlineLevel="0" collapsed="false">
      <c r="A259" s="67" t="n">
        <v>255</v>
      </c>
      <c r="B259" s="68" t="n">
        <f aca="false">EOMONTH(Input!$C$7,A259)</f>
        <v>50678</v>
      </c>
      <c r="D259" s="69" t="n">
        <f aca="false">RollUp!$N259</f>
        <v>4727.50662280626</v>
      </c>
    </row>
    <row r="260" customFormat="false" ht="12.05" hidden="false" customHeight="false" outlineLevel="0" collapsed="false">
      <c r="A260" s="67" t="n">
        <v>256</v>
      </c>
      <c r="B260" s="68" t="n">
        <f aca="false">EOMONTH(Input!$C$7,A260)</f>
        <v>50709</v>
      </c>
      <c r="D260" s="69" t="n">
        <f aca="false">RollUp!$N260</f>
        <v>4727.50662280626</v>
      </c>
    </row>
    <row r="261" customFormat="false" ht="12.05" hidden="false" customHeight="false" outlineLevel="0" collapsed="false">
      <c r="A261" s="67" t="n">
        <v>257</v>
      </c>
      <c r="B261" s="68" t="n">
        <f aca="false">EOMONTH(Input!$C$7,A261)</f>
        <v>50739</v>
      </c>
      <c r="D261" s="69" t="n">
        <f aca="false">RollUp!$N261</f>
        <v>4727.50662280626</v>
      </c>
    </row>
    <row r="262" customFormat="false" ht="12.05" hidden="false" customHeight="false" outlineLevel="0" collapsed="false">
      <c r="A262" s="67" t="n">
        <v>258</v>
      </c>
      <c r="B262" s="68" t="n">
        <f aca="false">EOMONTH(Input!$C$7,A262)</f>
        <v>50770</v>
      </c>
      <c r="D262" s="69" t="n">
        <f aca="false">RollUp!$N262</f>
        <v>4727.50662280626</v>
      </c>
    </row>
    <row r="263" customFormat="false" ht="12.05" hidden="false" customHeight="false" outlineLevel="0" collapsed="false">
      <c r="A263" s="67" t="n">
        <v>259</v>
      </c>
      <c r="B263" s="68" t="n">
        <f aca="false">EOMONTH(Input!$C$7,A263)</f>
        <v>50801</v>
      </c>
      <c r="D263" s="69" t="n">
        <f aca="false">RollUp!$N263</f>
        <v>4727.50662280626</v>
      </c>
    </row>
    <row r="264" customFormat="false" ht="12.05" hidden="false" customHeight="false" outlineLevel="0" collapsed="false">
      <c r="A264" s="67" t="n">
        <v>260</v>
      </c>
      <c r="B264" s="68" t="n">
        <f aca="false">EOMONTH(Input!$C$7,A264)</f>
        <v>50829</v>
      </c>
      <c r="D264" s="69" t="n">
        <f aca="false">RollUp!$N264</f>
        <v>4727.50662280626</v>
      </c>
    </row>
    <row r="265" customFormat="false" ht="12.05" hidden="false" customHeight="false" outlineLevel="0" collapsed="false">
      <c r="A265" s="67" t="n">
        <v>261</v>
      </c>
      <c r="B265" s="68" t="n">
        <f aca="false">EOMONTH(Input!$C$7,A265)</f>
        <v>50860</v>
      </c>
      <c r="D265" s="69" t="n">
        <f aca="false">RollUp!$N265</f>
        <v>4727.50662280626</v>
      </c>
    </row>
    <row r="266" customFormat="false" ht="12.05" hidden="false" customHeight="false" outlineLevel="0" collapsed="false">
      <c r="A266" s="67" t="n">
        <v>262</v>
      </c>
      <c r="B266" s="68" t="n">
        <f aca="false">EOMONTH(Input!$C$7,A266)</f>
        <v>50890</v>
      </c>
      <c r="D266" s="69" t="n">
        <f aca="false">RollUp!$N266</f>
        <v>4727.50662280626</v>
      </c>
    </row>
    <row r="267" customFormat="false" ht="12.05" hidden="false" customHeight="false" outlineLevel="0" collapsed="false">
      <c r="A267" s="67" t="n">
        <v>263</v>
      </c>
      <c r="B267" s="68" t="n">
        <f aca="false">EOMONTH(Input!$C$7,A267)</f>
        <v>50921</v>
      </c>
      <c r="D267" s="69" t="n">
        <f aca="false">RollUp!$N267</f>
        <v>4727.50662280626</v>
      </c>
    </row>
    <row r="268" customFormat="false" ht="12.05" hidden="false" customHeight="false" outlineLevel="0" collapsed="false">
      <c r="A268" s="67" t="n">
        <v>264</v>
      </c>
      <c r="B268" s="68" t="n">
        <f aca="false">EOMONTH(Input!$C$7,A268)</f>
        <v>50951</v>
      </c>
      <c r="D268" s="69" t="n">
        <f aca="false">RollUp!$N268</f>
        <v>4685.54489948321</v>
      </c>
    </row>
    <row r="269" customFormat="false" ht="12.05" hidden="false" customHeight="false" outlineLevel="0" collapsed="false">
      <c r="A269" s="67" t="n">
        <v>265</v>
      </c>
      <c r="B269" s="68" t="n">
        <f aca="false">EOMONTH(Input!$C$7,A269)</f>
        <v>50982</v>
      </c>
      <c r="D269" s="69" t="n">
        <f aca="false">RollUp!$N269</f>
        <v>4685.54489948321</v>
      </c>
    </row>
    <row r="270" customFormat="false" ht="12.05" hidden="false" customHeight="false" outlineLevel="0" collapsed="false">
      <c r="A270" s="67" t="n">
        <v>266</v>
      </c>
      <c r="B270" s="68" t="n">
        <f aca="false">EOMONTH(Input!$C$7,A270)</f>
        <v>51013</v>
      </c>
      <c r="D270" s="69" t="n">
        <f aca="false">RollUp!$N270</f>
        <v>4685.54489948321</v>
      </c>
    </row>
    <row r="271" customFormat="false" ht="12.05" hidden="false" customHeight="false" outlineLevel="0" collapsed="false">
      <c r="A271" s="67" t="n">
        <v>267</v>
      </c>
      <c r="B271" s="68" t="n">
        <f aca="false">EOMONTH(Input!$C$7,A271)</f>
        <v>51043</v>
      </c>
      <c r="D271" s="69" t="n">
        <f aca="false">RollUp!$N271</f>
        <v>4685.54489948321</v>
      </c>
    </row>
    <row r="272" customFormat="false" ht="12.05" hidden="false" customHeight="false" outlineLevel="0" collapsed="false">
      <c r="A272" s="67" t="n">
        <v>268</v>
      </c>
      <c r="B272" s="68" t="n">
        <f aca="false">EOMONTH(Input!$C$7,A272)</f>
        <v>51074</v>
      </c>
      <c r="D272" s="69" t="n">
        <f aca="false">RollUp!$N272</f>
        <v>4685.54489948321</v>
      </c>
    </row>
    <row r="273" customFormat="false" ht="12.05" hidden="false" customHeight="false" outlineLevel="0" collapsed="false">
      <c r="A273" s="67" t="n">
        <v>269</v>
      </c>
      <c r="B273" s="68" t="n">
        <f aca="false">EOMONTH(Input!$C$7,A273)</f>
        <v>51104</v>
      </c>
      <c r="D273" s="69" t="n">
        <f aca="false">RollUp!$N273</f>
        <v>4685.54489948321</v>
      </c>
    </row>
    <row r="274" customFormat="false" ht="12.05" hidden="false" customHeight="false" outlineLevel="0" collapsed="false">
      <c r="A274" s="67" t="n">
        <v>270</v>
      </c>
      <c r="B274" s="68" t="n">
        <f aca="false">EOMONTH(Input!$C$7,A274)</f>
        <v>51135</v>
      </c>
      <c r="D274" s="69" t="n">
        <f aca="false">RollUp!$N274</f>
        <v>4685.54489948321</v>
      </c>
    </row>
    <row r="275" customFormat="false" ht="12.05" hidden="false" customHeight="false" outlineLevel="0" collapsed="false">
      <c r="A275" s="67" t="n">
        <v>271</v>
      </c>
      <c r="B275" s="68" t="n">
        <f aca="false">EOMONTH(Input!$C$7,A275)</f>
        <v>51166</v>
      </c>
      <c r="D275" s="69" t="n">
        <f aca="false">RollUp!$N275</f>
        <v>4685.54489948321</v>
      </c>
    </row>
    <row r="276" customFormat="false" ht="12.05" hidden="false" customHeight="false" outlineLevel="0" collapsed="false">
      <c r="A276" s="67" t="n">
        <v>272</v>
      </c>
      <c r="B276" s="68" t="n">
        <f aca="false">EOMONTH(Input!$C$7,A276)</f>
        <v>51195</v>
      </c>
      <c r="D276" s="69" t="n">
        <f aca="false">RollUp!$N276</f>
        <v>4685.54489948321</v>
      </c>
    </row>
    <row r="277" customFormat="false" ht="12.05" hidden="false" customHeight="false" outlineLevel="0" collapsed="false">
      <c r="A277" s="67" t="n">
        <v>273</v>
      </c>
      <c r="B277" s="68" t="n">
        <f aca="false">EOMONTH(Input!$C$7,A277)</f>
        <v>51226</v>
      </c>
      <c r="D277" s="69" t="n">
        <f aca="false">RollUp!$N277</f>
        <v>4685.54489948321</v>
      </c>
    </row>
    <row r="278" customFormat="false" ht="12.05" hidden="false" customHeight="false" outlineLevel="0" collapsed="false">
      <c r="A278" s="67" t="n">
        <v>274</v>
      </c>
      <c r="B278" s="68" t="n">
        <f aca="false">EOMONTH(Input!$C$7,A278)</f>
        <v>51256</v>
      </c>
      <c r="D278" s="69" t="n">
        <f aca="false">RollUp!$N278</f>
        <v>4685.54489948321</v>
      </c>
    </row>
    <row r="279" customFormat="false" ht="12.05" hidden="false" customHeight="false" outlineLevel="0" collapsed="false">
      <c r="A279" s="67" t="n">
        <v>275</v>
      </c>
      <c r="B279" s="68" t="n">
        <f aca="false">EOMONTH(Input!$C$7,A279)</f>
        <v>51287</v>
      </c>
      <c r="D279" s="69" t="n">
        <f aca="false">RollUp!$N279</f>
        <v>4685.54489948321</v>
      </c>
    </row>
    <row r="280" customFormat="false" ht="12.05" hidden="false" customHeight="false" outlineLevel="0" collapsed="false">
      <c r="A280" s="67" t="n">
        <v>276</v>
      </c>
      <c r="B280" s="68" t="n">
        <f aca="false">EOMONTH(Input!$C$7,A280)</f>
        <v>51317</v>
      </c>
      <c r="D280" s="69" t="n">
        <f aca="false">RollUp!$N280</f>
        <v>4642.60441960081</v>
      </c>
    </row>
    <row r="281" customFormat="false" ht="12.05" hidden="false" customHeight="false" outlineLevel="0" collapsed="false">
      <c r="A281" s="67" t="n">
        <v>277</v>
      </c>
      <c r="B281" s="68" t="n">
        <f aca="false">EOMONTH(Input!$C$7,A281)</f>
        <v>51348</v>
      </c>
      <c r="D281" s="69" t="n">
        <f aca="false">RollUp!$N281</f>
        <v>4642.60441960081</v>
      </c>
    </row>
    <row r="282" customFormat="false" ht="12.05" hidden="false" customHeight="false" outlineLevel="0" collapsed="false">
      <c r="A282" s="67" t="n">
        <v>278</v>
      </c>
      <c r="B282" s="68" t="n">
        <f aca="false">EOMONTH(Input!$C$7,A282)</f>
        <v>51379</v>
      </c>
      <c r="D282" s="69" t="n">
        <f aca="false">RollUp!$N282</f>
        <v>4642.60441960081</v>
      </c>
    </row>
    <row r="283" customFormat="false" ht="12.05" hidden="false" customHeight="false" outlineLevel="0" collapsed="false">
      <c r="A283" s="67" t="n">
        <v>279</v>
      </c>
      <c r="B283" s="68" t="n">
        <f aca="false">EOMONTH(Input!$C$7,A283)</f>
        <v>51409</v>
      </c>
      <c r="D283" s="69" t="n">
        <f aca="false">RollUp!$N283</f>
        <v>4642.60441960081</v>
      </c>
    </row>
    <row r="284" customFormat="false" ht="12.05" hidden="false" customHeight="false" outlineLevel="0" collapsed="false">
      <c r="A284" s="67" t="n">
        <v>280</v>
      </c>
      <c r="B284" s="68" t="n">
        <f aca="false">EOMONTH(Input!$C$7,A284)</f>
        <v>51440</v>
      </c>
      <c r="D284" s="69" t="n">
        <f aca="false">RollUp!$N284</f>
        <v>4642.60441960081</v>
      </c>
    </row>
    <row r="285" customFormat="false" ht="12.05" hidden="false" customHeight="false" outlineLevel="0" collapsed="false">
      <c r="A285" s="67" t="n">
        <v>281</v>
      </c>
      <c r="B285" s="68" t="n">
        <f aca="false">EOMONTH(Input!$C$7,A285)</f>
        <v>51470</v>
      </c>
      <c r="D285" s="69" t="n">
        <f aca="false">RollUp!$N285</f>
        <v>4642.60441960081</v>
      </c>
    </row>
    <row r="286" customFormat="false" ht="12.05" hidden="false" customHeight="false" outlineLevel="0" collapsed="false">
      <c r="A286" s="67" t="n">
        <v>282</v>
      </c>
      <c r="B286" s="68" t="n">
        <f aca="false">EOMONTH(Input!$C$7,A286)</f>
        <v>51501</v>
      </c>
      <c r="D286" s="69" t="n">
        <f aca="false">RollUp!$N286</f>
        <v>4642.60441960081</v>
      </c>
    </row>
    <row r="287" customFormat="false" ht="12.05" hidden="false" customHeight="false" outlineLevel="0" collapsed="false">
      <c r="A287" s="67" t="n">
        <v>283</v>
      </c>
      <c r="B287" s="68" t="n">
        <f aca="false">EOMONTH(Input!$C$7,A287)</f>
        <v>51532</v>
      </c>
      <c r="D287" s="69" t="n">
        <f aca="false">RollUp!$N287</f>
        <v>4642.60441960081</v>
      </c>
    </row>
    <row r="288" customFormat="false" ht="12.05" hidden="false" customHeight="false" outlineLevel="0" collapsed="false">
      <c r="A288" s="67" t="n">
        <v>284</v>
      </c>
      <c r="B288" s="68" t="n">
        <f aca="false">EOMONTH(Input!$C$7,A288)</f>
        <v>51560</v>
      </c>
      <c r="D288" s="69" t="n">
        <f aca="false">RollUp!$N288</f>
        <v>4642.60441960081</v>
      </c>
    </row>
    <row r="289" customFormat="false" ht="12.05" hidden="false" customHeight="false" outlineLevel="0" collapsed="false">
      <c r="A289" s="67" t="n">
        <v>285</v>
      </c>
      <c r="B289" s="68" t="n">
        <f aca="false">EOMONTH(Input!$C$7,A289)</f>
        <v>51591</v>
      </c>
      <c r="D289" s="69" t="n">
        <f aca="false">RollUp!$N289</f>
        <v>4642.60441960081</v>
      </c>
    </row>
    <row r="290" customFormat="false" ht="12.05" hidden="false" customHeight="false" outlineLevel="0" collapsed="false">
      <c r="A290" s="67" t="n">
        <v>286</v>
      </c>
      <c r="B290" s="68" t="n">
        <f aca="false">EOMONTH(Input!$C$7,A290)</f>
        <v>51621</v>
      </c>
      <c r="D290" s="69" t="n">
        <f aca="false">RollUp!$N290</f>
        <v>4642.60441960081</v>
      </c>
    </row>
    <row r="291" customFormat="false" ht="12.05" hidden="false" customHeight="false" outlineLevel="0" collapsed="false">
      <c r="A291" s="67" t="n">
        <v>287</v>
      </c>
      <c r="B291" s="68" t="n">
        <f aca="false">EOMONTH(Input!$C$7,A291)</f>
        <v>51652</v>
      </c>
      <c r="D291" s="69" t="n">
        <f aca="false">RollUp!$N291</f>
        <v>4642.60441960081</v>
      </c>
    </row>
    <row r="292" customFormat="false" ht="12.05" hidden="false" customHeight="false" outlineLevel="0" collapsed="false">
      <c r="A292" s="67" t="n">
        <v>288</v>
      </c>
      <c r="B292" s="68" t="n">
        <f aca="false">EOMONTH(Input!$C$7,A292)</f>
        <v>51682</v>
      </c>
      <c r="D292" s="69" t="n">
        <f aca="false">RollUp!$N292</f>
        <v>4598.6614223651</v>
      </c>
    </row>
    <row r="293" customFormat="false" ht="12.05" hidden="false" customHeight="false" outlineLevel="0" collapsed="false">
      <c r="A293" s="67" t="n">
        <v>289</v>
      </c>
      <c r="B293" s="68" t="n">
        <f aca="false">EOMONTH(Input!$C$7,A293)</f>
        <v>51713</v>
      </c>
      <c r="D293" s="69" t="n">
        <f aca="false">RollUp!$N293</f>
        <v>4598.6614223651</v>
      </c>
    </row>
    <row r="294" customFormat="false" ht="12.05" hidden="false" customHeight="false" outlineLevel="0" collapsed="false">
      <c r="A294" s="67" t="n">
        <v>290</v>
      </c>
      <c r="B294" s="68" t="n">
        <f aca="false">EOMONTH(Input!$C$7,A294)</f>
        <v>51744</v>
      </c>
      <c r="D294" s="69" t="n">
        <f aca="false">RollUp!$N294</f>
        <v>4598.6614223651</v>
      </c>
    </row>
    <row r="295" customFormat="false" ht="12.05" hidden="false" customHeight="false" outlineLevel="0" collapsed="false">
      <c r="A295" s="67" t="n">
        <v>291</v>
      </c>
      <c r="B295" s="68" t="n">
        <f aca="false">EOMONTH(Input!$C$7,A295)</f>
        <v>51774</v>
      </c>
      <c r="D295" s="69" t="n">
        <f aca="false">RollUp!$N295</f>
        <v>4598.6614223651</v>
      </c>
    </row>
    <row r="296" customFormat="false" ht="12.05" hidden="false" customHeight="false" outlineLevel="0" collapsed="false">
      <c r="A296" s="67" t="n">
        <v>292</v>
      </c>
      <c r="B296" s="68" t="n">
        <f aca="false">EOMONTH(Input!$C$7,A296)</f>
        <v>51805</v>
      </c>
      <c r="D296" s="69" t="n">
        <f aca="false">RollUp!$N296</f>
        <v>4598.6614223651</v>
      </c>
    </row>
    <row r="297" customFormat="false" ht="12.05" hidden="false" customHeight="false" outlineLevel="0" collapsed="false">
      <c r="A297" s="67" t="n">
        <v>293</v>
      </c>
      <c r="B297" s="68" t="n">
        <f aca="false">EOMONTH(Input!$C$7,A297)</f>
        <v>51835</v>
      </c>
      <c r="D297" s="69" t="n">
        <f aca="false">RollUp!$N297</f>
        <v>4598.6614223651</v>
      </c>
    </row>
    <row r="298" customFormat="false" ht="12.05" hidden="false" customHeight="false" outlineLevel="0" collapsed="false">
      <c r="A298" s="67" t="n">
        <v>294</v>
      </c>
      <c r="B298" s="68" t="n">
        <f aca="false">EOMONTH(Input!$C$7,A298)</f>
        <v>51866</v>
      </c>
      <c r="D298" s="69" t="n">
        <f aca="false">RollUp!$N298</f>
        <v>4598.6614223651</v>
      </c>
    </row>
    <row r="299" customFormat="false" ht="12.05" hidden="false" customHeight="false" outlineLevel="0" collapsed="false">
      <c r="A299" s="67" t="n">
        <v>295</v>
      </c>
      <c r="B299" s="68" t="n">
        <f aca="false">EOMONTH(Input!$C$7,A299)</f>
        <v>51897</v>
      </c>
      <c r="D299" s="69" t="n">
        <f aca="false">RollUp!$N299</f>
        <v>4598.6614223651</v>
      </c>
    </row>
    <row r="300" customFormat="false" ht="12.05" hidden="false" customHeight="false" outlineLevel="0" collapsed="false">
      <c r="A300" s="67" t="n">
        <v>296</v>
      </c>
      <c r="B300" s="68" t="n">
        <f aca="false">EOMONTH(Input!$C$7,A300)</f>
        <v>51925</v>
      </c>
      <c r="D300" s="69" t="n">
        <f aca="false">RollUp!$N300</f>
        <v>4598.6614223651</v>
      </c>
    </row>
    <row r="301" customFormat="false" ht="12.05" hidden="false" customHeight="false" outlineLevel="0" collapsed="false">
      <c r="A301" s="67" t="n">
        <v>297</v>
      </c>
      <c r="B301" s="68" t="n">
        <f aca="false">EOMONTH(Input!$C$7,A301)</f>
        <v>51956</v>
      </c>
      <c r="D301" s="69" t="n">
        <f aca="false">RollUp!$N301</f>
        <v>4598.6614223651</v>
      </c>
    </row>
    <row r="302" customFormat="false" ht="12.05" hidden="false" customHeight="false" outlineLevel="0" collapsed="false">
      <c r="A302" s="67" t="n">
        <v>298</v>
      </c>
      <c r="B302" s="68" t="n">
        <f aca="false">EOMONTH(Input!$C$7,A302)</f>
        <v>51986</v>
      </c>
      <c r="D302" s="69" t="n">
        <f aca="false">RollUp!$N302</f>
        <v>4598.6614223651</v>
      </c>
    </row>
    <row r="303" customFormat="false" ht="12.05" hidden="false" customHeight="false" outlineLevel="0" collapsed="false">
      <c r="A303" s="67" t="n">
        <v>299</v>
      </c>
      <c r="B303" s="68" t="n">
        <f aca="false">EOMONTH(Input!$C$7,A303)</f>
        <v>52017</v>
      </c>
      <c r="D303" s="69" t="n">
        <f aca="false">RollUp!$N303</f>
        <v>4598.6614223651</v>
      </c>
    </row>
    <row r="304" customFormat="false" ht="12.05" hidden="false" customHeight="false" outlineLevel="0" collapsed="false">
      <c r="A304" s="67" t="n">
        <v>300</v>
      </c>
      <c r="B304" s="68" t="n">
        <f aca="false">EOMONTH(Input!$C$7,A304)</f>
        <v>52047</v>
      </c>
      <c r="D304" s="69" t="n">
        <f aca="false">RollUp!$N304</f>
        <v>4979.09154619635</v>
      </c>
    </row>
    <row r="305" customFormat="false" ht="12.05" hidden="false" customHeight="false" outlineLevel="0" collapsed="false">
      <c r="A305" s="67" t="n">
        <v>301</v>
      </c>
      <c r="B305" s="68" t="n">
        <f aca="false">EOMONTH(Input!$C$7,A305)</f>
        <v>52078</v>
      </c>
      <c r="D305" s="69" t="n">
        <f aca="false">RollUp!$N305</f>
        <v>4979.09154619635</v>
      </c>
    </row>
    <row r="306" customFormat="false" ht="12.05" hidden="false" customHeight="false" outlineLevel="0" collapsed="false">
      <c r="A306" s="67" t="n">
        <v>302</v>
      </c>
      <c r="B306" s="68" t="n">
        <f aca="false">EOMONTH(Input!$C$7,A306)</f>
        <v>52109</v>
      </c>
      <c r="D306" s="69" t="n">
        <f aca="false">RollUp!$N306</f>
        <v>4979.09154619635</v>
      </c>
    </row>
    <row r="307" customFormat="false" ht="12.05" hidden="false" customHeight="false" outlineLevel="0" collapsed="false">
      <c r="A307" s="67" t="n">
        <v>303</v>
      </c>
      <c r="B307" s="68" t="n">
        <f aca="false">EOMONTH(Input!$C$7,A307)</f>
        <v>52139</v>
      </c>
      <c r="D307" s="69" t="n">
        <f aca="false">RollUp!$N307</f>
        <v>4979.09154619635</v>
      </c>
    </row>
    <row r="308" customFormat="false" ht="12.05" hidden="false" customHeight="false" outlineLevel="0" collapsed="false">
      <c r="A308" s="67" t="n">
        <v>304</v>
      </c>
      <c r="B308" s="68" t="n">
        <f aca="false">EOMONTH(Input!$C$7,A308)</f>
        <v>52170</v>
      </c>
      <c r="D308" s="69" t="n">
        <f aca="false">RollUp!$N308</f>
        <v>4979.09154619635</v>
      </c>
    </row>
    <row r="309" customFormat="false" ht="12.05" hidden="false" customHeight="false" outlineLevel="0" collapsed="false">
      <c r="A309" s="67" t="n">
        <v>305</v>
      </c>
      <c r="B309" s="68" t="n">
        <f aca="false">EOMONTH(Input!$C$7,A309)</f>
        <v>52200</v>
      </c>
      <c r="D309" s="69" t="n">
        <f aca="false">RollUp!$N309</f>
        <v>4979.09154619635</v>
      </c>
    </row>
    <row r="310" customFormat="false" ht="12.05" hidden="false" customHeight="false" outlineLevel="0" collapsed="false">
      <c r="A310" s="67" t="n">
        <v>306</v>
      </c>
      <c r="B310" s="68" t="n">
        <f aca="false">EOMONTH(Input!$C$7,A310)</f>
        <v>52231</v>
      </c>
      <c r="D310" s="69" t="n">
        <f aca="false">RollUp!$N310</f>
        <v>4979.09154619635</v>
      </c>
    </row>
    <row r="311" customFormat="false" ht="12.05" hidden="false" customHeight="false" outlineLevel="0" collapsed="false">
      <c r="A311" s="67" t="n">
        <v>307</v>
      </c>
      <c r="B311" s="68" t="n">
        <f aca="false">EOMONTH(Input!$C$7,A311)</f>
        <v>52262</v>
      </c>
      <c r="D311" s="69" t="n">
        <f aca="false">RollUp!$N311</f>
        <v>4979.09154619635</v>
      </c>
    </row>
    <row r="312" customFormat="false" ht="12.05" hidden="false" customHeight="false" outlineLevel="0" collapsed="false">
      <c r="A312" s="67" t="n">
        <v>308</v>
      </c>
      <c r="B312" s="68" t="n">
        <f aca="false">EOMONTH(Input!$C$7,A312)</f>
        <v>52290</v>
      </c>
      <c r="D312" s="69" t="n">
        <f aca="false">RollUp!$N312</f>
        <v>4979.09154619635</v>
      </c>
    </row>
    <row r="313" customFormat="false" ht="12.05" hidden="false" customHeight="false" outlineLevel="0" collapsed="false">
      <c r="A313" s="67" t="n">
        <v>309</v>
      </c>
      <c r="B313" s="68" t="n">
        <f aca="false">EOMONTH(Input!$C$7,A313)</f>
        <v>52321</v>
      </c>
      <c r="D313" s="69" t="n">
        <f aca="false">RollUp!$N313</f>
        <v>4979.09154619635</v>
      </c>
    </row>
    <row r="314" customFormat="false" ht="12.05" hidden="false" customHeight="false" outlineLevel="0" collapsed="false">
      <c r="A314" s="67" t="n">
        <v>310</v>
      </c>
      <c r="B314" s="68" t="n">
        <f aca="false">EOMONTH(Input!$C$7,A314)</f>
        <v>52351</v>
      </c>
      <c r="D314" s="69" t="n">
        <f aca="false">RollUp!$N314</f>
        <v>4979.09154619635</v>
      </c>
    </row>
    <row r="315" customFormat="false" ht="12.05" hidden="false" customHeight="false" outlineLevel="0" collapsed="false">
      <c r="A315" s="67" t="n">
        <v>311</v>
      </c>
      <c r="B315" s="68" t="n">
        <f aca="false">EOMONTH(Input!$C$7,A315)</f>
        <v>52382</v>
      </c>
      <c r="D315" s="69" t="n">
        <f aca="false">RollUp!$N315</f>
        <v>4979.09154619635</v>
      </c>
    </row>
    <row r="316" customFormat="false" ht="12.05" hidden="false" customHeight="false" outlineLevel="0" collapsed="false">
      <c r="A316" s="67" t="n">
        <v>312</v>
      </c>
      <c r="B316" s="68" t="n">
        <f aca="false">EOMONTH(Input!$C$7,A316)</f>
        <v>52412</v>
      </c>
      <c r="D316" s="69" t="n">
        <f aca="false">RollUp!$N316</f>
        <v>4933.06981294623</v>
      </c>
    </row>
    <row r="317" customFormat="false" ht="12.05" hidden="false" customHeight="false" outlineLevel="0" collapsed="false">
      <c r="A317" s="67" t="n">
        <v>313</v>
      </c>
      <c r="B317" s="68" t="n">
        <f aca="false">EOMONTH(Input!$C$7,A317)</f>
        <v>52443</v>
      </c>
      <c r="D317" s="69" t="n">
        <f aca="false">RollUp!$N317</f>
        <v>4933.06981294623</v>
      </c>
    </row>
    <row r="318" customFormat="false" ht="12.05" hidden="false" customHeight="false" outlineLevel="0" collapsed="false">
      <c r="A318" s="67" t="n">
        <v>314</v>
      </c>
      <c r="B318" s="68" t="n">
        <f aca="false">EOMONTH(Input!$C$7,A318)</f>
        <v>52474</v>
      </c>
      <c r="D318" s="69" t="n">
        <f aca="false">RollUp!$N318</f>
        <v>4933.06981294623</v>
      </c>
    </row>
    <row r="319" customFormat="false" ht="12.05" hidden="false" customHeight="false" outlineLevel="0" collapsed="false">
      <c r="A319" s="67" t="n">
        <v>315</v>
      </c>
      <c r="B319" s="68" t="n">
        <f aca="false">EOMONTH(Input!$C$7,A319)</f>
        <v>52504</v>
      </c>
      <c r="D319" s="69" t="n">
        <f aca="false">RollUp!$N319</f>
        <v>4933.06981294623</v>
      </c>
    </row>
    <row r="320" customFormat="false" ht="12.05" hidden="false" customHeight="false" outlineLevel="0" collapsed="false">
      <c r="A320" s="67" t="n">
        <v>316</v>
      </c>
      <c r="B320" s="68" t="n">
        <f aca="false">EOMONTH(Input!$C$7,A320)</f>
        <v>52535</v>
      </c>
      <c r="D320" s="69" t="n">
        <f aca="false">RollUp!$N320</f>
        <v>4933.06981294623</v>
      </c>
    </row>
    <row r="321" customFormat="false" ht="12.05" hidden="false" customHeight="false" outlineLevel="0" collapsed="false">
      <c r="A321" s="67" t="n">
        <v>317</v>
      </c>
      <c r="B321" s="68" t="n">
        <f aca="false">EOMONTH(Input!$C$7,A321)</f>
        <v>52565</v>
      </c>
      <c r="D321" s="69" t="n">
        <f aca="false">RollUp!$N321</f>
        <v>4933.06981294623</v>
      </c>
    </row>
    <row r="322" customFormat="false" ht="12.05" hidden="false" customHeight="false" outlineLevel="0" collapsed="false">
      <c r="A322" s="67" t="n">
        <v>318</v>
      </c>
      <c r="B322" s="68" t="n">
        <f aca="false">EOMONTH(Input!$C$7,A322)</f>
        <v>52596</v>
      </c>
      <c r="D322" s="69" t="n">
        <f aca="false">RollUp!$N322</f>
        <v>4933.06981294623</v>
      </c>
    </row>
    <row r="323" customFormat="false" ht="12.05" hidden="false" customHeight="false" outlineLevel="0" collapsed="false">
      <c r="A323" s="67" t="n">
        <v>319</v>
      </c>
      <c r="B323" s="68" t="n">
        <f aca="false">EOMONTH(Input!$C$7,A323)</f>
        <v>52627</v>
      </c>
      <c r="D323" s="69" t="n">
        <f aca="false">RollUp!$N323</f>
        <v>4933.06981294623</v>
      </c>
    </row>
    <row r="324" customFormat="false" ht="12.05" hidden="false" customHeight="false" outlineLevel="0" collapsed="false">
      <c r="A324" s="67" t="n">
        <v>320</v>
      </c>
      <c r="B324" s="68" t="n">
        <f aca="false">EOMONTH(Input!$C$7,A324)</f>
        <v>52656</v>
      </c>
      <c r="D324" s="69" t="n">
        <f aca="false">RollUp!$N324</f>
        <v>4933.06981294623</v>
      </c>
    </row>
    <row r="325" customFormat="false" ht="12.05" hidden="false" customHeight="false" outlineLevel="0" collapsed="false">
      <c r="A325" s="67" t="n">
        <v>321</v>
      </c>
      <c r="B325" s="68" t="n">
        <f aca="false">EOMONTH(Input!$C$7,A325)</f>
        <v>52687</v>
      </c>
      <c r="D325" s="69" t="n">
        <f aca="false">RollUp!$N325</f>
        <v>4933.06981294623</v>
      </c>
    </row>
    <row r="326" customFormat="false" ht="12.05" hidden="false" customHeight="false" outlineLevel="0" collapsed="false">
      <c r="A326" s="67" t="n">
        <v>322</v>
      </c>
      <c r="B326" s="68" t="n">
        <f aca="false">EOMONTH(Input!$C$7,A326)</f>
        <v>52717</v>
      </c>
      <c r="D326" s="69" t="n">
        <f aca="false">RollUp!$N326</f>
        <v>4933.06981294623</v>
      </c>
    </row>
    <row r="327" customFormat="false" ht="12.05" hidden="false" customHeight="false" outlineLevel="0" collapsed="false">
      <c r="A327" s="67" t="n">
        <v>323</v>
      </c>
      <c r="B327" s="68" t="n">
        <f aca="false">EOMONTH(Input!$C$7,A327)</f>
        <v>52748</v>
      </c>
      <c r="D327" s="69" t="n">
        <f aca="false">RollUp!$N327</f>
        <v>4933.06981294623</v>
      </c>
    </row>
    <row r="328" customFormat="false" ht="12.05" hidden="false" customHeight="false" outlineLevel="0" collapsed="false">
      <c r="A328" s="67" t="n">
        <v>324</v>
      </c>
      <c r="B328" s="68" t="n">
        <f aca="false">EOMONTH(Input!$C$7,A328)</f>
        <v>52778</v>
      </c>
      <c r="D328" s="69" t="n">
        <f aca="false">RollUp!$N328</f>
        <v>4885.97061168639</v>
      </c>
    </row>
    <row r="329" customFormat="false" ht="12.05" hidden="false" customHeight="false" outlineLevel="0" collapsed="false">
      <c r="A329" s="67" t="n">
        <v>325</v>
      </c>
      <c r="B329" s="68" t="n">
        <f aca="false">EOMONTH(Input!$C$7,A329)</f>
        <v>52809</v>
      </c>
      <c r="D329" s="69" t="n">
        <f aca="false">RollUp!$N329</f>
        <v>4885.97061168639</v>
      </c>
    </row>
    <row r="330" customFormat="false" ht="12.05" hidden="false" customHeight="false" outlineLevel="0" collapsed="false">
      <c r="A330" s="67" t="n">
        <v>326</v>
      </c>
      <c r="B330" s="68" t="n">
        <f aca="false">EOMONTH(Input!$C$7,A330)</f>
        <v>52840</v>
      </c>
      <c r="D330" s="69" t="n">
        <f aca="false">RollUp!$N330</f>
        <v>4885.97061168639</v>
      </c>
    </row>
    <row r="331" customFormat="false" ht="12.05" hidden="false" customHeight="false" outlineLevel="0" collapsed="false">
      <c r="A331" s="67" t="n">
        <v>327</v>
      </c>
      <c r="B331" s="68" t="n">
        <f aca="false">EOMONTH(Input!$C$7,A331)</f>
        <v>52870</v>
      </c>
      <c r="D331" s="69" t="n">
        <f aca="false">RollUp!$N331</f>
        <v>4885.97061168639</v>
      </c>
    </row>
    <row r="332" customFormat="false" ht="12.05" hidden="false" customHeight="false" outlineLevel="0" collapsed="false">
      <c r="A332" s="67" t="n">
        <v>328</v>
      </c>
      <c r="B332" s="68" t="n">
        <f aca="false">EOMONTH(Input!$C$7,A332)</f>
        <v>52901</v>
      </c>
      <c r="D332" s="69" t="n">
        <f aca="false">RollUp!$N332</f>
        <v>4885.97061168639</v>
      </c>
    </row>
    <row r="333" customFormat="false" ht="12.05" hidden="false" customHeight="false" outlineLevel="0" collapsed="false">
      <c r="A333" s="67" t="n">
        <v>329</v>
      </c>
      <c r="B333" s="68" t="n">
        <f aca="false">EOMONTH(Input!$C$7,A333)</f>
        <v>52931</v>
      </c>
      <c r="D333" s="69" t="n">
        <f aca="false">RollUp!$N333</f>
        <v>4885.97061168639</v>
      </c>
    </row>
    <row r="334" customFormat="false" ht="12.05" hidden="false" customHeight="false" outlineLevel="0" collapsed="false">
      <c r="A334" s="67" t="n">
        <v>330</v>
      </c>
      <c r="B334" s="68" t="n">
        <f aca="false">EOMONTH(Input!$C$7,A334)</f>
        <v>52962</v>
      </c>
      <c r="D334" s="69" t="n">
        <f aca="false">RollUp!$N334</f>
        <v>4885.97061168639</v>
      </c>
    </row>
    <row r="335" customFormat="false" ht="12.05" hidden="false" customHeight="false" outlineLevel="0" collapsed="false">
      <c r="A335" s="67" t="n">
        <v>331</v>
      </c>
      <c r="B335" s="68" t="n">
        <f aca="false">EOMONTH(Input!$C$7,A335)</f>
        <v>52993</v>
      </c>
      <c r="D335" s="69" t="n">
        <f aca="false">RollUp!$N335</f>
        <v>4885.97061168639</v>
      </c>
    </row>
    <row r="336" customFormat="false" ht="12.05" hidden="false" customHeight="false" outlineLevel="0" collapsed="false">
      <c r="A336" s="67" t="n">
        <v>332</v>
      </c>
      <c r="B336" s="68" t="n">
        <f aca="false">EOMONTH(Input!$C$7,A336)</f>
        <v>53021</v>
      </c>
      <c r="D336" s="69" t="n">
        <f aca="false">RollUp!$N336</f>
        <v>4885.97061168639</v>
      </c>
    </row>
    <row r="337" customFormat="false" ht="12.05" hidden="false" customHeight="false" outlineLevel="0" collapsed="false">
      <c r="A337" s="67" t="n">
        <v>333</v>
      </c>
      <c r="B337" s="68" t="n">
        <f aca="false">EOMONTH(Input!$C$7,A337)</f>
        <v>53052</v>
      </c>
      <c r="D337" s="69" t="n">
        <f aca="false">RollUp!$N337</f>
        <v>4885.97061168639</v>
      </c>
    </row>
    <row r="338" customFormat="false" ht="12.05" hidden="false" customHeight="false" outlineLevel="0" collapsed="false">
      <c r="A338" s="67" t="n">
        <v>334</v>
      </c>
      <c r="B338" s="68" t="n">
        <f aca="false">EOMONTH(Input!$C$7,A338)</f>
        <v>53082</v>
      </c>
      <c r="D338" s="69" t="n">
        <f aca="false">RollUp!$N338</f>
        <v>4885.97061168639</v>
      </c>
    </row>
    <row r="339" customFormat="false" ht="12.05" hidden="false" customHeight="false" outlineLevel="0" collapsed="false">
      <c r="A339" s="67" t="n">
        <v>335</v>
      </c>
      <c r="B339" s="68" t="n">
        <f aca="false">EOMONTH(Input!$C$7,A339)</f>
        <v>53113</v>
      </c>
      <c r="D339" s="69" t="n">
        <f aca="false">RollUp!$N339</f>
        <v>4885.97061168639</v>
      </c>
    </row>
    <row r="340" customFormat="false" ht="12.05" hidden="false" customHeight="false" outlineLevel="0" collapsed="false">
      <c r="A340" s="67" t="n">
        <v>336</v>
      </c>
      <c r="B340" s="68" t="n">
        <f aca="false">EOMONTH(Input!$C$7,A340)</f>
        <v>53143</v>
      </c>
      <c r="D340" s="69" t="n">
        <f aca="false">RollUp!$N340</f>
        <v>4837.76768205629</v>
      </c>
    </row>
    <row r="341" customFormat="false" ht="12.05" hidden="false" customHeight="false" outlineLevel="0" collapsed="false">
      <c r="A341" s="67" t="n">
        <v>337</v>
      </c>
      <c r="B341" s="68" t="n">
        <f aca="false">EOMONTH(Input!$C$7,A341)</f>
        <v>53174</v>
      </c>
      <c r="D341" s="69" t="n">
        <f aca="false">RollUp!$N341</f>
        <v>4837.76768205629</v>
      </c>
    </row>
    <row r="342" customFormat="false" ht="12.05" hidden="false" customHeight="false" outlineLevel="0" collapsed="false">
      <c r="A342" s="67" t="n">
        <v>338</v>
      </c>
      <c r="B342" s="68" t="n">
        <f aca="false">EOMONTH(Input!$C$7,A342)</f>
        <v>53205</v>
      </c>
      <c r="D342" s="69" t="n">
        <f aca="false">RollUp!$N342</f>
        <v>4837.76768205629</v>
      </c>
    </row>
    <row r="343" customFormat="false" ht="12.05" hidden="false" customHeight="false" outlineLevel="0" collapsed="false">
      <c r="A343" s="67" t="n">
        <v>339</v>
      </c>
      <c r="B343" s="68" t="n">
        <f aca="false">EOMONTH(Input!$C$7,A343)</f>
        <v>53235</v>
      </c>
      <c r="D343" s="69" t="n">
        <f aca="false">RollUp!$N343</f>
        <v>4837.76768205629</v>
      </c>
    </row>
    <row r="344" customFormat="false" ht="12.05" hidden="false" customHeight="false" outlineLevel="0" collapsed="false">
      <c r="A344" s="67" t="n">
        <v>340</v>
      </c>
      <c r="B344" s="68" t="n">
        <f aca="false">EOMONTH(Input!$C$7,A344)</f>
        <v>53266</v>
      </c>
      <c r="D344" s="69" t="n">
        <f aca="false">RollUp!$N344</f>
        <v>4837.76768205629</v>
      </c>
    </row>
    <row r="345" customFormat="false" ht="12.05" hidden="false" customHeight="false" outlineLevel="0" collapsed="false">
      <c r="A345" s="67" t="n">
        <v>341</v>
      </c>
      <c r="B345" s="68" t="n">
        <f aca="false">EOMONTH(Input!$C$7,A345)</f>
        <v>53296</v>
      </c>
      <c r="D345" s="69" t="n">
        <f aca="false">RollUp!$N345</f>
        <v>4837.76768205629</v>
      </c>
    </row>
    <row r="346" customFormat="false" ht="12.05" hidden="false" customHeight="false" outlineLevel="0" collapsed="false">
      <c r="A346" s="67" t="n">
        <v>342</v>
      </c>
      <c r="B346" s="68" t="n">
        <f aca="false">EOMONTH(Input!$C$7,A346)</f>
        <v>53327</v>
      </c>
      <c r="D346" s="69" t="n">
        <f aca="false">RollUp!$N346</f>
        <v>4837.76768205629</v>
      </c>
    </row>
    <row r="347" customFormat="false" ht="12.05" hidden="false" customHeight="false" outlineLevel="0" collapsed="false">
      <c r="A347" s="67" t="n">
        <v>343</v>
      </c>
      <c r="B347" s="68" t="n">
        <f aca="false">EOMONTH(Input!$C$7,A347)</f>
        <v>53358</v>
      </c>
      <c r="D347" s="69" t="n">
        <f aca="false">RollUp!$N347</f>
        <v>4837.76768205629</v>
      </c>
    </row>
    <row r="348" customFormat="false" ht="12.05" hidden="false" customHeight="false" outlineLevel="0" collapsed="false">
      <c r="A348" s="67" t="n">
        <v>344</v>
      </c>
      <c r="B348" s="68" t="n">
        <f aca="false">EOMONTH(Input!$C$7,A348)</f>
        <v>53386</v>
      </c>
      <c r="D348" s="69" t="n">
        <f aca="false">RollUp!$N348</f>
        <v>4837.76768205629</v>
      </c>
    </row>
    <row r="349" customFormat="false" ht="12.05" hidden="false" customHeight="false" outlineLevel="0" collapsed="false">
      <c r="A349" s="67" t="n">
        <v>345</v>
      </c>
      <c r="B349" s="68" t="n">
        <f aca="false">EOMONTH(Input!$C$7,A349)</f>
        <v>53417</v>
      </c>
      <c r="D349" s="69" t="n">
        <f aca="false">RollUp!$N349</f>
        <v>4837.76768205629</v>
      </c>
    </row>
    <row r="350" customFormat="false" ht="12.05" hidden="false" customHeight="false" outlineLevel="0" collapsed="false">
      <c r="A350" s="67" t="n">
        <v>346</v>
      </c>
      <c r="B350" s="68" t="n">
        <f aca="false">EOMONTH(Input!$C$7,A350)</f>
        <v>53447</v>
      </c>
      <c r="D350" s="69" t="n">
        <f aca="false">RollUp!$N350</f>
        <v>4837.76768205629</v>
      </c>
    </row>
    <row r="351" customFormat="false" ht="12.05" hidden="false" customHeight="false" outlineLevel="0" collapsed="false">
      <c r="A351" s="67" t="n">
        <v>347</v>
      </c>
      <c r="B351" s="68" t="n">
        <f aca="false">EOMONTH(Input!$C$7,A351)</f>
        <v>53478</v>
      </c>
      <c r="D351" s="69" t="n">
        <f aca="false">RollUp!$N351</f>
        <v>4837.76768205629</v>
      </c>
    </row>
    <row r="352" customFormat="false" ht="12.05" hidden="false" customHeight="false" outlineLevel="0" collapsed="false">
      <c r="A352" s="67" t="n">
        <v>348</v>
      </c>
      <c r="B352" s="68" t="n">
        <f aca="false">EOMONTH(Input!$C$7,A352)</f>
        <v>53508</v>
      </c>
      <c r="D352" s="69" t="n">
        <f aca="false">RollUp!$N352</f>
        <v>4788.43409715817</v>
      </c>
    </row>
    <row r="353" customFormat="false" ht="12.05" hidden="false" customHeight="false" outlineLevel="0" collapsed="false">
      <c r="A353" s="67" t="n">
        <v>349</v>
      </c>
      <c r="B353" s="68" t="n">
        <f aca="false">EOMONTH(Input!$C$7,A353)</f>
        <v>53539</v>
      </c>
      <c r="D353" s="69" t="n">
        <f aca="false">RollUp!$N353</f>
        <v>4788.43409715817</v>
      </c>
    </row>
    <row r="354" customFormat="false" ht="12.05" hidden="false" customHeight="false" outlineLevel="0" collapsed="false">
      <c r="A354" s="67" t="n">
        <v>350</v>
      </c>
      <c r="B354" s="68" t="n">
        <f aca="false">EOMONTH(Input!$C$7,A354)</f>
        <v>53570</v>
      </c>
      <c r="D354" s="69" t="n">
        <f aca="false">RollUp!$N354</f>
        <v>4788.43409715817</v>
      </c>
    </row>
    <row r="355" customFormat="false" ht="12.05" hidden="false" customHeight="false" outlineLevel="0" collapsed="false">
      <c r="A355" s="67" t="n">
        <v>351</v>
      </c>
      <c r="B355" s="68" t="n">
        <f aca="false">EOMONTH(Input!$C$7,A355)</f>
        <v>53600</v>
      </c>
      <c r="D355" s="69" t="n">
        <f aca="false">RollUp!$N355</f>
        <v>4788.43409715817</v>
      </c>
    </row>
    <row r="356" customFormat="false" ht="12.05" hidden="false" customHeight="false" outlineLevel="0" collapsed="false">
      <c r="A356" s="67" t="n">
        <v>352</v>
      </c>
      <c r="B356" s="68" t="n">
        <f aca="false">EOMONTH(Input!$C$7,A356)</f>
        <v>53631</v>
      </c>
      <c r="D356" s="69" t="n">
        <f aca="false">RollUp!$N356</f>
        <v>4788.43409715817</v>
      </c>
    </row>
    <row r="357" customFormat="false" ht="12.05" hidden="false" customHeight="false" outlineLevel="0" collapsed="false">
      <c r="A357" s="67" t="n">
        <v>353</v>
      </c>
      <c r="B357" s="68" t="n">
        <f aca="false">EOMONTH(Input!$C$7,A357)</f>
        <v>53661</v>
      </c>
      <c r="D357" s="69" t="n">
        <f aca="false">RollUp!$N357</f>
        <v>4788.43409715817</v>
      </c>
    </row>
    <row r="358" customFormat="false" ht="12.05" hidden="false" customHeight="false" outlineLevel="0" collapsed="false">
      <c r="A358" s="67" t="n">
        <v>354</v>
      </c>
      <c r="B358" s="68" t="n">
        <f aca="false">EOMONTH(Input!$C$7,A358)</f>
        <v>53692</v>
      </c>
      <c r="D358" s="69" t="n">
        <f aca="false">RollUp!$N358</f>
        <v>4788.43409715817</v>
      </c>
    </row>
    <row r="359" customFormat="false" ht="12.05" hidden="false" customHeight="false" outlineLevel="0" collapsed="false">
      <c r="A359" s="67" t="n">
        <v>355</v>
      </c>
      <c r="B359" s="68" t="n">
        <f aca="false">EOMONTH(Input!$C$7,A359)</f>
        <v>53723</v>
      </c>
      <c r="D359" s="69" t="n">
        <f aca="false">RollUp!$N359</f>
        <v>4788.43409715817</v>
      </c>
    </row>
    <row r="360" customFormat="false" ht="12.05" hidden="false" customHeight="false" outlineLevel="0" collapsed="false">
      <c r="A360" s="67" t="n">
        <v>356</v>
      </c>
      <c r="B360" s="68" t="n">
        <f aca="false">EOMONTH(Input!$C$7,A360)</f>
        <v>53751</v>
      </c>
      <c r="D360" s="69" t="n">
        <f aca="false">RollUp!$N360</f>
        <v>4788.43409715817</v>
      </c>
    </row>
    <row r="361" customFormat="false" ht="12.05" hidden="false" customHeight="false" outlineLevel="0" collapsed="false">
      <c r="A361" s="67" t="n">
        <v>357</v>
      </c>
      <c r="B361" s="68" t="n">
        <f aca="false">EOMONTH(Input!$C$7,A361)</f>
        <v>53782</v>
      </c>
      <c r="D361" s="69" t="n">
        <f aca="false">RollUp!$N361</f>
        <v>4788.43409715817</v>
      </c>
    </row>
    <row r="362" customFormat="false" ht="12.05" hidden="false" customHeight="false" outlineLevel="0" collapsed="false">
      <c r="A362" s="67" t="n">
        <v>358</v>
      </c>
      <c r="B362" s="68" t="n">
        <f aca="false">EOMONTH(Input!$C$7,A362)</f>
        <v>53812</v>
      </c>
      <c r="D362" s="69" t="n">
        <f aca="false">RollUp!$N362</f>
        <v>4788.43409715817</v>
      </c>
    </row>
    <row r="363" customFormat="false" ht="12.05" hidden="false" customHeight="false" outlineLevel="0" collapsed="false">
      <c r="A363" s="67" t="n">
        <v>359</v>
      </c>
      <c r="B363" s="68" t="n">
        <f aca="false">EOMONTH(Input!$C$7,A363)</f>
        <v>53843</v>
      </c>
      <c r="D363" s="69" t="n">
        <f aca="false">RollUp!$N363</f>
        <v>4788.43409715817</v>
      </c>
    </row>
    <row r="364" customFormat="false" ht="12.05" hidden="false" customHeight="false" outlineLevel="0" collapsed="false">
      <c r="A364" s="67" t="n">
        <v>360</v>
      </c>
      <c r="B364" s="68" t="n">
        <f aca="false">EOMONTH(Input!$C$7,A364)</f>
        <v>53873</v>
      </c>
      <c r="D364" s="69" t="n">
        <f aca="false">RollUp!$N364</f>
        <v>4737.9422459864</v>
      </c>
    </row>
    <row r="365" customFormat="false" ht="12.05" hidden="false" customHeight="false" outlineLevel="0" collapsed="false">
      <c r="A365" s="67" t="n">
        <v>361</v>
      </c>
      <c r="B365" s="68" t="n">
        <f aca="false">EOMONTH(Input!$C$7,A365)</f>
        <v>53904</v>
      </c>
      <c r="D365" s="69" t="n">
        <f aca="false">RollUp!$N365</f>
        <v>4737.9422459864</v>
      </c>
    </row>
    <row r="366" customFormat="false" ht="12.05" hidden="false" customHeight="false" outlineLevel="0" collapsed="false">
      <c r="A366" s="67" t="n">
        <v>362</v>
      </c>
      <c r="B366" s="68" t="n">
        <f aca="false">EOMONTH(Input!$C$7,A366)</f>
        <v>53935</v>
      </c>
      <c r="D366" s="69" t="n">
        <f aca="false">RollUp!$N366</f>
        <v>4737.9422459864</v>
      </c>
    </row>
    <row r="367" customFormat="false" ht="12.05" hidden="false" customHeight="false" outlineLevel="0" collapsed="false">
      <c r="A367" s="67" t="n">
        <v>363</v>
      </c>
      <c r="B367" s="68" t="n">
        <f aca="false">EOMONTH(Input!$C$7,A367)</f>
        <v>53965</v>
      </c>
      <c r="D367" s="69" t="n">
        <f aca="false">RollUp!$N367</f>
        <v>4737.9422459864</v>
      </c>
    </row>
    <row r="368" customFormat="false" ht="12.05" hidden="false" customHeight="false" outlineLevel="0" collapsed="false">
      <c r="A368" s="67" t="n">
        <v>364</v>
      </c>
      <c r="B368" s="68" t="n">
        <f aca="false">EOMONTH(Input!$C$7,A368)</f>
        <v>53996</v>
      </c>
      <c r="D368" s="69" t="n">
        <f aca="false">RollUp!$N368</f>
        <v>4737.9422459864</v>
      </c>
    </row>
    <row r="369" customFormat="false" ht="12.05" hidden="false" customHeight="false" outlineLevel="0" collapsed="false">
      <c r="A369" s="67" t="n">
        <v>365</v>
      </c>
      <c r="B369" s="68" t="n">
        <f aca="false">EOMONTH(Input!$C$7,A369)</f>
        <v>54026</v>
      </c>
      <c r="D369" s="69" t="n">
        <f aca="false">RollUp!$N369</f>
        <v>4737.9422459864</v>
      </c>
    </row>
    <row r="370" customFormat="false" ht="12.05" hidden="false" customHeight="false" outlineLevel="0" collapsed="false">
      <c r="A370" s="67" t="n">
        <v>366</v>
      </c>
      <c r="B370" s="68" t="n">
        <f aca="false">EOMONTH(Input!$C$7,A370)</f>
        <v>54057</v>
      </c>
      <c r="D370" s="69" t="n">
        <f aca="false">RollUp!$N370</f>
        <v>4737.9422459864</v>
      </c>
    </row>
    <row r="371" customFormat="false" ht="12.05" hidden="false" customHeight="false" outlineLevel="0" collapsed="false">
      <c r="A371" s="67" t="n">
        <v>367</v>
      </c>
      <c r="B371" s="68" t="n">
        <f aca="false">EOMONTH(Input!$C$7,A371)</f>
        <v>54088</v>
      </c>
      <c r="D371" s="69" t="n">
        <f aca="false">RollUp!$N371</f>
        <v>4737.9422459864</v>
      </c>
    </row>
    <row r="372" customFormat="false" ht="12.05" hidden="false" customHeight="false" outlineLevel="0" collapsed="false">
      <c r="A372" s="67" t="n">
        <v>368</v>
      </c>
      <c r="B372" s="68" t="n">
        <f aca="false">EOMONTH(Input!$C$7,A372)</f>
        <v>54117</v>
      </c>
      <c r="D372" s="69" t="n">
        <f aca="false">RollUp!$N372</f>
        <v>4737.9422459864</v>
      </c>
    </row>
    <row r="373" customFormat="false" ht="12.05" hidden="false" customHeight="false" outlineLevel="0" collapsed="false">
      <c r="A373" s="67" t="n">
        <v>369</v>
      </c>
      <c r="B373" s="68" t="n">
        <f aca="false">EOMONTH(Input!$C$7,A373)</f>
        <v>54148</v>
      </c>
      <c r="D373" s="69" t="n">
        <f aca="false">RollUp!$N373</f>
        <v>4737.9422459864</v>
      </c>
    </row>
    <row r="374" customFormat="false" ht="12.05" hidden="false" customHeight="false" outlineLevel="0" collapsed="false">
      <c r="A374" s="67" t="n">
        <v>370</v>
      </c>
      <c r="B374" s="68" t="n">
        <f aca="false">EOMONTH(Input!$C$7,A374)</f>
        <v>54178</v>
      </c>
      <c r="D374" s="69" t="n">
        <f aca="false">RollUp!$N374</f>
        <v>4737.9422459864</v>
      </c>
    </row>
    <row r="375" customFormat="false" ht="12.05" hidden="false" customHeight="false" outlineLevel="0" collapsed="false">
      <c r="A375" s="67" t="n">
        <v>371</v>
      </c>
      <c r="B375" s="68" t="n">
        <f aca="false">EOMONTH(Input!$C$7,A375)</f>
        <v>54209</v>
      </c>
      <c r="D375" s="69" t="n">
        <f aca="false">RollUp!$N375</f>
        <v>4737.9422459864</v>
      </c>
    </row>
    <row r="376" customFormat="false" ht="12.05" hidden="false" customHeight="false" outlineLevel="0" collapsed="false">
      <c r="A376" s="67" t="n">
        <v>372</v>
      </c>
      <c r="B376" s="68" t="n">
        <f aca="false">EOMONTH(Input!$C$7,A376)</f>
        <v>54239</v>
      </c>
      <c r="D376" s="69" t="n">
        <f aca="false">RollUp!$N376</f>
        <v>4686.26381537825</v>
      </c>
    </row>
    <row r="377" customFormat="false" ht="12.05" hidden="false" customHeight="false" outlineLevel="0" collapsed="false">
      <c r="A377" s="67" t="n">
        <v>373</v>
      </c>
      <c r="B377" s="68" t="n">
        <f aca="false">EOMONTH(Input!$C$7,A377)</f>
        <v>54270</v>
      </c>
      <c r="D377" s="69" t="n">
        <f aca="false">RollUp!$N377</f>
        <v>4686.26381537825</v>
      </c>
    </row>
    <row r="378" customFormat="false" ht="12.05" hidden="false" customHeight="false" outlineLevel="0" collapsed="false">
      <c r="A378" s="67" t="n">
        <v>374</v>
      </c>
      <c r="B378" s="68" t="n">
        <f aca="false">EOMONTH(Input!$C$7,A378)</f>
        <v>54301</v>
      </c>
      <c r="D378" s="69" t="n">
        <f aca="false">RollUp!$N378</f>
        <v>4686.26381537825</v>
      </c>
    </row>
    <row r="379" customFormat="false" ht="12.05" hidden="false" customHeight="false" outlineLevel="0" collapsed="false">
      <c r="A379" s="67" t="n">
        <v>375</v>
      </c>
      <c r="B379" s="68" t="n">
        <f aca="false">EOMONTH(Input!$C$7,A379)</f>
        <v>54331</v>
      </c>
      <c r="D379" s="69" t="n">
        <f aca="false">RollUp!$N379</f>
        <v>4686.26381537825</v>
      </c>
    </row>
    <row r="380" customFormat="false" ht="12.05" hidden="false" customHeight="false" outlineLevel="0" collapsed="false">
      <c r="A380" s="67" t="n">
        <v>376</v>
      </c>
      <c r="B380" s="68" t="n">
        <f aca="false">EOMONTH(Input!$C$7,A380)</f>
        <v>54362</v>
      </c>
      <c r="D380" s="69" t="n">
        <f aca="false">RollUp!$N380</f>
        <v>4686.26381537825</v>
      </c>
    </row>
    <row r="381" customFormat="false" ht="12.05" hidden="false" customHeight="false" outlineLevel="0" collapsed="false">
      <c r="A381" s="67" t="n">
        <v>377</v>
      </c>
      <c r="B381" s="68" t="n">
        <f aca="false">EOMONTH(Input!$C$7,A381)</f>
        <v>54392</v>
      </c>
      <c r="D381" s="69" t="n">
        <f aca="false">RollUp!$N381</f>
        <v>4686.26381537825</v>
      </c>
    </row>
    <row r="382" customFormat="false" ht="12.05" hidden="false" customHeight="false" outlineLevel="0" collapsed="false">
      <c r="A382" s="67" t="n">
        <v>378</v>
      </c>
      <c r="B382" s="68" t="n">
        <f aca="false">EOMONTH(Input!$C$7,A382)</f>
        <v>54423</v>
      </c>
      <c r="D382" s="69" t="n">
        <f aca="false">RollUp!$N382</f>
        <v>4686.26381537825</v>
      </c>
    </row>
    <row r="383" customFormat="false" ht="12.05" hidden="false" customHeight="false" outlineLevel="0" collapsed="false">
      <c r="A383" s="67" t="n">
        <v>379</v>
      </c>
      <c r="B383" s="68" t="n">
        <f aca="false">EOMONTH(Input!$C$7,A383)</f>
        <v>54454</v>
      </c>
      <c r="D383" s="69" t="n">
        <f aca="false">RollUp!$N383</f>
        <v>4686.26381537825</v>
      </c>
    </row>
    <row r="384" customFormat="false" ht="12.05" hidden="false" customHeight="false" outlineLevel="0" collapsed="false">
      <c r="A384" s="67" t="n">
        <v>380</v>
      </c>
      <c r="B384" s="68" t="n">
        <f aca="false">EOMONTH(Input!$C$7,A384)</f>
        <v>54482</v>
      </c>
      <c r="D384" s="69" t="n">
        <f aca="false">RollUp!$N384</f>
        <v>4686.26381537825</v>
      </c>
    </row>
    <row r="385" customFormat="false" ht="12.05" hidden="false" customHeight="false" outlineLevel="0" collapsed="false">
      <c r="A385" s="67" t="n">
        <v>381</v>
      </c>
      <c r="B385" s="68" t="n">
        <f aca="false">EOMONTH(Input!$C$7,A385)</f>
        <v>54513</v>
      </c>
      <c r="D385" s="69" t="n">
        <f aca="false">RollUp!$N385</f>
        <v>4686.26381537825</v>
      </c>
    </row>
    <row r="386" customFormat="false" ht="12.05" hidden="false" customHeight="false" outlineLevel="0" collapsed="false">
      <c r="A386" s="67" t="n">
        <v>382</v>
      </c>
      <c r="B386" s="68" t="n">
        <f aca="false">EOMONTH(Input!$C$7,A386)</f>
        <v>54543</v>
      </c>
      <c r="D386" s="69" t="n">
        <f aca="false">RollUp!$N386</f>
        <v>4686.26381537825</v>
      </c>
    </row>
    <row r="387" customFormat="false" ht="12.05" hidden="false" customHeight="false" outlineLevel="0" collapsed="false">
      <c r="A387" s="67" t="n">
        <v>383</v>
      </c>
      <c r="B387" s="68" t="n">
        <f aca="false">EOMONTH(Input!$C$7,A387)</f>
        <v>54574</v>
      </c>
      <c r="D387" s="69" t="n">
        <f aca="false">RollUp!$N387</f>
        <v>4686.26381537825</v>
      </c>
    </row>
    <row r="388" customFormat="false" ht="12.05" hidden="false" customHeight="false" outlineLevel="0" collapsed="false">
      <c r="A388" s="67" t="n">
        <v>384</v>
      </c>
      <c r="B388" s="68" t="n">
        <f aca="false">EOMONTH(Input!$C$7,A388)</f>
        <v>54604</v>
      </c>
      <c r="D388" s="69" t="n">
        <f aca="false">RollUp!$N388</f>
        <v>4633.36977147259</v>
      </c>
    </row>
    <row r="389" customFormat="false" ht="12.05" hidden="false" customHeight="false" outlineLevel="0" collapsed="false">
      <c r="A389" s="67" t="n">
        <v>385</v>
      </c>
      <c r="B389" s="68" t="n">
        <f aca="false">EOMONTH(Input!$C$7,A389)</f>
        <v>54635</v>
      </c>
      <c r="D389" s="69" t="n">
        <f aca="false">RollUp!$N389</f>
        <v>4633.36977147259</v>
      </c>
    </row>
    <row r="390" customFormat="false" ht="12.05" hidden="false" customHeight="false" outlineLevel="0" collapsed="false">
      <c r="A390" s="67" t="n">
        <v>386</v>
      </c>
      <c r="B390" s="68" t="n">
        <f aca="false">EOMONTH(Input!$C$7,A390)</f>
        <v>54666</v>
      </c>
      <c r="D390" s="69" t="n">
        <f aca="false">RollUp!$N390</f>
        <v>4633.36977147259</v>
      </c>
    </row>
    <row r="391" customFormat="false" ht="12.05" hidden="false" customHeight="false" outlineLevel="0" collapsed="false">
      <c r="A391" s="67" t="n">
        <v>387</v>
      </c>
      <c r="B391" s="68" t="n">
        <f aca="false">EOMONTH(Input!$C$7,A391)</f>
        <v>54696</v>
      </c>
      <c r="D391" s="69" t="n">
        <f aca="false">RollUp!$N391</f>
        <v>4633.36977147259</v>
      </c>
    </row>
    <row r="392" customFormat="false" ht="12.05" hidden="false" customHeight="false" outlineLevel="0" collapsed="false">
      <c r="A392" s="67" t="n">
        <v>388</v>
      </c>
      <c r="B392" s="68" t="n">
        <f aca="false">EOMONTH(Input!$C$7,A392)</f>
        <v>54727</v>
      </c>
      <c r="D392" s="69" t="n">
        <f aca="false">RollUp!$N392</f>
        <v>4633.36977147259</v>
      </c>
    </row>
    <row r="393" customFormat="false" ht="12.05" hidden="false" customHeight="false" outlineLevel="0" collapsed="false">
      <c r="A393" s="67" t="n">
        <v>389</v>
      </c>
      <c r="B393" s="68" t="n">
        <f aca="false">EOMONTH(Input!$C$7,A393)</f>
        <v>54757</v>
      </c>
      <c r="D393" s="69" t="n">
        <f aca="false">RollUp!$N393</f>
        <v>4633.36977147259</v>
      </c>
    </row>
    <row r="394" customFormat="false" ht="12.05" hidden="false" customHeight="false" outlineLevel="0" collapsed="false">
      <c r="A394" s="67" t="n">
        <v>390</v>
      </c>
      <c r="B394" s="68" t="n">
        <f aca="false">EOMONTH(Input!$C$7,A394)</f>
        <v>54788</v>
      </c>
      <c r="D394" s="69" t="n">
        <f aca="false">RollUp!$N394</f>
        <v>4633.36977147259</v>
      </c>
    </row>
    <row r="395" customFormat="false" ht="12.05" hidden="false" customHeight="false" outlineLevel="0" collapsed="false">
      <c r="A395" s="67" t="n">
        <v>391</v>
      </c>
      <c r="B395" s="68" t="n">
        <f aca="false">EOMONTH(Input!$C$7,A395)</f>
        <v>54819</v>
      </c>
      <c r="D395" s="69" t="n">
        <f aca="false">RollUp!$N395</f>
        <v>4633.36977147259</v>
      </c>
    </row>
    <row r="396" customFormat="false" ht="12.05" hidden="false" customHeight="false" outlineLevel="0" collapsed="false">
      <c r="A396" s="67" t="n">
        <v>392</v>
      </c>
      <c r="B396" s="68" t="n">
        <f aca="false">EOMONTH(Input!$C$7,A396)</f>
        <v>54847</v>
      </c>
      <c r="D396" s="69" t="n">
        <f aca="false">RollUp!$N396</f>
        <v>4633.36977147259</v>
      </c>
    </row>
    <row r="397" customFormat="false" ht="12.05" hidden="false" customHeight="false" outlineLevel="0" collapsed="false">
      <c r="A397" s="67" t="n">
        <v>393</v>
      </c>
      <c r="B397" s="68" t="n">
        <f aca="false">EOMONTH(Input!$C$7,A397)</f>
        <v>54878</v>
      </c>
      <c r="D397" s="69" t="n">
        <f aca="false">RollUp!$N397</f>
        <v>4633.36977147259</v>
      </c>
    </row>
    <row r="398" customFormat="false" ht="12.05" hidden="false" customHeight="false" outlineLevel="0" collapsed="false">
      <c r="A398" s="67" t="n">
        <v>394</v>
      </c>
      <c r="B398" s="68" t="n">
        <f aca="false">EOMONTH(Input!$C$7,A398)</f>
        <v>54908</v>
      </c>
      <c r="D398" s="69" t="n">
        <f aca="false">RollUp!$N398</f>
        <v>4633.36977147259</v>
      </c>
    </row>
    <row r="399" customFormat="false" ht="12.05" hidden="false" customHeight="false" outlineLevel="0" collapsed="false">
      <c r="A399" s="67" t="n">
        <v>395</v>
      </c>
      <c r="B399" s="68" t="n">
        <f aca="false">EOMONTH(Input!$C$7,A399)</f>
        <v>54939</v>
      </c>
      <c r="D399" s="69" t="n">
        <f aca="false">RollUp!$N399</f>
        <v>4633.36977147259</v>
      </c>
    </row>
    <row r="400" customFormat="false" ht="12.05" hidden="false" customHeight="false" outlineLevel="0" collapsed="false">
      <c r="A400" s="67" t="n">
        <v>396</v>
      </c>
      <c r="B400" s="68" t="n">
        <f aca="false">EOMONTH(Input!$C$7,A400)</f>
        <v>54969</v>
      </c>
      <c r="D400" s="69" t="n">
        <f aca="false">RollUp!$N400</f>
        <v>4579.23034066292</v>
      </c>
    </row>
    <row r="401" customFormat="false" ht="12.05" hidden="false" customHeight="false" outlineLevel="0" collapsed="false">
      <c r="A401" s="67" t="n">
        <v>397</v>
      </c>
      <c r="B401" s="68" t="n">
        <f aca="false">EOMONTH(Input!$C$7,A401)</f>
        <v>55000</v>
      </c>
      <c r="D401" s="69" t="n">
        <f aca="false">RollUp!$N401</f>
        <v>4579.23034066292</v>
      </c>
    </row>
    <row r="402" customFormat="false" ht="12.05" hidden="false" customHeight="false" outlineLevel="0" collapsed="false">
      <c r="A402" s="67" t="n">
        <v>398</v>
      </c>
      <c r="B402" s="68" t="n">
        <f aca="false">EOMONTH(Input!$C$7,A402)</f>
        <v>55031</v>
      </c>
      <c r="D402" s="69" t="n">
        <f aca="false">RollUp!$N402</f>
        <v>4579.23034066292</v>
      </c>
    </row>
    <row r="403" customFormat="false" ht="12.05" hidden="false" customHeight="false" outlineLevel="0" collapsed="false">
      <c r="A403" s="67" t="n">
        <v>399</v>
      </c>
      <c r="B403" s="68" t="n">
        <f aca="false">EOMONTH(Input!$C$7,A403)</f>
        <v>55061</v>
      </c>
      <c r="D403" s="69" t="n">
        <f aca="false">RollUp!$N403</f>
        <v>4579.23034066292</v>
      </c>
    </row>
    <row r="404" customFormat="false" ht="12.05" hidden="false" customHeight="false" outlineLevel="0" collapsed="false">
      <c r="A404" s="67" t="n">
        <v>400</v>
      </c>
      <c r="B404" s="68" t="n">
        <f aca="false">EOMONTH(Input!$C$7,A404)</f>
        <v>55092</v>
      </c>
      <c r="D404" s="69" t="n">
        <f aca="false">RollUp!$N404</f>
        <v>4579.23034066292</v>
      </c>
    </row>
    <row r="405" customFormat="false" ht="12.05" hidden="false" customHeight="false" outlineLevel="0" collapsed="false">
      <c r="A405" s="67" t="n">
        <v>401</v>
      </c>
      <c r="B405" s="68" t="n">
        <f aca="false">EOMONTH(Input!$C$7,A405)</f>
        <v>55122</v>
      </c>
      <c r="D405" s="69" t="n">
        <f aca="false">RollUp!$N405</f>
        <v>4579.23034066292</v>
      </c>
    </row>
    <row r="406" customFormat="false" ht="12.05" hidden="false" customHeight="false" outlineLevel="0" collapsed="false">
      <c r="A406" s="67" t="n">
        <v>402</v>
      </c>
      <c r="B406" s="68" t="n">
        <f aca="false">EOMONTH(Input!$C$7,A406)</f>
        <v>55153</v>
      </c>
      <c r="D406" s="69" t="n">
        <f aca="false">RollUp!$N406</f>
        <v>4579.23034066292</v>
      </c>
    </row>
    <row r="407" customFormat="false" ht="12.05" hidden="false" customHeight="false" outlineLevel="0" collapsed="false">
      <c r="A407" s="67" t="n">
        <v>403</v>
      </c>
      <c r="B407" s="68" t="n">
        <f aca="false">EOMONTH(Input!$C$7,A407)</f>
        <v>55184</v>
      </c>
      <c r="D407" s="69" t="n">
        <f aca="false">RollUp!$N407</f>
        <v>4579.23034066292</v>
      </c>
    </row>
    <row r="408" customFormat="false" ht="12.05" hidden="false" customHeight="false" outlineLevel="0" collapsed="false">
      <c r="A408" s="67" t="n">
        <v>404</v>
      </c>
      <c r="B408" s="68" t="n">
        <f aca="false">EOMONTH(Input!$C$7,A408)</f>
        <v>55212</v>
      </c>
      <c r="D408" s="69" t="n">
        <f aca="false">RollUp!$N408</f>
        <v>4579.23034066292</v>
      </c>
    </row>
    <row r="409" customFormat="false" ht="12.05" hidden="false" customHeight="false" outlineLevel="0" collapsed="false">
      <c r="A409" s="67" t="n">
        <v>405</v>
      </c>
      <c r="B409" s="68" t="n">
        <f aca="false">EOMONTH(Input!$C$7,A409)</f>
        <v>55243</v>
      </c>
      <c r="D409" s="69" t="n">
        <f aca="false">RollUp!$N409</f>
        <v>4579.23034066292</v>
      </c>
    </row>
    <row r="410" customFormat="false" ht="12.05" hidden="false" customHeight="false" outlineLevel="0" collapsed="false">
      <c r="A410" s="67" t="n">
        <v>406</v>
      </c>
      <c r="B410" s="68" t="n">
        <f aca="false">EOMONTH(Input!$C$7,A410)</f>
        <v>55273</v>
      </c>
      <c r="D410" s="69" t="n">
        <f aca="false">RollUp!$N410</f>
        <v>4579.23034066292</v>
      </c>
    </row>
    <row r="411" customFormat="false" ht="12.05" hidden="false" customHeight="false" outlineLevel="0" collapsed="false">
      <c r="A411" s="67" t="n">
        <v>407</v>
      </c>
      <c r="B411" s="68" t="n">
        <f aca="false">EOMONTH(Input!$C$7,A411)</f>
        <v>55304</v>
      </c>
      <c r="D411" s="69" t="n">
        <f aca="false">RollUp!$N411</f>
        <v>4579.23034066292</v>
      </c>
    </row>
    <row r="412" customFormat="false" ht="12.05" hidden="false" customHeight="false" outlineLevel="0" collapsed="false">
      <c r="A412" s="67" t="n">
        <v>408</v>
      </c>
      <c r="B412" s="68" t="n">
        <f aca="false">EOMONTH(Input!$C$7,A412)</f>
        <v>55334</v>
      </c>
      <c r="D412" s="69" t="n">
        <f aca="false">RollUp!$N412</f>
        <v>4523.81499003039</v>
      </c>
    </row>
    <row r="413" customFormat="false" ht="12.05" hidden="false" customHeight="false" outlineLevel="0" collapsed="false">
      <c r="A413" s="67" t="n">
        <v>409</v>
      </c>
      <c r="B413" s="68" t="n">
        <f aca="false">EOMONTH(Input!$C$7,A413)</f>
        <v>55365</v>
      </c>
      <c r="D413" s="69" t="n">
        <f aca="false">RollUp!$N413</f>
        <v>4523.81499003039</v>
      </c>
    </row>
    <row r="414" customFormat="false" ht="12.05" hidden="false" customHeight="false" outlineLevel="0" collapsed="false">
      <c r="A414" s="67" t="n">
        <v>410</v>
      </c>
      <c r="B414" s="68" t="n">
        <f aca="false">EOMONTH(Input!$C$7,A414)</f>
        <v>55396</v>
      </c>
      <c r="D414" s="69" t="n">
        <f aca="false">RollUp!$N414</f>
        <v>4523.81499003039</v>
      </c>
    </row>
    <row r="415" customFormat="false" ht="12.05" hidden="false" customHeight="false" outlineLevel="0" collapsed="false">
      <c r="A415" s="67" t="n">
        <v>411</v>
      </c>
      <c r="B415" s="68" t="n">
        <f aca="false">EOMONTH(Input!$C$7,A415)</f>
        <v>55426</v>
      </c>
      <c r="D415" s="69" t="n">
        <f aca="false">RollUp!$N415</f>
        <v>4523.81499003039</v>
      </c>
    </row>
    <row r="416" customFormat="false" ht="12.05" hidden="false" customHeight="false" outlineLevel="0" collapsed="false">
      <c r="A416" s="67" t="n">
        <v>412</v>
      </c>
      <c r="B416" s="68" t="n">
        <f aca="false">EOMONTH(Input!$C$7,A416)</f>
        <v>55457</v>
      </c>
      <c r="D416" s="69" t="n">
        <f aca="false">RollUp!$N416</f>
        <v>4523.81499003039</v>
      </c>
    </row>
    <row r="417" customFormat="false" ht="12.05" hidden="false" customHeight="false" outlineLevel="0" collapsed="false">
      <c r="A417" s="67" t="n">
        <v>413</v>
      </c>
      <c r="B417" s="68" t="n">
        <f aca="false">EOMONTH(Input!$C$7,A417)</f>
        <v>55487</v>
      </c>
      <c r="D417" s="69" t="n">
        <f aca="false">RollUp!$N417</f>
        <v>4523.81499003039</v>
      </c>
    </row>
    <row r="418" customFormat="false" ht="12.05" hidden="false" customHeight="false" outlineLevel="0" collapsed="false">
      <c r="A418" s="67" t="n">
        <v>414</v>
      </c>
      <c r="B418" s="68" t="n">
        <f aca="false">EOMONTH(Input!$C$7,A418)</f>
        <v>55518</v>
      </c>
      <c r="D418" s="69" t="n">
        <f aca="false">RollUp!$N418</f>
        <v>4523.81499003039</v>
      </c>
    </row>
    <row r="419" customFormat="false" ht="12.05" hidden="false" customHeight="false" outlineLevel="0" collapsed="false">
      <c r="A419" s="67" t="n">
        <v>415</v>
      </c>
      <c r="B419" s="68" t="n">
        <f aca="false">EOMONTH(Input!$C$7,A419)</f>
        <v>55549</v>
      </c>
      <c r="D419" s="69" t="n">
        <f aca="false">RollUp!$N419</f>
        <v>4523.81499003039</v>
      </c>
    </row>
    <row r="420" customFormat="false" ht="12.05" hidden="false" customHeight="false" outlineLevel="0" collapsed="false">
      <c r="A420" s="67" t="n">
        <v>416</v>
      </c>
      <c r="B420" s="68" t="n">
        <f aca="false">EOMONTH(Input!$C$7,A420)</f>
        <v>55578</v>
      </c>
      <c r="D420" s="69" t="n">
        <f aca="false">RollUp!$N420</f>
        <v>4523.81499003039</v>
      </c>
    </row>
    <row r="421" customFormat="false" ht="12.05" hidden="false" customHeight="false" outlineLevel="0" collapsed="false">
      <c r="A421" s="67" t="n">
        <v>417</v>
      </c>
      <c r="B421" s="68" t="n">
        <f aca="false">EOMONTH(Input!$C$7,A421)</f>
        <v>55609</v>
      </c>
      <c r="D421" s="69" t="n">
        <f aca="false">RollUp!$N421</f>
        <v>4523.81499003039</v>
      </c>
    </row>
    <row r="422" customFormat="false" ht="12.05" hidden="false" customHeight="false" outlineLevel="0" collapsed="false">
      <c r="A422" s="67" t="n">
        <v>418</v>
      </c>
      <c r="B422" s="68" t="n">
        <f aca="false">EOMONTH(Input!$C$7,A422)</f>
        <v>55639</v>
      </c>
      <c r="D422" s="69" t="n">
        <f aca="false">RollUp!$N422</f>
        <v>4523.81499003039</v>
      </c>
    </row>
    <row r="423" customFormat="false" ht="12.05" hidden="false" customHeight="false" outlineLevel="0" collapsed="false">
      <c r="A423" s="67" t="n">
        <v>419</v>
      </c>
      <c r="B423" s="68" t="n">
        <f aca="false">EOMONTH(Input!$C$7,A423)</f>
        <v>55670</v>
      </c>
      <c r="D423" s="69" t="n">
        <f aca="false">RollUp!$N423</f>
        <v>4523.81499003039</v>
      </c>
    </row>
    <row r="424" customFormat="false" ht="12.05" hidden="false" customHeight="false" outlineLevel="0" collapsed="false">
      <c r="A424" s="67" t="n">
        <v>420</v>
      </c>
      <c r="B424" s="68" t="n">
        <f aca="false">EOMONTH(Input!$C$7,A424)</f>
        <v>55700</v>
      </c>
      <c r="D424" s="69" t="n">
        <f aca="false">RollUp!$N424</f>
        <v>4467.09240724232</v>
      </c>
    </row>
    <row r="425" customFormat="false" ht="12.05" hidden="false" customHeight="false" outlineLevel="0" collapsed="false">
      <c r="A425" s="67" t="n">
        <v>421</v>
      </c>
      <c r="B425" s="68" t="n">
        <f aca="false">EOMONTH(Input!$C$7,A425)</f>
        <v>55731</v>
      </c>
      <c r="D425" s="69" t="n">
        <f aca="false">RollUp!$N425</f>
        <v>4467.09240724232</v>
      </c>
    </row>
    <row r="426" customFormat="false" ht="12.05" hidden="false" customHeight="false" outlineLevel="0" collapsed="false">
      <c r="A426" s="67" t="n">
        <v>422</v>
      </c>
      <c r="B426" s="68" t="n">
        <f aca="false">EOMONTH(Input!$C$7,A426)</f>
        <v>55762</v>
      </c>
      <c r="D426" s="69" t="n">
        <f aca="false">RollUp!$N426</f>
        <v>4467.09240724232</v>
      </c>
    </row>
    <row r="427" customFormat="false" ht="12.05" hidden="false" customHeight="false" outlineLevel="0" collapsed="false">
      <c r="A427" s="67" t="n">
        <v>423</v>
      </c>
      <c r="B427" s="68" t="n">
        <f aca="false">EOMONTH(Input!$C$7,A427)</f>
        <v>55792</v>
      </c>
      <c r="D427" s="69" t="n">
        <f aca="false">RollUp!$N427</f>
        <v>4467.09240724232</v>
      </c>
    </row>
    <row r="428" customFormat="false" ht="12.05" hidden="false" customHeight="false" outlineLevel="0" collapsed="false">
      <c r="A428" s="67" t="n">
        <v>424</v>
      </c>
      <c r="B428" s="68" t="n">
        <f aca="false">EOMONTH(Input!$C$7,A428)</f>
        <v>55823</v>
      </c>
      <c r="D428" s="69" t="n">
        <f aca="false">RollUp!$N428</f>
        <v>4467.09240724232</v>
      </c>
    </row>
    <row r="429" customFormat="false" ht="12.05" hidden="false" customHeight="false" outlineLevel="0" collapsed="false">
      <c r="A429" s="67" t="n">
        <v>425</v>
      </c>
      <c r="B429" s="68" t="n">
        <f aca="false">EOMONTH(Input!$C$7,A429)</f>
        <v>55853</v>
      </c>
      <c r="D429" s="69" t="n">
        <f aca="false">RollUp!$N429</f>
        <v>4467.09240724232</v>
      </c>
    </row>
    <row r="430" customFormat="false" ht="12.05" hidden="false" customHeight="false" outlineLevel="0" collapsed="false">
      <c r="A430" s="67" t="n">
        <v>426</v>
      </c>
      <c r="B430" s="68" t="n">
        <f aca="false">EOMONTH(Input!$C$7,A430)</f>
        <v>55884</v>
      </c>
      <c r="D430" s="69" t="n">
        <f aca="false">RollUp!$N430</f>
        <v>4467.09240724232</v>
      </c>
    </row>
    <row r="431" customFormat="false" ht="12.05" hidden="false" customHeight="false" outlineLevel="0" collapsed="false">
      <c r="A431" s="67" t="n">
        <v>427</v>
      </c>
      <c r="B431" s="68" t="n">
        <f aca="false">EOMONTH(Input!$C$7,A431)</f>
        <v>55915</v>
      </c>
      <c r="D431" s="69" t="n">
        <f aca="false">RollUp!$N431</f>
        <v>4467.09240724232</v>
      </c>
    </row>
    <row r="432" customFormat="false" ht="12.05" hidden="false" customHeight="false" outlineLevel="0" collapsed="false">
      <c r="A432" s="67" t="n">
        <v>428</v>
      </c>
      <c r="B432" s="68" t="n">
        <f aca="false">EOMONTH(Input!$C$7,A432)</f>
        <v>55943</v>
      </c>
      <c r="D432" s="69" t="n">
        <f aca="false">RollUp!$N432</f>
        <v>4467.09240724232</v>
      </c>
    </row>
    <row r="433" customFormat="false" ht="12.05" hidden="false" customHeight="false" outlineLevel="0" collapsed="false">
      <c r="A433" s="67" t="n">
        <v>429</v>
      </c>
      <c r="B433" s="68" t="n">
        <f aca="false">EOMONTH(Input!$C$7,A433)</f>
        <v>55974</v>
      </c>
      <c r="D433" s="69" t="n">
        <f aca="false">RollUp!$N433</f>
        <v>4467.09240724232</v>
      </c>
    </row>
    <row r="434" customFormat="false" ht="12.05" hidden="false" customHeight="false" outlineLevel="0" collapsed="false">
      <c r="A434" s="67" t="n">
        <v>430</v>
      </c>
      <c r="B434" s="68" t="n">
        <f aca="false">EOMONTH(Input!$C$7,A434)</f>
        <v>56004</v>
      </c>
      <c r="D434" s="69" t="n">
        <f aca="false">RollUp!$N434</f>
        <v>4467.09240724232</v>
      </c>
    </row>
    <row r="435" customFormat="false" ht="12.05" hidden="false" customHeight="false" outlineLevel="0" collapsed="false">
      <c r="A435" s="67" t="n">
        <v>431</v>
      </c>
      <c r="B435" s="68" t="n">
        <f aca="false">EOMONTH(Input!$C$7,A435)</f>
        <v>56035</v>
      </c>
      <c r="D435" s="69" t="n">
        <f aca="false">RollUp!$N435</f>
        <v>4467.09240724232</v>
      </c>
    </row>
    <row r="436" customFormat="false" ht="12.05" hidden="false" customHeight="false" outlineLevel="0" collapsed="false">
      <c r="A436" s="67" t="n">
        <v>432</v>
      </c>
      <c r="B436" s="68" t="n">
        <f aca="false">EOMONTH(Input!$C$7,A436)</f>
        <v>56065</v>
      </c>
      <c r="D436" s="69" t="n">
        <f aca="false">RollUp!$N436</f>
        <v>4409.03047990133</v>
      </c>
    </row>
    <row r="437" customFormat="false" ht="12.05" hidden="false" customHeight="false" outlineLevel="0" collapsed="false">
      <c r="A437" s="67" t="n">
        <v>433</v>
      </c>
      <c r="B437" s="68" t="n">
        <f aca="false">EOMONTH(Input!$C$7,A437)</f>
        <v>56096</v>
      </c>
      <c r="D437" s="69" t="n">
        <f aca="false">RollUp!$N437</f>
        <v>4409.03047990133</v>
      </c>
    </row>
    <row r="438" customFormat="false" ht="12.05" hidden="false" customHeight="false" outlineLevel="0" collapsed="false">
      <c r="A438" s="67" t="n">
        <v>434</v>
      </c>
      <c r="B438" s="68" t="n">
        <f aca="false">EOMONTH(Input!$C$7,A438)</f>
        <v>56127</v>
      </c>
      <c r="D438" s="69" t="n">
        <f aca="false">RollUp!$N438</f>
        <v>4409.03047990133</v>
      </c>
    </row>
    <row r="439" customFormat="false" ht="12.05" hidden="false" customHeight="false" outlineLevel="0" collapsed="false">
      <c r="A439" s="67" t="n">
        <v>435</v>
      </c>
      <c r="B439" s="68" t="n">
        <f aca="false">EOMONTH(Input!$C$7,A439)</f>
        <v>56157</v>
      </c>
      <c r="D439" s="69" t="n">
        <f aca="false">RollUp!$N439</f>
        <v>4409.03047990133</v>
      </c>
    </row>
    <row r="440" customFormat="false" ht="12.05" hidden="false" customHeight="false" outlineLevel="0" collapsed="false">
      <c r="A440" s="67" t="n">
        <v>436</v>
      </c>
      <c r="B440" s="68" t="n">
        <f aca="false">EOMONTH(Input!$C$7,A440)</f>
        <v>56188</v>
      </c>
      <c r="D440" s="69" t="n">
        <f aca="false">RollUp!$N440</f>
        <v>4409.03047990133</v>
      </c>
    </row>
    <row r="441" customFormat="false" ht="12.05" hidden="false" customHeight="false" outlineLevel="0" collapsed="false">
      <c r="A441" s="67" t="n">
        <v>437</v>
      </c>
      <c r="B441" s="68" t="n">
        <f aca="false">EOMONTH(Input!$C$7,A441)</f>
        <v>56218</v>
      </c>
      <c r="D441" s="69" t="n">
        <f aca="false">RollUp!$N441</f>
        <v>4409.03047990133</v>
      </c>
    </row>
    <row r="442" customFormat="false" ht="12.05" hidden="false" customHeight="false" outlineLevel="0" collapsed="false">
      <c r="A442" s="67" t="n">
        <v>438</v>
      </c>
      <c r="B442" s="68" t="n">
        <f aca="false">EOMONTH(Input!$C$7,A442)</f>
        <v>56249</v>
      </c>
      <c r="D442" s="69" t="n">
        <f aca="false">RollUp!$N442</f>
        <v>4409.03047990133</v>
      </c>
    </row>
    <row r="443" customFormat="false" ht="12.05" hidden="false" customHeight="false" outlineLevel="0" collapsed="false">
      <c r="A443" s="67" t="n">
        <v>439</v>
      </c>
      <c r="B443" s="68" t="n">
        <f aca="false">EOMONTH(Input!$C$7,A443)</f>
        <v>56280</v>
      </c>
      <c r="D443" s="69" t="n">
        <f aca="false">RollUp!$N443</f>
        <v>4409.03047990133</v>
      </c>
    </row>
    <row r="444" customFormat="false" ht="12.05" hidden="false" customHeight="false" outlineLevel="0" collapsed="false">
      <c r="A444" s="67" t="n">
        <v>440</v>
      </c>
      <c r="B444" s="68" t="n">
        <f aca="false">EOMONTH(Input!$C$7,A444)</f>
        <v>56308</v>
      </c>
      <c r="D444" s="69" t="n">
        <f aca="false">RollUp!$N444</f>
        <v>4409.03047990133</v>
      </c>
    </row>
    <row r="445" customFormat="false" ht="12.05" hidden="false" customHeight="false" outlineLevel="0" collapsed="false">
      <c r="A445" s="67" t="n">
        <v>441</v>
      </c>
      <c r="B445" s="68" t="n">
        <f aca="false">EOMONTH(Input!$C$7,A445)</f>
        <v>56339</v>
      </c>
      <c r="D445" s="69" t="n">
        <f aca="false">RollUp!$N445</f>
        <v>4409.03047990133</v>
      </c>
    </row>
    <row r="446" customFormat="false" ht="12.05" hidden="false" customHeight="false" outlineLevel="0" collapsed="false">
      <c r="A446" s="67" t="n">
        <v>442</v>
      </c>
      <c r="B446" s="68" t="n">
        <f aca="false">EOMONTH(Input!$C$7,A446)</f>
        <v>56369</v>
      </c>
      <c r="D446" s="69" t="n">
        <f aca="false">RollUp!$N446</f>
        <v>4409.03047990133</v>
      </c>
    </row>
    <row r="447" customFormat="false" ht="12.05" hidden="false" customHeight="false" outlineLevel="0" collapsed="false">
      <c r="A447" s="67" t="n">
        <v>443</v>
      </c>
      <c r="B447" s="68" t="n">
        <f aca="false">EOMONTH(Input!$C$7,A447)</f>
        <v>56400</v>
      </c>
      <c r="D447" s="69" t="n">
        <f aca="false">RollUp!$N447</f>
        <v>4409.03047990133</v>
      </c>
    </row>
    <row r="448" customFormat="false" ht="12.05" hidden="false" customHeight="false" outlineLevel="0" collapsed="false">
      <c r="A448" s="67" t="n">
        <v>444</v>
      </c>
      <c r="B448" s="68" t="n">
        <f aca="false">EOMONTH(Input!$C$7,A448)</f>
        <v>56430</v>
      </c>
      <c r="D448" s="69" t="n">
        <f aca="false">RollUp!$N448</f>
        <v>4349.59627432945</v>
      </c>
    </row>
    <row r="449" customFormat="false" ht="12.05" hidden="false" customHeight="false" outlineLevel="0" collapsed="false">
      <c r="A449" s="67" t="n">
        <v>445</v>
      </c>
      <c r="B449" s="68" t="n">
        <f aca="false">EOMONTH(Input!$C$7,A449)</f>
        <v>56461</v>
      </c>
      <c r="D449" s="69" t="n">
        <f aca="false">RollUp!$N449</f>
        <v>4349.59627432945</v>
      </c>
    </row>
    <row r="450" customFormat="false" ht="12.05" hidden="false" customHeight="false" outlineLevel="0" collapsed="false">
      <c r="A450" s="67" t="n">
        <v>446</v>
      </c>
      <c r="B450" s="68" t="n">
        <f aca="false">EOMONTH(Input!$C$7,A450)</f>
        <v>56492</v>
      </c>
      <c r="D450" s="69" t="n">
        <f aca="false">RollUp!$N450</f>
        <v>4349.59627432945</v>
      </c>
    </row>
    <row r="451" customFormat="false" ht="12.05" hidden="false" customHeight="false" outlineLevel="0" collapsed="false">
      <c r="A451" s="67" t="n">
        <v>447</v>
      </c>
      <c r="B451" s="68" t="n">
        <f aca="false">EOMONTH(Input!$C$7,A451)</f>
        <v>56522</v>
      </c>
      <c r="D451" s="69" t="n">
        <f aca="false">RollUp!$N451</f>
        <v>4349.59627432945</v>
      </c>
    </row>
    <row r="452" customFormat="false" ht="12.05" hidden="false" customHeight="false" outlineLevel="0" collapsed="false">
      <c r="A452" s="67" t="n">
        <v>448</v>
      </c>
      <c r="B452" s="68" t="n">
        <f aca="false">EOMONTH(Input!$C$7,A452)</f>
        <v>56553</v>
      </c>
      <c r="D452" s="69" t="n">
        <f aca="false">RollUp!$N452</f>
        <v>4349.59627432945</v>
      </c>
    </row>
    <row r="453" customFormat="false" ht="12.05" hidden="false" customHeight="false" outlineLevel="0" collapsed="false">
      <c r="A453" s="67" t="n">
        <v>449</v>
      </c>
      <c r="B453" s="68" t="n">
        <f aca="false">EOMONTH(Input!$C$7,A453)</f>
        <v>56583</v>
      </c>
      <c r="D453" s="69" t="n">
        <f aca="false">RollUp!$N453</f>
        <v>4349.59627432945</v>
      </c>
    </row>
    <row r="454" customFormat="false" ht="12.05" hidden="false" customHeight="false" outlineLevel="0" collapsed="false">
      <c r="A454" s="67" t="n">
        <v>450</v>
      </c>
      <c r="B454" s="68" t="n">
        <f aca="false">EOMONTH(Input!$C$7,A454)</f>
        <v>56614</v>
      </c>
      <c r="D454" s="69" t="n">
        <f aca="false">RollUp!$N454</f>
        <v>4349.59627432945</v>
      </c>
    </row>
    <row r="455" customFormat="false" ht="12.05" hidden="false" customHeight="false" outlineLevel="0" collapsed="false">
      <c r="A455" s="67" t="n">
        <v>451</v>
      </c>
      <c r="B455" s="68" t="n">
        <f aca="false">EOMONTH(Input!$C$7,A455)</f>
        <v>56645</v>
      </c>
      <c r="D455" s="69" t="n">
        <f aca="false">RollUp!$N455</f>
        <v>4349.59627432945</v>
      </c>
    </row>
    <row r="456" customFormat="false" ht="12.05" hidden="false" customHeight="false" outlineLevel="0" collapsed="false">
      <c r="A456" s="67" t="n">
        <v>452</v>
      </c>
      <c r="B456" s="68" t="n">
        <f aca="false">EOMONTH(Input!$C$7,A456)</f>
        <v>56673</v>
      </c>
      <c r="D456" s="69" t="n">
        <f aca="false">RollUp!$N456</f>
        <v>4349.59627432945</v>
      </c>
    </row>
    <row r="457" customFormat="false" ht="12.05" hidden="false" customHeight="false" outlineLevel="0" collapsed="false">
      <c r="A457" s="67" t="n">
        <v>453</v>
      </c>
      <c r="B457" s="68" t="n">
        <f aca="false">EOMONTH(Input!$C$7,A457)</f>
        <v>56704</v>
      </c>
      <c r="D457" s="69" t="n">
        <f aca="false">RollUp!$N457</f>
        <v>4349.59627432945</v>
      </c>
    </row>
    <row r="458" customFormat="false" ht="12.05" hidden="false" customHeight="false" outlineLevel="0" collapsed="false">
      <c r="A458" s="67" t="n">
        <v>454</v>
      </c>
      <c r="B458" s="68" t="n">
        <f aca="false">EOMONTH(Input!$C$7,A458)</f>
        <v>56734</v>
      </c>
      <c r="D458" s="69" t="n">
        <f aca="false">RollUp!$N458</f>
        <v>4349.59627432945</v>
      </c>
    </row>
    <row r="459" customFormat="false" ht="12.05" hidden="false" customHeight="false" outlineLevel="0" collapsed="false">
      <c r="A459" s="67" t="n">
        <v>455</v>
      </c>
      <c r="B459" s="68" t="n">
        <f aca="false">EOMONTH(Input!$C$7,A459)</f>
        <v>56765</v>
      </c>
      <c r="D459" s="69" t="n">
        <f aca="false">RollUp!$N459</f>
        <v>4349.59627432945</v>
      </c>
    </row>
    <row r="460" customFormat="false" ht="12.05" hidden="false" customHeight="false" outlineLevel="0" collapsed="false">
      <c r="A460" s="67" t="n">
        <v>456</v>
      </c>
      <c r="B460" s="68" t="n">
        <f aca="false">EOMONTH(Input!$C$7,A460)</f>
        <v>56795</v>
      </c>
      <c r="D460" s="69" t="n">
        <f aca="false">RollUp!$N460</f>
        <v>4288.75601377152</v>
      </c>
    </row>
    <row r="461" customFormat="false" ht="12.05" hidden="false" customHeight="false" outlineLevel="0" collapsed="false">
      <c r="A461" s="67" t="n">
        <v>457</v>
      </c>
      <c r="B461" s="68" t="n">
        <f aca="false">EOMONTH(Input!$C$7,A461)</f>
        <v>56826</v>
      </c>
      <c r="D461" s="69" t="n">
        <f aca="false">RollUp!$N461</f>
        <v>4288.75601377152</v>
      </c>
    </row>
    <row r="462" customFormat="false" ht="12.05" hidden="false" customHeight="false" outlineLevel="0" collapsed="false">
      <c r="A462" s="67" t="n">
        <v>458</v>
      </c>
      <c r="B462" s="68" t="n">
        <f aca="false">EOMONTH(Input!$C$7,A462)</f>
        <v>56857</v>
      </c>
      <c r="D462" s="69" t="n">
        <f aca="false">RollUp!$N462</f>
        <v>4288.75601377152</v>
      </c>
    </row>
    <row r="463" customFormat="false" ht="12.05" hidden="false" customHeight="false" outlineLevel="0" collapsed="false">
      <c r="A463" s="67" t="n">
        <v>459</v>
      </c>
      <c r="B463" s="68" t="n">
        <f aca="false">EOMONTH(Input!$C$7,A463)</f>
        <v>56887</v>
      </c>
      <c r="D463" s="69" t="n">
        <f aca="false">RollUp!$N463</f>
        <v>4288.75601377152</v>
      </c>
    </row>
    <row r="464" customFormat="false" ht="12.05" hidden="false" customHeight="false" outlineLevel="0" collapsed="false">
      <c r="A464" s="67" t="n">
        <v>460</v>
      </c>
      <c r="B464" s="68" t="n">
        <f aca="false">EOMONTH(Input!$C$7,A464)</f>
        <v>56918</v>
      </c>
      <c r="D464" s="69" t="n">
        <f aca="false">RollUp!$N464</f>
        <v>4288.75601377152</v>
      </c>
    </row>
    <row r="465" customFormat="false" ht="12.05" hidden="false" customHeight="false" outlineLevel="0" collapsed="false">
      <c r="A465" s="67" t="n">
        <v>461</v>
      </c>
      <c r="B465" s="68" t="n">
        <f aca="false">EOMONTH(Input!$C$7,A465)</f>
        <v>56948</v>
      </c>
      <c r="D465" s="69" t="n">
        <f aca="false">RollUp!$N465</f>
        <v>4288.75601377152</v>
      </c>
    </row>
    <row r="466" customFormat="false" ht="12.05" hidden="false" customHeight="false" outlineLevel="0" collapsed="false">
      <c r="A466" s="67" t="n">
        <v>462</v>
      </c>
      <c r="B466" s="68" t="n">
        <f aca="false">EOMONTH(Input!$C$7,A466)</f>
        <v>56979</v>
      </c>
      <c r="D466" s="69" t="n">
        <f aca="false">RollUp!$N466</f>
        <v>4288.75601377152</v>
      </c>
    </row>
    <row r="467" customFormat="false" ht="12.05" hidden="false" customHeight="false" outlineLevel="0" collapsed="false">
      <c r="A467" s="67" t="n">
        <v>463</v>
      </c>
      <c r="B467" s="68" t="n">
        <f aca="false">EOMONTH(Input!$C$7,A467)</f>
        <v>57010</v>
      </c>
      <c r="D467" s="69" t="n">
        <f aca="false">RollUp!$N467</f>
        <v>4288.75601377152</v>
      </c>
    </row>
    <row r="468" customFormat="false" ht="12.05" hidden="false" customHeight="false" outlineLevel="0" collapsed="false">
      <c r="A468" s="67" t="n">
        <v>464</v>
      </c>
      <c r="B468" s="68" t="n">
        <f aca="false">EOMONTH(Input!$C$7,A468)</f>
        <v>57039</v>
      </c>
      <c r="D468" s="69" t="n">
        <f aca="false">RollUp!$N468</f>
        <v>4288.75601377152</v>
      </c>
    </row>
    <row r="469" customFormat="false" ht="12.05" hidden="false" customHeight="false" outlineLevel="0" collapsed="false">
      <c r="A469" s="67" t="n">
        <v>465</v>
      </c>
      <c r="B469" s="68" t="n">
        <f aca="false">EOMONTH(Input!$C$7,A469)</f>
        <v>57070</v>
      </c>
      <c r="D469" s="69" t="n">
        <f aca="false">RollUp!$N469</f>
        <v>4288.75601377152</v>
      </c>
    </row>
    <row r="470" customFormat="false" ht="12.05" hidden="false" customHeight="false" outlineLevel="0" collapsed="false">
      <c r="A470" s="67" t="n">
        <v>466</v>
      </c>
      <c r="B470" s="68" t="n">
        <f aca="false">EOMONTH(Input!$C$7,A470)</f>
        <v>57100</v>
      </c>
      <c r="D470" s="69" t="n">
        <f aca="false">RollUp!$N470</f>
        <v>4288.75601377152</v>
      </c>
    </row>
    <row r="471" customFormat="false" ht="12.05" hidden="false" customHeight="false" outlineLevel="0" collapsed="false">
      <c r="A471" s="67" t="n">
        <v>467</v>
      </c>
      <c r="B471" s="68" t="n">
        <f aca="false">EOMONTH(Input!$C$7,A471)</f>
        <v>57131</v>
      </c>
      <c r="D471" s="69" t="n">
        <f aca="false">RollUp!$N471</f>
        <v>4288.75601377152</v>
      </c>
    </row>
    <row r="472" customFormat="false" ht="12.05" hidden="false" customHeight="false" outlineLevel="0" collapsed="false">
      <c r="A472" s="67" t="n">
        <v>468</v>
      </c>
      <c r="B472" s="68" t="n">
        <f aca="false">EOMONTH(Input!$C$7,A472)</f>
        <v>57161</v>
      </c>
      <c r="D472" s="69" t="n">
        <f aca="false">RollUp!$N472</f>
        <v>4226.4750560016</v>
      </c>
    </row>
    <row r="473" customFormat="false" ht="12.05" hidden="false" customHeight="false" outlineLevel="0" collapsed="false">
      <c r="A473" s="67" t="n">
        <v>469</v>
      </c>
      <c r="B473" s="68" t="n">
        <f aca="false">EOMONTH(Input!$C$7,A473)</f>
        <v>57192</v>
      </c>
      <c r="D473" s="69" t="n">
        <f aca="false">RollUp!$N473</f>
        <v>4226.4750560016</v>
      </c>
    </row>
    <row r="474" customFormat="false" ht="12.05" hidden="false" customHeight="false" outlineLevel="0" collapsed="false">
      <c r="A474" s="67" t="n">
        <v>470</v>
      </c>
      <c r="B474" s="68" t="n">
        <f aca="false">EOMONTH(Input!$C$7,A474)</f>
        <v>57223</v>
      </c>
      <c r="D474" s="69" t="n">
        <f aca="false">RollUp!$N474</f>
        <v>4226.4750560016</v>
      </c>
    </row>
    <row r="475" customFormat="false" ht="12.05" hidden="false" customHeight="false" outlineLevel="0" collapsed="false">
      <c r="A475" s="67" t="n">
        <v>471</v>
      </c>
      <c r="B475" s="68" t="n">
        <f aca="false">EOMONTH(Input!$C$7,A475)</f>
        <v>57253</v>
      </c>
      <c r="D475" s="69" t="n">
        <f aca="false">RollUp!$N475</f>
        <v>4226.4750560016</v>
      </c>
    </row>
    <row r="476" customFormat="false" ht="12.05" hidden="false" customHeight="false" outlineLevel="0" collapsed="false">
      <c r="A476" s="67" t="n">
        <v>472</v>
      </c>
      <c r="B476" s="68" t="n">
        <f aca="false">EOMONTH(Input!$C$7,A476)</f>
        <v>57284</v>
      </c>
      <c r="D476" s="69" t="n">
        <f aca="false">RollUp!$N476</f>
        <v>4226.4750560016</v>
      </c>
    </row>
    <row r="477" customFormat="false" ht="12.05" hidden="false" customHeight="false" outlineLevel="0" collapsed="false">
      <c r="A477" s="67" t="n">
        <v>473</v>
      </c>
      <c r="B477" s="68" t="n">
        <f aca="false">EOMONTH(Input!$C$7,A477)</f>
        <v>57314</v>
      </c>
      <c r="D477" s="69" t="n">
        <f aca="false">RollUp!$N477</f>
        <v>4226.4750560016</v>
      </c>
    </row>
    <row r="478" customFormat="false" ht="12.05" hidden="false" customHeight="false" outlineLevel="0" collapsed="false">
      <c r="A478" s="67" t="n">
        <v>474</v>
      </c>
      <c r="B478" s="68" t="n">
        <f aca="false">EOMONTH(Input!$C$7,A478)</f>
        <v>57345</v>
      </c>
      <c r="D478" s="69" t="n">
        <f aca="false">RollUp!$N478</f>
        <v>4226.4750560016</v>
      </c>
    </row>
    <row r="479" customFormat="false" ht="12.05" hidden="false" customHeight="false" outlineLevel="0" collapsed="false">
      <c r="A479" s="67" t="n">
        <v>475</v>
      </c>
      <c r="B479" s="68" t="n">
        <f aca="false">EOMONTH(Input!$C$7,A479)</f>
        <v>57376</v>
      </c>
      <c r="D479" s="69" t="n">
        <f aca="false">RollUp!$N479</f>
        <v>4226.4750560016</v>
      </c>
    </row>
    <row r="480" customFormat="false" ht="12.05" hidden="false" customHeight="false" outlineLevel="0" collapsed="false">
      <c r="A480" s="67" t="n">
        <v>476</v>
      </c>
      <c r="B480" s="68" t="n">
        <f aca="false">EOMONTH(Input!$C$7,A480)</f>
        <v>57404</v>
      </c>
      <c r="D480" s="69" t="n">
        <f aca="false">RollUp!$N480</f>
        <v>4226.4750560016</v>
      </c>
    </row>
    <row r="481" customFormat="false" ht="12.05" hidden="false" customHeight="false" outlineLevel="0" collapsed="false">
      <c r="A481" s="67" t="n">
        <v>477</v>
      </c>
      <c r="B481" s="68" t="n">
        <f aca="false">EOMONTH(Input!$C$7,A481)</f>
        <v>57435</v>
      </c>
      <c r="D481" s="69" t="n">
        <f aca="false">RollUp!$N481</f>
        <v>4226.4750560016</v>
      </c>
    </row>
    <row r="482" customFormat="false" ht="12.05" hidden="false" customHeight="false" outlineLevel="0" collapsed="false">
      <c r="A482" s="67" t="n">
        <v>478</v>
      </c>
      <c r="B482" s="68" t="n">
        <f aca="false">EOMONTH(Input!$C$7,A482)</f>
        <v>57465</v>
      </c>
      <c r="D482" s="69" t="n">
        <f aca="false">RollUp!$N482</f>
        <v>4226.4750560016</v>
      </c>
    </row>
    <row r="483" customFormat="false" ht="12.05" hidden="false" customHeight="false" outlineLevel="0" collapsed="false">
      <c r="A483" s="67" t="n">
        <v>479</v>
      </c>
      <c r="B483" s="68" t="n">
        <f aca="false">EOMONTH(Input!$C$7,A483)</f>
        <v>57496</v>
      </c>
      <c r="D483" s="69" t="n">
        <f aca="false">RollUp!$N483</f>
        <v>4226.4750560016</v>
      </c>
    </row>
    <row r="484" customFormat="false" ht="12.05" hidden="false" customHeight="false" outlineLevel="0" collapsed="false">
      <c r="A484" s="67" t="n">
        <v>480</v>
      </c>
      <c r="B484" s="68" t="n">
        <f aca="false">EOMONTH(Input!$C$7,A484)</f>
        <v>57526</v>
      </c>
      <c r="D484" s="69" t="n">
        <f aca="false">RollUp!$N484</f>
        <v>4162.71787031542</v>
      </c>
    </row>
    <row r="485" customFormat="false" ht="12.05" hidden="false" customHeight="false" outlineLevel="0" collapsed="false">
      <c r="A485" s="67" t="n">
        <v>481</v>
      </c>
      <c r="B485" s="68" t="n">
        <f aca="false">EOMONTH(Input!$C$7,A485)</f>
        <v>57557</v>
      </c>
      <c r="D485" s="69" t="n">
        <f aca="false">RollUp!$N485</f>
        <v>4162.71787031542</v>
      </c>
    </row>
    <row r="486" customFormat="false" ht="12.05" hidden="false" customHeight="false" outlineLevel="0" collapsed="false">
      <c r="A486" s="67" t="n">
        <v>482</v>
      </c>
      <c r="B486" s="68" t="n">
        <f aca="false">EOMONTH(Input!$C$7,A486)</f>
        <v>57588</v>
      </c>
      <c r="D486" s="69" t="n">
        <f aca="false">RollUp!$N486</f>
        <v>4162.71787031542</v>
      </c>
    </row>
    <row r="487" customFormat="false" ht="12.05" hidden="false" customHeight="false" outlineLevel="0" collapsed="false">
      <c r="A487" s="67" t="n">
        <v>483</v>
      </c>
      <c r="B487" s="68" t="n">
        <f aca="false">EOMONTH(Input!$C$7,A487)</f>
        <v>57618</v>
      </c>
      <c r="D487" s="69" t="n">
        <f aca="false">RollUp!$N487</f>
        <v>4162.71787031542</v>
      </c>
    </row>
    <row r="488" customFormat="false" ht="12.05" hidden="false" customHeight="false" outlineLevel="0" collapsed="false">
      <c r="A488" s="67" t="n">
        <v>484</v>
      </c>
      <c r="B488" s="68" t="n">
        <f aca="false">EOMONTH(Input!$C$7,A488)</f>
        <v>57649</v>
      </c>
      <c r="D488" s="69" t="n">
        <f aca="false">RollUp!$N488</f>
        <v>4162.71787031542</v>
      </c>
    </row>
    <row r="489" customFormat="false" ht="12.05" hidden="false" customHeight="false" outlineLevel="0" collapsed="false">
      <c r="A489" s="67" t="n">
        <v>485</v>
      </c>
      <c r="B489" s="68" t="n">
        <f aca="false">EOMONTH(Input!$C$7,A489)</f>
        <v>57679</v>
      </c>
      <c r="D489" s="69" t="n">
        <f aca="false">RollUp!$N489</f>
        <v>4162.71787031542</v>
      </c>
    </row>
    <row r="490" customFormat="false" ht="12.05" hidden="false" customHeight="false" outlineLevel="0" collapsed="false">
      <c r="A490" s="67" t="n">
        <v>486</v>
      </c>
      <c r="B490" s="68" t="n">
        <f aca="false">EOMONTH(Input!$C$7,A490)</f>
        <v>57710</v>
      </c>
      <c r="D490" s="69" t="n">
        <f aca="false">RollUp!$N490</f>
        <v>4162.71787031542</v>
      </c>
    </row>
    <row r="491" customFormat="false" ht="12.05" hidden="false" customHeight="false" outlineLevel="0" collapsed="false">
      <c r="A491" s="67" t="n">
        <v>487</v>
      </c>
      <c r="B491" s="68" t="n">
        <f aca="false">EOMONTH(Input!$C$7,A491)</f>
        <v>57741</v>
      </c>
      <c r="D491" s="69" t="n">
        <f aca="false">RollUp!$N491</f>
        <v>4162.71787031542</v>
      </c>
    </row>
    <row r="492" customFormat="false" ht="12.05" hidden="false" customHeight="false" outlineLevel="0" collapsed="false">
      <c r="A492" s="67" t="n">
        <v>488</v>
      </c>
      <c r="B492" s="68" t="n">
        <f aca="false">EOMONTH(Input!$C$7,A492)</f>
        <v>57769</v>
      </c>
      <c r="D492" s="69" t="n">
        <f aca="false">RollUp!$N492</f>
        <v>4162.71787031542</v>
      </c>
    </row>
    <row r="493" customFormat="false" ht="12.05" hidden="false" customHeight="false" outlineLevel="0" collapsed="false">
      <c r="A493" s="67" t="n">
        <v>489</v>
      </c>
      <c r="B493" s="68" t="n">
        <f aca="false">EOMONTH(Input!$C$7,A493)</f>
        <v>57800</v>
      </c>
      <c r="D493" s="69" t="n">
        <f aca="false">RollUp!$N493</f>
        <v>4162.71787031542</v>
      </c>
    </row>
    <row r="494" customFormat="false" ht="12.05" hidden="false" customHeight="false" outlineLevel="0" collapsed="false">
      <c r="A494" s="67" t="n">
        <v>490</v>
      </c>
      <c r="B494" s="68" t="n">
        <f aca="false">EOMONTH(Input!$C$7,A494)</f>
        <v>57830</v>
      </c>
      <c r="D494" s="69" t="n">
        <f aca="false">RollUp!$N494</f>
        <v>4162.71787031542</v>
      </c>
    </row>
    <row r="495" customFormat="false" ht="12.05" hidden="false" customHeight="false" outlineLevel="0" collapsed="false">
      <c r="A495" s="67" t="n">
        <v>491</v>
      </c>
      <c r="B495" s="68" t="n">
        <f aca="false">EOMONTH(Input!$C$7,A495)</f>
        <v>57861</v>
      </c>
      <c r="D495" s="69" t="n">
        <f aca="false">RollUp!$N495</f>
        <v>4162.71787031542</v>
      </c>
    </row>
    <row r="496" customFormat="false" ht="12.05" hidden="false" customHeight="false" outlineLevel="0" collapsed="false">
      <c r="A496" s="67" t="n">
        <v>492</v>
      </c>
      <c r="B496" s="68" t="n">
        <f aca="false">EOMONTH(Input!$C$7,A496)</f>
        <v>57891</v>
      </c>
      <c r="D496" s="69" t="n">
        <f aca="false">RollUp!$N496</f>
        <v>4097.44801389182</v>
      </c>
    </row>
    <row r="497" customFormat="false" ht="12.05" hidden="false" customHeight="false" outlineLevel="0" collapsed="false">
      <c r="A497" s="67" t="n">
        <v>493</v>
      </c>
      <c r="B497" s="68" t="n">
        <f aca="false">EOMONTH(Input!$C$7,A497)</f>
        <v>57922</v>
      </c>
      <c r="D497" s="69" t="n">
        <f aca="false">RollUp!$N497</f>
        <v>4097.44801389182</v>
      </c>
    </row>
    <row r="498" customFormat="false" ht="12.05" hidden="false" customHeight="false" outlineLevel="0" collapsed="false">
      <c r="A498" s="67" t="n">
        <v>494</v>
      </c>
      <c r="B498" s="68" t="n">
        <f aca="false">EOMONTH(Input!$C$7,A498)</f>
        <v>57953</v>
      </c>
      <c r="D498" s="69" t="n">
        <f aca="false">RollUp!$N498</f>
        <v>4097.44801389182</v>
      </c>
    </row>
    <row r="499" customFormat="false" ht="12.05" hidden="false" customHeight="false" outlineLevel="0" collapsed="false">
      <c r="A499" s="67" t="n">
        <v>495</v>
      </c>
      <c r="B499" s="68" t="n">
        <f aca="false">EOMONTH(Input!$C$7,A499)</f>
        <v>57983</v>
      </c>
      <c r="D499" s="69" t="n">
        <f aca="false">RollUp!$N499</f>
        <v>4097.44801389182</v>
      </c>
    </row>
    <row r="500" customFormat="false" ht="12.05" hidden="false" customHeight="false" outlineLevel="0" collapsed="false">
      <c r="A500" s="67" t="n">
        <v>496</v>
      </c>
      <c r="B500" s="68" t="n">
        <f aca="false">EOMONTH(Input!$C$7,A500)</f>
        <v>58014</v>
      </c>
      <c r="D500" s="69" t="n">
        <f aca="false">RollUp!$N500</f>
        <v>4097.44801389182</v>
      </c>
    </row>
    <row r="501" customFormat="false" ht="12.05" hidden="false" customHeight="false" outlineLevel="0" collapsed="false">
      <c r="A501" s="67" t="n">
        <v>497</v>
      </c>
      <c r="B501" s="68" t="n">
        <f aca="false">EOMONTH(Input!$C$7,A501)</f>
        <v>58044</v>
      </c>
      <c r="D501" s="69" t="n">
        <f aca="false">RollUp!$N501</f>
        <v>4097.44801389182</v>
      </c>
    </row>
    <row r="502" customFormat="false" ht="12.05" hidden="false" customHeight="false" outlineLevel="0" collapsed="false">
      <c r="A502" s="67" t="n">
        <v>498</v>
      </c>
      <c r="B502" s="68" t="n">
        <f aca="false">EOMONTH(Input!$C$7,A502)</f>
        <v>58075</v>
      </c>
      <c r="D502" s="69" t="n">
        <f aca="false">RollUp!$N502</f>
        <v>4097.44801389182</v>
      </c>
    </row>
    <row r="503" customFormat="false" ht="12.05" hidden="false" customHeight="false" outlineLevel="0" collapsed="false">
      <c r="A503" s="67" t="n">
        <v>499</v>
      </c>
      <c r="B503" s="68" t="n">
        <f aca="false">EOMONTH(Input!$C$7,A503)</f>
        <v>58106</v>
      </c>
      <c r="D503" s="69" t="n">
        <f aca="false">RollUp!$N503</f>
        <v>4097.44801389182</v>
      </c>
    </row>
    <row r="504" customFormat="false" ht="12.05" hidden="false" customHeight="false" outlineLevel="0" collapsed="false">
      <c r="A504" s="67" t="n">
        <v>500</v>
      </c>
      <c r="B504" s="68" t="n">
        <f aca="false">EOMONTH(Input!$C$7,A504)</f>
        <v>58134</v>
      </c>
      <c r="D504" s="69" t="n">
        <f aca="false">RollUp!$N504</f>
        <v>4097.44801389182</v>
      </c>
    </row>
    <row r="505" customFormat="false" ht="12.05" hidden="false" customHeight="false" outlineLevel="0" collapsed="false">
      <c r="A505" s="67" t="n">
        <v>501</v>
      </c>
      <c r="B505" s="68" t="n">
        <f aca="false">EOMONTH(Input!$C$7,A505)</f>
        <v>58165</v>
      </c>
      <c r="D505" s="69" t="n">
        <f aca="false">RollUp!$N505</f>
        <v>4097.44801389182</v>
      </c>
    </row>
    <row r="506" customFormat="false" ht="12.05" hidden="false" customHeight="false" outlineLevel="0" collapsed="false">
      <c r="A506" s="67" t="n">
        <v>502</v>
      </c>
      <c r="B506" s="68" t="n">
        <f aca="false">EOMONTH(Input!$C$7,A506)</f>
        <v>58195</v>
      </c>
      <c r="D506" s="69" t="n">
        <f aca="false">RollUp!$N506</f>
        <v>4097.44801389182</v>
      </c>
    </row>
    <row r="507" customFormat="false" ht="12.05" hidden="false" customHeight="false" outlineLevel="0" collapsed="false">
      <c r="A507" s="67" t="n">
        <v>503</v>
      </c>
      <c r="B507" s="68" t="n">
        <f aca="false">EOMONTH(Input!$C$7,A507)</f>
        <v>58226</v>
      </c>
      <c r="D507" s="69" t="n">
        <f aca="false">RollUp!$N507</f>
        <v>4097.44801389182</v>
      </c>
    </row>
    <row r="508" customFormat="false" ht="12.05" hidden="false" customHeight="false" outlineLevel="0" collapsed="false">
      <c r="A508" s="67" t="n">
        <v>504</v>
      </c>
      <c r="B508" s="68" t="n">
        <f aca="false">EOMONTH(Input!$C$7,A508)</f>
        <v>58256</v>
      </c>
      <c r="D508" s="69" t="n">
        <f aca="false">RollUp!$N508</f>
        <v>4030.62810750536</v>
      </c>
    </row>
    <row r="509" customFormat="false" ht="12.05" hidden="false" customHeight="false" outlineLevel="0" collapsed="false">
      <c r="A509" s="67" t="n">
        <v>505</v>
      </c>
      <c r="B509" s="68" t="n">
        <f aca="false">EOMONTH(Input!$C$7,A509)</f>
        <v>58287</v>
      </c>
      <c r="D509" s="69" t="n">
        <f aca="false">RollUp!$N509</f>
        <v>4030.62810750536</v>
      </c>
    </row>
    <row r="510" customFormat="false" ht="12.05" hidden="false" customHeight="false" outlineLevel="0" collapsed="false">
      <c r="A510" s="67" t="n">
        <v>506</v>
      </c>
      <c r="B510" s="68" t="n">
        <f aca="false">EOMONTH(Input!$C$7,A510)</f>
        <v>58318</v>
      </c>
      <c r="D510" s="69" t="n">
        <f aca="false">RollUp!$N510</f>
        <v>4030.62810750536</v>
      </c>
    </row>
    <row r="511" customFormat="false" ht="12.05" hidden="false" customHeight="false" outlineLevel="0" collapsed="false">
      <c r="A511" s="67" t="n">
        <v>507</v>
      </c>
      <c r="B511" s="68" t="n">
        <f aca="false">EOMONTH(Input!$C$7,A511)</f>
        <v>58348</v>
      </c>
      <c r="D511" s="69" t="n">
        <f aca="false">RollUp!$N511</f>
        <v>4030.62810750536</v>
      </c>
    </row>
    <row r="512" customFormat="false" ht="12.05" hidden="false" customHeight="false" outlineLevel="0" collapsed="false">
      <c r="A512" s="67" t="n">
        <v>508</v>
      </c>
      <c r="B512" s="68" t="n">
        <f aca="false">EOMONTH(Input!$C$7,A512)</f>
        <v>58379</v>
      </c>
      <c r="D512" s="69" t="n">
        <f aca="false">RollUp!$N512</f>
        <v>4030.62810750536</v>
      </c>
    </row>
    <row r="513" customFormat="false" ht="12.05" hidden="false" customHeight="false" outlineLevel="0" collapsed="false">
      <c r="A513" s="67" t="n">
        <v>509</v>
      </c>
      <c r="B513" s="68" t="n">
        <f aca="false">EOMONTH(Input!$C$7,A513)</f>
        <v>58409</v>
      </c>
      <c r="D513" s="69" t="n">
        <f aca="false">RollUp!$N513</f>
        <v>4030.62810750536</v>
      </c>
    </row>
    <row r="514" customFormat="false" ht="12.05" hidden="false" customHeight="false" outlineLevel="0" collapsed="false">
      <c r="A514" s="67" t="n">
        <v>510</v>
      </c>
      <c r="B514" s="68" t="n">
        <f aca="false">EOMONTH(Input!$C$7,A514)</f>
        <v>58440</v>
      </c>
      <c r="D514" s="69" t="n">
        <f aca="false">RollUp!$N514</f>
        <v>4030.62810750536</v>
      </c>
    </row>
    <row r="515" customFormat="false" ht="12.05" hidden="false" customHeight="false" outlineLevel="0" collapsed="false">
      <c r="A515" s="67" t="n">
        <v>511</v>
      </c>
      <c r="B515" s="68" t="n">
        <f aca="false">EOMONTH(Input!$C$7,A515)</f>
        <v>58471</v>
      </c>
      <c r="D515" s="69" t="n">
        <f aca="false">RollUp!$N515</f>
        <v>4030.62810750536</v>
      </c>
    </row>
    <row r="516" customFormat="false" ht="12.05" hidden="false" customHeight="false" outlineLevel="0" collapsed="false">
      <c r="A516" s="67" t="n">
        <v>512</v>
      </c>
      <c r="B516" s="68" t="n">
        <f aca="false">EOMONTH(Input!$C$7,A516)</f>
        <v>58500</v>
      </c>
      <c r="D516" s="69" t="n">
        <f aca="false">RollUp!$N516</f>
        <v>4030.62810750536</v>
      </c>
    </row>
    <row r="517" customFormat="false" ht="12.05" hidden="false" customHeight="false" outlineLevel="0" collapsed="false">
      <c r="A517" s="67" t="n">
        <v>513</v>
      </c>
      <c r="B517" s="68" t="n">
        <f aca="false">EOMONTH(Input!$C$7,A517)</f>
        <v>58531</v>
      </c>
      <c r="D517" s="69" t="n">
        <f aca="false">RollUp!$N517</f>
        <v>4030.62810750536</v>
      </c>
    </row>
    <row r="518" customFormat="false" ht="12.05" hidden="false" customHeight="false" outlineLevel="0" collapsed="false">
      <c r="A518" s="67" t="n">
        <v>514</v>
      </c>
      <c r="B518" s="68" t="n">
        <f aca="false">EOMONTH(Input!$C$7,A518)</f>
        <v>58561</v>
      </c>
      <c r="D518" s="69" t="n">
        <f aca="false">RollUp!$N518</f>
        <v>4030.62810750536</v>
      </c>
    </row>
    <row r="519" customFormat="false" ht="12.05" hidden="false" customHeight="false" outlineLevel="0" collapsed="false">
      <c r="A519" s="67" t="n">
        <v>515</v>
      </c>
      <c r="B519" s="68" t="n">
        <f aca="false">EOMONTH(Input!$C$7,A519)</f>
        <v>58592</v>
      </c>
      <c r="D519" s="69" t="n">
        <f aca="false">RollUp!$N519</f>
        <v>4030.62810750536</v>
      </c>
    </row>
    <row r="520" customFormat="false" ht="12.05" hidden="false" customHeight="false" outlineLevel="0" collapsed="false">
      <c r="A520" s="67" t="n">
        <v>516</v>
      </c>
      <c r="B520" s="68" t="n">
        <f aca="false">EOMONTH(Input!$C$7,A520)</f>
        <v>58622</v>
      </c>
      <c r="D520" s="69" t="n">
        <f aca="false">RollUp!$N520</f>
        <v>3962.21981057173</v>
      </c>
    </row>
    <row r="521" customFormat="false" ht="12.05" hidden="false" customHeight="false" outlineLevel="0" collapsed="false">
      <c r="A521" s="67" t="n">
        <v>517</v>
      </c>
      <c r="B521" s="68" t="n">
        <f aca="false">EOMONTH(Input!$C$7,A521)</f>
        <v>58653</v>
      </c>
      <c r="D521" s="69" t="n">
        <f aca="false">RollUp!$N521</f>
        <v>3962.21981057173</v>
      </c>
    </row>
    <row r="522" customFormat="false" ht="12.05" hidden="false" customHeight="false" outlineLevel="0" collapsed="false">
      <c r="A522" s="67" t="n">
        <v>518</v>
      </c>
      <c r="B522" s="68" t="n">
        <f aca="false">EOMONTH(Input!$C$7,A522)</f>
        <v>58684</v>
      </c>
      <c r="D522" s="69" t="n">
        <f aca="false">RollUp!$N522</f>
        <v>3962.21981057173</v>
      </c>
    </row>
    <row r="523" customFormat="false" ht="12.05" hidden="false" customHeight="false" outlineLevel="0" collapsed="false">
      <c r="A523" s="67" t="n">
        <v>519</v>
      </c>
      <c r="B523" s="68" t="n">
        <f aca="false">EOMONTH(Input!$C$7,A523)</f>
        <v>58714</v>
      </c>
      <c r="D523" s="69" t="n">
        <f aca="false">RollUp!$N523</f>
        <v>3962.21981057173</v>
      </c>
    </row>
    <row r="524" customFormat="false" ht="12.05" hidden="false" customHeight="false" outlineLevel="0" collapsed="false">
      <c r="A524" s="67" t="n">
        <v>520</v>
      </c>
      <c r="B524" s="68" t="n">
        <f aca="false">EOMONTH(Input!$C$7,A524)</f>
        <v>58745</v>
      </c>
      <c r="D524" s="69" t="n">
        <f aca="false">RollUp!$N524</f>
        <v>3962.21981057173</v>
      </c>
    </row>
    <row r="525" customFormat="false" ht="12.05" hidden="false" customHeight="false" outlineLevel="0" collapsed="false">
      <c r="A525" s="67" t="n">
        <v>521</v>
      </c>
      <c r="B525" s="68" t="n">
        <f aca="false">EOMONTH(Input!$C$7,A525)</f>
        <v>58775</v>
      </c>
      <c r="D525" s="69" t="n">
        <f aca="false">RollUp!$N525</f>
        <v>3962.21981057173</v>
      </c>
    </row>
    <row r="526" customFormat="false" ht="12.05" hidden="false" customHeight="false" outlineLevel="0" collapsed="false">
      <c r="A526" s="67" t="n">
        <v>522</v>
      </c>
      <c r="B526" s="68" t="n">
        <f aca="false">EOMONTH(Input!$C$7,A526)</f>
        <v>58806</v>
      </c>
      <c r="D526" s="69" t="n">
        <f aca="false">RollUp!$N526</f>
        <v>3962.21981057173</v>
      </c>
    </row>
    <row r="527" customFormat="false" ht="12.05" hidden="false" customHeight="false" outlineLevel="0" collapsed="false">
      <c r="A527" s="67" t="n">
        <v>523</v>
      </c>
      <c r="B527" s="68" t="n">
        <f aca="false">EOMONTH(Input!$C$7,A527)</f>
        <v>58837</v>
      </c>
      <c r="D527" s="69" t="n">
        <f aca="false">RollUp!$N527</f>
        <v>3962.21981057173</v>
      </c>
    </row>
    <row r="528" customFormat="false" ht="12.05" hidden="false" customHeight="false" outlineLevel="0" collapsed="false">
      <c r="A528" s="67" t="n">
        <v>524</v>
      </c>
      <c r="B528" s="68" t="n">
        <f aca="false">EOMONTH(Input!$C$7,A528)</f>
        <v>58865</v>
      </c>
      <c r="D528" s="69" t="n">
        <f aca="false">RollUp!$N528</f>
        <v>3962.21981057173</v>
      </c>
    </row>
    <row r="529" customFormat="false" ht="12.05" hidden="false" customHeight="false" outlineLevel="0" collapsed="false">
      <c r="A529" s="67" t="n">
        <v>525</v>
      </c>
      <c r="B529" s="68" t="n">
        <f aca="false">EOMONTH(Input!$C$7,A529)</f>
        <v>58896</v>
      </c>
      <c r="D529" s="69" t="n">
        <f aca="false">RollUp!$N529</f>
        <v>3962.21981057173</v>
      </c>
    </row>
    <row r="530" customFormat="false" ht="12.05" hidden="false" customHeight="false" outlineLevel="0" collapsed="false">
      <c r="A530" s="67" t="n">
        <v>526</v>
      </c>
      <c r="B530" s="68" t="n">
        <f aca="false">EOMONTH(Input!$C$7,A530)</f>
        <v>58926</v>
      </c>
      <c r="D530" s="69" t="n">
        <f aca="false">RollUp!$N530</f>
        <v>3962.21981057173</v>
      </c>
    </row>
    <row r="531" customFormat="false" ht="12.05" hidden="false" customHeight="false" outlineLevel="0" collapsed="false">
      <c r="A531" s="67" t="n">
        <v>527</v>
      </c>
      <c r="B531" s="68" t="n">
        <f aca="false">EOMONTH(Input!$C$7,A531)</f>
        <v>58957</v>
      </c>
      <c r="D531" s="69" t="n">
        <f aca="false">RollUp!$N531</f>
        <v>3962.21981057173</v>
      </c>
    </row>
    <row r="532" customFormat="false" ht="12.05" hidden="false" customHeight="false" outlineLevel="0" collapsed="false">
      <c r="A532" s="67" t="n">
        <v>528</v>
      </c>
      <c r="B532" s="68" t="n">
        <f aca="false">EOMONTH(Input!$C$7,A532)</f>
        <v>58987</v>
      </c>
      <c r="D532" s="69" t="n">
        <f aca="false">RollUp!$N532</f>
        <v>3892.18379550741</v>
      </c>
    </row>
    <row r="533" customFormat="false" ht="12.05" hidden="false" customHeight="false" outlineLevel="0" collapsed="false">
      <c r="A533" s="67" t="n">
        <v>529</v>
      </c>
      <c r="B533" s="68" t="n">
        <f aca="false">EOMONTH(Input!$C$7,A533)</f>
        <v>59018</v>
      </c>
      <c r="D533" s="69" t="n">
        <f aca="false">RollUp!$N533</f>
        <v>3892.18379550741</v>
      </c>
    </row>
    <row r="534" customFormat="false" ht="12.05" hidden="false" customHeight="false" outlineLevel="0" collapsed="false">
      <c r="A534" s="67" t="n">
        <v>530</v>
      </c>
      <c r="B534" s="68" t="n">
        <f aca="false">EOMONTH(Input!$C$7,A534)</f>
        <v>59049</v>
      </c>
      <c r="D534" s="69" t="n">
        <f aca="false">RollUp!$N534</f>
        <v>3892.18379550741</v>
      </c>
    </row>
    <row r="535" customFormat="false" ht="12.05" hidden="false" customHeight="false" outlineLevel="0" collapsed="false">
      <c r="A535" s="67" t="n">
        <v>531</v>
      </c>
      <c r="B535" s="68" t="n">
        <f aca="false">EOMONTH(Input!$C$7,A535)</f>
        <v>59079</v>
      </c>
      <c r="D535" s="69" t="n">
        <f aca="false">RollUp!$N535</f>
        <v>3892.18379550741</v>
      </c>
    </row>
    <row r="536" customFormat="false" ht="12.05" hidden="false" customHeight="false" outlineLevel="0" collapsed="false">
      <c r="A536" s="67" t="n">
        <v>532</v>
      </c>
      <c r="B536" s="68" t="n">
        <f aca="false">EOMONTH(Input!$C$7,A536)</f>
        <v>59110</v>
      </c>
      <c r="D536" s="69" t="n">
        <f aca="false">RollUp!$N536</f>
        <v>3892.18379550741</v>
      </c>
    </row>
    <row r="537" customFormat="false" ht="12.05" hidden="false" customHeight="false" outlineLevel="0" collapsed="false">
      <c r="A537" s="67" t="n">
        <v>533</v>
      </c>
      <c r="B537" s="68" t="n">
        <f aca="false">EOMONTH(Input!$C$7,A537)</f>
        <v>59140</v>
      </c>
      <c r="D537" s="69" t="n">
        <f aca="false">RollUp!$N537</f>
        <v>3892.18379550741</v>
      </c>
    </row>
    <row r="538" customFormat="false" ht="12.05" hidden="false" customHeight="false" outlineLevel="0" collapsed="false">
      <c r="A538" s="67" t="n">
        <v>534</v>
      </c>
      <c r="B538" s="68" t="n">
        <f aca="false">EOMONTH(Input!$C$7,A538)</f>
        <v>59171</v>
      </c>
      <c r="D538" s="69" t="n">
        <f aca="false">RollUp!$N538</f>
        <v>3892.18379550741</v>
      </c>
    </row>
    <row r="539" customFormat="false" ht="12.05" hidden="false" customHeight="false" outlineLevel="0" collapsed="false">
      <c r="A539" s="67" t="n">
        <v>535</v>
      </c>
      <c r="B539" s="68" t="n">
        <f aca="false">EOMONTH(Input!$C$7,A539)</f>
        <v>59202</v>
      </c>
      <c r="D539" s="69" t="n">
        <f aca="false">RollUp!$N539</f>
        <v>3892.18379550741</v>
      </c>
    </row>
    <row r="540" customFormat="false" ht="12.05" hidden="false" customHeight="false" outlineLevel="0" collapsed="false">
      <c r="A540" s="67" t="n">
        <v>536</v>
      </c>
      <c r="B540" s="68" t="n">
        <f aca="false">EOMONTH(Input!$C$7,A540)</f>
        <v>59230</v>
      </c>
      <c r="D540" s="69" t="n">
        <f aca="false">RollUp!$N540</f>
        <v>3892.18379550741</v>
      </c>
    </row>
    <row r="541" customFormat="false" ht="12.05" hidden="false" customHeight="false" outlineLevel="0" collapsed="false">
      <c r="A541" s="67" t="n">
        <v>537</v>
      </c>
      <c r="B541" s="68" t="n">
        <f aca="false">EOMONTH(Input!$C$7,A541)</f>
        <v>59261</v>
      </c>
      <c r="D541" s="69" t="n">
        <f aca="false">RollUp!$N541</f>
        <v>3892.18379550741</v>
      </c>
    </row>
    <row r="542" customFormat="false" ht="12.05" hidden="false" customHeight="false" outlineLevel="0" collapsed="false">
      <c r="A542" s="67" t="n">
        <v>538</v>
      </c>
      <c r="B542" s="68" t="n">
        <f aca="false">EOMONTH(Input!$C$7,A542)</f>
        <v>59291</v>
      </c>
      <c r="D542" s="69" t="n">
        <f aca="false">RollUp!$N542</f>
        <v>3892.18379550741</v>
      </c>
    </row>
    <row r="543" customFormat="false" ht="12.05" hidden="false" customHeight="false" outlineLevel="0" collapsed="false">
      <c r="A543" s="67" t="n">
        <v>539</v>
      </c>
      <c r="B543" s="68" t="n">
        <f aca="false">EOMONTH(Input!$C$7,A543)</f>
        <v>59322</v>
      </c>
      <c r="D543" s="69" t="n">
        <f aca="false">RollUp!$N543</f>
        <v>3892.18379550741</v>
      </c>
    </row>
    <row r="544" customFormat="false" ht="12.05" hidden="false" customHeight="false" outlineLevel="0" collapsed="false">
      <c r="A544" s="67" t="n">
        <v>540</v>
      </c>
      <c r="B544" s="68" t="n">
        <f aca="false">EOMONTH(Input!$C$7,A544)</f>
        <v>59352</v>
      </c>
      <c r="D544" s="69" t="n">
        <f aca="false">RollUp!$N544</f>
        <v>3820.47972138403</v>
      </c>
    </row>
    <row r="545" customFormat="false" ht="12.05" hidden="false" customHeight="false" outlineLevel="0" collapsed="false">
      <c r="A545" s="67" t="n">
        <v>541</v>
      </c>
      <c r="B545" s="68" t="n">
        <f aca="false">EOMONTH(Input!$C$7,A545)</f>
        <v>59383</v>
      </c>
      <c r="D545" s="69" t="n">
        <f aca="false">RollUp!$N545</f>
        <v>3820.47972138403</v>
      </c>
    </row>
    <row r="546" customFormat="false" ht="12.05" hidden="false" customHeight="false" outlineLevel="0" collapsed="false">
      <c r="A546" s="67" t="n">
        <v>542</v>
      </c>
      <c r="B546" s="68" t="n">
        <f aca="false">EOMONTH(Input!$C$7,A546)</f>
        <v>59414</v>
      </c>
      <c r="D546" s="69" t="n">
        <f aca="false">RollUp!$N546</f>
        <v>3820.47972138403</v>
      </c>
    </row>
    <row r="547" customFormat="false" ht="12.05" hidden="false" customHeight="false" outlineLevel="0" collapsed="false">
      <c r="A547" s="67" t="n">
        <v>543</v>
      </c>
      <c r="B547" s="68" t="n">
        <f aca="false">EOMONTH(Input!$C$7,A547)</f>
        <v>59444</v>
      </c>
      <c r="D547" s="69" t="n">
        <f aca="false">RollUp!$N547</f>
        <v>3820.47972138403</v>
      </c>
    </row>
    <row r="548" customFormat="false" ht="12.05" hidden="false" customHeight="false" outlineLevel="0" collapsed="false">
      <c r="A548" s="67" t="n">
        <v>544</v>
      </c>
      <c r="B548" s="68" t="n">
        <f aca="false">EOMONTH(Input!$C$7,A548)</f>
        <v>59475</v>
      </c>
      <c r="D548" s="69" t="n">
        <f aca="false">RollUp!$N548</f>
        <v>3820.47972138403</v>
      </c>
    </row>
    <row r="549" customFormat="false" ht="12.05" hidden="false" customHeight="false" outlineLevel="0" collapsed="false">
      <c r="A549" s="67" t="n">
        <v>545</v>
      </c>
      <c r="B549" s="68" t="n">
        <f aca="false">EOMONTH(Input!$C$7,A549)</f>
        <v>59505</v>
      </c>
      <c r="D549" s="69" t="n">
        <f aca="false">RollUp!$N549</f>
        <v>3820.47972138403</v>
      </c>
    </row>
    <row r="550" customFormat="false" ht="12.05" hidden="false" customHeight="false" outlineLevel="0" collapsed="false">
      <c r="A550" s="67" t="n">
        <v>546</v>
      </c>
      <c r="B550" s="68" t="n">
        <f aca="false">EOMONTH(Input!$C$7,A550)</f>
        <v>59536</v>
      </c>
      <c r="D550" s="69" t="n">
        <f aca="false">RollUp!$N550</f>
        <v>3820.47972138403</v>
      </c>
    </row>
    <row r="551" customFormat="false" ht="12.05" hidden="false" customHeight="false" outlineLevel="0" collapsed="false">
      <c r="A551" s="67" t="n">
        <v>547</v>
      </c>
      <c r="B551" s="68" t="n">
        <f aca="false">EOMONTH(Input!$C$7,A551)</f>
        <v>59567</v>
      </c>
      <c r="D551" s="69" t="n">
        <f aca="false">RollUp!$N551</f>
        <v>3820.47972138403</v>
      </c>
    </row>
    <row r="552" customFormat="false" ht="12.05" hidden="false" customHeight="false" outlineLevel="0" collapsed="false">
      <c r="A552" s="67" t="n">
        <v>548</v>
      </c>
      <c r="B552" s="68" t="n">
        <f aca="false">EOMONTH(Input!$C$7,A552)</f>
        <v>59595</v>
      </c>
      <c r="D552" s="69" t="n">
        <f aca="false">RollUp!$N552</f>
        <v>3820.47972138403</v>
      </c>
    </row>
    <row r="553" customFormat="false" ht="12.05" hidden="false" customHeight="false" outlineLevel="0" collapsed="false">
      <c r="A553" s="67" t="n">
        <v>549</v>
      </c>
      <c r="B553" s="68" t="n">
        <f aca="false">EOMONTH(Input!$C$7,A553)</f>
        <v>59626</v>
      </c>
      <c r="D553" s="69" t="n">
        <f aca="false">RollUp!$N553</f>
        <v>3820.47972138403</v>
      </c>
    </row>
    <row r="554" customFormat="false" ht="12.05" hidden="false" customHeight="false" outlineLevel="0" collapsed="false">
      <c r="A554" s="67" t="n">
        <v>550</v>
      </c>
      <c r="B554" s="68" t="n">
        <f aca="false">EOMONTH(Input!$C$7,A554)</f>
        <v>59656</v>
      </c>
      <c r="D554" s="69" t="n">
        <f aca="false">RollUp!$N554</f>
        <v>3820.47972138403</v>
      </c>
    </row>
    <row r="555" customFormat="false" ht="12.05" hidden="false" customHeight="false" outlineLevel="0" collapsed="false">
      <c r="A555" s="67" t="n">
        <v>551</v>
      </c>
      <c r="B555" s="68" t="n">
        <f aca="false">EOMONTH(Input!$C$7,A555)</f>
        <v>59687</v>
      </c>
      <c r="D555" s="69" t="n">
        <f aca="false">RollUp!$N555</f>
        <v>3820.47972138403</v>
      </c>
    </row>
    <row r="556" customFormat="false" ht="12.05" hidden="false" customHeight="false" outlineLevel="0" collapsed="false">
      <c r="A556" s="67" t="n">
        <v>552</v>
      </c>
      <c r="B556" s="68" t="n">
        <f aca="false">EOMONTH(Input!$C$7,A556)</f>
        <v>59717</v>
      </c>
      <c r="D556" s="69" t="n">
        <f aca="false">RollUp!$N556</f>
        <v>3747.06620685768</v>
      </c>
    </row>
    <row r="557" customFormat="false" ht="12.05" hidden="false" customHeight="false" outlineLevel="0" collapsed="false">
      <c r="A557" s="67" t="n">
        <v>553</v>
      </c>
      <c r="B557" s="68" t="n">
        <f aca="false">EOMONTH(Input!$C$7,A557)</f>
        <v>59748</v>
      </c>
      <c r="D557" s="69" t="n">
        <f aca="false">RollUp!$N557</f>
        <v>3747.06620685768</v>
      </c>
    </row>
    <row r="558" customFormat="false" ht="12.05" hidden="false" customHeight="false" outlineLevel="0" collapsed="false">
      <c r="A558" s="67" t="n">
        <v>554</v>
      </c>
      <c r="B558" s="68" t="n">
        <f aca="false">EOMONTH(Input!$C$7,A558)</f>
        <v>59779</v>
      </c>
      <c r="D558" s="69" t="n">
        <f aca="false">RollUp!$N558</f>
        <v>3747.06620685768</v>
      </c>
    </row>
    <row r="559" customFormat="false" ht="12.05" hidden="false" customHeight="false" outlineLevel="0" collapsed="false">
      <c r="A559" s="67" t="n">
        <v>555</v>
      </c>
      <c r="B559" s="68" t="n">
        <f aca="false">EOMONTH(Input!$C$7,A559)</f>
        <v>59809</v>
      </c>
      <c r="D559" s="69" t="n">
        <f aca="false">RollUp!$N559</f>
        <v>3747.06620685768</v>
      </c>
    </row>
    <row r="560" customFormat="false" ht="12.05" hidden="false" customHeight="false" outlineLevel="0" collapsed="false">
      <c r="A560" s="67" t="n">
        <v>556</v>
      </c>
      <c r="B560" s="68" t="n">
        <f aca="false">EOMONTH(Input!$C$7,A560)</f>
        <v>59840</v>
      </c>
      <c r="D560" s="69" t="n">
        <f aca="false">RollUp!$N560</f>
        <v>3747.06620685768</v>
      </c>
    </row>
    <row r="561" customFormat="false" ht="12.05" hidden="false" customHeight="false" outlineLevel="0" collapsed="false">
      <c r="A561" s="67" t="n">
        <v>557</v>
      </c>
      <c r="B561" s="68" t="n">
        <f aca="false">EOMONTH(Input!$C$7,A561)</f>
        <v>59870</v>
      </c>
      <c r="D561" s="69" t="n">
        <f aca="false">RollUp!$N561</f>
        <v>3747.06620685768</v>
      </c>
    </row>
    <row r="562" customFormat="false" ht="12.05" hidden="false" customHeight="false" outlineLevel="0" collapsed="false">
      <c r="A562" s="67" t="n">
        <v>558</v>
      </c>
      <c r="B562" s="68" t="n">
        <f aca="false">EOMONTH(Input!$C$7,A562)</f>
        <v>59901</v>
      </c>
      <c r="D562" s="69" t="n">
        <f aca="false">RollUp!$N562</f>
        <v>3747.06620685768</v>
      </c>
    </row>
    <row r="563" customFormat="false" ht="12.05" hidden="false" customHeight="false" outlineLevel="0" collapsed="false">
      <c r="A563" s="67" t="n">
        <v>559</v>
      </c>
      <c r="B563" s="68" t="n">
        <f aca="false">EOMONTH(Input!$C$7,A563)</f>
        <v>59932</v>
      </c>
      <c r="D563" s="69" t="n">
        <f aca="false">RollUp!$N563</f>
        <v>3747.06620685768</v>
      </c>
    </row>
    <row r="564" customFormat="false" ht="12.05" hidden="false" customHeight="false" outlineLevel="0" collapsed="false">
      <c r="A564" s="67" t="n">
        <v>560</v>
      </c>
      <c r="B564" s="68" t="n">
        <f aca="false">EOMONTH(Input!$C$7,A564)</f>
        <v>59961</v>
      </c>
      <c r="D564" s="69" t="n">
        <f aca="false">RollUp!$N564</f>
        <v>3747.06620685768</v>
      </c>
    </row>
    <row r="565" customFormat="false" ht="12.05" hidden="false" customHeight="false" outlineLevel="0" collapsed="false">
      <c r="A565" s="67" t="n">
        <v>561</v>
      </c>
      <c r="B565" s="68" t="n">
        <f aca="false">EOMONTH(Input!$C$7,A565)</f>
        <v>59992</v>
      </c>
      <c r="D565" s="69" t="n">
        <f aca="false">RollUp!$N565</f>
        <v>3747.06620685768</v>
      </c>
    </row>
    <row r="566" customFormat="false" ht="12.05" hidden="false" customHeight="false" outlineLevel="0" collapsed="false">
      <c r="A566" s="67" t="n">
        <v>562</v>
      </c>
      <c r="B566" s="68" t="n">
        <f aca="false">EOMONTH(Input!$C$7,A566)</f>
        <v>60022</v>
      </c>
      <c r="D566" s="69" t="n">
        <f aca="false">RollUp!$N566</f>
        <v>3747.06620685768</v>
      </c>
    </row>
    <row r="567" customFormat="false" ht="12.05" hidden="false" customHeight="false" outlineLevel="0" collapsed="false">
      <c r="A567" s="67" t="n">
        <v>563</v>
      </c>
      <c r="B567" s="68" t="n">
        <f aca="false">EOMONTH(Input!$C$7,A567)</f>
        <v>60053</v>
      </c>
      <c r="D567" s="69" t="n">
        <f aca="false">RollUp!$N567</f>
        <v>3747.06620685768</v>
      </c>
    </row>
    <row r="568" customFormat="false" ht="12.05" hidden="false" customHeight="false" outlineLevel="0" collapsed="false">
      <c r="A568" s="67" t="n">
        <v>564</v>
      </c>
      <c r="B568" s="68" t="n">
        <f aca="false">EOMONTH(Input!$C$7,A568)</f>
        <v>60083</v>
      </c>
      <c r="D568" s="69" t="n">
        <f aca="false">RollUp!$N568</f>
        <v>3671.90080235267</v>
      </c>
    </row>
    <row r="569" customFormat="false" ht="12.05" hidden="false" customHeight="false" outlineLevel="0" collapsed="false">
      <c r="A569" s="67" t="n">
        <v>565</v>
      </c>
      <c r="B569" s="68" t="n">
        <f aca="false">EOMONTH(Input!$C$7,A569)</f>
        <v>60114</v>
      </c>
      <c r="D569" s="69" t="n">
        <f aca="false">RollUp!$N569</f>
        <v>3671.90080235267</v>
      </c>
    </row>
    <row r="570" customFormat="false" ht="12.05" hidden="false" customHeight="false" outlineLevel="0" collapsed="false">
      <c r="A570" s="67" t="n">
        <v>566</v>
      </c>
      <c r="B570" s="68" t="n">
        <f aca="false">EOMONTH(Input!$C$7,A570)</f>
        <v>60145</v>
      </c>
      <c r="D570" s="69" t="n">
        <f aca="false">RollUp!$N570</f>
        <v>3671.90080235267</v>
      </c>
    </row>
    <row r="571" customFormat="false" ht="12.05" hidden="false" customHeight="false" outlineLevel="0" collapsed="false">
      <c r="A571" s="67" t="n">
        <v>567</v>
      </c>
      <c r="B571" s="68" t="n">
        <f aca="false">EOMONTH(Input!$C$7,A571)</f>
        <v>60175</v>
      </c>
      <c r="D571" s="69" t="n">
        <f aca="false">RollUp!$N571</f>
        <v>3671.90080235267</v>
      </c>
    </row>
    <row r="572" customFormat="false" ht="12.05" hidden="false" customHeight="false" outlineLevel="0" collapsed="false">
      <c r="A572" s="67" t="n">
        <v>568</v>
      </c>
      <c r="B572" s="68" t="n">
        <f aca="false">EOMONTH(Input!$C$7,A572)</f>
        <v>60206</v>
      </c>
      <c r="D572" s="69" t="n">
        <f aca="false">RollUp!$N572</f>
        <v>3671.90080235267</v>
      </c>
    </row>
    <row r="573" customFormat="false" ht="12.05" hidden="false" customHeight="false" outlineLevel="0" collapsed="false">
      <c r="A573" s="67" t="n">
        <v>569</v>
      </c>
      <c r="B573" s="68" t="n">
        <f aca="false">EOMONTH(Input!$C$7,A573)</f>
        <v>60236</v>
      </c>
      <c r="D573" s="69" t="n">
        <f aca="false">RollUp!$N573</f>
        <v>3671.90080235267</v>
      </c>
    </row>
    <row r="574" customFormat="false" ht="12.05" hidden="false" customHeight="false" outlineLevel="0" collapsed="false">
      <c r="A574" s="67" t="n">
        <v>570</v>
      </c>
      <c r="B574" s="68" t="n">
        <f aca="false">EOMONTH(Input!$C$7,A574)</f>
        <v>60267</v>
      </c>
      <c r="D574" s="69" t="n">
        <f aca="false">RollUp!$N574</f>
        <v>3671.90080235267</v>
      </c>
    </row>
    <row r="575" customFormat="false" ht="12.05" hidden="false" customHeight="false" outlineLevel="0" collapsed="false">
      <c r="A575" s="67" t="n">
        <v>571</v>
      </c>
      <c r="B575" s="68" t="n">
        <f aca="false">EOMONTH(Input!$C$7,A575)</f>
        <v>60298</v>
      </c>
      <c r="D575" s="69" t="n">
        <f aca="false">RollUp!$N575</f>
        <v>3671.90080235267</v>
      </c>
    </row>
    <row r="576" customFormat="false" ht="12.05" hidden="false" customHeight="false" outlineLevel="0" collapsed="false">
      <c r="A576" s="67" t="n">
        <v>572</v>
      </c>
      <c r="B576" s="68" t="n">
        <f aca="false">EOMONTH(Input!$C$7,A576)</f>
        <v>60326</v>
      </c>
      <c r="D576" s="69" t="n">
        <f aca="false">RollUp!$N576</f>
        <v>3671.90080235267</v>
      </c>
    </row>
    <row r="577" customFormat="false" ht="12.05" hidden="false" customHeight="false" outlineLevel="0" collapsed="false">
      <c r="A577" s="67" t="n">
        <v>573</v>
      </c>
      <c r="B577" s="68" t="n">
        <f aca="false">EOMONTH(Input!$C$7,A577)</f>
        <v>60357</v>
      </c>
      <c r="D577" s="69" t="n">
        <f aca="false">RollUp!$N577</f>
        <v>3671.90080235267</v>
      </c>
    </row>
    <row r="578" customFormat="false" ht="12.05" hidden="false" customHeight="false" outlineLevel="0" collapsed="false">
      <c r="A578" s="67" t="n">
        <v>574</v>
      </c>
      <c r="B578" s="68" t="n">
        <f aca="false">EOMONTH(Input!$C$7,A578)</f>
        <v>60387</v>
      </c>
      <c r="D578" s="69" t="n">
        <f aca="false">RollUp!$N578</f>
        <v>3671.90080235267</v>
      </c>
    </row>
    <row r="579" customFormat="false" ht="12.05" hidden="false" customHeight="false" outlineLevel="0" collapsed="false">
      <c r="A579" s="67" t="n">
        <v>575</v>
      </c>
      <c r="B579" s="68" t="n">
        <f aca="false">EOMONTH(Input!$C$7,A579)</f>
        <v>60418</v>
      </c>
      <c r="D579" s="69" t="n">
        <f aca="false">RollUp!$N579</f>
        <v>3671.90080235267</v>
      </c>
    </row>
    <row r="580" customFormat="false" ht="12.05" hidden="false" customHeight="false" outlineLevel="0" collapsed="false">
      <c r="A580" s="67" t="n">
        <v>576</v>
      </c>
      <c r="B580" s="68" t="n">
        <f aca="false">EOMONTH(Input!$C$7,A580)</f>
        <v>60448</v>
      </c>
      <c r="D580" s="69" t="n">
        <f aca="false">RollUp!$N580</f>
        <v>3594.9399614788</v>
      </c>
    </row>
    <row r="581" customFormat="false" ht="12.05" hidden="false" customHeight="false" outlineLevel="0" collapsed="false">
      <c r="A581" s="67" t="n">
        <v>577</v>
      </c>
      <c r="B581" s="68" t="n">
        <f aca="false">EOMONTH(Input!$C$7,A581)</f>
        <v>60479</v>
      </c>
      <c r="D581" s="69" t="n">
        <f aca="false">RollUp!$N581</f>
        <v>3594.9399614788</v>
      </c>
    </row>
    <row r="582" customFormat="false" ht="12.05" hidden="false" customHeight="false" outlineLevel="0" collapsed="false">
      <c r="A582" s="67" t="n">
        <v>578</v>
      </c>
      <c r="B582" s="68" t="n">
        <f aca="false">EOMONTH(Input!$C$7,A582)</f>
        <v>60510</v>
      </c>
      <c r="D582" s="69" t="n">
        <f aca="false">RollUp!$N582</f>
        <v>3594.9399614788</v>
      </c>
    </row>
    <row r="583" customFormat="false" ht="12.05" hidden="false" customHeight="false" outlineLevel="0" collapsed="false">
      <c r="A583" s="67" t="n">
        <v>579</v>
      </c>
      <c r="B583" s="68" t="n">
        <f aca="false">EOMONTH(Input!$C$7,A583)</f>
        <v>60540</v>
      </c>
      <c r="D583" s="69" t="n">
        <f aca="false">RollUp!$N583</f>
        <v>3594.9399614788</v>
      </c>
    </row>
    <row r="584" customFormat="false" ht="12.05" hidden="false" customHeight="false" outlineLevel="0" collapsed="false">
      <c r="A584" s="67" t="n">
        <v>580</v>
      </c>
      <c r="B584" s="68" t="n">
        <f aca="false">EOMONTH(Input!$C$7,A584)</f>
        <v>60571</v>
      </c>
      <c r="D584" s="69" t="n">
        <f aca="false">RollUp!$N584</f>
        <v>3594.9399614788</v>
      </c>
    </row>
    <row r="585" customFormat="false" ht="12.05" hidden="false" customHeight="false" outlineLevel="0" collapsed="false">
      <c r="A585" s="67" t="n">
        <v>581</v>
      </c>
      <c r="B585" s="68" t="n">
        <f aca="false">EOMONTH(Input!$C$7,A585)</f>
        <v>60601</v>
      </c>
      <c r="D585" s="69" t="n">
        <f aca="false">RollUp!$N585</f>
        <v>3594.9399614788</v>
      </c>
    </row>
    <row r="586" customFormat="false" ht="12.05" hidden="false" customHeight="false" outlineLevel="0" collapsed="false">
      <c r="A586" s="67" t="n">
        <v>582</v>
      </c>
      <c r="B586" s="68" t="n">
        <f aca="false">EOMONTH(Input!$C$7,A586)</f>
        <v>60632</v>
      </c>
      <c r="D586" s="69" t="n">
        <f aca="false">RollUp!$N586</f>
        <v>3594.9399614788</v>
      </c>
    </row>
    <row r="587" customFormat="false" ht="12.05" hidden="false" customHeight="false" outlineLevel="0" collapsed="false">
      <c r="A587" s="67" t="n">
        <v>583</v>
      </c>
      <c r="B587" s="68" t="n">
        <f aca="false">EOMONTH(Input!$C$7,A587)</f>
        <v>60663</v>
      </c>
      <c r="D587" s="69" t="n">
        <f aca="false">RollUp!$N587</f>
        <v>3594.9399614788</v>
      </c>
    </row>
    <row r="588" customFormat="false" ht="12.05" hidden="false" customHeight="false" outlineLevel="0" collapsed="false">
      <c r="A588" s="67" t="n">
        <v>584</v>
      </c>
      <c r="B588" s="68" t="n">
        <f aca="false">EOMONTH(Input!$C$7,A588)</f>
        <v>60691</v>
      </c>
      <c r="D588" s="69" t="n">
        <f aca="false">RollUp!$N588</f>
        <v>3594.9399614788</v>
      </c>
    </row>
    <row r="589" customFormat="false" ht="12.05" hidden="false" customHeight="false" outlineLevel="0" collapsed="false">
      <c r="A589" s="67" t="n">
        <v>585</v>
      </c>
      <c r="B589" s="68" t="n">
        <f aca="false">EOMONTH(Input!$C$7,A589)</f>
        <v>60722</v>
      </c>
      <c r="D589" s="69" t="n">
        <f aca="false">RollUp!$N589</f>
        <v>3594.9399614788</v>
      </c>
    </row>
    <row r="590" customFormat="false" ht="12.05" hidden="false" customHeight="false" outlineLevel="0" collapsed="false">
      <c r="A590" s="67" t="n">
        <v>586</v>
      </c>
      <c r="B590" s="68" t="n">
        <f aca="false">EOMONTH(Input!$C$7,A590)</f>
        <v>60752</v>
      </c>
      <c r="D590" s="69" t="n">
        <f aca="false">RollUp!$N590</f>
        <v>3594.9399614788</v>
      </c>
    </row>
    <row r="591" customFormat="false" ht="12.05" hidden="false" customHeight="false" outlineLevel="0" collapsed="false">
      <c r="A591" s="67" t="n">
        <v>587</v>
      </c>
      <c r="B591" s="68" t="n">
        <f aca="false">EOMONTH(Input!$C$7,A591)</f>
        <v>60783</v>
      </c>
      <c r="D591" s="69" t="n">
        <f aca="false">RollUp!$N591</f>
        <v>3594.9399614788</v>
      </c>
    </row>
    <row r="592" customFormat="false" ht="12.05" hidden="false" customHeight="false" outlineLevel="0" collapsed="false">
      <c r="A592" s="67" t="n">
        <v>588</v>
      </c>
      <c r="B592" s="68" t="n">
        <f aca="false">EOMONTH(Input!$C$7,A592)</f>
        <v>60813</v>
      </c>
      <c r="D592" s="69" t="n">
        <f aca="false">RollUp!$N592</f>
        <v>3516.13901166032</v>
      </c>
    </row>
    <row r="593" customFormat="false" ht="12.05" hidden="false" customHeight="false" outlineLevel="0" collapsed="false">
      <c r="A593" s="67" t="n">
        <v>589</v>
      </c>
      <c r="B593" s="68" t="n">
        <f aca="false">EOMONTH(Input!$C$7,A593)</f>
        <v>60844</v>
      </c>
      <c r="D593" s="69" t="n">
        <f aca="false">RollUp!$N593</f>
        <v>3516.13901166032</v>
      </c>
    </row>
    <row r="594" customFormat="false" ht="12.05" hidden="false" customHeight="false" outlineLevel="0" collapsed="false">
      <c r="A594" s="67" t="n">
        <v>590</v>
      </c>
      <c r="B594" s="68" t="n">
        <f aca="false">EOMONTH(Input!$C$7,A594)</f>
        <v>60875</v>
      </c>
      <c r="D594" s="69" t="n">
        <f aca="false">RollUp!$N594</f>
        <v>3516.13901166032</v>
      </c>
    </row>
    <row r="595" customFormat="false" ht="12.05" hidden="false" customHeight="false" outlineLevel="0" collapsed="false">
      <c r="A595" s="67" t="n">
        <v>591</v>
      </c>
      <c r="B595" s="68" t="n">
        <f aca="false">EOMONTH(Input!$C$7,A595)</f>
        <v>60905</v>
      </c>
      <c r="D595" s="69" t="n">
        <f aca="false">RollUp!$N595</f>
        <v>3516.13901166032</v>
      </c>
    </row>
    <row r="596" customFormat="false" ht="12.05" hidden="false" customHeight="false" outlineLevel="0" collapsed="false">
      <c r="A596" s="67" t="n">
        <v>592</v>
      </c>
      <c r="B596" s="68" t="n">
        <f aca="false">EOMONTH(Input!$C$7,A596)</f>
        <v>60936</v>
      </c>
      <c r="D596" s="69" t="n">
        <f aca="false">RollUp!$N596</f>
        <v>3516.13901166032</v>
      </c>
    </row>
    <row r="597" customFormat="false" ht="12.05" hidden="false" customHeight="false" outlineLevel="0" collapsed="false">
      <c r="A597" s="67" t="n">
        <v>593</v>
      </c>
      <c r="B597" s="68" t="n">
        <f aca="false">EOMONTH(Input!$C$7,A597)</f>
        <v>60966</v>
      </c>
      <c r="D597" s="69" t="n">
        <f aca="false">RollUp!$N597</f>
        <v>3516.13901166032</v>
      </c>
    </row>
    <row r="598" customFormat="false" ht="12.05" hidden="false" customHeight="false" outlineLevel="0" collapsed="false">
      <c r="A598" s="67" t="n">
        <v>594</v>
      </c>
      <c r="B598" s="68" t="n">
        <f aca="false">EOMONTH(Input!$C$7,A598)</f>
        <v>60997</v>
      </c>
      <c r="D598" s="69" t="n">
        <f aca="false">RollUp!$N598</f>
        <v>3516.13901166032</v>
      </c>
    </row>
    <row r="599" customFormat="false" ht="12.05" hidden="false" customHeight="false" outlineLevel="0" collapsed="false">
      <c r="A599" s="67" t="n">
        <v>595</v>
      </c>
      <c r="B599" s="68" t="n">
        <f aca="false">EOMONTH(Input!$C$7,A599)</f>
        <v>61028</v>
      </c>
      <c r="D599" s="69" t="n">
        <f aca="false">RollUp!$N599</f>
        <v>3516.13901166032</v>
      </c>
    </row>
    <row r="600" customFormat="false" ht="12.05" hidden="false" customHeight="false" outlineLevel="0" collapsed="false">
      <c r="A600" s="67" t="n">
        <v>596</v>
      </c>
      <c r="B600" s="68" t="n">
        <f aca="false">EOMONTH(Input!$C$7,A600)</f>
        <v>61056</v>
      </c>
      <c r="D600" s="69" t="n">
        <f aca="false">RollUp!$N600</f>
        <v>3516.13901166032</v>
      </c>
    </row>
    <row r="601" customFormat="false" ht="12.05" hidden="false" customHeight="false" outlineLevel="0" collapsed="false">
      <c r="A601" s="67" t="n">
        <v>597</v>
      </c>
      <c r="B601" s="68" t="n">
        <f aca="false">EOMONTH(Input!$C$7,A601)</f>
        <v>61087</v>
      </c>
      <c r="D601" s="69" t="n">
        <f aca="false">RollUp!$N601</f>
        <v>3516.13901166032</v>
      </c>
    </row>
    <row r="602" customFormat="false" ht="12.05" hidden="false" customHeight="false" outlineLevel="0" collapsed="false">
      <c r="A602" s="67" t="n">
        <v>598</v>
      </c>
      <c r="B602" s="68" t="n">
        <f aca="false">EOMONTH(Input!$C$7,A602)</f>
        <v>61117</v>
      </c>
      <c r="D602" s="69" t="n">
        <f aca="false">RollUp!$N602</f>
        <v>3516.13901166032</v>
      </c>
    </row>
    <row r="603" customFormat="false" ht="12.05" hidden="false" customHeight="false" outlineLevel="0" collapsed="false">
      <c r="A603" s="67" t="n">
        <v>599</v>
      </c>
      <c r="B603" s="68" t="n">
        <f aca="false">EOMONTH(Input!$C$7,A603)</f>
        <v>61148</v>
      </c>
      <c r="D603" s="69" t="n">
        <f aca="false">RollUp!$N603</f>
        <v>3516.13901166032</v>
      </c>
    </row>
    <row r="604" customFormat="false" ht="12.05" hidden="false" customHeight="false" outlineLevel="0" collapsed="false">
      <c r="A604" s="67" t="n">
        <v>600</v>
      </c>
      <c r="B604" s="68" t="n">
        <f aca="false">EOMONTH(Input!$C$7,A604)</f>
        <v>61178</v>
      </c>
      <c r="D604" s="69" t="n">
        <f aca="false">RollUp!$N604</f>
        <v>3435.45212395453</v>
      </c>
    </row>
    <row r="605" customFormat="false" ht="12.05" hidden="false" customHeight="false" outlineLevel="0" collapsed="false">
      <c r="A605" s="67" t="n">
        <v>601</v>
      </c>
      <c r="B605" s="68" t="n">
        <f aca="false">EOMONTH(Input!$C$7,A605)</f>
        <v>61209</v>
      </c>
      <c r="D605" s="69" t="n">
        <f aca="false">RollUp!$N605</f>
        <v>3435.45212395453</v>
      </c>
    </row>
    <row r="606" customFormat="false" ht="12.05" hidden="false" customHeight="false" outlineLevel="0" collapsed="false">
      <c r="A606" s="67" t="n">
        <v>602</v>
      </c>
      <c r="B606" s="68" t="n">
        <f aca="false">EOMONTH(Input!$C$7,A606)</f>
        <v>61240</v>
      </c>
      <c r="D606" s="69" t="n">
        <f aca="false">RollUp!$N606</f>
        <v>3435.45212395453</v>
      </c>
    </row>
    <row r="607" customFormat="false" ht="12.05" hidden="false" customHeight="false" outlineLevel="0" collapsed="false">
      <c r="A607" s="67" t="n">
        <v>603</v>
      </c>
      <c r="B607" s="68" t="n">
        <f aca="false">EOMONTH(Input!$C$7,A607)</f>
        <v>61270</v>
      </c>
      <c r="D607" s="69" t="n">
        <f aca="false">RollUp!$N607</f>
        <v>3435.45212395453</v>
      </c>
    </row>
    <row r="608" customFormat="false" ht="12.05" hidden="false" customHeight="false" outlineLevel="0" collapsed="false">
      <c r="A608" s="67" t="n">
        <v>604</v>
      </c>
      <c r="B608" s="68" t="n">
        <f aca="false">EOMONTH(Input!$C$7,A608)</f>
        <v>61301</v>
      </c>
      <c r="D608" s="69" t="n">
        <f aca="false">RollUp!$N608</f>
        <v>3435.45212395453</v>
      </c>
    </row>
    <row r="609" customFormat="false" ht="12.05" hidden="false" customHeight="false" outlineLevel="0" collapsed="false">
      <c r="A609" s="67" t="n">
        <v>605</v>
      </c>
      <c r="B609" s="68" t="n">
        <f aca="false">EOMONTH(Input!$C$7,A609)</f>
        <v>61331</v>
      </c>
      <c r="D609" s="69" t="n">
        <f aca="false">RollUp!$N609</f>
        <v>3435.45212395453</v>
      </c>
    </row>
    <row r="610" customFormat="false" ht="12.05" hidden="false" customHeight="false" outlineLevel="0" collapsed="false">
      <c r="A610" s="67" t="n">
        <v>606</v>
      </c>
      <c r="B610" s="68" t="n">
        <f aca="false">EOMONTH(Input!$C$7,A610)</f>
        <v>61362</v>
      </c>
      <c r="D610" s="69" t="n">
        <f aca="false">RollUp!$N610</f>
        <v>3435.45212395453</v>
      </c>
    </row>
    <row r="611" customFormat="false" ht="12.05" hidden="false" customHeight="false" outlineLevel="0" collapsed="false">
      <c r="A611" s="67" t="n">
        <v>607</v>
      </c>
      <c r="B611" s="68" t="n">
        <f aca="false">EOMONTH(Input!$C$7,A611)</f>
        <v>61393</v>
      </c>
      <c r="D611" s="69" t="n">
        <f aca="false">RollUp!$N611</f>
        <v>3435.45212395453</v>
      </c>
    </row>
    <row r="612" customFormat="false" ht="12.05" hidden="false" customHeight="false" outlineLevel="0" collapsed="false">
      <c r="A612" s="67" t="n">
        <v>608</v>
      </c>
      <c r="B612" s="68" t="n">
        <f aca="false">EOMONTH(Input!$C$7,A612)</f>
        <v>61422</v>
      </c>
      <c r="D612" s="69" t="n">
        <f aca="false">RollUp!$N612</f>
        <v>3435.45212395453</v>
      </c>
    </row>
    <row r="613" customFormat="false" ht="12.05" hidden="false" customHeight="false" outlineLevel="0" collapsed="false">
      <c r="A613" s="67" t="n">
        <v>609</v>
      </c>
      <c r="B613" s="68" t="n">
        <f aca="false">EOMONTH(Input!$C$7,A613)</f>
        <v>61453</v>
      </c>
      <c r="D613" s="69" t="n">
        <f aca="false">RollUp!$N613</f>
        <v>3435.45212395453</v>
      </c>
    </row>
    <row r="614" customFormat="false" ht="12.05" hidden="false" customHeight="false" outlineLevel="0" collapsed="false">
      <c r="A614" s="67" t="n">
        <v>610</v>
      </c>
      <c r="B614" s="68" t="n">
        <f aca="false">EOMONTH(Input!$C$7,A614)</f>
        <v>61483</v>
      </c>
      <c r="D614" s="69" t="n">
        <f aca="false">RollUp!$N614</f>
        <v>3435.45212395453</v>
      </c>
    </row>
    <row r="615" customFormat="false" ht="12.05" hidden="false" customHeight="false" outlineLevel="0" collapsed="false">
      <c r="A615" s="67" t="n">
        <v>611</v>
      </c>
      <c r="B615" s="68" t="n">
        <f aca="false">EOMONTH(Input!$C$7,A615)</f>
        <v>61514</v>
      </c>
      <c r="D615" s="69" t="n">
        <f aca="false">RollUp!$N615</f>
        <v>3435.45212395453</v>
      </c>
    </row>
    <row r="616" customFormat="false" ht="12.05" hidden="false" customHeight="false" outlineLevel="0" collapsed="false">
      <c r="A616" s="67" t="n">
        <v>612</v>
      </c>
      <c r="B616" s="68" t="n">
        <f aca="false">EOMONTH(Input!$C$7,A616)</f>
        <v>61544</v>
      </c>
      <c r="D616" s="69" t="n">
        <f aca="false">RollUp!$N616</f>
        <v>3352.83228203694</v>
      </c>
    </row>
    <row r="617" customFormat="false" ht="12.05" hidden="false" customHeight="false" outlineLevel="0" collapsed="false">
      <c r="A617" s="67" t="n">
        <v>613</v>
      </c>
      <c r="B617" s="68" t="n">
        <f aca="false">EOMONTH(Input!$C$7,A617)</f>
        <v>61575</v>
      </c>
      <c r="D617" s="69" t="n">
        <f aca="false">RollUp!$N617</f>
        <v>3352.83228203694</v>
      </c>
    </row>
    <row r="618" customFormat="false" ht="12.05" hidden="false" customHeight="false" outlineLevel="0" collapsed="false">
      <c r="A618" s="67" t="n">
        <v>614</v>
      </c>
      <c r="B618" s="68" t="n">
        <f aca="false">EOMONTH(Input!$C$7,A618)</f>
        <v>61606</v>
      </c>
      <c r="D618" s="69" t="n">
        <f aca="false">RollUp!$N618</f>
        <v>3352.83228203694</v>
      </c>
    </row>
    <row r="619" customFormat="false" ht="12.05" hidden="false" customHeight="false" outlineLevel="0" collapsed="false">
      <c r="A619" s="67" t="n">
        <v>615</v>
      </c>
      <c r="B619" s="68" t="n">
        <f aca="false">EOMONTH(Input!$C$7,A619)</f>
        <v>61636</v>
      </c>
      <c r="D619" s="69" t="n">
        <f aca="false">RollUp!$N619</f>
        <v>3352.83228203694</v>
      </c>
    </row>
    <row r="620" customFormat="false" ht="12.05" hidden="false" customHeight="false" outlineLevel="0" collapsed="false">
      <c r="A620" s="67" t="n">
        <v>616</v>
      </c>
      <c r="B620" s="68" t="n">
        <f aca="false">EOMONTH(Input!$C$7,A620)</f>
        <v>61667</v>
      </c>
      <c r="D620" s="69" t="n">
        <f aca="false">RollUp!$N620</f>
        <v>3352.83228203694</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7.08"/>
    <col collapsed="false" customWidth="true" hidden="false" outlineLevel="0" max="2" min="2" style="68" width="11.06"/>
    <col collapsed="false" customWidth="true" hidden="false" outlineLevel="0" max="3" min="3" style="67" width="1.43"/>
    <col collapsed="false" customWidth="true" hidden="false" outlineLevel="0" max="4" min="4" style="67" width="13.04"/>
    <col collapsed="false" customWidth="false" hidden="false" outlineLevel="0" max="1025" min="5" style="0" width="11.52"/>
  </cols>
  <sheetData>
    <row r="1" customFormat="false" ht="19.7" hidden="false" customHeight="false" outlineLevel="0" collapsed="false">
      <c r="A1" s="70" t="s">
        <v>186</v>
      </c>
    </row>
    <row r="2" customFormat="false" ht="12.8" hidden="false" customHeight="false" outlineLevel="0" collapsed="false">
      <c r="D2" s="72" t="s">
        <v>167</v>
      </c>
    </row>
    <row r="3" customFormat="false" ht="12.8" hidden="false" customHeight="false" outlineLevel="0" collapsed="false">
      <c r="A3" s="73" t="s">
        <v>169</v>
      </c>
      <c r="B3" s="74" t="s">
        <v>170</v>
      </c>
      <c r="D3" s="73" t="s">
        <v>183</v>
      </c>
    </row>
    <row r="4" customFormat="false" ht="12.8" hidden="false" customHeight="false" outlineLevel="0" collapsed="false">
      <c r="A4" s="67" t="n">
        <v>0</v>
      </c>
      <c r="B4" s="68" t="n">
        <f aca="false">EOMONTH(Input!$C$7,A4)</f>
        <v>42916</v>
      </c>
      <c r="D4" s="69" t="n">
        <f aca="false">RollUp!$AB4</f>
        <v>-30000</v>
      </c>
    </row>
    <row r="5" customFormat="false" ht="12.8" hidden="false" customHeight="false" outlineLevel="0" collapsed="false">
      <c r="A5" s="67" t="n">
        <v>1</v>
      </c>
      <c r="B5" s="68" t="n">
        <f aca="false">EOMONTH(Input!$C$7,A5)</f>
        <v>42947</v>
      </c>
      <c r="D5" s="69" t="n">
        <f aca="false">RollUp!$AB5</f>
        <v>-30111.4024181632</v>
      </c>
    </row>
    <row r="6" customFormat="false" ht="12.8" hidden="false" customHeight="false" outlineLevel="0" collapsed="false">
      <c r="A6" s="67" t="n">
        <v>2</v>
      </c>
      <c r="B6" s="68" t="n">
        <f aca="false">EOMONTH(Input!$C$7,A6)</f>
        <v>42978</v>
      </c>
      <c r="D6" s="69" t="n">
        <f aca="false">RollUp!$AB6</f>
        <v>-30224.2902019019</v>
      </c>
    </row>
    <row r="7" customFormat="false" ht="12.8" hidden="false" customHeight="false" outlineLevel="0" collapsed="false">
      <c r="A7" s="67" t="n">
        <v>3</v>
      </c>
      <c r="B7" s="68" t="n">
        <f aca="false">EOMONTH(Input!$C$7,A7)</f>
        <v>43008</v>
      </c>
      <c r="D7" s="69" t="n">
        <f aca="false">RollUp!$AB7</f>
        <v>-30338.6831560904</v>
      </c>
    </row>
    <row r="8" customFormat="false" ht="12.8" hidden="false" customHeight="false" outlineLevel="0" collapsed="false">
      <c r="A8" s="67" t="n">
        <v>4</v>
      </c>
      <c r="B8" s="68" t="n">
        <f aca="false">EOMONTH(Input!$C$7,A8)</f>
        <v>43039</v>
      </c>
      <c r="D8" s="69" t="n">
        <f aca="false">RollUp!$AB8</f>
        <v>-30454.6013496681</v>
      </c>
    </row>
    <row r="9" customFormat="false" ht="12.8" hidden="false" customHeight="false" outlineLevel="0" collapsed="false">
      <c r="A9" s="67" t="n">
        <v>5</v>
      </c>
      <c r="B9" s="68" t="n">
        <f aca="false">EOMONTH(Input!$C$7,A9)</f>
        <v>43069</v>
      </c>
      <c r="D9" s="69" t="n">
        <f aca="false">RollUp!$AB9</f>
        <v>-30572.0651191602</v>
      </c>
    </row>
    <row r="10" customFormat="false" ht="12.8" hidden="false" customHeight="false" outlineLevel="0" collapsed="false">
      <c r="A10" s="67" t="n">
        <v>6</v>
      </c>
      <c r="B10" s="68" t="n">
        <f aca="false">EOMONTH(Input!$C$7,A10)</f>
        <v>43100</v>
      </c>
      <c r="D10" s="69" t="n">
        <f aca="false">RollUp!$AB10</f>
        <v>-30691.0950722455</v>
      </c>
    </row>
    <row r="11" customFormat="false" ht="12.8" hidden="false" customHeight="false" outlineLevel="0" collapsed="false">
      <c r="A11" s="67" t="n">
        <v>7</v>
      </c>
      <c r="B11" s="68" t="n">
        <f aca="false">EOMONTH(Input!$C$7,A11)</f>
        <v>43131</v>
      </c>
      <c r="D11" s="69" t="n">
        <f aca="false">RollUp!$AB11</f>
        <v>-30811.712091372</v>
      </c>
    </row>
    <row r="12" customFormat="false" ht="12.8" hidden="false" customHeight="false" outlineLevel="0" collapsed="false">
      <c r="A12" s="67" t="n">
        <v>8</v>
      </c>
      <c r="B12" s="68" t="n">
        <f aca="false">EOMONTH(Input!$C$7,A12)</f>
        <v>43159</v>
      </c>
      <c r="D12" s="69" t="n">
        <f aca="false">RollUp!$AB12</f>
        <v>-30933.9373374201</v>
      </c>
    </row>
    <row r="13" customFormat="false" ht="12.8" hidden="false" customHeight="false" outlineLevel="0" collapsed="false">
      <c r="A13" s="67" t="n">
        <v>9</v>
      </c>
      <c r="B13" s="68" t="n">
        <f aca="false">EOMONTH(Input!$C$7,A13)</f>
        <v>43190</v>
      </c>
      <c r="D13" s="69" t="n">
        <f aca="false">RollUp!$AB13</f>
        <v>-31057.7922534156</v>
      </c>
    </row>
    <row r="14" customFormat="false" ht="12.8" hidden="false" customHeight="false" outlineLevel="0" collapsed="false">
      <c r="A14" s="67" t="n">
        <v>10</v>
      </c>
      <c r="B14" s="68" t="n">
        <f aca="false">EOMONTH(Input!$C$7,A14)</f>
        <v>43220</v>
      </c>
      <c r="D14" s="69" t="n">
        <f aca="false">RollUp!$AB14</f>
        <v>-31183.298568291</v>
      </c>
    </row>
    <row r="15" customFormat="false" ht="12.8" hidden="false" customHeight="false" outlineLevel="0" collapsed="false">
      <c r="A15" s="67" t="n">
        <v>11</v>
      </c>
      <c r="B15" s="68" t="n">
        <f aca="false">EOMONTH(Input!$C$7,A15)</f>
        <v>43251</v>
      </c>
      <c r="D15" s="69" t="n">
        <f aca="false">RollUp!$AB15</f>
        <v>-31310.478300698</v>
      </c>
    </row>
    <row r="16" customFormat="false" ht="12.8" hidden="false" customHeight="false" outlineLevel="0" collapsed="false">
      <c r="A16" s="67" t="n">
        <v>12</v>
      </c>
      <c r="B16" s="68" t="n">
        <f aca="false">EOMONTH(Input!$C$7,A16)</f>
        <v>43281</v>
      </c>
      <c r="D16" s="69" t="n">
        <f aca="false">RollUp!$AB16</f>
        <v>-31439.3537628705</v>
      </c>
    </row>
    <row r="17" customFormat="false" ht="12.8" hidden="false" customHeight="false" outlineLevel="0" collapsed="false">
      <c r="A17" s="67" t="n">
        <v>13</v>
      </c>
      <c r="B17" s="68" t="n">
        <f aca="false">EOMONTH(Input!$C$7,A17)</f>
        <v>43312</v>
      </c>
      <c r="D17" s="69" t="n">
        <f aca="false">RollUp!$AB17</f>
        <v>-31482.6875990986</v>
      </c>
    </row>
    <row r="18" customFormat="false" ht="12.8" hidden="false" customHeight="false" outlineLevel="0" collapsed="false">
      <c r="A18" s="67" t="n">
        <v>14</v>
      </c>
      <c r="B18" s="68" t="n">
        <f aca="false">EOMONTH(Input!$C$7,A18)</f>
        <v>43343</v>
      </c>
      <c r="D18" s="69" t="n">
        <f aca="false">RollUp!$AB18</f>
        <v>-31526.5992198098</v>
      </c>
    </row>
    <row r="19" customFormat="false" ht="12.8" hidden="false" customHeight="false" outlineLevel="0" collapsed="false">
      <c r="A19" s="67" t="n">
        <v>15</v>
      </c>
      <c r="B19" s="68" t="n">
        <f aca="false">EOMONTH(Input!$C$7,A19)</f>
        <v>43373</v>
      </c>
      <c r="D19" s="69" t="n">
        <f aca="false">RollUp!$AB19</f>
        <v>-31074.1778590417</v>
      </c>
    </row>
    <row r="20" customFormat="false" ht="12.8" hidden="false" customHeight="false" outlineLevel="0" collapsed="false">
      <c r="A20" s="67" t="n">
        <v>16</v>
      </c>
      <c r="B20" s="68" t="n">
        <f aca="false">EOMONTH(Input!$C$7,A20)</f>
        <v>43404</v>
      </c>
      <c r="D20" s="69" t="n">
        <f aca="false">RollUp!$AB20</f>
        <v>-30343.4736103073</v>
      </c>
    </row>
    <row r="21" customFormat="false" ht="12.8" hidden="false" customHeight="false" outlineLevel="0" collapsed="false">
      <c r="A21" s="67" t="n">
        <v>17</v>
      </c>
      <c r="B21" s="68" t="n">
        <f aca="false">EOMONTH(Input!$C$7,A21)</f>
        <v>43434</v>
      </c>
      <c r="D21" s="69" t="n">
        <f aca="false">RollUp!$AB21</f>
        <v>-29597.3867717268</v>
      </c>
    </row>
    <row r="22" customFormat="false" ht="12.8" hidden="false" customHeight="false" outlineLevel="0" collapsed="false">
      <c r="A22" s="67" t="n">
        <v>18</v>
      </c>
      <c r="B22" s="68" t="n">
        <f aca="false">EOMONTH(Input!$C$7,A22)</f>
        <v>43465</v>
      </c>
      <c r="D22" s="69" t="n">
        <f aca="false">RollUp!$AB22</f>
        <v>-28841.0403548111</v>
      </c>
    </row>
    <row r="23" customFormat="false" ht="12.8" hidden="false" customHeight="false" outlineLevel="0" collapsed="false">
      <c r="A23" s="67" t="n">
        <v>19</v>
      </c>
      <c r="B23" s="68" t="n">
        <f aca="false">EOMONTH(Input!$C$7,A23)</f>
        <v>43496</v>
      </c>
      <c r="D23" s="69" t="n">
        <f aca="false">RollUp!$AB23</f>
        <v>-28074.401391549</v>
      </c>
    </row>
    <row r="24" customFormat="false" ht="12.8" hidden="false" customHeight="false" outlineLevel="0" collapsed="false">
      <c r="A24" s="67" t="n">
        <v>20</v>
      </c>
      <c r="B24" s="68" t="n">
        <f aca="false">EOMONTH(Input!$C$7,A24)</f>
        <v>43524</v>
      </c>
      <c r="D24" s="69" t="n">
        <f aca="false">RollUp!$AB24</f>
        <v>-27297.3319798374</v>
      </c>
    </row>
    <row r="25" customFormat="false" ht="12.8" hidden="false" customHeight="false" outlineLevel="0" collapsed="false">
      <c r="A25" s="67" t="n">
        <v>21</v>
      </c>
      <c r="B25" s="68" t="n">
        <f aca="false">EOMONTH(Input!$C$7,A25)</f>
        <v>43555</v>
      </c>
      <c r="D25" s="69" t="n">
        <f aca="false">RollUp!$AB25</f>
        <v>-26509.6902522144</v>
      </c>
    </row>
    <row r="26" customFormat="false" ht="12.8" hidden="false" customHeight="false" outlineLevel="0" collapsed="false">
      <c r="A26" s="67" t="n">
        <v>22</v>
      </c>
      <c r="B26" s="68" t="n">
        <f aca="false">EOMONTH(Input!$C$7,A26)</f>
        <v>43585</v>
      </c>
      <c r="D26" s="69" t="n">
        <f aca="false">RollUp!$AB26</f>
        <v>-25711.3323692872</v>
      </c>
    </row>
    <row r="27" customFormat="false" ht="12.8" hidden="false" customHeight="false" outlineLevel="0" collapsed="false">
      <c r="A27" s="67" t="n">
        <v>23</v>
      </c>
      <c r="B27" s="68" t="n">
        <f aca="false">EOMONTH(Input!$C$7,A27)</f>
        <v>43616</v>
      </c>
      <c r="D27" s="69" t="n">
        <f aca="false">RollUp!$AB27</f>
        <v>-24902.1125338403</v>
      </c>
    </row>
    <row r="28" customFormat="false" ht="12.8" hidden="false" customHeight="false" outlineLevel="0" collapsed="false">
      <c r="A28" s="67" t="n">
        <v>24</v>
      </c>
      <c r="B28" s="68" t="n">
        <f aca="false">EOMONTH(Input!$C$7,A28)</f>
        <v>43646</v>
      </c>
      <c r="D28" s="69" t="n">
        <f aca="false">RollUp!$AB28</f>
        <v>-23992.9538002674</v>
      </c>
    </row>
    <row r="29" customFormat="false" ht="12.8" hidden="false" customHeight="false" outlineLevel="0" collapsed="false">
      <c r="A29" s="67" t="n">
        <v>25</v>
      </c>
      <c r="B29" s="68" t="n">
        <f aca="false">EOMONTH(Input!$C$7,A29)</f>
        <v>43677</v>
      </c>
      <c r="D29" s="69" t="n">
        <f aca="false">RollUp!$AB29</f>
        <v>-23069.6475219117</v>
      </c>
    </row>
    <row r="30" customFormat="false" ht="12.8" hidden="false" customHeight="false" outlineLevel="0" collapsed="false">
      <c r="A30" s="67" t="n">
        <v>26</v>
      </c>
      <c r="B30" s="68" t="n">
        <f aca="false">EOMONTH(Input!$C$7,A30)</f>
        <v>43708</v>
      </c>
      <c r="D30" s="69" t="n">
        <f aca="false">RollUp!$AB30</f>
        <v>-22133.7437696035</v>
      </c>
    </row>
    <row r="31" customFormat="false" ht="12.8" hidden="false" customHeight="false" outlineLevel="0" collapsed="false">
      <c r="A31" s="67" t="n">
        <v>27</v>
      </c>
      <c r="B31" s="68" t="n">
        <f aca="false">EOMONTH(Input!$C$7,A31)</f>
        <v>43738</v>
      </c>
      <c r="D31" s="69" t="n">
        <f aca="false">RollUp!$AB31</f>
        <v>-21185.1059917925</v>
      </c>
    </row>
    <row r="32" customFormat="false" ht="12.8" hidden="false" customHeight="false" outlineLevel="0" collapsed="false">
      <c r="A32" s="67" t="n">
        <v>28</v>
      </c>
      <c r="B32" s="68" t="n">
        <f aca="false">EOMONTH(Input!$C$7,A32)</f>
        <v>43769</v>
      </c>
      <c r="D32" s="69" t="n">
        <f aca="false">RollUp!$AB32</f>
        <v>-20223.5616340271</v>
      </c>
    </row>
    <row r="33" customFormat="false" ht="12.8" hidden="false" customHeight="false" outlineLevel="0" collapsed="false">
      <c r="A33" s="67" t="n">
        <v>29</v>
      </c>
      <c r="B33" s="68" t="n">
        <f aca="false">EOMONTH(Input!$C$7,A33)</f>
        <v>43799</v>
      </c>
      <c r="D33" s="69" t="n">
        <f aca="false">RollUp!$AB33</f>
        <v>-19248.9351114712</v>
      </c>
    </row>
    <row r="34" customFormat="false" ht="12.8" hidden="false" customHeight="false" outlineLevel="0" collapsed="false">
      <c r="A34" s="67" t="n">
        <v>30</v>
      </c>
      <c r="B34" s="68" t="n">
        <f aca="false">EOMONTH(Input!$C$7,A34)</f>
        <v>43830</v>
      </c>
      <c r="D34" s="69" t="n">
        <f aca="false">RollUp!$AB34</f>
        <v>-18261.0484367414</v>
      </c>
    </row>
    <row r="35" customFormat="false" ht="12.8" hidden="false" customHeight="false" outlineLevel="0" collapsed="false">
      <c r="A35" s="67" t="n">
        <v>31</v>
      </c>
      <c r="B35" s="68" t="n">
        <f aca="false">EOMONTH(Input!$C$7,A35)</f>
        <v>43861</v>
      </c>
      <c r="D35" s="69" t="n">
        <f aca="false">RollUp!$AB35</f>
        <v>-17259.7212005978</v>
      </c>
    </row>
    <row r="36" customFormat="false" ht="12.8" hidden="false" customHeight="false" outlineLevel="0" collapsed="false">
      <c r="A36" s="67" t="n">
        <v>32</v>
      </c>
      <c r="B36" s="68" t="n">
        <f aca="false">EOMONTH(Input!$C$7,A36)</f>
        <v>43890</v>
      </c>
      <c r="D36" s="69" t="n">
        <f aca="false">RollUp!$AB36</f>
        <v>-16244.7705392609</v>
      </c>
    </row>
    <row r="37" customFormat="false" ht="12.8" hidden="false" customHeight="false" outlineLevel="0" collapsed="false">
      <c r="A37" s="67" t="n">
        <v>33</v>
      </c>
      <c r="B37" s="68" t="n">
        <f aca="false">EOMONTH(Input!$C$7,A37)</f>
        <v>43921</v>
      </c>
      <c r="D37" s="69" t="n">
        <f aca="false">RollUp!$AB37</f>
        <v>-15216.0111010224</v>
      </c>
    </row>
    <row r="38" customFormat="false" ht="12.8" hidden="false" customHeight="false" outlineLevel="0" collapsed="false">
      <c r="A38" s="67" t="n">
        <v>34</v>
      </c>
      <c r="B38" s="68" t="n">
        <f aca="false">EOMONTH(Input!$C$7,A38)</f>
        <v>43951</v>
      </c>
      <c r="D38" s="69" t="n">
        <f aca="false">RollUp!$AB38</f>
        <v>-14173.2550123954</v>
      </c>
    </row>
    <row r="39" customFormat="false" ht="12.8" hidden="false" customHeight="false" outlineLevel="0" collapsed="false">
      <c r="A39" s="67" t="n">
        <v>35</v>
      </c>
      <c r="B39" s="68" t="n">
        <f aca="false">EOMONTH(Input!$C$7,A39)</f>
        <v>43982</v>
      </c>
      <c r="D39" s="69" t="n">
        <f aca="false">RollUp!$AB39</f>
        <v>-13116.3118438056</v>
      </c>
    </row>
    <row r="40" customFormat="false" ht="12.8" hidden="false" customHeight="false" outlineLevel="0" collapsed="false">
      <c r="A40" s="67" t="n">
        <v>36</v>
      </c>
      <c r="B40" s="68" t="n">
        <f aca="false">EOMONTH(Input!$C$7,A40)</f>
        <v>44012</v>
      </c>
      <c r="D40" s="69" t="n">
        <f aca="false">RollUp!$AB40</f>
        <v>-11954.3591067702</v>
      </c>
    </row>
    <row r="41" customFormat="false" ht="12.8" hidden="false" customHeight="false" outlineLevel="0" collapsed="false">
      <c r="A41" s="67" t="n">
        <v>37</v>
      </c>
      <c r="B41" s="68" t="n">
        <f aca="false">EOMONTH(Input!$C$7,A41)</f>
        <v>44043</v>
      </c>
      <c r="D41" s="69" t="n">
        <f aca="false">RollUp!$AB41</f>
        <v>-10774.7854726538</v>
      </c>
    </row>
    <row r="42" customFormat="false" ht="12.8" hidden="false" customHeight="false" outlineLevel="0" collapsed="false">
      <c r="A42" s="67" t="n">
        <v>38</v>
      </c>
      <c r="B42" s="68" t="n">
        <f aca="false">EOMONTH(Input!$C$7,A42)</f>
        <v>44074</v>
      </c>
      <c r="D42" s="69" t="n">
        <f aca="false">RollUp!$AB42</f>
        <v>-9579.127073235</v>
      </c>
    </row>
    <row r="43" customFormat="false" ht="12.8" hidden="false" customHeight="false" outlineLevel="0" collapsed="false">
      <c r="A43" s="67" t="n">
        <v>39</v>
      </c>
      <c r="B43" s="68" t="n">
        <f aca="false">EOMONTH(Input!$C$7,A43)</f>
        <v>44104</v>
      </c>
      <c r="D43" s="69" t="n">
        <f aca="false">RollUp!$AB43</f>
        <v>-8367.20057724718</v>
      </c>
    </row>
    <row r="44" customFormat="false" ht="12.8" hidden="false" customHeight="false" outlineLevel="0" collapsed="false">
      <c r="A44" s="67" t="n">
        <v>40</v>
      </c>
      <c r="B44" s="68" t="n">
        <f aca="false">EOMONTH(Input!$C$7,A44)</f>
        <v>44135</v>
      </c>
      <c r="D44" s="69" t="n">
        <f aca="false">RollUp!$AB44</f>
        <v>-7138.78536122239</v>
      </c>
    </row>
    <row r="45" customFormat="false" ht="12.8" hidden="false" customHeight="false" outlineLevel="0" collapsed="false">
      <c r="A45" s="67" t="n">
        <v>41</v>
      </c>
      <c r="B45" s="68" t="n">
        <f aca="false">EOMONTH(Input!$C$7,A45)</f>
        <v>44165</v>
      </c>
      <c r="D45" s="69" t="n">
        <f aca="false">RollUp!$AB45</f>
        <v>-5893.65710425786</v>
      </c>
    </row>
    <row r="46" customFormat="false" ht="12.8" hidden="false" customHeight="false" outlineLevel="0" collapsed="false">
      <c r="A46" s="67" t="n">
        <v>42</v>
      </c>
      <c r="B46" s="68" t="n">
        <f aca="false">EOMONTH(Input!$C$7,A46)</f>
        <v>44196</v>
      </c>
      <c r="D46" s="69" t="n">
        <f aca="false">RollUp!$AB46</f>
        <v>-4631.58841957075</v>
      </c>
    </row>
    <row r="47" customFormat="false" ht="12.8" hidden="false" customHeight="false" outlineLevel="0" collapsed="false">
      <c r="A47" s="67" t="n">
        <v>43</v>
      </c>
      <c r="B47" s="68" t="n">
        <f aca="false">EOMONTH(Input!$C$7,A47)</f>
        <v>44227</v>
      </c>
      <c r="D47" s="69" t="n">
        <f aca="false">RollUp!$AB47</f>
        <v>-3352.3488264193</v>
      </c>
    </row>
    <row r="48" customFormat="false" ht="12.8" hidden="false" customHeight="false" outlineLevel="0" collapsed="false">
      <c r="A48" s="67" t="n">
        <v>44</v>
      </c>
      <c r="B48" s="68" t="n">
        <f aca="false">EOMONTH(Input!$C$7,A48)</f>
        <v>44255</v>
      </c>
      <c r="D48" s="69" t="n">
        <f aca="false">RollUp!$AB48</f>
        <v>-2055.70470828096</v>
      </c>
    </row>
    <row r="49" customFormat="false" ht="12.8" hidden="false" customHeight="false" outlineLevel="0" collapsed="false">
      <c r="A49" s="67" t="n">
        <v>45</v>
      </c>
      <c r="B49" s="68" t="n">
        <f aca="false">EOMONTH(Input!$C$7,A49)</f>
        <v>44286</v>
      </c>
      <c r="D49" s="69" t="n">
        <f aca="false">RollUp!$AB49</f>
        <v>-741.419270194368</v>
      </c>
    </row>
    <row r="50" customFormat="false" ht="12.8" hidden="false" customHeight="false" outlineLevel="0" collapsed="false">
      <c r="A50" s="67" t="n">
        <v>46</v>
      </c>
      <c r="B50" s="68" t="n">
        <f aca="false">EOMONTH(Input!$C$7,A50)</f>
        <v>44316</v>
      </c>
      <c r="D50" s="69" t="n">
        <f aca="false">RollUp!$AB50</f>
        <v>590.747504484327</v>
      </c>
    </row>
    <row r="51" customFormat="false" ht="12.8" hidden="false" customHeight="false" outlineLevel="0" collapsed="false">
      <c r="A51" s="67" t="n">
        <v>47</v>
      </c>
      <c r="B51" s="68" t="n">
        <f aca="false">EOMONTH(Input!$C$7,A51)</f>
        <v>44347</v>
      </c>
      <c r="D51" s="69" t="n">
        <f aca="false">RollUp!$AB51</f>
        <v>0</v>
      </c>
    </row>
    <row r="52" customFormat="false" ht="12.8" hidden="false" customHeight="false" outlineLevel="0" collapsed="false">
      <c r="A52" s="67" t="n">
        <v>48</v>
      </c>
      <c r="B52" s="68" t="n">
        <f aca="false">EOMONTH(Input!$C$7,A52)</f>
        <v>44377</v>
      </c>
      <c r="D52" s="69" t="n">
        <f aca="false">RollUp!$AB52</f>
        <v>0</v>
      </c>
    </row>
    <row r="53" customFormat="false" ht="12.8" hidden="false" customHeight="false" outlineLevel="0" collapsed="false">
      <c r="A53" s="67" t="n">
        <v>49</v>
      </c>
      <c r="B53" s="68" t="n">
        <f aca="false">EOMONTH(Input!$C$7,A53)</f>
        <v>44408</v>
      </c>
      <c r="D53" s="69" t="n">
        <f aca="false">RollUp!$AB53</f>
        <v>0</v>
      </c>
    </row>
    <row r="54" customFormat="false" ht="12.8" hidden="false" customHeight="false" outlineLevel="0" collapsed="false">
      <c r="A54" s="67" t="n">
        <v>50</v>
      </c>
      <c r="B54" s="68" t="n">
        <f aca="false">EOMONTH(Input!$C$7,A54)</f>
        <v>44439</v>
      </c>
      <c r="D54" s="69" t="n">
        <f aca="false">RollUp!$AB54</f>
        <v>0</v>
      </c>
    </row>
    <row r="55" customFormat="false" ht="12.8" hidden="false" customHeight="false" outlineLevel="0" collapsed="false">
      <c r="A55" s="67" t="n">
        <v>51</v>
      </c>
      <c r="B55" s="68" t="n">
        <f aca="false">EOMONTH(Input!$C$7,A55)</f>
        <v>44469</v>
      </c>
      <c r="D55" s="69" t="n">
        <f aca="false">RollUp!$AB55</f>
        <v>0</v>
      </c>
    </row>
    <row r="56" customFormat="false" ht="12.8" hidden="false" customHeight="false" outlineLevel="0" collapsed="false">
      <c r="A56" s="67" t="n">
        <v>52</v>
      </c>
      <c r="B56" s="68" t="n">
        <f aca="false">EOMONTH(Input!$C$7,A56)</f>
        <v>44500</v>
      </c>
      <c r="D56" s="69" t="n">
        <f aca="false">RollUp!$AB56</f>
        <v>0</v>
      </c>
    </row>
    <row r="57" customFormat="false" ht="12.8" hidden="false" customHeight="false" outlineLevel="0" collapsed="false">
      <c r="A57" s="67" t="n">
        <v>53</v>
      </c>
      <c r="B57" s="68" t="n">
        <f aca="false">EOMONTH(Input!$C$7,A57)</f>
        <v>44530</v>
      </c>
      <c r="D57" s="69" t="n">
        <f aca="false">RollUp!$AB57</f>
        <v>0</v>
      </c>
    </row>
    <row r="58" customFormat="false" ht="12.8" hidden="false" customHeight="false" outlineLevel="0" collapsed="false">
      <c r="A58" s="67" t="n">
        <v>54</v>
      </c>
      <c r="B58" s="68" t="n">
        <f aca="false">EOMONTH(Input!$C$7,A58)</f>
        <v>44561</v>
      </c>
      <c r="D58" s="69" t="n">
        <f aca="false">RollUp!$AB58</f>
        <v>0</v>
      </c>
    </row>
    <row r="59" customFormat="false" ht="12.8" hidden="false" customHeight="false" outlineLevel="0" collapsed="false">
      <c r="A59" s="67" t="n">
        <v>55</v>
      </c>
      <c r="B59" s="68" t="n">
        <f aca="false">EOMONTH(Input!$C$7,A59)</f>
        <v>44592</v>
      </c>
      <c r="D59" s="69" t="n">
        <f aca="false">RollUp!$AB59</f>
        <v>0</v>
      </c>
    </row>
    <row r="60" customFormat="false" ht="12.8" hidden="false" customHeight="false" outlineLevel="0" collapsed="false">
      <c r="A60" s="67" t="n">
        <v>56</v>
      </c>
      <c r="B60" s="68" t="n">
        <f aca="false">EOMONTH(Input!$C$7,A60)</f>
        <v>44620</v>
      </c>
      <c r="D60" s="69" t="n">
        <f aca="false">RollUp!$AB60</f>
        <v>0</v>
      </c>
    </row>
    <row r="61" customFormat="false" ht="12.8" hidden="false" customHeight="false" outlineLevel="0" collapsed="false">
      <c r="A61" s="67" t="n">
        <v>57</v>
      </c>
      <c r="B61" s="68" t="n">
        <f aca="false">EOMONTH(Input!$C$7,A61)</f>
        <v>44651</v>
      </c>
      <c r="D61" s="69" t="n">
        <f aca="false">RollUp!$AB61</f>
        <v>0</v>
      </c>
    </row>
    <row r="62" customFormat="false" ht="12.8" hidden="false" customHeight="false" outlineLevel="0" collapsed="false">
      <c r="A62" s="67" t="n">
        <v>58</v>
      </c>
      <c r="B62" s="68" t="n">
        <f aca="false">EOMONTH(Input!$C$7,A62)</f>
        <v>44681</v>
      </c>
      <c r="D62" s="69" t="n">
        <f aca="false">RollUp!$AB62</f>
        <v>0</v>
      </c>
    </row>
    <row r="63" customFormat="false" ht="12.8" hidden="false" customHeight="false" outlineLevel="0" collapsed="false">
      <c r="A63" s="67" t="n">
        <v>59</v>
      </c>
      <c r="B63" s="68" t="n">
        <f aca="false">EOMONTH(Input!$C$7,A63)</f>
        <v>44712</v>
      </c>
      <c r="D63" s="69" t="n">
        <f aca="false">RollUp!$AB63</f>
        <v>0</v>
      </c>
    </row>
    <row r="64" customFormat="false" ht="12.8" hidden="false" customHeight="false" outlineLevel="0" collapsed="false">
      <c r="A64" s="67" t="n">
        <v>60</v>
      </c>
      <c r="B64" s="68" t="n">
        <f aca="false">EOMONTH(Input!$C$7,A64)</f>
        <v>44742</v>
      </c>
      <c r="D64" s="69" t="n">
        <f aca="false">RollUp!$AB64</f>
        <v>0</v>
      </c>
    </row>
    <row r="65" customFormat="false" ht="12.8" hidden="false" customHeight="false" outlineLevel="0" collapsed="false">
      <c r="A65" s="67" t="n">
        <v>61</v>
      </c>
      <c r="B65" s="68" t="n">
        <f aca="false">EOMONTH(Input!$C$7,A65)</f>
        <v>44773</v>
      </c>
      <c r="D65" s="69" t="n">
        <f aca="false">RollUp!$AB65</f>
        <v>0</v>
      </c>
    </row>
    <row r="66" customFormat="false" ht="12.8" hidden="false" customHeight="false" outlineLevel="0" collapsed="false">
      <c r="A66" s="67" t="n">
        <v>62</v>
      </c>
      <c r="B66" s="68" t="n">
        <f aca="false">EOMONTH(Input!$C$7,A66)</f>
        <v>44804</v>
      </c>
      <c r="D66" s="69" t="n">
        <f aca="false">RollUp!$AB66</f>
        <v>0</v>
      </c>
    </row>
    <row r="67" customFormat="false" ht="12.8" hidden="false" customHeight="false" outlineLevel="0" collapsed="false">
      <c r="A67" s="67" t="n">
        <v>63</v>
      </c>
      <c r="B67" s="68" t="n">
        <f aca="false">EOMONTH(Input!$C$7,A67)</f>
        <v>44834</v>
      </c>
      <c r="D67" s="69" t="n">
        <f aca="false">RollUp!$AB67</f>
        <v>0</v>
      </c>
    </row>
    <row r="68" customFormat="false" ht="12.8" hidden="false" customHeight="false" outlineLevel="0" collapsed="false">
      <c r="A68" s="67" t="n">
        <v>64</v>
      </c>
      <c r="B68" s="68" t="n">
        <f aca="false">EOMONTH(Input!$C$7,A68)</f>
        <v>44865</v>
      </c>
      <c r="D68" s="69" t="n">
        <f aca="false">RollUp!$AB68</f>
        <v>0</v>
      </c>
    </row>
    <row r="69" customFormat="false" ht="12.8" hidden="false" customHeight="false" outlineLevel="0" collapsed="false">
      <c r="A69" s="67" t="n">
        <v>65</v>
      </c>
      <c r="B69" s="68" t="n">
        <f aca="false">EOMONTH(Input!$C$7,A69)</f>
        <v>44895</v>
      </c>
      <c r="D69" s="69" t="n">
        <f aca="false">RollUp!$AB69</f>
        <v>0</v>
      </c>
    </row>
    <row r="70" customFormat="false" ht="12.8" hidden="false" customHeight="false" outlineLevel="0" collapsed="false">
      <c r="A70" s="67" t="n">
        <v>66</v>
      </c>
      <c r="B70" s="68" t="n">
        <f aca="false">EOMONTH(Input!$C$7,A70)</f>
        <v>44926</v>
      </c>
      <c r="D70" s="69" t="n">
        <f aca="false">RollUp!$AB70</f>
        <v>0</v>
      </c>
    </row>
    <row r="71" customFormat="false" ht="12.8" hidden="false" customHeight="false" outlineLevel="0" collapsed="false">
      <c r="A71" s="67" t="n">
        <v>67</v>
      </c>
      <c r="B71" s="68" t="n">
        <f aca="false">EOMONTH(Input!$C$7,A71)</f>
        <v>44957</v>
      </c>
      <c r="D71" s="69" t="n">
        <f aca="false">RollUp!$AB71</f>
        <v>0</v>
      </c>
    </row>
    <row r="72" customFormat="false" ht="12.8" hidden="false" customHeight="false" outlineLevel="0" collapsed="false">
      <c r="A72" s="67" t="n">
        <v>68</v>
      </c>
      <c r="B72" s="68" t="n">
        <f aca="false">EOMONTH(Input!$C$7,A72)</f>
        <v>44985</v>
      </c>
      <c r="D72" s="69" t="n">
        <f aca="false">RollUp!$AB72</f>
        <v>0</v>
      </c>
    </row>
    <row r="73" customFormat="false" ht="12.8" hidden="false" customHeight="false" outlineLevel="0" collapsed="false">
      <c r="A73" s="67" t="n">
        <v>69</v>
      </c>
      <c r="B73" s="68" t="n">
        <f aca="false">EOMONTH(Input!$C$7,A73)</f>
        <v>45016</v>
      </c>
      <c r="D73" s="69" t="n">
        <f aca="false">RollUp!$AB73</f>
        <v>0</v>
      </c>
    </row>
    <row r="74" customFormat="false" ht="12.8" hidden="false" customHeight="false" outlineLevel="0" collapsed="false">
      <c r="A74" s="67" t="n">
        <v>70</v>
      </c>
      <c r="B74" s="68" t="n">
        <f aca="false">EOMONTH(Input!$C$7,A74)</f>
        <v>45046</v>
      </c>
      <c r="D74" s="69" t="n">
        <f aca="false">RollUp!$AB74</f>
        <v>0</v>
      </c>
    </row>
    <row r="75" customFormat="false" ht="12.8" hidden="false" customHeight="false" outlineLevel="0" collapsed="false">
      <c r="A75" s="67" t="n">
        <v>71</v>
      </c>
      <c r="B75" s="68" t="n">
        <f aca="false">EOMONTH(Input!$C$7,A75)</f>
        <v>45077</v>
      </c>
      <c r="D75" s="69" t="n">
        <f aca="false">RollUp!$AB75</f>
        <v>0</v>
      </c>
    </row>
    <row r="76" customFormat="false" ht="12.8" hidden="false" customHeight="false" outlineLevel="0" collapsed="false">
      <c r="A76" s="67" t="n">
        <v>72</v>
      </c>
      <c r="B76" s="68" t="n">
        <f aca="false">EOMONTH(Input!$C$7,A76)</f>
        <v>45107</v>
      </c>
      <c r="D76" s="69" t="n">
        <f aca="false">RollUp!$AB76</f>
        <v>0</v>
      </c>
    </row>
    <row r="77" customFormat="false" ht="12.8" hidden="false" customHeight="false" outlineLevel="0" collapsed="false">
      <c r="A77" s="67" t="n">
        <v>73</v>
      </c>
      <c r="B77" s="68" t="n">
        <f aca="false">EOMONTH(Input!$C$7,A77)</f>
        <v>45138</v>
      </c>
      <c r="D77" s="69" t="n">
        <f aca="false">RollUp!$AB77</f>
        <v>0</v>
      </c>
    </row>
    <row r="78" customFormat="false" ht="12.8" hidden="false" customHeight="false" outlineLevel="0" collapsed="false">
      <c r="A78" s="67" t="n">
        <v>74</v>
      </c>
      <c r="B78" s="68" t="n">
        <f aca="false">EOMONTH(Input!$C$7,A78)</f>
        <v>45169</v>
      </c>
      <c r="D78" s="69" t="n">
        <f aca="false">RollUp!$AB78</f>
        <v>0</v>
      </c>
    </row>
    <row r="79" customFormat="false" ht="12.8" hidden="false" customHeight="false" outlineLevel="0" collapsed="false">
      <c r="A79" s="67" t="n">
        <v>75</v>
      </c>
      <c r="B79" s="68" t="n">
        <f aca="false">EOMONTH(Input!$C$7,A79)</f>
        <v>45199</v>
      </c>
      <c r="D79" s="69" t="n">
        <f aca="false">RollUp!$AB79</f>
        <v>0</v>
      </c>
    </row>
    <row r="80" customFormat="false" ht="12.8" hidden="false" customHeight="false" outlineLevel="0" collapsed="false">
      <c r="A80" s="67" t="n">
        <v>76</v>
      </c>
      <c r="B80" s="68" t="n">
        <f aca="false">EOMONTH(Input!$C$7,A80)</f>
        <v>45230</v>
      </c>
      <c r="D80" s="69" t="n">
        <f aca="false">RollUp!$AB80</f>
        <v>0</v>
      </c>
    </row>
    <row r="81" customFormat="false" ht="12.8" hidden="false" customHeight="false" outlineLevel="0" collapsed="false">
      <c r="A81" s="67" t="n">
        <v>77</v>
      </c>
      <c r="B81" s="68" t="n">
        <f aca="false">EOMONTH(Input!$C$7,A81)</f>
        <v>45260</v>
      </c>
      <c r="D81" s="69" t="n">
        <f aca="false">RollUp!$AB81</f>
        <v>0</v>
      </c>
    </row>
    <row r="82" customFormat="false" ht="12.8" hidden="false" customHeight="false" outlineLevel="0" collapsed="false">
      <c r="A82" s="67" t="n">
        <v>78</v>
      </c>
      <c r="B82" s="68" t="n">
        <f aca="false">EOMONTH(Input!$C$7,A82)</f>
        <v>45291</v>
      </c>
      <c r="D82" s="69" t="n">
        <f aca="false">RollUp!$AB82</f>
        <v>0</v>
      </c>
    </row>
    <row r="83" customFormat="false" ht="12.8" hidden="false" customHeight="false" outlineLevel="0" collapsed="false">
      <c r="A83" s="67" t="n">
        <v>79</v>
      </c>
      <c r="B83" s="68" t="n">
        <f aca="false">EOMONTH(Input!$C$7,A83)</f>
        <v>45322</v>
      </c>
      <c r="D83" s="69" t="n">
        <f aca="false">RollUp!$AB83</f>
        <v>0</v>
      </c>
    </row>
    <row r="84" customFormat="false" ht="12.8" hidden="false" customHeight="false" outlineLevel="0" collapsed="false">
      <c r="A84" s="67" t="n">
        <v>80</v>
      </c>
      <c r="B84" s="68" t="n">
        <f aca="false">EOMONTH(Input!$C$7,A84)</f>
        <v>45351</v>
      </c>
      <c r="D84" s="69" t="n">
        <f aca="false">RollUp!$AB84</f>
        <v>0</v>
      </c>
    </row>
    <row r="85" customFormat="false" ht="12.8" hidden="false" customHeight="false" outlineLevel="0" collapsed="false">
      <c r="A85" s="67" t="n">
        <v>81</v>
      </c>
      <c r="B85" s="68" t="n">
        <f aca="false">EOMONTH(Input!$C$7,A85)</f>
        <v>45382</v>
      </c>
      <c r="D85" s="69" t="n">
        <f aca="false">RollUp!$AB85</f>
        <v>0</v>
      </c>
    </row>
    <row r="86" customFormat="false" ht="12.8" hidden="false" customHeight="false" outlineLevel="0" collapsed="false">
      <c r="A86" s="67" t="n">
        <v>82</v>
      </c>
      <c r="B86" s="68" t="n">
        <f aca="false">EOMONTH(Input!$C$7,A86)</f>
        <v>45412</v>
      </c>
      <c r="D86" s="69" t="n">
        <f aca="false">RollUp!$AB86</f>
        <v>0</v>
      </c>
    </row>
    <row r="87" customFormat="false" ht="12.8" hidden="false" customHeight="false" outlineLevel="0" collapsed="false">
      <c r="A87" s="67" t="n">
        <v>83</v>
      </c>
      <c r="B87" s="68" t="n">
        <f aca="false">EOMONTH(Input!$C$7,A87)</f>
        <v>45443</v>
      </c>
      <c r="D87" s="69" t="n">
        <f aca="false">RollUp!$AB87</f>
        <v>0</v>
      </c>
    </row>
    <row r="88" customFormat="false" ht="12.8" hidden="false" customHeight="false" outlineLevel="0" collapsed="false">
      <c r="A88" s="67" t="n">
        <v>84</v>
      </c>
      <c r="B88" s="68" t="n">
        <f aca="false">EOMONTH(Input!$C$7,A88)</f>
        <v>45473</v>
      </c>
      <c r="D88" s="69" t="n">
        <f aca="false">RollUp!$AB88</f>
        <v>0</v>
      </c>
    </row>
    <row r="89" customFormat="false" ht="12.8" hidden="false" customHeight="false" outlineLevel="0" collapsed="false">
      <c r="A89" s="67" t="n">
        <v>85</v>
      </c>
      <c r="B89" s="68" t="n">
        <f aca="false">EOMONTH(Input!$C$7,A89)</f>
        <v>45504</v>
      </c>
      <c r="D89" s="69" t="n">
        <f aca="false">RollUp!$AB89</f>
        <v>0</v>
      </c>
    </row>
    <row r="90" customFormat="false" ht="12.8" hidden="false" customHeight="false" outlineLevel="0" collapsed="false">
      <c r="A90" s="67" t="n">
        <v>86</v>
      </c>
      <c r="B90" s="68" t="n">
        <f aca="false">EOMONTH(Input!$C$7,A90)</f>
        <v>45535</v>
      </c>
      <c r="D90" s="69" t="n">
        <f aca="false">RollUp!$AB90</f>
        <v>0</v>
      </c>
    </row>
    <row r="91" customFormat="false" ht="12.8" hidden="false" customHeight="false" outlineLevel="0" collapsed="false">
      <c r="A91" s="67" t="n">
        <v>87</v>
      </c>
      <c r="B91" s="68" t="n">
        <f aca="false">EOMONTH(Input!$C$7,A91)</f>
        <v>45565</v>
      </c>
      <c r="D91" s="69" t="n">
        <f aca="false">RollUp!$AB91</f>
        <v>0</v>
      </c>
    </row>
    <row r="92" customFormat="false" ht="12.8" hidden="false" customHeight="false" outlineLevel="0" collapsed="false">
      <c r="A92" s="67" t="n">
        <v>88</v>
      </c>
      <c r="B92" s="68" t="n">
        <f aca="false">EOMONTH(Input!$C$7,A92)</f>
        <v>45596</v>
      </c>
      <c r="D92" s="69" t="n">
        <f aca="false">RollUp!$AB92</f>
        <v>0</v>
      </c>
    </row>
    <row r="93" customFormat="false" ht="12.8" hidden="false" customHeight="false" outlineLevel="0" collapsed="false">
      <c r="A93" s="67" t="n">
        <v>89</v>
      </c>
      <c r="B93" s="68" t="n">
        <f aca="false">EOMONTH(Input!$C$7,A93)</f>
        <v>45626</v>
      </c>
      <c r="D93" s="69" t="n">
        <f aca="false">RollUp!$AB93</f>
        <v>0</v>
      </c>
    </row>
    <row r="94" customFormat="false" ht="12.8" hidden="false" customHeight="false" outlineLevel="0" collapsed="false">
      <c r="A94" s="67" t="n">
        <v>90</v>
      </c>
      <c r="B94" s="68" t="n">
        <f aca="false">EOMONTH(Input!$C$7,A94)</f>
        <v>45657</v>
      </c>
      <c r="D94" s="69" t="n">
        <f aca="false">RollUp!$AB94</f>
        <v>0</v>
      </c>
    </row>
    <row r="95" customFormat="false" ht="12.8" hidden="false" customHeight="false" outlineLevel="0" collapsed="false">
      <c r="A95" s="67" t="n">
        <v>91</v>
      </c>
      <c r="B95" s="68" t="n">
        <f aca="false">EOMONTH(Input!$C$7,A95)</f>
        <v>45688</v>
      </c>
      <c r="D95" s="69" t="n">
        <f aca="false">RollUp!$AB95</f>
        <v>0</v>
      </c>
    </row>
    <row r="96" customFormat="false" ht="12.8" hidden="false" customHeight="false" outlineLevel="0" collapsed="false">
      <c r="A96" s="67" t="n">
        <v>92</v>
      </c>
      <c r="B96" s="68" t="n">
        <f aca="false">EOMONTH(Input!$C$7,A96)</f>
        <v>45716</v>
      </c>
      <c r="D96" s="69" t="n">
        <f aca="false">RollUp!$AB96</f>
        <v>0</v>
      </c>
    </row>
    <row r="97" customFormat="false" ht="12.8" hidden="false" customHeight="false" outlineLevel="0" collapsed="false">
      <c r="A97" s="67" t="n">
        <v>93</v>
      </c>
      <c r="B97" s="68" t="n">
        <f aca="false">EOMONTH(Input!$C$7,A97)</f>
        <v>45747</v>
      </c>
      <c r="D97" s="69" t="n">
        <f aca="false">RollUp!$AB97</f>
        <v>0</v>
      </c>
    </row>
    <row r="98" customFormat="false" ht="12.8" hidden="false" customHeight="false" outlineLevel="0" collapsed="false">
      <c r="A98" s="67" t="n">
        <v>94</v>
      </c>
      <c r="B98" s="68" t="n">
        <f aca="false">EOMONTH(Input!$C$7,A98)</f>
        <v>45777</v>
      </c>
      <c r="D98" s="69" t="n">
        <f aca="false">RollUp!$AB98</f>
        <v>0</v>
      </c>
    </row>
    <row r="99" customFormat="false" ht="12.8" hidden="false" customHeight="false" outlineLevel="0" collapsed="false">
      <c r="A99" s="67" t="n">
        <v>95</v>
      </c>
      <c r="B99" s="68" t="n">
        <f aca="false">EOMONTH(Input!$C$7,A99)</f>
        <v>45808</v>
      </c>
      <c r="D99" s="69" t="n">
        <f aca="false">RollUp!$AB99</f>
        <v>0</v>
      </c>
    </row>
    <row r="100" customFormat="false" ht="12.8" hidden="false" customHeight="false" outlineLevel="0" collapsed="false">
      <c r="A100" s="67" t="n">
        <v>96</v>
      </c>
      <c r="B100" s="68" t="n">
        <f aca="false">EOMONTH(Input!$C$7,A100)</f>
        <v>45838</v>
      </c>
      <c r="D100" s="69" t="n">
        <f aca="false">RollUp!$AB100</f>
        <v>0</v>
      </c>
    </row>
    <row r="101" customFormat="false" ht="12.8" hidden="false" customHeight="false" outlineLevel="0" collapsed="false">
      <c r="A101" s="67" t="n">
        <v>97</v>
      </c>
      <c r="B101" s="68" t="n">
        <f aca="false">EOMONTH(Input!$C$7,A101)</f>
        <v>45869</v>
      </c>
      <c r="D101" s="69" t="n">
        <f aca="false">RollUp!$AB101</f>
        <v>0</v>
      </c>
    </row>
    <row r="102" customFormat="false" ht="12.8" hidden="false" customHeight="false" outlineLevel="0" collapsed="false">
      <c r="A102" s="67" t="n">
        <v>98</v>
      </c>
      <c r="B102" s="68" t="n">
        <f aca="false">EOMONTH(Input!$C$7,A102)</f>
        <v>45900</v>
      </c>
      <c r="D102" s="69" t="n">
        <f aca="false">RollUp!$AB102</f>
        <v>0</v>
      </c>
    </row>
    <row r="103" customFormat="false" ht="12.8" hidden="false" customHeight="false" outlineLevel="0" collapsed="false">
      <c r="A103" s="67" t="n">
        <v>99</v>
      </c>
      <c r="B103" s="68" t="n">
        <f aca="false">EOMONTH(Input!$C$7,A103)</f>
        <v>45930</v>
      </c>
      <c r="D103" s="69" t="n">
        <f aca="false">RollUp!$AB103</f>
        <v>0</v>
      </c>
    </row>
    <row r="104" customFormat="false" ht="12.8" hidden="false" customHeight="false" outlineLevel="0" collapsed="false">
      <c r="A104" s="67" t="n">
        <v>100</v>
      </c>
      <c r="B104" s="68" t="n">
        <f aca="false">EOMONTH(Input!$C$7,A104)</f>
        <v>45961</v>
      </c>
      <c r="D104" s="69" t="n">
        <f aca="false">RollUp!$AB104</f>
        <v>0</v>
      </c>
    </row>
    <row r="105" customFormat="false" ht="12.8" hidden="false" customHeight="false" outlineLevel="0" collapsed="false">
      <c r="A105" s="67" t="n">
        <v>101</v>
      </c>
      <c r="B105" s="68" t="n">
        <f aca="false">EOMONTH(Input!$C$7,A105)</f>
        <v>45991</v>
      </c>
      <c r="D105" s="69" t="n">
        <f aca="false">RollUp!$AB105</f>
        <v>0</v>
      </c>
    </row>
    <row r="106" customFormat="false" ht="12.8" hidden="false" customHeight="false" outlineLevel="0" collapsed="false">
      <c r="A106" s="67" t="n">
        <v>102</v>
      </c>
      <c r="B106" s="68" t="n">
        <f aca="false">EOMONTH(Input!$C$7,A106)</f>
        <v>46022</v>
      </c>
      <c r="D106" s="69" t="n">
        <f aca="false">RollUp!$AB106</f>
        <v>0</v>
      </c>
    </row>
    <row r="107" customFormat="false" ht="12.8" hidden="false" customHeight="false" outlineLevel="0" collapsed="false">
      <c r="A107" s="67" t="n">
        <v>103</v>
      </c>
      <c r="B107" s="68" t="n">
        <f aca="false">EOMONTH(Input!$C$7,A107)</f>
        <v>46053</v>
      </c>
      <c r="D107" s="69" t="n">
        <f aca="false">RollUp!$AB107</f>
        <v>0</v>
      </c>
    </row>
    <row r="108" customFormat="false" ht="12.8" hidden="false" customHeight="false" outlineLevel="0" collapsed="false">
      <c r="A108" s="67" t="n">
        <v>104</v>
      </c>
      <c r="B108" s="68" t="n">
        <f aca="false">EOMONTH(Input!$C$7,A108)</f>
        <v>46081</v>
      </c>
      <c r="D108" s="69" t="n">
        <f aca="false">RollUp!$AB108</f>
        <v>0</v>
      </c>
    </row>
    <row r="109" customFormat="false" ht="12.8" hidden="false" customHeight="false" outlineLevel="0" collapsed="false">
      <c r="A109" s="67" t="n">
        <v>105</v>
      </c>
      <c r="B109" s="68" t="n">
        <f aca="false">EOMONTH(Input!$C$7,A109)</f>
        <v>46112</v>
      </c>
      <c r="D109" s="69" t="n">
        <f aca="false">RollUp!$AB109</f>
        <v>0</v>
      </c>
    </row>
    <row r="110" customFormat="false" ht="12.8" hidden="false" customHeight="false" outlineLevel="0" collapsed="false">
      <c r="A110" s="67" t="n">
        <v>106</v>
      </c>
      <c r="B110" s="68" t="n">
        <f aca="false">EOMONTH(Input!$C$7,A110)</f>
        <v>46142</v>
      </c>
      <c r="D110" s="69" t="n">
        <f aca="false">RollUp!$AB110</f>
        <v>0</v>
      </c>
    </row>
    <row r="111" customFormat="false" ht="12.8" hidden="false" customHeight="false" outlineLevel="0" collapsed="false">
      <c r="A111" s="67" t="n">
        <v>107</v>
      </c>
      <c r="B111" s="68" t="n">
        <f aca="false">EOMONTH(Input!$C$7,A111)</f>
        <v>46173</v>
      </c>
      <c r="D111" s="69" t="n">
        <f aca="false">RollUp!$AB111</f>
        <v>0</v>
      </c>
    </row>
    <row r="112" customFormat="false" ht="12.8" hidden="false" customHeight="false" outlineLevel="0" collapsed="false">
      <c r="A112" s="67" t="n">
        <v>108</v>
      </c>
      <c r="B112" s="68" t="n">
        <f aca="false">EOMONTH(Input!$C$7,A112)</f>
        <v>46203</v>
      </c>
      <c r="D112" s="69" t="n">
        <f aca="false">RollUp!$AB112</f>
        <v>0</v>
      </c>
    </row>
    <row r="113" customFormat="false" ht="12.8" hidden="false" customHeight="false" outlineLevel="0" collapsed="false">
      <c r="A113" s="67" t="n">
        <v>109</v>
      </c>
      <c r="B113" s="68" t="n">
        <f aca="false">EOMONTH(Input!$C$7,A113)</f>
        <v>46234</v>
      </c>
      <c r="D113" s="69" t="n">
        <f aca="false">RollUp!$AB113</f>
        <v>0</v>
      </c>
    </row>
    <row r="114" customFormat="false" ht="12.8" hidden="false" customHeight="false" outlineLevel="0" collapsed="false">
      <c r="A114" s="67" t="n">
        <v>110</v>
      </c>
      <c r="B114" s="68" t="n">
        <f aca="false">EOMONTH(Input!$C$7,A114)</f>
        <v>46265</v>
      </c>
      <c r="D114" s="69" t="n">
        <f aca="false">RollUp!$AB114</f>
        <v>0</v>
      </c>
    </row>
    <row r="115" customFormat="false" ht="12.8" hidden="false" customHeight="false" outlineLevel="0" collapsed="false">
      <c r="A115" s="67" t="n">
        <v>111</v>
      </c>
      <c r="B115" s="68" t="n">
        <f aca="false">EOMONTH(Input!$C$7,A115)</f>
        <v>46295</v>
      </c>
      <c r="D115" s="69" t="n">
        <f aca="false">RollUp!$AB115</f>
        <v>0</v>
      </c>
    </row>
    <row r="116" customFormat="false" ht="12.8" hidden="false" customHeight="false" outlineLevel="0" collapsed="false">
      <c r="A116" s="67" t="n">
        <v>112</v>
      </c>
      <c r="B116" s="68" t="n">
        <f aca="false">EOMONTH(Input!$C$7,A116)</f>
        <v>46326</v>
      </c>
      <c r="D116" s="69" t="n">
        <f aca="false">RollUp!$AB116</f>
        <v>0</v>
      </c>
    </row>
    <row r="117" customFormat="false" ht="12.8" hidden="false" customHeight="false" outlineLevel="0" collapsed="false">
      <c r="A117" s="67" t="n">
        <v>113</v>
      </c>
      <c r="B117" s="68" t="n">
        <f aca="false">EOMONTH(Input!$C$7,A117)</f>
        <v>46356</v>
      </c>
      <c r="D117" s="69" t="n">
        <f aca="false">RollUp!$AB117</f>
        <v>0</v>
      </c>
    </row>
    <row r="118" customFormat="false" ht="12.8" hidden="false" customHeight="false" outlineLevel="0" collapsed="false">
      <c r="A118" s="67" t="n">
        <v>114</v>
      </c>
      <c r="B118" s="68" t="n">
        <f aca="false">EOMONTH(Input!$C$7,A118)</f>
        <v>46387</v>
      </c>
      <c r="D118" s="69" t="n">
        <f aca="false">RollUp!$AB118</f>
        <v>0</v>
      </c>
    </row>
    <row r="119" customFormat="false" ht="12.8" hidden="false" customHeight="false" outlineLevel="0" collapsed="false">
      <c r="A119" s="67" t="n">
        <v>115</v>
      </c>
      <c r="B119" s="68" t="n">
        <f aca="false">EOMONTH(Input!$C$7,A119)</f>
        <v>46418</v>
      </c>
      <c r="D119" s="69" t="n">
        <f aca="false">RollUp!$AB119</f>
        <v>0</v>
      </c>
    </row>
    <row r="120" customFormat="false" ht="12.8" hidden="false" customHeight="false" outlineLevel="0" collapsed="false">
      <c r="A120" s="67" t="n">
        <v>116</v>
      </c>
      <c r="B120" s="68" t="n">
        <f aca="false">EOMONTH(Input!$C$7,A120)</f>
        <v>46446</v>
      </c>
      <c r="D120" s="69" t="n">
        <f aca="false">RollUp!$AB120</f>
        <v>0</v>
      </c>
    </row>
    <row r="121" customFormat="false" ht="12.8" hidden="false" customHeight="false" outlineLevel="0" collapsed="false">
      <c r="A121" s="67" t="n">
        <v>117</v>
      </c>
      <c r="B121" s="68" t="n">
        <f aca="false">EOMONTH(Input!$C$7,A121)</f>
        <v>46477</v>
      </c>
      <c r="D121" s="69" t="n">
        <f aca="false">RollUp!$AB121</f>
        <v>0</v>
      </c>
    </row>
    <row r="122" customFormat="false" ht="12.8" hidden="false" customHeight="false" outlineLevel="0" collapsed="false">
      <c r="A122" s="67" t="n">
        <v>118</v>
      </c>
      <c r="B122" s="68" t="n">
        <f aca="false">EOMONTH(Input!$C$7,A122)</f>
        <v>46507</v>
      </c>
      <c r="D122" s="69" t="n">
        <f aca="false">RollUp!$AB122</f>
        <v>0</v>
      </c>
    </row>
    <row r="123" customFormat="false" ht="12.8" hidden="false" customHeight="false" outlineLevel="0" collapsed="false">
      <c r="A123" s="67" t="n">
        <v>119</v>
      </c>
      <c r="B123" s="68" t="n">
        <f aca="false">EOMONTH(Input!$C$7,A123)</f>
        <v>46538</v>
      </c>
      <c r="D123" s="69" t="n">
        <f aca="false">RollUp!$AB123</f>
        <v>0</v>
      </c>
    </row>
    <row r="124" customFormat="false" ht="12.8" hidden="false" customHeight="false" outlineLevel="0" collapsed="false">
      <c r="A124" s="67" t="n">
        <v>120</v>
      </c>
      <c r="B124" s="68" t="n">
        <f aca="false">EOMONTH(Input!$C$7,A124)</f>
        <v>46568</v>
      </c>
      <c r="D124" s="69" t="n">
        <f aca="false">RollUp!$AB124</f>
        <v>0</v>
      </c>
    </row>
    <row r="125" customFormat="false" ht="12.8" hidden="false" customHeight="false" outlineLevel="0" collapsed="false">
      <c r="A125" s="67" t="n">
        <v>121</v>
      </c>
      <c r="B125" s="68" t="n">
        <f aca="false">EOMONTH(Input!$C$7,A125)</f>
        <v>46599</v>
      </c>
      <c r="D125" s="69" t="n">
        <f aca="false">RollUp!$AB125</f>
        <v>0</v>
      </c>
    </row>
    <row r="126" customFormat="false" ht="12.8" hidden="false" customHeight="false" outlineLevel="0" collapsed="false">
      <c r="A126" s="67" t="n">
        <v>122</v>
      </c>
      <c r="B126" s="68" t="n">
        <f aca="false">EOMONTH(Input!$C$7,A126)</f>
        <v>46630</v>
      </c>
      <c r="D126" s="69" t="n">
        <f aca="false">RollUp!$AB126</f>
        <v>0</v>
      </c>
    </row>
    <row r="127" customFormat="false" ht="12.8" hidden="false" customHeight="false" outlineLevel="0" collapsed="false">
      <c r="A127" s="67" t="n">
        <v>123</v>
      </c>
      <c r="B127" s="68" t="n">
        <f aca="false">EOMONTH(Input!$C$7,A127)</f>
        <v>46660</v>
      </c>
      <c r="D127" s="69" t="n">
        <f aca="false">RollUp!$AB127</f>
        <v>0</v>
      </c>
    </row>
    <row r="128" customFormat="false" ht="12.8" hidden="false" customHeight="false" outlineLevel="0" collapsed="false">
      <c r="A128" s="67" t="n">
        <v>124</v>
      </c>
      <c r="B128" s="68" t="n">
        <f aca="false">EOMONTH(Input!$C$7,A128)</f>
        <v>46691</v>
      </c>
      <c r="D128" s="69" t="n">
        <f aca="false">RollUp!$AB128</f>
        <v>0</v>
      </c>
    </row>
    <row r="129" customFormat="false" ht="12.8" hidden="false" customHeight="false" outlineLevel="0" collapsed="false">
      <c r="A129" s="67" t="n">
        <v>125</v>
      </c>
      <c r="B129" s="68" t="n">
        <f aca="false">EOMONTH(Input!$C$7,A129)</f>
        <v>46721</v>
      </c>
      <c r="D129" s="69" t="n">
        <f aca="false">RollUp!$AB129</f>
        <v>0</v>
      </c>
    </row>
    <row r="130" customFormat="false" ht="12.8" hidden="false" customHeight="false" outlineLevel="0" collapsed="false">
      <c r="A130" s="67" t="n">
        <v>126</v>
      </c>
      <c r="B130" s="68" t="n">
        <f aca="false">EOMONTH(Input!$C$7,A130)</f>
        <v>46752</v>
      </c>
      <c r="D130" s="69" t="n">
        <f aca="false">RollUp!$AB130</f>
        <v>0</v>
      </c>
    </row>
    <row r="131" customFormat="false" ht="12.8" hidden="false" customHeight="false" outlineLevel="0" collapsed="false">
      <c r="A131" s="67" t="n">
        <v>127</v>
      </c>
      <c r="B131" s="68" t="n">
        <f aca="false">EOMONTH(Input!$C$7,A131)</f>
        <v>46783</v>
      </c>
      <c r="D131" s="69" t="n">
        <f aca="false">RollUp!$AB131</f>
        <v>0</v>
      </c>
    </row>
    <row r="132" customFormat="false" ht="12.8" hidden="false" customHeight="false" outlineLevel="0" collapsed="false">
      <c r="A132" s="67" t="n">
        <v>128</v>
      </c>
      <c r="B132" s="68" t="n">
        <f aca="false">EOMONTH(Input!$C$7,A132)</f>
        <v>46812</v>
      </c>
      <c r="D132" s="69" t="n">
        <f aca="false">RollUp!$AB132</f>
        <v>0</v>
      </c>
    </row>
    <row r="133" customFormat="false" ht="12.8" hidden="false" customHeight="false" outlineLevel="0" collapsed="false">
      <c r="A133" s="67" t="n">
        <v>129</v>
      </c>
      <c r="B133" s="68" t="n">
        <f aca="false">EOMONTH(Input!$C$7,A133)</f>
        <v>46843</v>
      </c>
      <c r="D133" s="69" t="n">
        <f aca="false">RollUp!$AB133</f>
        <v>0</v>
      </c>
    </row>
    <row r="134" customFormat="false" ht="12.8" hidden="false" customHeight="false" outlineLevel="0" collapsed="false">
      <c r="A134" s="67" t="n">
        <v>130</v>
      </c>
      <c r="B134" s="68" t="n">
        <f aca="false">EOMONTH(Input!$C$7,A134)</f>
        <v>46873</v>
      </c>
      <c r="D134" s="69" t="n">
        <f aca="false">RollUp!$AB134</f>
        <v>0</v>
      </c>
    </row>
    <row r="135" customFormat="false" ht="12.8" hidden="false" customHeight="false" outlineLevel="0" collapsed="false">
      <c r="A135" s="67" t="n">
        <v>131</v>
      </c>
      <c r="B135" s="68" t="n">
        <f aca="false">EOMONTH(Input!$C$7,A135)</f>
        <v>46904</v>
      </c>
      <c r="D135" s="69" t="n">
        <f aca="false">RollUp!$AB135</f>
        <v>0</v>
      </c>
    </row>
    <row r="136" customFormat="false" ht="12.8" hidden="false" customHeight="false" outlineLevel="0" collapsed="false">
      <c r="A136" s="67" t="n">
        <v>132</v>
      </c>
      <c r="B136" s="68" t="n">
        <f aca="false">EOMONTH(Input!$C$7,A136)</f>
        <v>46934</v>
      </c>
      <c r="D136" s="69" t="n">
        <f aca="false">RollUp!$AB136</f>
        <v>0</v>
      </c>
    </row>
    <row r="137" customFormat="false" ht="12.8" hidden="false" customHeight="false" outlineLevel="0" collapsed="false">
      <c r="A137" s="67" t="n">
        <v>133</v>
      </c>
      <c r="B137" s="68" t="n">
        <f aca="false">EOMONTH(Input!$C$7,A137)</f>
        <v>46965</v>
      </c>
      <c r="D137" s="69" t="n">
        <f aca="false">RollUp!$AB137</f>
        <v>0</v>
      </c>
    </row>
    <row r="138" customFormat="false" ht="12.8" hidden="false" customHeight="false" outlineLevel="0" collapsed="false">
      <c r="A138" s="67" t="n">
        <v>134</v>
      </c>
      <c r="B138" s="68" t="n">
        <f aca="false">EOMONTH(Input!$C$7,A138)</f>
        <v>46996</v>
      </c>
      <c r="D138" s="69" t="n">
        <f aca="false">RollUp!$AB138</f>
        <v>0</v>
      </c>
    </row>
    <row r="139" customFormat="false" ht="12.8" hidden="false" customHeight="false" outlineLevel="0" collapsed="false">
      <c r="A139" s="67" t="n">
        <v>135</v>
      </c>
      <c r="B139" s="68" t="n">
        <f aca="false">EOMONTH(Input!$C$7,A139)</f>
        <v>47026</v>
      </c>
      <c r="D139" s="69" t="n">
        <f aca="false">RollUp!$AB139</f>
        <v>0</v>
      </c>
    </row>
    <row r="140" customFormat="false" ht="12.8" hidden="false" customHeight="false" outlineLevel="0" collapsed="false">
      <c r="A140" s="67" t="n">
        <v>136</v>
      </c>
      <c r="B140" s="68" t="n">
        <f aca="false">EOMONTH(Input!$C$7,A140)</f>
        <v>47057</v>
      </c>
      <c r="D140" s="69" t="n">
        <f aca="false">RollUp!$AB140</f>
        <v>0</v>
      </c>
    </row>
    <row r="141" customFormat="false" ht="12.8" hidden="false" customHeight="false" outlineLevel="0" collapsed="false">
      <c r="A141" s="67" t="n">
        <v>137</v>
      </c>
      <c r="B141" s="68" t="n">
        <f aca="false">EOMONTH(Input!$C$7,A141)</f>
        <v>47087</v>
      </c>
      <c r="D141" s="69" t="n">
        <f aca="false">RollUp!$AB141</f>
        <v>0</v>
      </c>
    </row>
    <row r="142" customFormat="false" ht="12.8" hidden="false" customHeight="false" outlineLevel="0" collapsed="false">
      <c r="A142" s="67" t="n">
        <v>138</v>
      </c>
      <c r="B142" s="68" t="n">
        <f aca="false">EOMONTH(Input!$C$7,A142)</f>
        <v>47118</v>
      </c>
      <c r="D142" s="69" t="n">
        <f aca="false">RollUp!$AB142</f>
        <v>0</v>
      </c>
    </row>
    <row r="143" customFormat="false" ht="12.8" hidden="false" customHeight="false" outlineLevel="0" collapsed="false">
      <c r="A143" s="67" t="n">
        <v>139</v>
      </c>
      <c r="B143" s="68" t="n">
        <f aca="false">EOMONTH(Input!$C$7,A143)</f>
        <v>47149</v>
      </c>
      <c r="D143" s="69" t="n">
        <f aca="false">RollUp!$AB143</f>
        <v>0</v>
      </c>
    </row>
    <row r="144" customFormat="false" ht="12.8" hidden="false" customHeight="false" outlineLevel="0" collapsed="false">
      <c r="A144" s="67" t="n">
        <v>140</v>
      </c>
      <c r="B144" s="68" t="n">
        <f aca="false">EOMONTH(Input!$C$7,A144)</f>
        <v>47177</v>
      </c>
      <c r="D144" s="69" t="n">
        <f aca="false">RollUp!$AB144</f>
        <v>0</v>
      </c>
    </row>
    <row r="145" customFormat="false" ht="12.8" hidden="false" customHeight="false" outlineLevel="0" collapsed="false">
      <c r="A145" s="67" t="n">
        <v>141</v>
      </c>
      <c r="B145" s="68" t="n">
        <f aca="false">EOMONTH(Input!$C$7,A145)</f>
        <v>47208</v>
      </c>
      <c r="D145" s="69" t="n">
        <f aca="false">RollUp!$AB145</f>
        <v>0</v>
      </c>
    </row>
    <row r="146" customFormat="false" ht="12.8" hidden="false" customHeight="false" outlineLevel="0" collapsed="false">
      <c r="A146" s="67" t="n">
        <v>142</v>
      </c>
      <c r="B146" s="68" t="n">
        <f aca="false">EOMONTH(Input!$C$7,A146)</f>
        <v>47238</v>
      </c>
      <c r="D146" s="69" t="n">
        <f aca="false">RollUp!$AB146</f>
        <v>0</v>
      </c>
    </row>
    <row r="147" customFormat="false" ht="12.8" hidden="false" customHeight="false" outlineLevel="0" collapsed="false">
      <c r="A147" s="67" t="n">
        <v>143</v>
      </c>
      <c r="B147" s="68" t="n">
        <f aca="false">EOMONTH(Input!$C$7,A147)</f>
        <v>47269</v>
      </c>
      <c r="D147" s="69" t="n">
        <f aca="false">RollUp!$AB147</f>
        <v>0</v>
      </c>
    </row>
    <row r="148" customFormat="false" ht="12.8" hidden="false" customHeight="false" outlineLevel="0" collapsed="false">
      <c r="A148" s="67" t="n">
        <v>144</v>
      </c>
      <c r="B148" s="68" t="n">
        <f aca="false">EOMONTH(Input!$C$7,A148)</f>
        <v>47299</v>
      </c>
      <c r="D148" s="69" t="n">
        <f aca="false">RollUp!$AB148</f>
        <v>0</v>
      </c>
    </row>
    <row r="149" customFormat="false" ht="12.8" hidden="false" customHeight="false" outlineLevel="0" collapsed="false">
      <c r="A149" s="67" t="n">
        <v>145</v>
      </c>
      <c r="B149" s="68" t="n">
        <f aca="false">EOMONTH(Input!$C$7,A149)</f>
        <v>47330</v>
      </c>
      <c r="D149" s="69" t="n">
        <f aca="false">RollUp!$AB149</f>
        <v>0</v>
      </c>
    </row>
    <row r="150" customFormat="false" ht="12.8" hidden="false" customHeight="false" outlineLevel="0" collapsed="false">
      <c r="A150" s="67" t="n">
        <v>146</v>
      </c>
      <c r="B150" s="68" t="n">
        <f aca="false">EOMONTH(Input!$C$7,A150)</f>
        <v>47361</v>
      </c>
      <c r="D150" s="69" t="n">
        <f aca="false">RollUp!$AB150</f>
        <v>0</v>
      </c>
    </row>
    <row r="151" customFormat="false" ht="12.8" hidden="false" customHeight="false" outlineLevel="0" collapsed="false">
      <c r="A151" s="67" t="n">
        <v>147</v>
      </c>
      <c r="B151" s="68" t="n">
        <f aca="false">EOMONTH(Input!$C$7,A151)</f>
        <v>47391</v>
      </c>
      <c r="D151" s="69" t="n">
        <f aca="false">RollUp!$AB151</f>
        <v>0</v>
      </c>
    </row>
    <row r="152" customFormat="false" ht="12.8" hidden="false" customHeight="false" outlineLevel="0" collapsed="false">
      <c r="A152" s="67" t="n">
        <v>148</v>
      </c>
      <c r="B152" s="68" t="n">
        <f aca="false">EOMONTH(Input!$C$7,A152)</f>
        <v>47422</v>
      </c>
      <c r="D152" s="69" t="n">
        <f aca="false">RollUp!$AB152</f>
        <v>0</v>
      </c>
    </row>
    <row r="153" customFormat="false" ht="12.8" hidden="false" customHeight="false" outlineLevel="0" collapsed="false">
      <c r="A153" s="67" t="n">
        <v>149</v>
      </c>
      <c r="B153" s="68" t="n">
        <f aca="false">EOMONTH(Input!$C$7,A153)</f>
        <v>47452</v>
      </c>
      <c r="D153" s="69" t="n">
        <f aca="false">RollUp!$AB153</f>
        <v>0</v>
      </c>
    </row>
    <row r="154" customFormat="false" ht="12.8" hidden="false" customHeight="false" outlineLevel="0" collapsed="false">
      <c r="A154" s="67" t="n">
        <v>150</v>
      </c>
      <c r="B154" s="68" t="n">
        <f aca="false">EOMONTH(Input!$C$7,A154)</f>
        <v>47483</v>
      </c>
      <c r="D154" s="69" t="n">
        <f aca="false">RollUp!$AB154</f>
        <v>0</v>
      </c>
    </row>
    <row r="155" customFormat="false" ht="12.8" hidden="false" customHeight="false" outlineLevel="0" collapsed="false">
      <c r="A155" s="67" t="n">
        <v>151</v>
      </c>
      <c r="B155" s="68" t="n">
        <f aca="false">EOMONTH(Input!$C$7,A155)</f>
        <v>47514</v>
      </c>
      <c r="D155" s="69" t="n">
        <f aca="false">RollUp!$AB155</f>
        <v>0</v>
      </c>
    </row>
    <row r="156" customFormat="false" ht="12.8" hidden="false" customHeight="false" outlineLevel="0" collapsed="false">
      <c r="A156" s="67" t="n">
        <v>152</v>
      </c>
      <c r="B156" s="68" t="n">
        <f aca="false">EOMONTH(Input!$C$7,A156)</f>
        <v>47542</v>
      </c>
      <c r="D156" s="69" t="n">
        <f aca="false">RollUp!$AB156</f>
        <v>0</v>
      </c>
    </row>
    <row r="157" customFormat="false" ht="12.8" hidden="false" customHeight="false" outlineLevel="0" collapsed="false">
      <c r="A157" s="67" t="n">
        <v>153</v>
      </c>
      <c r="B157" s="68" t="n">
        <f aca="false">EOMONTH(Input!$C$7,A157)</f>
        <v>47573</v>
      </c>
      <c r="D157" s="69" t="n">
        <f aca="false">RollUp!$AB157</f>
        <v>0</v>
      </c>
    </row>
    <row r="158" customFormat="false" ht="12.8" hidden="false" customHeight="false" outlineLevel="0" collapsed="false">
      <c r="A158" s="67" t="n">
        <v>154</v>
      </c>
      <c r="B158" s="68" t="n">
        <f aca="false">EOMONTH(Input!$C$7,A158)</f>
        <v>47603</v>
      </c>
      <c r="D158" s="69" t="n">
        <f aca="false">RollUp!$AB158</f>
        <v>0</v>
      </c>
    </row>
    <row r="159" customFormat="false" ht="12.8" hidden="false" customHeight="false" outlineLevel="0" collapsed="false">
      <c r="A159" s="67" t="n">
        <v>155</v>
      </c>
      <c r="B159" s="68" t="n">
        <f aca="false">EOMONTH(Input!$C$7,A159)</f>
        <v>47634</v>
      </c>
      <c r="D159" s="69" t="n">
        <f aca="false">RollUp!$AB159</f>
        <v>0</v>
      </c>
    </row>
    <row r="160" customFormat="false" ht="12.8" hidden="false" customHeight="false" outlineLevel="0" collapsed="false">
      <c r="A160" s="67" t="n">
        <v>156</v>
      </c>
      <c r="B160" s="68" t="n">
        <f aca="false">EOMONTH(Input!$C$7,A160)</f>
        <v>47664</v>
      </c>
      <c r="D160" s="69" t="n">
        <f aca="false">RollUp!$AB160</f>
        <v>0</v>
      </c>
    </row>
    <row r="161" customFormat="false" ht="12.8" hidden="false" customHeight="false" outlineLevel="0" collapsed="false">
      <c r="A161" s="67" t="n">
        <v>157</v>
      </c>
      <c r="B161" s="68" t="n">
        <f aca="false">EOMONTH(Input!$C$7,A161)</f>
        <v>47695</v>
      </c>
      <c r="D161" s="69" t="n">
        <f aca="false">RollUp!$AB161</f>
        <v>0</v>
      </c>
    </row>
    <row r="162" customFormat="false" ht="12.8" hidden="false" customHeight="false" outlineLevel="0" collapsed="false">
      <c r="A162" s="67" t="n">
        <v>158</v>
      </c>
      <c r="B162" s="68" t="n">
        <f aca="false">EOMONTH(Input!$C$7,A162)</f>
        <v>47726</v>
      </c>
      <c r="D162" s="69" t="n">
        <f aca="false">RollUp!$AB162</f>
        <v>0</v>
      </c>
    </row>
    <row r="163" customFormat="false" ht="12.8" hidden="false" customHeight="false" outlineLevel="0" collapsed="false">
      <c r="A163" s="67" t="n">
        <v>159</v>
      </c>
      <c r="B163" s="68" t="n">
        <f aca="false">EOMONTH(Input!$C$7,A163)</f>
        <v>47756</v>
      </c>
      <c r="D163" s="69" t="n">
        <f aca="false">RollUp!$AB163</f>
        <v>0</v>
      </c>
    </row>
    <row r="164" customFormat="false" ht="12.8" hidden="false" customHeight="false" outlineLevel="0" collapsed="false">
      <c r="A164" s="67" t="n">
        <v>160</v>
      </c>
      <c r="B164" s="68" t="n">
        <f aca="false">EOMONTH(Input!$C$7,A164)</f>
        <v>47787</v>
      </c>
      <c r="D164" s="69" t="n">
        <f aca="false">RollUp!$AB164</f>
        <v>0</v>
      </c>
    </row>
    <row r="165" customFormat="false" ht="12.8" hidden="false" customHeight="false" outlineLevel="0" collapsed="false">
      <c r="A165" s="67" t="n">
        <v>161</v>
      </c>
      <c r="B165" s="68" t="n">
        <f aca="false">EOMONTH(Input!$C$7,A165)</f>
        <v>47817</v>
      </c>
      <c r="D165" s="69" t="n">
        <f aca="false">RollUp!$AB165</f>
        <v>0</v>
      </c>
    </row>
    <row r="166" customFormat="false" ht="12.8" hidden="false" customHeight="false" outlineLevel="0" collapsed="false">
      <c r="A166" s="67" t="n">
        <v>162</v>
      </c>
      <c r="B166" s="68" t="n">
        <f aca="false">EOMONTH(Input!$C$7,A166)</f>
        <v>47848</v>
      </c>
      <c r="D166" s="69" t="n">
        <f aca="false">RollUp!$AB166</f>
        <v>0</v>
      </c>
    </row>
    <row r="167" customFormat="false" ht="12.8" hidden="false" customHeight="false" outlineLevel="0" collapsed="false">
      <c r="A167" s="67" t="n">
        <v>163</v>
      </c>
      <c r="B167" s="68" t="n">
        <f aca="false">EOMONTH(Input!$C$7,A167)</f>
        <v>47879</v>
      </c>
      <c r="D167" s="69" t="n">
        <f aca="false">RollUp!$AB167</f>
        <v>0</v>
      </c>
    </row>
    <row r="168" customFormat="false" ht="12.8" hidden="false" customHeight="false" outlineLevel="0" collapsed="false">
      <c r="A168" s="67" t="n">
        <v>164</v>
      </c>
      <c r="B168" s="68" t="n">
        <f aca="false">EOMONTH(Input!$C$7,A168)</f>
        <v>47907</v>
      </c>
      <c r="D168" s="69" t="n">
        <f aca="false">RollUp!$AB168</f>
        <v>0</v>
      </c>
    </row>
    <row r="169" customFormat="false" ht="12.8" hidden="false" customHeight="false" outlineLevel="0" collapsed="false">
      <c r="A169" s="67" t="n">
        <v>165</v>
      </c>
      <c r="B169" s="68" t="n">
        <f aca="false">EOMONTH(Input!$C$7,A169)</f>
        <v>47938</v>
      </c>
      <c r="D169" s="69" t="n">
        <f aca="false">RollUp!$AB169</f>
        <v>0</v>
      </c>
    </row>
    <row r="170" customFormat="false" ht="12.8" hidden="false" customHeight="false" outlineLevel="0" collapsed="false">
      <c r="A170" s="67" t="n">
        <v>166</v>
      </c>
      <c r="B170" s="68" t="n">
        <f aca="false">EOMONTH(Input!$C$7,A170)</f>
        <v>47968</v>
      </c>
      <c r="D170" s="69" t="n">
        <f aca="false">RollUp!$AB170</f>
        <v>0</v>
      </c>
    </row>
    <row r="171" customFormat="false" ht="12.8" hidden="false" customHeight="false" outlineLevel="0" collapsed="false">
      <c r="A171" s="67" t="n">
        <v>167</v>
      </c>
      <c r="B171" s="68" t="n">
        <f aca="false">EOMONTH(Input!$C$7,A171)</f>
        <v>47999</v>
      </c>
      <c r="D171" s="69" t="n">
        <f aca="false">RollUp!$AB171</f>
        <v>0</v>
      </c>
    </row>
    <row r="172" customFormat="false" ht="12.8" hidden="false" customHeight="false" outlineLevel="0" collapsed="false">
      <c r="A172" s="67" t="n">
        <v>168</v>
      </c>
      <c r="B172" s="68" t="n">
        <f aca="false">EOMONTH(Input!$C$7,A172)</f>
        <v>48029</v>
      </c>
      <c r="D172" s="69" t="n">
        <f aca="false">RollUp!$AB172</f>
        <v>0</v>
      </c>
    </row>
    <row r="173" customFormat="false" ht="12.8" hidden="false" customHeight="false" outlineLevel="0" collapsed="false">
      <c r="A173" s="67" t="n">
        <v>169</v>
      </c>
      <c r="B173" s="68" t="n">
        <f aca="false">EOMONTH(Input!$C$7,A173)</f>
        <v>48060</v>
      </c>
      <c r="D173" s="69" t="n">
        <f aca="false">RollUp!$AB173</f>
        <v>0</v>
      </c>
    </row>
    <row r="174" customFormat="false" ht="12.8" hidden="false" customHeight="false" outlineLevel="0" collapsed="false">
      <c r="A174" s="67" t="n">
        <v>170</v>
      </c>
      <c r="B174" s="68" t="n">
        <f aca="false">EOMONTH(Input!$C$7,A174)</f>
        <v>48091</v>
      </c>
      <c r="D174" s="69" t="n">
        <f aca="false">RollUp!$AB174</f>
        <v>0</v>
      </c>
    </row>
    <row r="175" customFormat="false" ht="12.8" hidden="false" customHeight="false" outlineLevel="0" collapsed="false">
      <c r="A175" s="67" t="n">
        <v>171</v>
      </c>
      <c r="B175" s="68" t="n">
        <f aca="false">EOMONTH(Input!$C$7,A175)</f>
        <v>48121</v>
      </c>
      <c r="D175" s="69" t="n">
        <f aca="false">RollUp!$AB175</f>
        <v>0</v>
      </c>
    </row>
    <row r="176" customFormat="false" ht="12.8" hidden="false" customHeight="false" outlineLevel="0" collapsed="false">
      <c r="A176" s="67" t="n">
        <v>172</v>
      </c>
      <c r="B176" s="68" t="n">
        <f aca="false">EOMONTH(Input!$C$7,A176)</f>
        <v>48152</v>
      </c>
      <c r="D176" s="69" t="n">
        <f aca="false">RollUp!$AB176</f>
        <v>0</v>
      </c>
    </row>
    <row r="177" customFormat="false" ht="12.8" hidden="false" customHeight="false" outlineLevel="0" collapsed="false">
      <c r="A177" s="67" t="n">
        <v>173</v>
      </c>
      <c r="B177" s="68" t="n">
        <f aca="false">EOMONTH(Input!$C$7,A177)</f>
        <v>48182</v>
      </c>
      <c r="D177" s="69" t="n">
        <f aca="false">RollUp!$AB177</f>
        <v>0</v>
      </c>
    </row>
    <row r="178" customFormat="false" ht="12.8" hidden="false" customHeight="false" outlineLevel="0" collapsed="false">
      <c r="A178" s="67" t="n">
        <v>174</v>
      </c>
      <c r="B178" s="68" t="n">
        <f aca="false">EOMONTH(Input!$C$7,A178)</f>
        <v>48213</v>
      </c>
      <c r="D178" s="69" t="n">
        <f aca="false">RollUp!$AB178</f>
        <v>0</v>
      </c>
    </row>
    <row r="179" customFormat="false" ht="12.8" hidden="false" customHeight="false" outlineLevel="0" collapsed="false">
      <c r="A179" s="67" t="n">
        <v>175</v>
      </c>
      <c r="B179" s="68" t="n">
        <f aca="false">EOMONTH(Input!$C$7,A179)</f>
        <v>48244</v>
      </c>
      <c r="D179" s="69" t="n">
        <f aca="false">RollUp!$AB179</f>
        <v>0</v>
      </c>
    </row>
    <row r="180" customFormat="false" ht="12.8" hidden="false" customHeight="false" outlineLevel="0" collapsed="false">
      <c r="A180" s="67" t="n">
        <v>176</v>
      </c>
      <c r="B180" s="68" t="n">
        <f aca="false">EOMONTH(Input!$C$7,A180)</f>
        <v>48273</v>
      </c>
      <c r="D180" s="69" t="n">
        <f aca="false">RollUp!$AB180</f>
        <v>0</v>
      </c>
    </row>
    <row r="181" customFormat="false" ht="12.8" hidden="false" customHeight="false" outlineLevel="0" collapsed="false">
      <c r="A181" s="67" t="n">
        <v>177</v>
      </c>
      <c r="B181" s="68" t="n">
        <f aca="false">EOMONTH(Input!$C$7,A181)</f>
        <v>48304</v>
      </c>
      <c r="D181" s="69" t="n">
        <f aca="false">RollUp!$AB181</f>
        <v>0</v>
      </c>
    </row>
    <row r="182" customFormat="false" ht="12.8" hidden="false" customHeight="false" outlineLevel="0" collapsed="false">
      <c r="A182" s="67" t="n">
        <v>178</v>
      </c>
      <c r="B182" s="68" t="n">
        <f aca="false">EOMONTH(Input!$C$7,A182)</f>
        <v>48334</v>
      </c>
      <c r="D182" s="69" t="n">
        <f aca="false">RollUp!$AB182</f>
        <v>0</v>
      </c>
    </row>
    <row r="183" customFormat="false" ht="12.8" hidden="false" customHeight="false" outlineLevel="0" collapsed="false">
      <c r="A183" s="67" t="n">
        <v>179</v>
      </c>
      <c r="B183" s="68" t="n">
        <f aca="false">EOMONTH(Input!$C$7,A183)</f>
        <v>48365</v>
      </c>
      <c r="D183" s="69" t="n">
        <f aca="false">RollUp!$AB183</f>
        <v>0</v>
      </c>
    </row>
    <row r="184" customFormat="false" ht="12.8" hidden="false" customHeight="false" outlineLevel="0" collapsed="false">
      <c r="A184" s="67" t="n">
        <v>180</v>
      </c>
      <c r="B184" s="68" t="n">
        <f aca="false">EOMONTH(Input!$C$7,A184)</f>
        <v>48395</v>
      </c>
      <c r="D184" s="69" t="n">
        <f aca="false">RollUp!$AB184</f>
        <v>0</v>
      </c>
    </row>
    <row r="185" customFormat="false" ht="12.8" hidden="false" customHeight="false" outlineLevel="0" collapsed="false">
      <c r="A185" s="67" t="n">
        <v>181</v>
      </c>
      <c r="B185" s="68" t="n">
        <f aca="false">EOMONTH(Input!$C$7,A185)</f>
        <v>48426</v>
      </c>
      <c r="D185" s="69" t="n">
        <f aca="false">RollUp!$AB185</f>
        <v>0</v>
      </c>
    </row>
    <row r="186" customFormat="false" ht="12.8" hidden="false" customHeight="false" outlineLevel="0" collapsed="false">
      <c r="A186" s="67" t="n">
        <v>182</v>
      </c>
      <c r="B186" s="68" t="n">
        <f aca="false">EOMONTH(Input!$C$7,A186)</f>
        <v>48457</v>
      </c>
      <c r="D186" s="69" t="n">
        <f aca="false">RollUp!$AB186</f>
        <v>0</v>
      </c>
    </row>
    <row r="187" customFormat="false" ht="12.8" hidden="false" customHeight="false" outlineLevel="0" collapsed="false">
      <c r="A187" s="67" t="n">
        <v>183</v>
      </c>
      <c r="B187" s="68" t="n">
        <f aca="false">EOMONTH(Input!$C$7,A187)</f>
        <v>48487</v>
      </c>
      <c r="D187" s="69" t="n">
        <f aca="false">RollUp!$AB187</f>
        <v>0</v>
      </c>
    </row>
    <row r="188" customFormat="false" ht="12.8" hidden="false" customHeight="false" outlineLevel="0" collapsed="false">
      <c r="A188" s="67" t="n">
        <v>184</v>
      </c>
      <c r="B188" s="68" t="n">
        <f aca="false">EOMONTH(Input!$C$7,A188)</f>
        <v>48518</v>
      </c>
      <c r="D188" s="69" t="n">
        <f aca="false">RollUp!$AB188</f>
        <v>0</v>
      </c>
    </row>
    <row r="189" customFormat="false" ht="12.8" hidden="false" customHeight="false" outlineLevel="0" collapsed="false">
      <c r="A189" s="67" t="n">
        <v>185</v>
      </c>
      <c r="B189" s="68" t="n">
        <f aca="false">EOMONTH(Input!$C$7,A189)</f>
        <v>48548</v>
      </c>
      <c r="D189" s="69" t="n">
        <f aca="false">RollUp!$AB189</f>
        <v>0</v>
      </c>
    </row>
    <row r="190" customFormat="false" ht="12.8" hidden="false" customHeight="false" outlineLevel="0" collapsed="false">
      <c r="A190" s="67" t="n">
        <v>186</v>
      </c>
      <c r="B190" s="68" t="n">
        <f aca="false">EOMONTH(Input!$C$7,A190)</f>
        <v>48579</v>
      </c>
      <c r="D190" s="69" t="n">
        <f aca="false">RollUp!$AB190</f>
        <v>0</v>
      </c>
    </row>
    <row r="191" customFormat="false" ht="12.8" hidden="false" customHeight="false" outlineLevel="0" collapsed="false">
      <c r="A191" s="67" t="n">
        <v>187</v>
      </c>
      <c r="B191" s="68" t="n">
        <f aca="false">EOMONTH(Input!$C$7,A191)</f>
        <v>48610</v>
      </c>
      <c r="D191" s="69" t="n">
        <f aca="false">RollUp!$AB191</f>
        <v>0</v>
      </c>
    </row>
    <row r="192" customFormat="false" ht="12.8" hidden="false" customHeight="false" outlineLevel="0" collapsed="false">
      <c r="A192" s="67" t="n">
        <v>188</v>
      </c>
      <c r="B192" s="68" t="n">
        <f aca="false">EOMONTH(Input!$C$7,A192)</f>
        <v>48638</v>
      </c>
      <c r="D192" s="69" t="n">
        <f aca="false">RollUp!$AB192</f>
        <v>0</v>
      </c>
    </row>
    <row r="193" customFormat="false" ht="12.8" hidden="false" customHeight="false" outlineLevel="0" collapsed="false">
      <c r="A193" s="67" t="n">
        <v>189</v>
      </c>
      <c r="B193" s="68" t="n">
        <f aca="false">EOMONTH(Input!$C$7,A193)</f>
        <v>48669</v>
      </c>
      <c r="D193" s="69" t="n">
        <f aca="false">RollUp!$AB193</f>
        <v>0</v>
      </c>
    </row>
    <row r="194" customFormat="false" ht="12.8" hidden="false" customHeight="false" outlineLevel="0" collapsed="false">
      <c r="A194" s="67" t="n">
        <v>190</v>
      </c>
      <c r="B194" s="68" t="n">
        <f aca="false">EOMONTH(Input!$C$7,A194)</f>
        <v>48699</v>
      </c>
      <c r="D194" s="69" t="n">
        <f aca="false">RollUp!$AB194</f>
        <v>0</v>
      </c>
    </row>
    <row r="195" customFormat="false" ht="12.8" hidden="false" customHeight="false" outlineLevel="0" collapsed="false">
      <c r="A195" s="67" t="n">
        <v>191</v>
      </c>
      <c r="B195" s="68" t="n">
        <f aca="false">EOMONTH(Input!$C$7,A195)</f>
        <v>48730</v>
      </c>
      <c r="D195" s="69" t="n">
        <f aca="false">RollUp!$AB195</f>
        <v>0</v>
      </c>
    </row>
    <row r="196" customFormat="false" ht="12.8" hidden="false" customHeight="false" outlineLevel="0" collapsed="false">
      <c r="A196" s="67" t="n">
        <v>192</v>
      </c>
      <c r="B196" s="68" t="n">
        <f aca="false">EOMONTH(Input!$C$7,A196)</f>
        <v>48760</v>
      </c>
      <c r="D196" s="69" t="n">
        <f aca="false">RollUp!$AB196</f>
        <v>0</v>
      </c>
    </row>
    <row r="197" customFormat="false" ht="12.8" hidden="false" customHeight="false" outlineLevel="0" collapsed="false">
      <c r="A197" s="67" t="n">
        <v>193</v>
      </c>
      <c r="B197" s="68" t="n">
        <f aca="false">EOMONTH(Input!$C$7,A197)</f>
        <v>48791</v>
      </c>
      <c r="D197" s="69" t="n">
        <f aca="false">RollUp!$AB197</f>
        <v>0</v>
      </c>
    </row>
    <row r="198" customFormat="false" ht="12.8" hidden="false" customHeight="false" outlineLevel="0" collapsed="false">
      <c r="A198" s="67" t="n">
        <v>194</v>
      </c>
      <c r="B198" s="68" t="n">
        <f aca="false">EOMONTH(Input!$C$7,A198)</f>
        <v>48822</v>
      </c>
      <c r="D198" s="69" t="n">
        <f aca="false">RollUp!$AB198</f>
        <v>0</v>
      </c>
    </row>
    <row r="199" customFormat="false" ht="12.8" hidden="false" customHeight="false" outlineLevel="0" collapsed="false">
      <c r="A199" s="67" t="n">
        <v>195</v>
      </c>
      <c r="B199" s="68" t="n">
        <f aca="false">EOMONTH(Input!$C$7,A199)</f>
        <v>48852</v>
      </c>
      <c r="D199" s="69" t="n">
        <f aca="false">RollUp!$AB199</f>
        <v>0</v>
      </c>
    </row>
    <row r="200" customFormat="false" ht="12.8" hidden="false" customHeight="false" outlineLevel="0" collapsed="false">
      <c r="A200" s="67" t="n">
        <v>196</v>
      </c>
      <c r="B200" s="68" t="n">
        <f aca="false">EOMONTH(Input!$C$7,A200)</f>
        <v>48883</v>
      </c>
      <c r="D200" s="69" t="n">
        <f aca="false">RollUp!$AB200</f>
        <v>0</v>
      </c>
    </row>
    <row r="201" customFormat="false" ht="12.8" hidden="false" customHeight="false" outlineLevel="0" collapsed="false">
      <c r="A201" s="67" t="n">
        <v>197</v>
      </c>
      <c r="B201" s="68" t="n">
        <f aca="false">EOMONTH(Input!$C$7,A201)</f>
        <v>48913</v>
      </c>
      <c r="D201" s="69" t="n">
        <f aca="false">RollUp!$AB201</f>
        <v>0</v>
      </c>
    </row>
    <row r="202" customFormat="false" ht="12.8" hidden="false" customHeight="false" outlineLevel="0" collapsed="false">
      <c r="A202" s="67" t="n">
        <v>198</v>
      </c>
      <c r="B202" s="68" t="n">
        <f aca="false">EOMONTH(Input!$C$7,A202)</f>
        <v>48944</v>
      </c>
      <c r="D202" s="69" t="n">
        <f aca="false">RollUp!$AB202</f>
        <v>0</v>
      </c>
    </row>
    <row r="203" customFormat="false" ht="12.8" hidden="false" customHeight="false" outlineLevel="0" collapsed="false">
      <c r="A203" s="67" t="n">
        <v>199</v>
      </c>
      <c r="B203" s="68" t="n">
        <f aca="false">EOMONTH(Input!$C$7,A203)</f>
        <v>48975</v>
      </c>
      <c r="D203" s="69" t="n">
        <f aca="false">RollUp!$AB203</f>
        <v>0</v>
      </c>
    </row>
    <row r="204" customFormat="false" ht="12.8" hidden="false" customHeight="false" outlineLevel="0" collapsed="false">
      <c r="A204" s="67" t="n">
        <v>200</v>
      </c>
      <c r="B204" s="68" t="n">
        <f aca="false">EOMONTH(Input!$C$7,A204)</f>
        <v>49003</v>
      </c>
      <c r="D204" s="69" t="n">
        <f aca="false">RollUp!$AB204</f>
        <v>0</v>
      </c>
    </row>
    <row r="205" customFormat="false" ht="12.8" hidden="false" customHeight="false" outlineLevel="0" collapsed="false">
      <c r="A205" s="67" t="n">
        <v>201</v>
      </c>
      <c r="B205" s="68" t="n">
        <f aca="false">EOMONTH(Input!$C$7,A205)</f>
        <v>49034</v>
      </c>
      <c r="D205" s="69" t="n">
        <f aca="false">RollUp!$AB205</f>
        <v>0</v>
      </c>
    </row>
    <row r="206" customFormat="false" ht="12.8" hidden="false" customHeight="false" outlineLevel="0" collapsed="false">
      <c r="A206" s="67" t="n">
        <v>202</v>
      </c>
      <c r="B206" s="68" t="n">
        <f aca="false">EOMONTH(Input!$C$7,A206)</f>
        <v>49064</v>
      </c>
      <c r="D206" s="69" t="n">
        <f aca="false">RollUp!$AB206</f>
        <v>0</v>
      </c>
    </row>
    <row r="207" customFormat="false" ht="12.8" hidden="false" customHeight="false" outlineLevel="0" collapsed="false">
      <c r="A207" s="67" t="n">
        <v>203</v>
      </c>
      <c r="B207" s="68" t="n">
        <f aca="false">EOMONTH(Input!$C$7,A207)</f>
        <v>49095</v>
      </c>
      <c r="D207" s="69" t="n">
        <f aca="false">RollUp!$AB207</f>
        <v>0</v>
      </c>
    </row>
    <row r="208" customFormat="false" ht="12.8" hidden="false" customHeight="false" outlineLevel="0" collapsed="false">
      <c r="A208" s="67" t="n">
        <v>204</v>
      </c>
      <c r="B208" s="68" t="n">
        <f aca="false">EOMONTH(Input!$C$7,A208)</f>
        <v>49125</v>
      </c>
      <c r="D208" s="69" t="n">
        <f aca="false">RollUp!$AB208</f>
        <v>0</v>
      </c>
    </row>
    <row r="209" customFormat="false" ht="12.8" hidden="false" customHeight="false" outlineLevel="0" collapsed="false">
      <c r="A209" s="67" t="n">
        <v>205</v>
      </c>
      <c r="B209" s="68" t="n">
        <f aca="false">EOMONTH(Input!$C$7,A209)</f>
        <v>49156</v>
      </c>
      <c r="D209" s="69" t="n">
        <f aca="false">RollUp!$AB209</f>
        <v>0</v>
      </c>
    </row>
    <row r="210" customFormat="false" ht="12.8" hidden="false" customHeight="false" outlineLevel="0" collapsed="false">
      <c r="A210" s="67" t="n">
        <v>206</v>
      </c>
      <c r="B210" s="68" t="n">
        <f aca="false">EOMONTH(Input!$C$7,A210)</f>
        <v>49187</v>
      </c>
      <c r="D210" s="69" t="n">
        <f aca="false">RollUp!$AB210</f>
        <v>0</v>
      </c>
    </row>
    <row r="211" customFormat="false" ht="12.8" hidden="false" customHeight="false" outlineLevel="0" collapsed="false">
      <c r="A211" s="67" t="n">
        <v>207</v>
      </c>
      <c r="B211" s="68" t="n">
        <f aca="false">EOMONTH(Input!$C$7,A211)</f>
        <v>49217</v>
      </c>
      <c r="D211" s="69" t="n">
        <f aca="false">RollUp!$AB211</f>
        <v>0</v>
      </c>
    </row>
    <row r="212" customFormat="false" ht="12.8" hidden="false" customHeight="false" outlineLevel="0" collapsed="false">
      <c r="A212" s="67" t="n">
        <v>208</v>
      </c>
      <c r="B212" s="68" t="n">
        <f aca="false">EOMONTH(Input!$C$7,A212)</f>
        <v>49248</v>
      </c>
      <c r="D212" s="69" t="n">
        <f aca="false">RollUp!$AB212</f>
        <v>0</v>
      </c>
    </row>
    <row r="213" customFormat="false" ht="12.8" hidden="false" customHeight="false" outlineLevel="0" collapsed="false">
      <c r="A213" s="67" t="n">
        <v>209</v>
      </c>
      <c r="B213" s="68" t="n">
        <f aca="false">EOMONTH(Input!$C$7,A213)</f>
        <v>49278</v>
      </c>
      <c r="D213" s="69" t="n">
        <f aca="false">RollUp!$AB213</f>
        <v>0</v>
      </c>
    </row>
    <row r="214" customFormat="false" ht="12.8" hidden="false" customHeight="false" outlineLevel="0" collapsed="false">
      <c r="A214" s="67" t="n">
        <v>210</v>
      </c>
      <c r="B214" s="68" t="n">
        <f aca="false">EOMONTH(Input!$C$7,A214)</f>
        <v>49309</v>
      </c>
      <c r="D214" s="69" t="n">
        <f aca="false">RollUp!$AB214</f>
        <v>0</v>
      </c>
    </row>
    <row r="215" customFormat="false" ht="12.8" hidden="false" customHeight="false" outlineLevel="0" collapsed="false">
      <c r="A215" s="67" t="n">
        <v>211</v>
      </c>
      <c r="B215" s="68" t="n">
        <f aca="false">EOMONTH(Input!$C$7,A215)</f>
        <v>49340</v>
      </c>
      <c r="D215" s="69" t="n">
        <f aca="false">RollUp!$AB215</f>
        <v>0</v>
      </c>
    </row>
    <row r="216" customFormat="false" ht="12.8" hidden="false" customHeight="false" outlineLevel="0" collapsed="false">
      <c r="A216" s="67" t="n">
        <v>212</v>
      </c>
      <c r="B216" s="68" t="n">
        <f aca="false">EOMONTH(Input!$C$7,A216)</f>
        <v>49368</v>
      </c>
      <c r="D216" s="69" t="n">
        <f aca="false">RollUp!$AB216</f>
        <v>0</v>
      </c>
    </row>
    <row r="217" customFormat="false" ht="12.8" hidden="false" customHeight="false" outlineLevel="0" collapsed="false">
      <c r="A217" s="67" t="n">
        <v>213</v>
      </c>
      <c r="B217" s="68" t="n">
        <f aca="false">EOMONTH(Input!$C$7,A217)</f>
        <v>49399</v>
      </c>
      <c r="D217" s="69" t="n">
        <f aca="false">RollUp!$AB217</f>
        <v>0</v>
      </c>
    </row>
    <row r="218" customFormat="false" ht="12.8" hidden="false" customHeight="false" outlineLevel="0" collapsed="false">
      <c r="A218" s="67" t="n">
        <v>214</v>
      </c>
      <c r="B218" s="68" t="n">
        <f aca="false">EOMONTH(Input!$C$7,A218)</f>
        <v>49429</v>
      </c>
      <c r="D218" s="69" t="n">
        <f aca="false">RollUp!$AB218</f>
        <v>0</v>
      </c>
    </row>
    <row r="219" customFormat="false" ht="12.8" hidden="false" customHeight="false" outlineLevel="0" collapsed="false">
      <c r="A219" s="67" t="n">
        <v>215</v>
      </c>
      <c r="B219" s="68" t="n">
        <f aca="false">EOMONTH(Input!$C$7,A219)</f>
        <v>49460</v>
      </c>
      <c r="D219" s="69" t="n">
        <f aca="false">RollUp!$AB219</f>
        <v>0</v>
      </c>
    </row>
    <row r="220" customFormat="false" ht="12.8" hidden="false" customHeight="false" outlineLevel="0" collapsed="false">
      <c r="A220" s="67" t="n">
        <v>216</v>
      </c>
      <c r="B220" s="68" t="n">
        <f aca="false">EOMONTH(Input!$C$7,A220)</f>
        <v>49490</v>
      </c>
      <c r="D220" s="69" t="n">
        <f aca="false">RollUp!$AB220</f>
        <v>0</v>
      </c>
    </row>
    <row r="221" customFormat="false" ht="12.8" hidden="false" customHeight="false" outlineLevel="0" collapsed="false">
      <c r="A221" s="67" t="n">
        <v>217</v>
      </c>
      <c r="B221" s="68" t="n">
        <f aca="false">EOMONTH(Input!$C$7,A221)</f>
        <v>49521</v>
      </c>
      <c r="D221" s="69" t="n">
        <f aca="false">RollUp!$AB221</f>
        <v>0</v>
      </c>
    </row>
    <row r="222" customFormat="false" ht="12.8" hidden="false" customHeight="false" outlineLevel="0" collapsed="false">
      <c r="A222" s="67" t="n">
        <v>218</v>
      </c>
      <c r="B222" s="68" t="n">
        <f aca="false">EOMONTH(Input!$C$7,A222)</f>
        <v>49552</v>
      </c>
      <c r="D222" s="69" t="n">
        <f aca="false">RollUp!$AB222</f>
        <v>0</v>
      </c>
    </row>
    <row r="223" customFormat="false" ht="12.8" hidden="false" customHeight="false" outlineLevel="0" collapsed="false">
      <c r="A223" s="67" t="n">
        <v>219</v>
      </c>
      <c r="B223" s="68" t="n">
        <f aca="false">EOMONTH(Input!$C$7,A223)</f>
        <v>49582</v>
      </c>
      <c r="D223" s="69" t="n">
        <f aca="false">RollUp!$AB223</f>
        <v>0</v>
      </c>
    </row>
    <row r="224" customFormat="false" ht="12.8" hidden="false" customHeight="false" outlineLevel="0" collapsed="false">
      <c r="A224" s="67" t="n">
        <v>220</v>
      </c>
      <c r="B224" s="68" t="n">
        <f aca="false">EOMONTH(Input!$C$7,A224)</f>
        <v>49613</v>
      </c>
      <c r="D224" s="69" t="n">
        <f aca="false">RollUp!$AB224</f>
        <v>0</v>
      </c>
    </row>
    <row r="225" customFormat="false" ht="12.8" hidden="false" customHeight="false" outlineLevel="0" collapsed="false">
      <c r="A225" s="67" t="n">
        <v>221</v>
      </c>
      <c r="B225" s="68" t="n">
        <f aca="false">EOMONTH(Input!$C$7,A225)</f>
        <v>49643</v>
      </c>
      <c r="D225" s="69" t="n">
        <f aca="false">RollUp!$AB225</f>
        <v>0</v>
      </c>
    </row>
    <row r="226" customFormat="false" ht="12.8" hidden="false" customHeight="false" outlineLevel="0" collapsed="false">
      <c r="A226" s="67" t="n">
        <v>222</v>
      </c>
      <c r="B226" s="68" t="n">
        <f aca="false">EOMONTH(Input!$C$7,A226)</f>
        <v>49674</v>
      </c>
      <c r="D226" s="69" t="n">
        <f aca="false">RollUp!$AB226</f>
        <v>0</v>
      </c>
    </row>
    <row r="227" customFormat="false" ht="12.8" hidden="false" customHeight="false" outlineLevel="0" collapsed="false">
      <c r="A227" s="67" t="n">
        <v>223</v>
      </c>
      <c r="B227" s="68" t="n">
        <f aca="false">EOMONTH(Input!$C$7,A227)</f>
        <v>49705</v>
      </c>
      <c r="D227" s="69" t="n">
        <f aca="false">RollUp!$AB227</f>
        <v>0</v>
      </c>
    </row>
    <row r="228" customFormat="false" ht="12.8" hidden="false" customHeight="false" outlineLevel="0" collapsed="false">
      <c r="A228" s="67" t="n">
        <v>224</v>
      </c>
      <c r="B228" s="68" t="n">
        <f aca="false">EOMONTH(Input!$C$7,A228)</f>
        <v>49734</v>
      </c>
      <c r="D228" s="69" t="n">
        <f aca="false">RollUp!$AB228</f>
        <v>0</v>
      </c>
    </row>
    <row r="229" customFormat="false" ht="12.8" hidden="false" customHeight="false" outlineLevel="0" collapsed="false">
      <c r="A229" s="67" t="n">
        <v>225</v>
      </c>
      <c r="B229" s="68" t="n">
        <f aca="false">EOMONTH(Input!$C$7,A229)</f>
        <v>49765</v>
      </c>
      <c r="D229" s="69" t="n">
        <f aca="false">RollUp!$AB229</f>
        <v>0</v>
      </c>
    </row>
    <row r="230" customFormat="false" ht="12.8" hidden="false" customHeight="false" outlineLevel="0" collapsed="false">
      <c r="A230" s="67" t="n">
        <v>226</v>
      </c>
      <c r="B230" s="68" t="n">
        <f aca="false">EOMONTH(Input!$C$7,A230)</f>
        <v>49795</v>
      </c>
      <c r="D230" s="69" t="n">
        <f aca="false">RollUp!$AB230</f>
        <v>0</v>
      </c>
    </row>
    <row r="231" customFormat="false" ht="12.8" hidden="false" customHeight="false" outlineLevel="0" collapsed="false">
      <c r="A231" s="67" t="n">
        <v>227</v>
      </c>
      <c r="B231" s="68" t="n">
        <f aca="false">EOMONTH(Input!$C$7,A231)</f>
        <v>49826</v>
      </c>
      <c r="D231" s="69" t="n">
        <f aca="false">RollUp!$AB231</f>
        <v>0</v>
      </c>
    </row>
    <row r="232" customFormat="false" ht="12.8" hidden="false" customHeight="false" outlineLevel="0" collapsed="false">
      <c r="A232" s="67" t="n">
        <v>228</v>
      </c>
      <c r="B232" s="68" t="n">
        <f aca="false">EOMONTH(Input!$C$7,A232)</f>
        <v>49856</v>
      </c>
      <c r="D232" s="69" t="n">
        <f aca="false">RollUp!$AB232</f>
        <v>0</v>
      </c>
    </row>
    <row r="233" customFormat="false" ht="12.8" hidden="false" customHeight="false" outlineLevel="0" collapsed="false">
      <c r="A233" s="67" t="n">
        <v>229</v>
      </c>
      <c r="B233" s="68" t="n">
        <f aca="false">EOMONTH(Input!$C$7,A233)</f>
        <v>49887</v>
      </c>
      <c r="D233" s="69" t="n">
        <f aca="false">RollUp!$AB233</f>
        <v>0</v>
      </c>
    </row>
    <row r="234" customFormat="false" ht="12.8" hidden="false" customHeight="false" outlineLevel="0" collapsed="false">
      <c r="A234" s="67" t="n">
        <v>230</v>
      </c>
      <c r="B234" s="68" t="n">
        <f aca="false">EOMONTH(Input!$C$7,A234)</f>
        <v>49918</v>
      </c>
      <c r="D234" s="69" t="n">
        <f aca="false">RollUp!$AB234</f>
        <v>0</v>
      </c>
    </row>
    <row r="235" customFormat="false" ht="12.8" hidden="false" customHeight="false" outlineLevel="0" collapsed="false">
      <c r="A235" s="67" t="n">
        <v>231</v>
      </c>
      <c r="B235" s="68" t="n">
        <f aca="false">EOMONTH(Input!$C$7,A235)</f>
        <v>49948</v>
      </c>
      <c r="D235" s="69" t="n">
        <f aca="false">RollUp!$AB235</f>
        <v>0</v>
      </c>
    </row>
    <row r="236" customFormat="false" ht="12.8" hidden="false" customHeight="false" outlineLevel="0" collapsed="false">
      <c r="A236" s="67" t="n">
        <v>232</v>
      </c>
      <c r="B236" s="68" t="n">
        <f aca="false">EOMONTH(Input!$C$7,A236)</f>
        <v>49979</v>
      </c>
      <c r="D236" s="69" t="n">
        <f aca="false">RollUp!$AB236</f>
        <v>0</v>
      </c>
    </row>
    <row r="237" customFormat="false" ht="12.8" hidden="false" customHeight="false" outlineLevel="0" collapsed="false">
      <c r="A237" s="67" t="n">
        <v>233</v>
      </c>
      <c r="B237" s="68" t="n">
        <f aca="false">EOMONTH(Input!$C$7,A237)</f>
        <v>50009</v>
      </c>
      <c r="D237" s="69" t="n">
        <f aca="false">RollUp!$AB237</f>
        <v>0</v>
      </c>
    </row>
    <row r="238" customFormat="false" ht="12.8" hidden="false" customHeight="false" outlineLevel="0" collapsed="false">
      <c r="A238" s="67" t="n">
        <v>234</v>
      </c>
      <c r="B238" s="68" t="n">
        <f aca="false">EOMONTH(Input!$C$7,A238)</f>
        <v>50040</v>
      </c>
      <c r="D238" s="69" t="n">
        <f aca="false">RollUp!$AB238</f>
        <v>0</v>
      </c>
    </row>
    <row r="239" customFormat="false" ht="12.8" hidden="false" customHeight="false" outlineLevel="0" collapsed="false">
      <c r="A239" s="67" t="n">
        <v>235</v>
      </c>
      <c r="B239" s="68" t="n">
        <f aca="false">EOMONTH(Input!$C$7,A239)</f>
        <v>50071</v>
      </c>
      <c r="D239" s="69" t="n">
        <f aca="false">RollUp!$AB239</f>
        <v>0</v>
      </c>
    </row>
    <row r="240" customFormat="false" ht="12.8" hidden="false" customHeight="false" outlineLevel="0" collapsed="false">
      <c r="A240" s="67" t="n">
        <v>236</v>
      </c>
      <c r="B240" s="68" t="n">
        <f aca="false">EOMONTH(Input!$C$7,A240)</f>
        <v>50099</v>
      </c>
      <c r="D240" s="69" t="n">
        <f aca="false">RollUp!$AB240</f>
        <v>0</v>
      </c>
    </row>
    <row r="241" customFormat="false" ht="12.8" hidden="false" customHeight="false" outlineLevel="0" collapsed="false">
      <c r="A241" s="67" t="n">
        <v>237</v>
      </c>
      <c r="B241" s="68" t="n">
        <f aca="false">EOMONTH(Input!$C$7,A241)</f>
        <v>50130</v>
      </c>
      <c r="D241" s="69" t="n">
        <f aca="false">RollUp!$AB241</f>
        <v>0</v>
      </c>
    </row>
    <row r="242" customFormat="false" ht="12.8" hidden="false" customHeight="false" outlineLevel="0" collapsed="false">
      <c r="A242" s="67" t="n">
        <v>238</v>
      </c>
      <c r="B242" s="68" t="n">
        <f aca="false">EOMONTH(Input!$C$7,A242)</f>
        <v>50160</v>
      </c>
      <c r="D242" s="69" t="n">
        <f aca="false">RollUp!$AB242</f>
        <v>0</v>
      </c>
    </row>
    <row r="243" customFormat="false" ht="12.8" hidden="false" customHeight="false" outlineLevel="0" collapsed="false">
      <c r="A243" s="67" t="n">
        <v>239</v>
      </c>
      <c r="B243" s="68" t="n">
        <f aca="false">EOMONTH(Input!$C$7,A243)</f>
        <v>50191</v>
      </c>
      <c r="D243" s="69" t="n">
        <f aca="false">RollUp!$AB243</f>
        <v>0</v>
      </c>
    </row>
    <row r="244" customFormat="false" ht="12.8" hidden="false" customHeight="false" outlineLevel="0" collapsed="false">
      <c r="A244" s="67" t="n">
        <v>240</v>
      </c>
      <c r="B244" s="68" t="n">
        <f aca="false">EOMONTH(Input!$C$7,A244)</f>
        <v>50221</v>
      </c>
      <c r="D244" s="69" t="n">
        <f aca="false">RollUp!$AB244</f>
        <v>0</v>
      </c>
    </row>
    <row r="245" customFormat="false" ht="12.8" hidden="false" customHeight="false" outlineLevel="0" collapsed="false">
      <c r="A245" s="67" t="n">
        <v>241</v>
      </c>
      <c r="B245" s="68" t="n">
        <f aca="false">EOMONTH(Input!$C$7,A245)</f>
        <v>50252</v>
      </c>
      <c r="D245" s="69" t="n">
        <f aca="false">RollUp!$AB245</f>
        <v>0</v>
      </c>
    </row>
    <row r="246" customFormat="false" ht="12.8" hidden="false" customHeight="false" outlineLevel="0" collapsed="false">
      <c r="A246" s="67" t="n">
        <v>242</v>
      </c>
      <c r="B246" s="68" t="n">
        <f aca="false">EOMONTH(Input!$C$7,A246)</f>
        <v>50283</v>
      </c>
      <c r="D246" s="69" t="n">
        <f aca="false">RollUp!$AB246</f>
        <v>0</v>
      </c>
    </row>
    <row r="247" customFormat="false" ht="12.8" hidden="false" customHeight="false" outlineLevel="0" collapsed="false">
      <c r="A247" s="67" t="n">
        <v>243</v>
      </c>
      <c r="B247" s="68" t="n">
        <f aca="false">EOMONTH(Input!$C$7,A247)</f>
        <v>50313</v>
      </c>
      <c r="D247" s="69" t="n">
        <f aca="false">RollUp!$AB247</f>
        <v>0</v>
      </c>
    </row>
    <row r="248" customFormat="false" ht="12.8" hidden="false" customHeight="false" outlineLevel="0" collapsed="false">
      <c r="A248" s="67" t="n">
        <v>244</v>
      </c>
      <c r="B248" s="68" t="n">
        <f aca="false">EOMONTH(Input!$C$7,A248)</f>
        <v>50344</v>
      </c>
      <c r="D248" s="69" t="n">
        <f aca="false">RollUp!$AB248</f>
        <v>0</v>
      </c>
    </row>
    <row r="249" customFormat="false" ht="12.8" hidden="false" customHeight="false" outlineLevel="0" collapsed="false">
      <c r="A249" s="67" t="n">
        <v>245</v>
      </c>
      <c r="B249" s="68" t="n">
        <f aca="false">EOMONTH(Input!$C$7,A249)</f>
        <v>50374</v>
      </c>
      <c r="D249" s="69" t="n">
        <f aca="false">RollUp!$AB249</f>
        <v>0</v>
      </c>
    </row>
    <row r="250" customFormat="false" ht="12.8" hidden="false" customHeight="false" outlineLevel="0" collapsed="false">
      <c r="A250" s="67" t="n">
        <v>246</v>
      </c>
      <c r="B250" s="68" t="n">
        <f aca="false">EOMONTH(Input!$C$7,A250)</f>
        <v>50405</v>
      </c>
      <c r="D250" s="69" t="n">
        <f aca="false">RollUp!$AB250</f>
        <v>0</v>
      </c>
    </row>
    <row r="251" customFormat="false" ht="12.8" hidden="false" customHeight="false" outlineLevel="0" collapsed="false">
      <c r="A251" s="67" t="n">
        <v>247</v>
      </c>
      <c r="B251" s="68" t="n">
        <f aca="false">EOMONTH(Input!$C$7,A251)</f>
        <v>50436</v>
      </c>
      <c r="D251" s="69" t="n">
        <f aca="false">RollUp!$AB251</f>
        <v>0</v>
      </c>
    </row>
    <row r="252" customFormat="false" ht="12.8" hidden="false" customHeight="false" outlineLevel="0" collapsed="false">
      <c r="A252" s="67" t="n">
        <v>248</v>
      </c>
      <c r="B252" s="68" t="n">
        <f aca="false">EOMONTH(Input!$C$7,A252)</f>
        <v>50464</v>
      </c>
      <c r="D252" s="69" t="n">
        <f aca="false">RollUp!$AB252</f>
        <v>0</v>
      </c>
    </row>
    <row r="253" customFormat="false" ht="12.8" hidden="false" customHeight="false" outlineLevel="0" collapsed="false">
      <c r="A253" s="67" t="n">
        <v>249</v>
      </c>
      <c r="B253" s="68" t="n">
        <f aca="false">EOMONTH(Input!$C$7,A253)</f>
        <v>50495</v>
      </c>
      <c r="D253" s="69" t="n">
        <f aca="false">RollUp!$AB253</f>
        <v>0</v>
      </c>
    </row>
    <row r="254" customFormat="false" ht="12.8" hidden="false" customHeight="false" outlineLevel="0" collapsed="false">
      <c r="A254" s="67" t="n">
        <v>250</v>
      </c>
      <c r="B254" s="68" t="n">
        <f aca="false">EOMONTH(Input!$C$7,A254)</f>
        <v>50525</v>
      </c>
      <c r="D254" s="69" t="n">
        <f aca="false">RollUp!$AB254</f>
        <v>0</v>
      </c>
    </row>
    <row r="255" customFormat="false" ht="12.8" hidden="false" customHeight="false" outlineLevel="0" collapsed="false">
      <c r="A255" s="67" t="n">
        <v>251</v>
      </c>
      <c r="B255" s="68" t="n">
        <f aca="false">EOMONTH(Input!$C$7,A255)</f>
        <v>50556</v>
      </c>
      <c r="D255" s="69" t="n">
        <f aca="false">RollUp!$AB255</f>
        <v>0</v>
      </c>
    </row>
    <row r="256" customFormat="false" ht="12.8" hidden="false" customHeight="false" outlineLevel="0" collapsed="false">
      <c r="A256" s="67" t="n">
        <v>252</v>
      </c>
      <c r="B256" s="68" t="n">
        <f aca="false">EOMONTH(Input!$C$7,A256)</f>
        <v>50586</v>
      </c>
      <c r="D256" s="69" t="n">
        <f aca="false">RollUp!$AB256</f>
        <v>0</v>
      </c>
    </row>
    <row r="257" customFormat="false" ht="12.8" hidden="false" customHeight="false" outlineLevel="0" collapsed="false">
      <c r="A257" s="67" t="n">
        <v>253</v>
      </c>
      <c r="B257" s="68" t="n">
        <f aca="false">EOMONTH(Input!$C$7,A257)</f>
        <v>50617</v>
      </c>
      <c r="D257" s="69" t="n">
        <f aca="false">RollUp!$AB257</f>
        <v>0</v>
      </c>
    </row>
    <row r="258" customFormat="false" ht="12.8" hidden="false" customHeight="false" outlineLevel="0" collapsed="false">
      <c r="A258" s="67" t="n">
        <v>254</v>
      </c>
      <c r="B258" s="68" t="n">
        <f aca="false">EOMONTH(Input!$C$7,A258)</f>
        <v>50648</v>
      </c>
      <c r="D258" s="69" t="n">
        <f aca="false">RollUp!$AB258</f>
        <v>0</v>
      </c>
    </row>
    <row r="259" customFormat="false" ht="12.8" hidden="false" customHeight="false" outlineLevel="0" collapsed="false">
      <c r="A259" s="67" t="n">
        <v>255</v>
      </c>
      <c r="B259" s="68" t="n">
        <f aca="false">EOMONTH(Input!$C$7,A259)</f>
        <v>50678</v>
      </c>
      <c r="D259" s="69" t="n">
        <f aca="false">RollUp!$AB259</f>
        <v>0</v>
      </c>
    </row>
    <row r="260" customFormat="false" ht="12.8" hidden="false" customHeight="false" outlineLevel="0" collapsed="false">
      <c r="A260" s="67" t="n">
        <v>256</v>
      </c>
      <c r="B260" s="68" t="n">
        <f aca="false">EOMONTH(Input!$C$7,A260)</f>
        <v>50709</v>
      </c>
      <c r="D260" s="69" t="n">
        <f aca="false">RollUp!$AB260</f>
        <v>0</v>
      </c>
    </row>
    <row r="261" customFormat="false" ht="12.8" hidden="false" customHeight="false" outlineLevel="0" collapsed="false">
      <c r="A261" s="67" t="n">
        <v>257</v>
      </c>
      <c r="B261" s="68" t="n">
        <f aca="false">EOMONTH(Input!$C$7,A261)</f>
        <v>50739</v>
      </c>
      <c r="D261" s="69" t="n">
        <f aca="false">RollUp!$AB261</f>
        <v>0</v>
      </c>
    </row>
    <row r="262" customFormat="false" ht="12.8" hidden="false" customHeight="false" outlineLevel="0" collapsed="false">
      <c r="A262" s="67" t="n">
        <v>258</v>
      </c>
      <c r="B262" s="68" t="n">
        <f aca="false">EOMONTH(Input!$C$7,A262)</f>
        <v>50770</v>
      </c>
      <c r="D262" s="69" t="n">
        <f aca="false">RollUp!$AB262</f>
        <v>0</v>
      </c>
    </row>
    <row r="263" customFormat="false" ht="12.8" hidden="false" customHeight="false" outlineLevel="0" collapsed="false">
      <c r="A263" s="67" t="n">
        <v>259</v>
      </c>
      <c r="B263" s="68" t="n">
        <f aca="false">EOMONTH(Input!$C$7,A263)</f>
        <v>50801</v>
      </c>
      <c r="D263" s="69" t="n">
        <f aca="false">RollUp!$AB263</f>
        <v>0</v>
      </c>
    </row>
    <row r="264" customFormat="false" ht="12.8" hidden="false" customHeight="false" outlineLevel="0" collapsed="false">
      <c r="A264" s="67" t="n">
        <v>260</v>
      </c>
      <c r="B264" s="68" t="n">
        <f aca="false">EOMONTH(Input!$C$7,A264)</f>
        <v>50829</v>
      </c>
      <c r="D264" s="69" t="n">
        <f aca="false">RollUp!$AB264</f>
        <v>0</v>
      </c>
    </row>
    <row r="265" customFormat="false" ht="12.8" hidden="false" customHeight="false" outlineLevel="0" collapsed="false">
      <c r="A265" s="67" t="n">
        <v>261</v>
      </c>
      <c r="B265" s="68" t="n">
        <f aca="false">EOMONTH(Input!$C$7,A265)</f>
        <v>50860</v>
      </c>
      <c r="D265" s="69" t="n">
        <f aca="false">RollUp!$AB265</f>
        <v>0</v>
      </c>
    </row>
    <row r="266" customFormat="false" ht="12.8" hidden="false" customHeight="false" outlineLevel="0" collapsed="false">
      <c r="A266" s="67" t="n">
        <v>262</v>
      </c>
      <c r="B266" s="68" t="n">
        <f aca="false">EOMONTH(Input!$C$7,A266)</f>
        <v>50890</v>
      </c>
      <c r="D266" s="69" t="n">
        <f aca="false">RollUp!$AB266</f>
        <v>0</v>
      </c>
    </row>
    <row r="267" customFormat="false" ht="12.8" hidden="false" customHeight="false" outlineLevel="0" collapsed="false">
      <c r="A267" s="67" t="n">
        <v>263</v>
      </c>
      <c r="B267" s="68" t="n">
        <f aca="false">EOMONTH(Input!$C$7,A267)</f>
        <v>50921</v>
      </c>
      <c r="D267" s="69" t="n">
        <f aca="false">RollUp!$AB267</f>
        <v>0</v>
      </c>
    </row>
    <row r="268" customFormat="false" ht="12.8" hidden="false" customHeight="false" outlineLevel="0" collapsed="false">
      <c r="A268" s="67" t="n">
        <v>264</v>
      </c>
      <c r="B268" s="68" t="n">
        <f aca="false">EOMONTH(Input!$C$7,A268)</f>
        <v>50951</v>
      </c>
      <c r="D268" s="69" t="n">
        <f aca="false">RollUp!$AB268</f>
        <v>0</v>
      </c>
    </row>
    <row r="269" customFormat="false" ht="12.8" hidden="false" customHeight="false" outlineLevel="0" collapsed="false">
      <c r="A269" s="67" t="n">
        <v>265</v>
      </c>
      <c r="B269" s="68" t="n">
        <f aca="false">EOMONTH(Input!$C$7,A269)</f>
        <v>50982</v>
      </c>
      <c r="D269" s="69" t="n">
        <f aca="false">RollUp!$AB269</f>
        <v>0</v>
      </c>
    </row>
    <row r="270" customFormat="false" ht="12.8" hidden="false" customHeight="false" outlineLevel="0" collapsed="false">
      <c r="A270" s="67" t="n">
        <v>266</v>
      </c>
      <c r="B270" s="68" t="n">
        <f aca="false">EOMONTH(Input!$C$7,A270)</f>
        <v>51013</v>
      </c>
      <c r="D270" s="69" t="n">
        <f aca="false">RollUp!$AB270</f>
        <v>0</v>
      </c>
    </row>
    <row r="271" customFormat="false" ht="12.8" hidden="false" customHeight="false" outlineLevel="0" collapsed="false">
      <c r="A271" s="67" t="n">
        <v>267</v>
      </c>
      <c r="B271" s="68" t="n">
        <f aca="false">EOMONTH(Input!$C$7,A271)</f>
        <v>51043</v>
      </c>
      <c r="D271" s="69" t="n">
        <f aca="false">RollUp!$AB271</f>
        <v>0</v>
      </c>
    </row>
    <row r="272" customFormat="false" ht="12.8" hidden="false" customHeight="false" outlineLevel="0" collapsed="false">
      <c r="A272" s="67" t="n">
        <v>268</v>
      </c>
      <c r="B272" s="68" t="n">
        <f aca="false">EOMONTH(Input!$C$7,A272)</f>
        <v>51074</v>
      </c>
      <c r="D272" s="69" t="n">
        <f aca="false">RollUp!$AB272</f>
        <v>0</v>
      </c>
    </row>
    <row r="273" customFormat="false" ht="12.8" hidden="false" customHeight="false" outlineLevel="0" collapsed="false">
      <c r="A273" s="67" t="n">
        <v>269</v>
      </c>
      <c r="B273" s="68" t="n">
        <f aca="false">EOMONTH(Input!$C$7,A273)</f>
        <v>51104</v>
      </c>
      <c r="D273" s="69" t="n">
        <f aca="false">RollUp!$AB273</f>
        <v>0</v>
      </c>
    </row>
    <row r="274" customFormat="false" ht="12.8" hidden="false" customHeight="false" outlineLevel="0" collapsed="false">
      <c r="A274" s="67" t="n">
        <v>270</v>
      </c>
      <c r="B274" s="68" t="n">
        <f aca="false">EOMONTH(Input!$C$7,A274)</f>
        <v>51135</v>
      </c>
      <c r="D274" s="69" t="n">
        <f aca="false">RollUp!$AB274</f>
        <v>0</v>
      </c>
    </row>
    <row r="275" customFormat="false" ht="12.8" hidden="false" customHeight="false" outlineLevel="0" collapsed="false">
      <c r="A275" s="67" t="n">
        <v>271</v>
      </c>
      <c r="B275" s="68" t="n">
        <f aca="false">EOMONTH(Input!$C$7,A275)</f>
        <v>51166</v>
      </c>
      <c r="D275" s="69" t="n">
        <f aca="false">RollUp!$AB275</f>
        <v>0</v>
      </c>
    </row>
    <row r="276" customFormat="false" ht="12.8" hidden="false" customHeight="false" outlineLevel="0" collapsed="false">
      <c r="A276" s="67" t="n">
        <v>272</v>
      </c>
      <c r="B276" s="68" t="n">
        <f aca="false">EOMONTH(Input!$C$7,A276)</f>
        <v>51195</v>
      </c>
      <c r="D276" s="69" t="n">
        <f aca="false">RollUp!$AB276</f>
        <v>0</v>
      </c>
    </row>
    <row r="277" customFormat="false" ht="12.8" hidden="false" customHeight="false" outlineLevel="0" collapsed="false">
      <c r="A277" s="67" t="n">
        <v>273</v>
      </c>
      <c r="B277" s="68" t="n">
        <f aca="false">EOMONTH(Input!$C$7,A277)</f>
        <v>51226</v>
      </c>
      <c r="D277" s="69" t="n">
        <f aca="false">RollUp!$AB277</f>
        <v>0</v>
      </c>
    </row>
    <row r="278" customFormat="false" ht="12.8" hidden="false" customHeight="false" outlineLevel="0" collapsed="false">
      <c r="A278" s="67" t="n">
        <v>274</v>
      </c>
      <c r="B278" s="68" t="n">
        <f aca="false">EOMONTH(Input!$C$7,A278)</f>
        <v>51256</v>
      </c>
      <c r="D278" s="69" t="n">
        <f aca="false">RollUp!$AB278</f>
        <v>0</v>
      </c>
    </row>
    <row r="279" customFormat="false" ht="12.8" hidden="false" customHeight="false" outlineLevel="0" collapsed="false">
      <c r="A279" s="67" t="n">
        <v>275</v>
      </c>
      <c r="B279" s="68" t="n">
        <f aca="false">EOMONTH(Input!$C$7,A279)</f>
        <v>51287</v>
      </c>
      <c r="D279" s="69" t="n">
        <f aca="false">RollUp!$AB279</f>
        <v>0</v>
      </c>
    </row>
    <row r="280" customFormat="false" ht="12.8" hidden="false" customHeight="false" outlineLevel="0" collapsed="false">
      <c r="A280" s="67" t="n">
        <v>276</v>
      </c>
      <c r="B280" s="68" t="n">
        <f aca="false">EOMONTH(Input!$C$7,A280)</f>
        <v>51317</v>
      </c>
      <c r="D280" s="69" t="n">
        <f aca="false">RollUp!$AB280</f>
        <v>0</v>
      </c>
    </row>
    <row r="281" customFormat="false" ht="12.8" hidden="false" customHeight="false" outlineLevel="0" collapsed="false">
      <c r="A281" s="67" t="n">
        <v>277</v>
      </c>
      <c r="B281" s="68" t="n">
        <f aca="false">EOMONTH(Input!$C$7,A281)</f>
        <v>51348</v>
      </c>
      <c r="D281" s="69" t="n">
        <f aca="false">RollUp!$AB281</f>
        <v>0</v>
      </c>
    </row>
    <row r="282" customFormat="false" ht="12.8" hidden="false" customHeight="false" outlineLevel="0" collapsed="false">
      <c r="A282" s="67" t="n">
        <v>278</v>
      </c>
      <c r="B282" s="68" t="n">
        <f aca="false">EOMONTH(Input!$C$7,A282)</f>
        <v>51379</v>
      </c>
      <c r="D282" s="69" t="n">
        <f aca="false">RollUp!$AB282</f>
        <v>0</v>
      </c>
    </row>
    <row r="283" customFormat="false" ht="12.8" hidden="false" customHeight="false" outlineLevel="0" collapsed="false">
      <c r="A283" s="67" t="n">
        <v>279</v>
      </c>
      <c r="B283" s="68" t="n">
        <f aca="false">EOMONTH(Input!$C$7,A283)</f>
        <v>51409</v>
      </c>
      <c r="D283" s="69" t="n">
        <f aca="false">RollUp!$AB283</f>
        <v>0</v>
      </c>
    </row>
    <row r="284" customFormat="false" ht="12.8" hidden="false" customHeight="false" outlineLevel="0" collapsed="false">
      <c r="A284" s="67" t="n">
        <v>280</v>
      </c>
      <c r="B284" s="68" t="n">
        <f aca="false">EOMONTH(Input!$C$7,A284)</f>
        <v>51440</v>
      </c>
      <c r="D284" s="69" t="n">
        <f aca="false">RollUp!$AB284</f>
        <v>0</v>
      </c>
    </row>
    <row r="285" customFormat="false" ht="12.8" hidden="false" customHeight="false" outlineLevel="0" collapsed="false">
      <c r="A285" s="67" t="n">
        <v>281</v>
      </c>
      <c r="B285" s="68" t="n">
        <f aca="false">EOMONTH(Input!$C$7,A285)</f>
        <v>51470</v>
      </c>
      <c r="D285" s="69" t="n">
        <f aca="false">RollUp!$AB285</f>
        <v>0</v>
      </c>
    </row>
    <row r="286" customFormat="false" ht="12.8" hidden="false" customHeight="false" outlineLevel="0" collapsed="false">
      <c r="A286" s="67" t="n">
        <v>282</v>
      </c>
      <c r="B286" s="68" t="n">
        <f aca="false">EOMONTH(Input!$C$7,A286)</f>
        <v>51501</v>
      </c>
      <c r="D286" s="69" t="n">
        <f aca="false">RollUp!$AB286</f>
        <v>0</v>
      </c>
    </row>
    <row r="287" customFormat="false" ht="12.8" hidden="false" customHeight="false" outlineLevel="0" collapsed="false">
      <c r="A287" s="67" t="n">
        <v>283</v>
      </c>
      <c r="B287" s="68" t="n">
        <f aca="false">EOMONTH(Input!$C$7,A287)</f>
        <v>51532</v>
      </c>
      <c r="D287" s="69" t="n">
        <f aca="false">RollUp!$AB287</f>
        <v>0</v>
      </c>
    </row>
    <row r="288" customFormat="false" ht="12.8" hidden="false" customHeight="false" outlineLevel="0" collapsed="false">
      <c r="A288" s="67" t="n">
        <v>284</v>
      </c>
      <c r="B288" s="68" t="n">
        <f aca="false">EOMONTH(Input!$C$7,A288)</f>
        <v>51560</v>
      </c>
      <c r="D288" s="69" t="n">
        <f aca="false">RollUp!$AB288</f>
        <v>0</v>
      </c>
    </row>
    <row r="289" customFormat="false" ht="12.8" hidden="false" customHeight="false" outlineLevel="0" collapsed="false">
      <c r="A289" s="67" t="n">
        <v>285</v>
      </c>
      <c r="B289" s="68" t="n">
        <f aca="false">EOMONTH(Input!$C$7,A289)</f>
        <v>51591</v>
      </c>
      <c r="D289" s="69" t="n">
        <f aca="false">RollUp!$AB289</f>
        <v>0</v>
      </c>
    </row>
    <row r="290" customFormat="false" ht="12.8" hidden="false" customHeight="false" outlineLevel="0" collapsed="false">
      <c r="A290" s="67" t="n">
        <v>286</v>
      </c>
      <c r="B290" s="68" t="n">
        <f aca="false">EOMONTH(Input!$C$7,A290)</f>
        <v>51621</v>
      </c>
      <c r="D290" s="69" t="n">
        <f aca="false">RollUp!$AB290</f>
        <v>0</v>
      </c>
    </row>
    <row r="291" customFormat="false" ht="12.8" hidden="false" customHeight="false" outlineLevel="0" collapsed="false">
      <c r="A291" s="67" t="n">
        <v>287</v>
      </c>
      <c r="B291" s="68" t="n">
        <f aca="false">EOMONTH(Input!$C$7,A291)</f>
        <v>51652</v>
      </c>
      <c r="D291" s="69" t="n">
        <f aca="false">RollUp!$AB291</f>
        <v>0</v>
      </c>
    </row>
    <row r="292" customFormat="false" ht="12.8" hidden="false" customHeight="false" outlineLevel="0" collapsed="false">
      <c r="A292" s="67" t="n">
        <v>288</v>
      </c>
      <c r="B292" s="68" t="n">
        <f aca="false">EOMONTH(Input!$C$7,A292)</f>
        <v>51682</v>
      </c>
      <c r="D292" s="69" t="n">
        <f aca="false">RollUp!$AB292</f>
        <v>0</v>
      </c>
    </row>
    <row r="293" customFormat="false" ht="12.8" hidden="false" customHeight="false" outlineLevel="0" collapsed="false">
      <c r="A293" s="67" t="n">
        <v>289</v>
      </c>
      <c r="B293" s="68" t="n">
        <f aca="false">EOMONTH(Input!$C$7,A293)</f>
        <v>51713</v>
      </c>
      <c r="D293" s="69" t="n">
        <f aca="false">RollUp!$AB293</f>
        <v>0</v>
      </c>
    </row>
    <row r="294" customFormat="false" ht="12.8" hidden="false" customHeight="false" outlineLevel="0" collapsed="false">
      <c r="A294" s="67" t="n">
        <v>290</v>
      </c>
      <c r="B294" s="68" t="n">
        <f aca="false">EOMONTH(Input!$C$7,A294)</f>
        <v>51744</v>
      </c>
      <c r="D294" s="69" t="n">
        <f aca="false">RollUp!$AB294</f>
        <v>0</v>
      </c>
    </row>
    <row r="295" customFormat="false" ht="12.8" hidden="false" customHeight="false" outlineLevel="0" collapsed="false">
      <c r="A295" s="67" t="n">
        <v>291</v>
      </c>
      <c r="B295" s="68" t="n">
        <f aca="false">EOMONTH(Input!$C$7,A295)</f>
        <v>51774</v>
      </c>
      <c r="D295" s="69" t="n">
        <f aca="false">RollUp!$AB295</f>
        <v>0</v>
      </c>
    </row>
    <row r="296" customFormat="false" ht="12.8" hidden="false" customHeight="false" outlineLevel="0" collapsed="false">
      <c r="A296" s="67" t="n">
        <v>292</v>
      </c>
      <c r="B296" s="68" t="n">
        <f aca="false">EOMONTH(Input!$C$7,A296)</f>
        <v>51805</v>
      </c>
      <c r="D296" s="69" t="n">
        <f aca="false">RollUp!$AB296</f>
        <v>0</v>
      </c>
    </row>
    <row r="297" customFormat="false" ht="12.8" hidden="false" customHeight="false" outlineLevel="0" collapsed="false">
      <c r="A297" s="67" t="n">
        <v>293</v>
      </c>
      <c r="B297" s="68" t="n">
        <f aca="false">EOMONTH(Input!$C$7,A297)</f>
        <v>51835</v>
      </c>
      <c r="D297" s="69" t="n">
        <f aca="false">RollUp!$AB297</f>
        <v>0</v>
      </c>
    </row>
    <row r="298" customFormat="false" ht="12.8" hidden="false" customHeight="false" outlineLevel="0" collapsed="false">
      <c r="A298" s="67" t="n">
        <v>294</v>
      </c>
      <c r="B298" s="68" t="n">
        <f aca="false">EOMONTH(Input!$C$7,A298)</f>
        <v>51866</v>
      </c>
      <c r="D298" s="69" t="n">
        <f aca="false">RollUp!$AB298</f>
        <v>0</v>
      </c>
    </row>
    <row r="299" customFormat="false" ht="12.8" hidden="false" customHeight="false" outlineLevel="0" collapsed="false">
      <c r="A299" s="67" t="n">
        <v>295</v>
      </c>
      <c r="B299" s="68" t="n">
        <f aca="false">EOMONTH(Input!$C$7,A299)</f>
        <v>51897</v>
      </c>
      <c r="D299" s="69" t="n">
        <f aca="false">RollUp!$AB299</f>
        <v>0</v>
      </c>
    </row>
    <row r="300" customFormat="false" ht="12.8" hidden="false" customHeight="false" outlineLevel="0" collapsed="false">
      <c r="A300" s="67" t="n">
        <v>296</v>
      </c>
      <c r="B300" s="68" t="n">
        <f aca="false">EOMONTH(Input!$C$7,A300)</f>
        <v>51925</v>
      </c>
      <c r="D300" s="69" t="n">
        <f aca="false">RollUp!$AB300</f>
        <v>0</v>
      </c>
    </row>
    <row r="301" customFormat="false" ht="12.8" hidden="false" customHeight="false" outlineLevel="0" collapsed="false">
      <c r="A301" s="67" t="n">
        <v>297</v>
      </c>
      <c r="B301" s="68" t="n">
        <f aca="false">EOMONTH(Input!$C$7,A301)</f>
        <v>51956</v>
      </c>
      <c r="D301" s="69" t="n">
        <f aca="false">RollUp!$AB301</f>
        <v>0</v>
      </c>
    </row>
    <row r="302" customFormat="false" ht="12.8" hidden="false" customHeight="false" outlineLevel="0" collapsed="false">
      <c r="A302" s="67" t="n">
        <v>298</v>
      </c>
      <c r="B302" s="68" t="n">
        <f aca="false">EOMONTH(Input!$C$7,A302)</f>
        <v>51986</v>
      </c>
      <c r="D302" s="69" t="n">
        <f aca="false">RollUp!$AB302</f>
        <v>0</v>
      </c>
    </row>
    <row r="303" customFormat="false" ht="12.8" hidden="false" customHeight="false" outlineLevel="0" collapsed="false">
      <c r="A303" s="67" t="n">
        <v>299</v>
      </c>
      <c r="B303" s="68" t="n">
        <f aca="false">EOMONTH(Input!$C$7,A303)</f>
        <v>52017</v>
      </c>
      <c r="D303" s="69" t="n">
        <f aca="false">RollUp!$AB303</f>
        <v>0</v>
      </c>
    </row>
    <row r="304" customFormat="false" ht="12.8" hidden="false" customHeight="false" outlineLevel="0" collapsed="false">
      <c r="A304" s="67" t="n">
        <v>300</v>
      </c>
      <c r="B304" s="68" t="n">
        <f aca="false">EOMONTH(Input!$C$7,A304)</f>
        <v>52047</v>
      </c>
      <c r="D304" s="69" t="n">
        <f aca="false">RollUp!$AB304</f>
        <v>0</v>
      </c>
    </row>
    <row r="305" customFormat="false" ht="12.8" hidden="false" customHeight="false" outlineLevel="0" collapsed="false">
      <c r="A305" s="67" t="n">
        <v>301</v>
      </c>
      <c r="B305" s="68" t="n">
        <f aca="false">EOMONTH(Input!$C$7,A305)</f>
        <v>52078</v>
      </c>
      <c r="D305" s="69" t="n">
        <f aca="false">RollUp!$AB305</f>
        <v>0</v>
      </c>
    </row>
    <row r="306" customFormat="false" ht="12.8" hidden="false" customHeight="false" outlineLevel="0" collapsed="false">
      <c r="A306" s="67" t="n">
        <v>302</v>
      </c>
      <c r="B306" s="68" t="n">
        <f aca="false">EOMONTH(Input!$C$7,A306)</f>
        <v>52109</v>
      </c>
      <c r="D306" s="69" t="n">
        <f aca="false">RollUp!$AB306</f>
        <v>0</v>
      </c>
    </row>
    <row r="307" customFormat="false" ht="12.8" hidden="false" customHeight="false" outlineLevel="0" collapsed="false">
      <c r="A307" s="67" t="n">
        <v>303</v>
      </c>
      <c r="B307" s="68" t="n">
        <f aca="false">EOMONTH(Input!$C$7,A307)</f>
        <v>52139</v>
      </c>
      <c r="D307" s="69" t="n">
        <f aca="false">RollUp!$AB307</f>
        <v>0</v>
      </c>
    </row>
    <row r="308" customFormat="false" ht="12.8" hidden="false" customHeight="false" outlineLevel="0" collapsed="false">
      <c r="A308" s="67" t="n">
        <v>304</v>
      </c>
      <c r="B308" s="68" t="n">
        <f aca="false">EOMONTH(Input!$C$7,A308)</f>
        <v>52170</v>
      </c>
      <c r="D308" s="69" t="n">
        <f aca="false">RollUp!$AB308</f>
        <v>0</v>
      </c>
    </row>
    <row r="309" customFormat="false" ht="12.8" hidden="false" customHeight="false" outlineLevel="0" collapsed="false">
      <c r="A309" s="67" t="n">
        <v>305</v>
      </c>
      <c r="B309" s="68" t="n">
        <f aca="false">EOMONTH(Input!$C$7,A309)</f>
        <v>52200</v>
      </c>
      <c r="D309" s="69" t="n">
        <f aca="false">RollUp!$AB309</f>
        <v>0</v>
      </c>
    </row>
    <row r="310" customFormat="false" ht="12.8" hidden="false" customHeight="false" outlineLevel="0" collapsed="false">
      <c r="A310" s="67" t="n">
        <v>306</v>
      </c>
      <c r="B310" s="68" t="n">
        <f aca="false">EOMONTH(Input!$C$7,A310)</f>
        <v>52231</v>
      </c>
      <c r="D310" s="69" t="n">
        <f aca="false">RollUp!$AB310</f>
        <v>0</v>
      </c>
    </row>
    <row r="311" customFormat="false" ht="12.8" hidden="false" customHeight="false" outlineLevel="0" collapsed="false">
      <c r="A311" s="67" t="n">
        <v>307</v>
      </c>
      <c r="B311" s="68" t="n">
        <f aca="false">EOMONTH(Input!$C$7,A311)</f>
        <v>52262</v>
      </c>
      <c r="D311" s="69" t="n">
        <f aca="false">RollUp!$AB311</f>
        <v>0</v>
      </c>
    </row>
    <row r="312" customFormat="false" ht="12.8" hidden="false" customHeight="false" outlineLevel="0" collapsed="false">
      <c r="A312" s="67" t="n">
        <v>308</v>
      </c>
      <c r="B312" s="68" t="n">
        <f aca="false">EOMONTH(Input!$C$7,A312)</f>
        <v>52290</v>
      </c>
      <c r="D312" s="69" t="n">
        <f aca="false">RollUp!$AB312</f>
        <v>0</v>
      </c>
    </row>
    <row r="313" customFormat="false" ht="12.8" hidden="false" customHeight="false" outlineLevel="0" collapsed="false">
      <c r="A313" s="67" t="n">
        <v>309</v>
      </c>
      <c r="B313" s="68" t="n">
        <f aca="false">EOMONTH(Input!$C$7,A313)</f>
        <v>52321</v>
      </c>
      <c r="D313" s="69" t="n">
        <f aca="false">RollUp!$AB313</f>
        <v>0</v>
      </c>
    </row>
    <row r="314" customFormat="false" ht="12.8" hidden="false" customHeight="false" outlineLevel="0" collapsed="false">
      <c r="A314" s="67" t="n">
        <v>310</v>
      </c>
      <c r="B314" s="68" t="n">
        <f aca="false">EOMONTH(Input!$C$7,A314)</f>
        <v>52351</v>
      </c>
      <c r="D314" s="69" t="n">
        <f aca="false">RollUp!$AB314</f>
        <v>0</v>
      </c>
    </row>
    <row r="315" customFormat="false" ht="12.8" hidden="false" customHeight="false" outlineLevel="0" collapsed="false">
      <c r="A315" s="67" t="n">
        <v>311</v>
      </c>
      <c r="B315" s="68" t="n">
        <f aca="false">EOMONTH(Input!$C$7,A315)</f>
        <v>52382</v>
      </c>
      <c r="D315" s="69" t="n">
        <f aca="false">RollUp!$AB315</f>
        <v>0</v>
      </c>
    </row>
    <row r="316" customFormat="false" ht="12.8" hidden="false" customHeight="false" outlineLevel="0" collapsed="false">
      <c r="A316" s="67" t="n">
        <v>312</v>
      </c>
      <c r="B316" s="68" t="n">
        <f aca="false">EOMONTH(Input!$C$7,A316)</f>
        <v>52412</v>
      </c>
      <c r="D316" s="69" t="n">
        <f aca="false">RollUp!$AB316</f>
        <v>0</v>
      </c>
    </row>
    <row r="317" customFormat="false" ht="12.8" hidden="false" customHeight="false" outlineLevel="0" collapsed="false">
      <c r="A317" s="67" t="n">
        <v>313</v>
      </c>
      <c r="B317" s="68" t="n">
        <f aca="false">EOMONTH(Input!$C$7,A317)</f>
        <v>52443</v>
      </c>
      <c r="D317" s="69" t="n">
        <f aca="false">RollUp!$AB317</f>
        <v>0</v>
      </c>
    </row>
    <row r="318" customFormat="false" ht="12.8" hidden="false" customHeight="false" outlineLevel="0" collapsed="false">
      <c r="A318" s="67" t="n">
        <v>314</v>
      </c>
      <c r="B318" s="68" t="n">
        <f aca="false">EOMONTH(Input!$C$7,A318)</f>
        <v>52474</v>
      </c>
      <c r="D318" s="69" t="n">
        <f aca="false">RollUp!$AB318</f>
        <v>0</v>
      </c>
    </row>
    <row r="319" customFormat="false" ht="12.8" hidden="false" customHeight="false" outlineLevel="0" collapsed="false">
      <c r="A319" s="67" t="n">
        <v>315</v>
      </c>
      <c r="B319" s="68" t="n">
        <f aca="false">EOMONTH(Input!$C$7,A319)</f>
        <v>52504</v>
      </c>
      <c r="D319" s="69" t="n">
        <f aca="false">RollUp!$AB319</f>
        <v>0</v>
      </c>
    </row>
    <row r="320" customFormat="false" ht="12.8" hidden="false" customHeight="false" outlineLevel="0" collapsed="false">
      <c r="A320" s="67" t="n">
        <v>316</v>
      </c>
      <c r="B320" s="68" t="n">
        <f aca="false">EOMONTH(Input!$C$7,A320)</f>
        <v>52535</v>
      </c>
      <c r="D320" s="69" t="n">
        <f aca="false">RollUp!$AB320</f>
        <v>0</v>
      </c>
    </row>
    <row r="321" customFormat="false" ht="12.8" hidden="false" customHeight="false" outlineLevel="0" collapsed="false">
      <c r="A321" s="67" t="n">
        <v>317</v>
      </c>
      <c r="B321" s="68" t="n">
        <f aca="false">EOMONTH(Input!$C$7,A321)</f>
        <v>52565</v>
      </c>
      <c r="D321" s="69" t="n">
        <f aca="false">RollUp!$AB321</f>
        <v>0</v>
      </c>
    </row>
    <row r="322" customFormat="false" ht="12.8" hidden="false" customHeight="false" outlineLevel="0" collapsed="false">
      <c r="A322" s="67" t="n">
        <v>318</v>
      </c>
      <c r="B322" s="68" t="n">
        <f aca="false">EOMONTH(Input!$C$7,A322)</f>
        <v>52596</v>
      </c>
      <c r="D322" s="69" t="n">
        <f aca="false">RollUp!$AB322</f>
        <v>0</v>
      </c>
    </row>
    <row r="323" customFormat="false" ht="12.8" hidden="false" customHeight="false" outlineLevel="0" collapsed="false">
      <c r="A323" s="67" t="n">
        <v>319</v>
      </c>
      <c r="B323" s="68" t="n">
        <f aca="false">EOMONTH(Input!$C$7,A323)</f>
        <v>52627</v>
      </c>
      <c r="D323" s="69" t="n">
        <f aca="false">RollUp!$AB323</f>
        <v>0</v>
      </c>
    </row>
    <row r="324" customFormat="false" ht="12.8" hidden="false" customHeight="false" outlineLevel="0" collapsed="false">
      <c r="A324" s="67" t="n">
        <v>320</v>
      </c>
      <c r="B324" s="68" t="n">
        <f aca="false">EOMONTH(Input!$C$7,A324)</f>
        <v>52656</v>
      </c>
      <c r="D324" s="69" t="n">
        <f aca="false">RollUp!$AB324</f>
        <v>0</v>
      </c>
    </row>
    <row r="325" customFormat="false" ht="12.8" hidden="false" customHeight="false" outlineLevel="0" collapsed="false">
      <c r="A325" s="67" t="n">
        <v>321</v>
      </c>
      <c r="B325" s="68" t="n">
        <f aca="false">EOMONTH(Input!$C$7,A325)</f>
        <v>52687</v>
      </c>
      <c r="D325" s="69" t="n">
        <f aca="false">RollUp!$AB325</f>
        <v>0</v>
      </c>
    </row>
    <row r="326" customFormat="false" ht="12.8" hidden="false" customHeight="false" outlineLevel="0" collapsed="false">
      <c r="A326" s="67" t="n">
        <v>322</v>
      </c>
      <c r="B326" s="68" t="n">
        <f aca="false">EOMONTH(Input!$C$7,A326)</f>
        <v>52717</v>
      </c>
      <c r="D326" s="69" t="n">
        <f aca="false">RollUp!$AB326</f>
        <v>0</v>
      </c>
    </row>
    <row r="327" customFormat="false" ht="12.8" hidden="false" customHeight="false" outlineLevel="0" collapsed="false">
      <c r="A327" s="67" t="n">
        <v>323</v>
      </c>
      <c r="B327" s="68" t="n">
        <f aca="false">EOMONTH(Input!$C$7,A327)</f>
        <v>52748</v>
      </c>
      <c r="D327" s="69" t="n">
        <f aca="false">RollUp!$AB327</f>
        <v>0</v>
      </c>
    </row>
    <row r="328" customFormat="false" ht="12.8" hidden="false" customHeight="false" outlineLevel="0" collapsed="false">
      <c r="A328" s="67" t="n">
        <v>324</v>
      </c>
      <c r="B328" s="68" t="n">
        <f aca="false">EOMONTH(Input!$C$7,A328)</f>
        <v>52778</v>
      </c>
      <c r="D328" s="69" t="n">
        <f aca="false">RollUp!$AB328</f>
        <v>0</v>
      </c>
    </row>
    <row r="329" customFormat="false" ht="12.8" hidden="false" customHeight="false" outlineLevel="0" collapsed="false">
      <c r="A329" s="67" t="n">
        <v>325</v>
      </c>
      <c r="B329" s="68" t="n">
        <f aca="false">EOMONTH(Input!$C$7,A329)</f>
        <v>52809</v>
      </c>
      <c r="D329" s="69" t="n">
        <f aca="false">RollUp!$AB329</f>
        <v>0</v>
      </c>
    </row>
    <row r="330" customFormat="false" ht="12.8" hidden="false" customHeight="false" outlineLevel="0" collapsed="false">
      <c r="A330" s="67" t="n">
        <v>326</v>
      </c>
      <c r="B330" s="68" t="n">
        <f aca="false">EOMONTH(Input!$C$7,A330)</f>
        <v>52840</v>
      </c>
      <c r="D330" s="69" t="n">
        <f aca="false">RollUp!$AB330</f>
        <v>0</v>
      </c>
    </row>
    <row r="331" customFormat="false" ht="12.8" hidden="false" customHeight="false" outlineLevel="0" collapsed="false">
      <c r="A331" s="67" t="n">
        <v>327</v>
      </c>
      <c r="B331" s="68" t="n">
        <f aca="false">EOMONTH(Input!$C$7,A331)</f>
        <v>52870</v>
      </c>
      <c r="D331" s="69" t="n">
        <f aca="false">RollUp!$AB331</f>
        <v>0</v>
      </c>
    </row>
    <row r="332" customFormat="false" ht="12.8" hidden="false" customHeight="false" outlineLevel="0" collapsed="false">
      <c r="A332" s="67" t="n">
        <v>328</v>
      </c>
      <c r="B332" s="68" t="n">
        <f aca="false">EOMONTH(Input!$C$7,A332)</f>
        <v>52901</v>
      </c>
      <c r="D332" s="69" t="n">
        <f aca="false">RollUp!$AB332</f>
        <v>0</v>
      </c>
    </row>
    <row r="333" customFormat="false" ht="12.8" hidden="false" customHeight="false" outlineLevel="0" collapsed="false">
      <c r="A333" s="67" t="n">
        <v>329</v>
      </c>
      <c r="B333" s="68" t="n">
        <f aca="false">EOMONTH(Input!$C$7,A333)</f>
        <v>52931</v>
      </c>
      <c r="D333" s="69" t="n">
        <f aca="false">RollUp!$AB333</f>
        <v>0</v>
      </c>
    </row>
    <row r="334" customFormat="false" ht="12.8" hidden="false" customHeight="false" outlineLevel="0" collapsed="false">
      <c r="A334" s="67" t="n">
        <v>330</v>
      </c>
      <c r="B334" s="68" t="n">
        <f aca="false">EOMONTH(Input!$C$7,A334)</f>
        <v>52962</v>
      </c>
      <c r="D334" s="69" t="n">
        <f aca="false">RollUp!$AB334</f>
        <v>0</v>
      </c>
    </row>
    <row r="335" customFormat="false" ht="12.8" hidden="false" customHeight="false" outlineLevel="0" collapsed="false">
      <c r="A335" s="67" t="n">
        <v>331</v>
      </c>
      <c r="B335" s="68" t="n">
        <f aca="false">EOMONTH(Input!$C$7,A335)</f>
        <v>52993</v>
      </c>
      <c r="D335" s="69" t="n">
        <f aca="false">RollUp!$AB335</f>
        <v>0</v>
      </c>
    </row>
    <row r="336" customFormat="false" ht="12.8" hidden="false" customHeight="false" outlineLevel="0" collapsed="false">
      <c r="A336" s="67" t="n">
        <v>332</v>
      </c>
      <c r="B336" s="68" t="n">
        <f aca="false">EOMONTH(Input!$C$7,A336)</f>
        <v>53021</v>
      </c>
      <c r="D336" s="69" t="n">
        <f aca="false">RollUp!$AB336</f>
        <v>0</v>
      </c>
    </row>
    <row r="337" customFormat="false" ht="12.8" hidden="false" customHeight="false" outlineLevel="0" collapsed="false">
      <c r="A337" s="67" t="n">
        <v>333</v>
      </c>
      <c r="B337" s="68" t="n">
        <f aca="false">EOMONTH(Input!$C$7,A337)</f>
        <v>53052</v>
      </c>
      <c r="D337" s="69" t="n">
        <f aca="false">RollUp!$AB337</f>
        <v>0</v>
      </c>
    </row>
    <row r="338" customFormat="false" ht="12.8" hidden="false" customHeight="false" outlineLevel="0" collapsed="false">
      <c r="A338" s="67" t="n">
        <v>334</v>
      </c>
      <c r="B338" s="68" t="n">
        <f aca="false">EOMONTH(Input!$C$7,A338)</f>
        <v>53082</v>
      </c>
      <c r="D338" s="69" t="n">
        <f aca="false">RollUp!$AB338</f>
        <v>0</v>
      </c>
    </row>
    <row r="339" customFormat="false" ht="12.8" hidden="false" customHeight="false" outlineLevel="0" collapsed="false">
      <c r="A339" s="67" t="n">
        <v>335</v>
      </c>
      <c r="B339" s="68" t="n">
        <f aca="false">EOMONTH(Input!$C$7,A339)</f>
        <v>53113</v>
      </c>
      <c r="D339" s="69" t="n">
        <f aca="false">RollUp!$AB339</f>
        <v>0</v>
      </c>
    </row>
    <row r="340" customFormat="false" ht="12.8" hidden="false" customHeight="false" outlineLevel="0" collapsed="false">
      <c r="A340" s="67" t="n">
        <v>336</v>
      </c>
      <c r="B340" s="68" t="n">
        <f aca="false">EOMONTH(Input!$C$7,A340)</f>
        <v>53143</v>
      </c>
      <c r="D340" s="69" t="n">
        <f aca="false">RollUp!$AB340</f>
        <v>0</v>
      </c>
    </row>
    <row r="341" customFormat="false" ht="12.8" hidden="false" customHeight="false" outlineLevel="0" collapsed="false">
      <c r="A341" s="67" t="n">
        <v>337</v>
      </c>
      <c r="B341" s="68" t="n">
        <f aca="false">EOMONTH(Input!$C$7,A341)</f>
        <v>53174</v>
      </c>
      <c r="D341" s="69" t="n">
        <f aca="false">RollUp!$AB341</f>
        <v>0</v>
      </c>
    </row>
    <row r="342" customFormat="false" ht="12.8" hidden="false" customHeight="false" outlineLevel="0" collapsed="false">
      <c r="A342" s="67" t="n">
        <v>338</v>
      </c>
      <c r="B342" s="68" t="n">
        <f aca="false">EOMONTH(Input!$C$7,A342)</f>
        <v>53205</v>
      </c>
      <c r="D342" s="69" t="n">
        <f aca="false">RollUp!$AB342</f>
        <v>0</v>
      </c>
    </row>
    <row r="343" customFormat="false" ht="12.8" hidden="false" customHeight="false" outlineLevel="0" collapsed="false">
      <c r="A343" s="67" t="n">
        <v>339</v>
      </c>
      <c r="B343" s="68" t="n">
        <f aca="false">EOMONTH(Input!$C$7,A343)</f>
        <v>53235</v>
      </c>
      <c r="D343" s="69" t="n">
        <f aca="false">RollUp!$AB343</f>
        <v>0</v>
      </c>
    </row>
    <row r="344" customFormat="false" ht="12.8" hidden="false" customHeight="false" outlineLevel="0" collapsed="false">
      <c r="A344" s="67" t="n">
        <v>340</v>
      </c>
      <c r="B344" s="68" t="n">
        <f aca="false">EOMONTH(Input!$C$7,A344)</f>
        <v>53266</v>
      </c>
      <c r="D344" s="69" t="n">
        <f aca="false">RollUp!$AB344</f>
        <v>0</v>
      </c>
    </row>
    <row r="345" customFormat="false" ht="12.8" hidden="false" customHeight="false" outlineLevel="0" collapsed="false">
      <c r="A345" s="67" t="n">
        <v>341</v>
      </c>
      <c r="B345" s="68" t="n">
        <f aca="false">EOMONTH(Input!$C$7,A345)</f>
        <v>53296</v>
      </c>
      <c r="D345" s="69" t="n">
        <f aca="false">RollUp!$AB345</f>
        <v>0</v>
      </c>
    </row>
    <row r="346" customFormat="false" ht="12.8" hidden="false" customHeight="false" outlineLevel="0" collapsed="false">
      <c r="A346" s="67" t="n">
        <v>342</v>
      </c>
      <c r="B346" s="68" t="n">
        <f aca="false">EOMONTH(Input!$C$7,A346)</f>
        <v>53327</v>
      </c>
      <c r="D346" s="69" t="n">
        <f aca="false">RollUp!$AB346</f>
        <v>0</v>
      </c>
    </row>
    <row r="347" customFormat="false" ht="12.8" hidden="false" customHeight="false" outlineLevel="0" collapsed="false">
      <c r="A347" s="67" t="n">
        <v>343</v>
      </c>
      <c r="B347" s="68" t="n">
        <f aca="false">EOMONTH(Input!$C$7,A347)</f>
        <v>53358</v>
      </c>
      <c r="D347" s="69" t="n">
        <f aca="false">RollUp!$AB347</f>
        <v>0</v>
      </c>
    </row>
    <row r="348" customFormat="false" ht="12.8" hidden="false" customHeight="false" outlineLevel="0" collapsed="false">
      <c r="A348" s="67" t="n">
        <v>344</v>
      </c>
      <c r="B348" s="68" t="n">
        <f aca="false">EOMONTH(Input!$C$7,A348)</f>
        <v>53386</v>
      </c>
      <c r="D348" s="69" t="n">
        <f aca="false">RollUp!$AB348</f>
        <v>0</v>
      </c>
    </row>
    <row r="349" customFormat="false" ht="12.8" hidden="false" customHeight="false" outlineLevel="0" collapsed="false">
      <c r="A349" s="67" t="n">
        <v>345</v>
      </c>
      <c r="B349" s="68" t="n">
        <f aca="false">EOMONTH(Input!$C$7,A349)</f>
        <v>53417</v>
      </c>
      <c r="D349" s="69" t="n">
        <f aca="false">RollUp!$AB349</f>
        <v>0</v>
      </c>
    </row>
    <row r="350" customFormat="false" ht="12.8" hidden="false" customHeight="false" outlineLevel="0" collapsed="false">
      <c r="A350" s="67" t="n">
        <v>346</v>
      </c>
      <c r="B350" s="68" t="n">
        <f aca="false">EOMONTH(Input!$C$7,A350)</f>
        <v>53447</v>
      </c>
      <c r="D350" s="69" t="n">
        <f aca="false">RollUp!$AB350</f>
        <v>0</v>
      </c>
    </row>
    <row r="351" customFormat="false" ht="12.8" hidden="false" customHeight="false" outlineLevel="0" collapsed="false">
      <c r="A351" s="67" t="n">
        <v>347</v>
      </c>
      <c r="B351" s="68" t="n">
        <f aca="false">EOMONTH(Input!$C$7,A351)</f>
        <v>53478</v>
      </c>
      <c r="D351" s="69" t="n">
        <f aca="false">RollUp!$AB351</f>
        <v>0</v>
      </c>
    </row>
    <row r="352" customFormat="false" ht="12.8" hidden="false" customHeight="false" outlineLevel="0" collapsed="false">
      <c r="A352" s="67" t="n">
        <v>348</v>
      </c>
      <c r="B352" s="68" t="n">
        <f aca="false">EOMONTH(Input!$C$7,A352)</f>
        <v>53508</v>
      </c>
      <c r="D352" s="69" t="n">
        <f aca="false">RollUp!$AB352</f>
        <v>0</v>
      </c>
    </row>
    <row r="353" customFormat="false" ht="12.8" hidden="false" customHeight="false" outlineLevel="0" collapsed="false">
      <c r="A353" s="67" t="n">
        <v>349</v>
      </c>
      <c r="B353" s="68" t="n">
        <f aca="false">EOMONTH(Input!$C$7,A353)</f>
        <v>53539</v>
      </c>
      <c r="D353" s="69" t="n">
        <f aca="false">RollUp!$AB353</f>
        <v>0</v>
      </c>
    </row>
    <row r="354" customFormat="false" ht="12.8" hidden="false" customHeight="false" outlineLevel="0" collapsed="false">
      <c r="A354" s="67" t="n">
        <v>350</v>
      </c>
      <c r="B354" s="68" t="n">
        <f aca="false">EOMONTH(Input!$C$7,A354)</f>
        <v>53570</v>
      </c>
      <c r="D354" s="69" t="n">
        <f aca="false">RollUp!$AB354</f>
        <v>0</v>
      </c>
    </row>
    <row r="355" customFormat="false" ht="12.8" hidden="false" customHeight="false" outlineLevel="0" collapsed="false">
      <c r="A355" s="67" t="n">
        <v>351</v>
      </c>
      <c r="B355" s="68" t="n">
        <f aca="false">EOMONTH(Input!$C$7,A355)</f>
        <v>53600</v>
      </c>
      <c r="D355" s="69" t="n">
        <f aca="false">RollUp!$AB355</f>
        <v>0</v>
      </c>
    </row>
    <row r="356" customFormat="false" ht="12.8" hidden="false" customHeight="false" outlineLevel="0" collapsed="false">
      <c r="A356" s="67" t="n">
        <v>352</v>
      </c>
      <c r="B356" s="68" t="n">
        <f aca="false">EOMONTH(Input!$C$7,A356)</f>
        <v>53631</v>
      </c>
      <c r="D356" s="69" t="n">
        <f aca="false">RollUp!$AB356</f>
        <v>0</v>
      </c>
    </row>
    <row r="357" customFormat="false" ht="12.8" hidden="false" customHeight="false" outlineLevel="0" collapsed="false">
      <c r="A357" s="67" t="n">
        <v>353</v>
      </c>
      <c r="B357" s="68" t="n">
        <f aca="false">EOMONTH(Input!$C$7,A357)</f>
        <v>53661</v>
      </c>
      <c r="D357" s="69" t="n">
        <f aca="false">RollUp!$AB357</f>
        <v>0</v>
      </c>
    </row>
    <row r="358" customFormat="false" ht="12.8" hidden="false" customHeight="false" outlineLevel="0" collapsed="false">
      <c r="A358" s="67" t="n">
        <v>354</v>
      </c>
      <c r="B358" s="68" t="n">
        <f aca="false">EOMONTH(Input!$C$7,A358)</f>
        <v>53692</v>
      </c>
      <c r="D358" s="69" t="n">
        <f aca="false">RollUp!$AB358</f>
        <v>0</v>
      </c>
    </row>
    <row r="359" customFormat="false" ht="12.8" hidden="false" customHeight="false" outlineLevel="0" collapsed="false">
      <c r="A359" s="67" t="n">
        <v>355</v>
      </c>
      <c r="B359" s="68" t="n">
        <f aca="false">EOMONTH(Input!$C$7,A359)</f>
        <v>53723</v>
      </c>
      <c r="D359" s="69" t="n">
        <f aca="false">RollUp!$AB359</f>
        <v>0</v>
      </c>
    </row>
    <row r="360" customFormat="false" ht="12.8" hidden="false" customHeight="false" outlineLevel="0" collapsed="false">
      <c r="A360" s="67" t="n">
        <v>356</v>
      </c>
      <c r="B360" s="68" t="n">
        <f aca="false">EOMONTH(Input!$C$7,A360)</f>
        <v>53751</v>
      </c>
      <c r="D360" s="69" t="n">
        <f aca="false">RollUp!$AB360</f>
        <v>0</v>
      </c>
    </row>
    <row r="361" customFormat="false" ht="12.8" hidden="false" customHeight="false" outlineLevel="0" collapsed="false">
      <c r="A361" s="67" t="n">
        <v>357</v>
      </c>
      <c r="B361" s="68" t="n">
        <f aca="false">EOMONTH(Input!$C$7,A361)</f>
        <v>53782</v>
      </c>
      <c r="D361" s="69" t="n">
        <f aca="false">RollUp!$AB361</f>
        <v>0</v>
      </c>
    </row>
    <row r="362" customFormat="false" ht="12.8" hidden="false" customHeight="false" outlineLevel="0" collapsed="false">
      <c r="A362" s="67" t="n">
        <v>358</v>
      </c>
      <c r="B362" s="68" t="n">
        <f aca="false">EOMONTH(Input!$C$7,A362)</f>
        <v>53812</v>
      </c>
      <c r="D362" s="69" t="n">
        <f aca="false">RollUp!$AB362</f>
        <v>0</v>
      </c>
    </row>
    <row r="363" customFormat="false" ht="12.8" hidden="false" customHeight="false" outlineLevel="0" collapsed="false">
      <c r="A363" s="67" t="n">
        <v>359</v>
      </c>
      <c r="B363" s="68" t="n">
        <f aca="false">EOMONTH(Input!$C$7,A363)</f>
        <v>53843</v>
      </c>
      <c r="D363" s="69" t="n">
        <f aca="false">RollUp!$AB363</f>
        <v>0</v>
      </c>
    </row>
    <row r="364" customFormat="false" ht="12.8" hidden="false" customHeight="false" outlineLevel="0" collapsed="false">
      <c r="A364" s="67" t="n">
        <v>360</v>
      </c>
      <c r="B364" s="68" t="n">
        <f aca="false">EOMONTH(Input!$C$7,A364)</f>
        <v>53873</v>
      </c>
      <c r="D364" s="69" t="n">
        <f aca="false">RollUp!$AB364</f>
        <v>0</v>
      </c>
    </row>
    <row r="365" customFormat="false" ht="12.8" hidden="false" customHeight="false" outlineLevel="0" collapsed="false">
      <c r="A365" s="67" t="n">
        <v>361</v>
      </c>
      <c r="B365" s="68" t="n">
        <f aca="false">EOMONTH(Input!$C$7,A365)</f>
        <v>53904</v>
      </c>
      <c r="D365" s="69" t="n">
        <f aca="false">RollUp!$AB365</f>
        <v>0</v>
      </c>
    </row>
    <row r="366" customFormat="false" ht="12.8" hidden="false" customHeight="false" outlineLevel="0" collapsed="false">
      <c r="A366" s="67" t="n">
        <v>362</v>
      </c>
      <c r="B366" s="68" t="n">
        <f aca="false">EOMONTH(Input!$C$7,A366)</f>
        <v>53935</v>
      </c>
      <c r="D366" s="69" t="n">
        <f aca="false">RollUp!$AB366</f>
        <v>0</v>
      </c>
    </row>
    <row r="367" customFormat="false" ht="12.8" hidden="false" customHeight="false" outlineLevel="0" collapsed="false">
      <c r="A367" s="67" t="n">
        <v>363</v>
      </c>
      <c r="B367" s="68" t="n">
        <f aca="false">EOMONTH(Input!$C$7,A367)</f>
        <v>53965</v>
      </c>
      <c r="D367" s="69" t="n">
        <f aca="false">RollUp!$AB367</f>
        <v>0</v>
      </c>
    </row>
    <row r="368" customFormat="false" ht="12.8" hidden="false" customHeight="false" outlineLevel="0" collapsed="false">
      <c r="A368" s="67" t="n">
        <v>364</v>
      </c>
      <c r="B368" s="68" t="n">
        <f aca="false">EOMONTH(Input!$C$7,A368)</f>
        <v>53996</v>
      </c>
      <c r="D368" s="69" t="n">
        <f aca="false">RollUp!$AB368</f>
        <v>0</v>
      </c>
    </row>
    <row r="369" customFormat="false" ht="12.8" hidden="false" customHeight="false" outlineLevel="0" collapsed="false">
      <c r="A369" s="67" t="n">
        <v>365</v>
      </c>
      <c r="B369" s="68" t="n">
        <f aca="false">EOMONTH(Input!$C$7,A369)</f>
        <v>54026</v>
      </c>
      <c r="D369" s="69" t="n">
        <f aca="false">RollUp!$AB369</f>
        <v>0</v>
      </c>
    </row>
    <row r="370" customFormat="false" ht="12.8" hidden="false" customHeight="false" outlineLevel="0" collapsed="false">
      <c r="A370" s="67" t="n">
        <v>366</v>
      </c>
      <c r="B370" s="68" t="n">
        <f aca="false">EOMONTH(Input!$C$7,A370)</f>
        <v>54057</v>
      </c>
      <c r="D370" s="69" t="n">
        <f aca="false">RollUp!$AB370</f>
        <v>0</v>
      </c>
    </row>
    <row r="371" customFormat="false" ht="12.8" hidden="false" customHeight="false" outlineLevel="0" collapsed="false">
      <c r="A371" s="67" t="n">
        <v>367</v>
      </c>
      <c r="B371" s="68" t="n">
        <f aca="false">EOMONTH(Input!$C$7,A371)</f>
        <v>54088</v>
      </c>
      <c r="D371" s="69" t="n">
        <f aca="false">RollUp!$AB371</f>
        <v>0</v>
      </c>
    </row>
    <row r="372" customFormat="false" ht="12.8" hidden="false" customHeight="false" outlineLevel="0" collapsed="false">
      <c r="A372" s="67" t="n">
        <v>368</v>
      </c>
      <c r="B372" s="68" t="n">
        <f aca="false">EOMONTH(Input!$C$7,A372)</f>
        <v>54117</v>
      </c>
      <c r="D372" s="69" t="n">
        <f aca="false">RollUp!$AB372</f>
        <v>0</v>
      </c>
    </row>
    <row r="373" customFormat="false" ht="12.8" hidden="false" customHeight="false" outlineLevel="0" collapsed="false">
      <c r="A373" s="67" t="n">
        <v>369</v>
      </c>
      <c r="B373" s="68" t="n">
        <f aca="false">EOMONTH(Input!$C$7,A373)</f>
        <v>54148</v>
      </c>
      <c r="D373" s="69" t="n">
        <f aca="false">RollUp!$AB373</f>
        <v>0</v>
      </c>
    </row>
    <row r="374" customFormat="false" ht="12.8" hidden="false" customHeight="false" outlineLevel="0" collapsed="false">
      <c r="A374" s="67" t="n">
        <v>370</v>
      </c>
      <c r="B374" s="68" t="n">
        <f aca="false">EOMONTH(Input!$C$7,A374)</f>
        <v>54178</v>
      </c>
      <c r="D374" s="69" t="n">
        <f aca="false">RollUp!$AB374</f>
        <v>0</v>
      </c>
    </row>
    <row r="375" customFormat="false" ht="12.8" hidden="false" customHeight="false" outlineLevel="0" collapsed="false">
      <c r="A375" s="67" t="n">
        <v>371</v>
      </c>
      <c r="B375" s="68" t="n">
        <f aca="false">EOMONTH(Input!$C$7,A375)</f>
        <v>54209</v>
      </c>
      <c r="D375" s="69" t="n">
        <f aca="false">RollUp!$AB375</f>
        <v>0</v>
      </c>
    </row>
    <row r="376" customFormat="false" ht="12.8" hidden="false" customHeight="false" outlineLevel="0" collapsed="false">
      <c r="A376" s="67" t="n">
        <v>372</v>
      </c>
      <c r="B376" s="68" t="n">
        <f aca="false">EOMONTH(Input!$C$7,A376)</f>
        <v>54239</v>
      </c>
      <c r="D376" s="69" t="n">
        <f aca="false">RollUp!$AB376</f>
        <v>0</v>
      </c>
    </row>
    <row r="377" customFormat="false" ht="12.8" hidden="false" customHeight="false" outlineLevel="0" collapsed="false">
      <c r="A377" s="67" t="n">
        <v>373</v>
      </c>
      <c r="B377" s="68" t="n">
        <f aca="false">EOMONTH(Input!$C$7,A377)</f>
        <v>54270</v>
      </c>
      <c r="D377" s="69" t="n">
        <f aca="false">RollUp!$AB377</f>
        <v>0</v>
      </c>
    </row>
    <row r="378" customFormat="false" ht="12.8" hidden="false" customHeight="false" outlineLevel="0" collapsed="false">
      <c r="A378" s="67" t="n">
        <v>374</v>
      </c>
      <c r="B378" s="68" t="n">
        <f aca="false">EOMONTH(Input!$C$7,A378)</f>
        <v>54301</v>
      </c>
      <c r="D378" s="69" t="n">
        <f aca="false">RollUp!$AB378</f>
        <v>0</v>
      </c>
    </row>
    <row r="379" customFormat="false" ht="12.8" hidden="false" customHeight="false" outlineLevel="0" collapsed="false">
      <c r="A379" s="67" t="n">
        <v>375</v>
      </c>
      <c r="B379" s="68" t="n">
        <f aca="false">EOMONTH(Input!$C$7,A379)</f>
        <v>54331</v>
      </c>
      <c r="D379" s="69" t="n">
        <f aca="false">RollUp!$AB379</f>
        <v>0</v>
      </c>
    </row>
    <row r="380" customFormat="false" ht="12.8" hidden="false" customHeight="false" outlineLevel="0" collapsed="false">
      <c r="A380" s="67" t="n">
        <v>376</v>
      </c>
      <c r="B380" s="68" t="n">
        <f aca="false">EOMONTH(Input!$C$7,A380)</f>
        <v>54362</v>
      </c>
      <c r="D380" s="69" t="n">
        <f aca="false">RollUp!$AB380</f>
        <v>0</v>
      </c>
    </row>
    <row r="381" customFormat="false" ht="12.8" hidden="false" customHeight="false" outlineLevel="0" collapsed="false">
      <c r="A381" s="67" t="n">
        <v>377</v>
      </c>
      <c r="B381" s="68" t="n">
        <f aca="false">EOMONTH(Input!$C$7,A381)</f>
        <v>54392</v>
      </c>
      <c r="D381" s="69" t="n">
        <f aca="false">RollUp!$AB381</f>
        <v>0</v>
      </c>
    </row>
    <row r="382" customFormat="false" ht="12.8" hidden="false" customHeight="false" outlineLevel="0" collapsed="false">
      <c r="A382" s="67" t="n">
        <v>378</v>
      </c>
      <c r="B382" s="68" t="n">
        <f aca="false">EOMONTH(Input!$C$7,A382)</f>
        <v>54423</v>
      </c>
      <c r="D382" s="69" t="n">
        <f aca="false">RollUp!$AB382</f>
        <v>0</v>
      </c>
    </row>
    <row r="383" customFormat="false" ht="12.8" hidden="false" customHeight="false" outlineLevel="0" collapsed="false">
      <c r="A383" s="67" t="n">
        <v>379</v>
      </c>
      <c r="B383" s="68" t="n">
        <f aca="false">EOMONTH(Input!$C$7,A383)</f>
        <v>54454</v>
      </c>
      <c r="D383" s="69" t="n">
        <f aca="false">RollUp!$AB383</f>
        <v>0</v>
      </c>
    </row>
    <row r="384" customFormat="false" ht="12.8" hidden="false" customHeight="false" outlineLevel="0" collapsed="false">
      <c r="A384" s="67" t="n">
        <v>380</v>
      </c>
      <c r="B384" s="68" t="n">
        <f aca="false">EOMONTH(Input!$C$7,A384)</f>
        <v>54482</v>
      </c>
      <c r="D384" s="69" t="n">
        <f aca="false">RollUp!$AB384</f>
        <v>0</v>
      </c>
    </row>
    <row r="385" customFormat="false" ht="12.8" hidden="false" customHeight="false" outlineLevel="0" collapsed="false">
      <c r="A385" s="67" t="n">
        <v>381</v>
      </c>
      <c r="B385" s="68" t="n">
        <f aca="false">EOMONTH(Input!$C$7,A385)</f>
        <v>54513</v>
      </c>
      <c r="D385" s="69" t="n">
        <f aca="false">RollUp!$AB385</f>
        <v>0</v>
      </c>
    </row>
    <row r="386" customFormat="false" ht="12.8" hidden="false" customHeight="false" outlineLevel="0" collapsed="false">
      <c r="A386" s="67" t="n">
        <v>382</v>
      </c>
      <c r="B386" s="68" t="n">
        <f aca="false">EOMONTH(Input!$C$7,A386)</f>
        <v>54543</v>
      </c>
      <c r="D386" s="69" t="n">
        <f aca="false">RollUp!$AB386</f>
        <v>0</v>
      </c>
    </row>
    <row r="387" customFormat="false" ht="12.8" hidden="false" customHeight="false" outlineLevel="0" collapsed="false">
      <c r="A387" s="67" t="n">
        <v>383</v>
      </c>
      <c r="B387" s="68" t="n">
        <f aca="false">EOMONTH(Input!$C$7,A387)</f>
        <v>54574</v>
      </c>
      <c r="D387" s="69" t="n">
        <f aca="false">RollUp!$AB387</f>
        <v>0</v>
      </c>
    </row>
    <row r="388" customFormat="false" ht="12.8" hidden="false" customHeight="false" outlineLevel="0" collapsed="false">
      <c r="A388" s="67" t="n">
        <v>384</v>
      </c>
      <c r="B388" s="68" t="n">
        <f aca="false">EOMONTH(Input!$C$7,A388)</f>
        <v>54604</v>
      </c>
      <c r="D388" s="69" t="n">
        <f aca="false">RollUp!$AB388</f>
        <v>0</v>
      </c>
    </row>
    <row r="389" customFormat="false" ht="12.8" hidden="false" customHeight="false" outlineLevel="0" collapsed="false">
      <c r="A389" s="67" t="n">
        <v>385</v>
      </c>
      <c r="B389" s="68" t="n">
        <f aca="false">EOMONTH(Input!$C$7,A389)</f>
        <v>54635</v>
      </c>
      <c r="D389" s="69" t="n">
        <f aca="false">RollUp!$AB389</f>
        <v>0</v>
      </c>
    </row>
    <row r="390" customFormat="false" ht="12.8" hidden="false" customHeight="false" outlineLevel="0" collapsed="false">
      <c r="A390" s="67" t="n">
        <v>386</v>
      </c>
      <c r="B390" s="68" t="n">
        <f aca="false">EOMONTH(Input!$C$7,A390)</f>
        <v>54666</v>
      </c>
      <c r="D390" s="69" t="n">
        <f aca="false">RollUp!$AB390</f>
        <v>0</v>
      </c>
    </row>
    <row r="391" customFormat="false" ht="12.8" hidden="false" customHeight="false" outlineLevel="0" collapsed="false">
      <c r="A391" s="67" t="n">
        <v>387</v>
      </c>
      <c r="B391" s="68" t="n">
        <f aca="false">EOMONTH(Input!$C$7,A391)</f>
        <v>54696</v>
      </c>
      <c r="D391" s="69" t="n">
        <f aca="false">RollUp!$AB391</f>
        <v>0</v>
      </c>
    </row>
    <row r="392" customFormat="false" ht="12.8" hidden="false" customHeight="false" outlineLevel="0" collapsed="false">
      <c r="A392" s="67" t="n">
        <v>388</v>
      </c>
      <c r="B392" s="68" t="n">
        <f aca="false">EOMONTH(Input!$C$7,A392)</f>
        <v>54727</v>
      </c>
      <c r="D392" s="69" t="n">
        <f aca="false">RollUp!$AB392</f>
        <v>0</v>
      </c>
    </row>
    <row r="393" customFormat="false" ht="12.8" hidden="false" customHeight="false" outlineLevel="0" collapsed="false">
      <c r="A393" s="67" t="n">
        <v>389</v>
      </c>
      <c r="B393" s="68" t="n">
        <f aca="false">EOMONTH(Input!$C$7,A393)</f>
        <v>54757</v>
      </c>
      <c r="D393" s="69" t="n">
        <f aca="false">RollUp!$AB393</f>
        <v>0</v>
      </c>
    </row>
    <row r="394" customFormat="false" ht="12.8" hidden="false" customHeight="false" outlineLevel="0" collapsed="false">
      <c r="A394" s="67" t="n">
        <v>390</v>
      </c>
      <c r="B394" s="68" t="n">
        <f aca="false">EOMONTH(Input!$C$7,A394)</f>
        <v>54788</v>
      </c>
      <c r="D394" s="69" t="n">
        <f aca="false">RollUp!$AB394</f>
        <v>0</v>
      </c>
    </row>
    <row r="395" customFormat="false" ht="12.8" hidden="false" customHeight="false" outlineLevel="0" collapsed="false">
      <c r="A395" s="67" t="n">
        <v>391</v>
      </c>
      <c r="B395" s="68" t="n">
        <f aca="false">EOMONTH(Input!$C$7,A395)</f>
        <v>54819</v>
      </c>
      <c r="D395" s="69" t="n">
        <f aca="false">RollUp!$AB395</f>
        <v>0</v>
      </c>
    </row>
    <row r="396" customFormat="false" ht="12.8" hidden="false" customHeight="false" outlineLevel="0" collapsed="false">
      <c r="A396" s="67" t="n">
        <v>392</v>
      </c>
      <c r="B396" s="68" t="n">
        <f aca="false">EOMONTH(Input!$C$7,A396)</f>
        <v>54847</v>
      </c>
      <c r="D396" s="69" t="n">
        <f aca="false">RollUp!$AB396</f>
        <v>0</v>
      </c>
    </row>
    <row r="397" customFormat="false" ht="12.8" hidden="false" customHeight="false" outlineLevel="0" collapsed="false">
      <c r="A397" s="67" t="n">
        <v>393</v>
      </c>
      <c r="B397" s="68" t="n">
        <f aca="false">EOMONTH(Input!$C$7,A397)</f>
        <v>54878</v>
      </c>
      <c r="D397" s="69" t="n">
        <f aca="false">RollUp!$AB397</f>
        <v>0</v>
      </c>
    </row>
    <row r="398" customFormat="false" ht="12.8" hidden="false" customHeight="false" outlineLevel="0" collapsed="false">
      <c r="A398" s="67" t="n">
        <v>394</v>
      </c>
      <c r="B398" s="68" t="n">
        <f aca="false">EOMONTH(Input!$C$7,A398)</f>
        <v>54908</v>
      </c>
      <c r="D398" s="69" t="n">
        <f aca="false">RollUp!$AB398</f>
        <v>0</v>
      </c>
    </row>
    <row r="399" customFormat="false" ht="12.8" hidden="false" customHeight="false" outlineLevel="0" collapsed="false">
      <c r="A399" s="67" t="n">
        <v>395</v>
      </c>
      <c r="B399" s="68" t="n">
        <f aca="false">EOMONTH(Input!$C$7,A399)</f>
        <v>54939</v>
      </c>
      <c r="D399" s="69" t="n">
        <f aca="false">RollUp!$AB399</f>
        <v>0</v>
      </c>
    </row>
    <row r="400" customFormat="false" ht="12.8" hidden="false" customHeight="false" outlineLevel="0" collapsed="false">
      <c r="A400" s="67" t="n">
        <v>396</v>
      </c>
      <c r="B400" s="68" t="n">
        <f aca="false">EOMONTH(Input!$C$7,A400)</f>
        <v>54969</v>
      </c>
      <c r="D400" s="69" t="n">
        <f aca="false">RollUp!$AB400</f>
        <v>0</v>
      </c>
    </row>
    <row r="401" customFormat="false" ht="12.8" hidden="false" customHeight="false" outlineLevel="0" collapsed="false">
      <c r="A401" s="67" t="n">
        <v>397</v>
      </c>
      <c r="B401" s="68" t="n">
        <f aca="false">EOMONTH(Input!$C$7,A401)</f>
        <v>55000</v>
      </c>
      <c r="D401" s="69" t="n">
        <f aca="false">RollUp!$AB401</f>
        <v>0</v>
      </c>
    </row>
    <row r="402" customFormat="false" ht="12.8" hidden="false" customHeight="false" outlineLevel="0" collapsed="false">
      <c r="A402" s="67" t="n">
        <v>398</v>
      </c>
      <c r="B402" s="68" t="n">
        <f aca="false">EOMONTH(Input!$C$7,A402)</f>
        <v>55031</v>
      </c>
      <c r="D402" s="69" t="n">
        <f aca="false">RollUp!$AB402</f>
        <v>0</v>
      </c>
    </row>
    <row r="403" customFormat="false" ht="12.8" hidden="false" customHeight="false" outlineLevel="0" collapsed="false">
      <c r="A403" s="67" t="n">
        <v>399</v>
      </c>
      <c r="B403" s="68" t="n">
        <f aca="false">EOMONTH(Input!$C$7,A403)</f>
        <v>55061</v>
      </c>
      <c r="D403" s="69" t="n">
        <f aca="false">RollUp!$AB403</f>
        <v>0</v>
      </c>
    </row>
    <row r="404" customFormat="false" ht="12.8" hidden="false" customHeight="false" outlineLevel="0" collapsed="false">
      <c r="A404" s="67" t="n">
        <v>400</v>
      </c>
      <c r="B404" s="68" t="n">
        <f aca="false">EOMONTH(Input!$C$7,A404)</f>
        <v>55092</v>
      </c>
      <c r="D404" s="69" t="n">
        <f aca="false">RollUp!$AB404</f>
        <v>0</v>
      </c>
    </row>
    <row r="405" customFormat="false" ht="12.8" hidden="false" customHeight="false" outlineLevel="0" collapsed="false">
      <c r="A405" s="67" t="n">
        <v>401</v>
      </c>
      <c r="B405" s="68" t="n">
        <f aca="false">EOMONTH(Input!$C$7,A405)</f>
        <v>55122</v>
      </c>
      <c r="D405" s="69" t="n">
        <f aca="false">RollUp!$AB405</f>
        <v>0</v>
      </c>
    </row>
    <row r="406" customFormat="false" ht="12.8" hidden="false" customHeight="false" outlineLevel="0" collapsed="false">
      <c r="A406" s="67" t="n">
        <v>402</v>
      </c>
      <c r="B406" s="68" t="n">
        <f aca="false">EOMONTH(Input!$C$7,A406)</f>
        <v>55153</v>
      </c>
      <c r="D406" s="69" t="n">
        <f aca="false">RollUp!$AB406</f>
        <v>0</v>
      </c>
    </row>
    <row r="407" customFormat="false" ht="12.8" hidden="false" customHeight="false" outlineLevel="0" collapsed="false">
      <c r="A407" s="67" t="n">
        <v>403</v>
      </c>
      <c r="B407" s="68" t="n">
        <f aca="false">EOMONTH(Input!$C$7,A407)</f>
        <v>55184</v>
      </c>
      <c r="D407" s="69" t="n">
        <f aca="false">RollUp!$AB407</f>
        <v>0</v>
      </c>
    </row>
    <row r="408" customFormat="false" ht="12.8" hidden="false" customHeight="false" outlineLevel="0" collapsed="false">
      <c r="A408" s="67" t="n">
        <v>404</v>
      </c>
      <c r="B408" s="68" t="n">
        <f aca="false">EOMONTH(Input!$C$7,A408)</f>
        <v>55212</v>
      </c>
      <c r="D408" s="69" t="n">
        <f aca="false">RollUp!$AB408</f>
        <v>0</v>
      </c>
    </row>
    <row r="409" customFormat="false" ht="12.8" hidden="false" customHeight="false" outlineLevel="0" collapsed="false">
      <c r="A409" s="67" t="n">
        <v>405</v>
      </c>
      <c r="B409" s="68" t="n">
        <f aca="false">EOMONTH(Input!$C$7,A409)</f>
        <v>55243</v>
      </c>
      <c r="D409" s="69" t="n">
        <f aca="false">RollUp!$AB409</f>
        <v>0</v>
      </c>
    </row>
    <row r="410" customFormat="false" ht="12.8" hidden="false" customHeight="false" outlineLevel="0" collapsed="false">
      <c r="A410" s="67" t="n">
        <v>406</v>
      </c>
      <c r="B410" s="68" t="n">
        <f aca="false">EOMONTH(Input!$C$7,A410)</f>
        <v>55273</v>
      </c>
      <c r="D410" s="69" t="n">
        <f aca="false">RollUp!$AB410</f>
        <v>0</v>
      </c>
    </row>
    <row r="411" customFormat="false" ht="12.8" hidden="false" customHeight="false" outlineLevel="0" collapsed="false">
      <c r="A411" s="67" t="n">
        <v>407</v>
      </c>
      <c r="B411" s="68" t="n">
        <f aca="false">EOMONTH(Input!$C$7,A411)</f>
        <v>55304</v>
      </c>
      <c r="D411" s="69" t="n">
        <f aca="false">RollUp!$AB411</f>
        <v>0</v>
      </c>
    </row>
    <row r="412" customFormat="false" ht="12.8" hidden="false" customHeight="false" outlineLevel="0" collapsed="false">
      <c r="A412" s="67" t="n">
        <v>408</v>
      </c>
      <c r="B412" s="68" t="n">
        <f aca="false">EOMONTH(Input!$C$7,A412)</f>
        <v>55334</v>
      </c>
      <c r="D412" s="69" t="n">
        <f aca="false">RollUp!$AB412</f>
        <v>0</v>
      </c>
    </row>
    <row r="413" customFormat="false" ht="12.8" hidden="false" customHeight="false" outlineLevel="0" collapsed="false">
      <c r="A413" s="67" t="n">
        <v>409</v>
      </c>
      <c r="B413" s="68" t="n">
        <f aca="false">EOMONTH(Input!$C$7,A413)</f>
        <v>55365</v>
      </c>
      <c r="D413" s="69" t="n">
        <f aca="false">RollUp!$AB413</f>
        <v>0</v>
      </c>
    </row>
    <row r="414" customFormat="false" ht="12.8" hidden="false" customHeight="false" outlineLevel="0" collapsed="false">
      <c r="A414" s="67" t="n">
        <v>410</v>
      </c>
      <c r="B414" s="68" t="n">
        <f aca="false">EOMONTH(Input!$C$7,A414)</f>
        <v>55396</v>
      </c>
      <c r="D414" s="69" t="n">
        <f aca="false">RollUp!$AB414</f>
        <v>0</v>
      </c>
    </row>
    <row r="415" customFormat="false" ht="12.8" hidden="false" customHeight="false" outlineLevel="0" collapsed="false">
      <c r="A415" s="67" t="n">
        <v>411</v>
      </c>
      <c r="B415" s="68" t="n">
        <f aca="false">EOMONTH(Input!$C$7,A415)</f>
        <v>55426</v>
      </c>
      <c r="D415" s="69" t="n">
        <f aca="false">RollUp!$AB415</f>
        <v>0</v>
      </c>
    </row>
    <row r="416" customFormat="false" ht="12.8" hidden="false" customHeight="false" outlineLevel="0" collapsed="false">
      <c r="A416" s="67" t="n">
        <v>412</v>
      </c>
      <c r="B416" s="68" t="n">
        <f aca="false">EOMONTH(Input!$C$7,A416)</f>
        <v>55457</v>
      </c>
      <c r="D416" s="69" t="n">
        <f aca="false">RollUp!$AB416</f>
        <v>0</v>
      </c>
    </row>
    <row r="417" customFormat="false" ht="12.8" hidden="false" customHeight="false" outlineLevel="0" collapsed="false">
      <c r="A417" s="67" t="n">
        <v>413</v>
      </c>
      <c r="B417" s="68" t="n">
        <f aca="false">EOMONTH(Input!$C$7,A417)</f>
        <v>55487</v>
      </c>
      <c r="D417" s="69" t="n">
        <f aca="false">RollUp!$AB417</f>
        <v>0</v>
      </c>
    </row>
    <row r="418" customFormat="false" ht="12.8" hidden="false" customHeight="false" outlineLevel="0" collapsed="false">
      <c r="A418" s="67" t="n">
        <v>414</v>
      </c>
      <c r="B418" s="68" t="n">
        <f aca="false">EOMONTH(Input!$C$7,A418)</f>
        <v>55518</v>
      </c>
      <c r="D418" s="69" t="n">
        <f aca="false">RollUp!$AB418</f>
        <v>0</v>
      </c>
    </row>
    <row r="419" customFormat="false" ht="12.8" hidden="false" customHeight="false" outlineLevel="0" collapsed="false">
      <c r="A419" s="67" t="n">
        <v>415</v>
      </c>
      <c r="B419" s="68" t="n">
        <f aca="false">EOMONTH(Input!$C$7,A419)</f>
        <v>55549</v>
      </c>
      <c r="D419" s="69" t="n">
        <f aca="false">RollUp!$AB419</f>
        <v>0</v>
      </c>
    </row>
    <row r="420" customFormat="false" ht="12.8" hidden="false" customHeight="false" outlineLevel="0" collapsed="false">
      <c r="A420" s="67" t="n">
        <v>416</v>
      </c>
      <c r="B420" s="68" t="n">
        <f aca="false">EOMONTH(Input!$C$7,A420)</f>
        <v>55578</v>
      </c>
      <c r="D420" s="69" t="n">
        <f aca="false">RollUp!$AB420</f>
        <v>0</v>
      </c>
    </row>
    <row r="421" customFormat="false" ht="12.8" hidden="false" customHeight="false" outlineLevel="0" collapsed="false">
      <c r="A421" s="67" t="n">
        <v>417</v>
      </c>
      <c r="B421" s="68" t="n">
        <f aca="false">EOMONTH(Input!$C$7,A421)</f>
        <v>55609</v>
      </c>
      <c r="D421" s="69" t="n">
        <f aca="false">RollUp!$AB421</f>
        <v>0</v>
      </c>
    </row>
    <row r="422" customFormat="false" ht="12.8" hidden="false" customHeight="false" outlineLevel="0" collapsed="false">
      <c r="A422" s="67" t="n">
        <v>418</v>
      </c>
      <c r="B422" s="68" t="n">
        <f aca="false">EOMONTH(Input!$C$7,A422)</f>
        <v>55639</v>
      </c>
      <c r="D422" s="69" t="n">
        <f aca="false">RollUp!$AB422</f>
        <v>0</v>
      </c>
    </row>
    <row r="423" customFormat="false" ht="12.8" hidden="false" customHeight="false" outlineLevel="0" collapsed="false">
      <c r="A423" s="67" t="n">
        <v>419</v>
      </c>
      <c r="B423" s="68" t="n">
        <f aca="false">EOMONTH(Input!$C$7,A423)</f>
        <v>55670</v>
      </c>
      <c r="D423" s="69" t="n">
        <f aca="false">RollUp!$AB423</f>
        <v>0</v>
      </c>
    </row>
    <row r="424" customFormat="false" ht="12.8" hidden="false" customHeight="false" outlineLevel="0" collapsed="false">
      <c r="A424" s="67" t="n">
        <v>420</v>
      </c>
      <c r="B424" s="68" t="n">
        <f aca="false">EOMONTH(Input!$C$7,A424)</f>
        <v>55700</v>
      </c>
      <c r="D424" s="69" t="n">
        <f aca="false">RollUp!$AB424</f>
        <v>0</v>
      </c>
    </row>
    <row r="425" customFormat="false" ht="12.8" hidden="false" customHeight="false" outlineLevel="0" collapsed="false">
      <c r="A425" s="67" t="n">
        <v>421</v>
      </c>
      <c r="B425" s="68" t="n">
        <f aca="false">EOMONTH(Input!$C$7,A425)</f>
        <v>55731</v>
      </c>
      <c r="D425" s="69" t="n">
        <f aca="false">RollUp!$AB425</f>
        <v>0</v>
      </c>
    </row>
    <row r="426" customFormat="false" ht="12.8" hidden="false" customHeight="false" outlineLevel="0" collapsed="false">
      <c r="A426" s="67" t="n">
        <v>422</v>
      </c>
      <c r="B426" s="68" t="n">
        <f aca="false">EOMONTH(Input!$C$7,A426)</f>
        <v>55762</v>
      </c>
      <c r="D426" s="69" t="n">
        <f aca="false">RollUp!$AB426</f>
        <v>0</v>
      </c>
    </row>
    <row r="427" customFormat="false" ht="12.8" hidden="false" customHeight="false" outlineLevel="0" collapsed="false">
      <c r="A427" s="67" t="n">
        <v>423</v>
      </c>
      <c r="B427" s="68" t="n">
        <f aca="false">EOMONTH(Input!$C$7,A427)</f>
        <v>55792</v>
      </c>
      <c r="D427" s="69" t="n">
        <f aca="false">RollUp!$AB427</f>
        <v>0</v>
      </c>
    </row>
    <row r="428" customFormat="false" ht="12.8" hidden="false" customHeight="false" outlineLevel="0" collapsed="false">
      <c r="A428" s="67" t="n">
        <v>424</v>
      </c>
      <c r="B428" s="68" t="n">
        <f aca="false">EOMONTH(Input!$C$7,A428)</f>
        <v>55823</v>
      </c>
      <c r="D428" s="69" t="n">
        <f aca="false">RollUp!$AB428</f>
        <v>0</v>
      </c>
    </row>
    <row r="429" customFormat="false" ht="12.8" hidden="false" customHeight="false" outlineLevel="0" collapsed="false">
      <c r="A429" s="67" t="n">
        <v>425</v>
      </c>
      <c r="B429" s="68" t="n">
        <f aca="false">EOMONTH(Input!$C$7,A429)</f>
        <v>55853</v>
      </c>
      <c r="D429" s="69" t="n">
        <f aca="false">RollUp!$AB429</f>
        <v>0</v>
      </c>
    </row>
    <row r="430" customFormat="false" ht="12.8" hidden="false" customHeight="false" outlineLevel="0" collapsed="false">
      <c r="A430" s="67" t="n">
        <v>426</v>
      </c>
      <c r="B430" s="68" t="n">
        <f aca="false">EOMONTH(Input!$C$7,A430)</f>
        <v>55884</v>
      </c>
      <c r="D430" s="69" t="n">
        <f aca="false">RollUp!$AB430</f>
        <v>0</v>
      </c>
    </row>
    <row r="431" customFormat="false" ht="12.8" hidden="false" customHeight="false" outlineLevel="0" collapsed="false">
      <c r="A431" s="67" t="n">
        <v>427</v>
      </c>
      <c r="B431" s="68" t="n">
        <f aca="false">EOMONTH(Input!$C$7,A431)</f>
        <v>55915</v>
      </c>
      <c r="D431" s="69" t="n">
        <f aca="false">RollUp!$AB431</f>
        <v>0</v>
      </c>
    </row>
    <row r="432" customFormat="false" ht="12.8" hidden="false" customHeight="false" outlineLevel="0" collapsed="false">
      <c r="A432" s="67" t="n">
        <v>428</v>
      </c>
      <c r="B432" s="68" t="n">
        <f aca="false">EOMONTH(Input!$C$7,A432)</f>
        <v>55943</v>
      </c>
      <c r="D432" s="69" t="n">
        <f aca="false">RollUp!$AB432</f>
        <v>0</v>
      </c>
    </row>
    <row r="433" customFormat="false" ht="12.8" hidden="false" customHeight="false" outlineLevel="0" collapsed="false">
      <c r="A433" s="67" t="n">
        <v>429</v>
      </c>
      <c r="B433" s="68" t="n">
        <f aca="false">EOMONTH(Input!$C$7,A433)</f>
        <v>55974</v>
      </c>
      <c r="D433" s="69" t="n">
        <f aca="false">RollUp!$AB433</f>
        <v>0</v>
      </c>
    </row>
    <row r="434" customFormat="false" ht="12.8" hidden="false" customHeight="false" outlineLevel="0" collapsed="false">
      <c r="A434" s="67" t="n">
        <v>430</v>
      </c>
      <c r="B434" s="68" t="n">
        <f aca="false">EOMONTH(Input!$C$7,A434)</f>
        <v>56004</v>
      </c>
      <c r="D434" s="69" t="n">
        <f aca="false">RollUp!$AB434</f>
        <v>0</v>
      </c>
    </row>
    <row r="435" customFormat="false" ht="12.8" hidden="false" customHeight="false" outlineLevel="0" collapsed="false">
      <c r="A435" s="67" t="n">
        <v>431</v>
      </c>
      <c r="B435" s="68" t="n">
        <f aca="false">EOMONTH(Input!$C$7,A435)</f>
        <v>56035</v>
      </c>
      <c r="D435" s="69" t="n">
        <f aca="false">RollUp!$AB435</f>
        <v>0</v>
      </c>
    </row>
    <row r="436" customFormat="false" ht="12.8" hidden="false" customHeight="false" outlineLevel="0" collapsed="false">
      <c r="A436" s="67" t="n">
        <v>432</v>
      </c>
      <c r="B436" s="68" t="n">
        <f aca="false">EOMONTH(Input!$C$7,A436)</f>
        <v>56065</v>
      </c>
      <c r="D436" s="69" t="n">
        <f aca="false">RollUp!$AB436</f>
        <v>0</v>
      </c>
    </row>
    <row r="437" customFormat="false" ht="12.8" hidden="false" customHeight="false" outlineLevel="0" collapsed="false">
      <c r="A437" s="67" t="n">
        <v>433</v>
      </c>
      <c r="B437" s="68" t="n">
        <f aca="false">EOMONTH(Input!$C$7,A437)</f>
        <v>56096</v>
      </c>
      <c r="D437" s="69" t="n">
        <f aca="false">RollUp!$AB437</f>
        <v>0</v>
      </c>
    </row>
    <row r="438" customFormat="false" ht="12.8" hidden="false" customHeight="false" outlineLevel="0" collapsed="false">
      <c r="A438" s="67" t="n">
        <v>434</v>
      </c>
      <c r="B438" s="68" t="n">
        <f aca="false">EOMONTH(Input!$C$7,A438)</f>
        <v>56127</v>
      </c>
      <c r="D438" s="69" t="n">
        <f aca="false">RollUp!$AB438</f>
        <v>0</v>
      </c>
    </row>
    <row r="439" customFormat="false" ht="12.8" hidden="false" customHeight="false" outlineLevel="0" collapsed="false">
      <c r="A439" s="67" t="n">
        <v>435</v>
      </c>
      <c r="B439" s="68" t="n">
        <f aca="false">EOMONTH(Input!$C$7,A439)</f>
        <v>56157</v>
      </c>
      <c r="D439" s="69" t="n">
        <f aca="false">RollUp!$AB439</f>
        <v>0</v>
      </c>
    </row>
    <row r="440" customFormat="false" ht="12.8" hidden="false" customHeight="false" outlineLevel="0" collapsed="false">
      <c r="A440" s="67" t="n">
        <v>436</v>
      </c>
      <c r="B440" s="68" t="n">
        <f aca="false">EOMONTH(Input!$C$7,A440)</f>
        <v>56188</v>
      </c>
      <c r="D440" s="69" t="n">
        <f aca="false">RollUp!$AB440</f>
        <v>0</v>
      </c>
    </row>
    <row r="441" customFormat="false" ht="12.8" hidden="false" customHeight="false" outlineLevel="0" collapsed="false">
      <c r="A441" s="67" t="n">
        <v>437</v>
      </c>
      <c r="B441" s="68" t="n">
        <f aca="false">EOMONTH(Input!$C$7,A441)</f>
        <v>56218</v>
      </c>
      <c r="D441" s="69" t="n">
        <f aca="false">RollUp!$AB441</f>
        <v>0</v>
      </c>
    </row>
    <row r="442" customFormat="false" ht="12.8" hidden="false" customHeight="false" outlineLevel="0" collapsed="false">
      <c r="A442" s="67" t="n">
        <v>438</v>
      </c>
      <c r="B442" s="68" t="n">
        <f aca="false">EOMONTH(Input!$C$7,A442)</f>
        <v>56249</v>
      </c>
      <c r="D442" s="69" t="n">
        <f aca="false">RollUp!$AB442</f>
        <v>0</v>
      </c>
    </row>
    <row r="443" customFormat="false" ht="12.8" hidden="false" customHeight="false" outlineLevel="0" collapsed="false">
      <c r="A443" s="67" t="n">
        <v>439</v>
      </c>
      <c r="B443" s="68" t="n">
        <f aca="false">EOMONTH(Input!$C$7,A443)</f>
        <v>56280</v>
      </c>
      <c r="D443" s="69" t="n">
        <f aca="false">RollUp!$AB443</f>
        <v>0</v>
      </c>
    </row>
    <row r="444" customFormat="false" ht="12.8" hidden="false" customHeight="false" outlineLevel="0" collapsed="false">
      <c r="A444" s="67" t="n">
        <v>440</v>
      </c>
      <c r="B444" s="68" t="n">
        <f aca="false">EOMONTH(Input!$C$7,A444)</f>
        <v>56308</v>
      </c>
      <c r="D444" s="69" t="n">
        <f aca="false">RollUp!$AB444</f>
        <v>0</v>
      </c>
    </row>
    <row r="445" customFormat="false" ht="12.8" hidden="false" customHeight="false" outlineLevel="0" collapsed="false">
      <c r="A445" s="67" t="n">
        <v>441</v>
      </c>
      <c r="B445" s="68" t="n">
        <f aca="false">EOMONTH(Input!$C$7,A445)</f>
        <v>56339</v>
      </c>
      <c r="D445" s="69" t="n">
        <f aca="false">RollUp!$AB445</f>
        <v>0</v>
      </c>
    </row>
    <row r="446" customFormat="false" ht="12.8" hidden="false" customHeight="false" outlineLevel="0" collapsed="false">
      <c r="A446" s="67" t="n">
        <v>442</v>
      </c>
      <c r="B446" s="68" t="n">
        <f aca="false">EOMONTH(Input!$C$7,A446)</f>
        <v>56369</v>
      </c>
      <c r="D446" s="69" t="n">
        <f aca="false">RollUp!$AB446</f>
        <v>0</v>
      </c>
    </row>
    <row r="447" customFormat="false" ht="12.8" hidden="false" customHeight="false" outlineLevel="0" collapsed="false">
      <c r="A447" s="67" t="n">
        <v>443</v>
      </c>
      <c r="B447" s="68" t="n">
        <f aca="false">EOMONTH(Input!$C$7,A447)</f>
        <v>56400</v>
      </c>
      <c r="D447" s="69" t="n">
        <f aca="false">RollUp!$AB447</f>
        <v>0</v>
      </c>
    </row>
    <row r="448" customFormat="false" ht="12.8" hidden="false" customHeight="false" outlineLevel="0" collapsed="false">
      <c r="A448" s="67" t="n">
        <v>444</v>
      </c>
      <c r="B448" s="68" t="n">
        <f aca="false">EOMONTH(Input!$C$7,A448)</f>
        <v>56430</v>
      </c>
      <c r="D448" s="69" t="n">
        <f aca="false">RollUp!$AB448</f>
        <v>0</v>
      </c>
    </row>
    <row r="449" customFormat="false" ht="12.8" hidden="false" customHeight="false" outlineLevel="0" collapsed="false">
      <c r="A449" s="67" t="n">
        <v>445</v>
      </c>
      <c r="B449" s="68" t="n">
        <f aca="false">EOMONTH(Input!$C$7,A449)</f>
        <v>56461</v>
      </c>
      <c r="D449" s="69" t="n">
        <f aca="false">RollUp!$AB449</f>
        <v>0</v>
      </c>
    </row>
    <row r="450" customFormat="false" ht="12.8" hidden="false" customHeight="false" outlineLevel="0" collapsed="false">
      <c r="A450" s="67" t="n">
        <v>446</v>
      </c>
      <c r="B450" s="68" t="n">
        <f aca="false">EOMONTH(Input!$C$7,A450)</f>
        <v>56492</v>
      </c>
      <c r="D450" s="69" t="n">
        <f aca="false">RollUp!$AB450</f>
        <v>0</v>
      </c>
    </row>
    <row r="451" customFormat="false" ht="12.8" hidden="false" customHeight="false" outlineLevel="0" collapsed="false">
      <c r="A451" s="67" t="n">
        <v>447</v>
      </c>
      <c r="B451" s="68" t="n">
        <f aca="false">EOMONTH(Input!$C$7,A451)</f>
        <v>56522</v>
      </c>
      <c r="D451" s="69" t="n">
        <f aca="false">RollUp!$AB451</f>
        <v>0</v>
      </c>
    </row>
    <row r="452" customFormat="false" ht="12.8" hidden="false" customHeight="false" outlineLevel="0" collapsed="false">
      <c r="A452" s="67" t="n">
        <v>448</v>
      </c>
      <c r="B452" s="68" t="n">
        <f aca="false">EOMONTH(Input!$C$7,A452)</f>
        <v>56553</v>
      </c>
      <c r="D452" s="69" t="n">
        <f aca="false">RollUp!$AB452</f>
        <v>0</v>
      </c>
    </row>
    <row r="453" customFormat="false" ht="12.8" hidden="false" customHeight="false" outlineLevel="0" collapsed="false">
      <c r="A453" s="67" t="n">
        <v>449</v>
      </c>
      <c r="B453" s="68" t="n">
        <f aca="false">EOMONTH(Input!$C$7,A453)</f>
        <v>56583</v>
      </c>
      <c r="D453" s="69" t="n">
        <f aca="false">RollUp!$AB453</f>
        <v>0</v>
      </c>
    </row>
    <row r="454" customFormat="false" ht="12.8" hidden="false" customHeight="false" outlineLevel="0" collapsed="false">
      <c r="A454" s="67" t="n">
        <v>450</v>
      </c>
      <c r="B454" s="68" t="n">
        <f aca="false">EOMONTH(Input!$C$7,A454)</f>
        <v>56614</v>
      </c>
      <c r="D454" s="69" t="n">
        <f aca="false">RollUp!$AB454</f>
        <v>0</v>
      </c>
    </row>
    <row r="455" customFormat="false" ht="12.8" hidden="false" customHeight="false" outlineLevel="0" collapsed="false">
      <c r="A455" s="67" t="n">
        <v>451</v>
      </c>
      <c r="B455" s="68" t="n">
        <f aca="false">EOMONTH(Input!$C$7,A455)</f>
        <v>56645</v>
      </c>
      <c r="D455" s="69" t="n">
        <f aca="false">RollUp!$AB455</f>
        <v>0</v>
      </c>
    </row>
    <row r="456" customFormat="false" ht="12.8" hidden="false" customHeight="false" outlineLevel="0" collapsed="false">
      <c r="A456" s="67" t="n">
        <v>452</v>
      </c>
      <c r="B456" s="68" t="n">
        <f aca="false">EOMONTH(Input!$C$7,A456)</f>
        <v>56673</v>
      </c>
      <c r="D456" s="69" t="n">
        <f aca="false">RollUp!$AB456</f>
        <v>0</v>
      </c>
    </row>
    <row r="457" customFormat="false" ht="12.8" hidden="false" customHeight="false" outlineLevel="0" collapsed="false">
      <c r="A457" s="67" t="n">
        <v>453</v>
      </c>
      <c r="B457" s="68" t="n">
        <f aca="false">EOMONTH(Input!$C$7,A457)</f>
        <v>56704</v>
      </c>
      <c r="D457" s="69" t="n">
        <f aca="false">RollUp!$AB457</f>
        <v>0</v>
      </c>
    </row>
    <row r="458" customFormat="false" ht="12.8" hidden="false" customHeight="false" outlineLevel="0" collapsed="false">
      <c r="A458" s="67" t="n">
        <v>454</v>
      </c>
      <c r="B458" s="68" t="n">
        <f aca="false">EOMONTH(Input!$C$7,A458)</f>
        <v>56734</v>
      </c>
      <c r="D458" s="69" t="n">
        <f aca="false">RollUp!$AB458</f>
        <v>0</v>
      </c>
    </row>
    <row r="459" customFormat="false" ht="12.8" hidden="false" customHeight="false" outlineLevel="0" collapsed="false">
      <c r="A459" s="67" t="n">
        <v>455</v>
      </c>
      <c r="B459" s="68" t="n">
        <f aca="false">EOMONTH(Input!$C$7,A459)</f>
        <v>56765</v>
      </c>
      <c r="D459" s="69" t="n">
        <f aca="false">RollUp!$AB459</f>
        <v>0</v>
      </c>
    </row>
    <row r="460" customFormat="false" ht="12.8" hidden="false" customHeight="false" outlineLevel="0" collapsed="false">
      <c r="A460" s="67" t="n">
        <v>456</v>
      </c>
      <c r="B460" s="68" t="n">
        <f aca="false">EOMONTH(Input!$C$7,A460)</f>
        <v>56795</v>
      </c>
      <c r="D460" s="69" t="n">
        <f aca="false">RollUp!$AB460</f>
        <v>0</v>
      </c>
    </row>
    <row r="461" customFormat="false" ht="12.8" hidden="false" customHeight="false" outlineLevel="0" collapsed="false">
      <c r="A461" s="67" t="n">
        <v>457</v>
      </c>
      <c r="B461" s="68" t="n">
        <f aca="false">EOMONTH(Input!$C$7,A461)</f>
        <v>56826</v>
      </c>
      <c r="D461" s="69" t="n">
        <f aca="false">RollUp!$AB461</f>
        <v>0</v>
      </c>
    </row>
    <row r="462" customFormat="false" ht="12.8" hidden="false" customHeight="false" outlineLevel="0" collapsed="false">
      <c r="A462" s="67" t="n">
        <v>458</v>
      </c>
      <c r="B462" s="68" t="n">
        <f aca="false">EOMONTH(Input!$C$7,A462)</f>
        <v>56857</v>
      </c>
      <c r="D462" s="69" t="n">
        <f aca="false">RollUp!$AB462</f>
        <v>0</v>
      </c>
    </row>
    <row r="463" customFormat="false" ht="12.8" hidden="false" customHeight="false" outlineLevel="0" collapsed="false">
      <c r="A463" s="67" t="n">
        <v>459</v>
      </c>
      <c r="B463" s="68" t="n">
        <f aca="false">EOMONTH(Input!$C$7,A463)</f>
        <v>56887</v>
      </c>
      <c r="D463" s="69" t="n">
        <f aca="false">RollUp!$AB463</f>
        <v>0</v>
      </c>
    </row>
    <row r="464" customFormat="false" ht="12.8" hidden="false" customHeight="false" outlineLevel="0" collapsed="false">
      <c r="A464" s="67" t="n">
        <v>460</v>
      </c>
      <c r="B464" s="68" t="n">
        <f aca="false">EOMONTH(Input!$C$7,A464)</f>
        <v>56918</v>
      </c>
      <c r="D464" s="69" t="n">
        <f aca="false">RollUp!$AB464</f>
        <v>0</v>
      </c>
    </row>
    <row r="465" customFormat="false" ht="12.8" hidden="false" customHeight="false" outlineLevel="0" collapsed="false">
      <c r="A465" s="67" t="n">
        <v>461</v>
      </c>
      <c r="B465" s="68" t="n">
        <f aca="false">EOMONTH(Input!$C$7,A465)</f>
        <v>56948</v>
      </c>
      <c r="D465" s="69" t="n">
        <f aca="false">RollUp!$AB465</f>
        <v>0</v>
      </c>
    </row>
    <row r="466" customFormat="false" ht="12.8" hidden="false" customHeight="false" outlineLevel="0" collapsed="false">
      <c r="A466" s="67" t="n">
        <v>462</v>
      </c>
      <c r="B466" s="68" t="n">
        <f aca="false">EOMONTH(Input!$C$7,A466)</f>
        <v>56979</v>
      </c>
      <c r="D466" s="69" t="n">
        <f aca="false">RollUp!$AB466</f>
        <v>0</v>
      </c>
    </row>
    <row r="467" customFormat="false" ht="12.8" hidden="false" customHeight="false" outlineLevel="0" collapsed="false">
      <c r="A467" s="67" t="n">
        <v>463</v>
      </c>
      <c r="B467" s="68" t="n">
        <f aca="false">EOMONTH(Input!$C$7,A467)</f>
        <v>57010</v>
      </c>
      <c r="D467" s="69" t="n">
        <f aca="false">RollUp!$AB467</f>
        <v>0</v>
      </c>
    </row>
    <row r="468" customFormat="false" ht="12.8" hidden="false" customHeight="false" outlineLevel="0" collapsed="false">
      <c r="A468" s="67" t="n">
        <v>464</v>
      </c>
      <c r="B468" s="68" t="n">
        <f aca="false">EOMONTH(Input!$C$7,A468)</f>
        <v>57039</v>
      </c>
      <c r="D468" s="69" t="n">
        <f aca="false">RollUp!$AB468</f>
        <v>0</v>
      </c>
    </row>
    <row r="469" customFormat="false" ht="12.8" hidden="false" customHeight="false" outlineLevel="0" collapsed="false">
      <c r="A469" s="67" t="n">
        <v>465</v>
      </c>
      <c r="B469" s="68" t="n">
        <f aca="false">EOMONTH(Input!$C$7,A469)</f>
        <v>57070</v>
      </c>
      <c r="D469" s="69" t="n">
        <f aca="false">RollUp!$AB469</f>
        <v>0</v>
      </c>
    </row>
    <row r="470" customFormat="false" ht="12.8" hidden="false" customHeight="false" outlineLevel="0" collapsed="false">
      <c r="A470" s="67" t="n">
        <v>466</v>
      </c>
      <c r="B470" s="68" t="n">
        <f aca="false">EOMONTH(Input!$C$7,A470)</f>
        <v>57100</v>
      </c>
      <c r="D470" s="69" t="n">
        <f aca="false">RollUp!$AB470</f>
        <v>0</v>
      </c>
    </row>
    <row r="471" customFormat="false" ht="12.8" hidden="false" customHeight="false" outlineLevel="0" collapsed="false">
      <c r="A471" s="67" t="n">
        <v>467</v>
      </c>
      <c r="B471" s="68" t="n">
        <f aca="false">EOMONTH(Input!$C$7,A471)</f>
        <v>57131</v>
      </c>
      <c r="D471" s="69" t="n">
        <f aca="false">RollUp!$AB471</f>
        <v>0</v>
      </c>
    </row>
    <row r="472" customFormat="false" ht="12.8" hidden="false" customHeight="false" outlineLevel="0" collapsed="false">
      <c r="A472" s="67" t="n">
        <v>468</v>
      </c>
      <c r="B472" s="68" t="n">
        <f aca="false">EOMONTH(Input!$C$7,A472)</f>
        <v>57161</v>
      </c>
      <c r="D472" s="69" t="n">
        <f aca="false">RollUp!$AB472</f>
        <v>0</v>
      </c>
    </row>
    <row r="473" customFormat="false" ht="12.8" hidden="false" customHeight="false" outlineLevel="0" collapsed="false">
      <c r="A473" s="67" t="n">
        <v>469</v>
      </c>
      <c r="B473" s="68" t="n">
        <f aca="false">EOMONTH(Input!$C$7,A473)</f>
        <v>57192</v>
      </c>
      <c r="D473" s="69" t="n">
        <f aca="false">RollUp!$AB473</f>
        <v>0</v>
      </c>
    </row>
    <row r="474" customFormat="false" ht="12.8" hidden="false" customHeight="false" outlineLevel="0" collapsed="false">
      <c r="A474" s="67" t="n">
        <v>470</v>
      </c>
      <c r="B474" s="68" t="n">
        <f aca="false">EOMONTH(Input!$C$7,A474)</f>
        <v>57223</v>
      </c>
      <c r="D474" s="69" t="n">
        <f aca="false">RollUp!$AB474</f>
        <v>0</v>
      </c>
    </row>
    <row r="475" customFormat="false" ht="12.8" hidden="false" customHeight="false" outlineLevel="0" collapsed="false">
      <c r="A475" s="67" t="n">
        <v>471</v>
      </c>
      <c r="B475" s="68" t="n">
        <f aca="false">EOMONTH(Input!$C$7,A475)</f>
        <v>57253</v>
      </c>
      <c r="D475" s="69" t="n">
        <f aca="false">RollUp!$AB475</f>
        <v>0</v>
      </c>
    </row>
    <row r="476" customFormat="false" ht="12.8" hidden="false" customHeight="false" outlineLevel="0" collapsed="false">
      <c r="A476" s="67" t="n">
        <v>472</v>
      </c>
      <c r="B476" s="68" t="n">
        <f aca="false">EOMONTH(Input!$C$7,A476)</f>
        <v>57284</v>
      </c>
      <c r="D476" s="69" t="n">
        <f aca="false">RollUp!$AB476</f>
        <v>0</v>
      </c>
    </row>
    <row r="477" customFormat="false" ht="12.8" hidden="false" customHeight="false" outlineLevel="0" collapsed="false">
      <c r="A477" s="67" t="n">
        <v>473</v>
      </c>
      <c r="B477" s="68" t="n">
        <f aca="false">EOMONTH(Input!$C$7,A477)</f>
        <v>57314</v>
      </c>
      <c r="D477" s="69" t="n">
        <f aca="false">RollUp!$AB477</f>
        <v>0</v>
      </c>
    </row>
    <row r="478" customFormat="false" ht="12.8" hidden="false" customHeight="false" outlineLevel="0" collapsed="false">
      <c r="A478" s="67" t="n">
        <v>474</v>
      </c>
      <c r="B478" s="68" t="n">
        <f aca="false">EOMONTH(Input!$C$7,A478)</f>
        <v>57345</v>
      </c>
      <c r="D478" s="69" t="n">
        <f aca="false">RollUp!$AB478</f>
        <v>0</v>
      </c>
    </row>
    <row r="479" customFormat="false" ht="12.8" hidden="false" customHeight="false" outlineLevel="0" collapsed="false">
      <c r="A479" s="67" t="n">
        <v>475</v>
      </c>
      <c r="B479" s="68" t="n">
        <f aca="false">EOMONTH(Input!$C$7,A479)</f>
        <v>57376</v>
      </c>
      <c r="D479" s="69" t="n">
        <f aca="false">RollUp!$AB479</f>
        <v>0</v>
      </c>
    </row>
    <row r="480" customFormat="false" ht="12.8" hidden="false" customHeight="false" outlineLevel="0" collapsed="false">
      <c r="A480" s="67" t="n">
        <v>476</v>
      </c>
      <c r="B480" s="68" t="n">
        <f aca="false">EOMONTH(Input!$C$7,A480)</f>
        <v>57404</v>
      </c>
      <c r="D480" s="69" t="n">
        <f aca="false">RollUp!$AB480</f>
        <v>0</v>
      </c>
    </row>
    <row r="481" customFormat="false" ht="12.8" hidden="false" customHeight="false" outlineLevel="0" collapsed="false">
      <c r="A481" s="67" t="n">
        <v>477</v>
      </c>
      <c r="B481" s="68" t="n">
        <f aca="false">EOMONTH(Input!$C$7,A481)</f>
        <v>57435</v>
      </c>
      <c r="D481" s="69" t="n">
        <f aca="false">RollUp!$AB481</f>
        <v>0</v>
      </c>
    </row>
    <row r="482" customFormat="false" ht="12.8" hidden="false" customHeight="false" outlineLevel="0" collapsed="false">
      <c r="A482" s="67" t="n">
        <v>478</v>
      </c>
      <c r="B482" s="68" t="n">
        <f aca="false">EOMONTH(Input!$C$7,A482)</f>
        <v>57465</v>
      </c>
      <c r="D482" s="69" t="n">
        <f aca="false">RollUp!$AB482</f>
        <v>0</v>
      </c>
    </row>
    <row r="483" customFormat="false" ht="12.8" hidden="false" customHeight="false" outlineLevel="0" collapsed="false">
      <c r="A483" s="67" t="n">
        <v>479</v>
      </c>
      <c r="B483" s="68" t="n">
        <f aca="false">EOMONTH(Input!$C$7,A483)</f>
        <v>57496</v>
      </c>
      <c r="D483" s="69" t="n">
        <f aca="false">RollUp!$AB483</f>
        <v>0</v>
      </c>
    </row>
    <row r="484" customFormat="false" ht="12.8" hidden="false" customHeight="false" outlineLevel="0" collapsed="false">
      <c r="A484" s="67" t="n">
        <v>480</v>
      </c>
      <c r="B484" s="68" t="n">
        <f aca="false">EOMONTH(Input!$C$7,A484)</f>
        <v>57526</v>
      </c>
      <c r="D484" s="69" t="n">
        <f aca="false">RollUp!$AB484</f>
        <v>0</v>
      </c>
    </row>
    <row r="485" customFormat="false" ht="12.8" hidden="false" customHeight="false" outlineLevel="0" collapsed="false">
      <c r="A485" s="67" t="n">
        <v>481</v>
      </c>
      <c r="B485" s="68" t="n">
        <f aca="false">EOMONTH(Input!$C$7,A485)</f>
        <v>57557</v>
      </c>
      <c r="D485" s="69" t="n">
        <f aca="false">RollUp!$AB485</f>
        <v>0</v>
      </c>
    </row>
    <row r="486" customFormat="false" ht="12.8" hidden="false" customHeight="false" outlineLevel="0" collapsed="false">
      <c r="A486" s="67" t="n">
        <v>482</v>
      </c>
      <c r="B486" s="68" t="n">
        <f aca="false">EOMONTH(Input!$C$7,A486)</f>
        <v>57588</v>
      </c>
      <c r="D486" s="69" t="n">
        <f aca="false">RollUp!$AB486</f>
        <v>0</v>
      </c>
    </row>
    <row r="487" customFormat="false" ht="12.8" hidden="false" customHeight="false" outlineLevel="0" collapsed="false">
      <c r="A487" s="67" t="n">
        <v>483</v>
      </c>
      <c r="B487" s="68" t="n">
        <f aca="false">EOMONTH(Input!$C$7,A487)</f>
        <v>57618</v>
      </c>
      <c r="D487" s="69" t="n">
        <f aca="false">RollUp!$AB487</f>
        <v>0</v>
      </c>
    </row>
    <row r="488" customFormat="false" ht="12.8" hidden="false" customHeight="false" outlineLevel="0" collapsed="false">
      <c r="A488" s="67" t="n">
        <v>484</v>
      </c>
      <c r="B488" s="68" t="n">
        <f aca="false">EOMONTH(Input!$C$7,A488)</f>
        <v>57649</v>
      </c>
      <c r="D488" s="69" t="n">
        <f aca="false">RollUp!$AB488</f>
        <v>0</v>
      </c>
    </row>
    <row r="489" customFormat="false" ht="12.8" hidden="false" customHeight="false" outlineLevel="0" collapsed="false">
      <c r="A489" s="67" t="n">
        <v>485</v>
      </c>
      <c r="B489" s="68" t="n">
        <f aca="false">EOMONTH(Input!$C$7,A489)</f>
        <v>57679</v>
      </c>
      <c r="D489" s="69" t="n">
        <f aca="false">RollUp!$AB489</f>
        <v>0</v>
      </c>
    </row>
    <row r="490" customFormat="false" ht="12.8" hidden="false" customHeight="false" outlineLevel="0" collapsed="false">
      <c r="A490" s="67" t="n">
        <v>486</v>
      </c>
      <c r="B490" s="68" t="n">
        <f aca="false">EOMONTH(Input!$C$7,A490)</f>
        <v>57710</v>
      </c>
      <c r="D490" s="69" t="n">
        <f aca="false">RollUp!$AB490</f>
        <v>0</v>
      </c>
    </row>
    <row r="491" customFormat="false" ht="12.8" hidden="false" customHeight="false" outlineLevel="0" collapsed="false">
      <c r="A491" s="67" t="n">
        <v>487</v>
      </c>
      <c r="B491" s="68" t="n">
        <f aca="false">EOMONTH(Input!$C$7,A491)</f>
        <v>57741</v>
      </c>
      <c r="D491" s="69" t="n">
        <f aca="false">RollUp!$AB491</f>
        <v>0</v>
      </c>
    </row>
    <row r="492" customFormat="false" ht="12.8" hidden="false" customHeight="false" outlineLevel="0" collapsed="false">
      <c r="A492" s="67" t="n">
        <v>488</v>
      </c>
      <c r="B492" s="68" t="n">
        <f aca="false">EOMONTH(Input!$C$7,A492)</f>
        <v>57769</v>
      </c>
      <c r="D492" s="69" t="n">
        <f aca="false">RollUp!$AB492</f>
        <v>0</v>
      </c>
    </row>
    <row r="493" customFormat="false" ht="12.8" hidden="false" customHeight="false" outlineLevel="0" collapsed="false">
      <c r="A493" s="67" t="n">
        <v>489</v>
      </c>
      <c r="B493" s="68" t="n">
        <f aca="false">EOMONTH(Input!$C$7,A493)</f>
        <v>57800</v>
      </c>
      <c r="D493" s="69" t="n">
        <f aca="false">RollUp!$AB493</f>
        <v>0</v>
      </c>
    </row>
    <row r="494" customFormat="false" ht="12.8" hidden="false" customHeight="false" outlineLevel="0" collapsed="false">
      <c r="A494" s="67" t="n">
        <v>490</v>
      </c>
      <c r="B494" s="68" t="n">
        <f aca="false">EOMONTH(Input!$C$7,A494)</f>
        <v>57830</v>
      </c>
      <c r="D494" s="69" t="n">
        <f aca="false">RollUp!$AB494</f>
        <v>0</v>
      </c>
    </row>
    <row r="495" customFormat="false" ht="12.8" hidden="false" customHeight="false" outlineLevel="0" collapsed="false">
      <c r="A495" s="67" t="n">
        <v>491</v>
      </c>
      <c r="B495" s="68" t="n">
        <f aca="false">EOMONTH(Input!$C$7,A495)</f>
        <v>57861</v>
      </c>
      <c r="D495" s="69" t="n">
        <f aca="false">RollUp!$AB495</f>
        <v>0</v>
      </c>
    </row>
    <row r="496" customFormat="false" ht="12.8" hidden="false" customHeight="false" outlineLevel="0" collapsed="false">
      <c r="A496" s="67" t="n">
        <v>492</v>
      </c>
      <c r="B496" s="68" t="n">
        <f aca="false">EOMONTH(Input!$C$7,A496)</f>
        <v>57891</v>
      </c>
      <c r="D496" s="69" t="n">
        <f aca="false">RollUp!$AB496</f>
        <v>0</v>
      </c>
    </row>
    <row r="497" customFormat="false" ht="12.8" hidden="false" customHeight="false" outlineLevel="0" collapsed="false">
      <c r="A497" s="67" t="n">
        <v>493</v>
      </c>
      <c r="B497" s="68" t="n">
        <f aca="false">EOMONTH(Input!$C$7,A497)</f>
        <v>57922</v>
      </c>
      <c r="D497" s="69" t="n">
        <f aca="false">RollUp!$AB497</f>
        <v>0</v>
      </c>
    </row>
    <row r="498" customFormat="false" ht="12.8" hidden="false" customHeight="false" outlineLevel="0" collapsed="false">
      <c r="A498" s="67" t="n">
        <v>494</v>
      </c>
      <c r="B498" s="68" t="n">
        <f aca="false">EOMONTH(Input!$C$7,A498)</f>
        <v>57953</v>
      </c>
      <c r="D498" s="69" t="n">
        <f aca="false">RollUp!$AB498</f>
        <v>0</v>
      </c>
    </row>
    <row r="499" customFormat="false" ht="12.8" hidden="false" customHeight="false" outlineLevel="0" collapsed="false">
      <c r="A499" s="67" t="n">
        <v>495</v>
      </c>
      <c r="B499" s="68" t="n">
        <f aca="false">EOMONTH(Input!$C$7,A499)</f>
        <v>57983</v>
      </c>
      <c r="D499" s="69" t="n">
        <f aca="false">RollUp!$AB499</f>
        <v>0</v>
      </c>
    </row>
    <row r="500" customFormat="false" ht="12.8" hidden="false" customHeight="false" outlineLevel="0" collapsed="false">
      <c r="A500" s="67" t="n">
        <v>496</v>
      </c>
      <c r="B500" s="68" t="n">
        <f aca="false">EOMONTH(Input!$C$7,A500)</f>
        <v>58014</v>
      </c>
      <c r="D500" s="69" t="n">
        <f aca="false">RollUp!$AB500</f>
        <v>0</v>
      </c>
    </row>
    <row r="501" customFormat="false" ht="12.8" hidden="false" customHeight="false" outlineLevel="0" collapsed="false">
      <c r="A501" s="67" t="n">
        <v>497</v>
      </c>
      <c r="B501" s="68" t="n">
        <f aca="false">EOMONTH(Input!$C$7,A501)</f>
        <v>58044</v>
      </c>
      <c r="D501" s="69" t="n">
        <f aca="false">RollUp!$AB501</f>
        <v>0</v>
      </c>
    </row>
    <row r="502" customFormat="false" ht="12.8" hidden="false" customHeight="false" outlineLevel="0" collapsed="false">
      <c r="A502" s="67" t="n">
        <v>498</v>
      </c>
      <c r="B502" s="68" t="n">
        <f aca="false">EOMONTH(Input!$C$7,A502)</f>
        <v>58075</v>
      </c>
      <c r="D502" s="69" t="n">
        <f aca="false">RollUp!$AB502</f>
        <v>0</v>
      </c>
    </row>
    <row r="503" customFormat="false" ht="12.8" hidden="false" customHeight="false" outlineLevel="0" collapsed="false">
      <c r="A503" s="67" t="n">
        <v>499</v>
      </c>
      <c r="B503" s="68" t="n">
        <f aca="false">EOMONTH(Input!$C$7,A503)</f>
        <v>58106</v>
      </c>
      <c r="D503" s="69" t="n">
        <f aca="false">RollUp!$AB503</f>
        <v>0</v>
      </c>
    </row>
    <row r="504" customFormat="false" ht="12.8" hidden="false" customHeight="false" outlineLevel="0" collapsed="false">
      <c r="A504" s="67" t="n">
        <v>500</v>
      </c>
      <c r="B504" s="68" t="n">
        <f aca="false">EOMONTH(Input!$C$7,A504)</f>
        <v>58134</v>
      </c>
      <c r="D504" s="69" t="n">
        <f aca="false">RollUp!$AB504</f>
        <v>0</v>
      </c>
    </row>
    <row r="505" customFormat="false" ht="12.8" hidden="false" customHeight="false" outlineLevel="0" collapsed="false">
      <c r="A505" s="67" t="n">
        <v>501</v>
      </c>
      <c r="B505" s="68" t="n">
        <f aca="false">EOMONTH(Input!$C$7,A505)</f>
        <v>58165</v>
      </c>
      <c r="D505" s="69" t="n">
        <f aca="false">RollUp!$AB505</f>
        <v>0</v>
      </c>
    </row>
    <row r="506" customFormat="false" ht="12.8" hidden="false" customHeight="false" outlineLevel="0" collapsed="false">
      <c r="A506" s="67" t="n">
        <v>502</v>
      </c>
      <c r="B506" s="68" t="n">
        <f aca="false">EOMONTH(Input!$C$7,A506)</f>
        <v>58195</v>
      </c>
      <c r="D506" s="69" t="n">
        <f aca="false">RollUp!$AB506</f>
        <v>0</v>
      </c>
    </row>
    <row r="507" customFormat="false" ht="12.8" hidden="false" customHeight="false" outlineLevel="0" collapsed="false">
      <c r="A507" s="67" t="n">
        <v>503</v>
      </c>
      <c r="B507" s="68" t="n">
        <f aca="false">EOMONTH(Input!$C$7,A507)</f>
        <v>58226</v>
      </c>
      <c r="D507" s="69" t="n">
        <f aca="false">RollUp!$AB507</f>
        <v>0</v>
      </c>
    </row>
    <row r="508" customFormat="false" ht="12.8" hidden="false" customHeight="false" outlineLevel="0" collapsed="false">
      <c r="A508" s="67" t="n">
        <v>504</v>
      </c>
      <c r="B508" s="68" t="n">
        <f aca="false">EOMONTH(Input!$C$7,A508)</f>
        <v>58256</v>
      </c>
      <c r="D508" s="69" t="n">
        <f aca="false">RollUp!$AB508</f>
        <v>0</v>
      </c>
    </row>
    <row r="509" customFormat="false" ht="12.8" hidden="false" customHeight="false" outlineLevel="0" collapsed="false">
      <c r="A509" s="67" t="n">
        <v>505</v>
      </c>
      <c r="B509" s="68" t="n">
        <f aca="false">EOMONTH(Input!$C$7,A509)</f>
        <v>58287</v>
      </c>
      <c r="D509" s="69" t="n">
        <f aca="false">RollUp!$AB509</f>
        <v>0</v>
      </c>
    </row>
    <row r="510" customFormat="false" ht="12.8" hidden="false" customHeight="false" outlineLevel="0" collapsed="false">
      <c r="A510" s="67" t="n">
        <v>506</v>
      </c>
      <c r="B510" s="68" t="n">
        <f aca="false">EOMONTH(Input!$C$7,A510)</f>
        <v>58318</v>
      </c>
      <c r="D510" s="69" t="n">
        <f aca="false">RollUp!$AB510</f>
        <v>0</v>
      </c>
    </row>
    <row r="511" customFormat="false" ht="12.8" hidden="false" customHeight="false" outlineLevel="0" collapsed="false">
      <c r="A511" s="67" t="n">
        <v>507</v>
      </c>
      <c r="B511" s="68" t="n">
        <f aca="false">EOMONTH(Input!$C$7,A511)</f>
        <v>58348</v>
      </c>
      <c r="D511" s="69" t="n">
        <f aca="false">RollUp!$AB511</f>
        <v>0</v>
      </c>
    </row>
    <row r="512" customFormat="false" ht="12.8" hidden="false" customHeight="false" outlineLevel="0" collapsed="false">
      <c r="A512" s="67" t="n">
        <v>508</v>
      </c>
      <c r="B512" s="68" t="n">
        <f aca="false">EOMONTH(Input!$C$7,A512)</f>
        <v>58379</v>
      </c>
      <c r="D512" s="69" t="n">
        <f aca="false">RollUp!$AB512</f>
        <v>0</v>
      </c>
    </row>
    <row r="513" customFormat="false" ht="12.8" hidden="false" customHeight="false" outlineLevel="0" collapsed="false">
      <c r="A513" s="67" t="n">
        <v>509</v>
      </c>
      <c r="B513" s="68" t="n">
        <f aca="false">EOMONTH(Input!$C$7,A513)</f>
        <v>58409</v>
      </c>
      <c r="D513" s="69" t="n">
        <f aca="false">RollUp!$AB513</f>
        <v>0</v>
      </c>
    </row>
    <row r="514" customFormat="false" ht="12.8" hidden="false" customHeight="false" outlineLevel="0" collapsed="false">
      <c r="A514" s="67" t="n">
        <v>510</v>
      </c>
      <c r="B514" s="68" t="n">
        <f aca="false">EOMONTH(Input!$C$7,A514)</f>
        <v>58440</v>
      </c>
      <c r="D514" s="69" t="n">
        <f aca="false">RollUp!$AB514</f>
        <v>0</v>
      </c>
    </row>
    <row r="515" customFormat="false" ht="12.8" hidden="false" customHeight="false" outlineLevel="0" collapsed="false">
      <c r="A515" s="67" t="n">
        <v>511</v>
      </c>
      <c r="B515" s="68" t="n">
        <f aca="false">EOMONTH(Input!$C$7,A515)</f>
        <v>58471</v>
      </c>
      <c r="D515" s="69" t="n">
        <f aca="false">RollUp!$AB515</f>
        <v>0</v>
      </c>
    </row>
    <row r="516" customFormat="false" ht="12.8" hidden="false" customHeight="false" outlineLevel="0" collapsed="false">
      <c r="A516" s="67" t="n">
        <v>512</v>
      </c>
      <c r="B516" s="68" t="n">
        <f aca="false">EOMONTH(Input!$C$7,A516)</f>
        <v>58500</v>
      </c>
      <c r="D516" s="69" t="n">
        <f aca="false">RollUp!$AB516</f>
        <v>0</v>
      </c>
    </row>
    <row r="517" customFormat="false" ht="12.8" hidden="false" customHeight="false" outlineLevel="0" collapsed="false">
      <c r="A517" s="67" t="n">
        <v>513</v>
      </c>
      <c r="B517" s="68" t="n">
        <f aca="false">EOMONTH(Input!$C$7,A517)</f>
        <v>58531</v>
      </c>
      <c r="D517" s="69" t="n">
        <f aca="false">RollUp!$AB517</f>
        <v>0</v>
      </c>
    </row>
    <row r="518" customFormat="false" ht="12.8" hidden="false" customHeight="false" outlineLevel="0" collapsed="false">
      <c r="A518" s="67" t="n">
        <v>514</v>
      </c>
      <c r="B518" s="68" t="n">
        <f aca="false">EOMONTH(Input!$C$7,A518)</f>
        <v>58561</v>
      </c>
      <c r="D518" s="69" t="n">
        <f aca="false">RollUp!$AB518</f>
        <v>0</v>
      </c>
    </row>
    <row r="519" customFormat="false" ht="12.8" hidden="false" customHeight="false" outlineLevel="0" collapsed="false">
      <c r="A519" s="67" t="n">
        <v>515</v>
      </c>
      <c r="B519" s="68" t="n">
        <f aca="false">EOMONTH(Input!$C$7,A519)</f>
        <v>58592</v>
      </c>
      <c r="D519" s="69" t="n">
        <f aca="false">RollUp!$AB519</f>
        <v>0</v>
      </c>
    </row>
    <row r="520" customFormat="false" ht="12.8" hidden="false" customHeight="false" outlineLevel="0" collapsed="false">
      <c r="A520" s="67" t="n">
        <v>516</v>
      </c>
      <c r="B520" s="68" t="n">
        <f aca="false">EOMONTH(Input!$C$7,A520)</f>
        <v>58622</v>
      </c>
      <c r="D520" s="69" t="n">
        <f aca="false">RollUp!$AB520</f>
        <v>0</v>
      </c>
    </row>
    <row r="521" customFormat="false" ht="12.8" hidden="false" customHeight="false" outlineLevel="0" collapsed="false">
      <c r="A521" s="67" t="n">
        <v>517</v>
      </c>
      <c r="B521" s="68" t="n">
        <f aca="false">EOMONTH(Input!$C$7,A521)</f>
        <v>58653</v>
      </c>
      <c r="D521" s="69" t="n">
        <f aca="false">RollUp!$AB521</f>
        <v>0</v>
      </c>
    </row>
    <row r="522" customFormat="false" ht="12.8" hidden="false" customHeight="false" outlineLevel="0" collapsed="false">
      <c r="A522" s="67" t="n">
        <v>518</v>
      </c>
      <c r="B522" s="68" t="n">
        <f aca="false">EOMONTH(Input!$C$7,A522)</f>
        <v>58684</v>
      </c>
      <c r="D522" s="69" t="n">
        <f aca="false">RollUp!$AB522</f>
        <v>0</v>
      </c>
    </row>
    <row r="523" customFormat="false" ht="12.8" hidden="false" customHeight="false" outlineLevel="0" collapsed="false">
      <c r="A523" s="67" t="n">
        <v>519</v>
      </c>
      <c r="B523" s="68" t="n">
        <f aca="false">EOMONTH(Input!$C$7,A523)</f>
        <v>58714</v>
      </c>
      <c r="D523" s="69" t="n">
        <f aca="false">RollUp!$AB523</f>
        <v>0</v>
      </c>
    </row>
    <row r="524" customFormat="false" ht="12.8" hidden="false" customHeight="false" outlineLevel="0" collapsed="false">
      <c r="A524" s="67" t="n">
        <v>520</v>
      </c>
      <c r="B524" s="68" t="n">
        <f aca="false">EOMONTH(Input!$C$7,A524)</f>
        <v>58745</v>
      </c>
      <c r="D524" s="69" t="n">
        <f aca="false">RollUp!$AB524</f>
        <v>0</v>
      </c>
    </row>
    <row r="525" customFormat="false" ht="12.8" hidden="false" customHeight="false" outlineLevel="0" collapsed="false">
      <c r="A525" s="67" t="n">
        <v>521</v>
      </c>
      <c r="B525" s="68" t="n">
        <f aca="false">EOMONTH(Input!$C$7,A525)</f>
        <v>58775</v>
      </c>
      <c r="D525" s="69" t="n">
        <f aca="false">RollUp!$AB525</f>
        <v>0</v>
      </c>
    </row>
    <row r="526" customFormat="false" ht="12.8" hidden="false" customHeight="false" outlineLevel="0" collapsed="false">
      <c r="A526" s="67" t="n">
        <v>522</v>
      </c>
      <c r="B526" s="68" t="n">
        <f aca="false">EOMONTH(Input!$C$7,A526)</f>
        <v>58806</v>
      </c>
      <c r="D526" s="69" t="n">
        <f aca="false">RollUp!$AB526</f>
        <v>0</v>
      </c>
    </row>
    <row r="527" customFormat="false" ht="12.8" hidden="false" customHeight="false" outlineLevel="0" collapsed="false">
      <c r="A527" s="67" t="n">
        <v>523</v>
      </c>
      <c r="B527" s="68" t="n">
        <f aca="false">EOMONTH(Input!$C$7,A527)</f>
        <v>58837</v>
      </c>
      <c r="D527" s="69" t="n">
        <f aca="false">RollUp!$AB527</f>
        <v>0</v>
      </c>
    </row>
    <row r="528" customFormat="false" ht="12.8" hidden="false" customHeight="false" outlineLevel="0" collapsed="false">
      <c r="A528" s="67" t="n">
        <v>524</v>
      </c>
      <c r="B528" s="68" t="n">
        <f aca="false">EOMONTH(Input!$C$7,A528)</f>
        <v>58865</v>
      </c>
      <c r="D528" s="69" t="n">
        <f aca="false">RollUp!$AB528</f>
        <v>0</v>
      </c>
    </row>
    <row r="529" customFormat="false" ht="12.8" hidden="false" customHeight="false" outlineLevel="0" collapsed="false">
      <c r="A529" s="67" t="n">
        <v>525</v>
      </c>
      <c r="B529" s="68" t="n">
        <f aca="false">EOMONTH(Input!$C$7,A529)</f>
        <v>58896</v>
      </c>
      <c r="D529" s="69" t="n">
        <f aca="false">RollUp!$AB529</f>
        <v>0</v>
      </c>
    </row>
    <row r="530" customFormat="false" ht="12.8" hidden="false" customHeight="false" outlineLevel="0" collapsed="false">
      <c r="A530" s="67" t="n">
        <v>526</v>
      </c>
      <c r="B530" s="68" t="n">
        <f aca="false">EOMONTH(Input!$C$7,A530)</f>
        <v>58926</v>
      </c>
      <c r="D530" s="69" t="n">
        <f aca="false">RollUp!$AB530</f>
        <v>0</v>
      </c>
    </row>
    <row r="531" customFormat="false" ht="12.8" hidden="false" customHeight="false" outlineLevel="0" collapsed="false">
      <c r="A531" s="67" t="n">
        <v>527</v>
      </c>
      <c r="B531" s="68" t="n">
        <f aca="false">EOMONTH(Input!$C$7,A531)</f>
        <v>58957</v>
      </c>
      <c r="D531" s="69" t="n">
        <f aca="false">RollUp!$AB531</f>
        <v>0</v>
      </c>
    </row>
    <row r="532" customFormat="false" ht="12.8" hidden="false" customHeight="false" outlineLevel="0" collapsed="false">
      <c r="A532" s="67" t="n">
        <v>528</v>
      </c>
      <c r="B532" s="68" t="n">
        <f aca="false">EOMONTH(Input!$C$7,A532)</f>
        <v>58987</v>
      </c>
      <c r="D532" s="69" t="n">
        <f aca="false">RollUp!$AB532</f>
        <v>0</v>
      </c>
    </row>
    <row r="533" customFormat="false" ht="12.8" hidden="false" customHeight="false" outlineLevel="0" collapsed="false">
      <c r="A533" s="67" t="n">
        <v>529</v>
      </c>
      <c r="B533" s="68" t="n">
        <f aca="false">EOMONTH(Input!$C$7,A533)</f>
        <v>59018</v>
      </c>
      <c r="D533" s="69" t="n">
        <f aca="false">RollUp!$AB533</f>
        <v>0</v>
      </c>
    </row>
    <row r="534" customFormat="false" ht="12.8" hidden="false" customHeight="false" outlineLevel="0" collapsed="false">
      <c r="A534" s="67" t="n">
        <v>530</v>
      </c>
      <c r="B534" s="68" t="n">
        <f aca="false">EOMONTH(Input!$C$7,A534)</f>
        <v>59049</v>
      </c>
      <c r="D534" s="69" t="n">
        <f aca="false">RollUp!$AB534</f>
        <v>0</v>
      </c>
    </row>
    <row r="535" customFormat="false" ht="12.8" hidden="false" customHeight="false" outlineLevel="0" collapsed="false">
      <c r="A535" s="67" t="n">
        <v>531</v>
      </c>
      <c r="B535" s="68" t="n">
        <f aca="false">EOMONTH(Input!$C$7,A535)</f>
        <v>59079</v>
      </c>
      <c r="D535" s="69" t="n">
        <f aca="false">RollUp!$AB535</f>
        <v>0</v>
      </c>
    </row>
    <row r="536" customFormat="false" ht="12.8" hidden="false" customHeight="false" outlineLevel="0" collapsed="false">
      <c r="A536" s="67" t="n">
        <v>532</v>
      </c>
      <c r="B536" s="68" t="n">
        <f aca="false">EOMONTH(Input!$C$7,A536)</f>
        <v>59110</v>
      </c>
      <c r="D536" s="69" t="n">
        <f aca="false">RollUp!$AB536</f>
        <v>0</v>
      </c>
    </row>
    <row r="537" customFormat="false" ht="12.8" hidden="false" customHeight="false" outlineLevel="0" collapsed="false">
      <c r="A537" s="67" t="n">
        <v>533</v>
      </c>
      <c r="B537" s="68" t="n">
        <f aca="false">EOMONTH(Input!$C$7,A537)</f>
        <v>59140</v>
      </c>
      <c r="D537" s="69" t="n">
        <f aca="false">RollUp!$AB537</f>
        <v>0</v>
      </c>
    </row>
    <row r="538" customFormat="false" ht="12.8" hidden="false" customHeight="false" outlineLevel="0" collapsed="false">
      <c r="A538" s="67" t="n">
        <v>534</v>
      </c>
      <c r="B538" s="68" t="n">
        <f aca="false">EOMONTH(Input!$C$7,A538)</f>
        <v>59171</v>
      </c>
      <c r="D538" s="69" t="n">
        <f aca="false">RollUp!$AB538</f>
        <v>0</v>
      </c>
    </row>
    <row r="539" customFormat="false" ht="12.8" hidden="false" customHeight="false" outlineLevel="0" collapsed="false">
      <c r="A539" s="67" t="n">
        <v>535</v>
      </c>
      <c r="B539" s="68" t="n">
        <f aca="false">EOMONTH(Input!$C$7,A539)</f>
        <v>59202</v>
      </c>
      <c r="D539" s="69" t="n">
        <f aca="false">RollUp!$AB539</f>
        <v>0</v>
      </c>
    </row>
    <row r="540" customFormat="false" ht="12.8" hidden="false" customHeight="false" outlineLevel="0" collapsed="false">
      <c r="A540" s="67" t="n">
        <v>536</v>
      </c>
      <c r="B540" s="68" t="n">
        <f aca="false">EOMONTH(Input!$C$7,A540)</f>
        <v>59230</v>
      </c>
      <c r="D540" s="69" t="n">
        <f aca="false">RollUp!$AB540</f>
        <v>0</v>
      </c>
    </row>
    <row r="541" customFormat="false" ht="12.8" hidden="false" customHeight="false" outlineLevel="0" collapsed="false">
      <c r="A541" s="67" t="n">
        <v>537</v>
      </c>
      <c r="B541" s="68" t="n">
        <f aca="false">EOMONTH(Input!$C$7,A541)</f>
        <v>59261</v>
      </c>
      <c r="D541" s="69" t="n">
        <f aca="false">RollUp!$AB541</f>
        <v>0</v>
      </c>
    </row>
    <row r="542" customFormat="false" ht="12.8" hidden="false" customHeight="false" outlineLevel="0" collapsed="false">
      <c r="A542" s="67" t="n">
        <v>538</v>
      </c>
      <c r="B542" s="68" t="n">
        <f aca="false">EOMONTH(Input!$C$7,A542)</f>
        <v>59291</v>
      </c>
      <c r="D542" s="69" t="n">
        <f aca="false">RollUp!$AB542</f>
        <v>0</v>
      </c>
    </row>
    <row r="543" customFormat="false" ht="12.8" hidden="false" customHeight="false" outlineLevel="0" collapsed="false">
      <c r="A543" s="67" t="n">
        <v>539</v>
      </c>
      <c r="B543" s="68" t="n">
        <f aca="false">EOMONTH(Input!$C$7,A543)</f>
        <v>59322</v>
      </c>
      <c r="D543" s="69" t="n">
        <f aca="false">RollUp!$AB543</f>
        <v>0</v>
      </c>
    </row>
    <row r="544" customFormat="false" ht="12.8" hidden="false" customHeight="false" outlineLevel="0" collapsed="false">
      <c r="A544" s="67" t="n">
        <v>540</v>
      </c>
      <c r="B544" s="68" t="n">
        <f aca="false">EOMONTH(Input!$C$7,A544)</f>
        <v>59352</v>
      </c>
      <c r="D544" s="69" t="n">
        <f aca="false">RollUp!$AB544</f>
        <v>0</v>
      </c>
    </row>
    <row r="545" customFormat="false" ht="12.8" hidden="false" customHeight="false" outlineLevel="0" collapsed="false">
      <c r="A545" s="67" t="n">
        <v>541</v>
      </c>
      <c r="B545" s="68" t="n">
        <f aca="false">EOMONTH(Input!$C$7,A545)</f>
        <v>59383</v>
      </c>
      <c r="D545" s="69" t="n">
        <f aca="false">RollUp!$AB545</f>
        <v>0</v>
      </c>
    </row>
    <row r="546" customFormat="false" ht="12.8" hidden="false" customHeight="false" outlineLevel="0" collapsed="false">
      <c r="A546" s="67" t="n">
        <v>542</v>
      </c>
      <c r="B546" s="68" t="n">
        <f aca="false">EOMONTH(Input!$C$7,A546)</f>
        <v>59414</v>
      </c>
      <c r="D546" s="69" t="n">
        <f aca="false">RollUp!$AB546</f>
        <v>0</v>
      </c>
    </row>
    <row r="547" customFormat="false" ht="12.8" hidden="false" customHeight="false" outlineLevel="0" collapsed="false">
      <c r="A547" s="67" t="n">
        <v>543</v>
      </c>
      <c r="B547" s="68" t="n">
        <f aca="false">EOMONTH(Input!$C$7,A547)</f>
        <v>59444</v>
      </c>
      <c r="D547" s="69" t="n">
        <f aca="false">RollUp!$AB547</f>
        <v>0</v>
      </c>
    </row>
    <row r="548" customFormat="false" ht="12.8" hidden="false" customHeight="false" outlineLevel="0" collapsed="false">
      <c r="A548" s="67" t="n">
        <v>544</v>
      </c>
      <c r="B548" s="68" t="n">
        <f aca="false">EOMONTH(Input!$C$7,A548)</f>
        <v>59475</v>
      </c>
      <c r="D548" s="69" t="n">
        <f aca="false">RollUp!$AB548</f>
        <v>0</v>
      </c>
    </row>
    <row r="549" customFormat="false" ht="12.8" hidden="false" customHeight="false" outlineLevel="0" collapsed="false">
      <c r="A549" s="67" t="n">
        <v>545</v>
      </c>
      <c r="B549" s="68" t="n">
        <f aca="false">EOMONTH(Input!$C$7,A549)</f>
        <v>59505</v>
      </c>
      <c r="D549" s="69" t="n">
        <f aca="false">RollUp!$AB549</f>
        <v>0</v>
      </c>
    </row>
    <row r="550" customFormat="false" ht="12.8" hidden="false" customHeight="false" outlineLevel="0" collapsed="false">
      <c r="A550" s="67" t="n">
        <v>546</v>
      </c>
      <c r="B550" s="68" t="n">
        <f aca="false">EOMONTH(Input!$C$7,A550)</f>
        <v>59536</v>
      </c>
      <c r="D550" s="69" t="n">
        <f aca="false">RollUp!$AB550</f>
        <v>0</v>
      </c>
    </row>
    <row r="551" customFormat="false" ht="12.8" hidden="false" customHeight="false" outlineLevel="0" collapsed="false">
      <c r="A551" s="67" t="n">
        <v>547</v>
      </c>
      <c r="B551" s="68" t="n">
        <f aca="false">EOMONTH(Input!$C$7,A551)</f>
        <v>59567</v>
      </c>
      <c r="D551" s="69" t="n">
        <f aca="false">RollUp!$AB551</f>
        <v>0</v>
      </c>
    </row>
    <row r="552" customFormat="false" ht="12.8" hidden="false" customHeight="false" outlineLevel="0" collapsed="false">
      <c r="A552" s="67" t="n">
        <v>548</v>
      </c>
      <c r="B552" s="68" t="n">
        <f aca="false">EOMONTH(Input!$C$7,A552)</f>
        <v>59595</v>
      </c>
      <c r="D552" s="69" t="n">
        <f aca="false">RollUp!$AB552</f>
        <v>0</v>
      </c>
    </row>
    <row r="553" customFormat="false" ht="12.8" hidden="false" customHeight="false" outlineLevel="0" collapsed="false">
      <c r="A553" s="67" t="n">
        <v>549</v>
      </c>
      <c r="B553" s="68" t="n">
        <f aca="false">EOMONTH(Input!$C$7,A553)</f>
        <v>59626</v>
      </c>
      <c r="D553" s="69" t="n">
        <f aca="false">RollUp!$AB553</f>
        <v>0</v>
      </c>
    </row>
    <row r="554" customFormat="false" ht="12.8" hidden="false" customHeight="false" outlineLevel="0" collapsed="false">
      <c r="A554" s="67" t="n">
        <v>550</v>
      </c>
      <c r="B554" s="68" t="n">
        <f aca="false">EOMONTH(Input!$C$7,A554)</f>
        <v>59656</v>
      </c>
      <c r="D554" s="69" t="n">
        <f aca="false">RollUp!$AB554</f>
        <v>0</v>
      </c>
    </row>
    <row r="555" customFormat="false" ht="12.8" hidden="false" customHeight="false" outlineLevel="0" collapsed="false">
      <c r="A555" s="67" t="n">
        <v>551</v>
      </c>
      <c r="B555" s="68" t="n">
        <f aca="false">EOMONTH(Input!$C$7,A555)</f>
        <v>59687</v>
      </c>
      <c r="D555" s="69" t="n">
        <f aca="false">RollUp!$AB555</f>
        <v>0</v>
      </c>
    </row>
    <row r="556" customFormat="false" ht="12.8" hidden="false" customHeight="false" outlineLevel="0" collapsed="false">
      <c r="A556" s="67" t="n">
        <v>552</v>
      </c>
      <c r="B556" s="68" t="n">
        <f aca="false">EOMONTH(Input!$C$7,A556)</f>
        <v>59717</v>
      </c>
      <c r="D556" s="69" t="n">
        <f aca="false">RollUp!$AB556</f>
        <v>0</v>
      </c>
    </row>
    <row r="557" customFormat="false" ht="12.8" hidden="false" customHeight="false" outlineLevel="0" collapsed="false">
      <c r="A557" s="67" t="n">
        <v>553</v>
      </c>
      <c r="B557" s="68" t="n">
        <f aca="false">EOMONTH(Input!$C$7,A557)</f>
        <v>59748</v>
      </c>
      <c r="D557" s="69" t="n">
        <f aca="false">RollUp!$AB557</f>
        <v>0</v>
      </c>
    </row>
    <row r="558" customFormat="false" ht="12.8" hidden="false" customHeight="false" outlineLevel="0" collapsed="false">
      <c r="A558" s="67" t="n">
        <v>554</v>
      </c>
      <c r="B558" s="68" t="n">
        <f aca="false">EOMONTH(Input!$C$7,A558)</f>
        <v>59779</v>
      </c>
      <c r="D558" s="69" t="n">
        <f aca="false">RollUp!$AB558</f>
        <v>0</v>
      </c>
    </row>
    <row r="559" customFormat="false" ht="12.8" hidden="false" customHeight="false" outlineLevel="0" collapsed="false">
      <c r="A559" s="67" t="n">
        <v>555</v>
      </c>
      <c r="B559" s="68" t="n">
        <f aca="false">EOMONTH(Input!$C$7,A559)</f>
        <v>59809</v>
      </c>
      <c r="D559" s="69" t="n">
        <f aca="false">RollUp!$AB559</f>
        <v>0</v>
      </c>
    </row>
    <row r="560" customFormat="false" ht="12.8" hidden="false" customHeight="false" outlineLevel="0" collapsed="false">
      <c r="A560" s="67" t="n">
        <v>556</v>
      </c>
      <c r="B560" s="68" t="n">
        <f aca="false">EOMONTH(Input!$C$7,A560)</f>
        <v>59840</v>
      </c>
      <c r="D560" s="69" t="n">
        <f aca="false">RollUp!$AB560</f>
        <v>0</v>
      </c>
    </row>
    <row r="561" customFormat="false" ht="12.8" hidden="false" customHeight="false" outlineLevel="0" collapsed="false">
      <c r="A561" s="67" t="n">
        <v>557</v>
      </c>
      <c r="B561" s="68" t="n">
        <f aca="false">EOMONTH(Input!$C$7,A561)</f>
        <v>59870</v>
      </c>
      <c r="D561" s="69" t="n">
        <f aca="false">RollUp!$AB561</f>
        <v>0</v>
      </c>
    </row>
    <row r="562" customFormat="false" ht="12.8" hidden="false" customHeight="false" outlineLevel="0" collapsed="false">
      <c r="A562" s="67" t="n">
        <v>558</v>
      </c>
      <c r="B562" s="68" t="n">
        <f aca="false">EOMONTH(Input!$C$7,A562)</f>
        <v>59901</v>
      </c>
      <c r="D562" s="69" t="n">
        <f aca="false">RollUp!$AB562</f>
        <v>0</v>
      </c>
    </row>
    <row r="563" customFormat="false" ht="12.8" hidden="false" customHeight="false" outlineLevel="0" collapsed="false">
      <c r="A563" s="67" t="n">
        <v>559</v>
      </c>
      <c r="B563" s="68" t="n">
        <f aca="false">EOMONTH(Input!$C$7,A563)</f>
        <v>59932</v>
      </c>
      <c r="D563" s="69" t="n">
        <f aca="false">RollUp!$AB563</f>
        <v>0</v>
      </c>
    </row>
    <row r="564" customFormat="false" ht="12.8" hidden="false" customHeight="false" outlineLevel="0" collapsed="false">
      <c r="A564" s="67" t="n">
        <v>560</v>
      </c>
      <c r="B564" s="68" t="n">
        <f aca="false">EOMONTH(Input!$C$7,A564)</f>
        <v>59961</v>
      </c>
      <c r="D564" s="69" t="n">
        <f aca="false">RollUp!$AB564</f>
        <v>0</v>
      </c>
    </row>
    <row r="565" customFormat="false" ht="12.8" hidden="false" customHeight="false" outlineLevel="0" collapsed="false">
      <c r="A565" s="67" t="n">
        <v>561</v>
      </c>
      <c r="B565" s="68" t="n">
        <f aca="false">EOMONTH(Input!$C$7,A565)</f>
        <v>59992</v>
      </c>
      <c r="D565" s="69" t="n">
        <f aca="false">RollUp!$AB565</f>
        <v>0</v>
      </c>
    </row>
    <row r="566" customFormat="false" ht="12.8" hidden="false" customHeight="false" outlineLevel="0" collapsed="false">
      <c r="A566" s="67" t="n">
        <v>562</v>
      </c>
      <c r="B566" s="68" t="n">
        <f aca="false">EOMONTH(Input!$C$7,A566)</f>
        <v>60022</v>
      </c>
      <c r="D566" s="69" t="n">
        <f aca="false">RollUp!$AB566</f>
        <v>0</v>
      </c>
    </row>
    <row r="567" customFormat="false" ht="12.8" hidden="false" customHeight="false" outlineLevel="0" collapsed="false">
      <c r="A567" s="67" t="n">
        <v>563</v>
      </c>
      <c r="B567" s="68" t="n">
        <f aca="false">EOMONTH(Input!$C$7,A567)</f>
        <v>60053</v>
      </c>
      <c r="D567" s="69" t="n">
        <f aca="false">RollUp!$AB567</f>
        <v>0</v>
      </c>
    </row>
    <row r="568" customFormat="false" ht="12.8" hidden="false" customHeight="false" outlineLevel="0" collapsed="false">
      <c r="A568" s="67" t="n">
        <v>564</v>
      </c>
      <c r="B568" s="68" t="n">
        <f aca="false">EOMONTH(Input!$C$7,A568)</f>
        <v>60083</v>
      </c>
      <c r="D568" s="69" t="n">
        <f aca="false">RollUp!$AB568</f>
        <v>0</v>
      </c>
    </row>
    <row r="569" customFormat="false" ht="12.8" hidden="false" customHeight="false" outlineLevel="0" collapsed="false">
      <c r="A569" s="67" t="n">
        <v>565</v>
      </c>
      <c r="B569" s="68" t="n">
        <f aca="false">EOMONTH(Input!$C$7,A569)</f>
        <v>60114</v>
      </c>
      <c r="D569" s="69" t="n">
        <f aca="false">RollUp!$AB569</f>
        <v>0</v>
      </c>
    </row>
    <row r="570" customFormat="false" ht="12.8" hidden="false" customHeight="false" outlineLevel="0" collapsed="false">
      <c r="A570" s="67" t="n">
        <v>566</v>
      </c>
      <c r="B570" s="68" t="n">
        <f aca="false">EOMONTH(Input!$C$7,A570)</f>
        <v>60145</v>
      </c>
      <c r="D570" s="69" t="n">
        <f aca="false">RollUp!$AB570</f>
        <v>0</v>
      </c>
    </row>
    <row r="571" customFormat="false" ht="12.8" hidden="false" customHeight="false" outlineLevel="0" collapsed="false">
      <c r="A571" s="67" t="n">
        <v>567</v>
      </c>
      <c r="B571" s="68" t="n">
        <f aca="false">EOMONTH(Input!$C$7,A571)</f>
        <v>60175</v>
      </c>
      <c r="D571" s="69" t="n">
        <f aca="false">RollUp!$AB571</f>
        <v>0</v>
      </c>
    </row>
    <row r="572" customFormat="false" ht="12.8" hidden="false" customHeight="false" outlineLevel="0" collapsed="false">
      <c r="A572" s="67" t="n">
        <v>568</v>
      </c>
      <c r="B572" s="68" t="n">
        <f aca="false">EOMONTH(Input!$C$7,A572)</f>
        <v>60206</v>
      </c>
      <c r="D572" s="69" t="n">
        <f aca="false">RollUp!$AB572</f>
        <v>0</v>
      </c>
    </row>
    <row r="573" customFormat="false" ht="12.8" hidden="false" customHeight="false" outlineLevel="0" collapsed="false">
      <c r="A573" s="67" t="n">
        <v>569</v>
      </c>
      <c r="B573" s="68" t="n">
        <f aca="false">EOMONTH(Input!$C$7,A573)</f>
        <v>60236</v>
      </c>
      <c r="D573" s="69" t="n">
        <f aca="false">RollUp!$AB573</f>
        <v>0</v>
      </c>
    </row>
    <row r="574" customFormat="false" ht="12.8" hidden="false" customHeight="false" outlineLevel="0" collapsed="false">
      <c r="A574" s="67" t="n">
        <v>570</v>
      </c>
      <c r="B574" s="68" t="n">
        <f aca="false">EOMONTH(Input!$C$7,A574)</f>
        <v>60267</v>
      </c>
      <c r="D574" s="69" t="n">
        <f aca="false">RollUp!$AB574</f>
        <v>0</v>
      </c>
    </row>
    <row r="575" customFormat="false" ht="12.8" hidden="false" customHeight="false" outlineLevel="0" collapsed="false">
      <c r="A575" s="67" t="n">
        <v>571</v>
      </c>
      <c r="B575" s="68" t="n">
        <f aca="false">EOMONTH(Input!$C$7,A575)</f>
        <v>60298</v>
      </c>
      <c r="D575" s="69" t="n">
        <f aca="false">RollUp!$AB575</f>
        <v>0</v>
      </c>
    </row>
    <row r="576" customFormat="false" ht="12.8" hidden="false" customHeight="false" outlineLevel="0" collapsed="false">
      <c r="A576" s="67" t="n">
        <v>572</v>
      </c>
      <c r="B576" s="68" t="n">
        <f aca="false">EOMONTH(Input!$C$7,A576)</f>
        <v>60326</v>
      </c>
      <c r="D576" s="69" t="n">
        <f aca="false">RollUp!$AB576</f>
        <v>0</v>
      </c>
    </row>
    <row r="577" customFormat="false" ht="12.8" hidden="false" customHeight="false" outlineLevel="0" collapsed="false">
      <c r="A577" s="67" t="n">
        <v>573</v>
      </c>
      <c r="B577" s="68" t="n">
        <f aca="false">EOMONTH(Input!$C$7,A577)</f>
        <v>60357</v>
      </c>
      <c r="D577" s="69" t="n">
        <f aca="false">RollUp!$AB577</f>
        <v>0</v>
      </c>
    </row>
    <row r="578" customFormat="false" ht="12.8" hidden="false" customHeight="false" outlineLevel="0" collapsed="false">
      <c r="A578" s="67" t="n">
        <v>574</v>
      </c>
      <c r="B578" s="68" t="n">
        <f aca="false">EOMONTH(Input!$C$7,A578)</f>
        <v>60387</v>
      </c>
      <c r="D578" s="69" t="n">
        <f aca="false">RollUp!$AB578</f>
        <v>0</v>
      </c>
    </row>
    <row r="579" customFormat="false" ht="12.8" hidden="false" customHeight="false" outlineLevel="0" collapsed="false">
      <c r="A579" s="67" t="n">
        <v>575</v>
      </c>
      <c r="B579" s="68" t="n">
        <f aca="false">EOMONTH(Input!$C$7,A579)</f>
        <v>60418</v>
      </c>
      <c r="D579" s="69" t="n">
        <f aca="false">RollUp!$AB579</f>
        <v>0</v>
      </c>
    </row>
    <row r="580" customFormat="false" ht="12.8" hidden="false" customHeight="false" outlineLevel="0" collapsed="false">
      <c r="A580" s="67" t="n">
        <v>576</v>
      </c>
      <c r="B580" s="68" t="n">
        <f aca="false">EOMONTH(Input!$C$7,A580)</f>
        <v>60448</v>
      </c>
      <c r="D580" s="69" t="n">
        <f aca="false">RollUp!$AB580</f>
        <v>0</v>
      </c>
    </row>
    <row r="581" customFormat="false" ht="12.8" hidden="false" customHeight="false" outlineLevel="0" collapsed="false">
      <c r="A581" s="67" t="n">
        <v>577</v>
      </c>
      <c r="B581" s="68" t="n">
        <f aca="false">EOMONTH(Input!$C$7,A581)</f>
        <v>60479</v>
      </c>
      <c r="D581" s="69" t="n">
        <f aca="false">RollUp!$AB581</f>
        <v>0</v>
      </c>
    </row>
    <row r="582" customFormat="false" ht="12.8" hidden="false" customHeight="false" outlineLevel="0" collapsed="false">
      <c r="A582" s="67" t="n">
        <v>578</v>
      </c>
      <c r="B582" s="68" t="n">
        <f aca="false">EOMONTH(Input!$C$7,A582)</f>
        <v>60510</v>
      </c>
      <c r="D582" s="69" t="n">
        <f aca="false">RollUp!$AB582</f>
        <v>0</v>
      </c>
    </row>
    <row r="583" customFormat="false" ht="12.8" hidden="false" customHeight="false" outlineLevel="0" collapsed="false">
      <c r="A583" s="67" t="n">
        <v>579</v>
      </c>
      <c r="B583" s="68" t="n">
        <f aca="false">EOMONTH(Input!$C$7,A583)</f>
        <v>60540</v>
      </c>
      <c r="D583" s="69" t="n">
        <f aca="false">RollUp!$AB583</f>
        <v>0</v>
      </c>
    </row>
    <row r="584" customFormat="false" ht="12.8" hidden="false" customHeight="false" outlineLevel="0" collapsed="false">
      <c r="A584" s="67" t="n">
        <v>580</v>
      </c>
      <c r="B584" s="68" t="n">
        <f aca="false">EOMONTH(Input!$C$7,A584)</f>
        <v>60571</v>
      </c>
      <c r="D584" s="69" t="n">
        <f aca="false">RollUp!$AB584</f>
        <v>0</v>
      </c>
    </row>
    <row r="585" customFormat="false" ht="12.8" hidden="false" customHeight="false" outlineLevel="0" collapsed="false">
      <c r="A585" s="67" t="n">
        <v>581</v>
      </c>
      <c r="B585" s="68" t="n">
        <f aca="false">EOMONTH(Input!$C$7,A585)</f>
        <v>60601</v>
      </c>
      <c r="D585" s="69" t="n">
        <f aca="false">RollUp!$AB585</f>
        <v>0</v>
      </c>
    </row>
    <row r="586" customFormat="false" ht="12.8" hidden="false" customHeight="false" outlineLevel="0" collapsed="false">
      <c r="A586" s="67" t="n">
        <v>582</v>
      </c>
      <c r="B586" s="68" t="n">
        <f aca="false">EOMONTH(Input!$C$7,A586)</f>
        <v>60632</v>
      </c>
      <c r="D586" s="69" t="n">
        <f aca="false">RollUp!$AB586</f>
        <v>0</v>
      </c>
    </row>
    <row r="587" customFormat="false" ht="12.8" hidden="false" customHeight="false" outlineLevel="0" collapsed="false">
      <c r="A587" s="67" t="n">
        <v>583</v>
      </c>
      <c r="B587" s="68" t="n">
        <f aca="false">EOMONTH(Input!$C$7,A587)</f>
        <v>60663</v>
      </c>
      <c r="D587" s="69" t="n">
        <f aca="false">RollUp!$AB587</f>
        <v>0</v>
      </c>
    </row>
    <row r="588" customFormat="false" ht="12.8" hidden="false" customHeight="false" outlineLevel="0" collapsed="false">
      <c r="A588" s="67" t="n">
        <v>584</v>
      </c>
      <c r="B588" s="68" t="n">
        <f aca="false">EOMONTH(Input!$C$7,A588)</f>
        <v>60691</v>
      </c>
      <c r="D588" s="69" t="n">
        <f aca="false">RollUp!$AB588</f>
        <v>0</v>
      </c>
    </row>
    <row r="589" customFormat="false" ht="12.8" hidden="false" customHeight="false" outlineLevel="0" collapsed="false">
      <c r="A589" s="67" t="n">
        <v>585</v>
      </c>
      <c r="B589" s="68" t="n">
        <f aca="false">EOMONTH(Input!$C$7,A589)</f>
        <v>60722</v>
      </c>
      <c r="D589" s="69" t="n">
        <f aca="false">RollUp!$AB589</f>
        <v>0</v>
      </c>
    </row>
    <row r="590" customFormat="false" ht="12.8" hidden="false" customHeight="false" outlineLevel="0" collapsed="false">
      <c r="A590" s="67" t="n">
        <v>586</v>
      </c>
      <c r="B590" s="68" t="n">
        <f aca="false">EOMONTH(Input!$C$7,A590)</f>
        <v>60752</v>
      </c>
      <c r="D590" s="69" t="n">
        <f aca="false">RollUp!$AB590</f>
        <v>0</v>
      </c>
    </row>
    <row r="591" customFormat="false" ht="12.8" hidden="false" customHeight="false" outlineLevel="0" collapsed="false">
      <c r="A591" s="67" t="n">
        <v>587</v>
      </c>
      <c r="B591" s="68" t="n">
        <f aca="false">EOMONTH(Input!$C$7,A591)</f>
        <v>60783</v>
      </c>
      <c r="D591" s="69" t="n">
        <f aca="false">RollUp!$AB591</f>
        <v>0</v>
      </c>
    </row>
    <row r="592" customFormat="false" ht="12.8" hidden="false" customHeight="false" outlineLevel="0" collapsed="false">
      <c r="A592" s="67" t="n">
        <v>588</v>
      </c>
      <c r="B592" s="68" t="n">
        <f aca="false">EOMONTH(Input!$C$7,A592)</f>
        <v>60813</v>
      </c>
      <c r="D592" s="69" t="n">
        <f aca="false">RollUp!$AB592</f>
        <v>0</v>
      </c>
    </row>
    <row r="593" customFormat="false" ht="12.8" hidden="false" customHeight="false" outlineLevel="0" collapsed="false">
      <c r="A593" s="67" t="n">
        <v>589</v>
      </c>
      <c r="B593" s="68" t="n">
        <f aca="false">EOMONTH(Input!$C$7,A593)</f>
        <v>60844</v>
      </c>
      <c r="D593" s="69" t="n">
        <f aca="false">RollUp!$AB593</f>
        <v>0</v>
      </c>
    </row>
    <row r="594" customFormat="false" ht="12.8" hidden="false" customHeight="false" outlineLevel="0" collapsed="false">
      <c r="A594" s="67" t="n">
        <v>590</v>
      </c>
      <c r="B594" s="68" t="n">
        <f aca="false">EOMONTH(Input!$C$7,A594)</f>
        <v>60875</v>
      </c>
      <c r="D594" s="69" t="n">
        <f aca="false">RollUp!$AB594</f>
        <v>0</v>
      </c>
    </row>
    <row r="595" customFormat="false" ht="12.8" hidden="false" customHeight="false" outlineLevel="0" collapsed="false">
      <c r="A595" s="67" t="n">
        <v>591</v>
      </c>
      <c r="B595" s="68" t="n">
        <f aca="false">EOMONTH(Input!$C$7,A595)</f>
        <v>60905</v>
      </c>
      <c r="D595" s="69" t="n">
        <f aca="false">RollUp!$AB595</f>
        <v>0</v>
      </c>
    </row>
    <row r="596" customFormat="false" ht="12.8" hidden="false" customHeight="false" outlineLevel="0" collapsed="false">
      <c r="A596" s="67" t="n">
        <v>592</v>
      </c>
      <c r="B596" s="68" t="n">
        <f aca="false">EOMONTH(Input!$C$7,A596)</f>
        <v>60936</v>
      </c>
      <c r="D596" s="69" t="n">
        <f aca="false">RollUp!$AB596</f>
        <v>0</v>
      </c>
    </row>
    <row r="597" customFormat="false" ht="12.8" hidden="false" customHeight="false" outlineLevel="0" collapsed="false">
      <c r="A597" s="67" t="n">
        <v>593</v>
      </c>
      <c r="B597" s="68" t="n">
        <f aca="false">EOMONTH(Input!$C$7,A597)</f>
        <v>60966</v>
      </c>
      <c r="D597" s="69" t="n">
        <f aca="false">RollUp!$AB597</f>
        <v>0</v>
      </c>
    </row>
    <row r="598" customFormat="false" ht="12.8" hidden="false" customHeight="false" outlineLevel="0" collapsed="false">
      <c r="A598" s="67" t="n">
        <v>594</v>
      </c>
      <c r="B598" s="68" t="n">
        <f aca="false">EOMONTH(Input!$C$7,A598)</f>
        <v>60997</v>
      </c>
      <c r="D598" s="69" t="n">
        <f aca="false">RollUp!$AB598</f>
        <v>0</v>
      </c>
    </row>
    <row r="599" customFormat="false" ht="12.8" hidden="false" customHeight="false" outlineLevel="0" collapsed="false">
      <c r="A599" s="67" t="n">
        <v>595</v>
      </c>
      <c r="B599" s="68" t="n">
        <f aca="false">EOMONTH(Input!$C$7,A599)</f>
        <v>61028</v>
      </c>
      <c r="D599" s="69" t="n">
        <f aca="false">RollUp!$AB599</f>
        <v>0</v>
      </c>
    </row>
    <row r="600" customFormat="false" ht="12.8" hidden="false" customHeight="false" outlineLevel="0" collapsed="false">
      <c r="A600" s="67" t="n">
        <v>596</v>
      </c>
      <c r="B600" s="68" t="n">
        <f aca="false">EOMONTH(Input!$C$7,A600)</f>
        <v>61056</v>
      </c>
      <c r="D600" s="69" t="n">
        <f aca="false">RollUp!$AB600</f>
        <v>0</v>
      </c>
    </row>
    <row r="601" customFormat="false" ht="12.8" hidden="false" customHeight="false" outlineLevel="0" collapsed="false">
      <c r="A601" s="67" t="n">
        <v>597</v>
      </c>
      <c r="B601" s="68" t="n">
        <f aca="false">EOMONTH(Input!$C$7,A601)</f>
        <v>61087</v>
      </c>
      <c r="D601" s="69" t="n">
        <f aca="false">RollUp!$AB601</f>
        <v>0</v>
      </c>
    </row>
    <row r="602" customFormat="false" ht="12.8" hidden="false" customHeight="false" outlineLevel="0" collapsed="false">
      <c r="A602" s="67" t="n">
        <v>598</v>
      </c>
      <c r="B602" s="68" t="n">
        <f aca="false">EOMONTH(Input!$C$7,A602)</f>
        <v>61117</v>
      </c>
      <c r="D602" s="69" t="n">
        <f aca="false">RollUp!$AB602</f>
        <v>0</v>
      </c>
    </row>
    <row r="603" customFormat="false" ht="12.8" hidden="false" customHeight="false" outlineLevel="0" collapsed="false">
      <c r="A603" s="67" t="n">
        <v>599</v>
      </c>
      <c r="B603" s="68" t="n">
        <f aca="false">EOMONTH(Input!$C$7,A603)</f>
        <v>61148</v>
      </c>
      <c r="D603" s="69" t="n">
        <f aca="false">RollUp!$AB603</f>
        <v>0</v>
      </c>
    </row>
    <row r="604" customFormat="false" ht="12.8" hidden="false" customHeight="false" outlineLevel="0" collapsed="false">
      <c r="A604" s="67" t="n">
        <v>600</v>
      </c>
      <c r="B604" s="68" t="n">
        <f aca="false">EOMONTH(Input!$C$7,A604)</f>
        <v>61178</v>
      </c>
      <c r="D604" s="69" t="n">
        <f aca="false">RollUp!$AB604</f>
        <v>0</v>
      </c>
    </row>
    <row r="605" customFormat="false" ht="12.8" hidden="false" customHeight="false" outlineLevel="0" collapsed="false">
      <c r="A605" s="67" t="n">
        <v>601</v>
      </c>
      <c r="B605" s="68" t="n">
        <f aca="false">EOMONTH(Input!$C$7,A605)</f>
        <v>61209</v>
      </c>
      <c r="D605" s="69" t="n">
        <f aca="false">RollUp!$AB605</f>
        <v>0</v>
      </c>
    </row>
    <row r="606" customFormat="false" ht="12.8" hidden="false" customHeight="false" outlineLevel="0" collapsed="false">
      <c r="A606" s="67" t="n">
        <v>602</v>
      </c>
      <c r="B606" s="68" t="n">
        <f aca="false">EOMONTH(Input!$C$7,A606)</f>
        <v>61240</v>
      </c>
      <c r="D606" s="69" t="n">
        <f aca="false">RollUp!$AB606</f>
        <v>0</v>
      </c>
    </row>
    <row r="607" customFormat="false" ht="12.8" hidden="false" customHeight="false" outlineLevel="0" collapsed="false">
      <c r="A607" s="67" t="n">
        <v>603</v>
      </c>
      <c r="B607" s="68" t="n">
        <f aca="false">EOMONTH(Input!$C$7,A607)</f>
        <v>61270</v>
      </c>
      <c r="D607" s="69" t="n">
        <f aca="false">RollUp!$AB607</f>
        <v>0</v>
      </c>
    </row>
    <row r="608" customFormat="false" ht="12.8" hidden="false" customHeight="false" outlineLevel="0" collapsed="false">
      <c r="A608" s="67" t="n">
        <v>604</v>
      </c>
      <c r="B608" s="68" t="n">
        <f aca="false">EOMONTH(Input!$C$7,A608)</f>
        <v>61301</v>
      </c>
      <c r="D608" s="69" t="n">
        <f aca="false">RollUp!$AB608</f>
        <v>0</v>
      </c>
    </row>
    <row r="609" customFormat="false" ht="12.8" hidden="false" customHeight="false" outlineLevel="0" collapsed="false">
      <c r="A609" s="67" t="n">
        <v>605</v>
      </c>
      <c r="B609" s="68" t="n">
        <f aca="false">EOMONTH(Input!$C$7,A609)</f>
        <v>61331</v>
      </c>
      <c r="D609" s="69" t="n">
        <f aca="false">RollUp!$AB609</f>
        <v>0</v>
      </c>
    </row>
    <row r="610" customFormat="false" ht="12.8" hidden="false" customHeight="false" outlineLevel="0" collapsed="false">
      <c r="A610" s="67" t="n">
        <v>606</v>
      </c>
      <c r="B610" s="68" t="n">
        <f aca="false">EOMONTH(Input!$C$7,A610)</f>
        <v>61362</v>
      </c>
      <c r="D610" s="69" t="n">
        <f aca="false">RollUp!$AB610</f>
        <v>0</v>
      </c>
    </row>
    <row r="611" customFormat="false" ht="12.8" hidden="false" customHeight="false" outlineLevel="0" collapsed="false">
      <c r="A611" s="67" t="n">
        <v>607</v>
      </c>
      <c r="B611" s="68" t="n">
        <f aca="false">EOMONTH(Input!$C$7,A611)</f>
        <v>61393</v>
      </c>
      <c r="D611" s="69" t="n">
        <f aca="false">RollUp!$AB611</f>
        <v>0</v>
      </c>
    </row>
    <row r="612" customFormat="false" ht="12.8" hidden="false" customHeight="false" outlineLevel="0" collapsed="false">
      <c r="A612" s="67" t="n">
        <v>608</v>
      </c>
      <c r="B612" s="68" t="n">
        <f aca="false">EOMONTH(Input!$C$7,A612)</f>
        <v>61422</v>
      </c>
      <c r="D612" s="69" t="n">
        <f aca="false">RollUp!$AB612</f>
        <v>0</v>
      </c>
    </row>
    <row r="613" customFormat="false" ht="12.8" hidden="false" customHeight="false" outlineLevel="0" collapsed="false">
      <c r="A613" s="67" t="n">
        <v>609</v>
      </c>
      <c r="B613" s="68" t="n">
        <f aca="false">EOMONTH(Input!$C$7,A613)</f>
        <v>61453</v>
      </c>
      <c r="D613" s="69" t="n">
        <f aca="false">RollUp!$AB613</f>
        <v>0</v>
      </c>
    </row>
    <row r="614" customFormat="false" ht="12.8" hidden="false" customHeight="false" outlineLevel="0" collapsed="false">
      <c r="A614" s="67" t="n">
        <v>610</v>
      </c>
      <c r="B614" s="68" t="n">
        <f aca="false">EOMONTH(Input!$C$7,A614)</f>
        <v>61483</v>
      </c>
      <c r="D614" s="69" t="n">
        <f aca="false">RollUp!$AB614</f>
        <v>0</v>
      </c>
    </row>
    <row r="615" customFormat="false" ht="12.8" hidden="false" customHeight="false" outlineLevel="0" collapsed="false">
      <c r="A615" s="67" t="n">
        <v>611</v>
      </c>
      <c r="B615" s="68" t="n">
        <f aca="false">EOMONTH(Input!$C$7,A615)</f>
        <v>61514</v>
      </c>
      <c r="D615" s="69" t="n">
        <f aca="false">RollUp!$AB615</f>
        <v>0</v>
      </c>
    </row>
    <row r="616" customFormat="false" ht="12.8" hidden="false" customHeight="false" outlineLevel="0" collapsed="false">
      <c r="A616" s="67" t="n">
        <v>612</v>
      </c>
      <c r="B616" s="68" t="n">
        <f aca="false">EOMONTH(Input!$C$7,A616)</f>
        <v>61544</v>
      </c>
      <c r="D616" s="69" t="n">
        <f aca="false">RollUp!$AB616</f>
        <v>0</v>
      </c>
    </row>
    <row r="617" customFormat="false" ht="12.8" hidden="false" customHeight="false" outlineLevel="0" collapsed="false">
      <c r="A617" s="67" t="n">
        <v>613</v>
      </c>
      <c r="B617" s="68" t="n">
        <f aca="false">EOMONTH(Input!$C$7,A617)</f>
        <v>61575</v>
      </c>
      <c r="D617" s="69" t="n">
        <f aca="false">RollUp!$AB617</f>
        <v>0</v>
      </c>
    </row>
    <row r="618" customFormat="false" ht="12.8" hidden="false" customHeight="false" outlineLevel="0" collapsed="false">
      <c r="A618" s="67" t="n">
        <v>614</v>
      </c>
      <c r="B618" s="68" t="n">
        <f aca="false">EOMONTH(Input!$C$7,A618)</f>
        <v>61606</v>
      </c>
      <c r="D618" s="69" t="n">
        <f aca="false">RollUp!$AB618</f>
        <v>0</v>
      </c>
    </row>
    <row r="619" customFormat="false" ht="12.8" hidden="false" customHeight="false" outlineLevel="0" collapsed="false">
      <c r="A619" s="67" t="n">
        <v>615</v>
      </c>
      <c r="B619" s="68" t="n">
        <f aca="false">EOMONTH(Input!$C$7,A619)</f>
        <v>61636</v>
      </c>
      <c r="D619" s="69" t="n">
        <f aca="false">RollUp!$AB619</f>
        <v>0</v>
      </c>
    </row>
    <row r="620" customFormat="false" ht="12.8" hidden="false" customHeight="false" outlineLevel="0" collapsed="false">
      <c r="A620" s="67" t="n">
        <v>616</v>
      </c>
      <c r="B620" s="68" t="n">
        <f aca="false">EOMONTH(Input!$C$7,A620)</f>
        <v>61667</v>
      </c>
      <c r="D620" s="69" t="n">
        <f aca="false">RollUp!$AB620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7.08"/>
    <col collapsed="false" customWidth="true" hidden="false" outlineLevel="0" max="2" min="2" style="68" width="10.46"/>
    <col collapsed="false" customWidth="true" hidden="false" outlineLevel="0" max="3" min="3" style="67" width="1.29"/>
    <col collapsed="false" customWidth="false" hidden="false" outlineLevel="0" max="4" min="4" style="69" width="11.57"/>
    <col collapsed="false" customWidth="true" hidden="false" outlineLevel="0" max="5" min="5" style="0" width="1.29"/>
    <col collapsed="false" customWidth="false" hidden="false" outlineLevel="0" max="6" min="6" style="0" width="11.57"/>
    <col collapsed="false" customWidth="false" hidden="false" outlineLevel="0" max="1025" min="7" style="0" width="11.52"/>
  </cols>
  <sheetData>
    <row r="1" customFormat="false" ht="19.25" hidden="false" customHeight="false" outlineLevel="0" collapsed="false">
      <c r="A1" s="70" t="s">
        <v>187</v>
      </c>
    </row>
    <row r="2" customFormat="false" ht="12.05" hidden="false" customHeight="false" outlineLevel="0" collapsed="false">
      <c r="D2" s="71" t="s">
        <v>188</v>
      </c>
    </row>
    <row r="3" customFormat="false" ht="12.05" hidden="false" customHeight="false" outlineLevel="0" collapsed="false">
      <c r="A3" s="73" t="s">
        <v>169</v>
      </c>
      <c r="B3" s="74" t="s">
        <v>170</v>
      </c>
      <c r="D3" s="75" t="s">
        <v>189</v>
      </c>
    </row>
    <row r="4" customFormat="false" ht="12.05" hidden="false" customHeight="false" outlineLevel="0" collapsed="false">
      <c r="A4" s="67" t="n">
        <v>0</v>
      </c>
      <c r="B4" s="68" t="n">
        <f aca="false">EOMONTH(Input!$C$7,A4)</f>
        <v>42916</v>
      </c>
      <c r="D4" s="69" t="n">
        <f aca="false">RollUp!$AB4+RollUp!$AA4+Mortgage!$I4+401k_01!$H4+401k_02!$H4+Roth_01!$F4+Roth_02!$F4+IRA_01!$F4+IRA_02!$F4+Invest_01!$F4+Invest_02!$F4</f>
        <v>81854.0662540045</v>
      </c>
    </row>
    <row r="5" customFormat="false" ht="12.05" hidden="false" customHeight="false" outlineLevel="0" collapsed="false">
      <c r="A5" s="67" t="n">
        <v>1</v>
      </c>
      <c r="B5" s="68" t="n">
        <f aca="false">EOMONTH(Input!$C$7,A5)</f>
        <v>42947</v>
      </c>
      <c r="D5" s="69" t="n">
        <f aca="false">RollUp!$AB5+RollUp!$AA5+Mortgage!$I5+401k_01!$H5+401k_02!$H5+Roth_01!$F5+Roth_02!$F5+IRA_01!$F5+IRA_02!$F5+Invest_01!$F5+Invest_02!$F5</f>
        <v>84096.3622365231</v>
      </c>
    </row>
    <row r="6" customFormat="false" ht="12.05" hidden="false" customHeight="false" outlineLevel="0" collapsed="false">
      <c r="A6" s="67" t="n">
        <v>2</v>
      </c>
      <c r="B6" s="68" t="n">
        <f aca="false">EOMONTH(Input!$C$7,A6)</f>
        <v>42978</v>
      </c>
      <c r="D6" s="69" t="n">
        <f aca="false">RollUp!$AB6+RollUp!$AA6+Mortgage!$I6+401k_01!$H6+401k_02!$H6+Roth_01!$F6+Roth_02!$F6+IRA_01!$F6+IRA_02!$F6+Invest_01!$F6+Invest_02!$F6</f>
        <v>86346.0294397356</v>
      </c>
    </row>
    <row r="7" customFormat="false" ht="12.05" hidden="false" customHeight="false" outlineLevel="0" collapsed="false">
      <c r="A7" s="67" t="n">
        <v>3</v>
      </c>
      <c r="B7" s="68" t="n">
        <f aca="false">EOMONTH(Input!$C$7,A7)</f>
        <v>43008</v>
      </c>
      <c r="D7" s="69" t="n">
        <f aca="false">RollUp!$AB7+RollUp!$AA7+Mortgage!$I7+401k_01!$H7+401k_02!$H7+Roth_01!$F7+Roth_02!$F7+IRA_01!$F7+IRA_02!$F7+Invest_01!$F7+Invest_02!$F7</f>
        <v>88603.0804881594</v>
      </c>
    </row>
    <row r="8" customFormat="false" ht="12.05" hidden="false" customHeight="false" outlineLevel="0" collapsed="false">
      <c r="A8" s="67" t="n">
        <v>4</v>
      </c>
      <c r="B8" s="68" t="n">
        <f aca="false">EOMONTH(Input!$C$7,A8)</f>
        <v>43039</v>
      </c>
      <c r="D8" s="69" t="n">
        <f aca="false">RollUp!$AB8+RollUp!$AA8+Mortgage!$I8+401k_01!$H8+401k_02!$H8+Roth_01!$F8+Roth_02!$F8+IRA_01!$F8+IRA_02!$F8+Invest_01!$F8+Invest_02!$F8</f>
        <v>90867.5278652063</v>
      </c>
    </row>
    <row r="9" customFormat="false" ht="12.05" hidden="false" customHeight="false" outlineLevel="0" collapsed="false">
      <c r="A9" s="67" t="n">
        <v>5</v>
      </c>
      <c r="B9" s="68" t="n">
        <f aca="false">EOMONTH(Input!$C$7,A9)</f>
        <v>43069</v>
      </c>
      <c r="D9" s="69" t="n">
        <f aca="false">RollUp!$AB9+RollUp!$AA9+Mortgage!$I9+401k_01!$H9+401k_02!$H9+Roth_01!$F9+Roth_02!$F9+IRA_01!$F9+IRA_02!$F9+Invest_01!$F9+Invest_02!$F9</f>
        <v>93139.3839101443</v>
      </c>
    </row>
    <row r="10" customFormat="false" ht="12.05" hidden="false" customHeight="false" outlineLevel="0" collapsed="false">
      <c r="A10" s="67" t="n">
        <v>6</v>
      </c>
      <c r="B10" s="68" t="n">
        <f aca="false">EOMONTH(Input!$C$7,A10)</f>
        <v>43100</v>
      </c>
      <c r="D10" s="69" t="n">
        <f aca="false">RollUp!$AB10+RollUp!$AA10+Mortgage!$I10+401k_01!$H10+401k_02!$H10+Roth_01!$F10+Roth_02!$F10+IRA_01!$F10+IRA_02!$F10+Invest_01!$F10+Invest_02!$F10</f>
        <v>95418.660815014</v>
      </c>
    </row>
    <row r="11" customFormat="false" ht="12.05" hidden="false" customHeight="false" outlineLevel="0" collapsed="false">
      <c r="A11" s="67" t="n">
        <v>7</v>
      </c>
      <c r="B11" s="68" t="n">
        <f aca="false">EOMONTH(Input!$C$7,A11)</f>
        <v>43131</v>
      </c>
      <c r="D11" s="69" t="n">
        <f aca="false">RollUp!$AB11+RollUp!$AA11+Mortgage!$I11+401k_01!$H11+401k_02!$H11+Roth_01!$F11+Roth_02!$F11+IRA_01!$F11+IRA_02!$F11+Invest_01!$F11+Invest_02!$F11</f>
        <v>97705.3706215006</v>
      </c>
    </row>
    <row r="12" customFormat="false" ht="12.05" hidden="false" customHeight="false" outlineLevel="0" collapsed="false">
      <c r="A12" s="67" t="n">
        <v>8</v>
      </c>
      <c r="B12" s="68" t="n">
        <f aca="false">EOMONTH(Input!$C$7,A12)</f>
        <v>43159</v>
      </c>
      <c r="D12" s="69" t="n">
        <f aca="false">RollUp!$AB12+RollUp!$AA12+Mortgage!$I12+401k_01!$H12+401k_02!$H12+Roth_01!$F12+Roth_02!$F12+IRA_01!$F12+IRA_02!$F12+Invest_01!$F12+Invest_02!$F12</f>
        <v>99999.525217759</v>
      </c>
    </row>
    <row r="13" customFormat="false" ht="12.05" hidden="false" customHeight="false" outlineLevel="0" collapsed="false">
      <c r="A13" s="67" t="n">
        <v>9</v>
      </c>
      <c r="B13" s="68" t="n">
        <f aca="false">EOMONTH(Input!$C$7,A13)</f>
        <v>43190</v>
      </c>
      <c r="D13" s="69" t="n">
        <f aca="false">RollUp!$AB13+RollUp!$AA13+Mortgage!$I13+401k_01!$H13+401k_02!$H13+Roth_01!$F13+Roth_02!$F13+IRA_01!$F13+IRA_02!$F13+Invest_01!$F13+Invest_02!$F13</f>
        <v>102301.136335192</v>
      </c>
    </row>
    <row r="14" customFormat="false" ht="12.05" hidden="false" customHeight="false" outlineLevel="0" collapsed="false">
      <c r="A14" s="67" t="n">
        <v>10</v>
      </c>
      <c r="B14" s="68" t="n">
        <f aca="false">EOMONTH(Input!$C$7,A14)</f>
        <v>43220</v>
      </c>
      <c r="D14" s="69" t="n">
        <f aca="false">RollUp!$AB14+RollUp!$AA14+Mortgage!$I14+401k_01!$H14+401k_02!$H14+Roth_01!$F14+Roth_02!$F14+IRA_01!$F14+IRA_02!$F14+Invest_01!$F14+Invest_02!$F14</f>
        <v>104610.21554518</v>
      </c>
    </row>
    <row r="15" customFormat="false" ht="12.05" hidden="false" customHeight="false" outlineLevel="0" collapsed="false">
      <c r="A15" s="67" t="n">
        <v>11</v>
      </c>
      <c r="B15" s="68" t="n">
        <f aca="false">EOMONTH(Input!$C$7,A15)</f>
        <v>43251</v>
      </c>
      <c r="D15" s="69" t="n">
        <f aca="false">RollUp!$AB15+RollUp!$AA15+Mortgage!$I15+401k_01!$H15+401k_02!$H15+Roth_01!$F15+Roth_02!$F15+IRA_01!$F15+IRA_02!$F15+Invest_01!$F15+Invest_02!$F15</f>
        <v>106926.774255766</v>
      </c>
    </row>
    <row r="16" customFormat="false" ht="12.05" hidden="false" customHeight="false" outlineLevel="0" collapsed="false">
      <c r="A16" s="67" t="n">
        <v>12</v>
      </c>
      <c r="B16" s="68" t="n">
        <f aca="false">EOMONTH(Input!$C$7,A16)</f>
        <v>43281</v>
      </c>
      <c r="D16" s="69" t="n">
        <f aca="false">RollUp!$AB16+RollUp!$AA16+Mortgage!$I16+401k_01!$H16+401k_02!$H16+Roth_01!$F16+Roth_02!$F16+IRA_01!$F16+IRA_02!$F16+Invest_01!$F16+Invest_02!$F16</f>
        <v>109272.915374953</v>
      </c>
    </row>
    <row r="17" customFormat="false" ht="12.8" hidden="false" customHeight="false" outlineLevel="0" collapsed="false">
      <c r="A17" s="67" t="n">
        <v>13</v>
      </c>
      <c r="B17" s="68" t="n">
        <f aca="false">EOMONTH(Input!$C$7,A17)</f>
        <v>43312</v>
      </c>
      <c r="D17" s="69" t="n">
        <f aca="false">RollUp!$AB17+RollUp!$AA17+Mortgage!$I17+401k_01!$H17+401k_02!$H17+Roth_01!$F17+Roth_02!$F17+IRA_01!$F17+IRA_02!$F17+Invest_01!$F17+Invest_02!$F17</f>
        <v>111713.910321341</v>
      </c>
    </row>
    <row r="18" customFormat="false" ht="12.8" hidden="false" customHeight="false" outlineLevel="0" collapsed="false">
      <c r="A18" s="67" t="n">
        <v>14</v>
      </c>
      <c r="B18" s="68" t="n">
        <f aca="false">EOMONTH(Input!$C$7,A18)</f>
        <v>43343</v>
      </c>
      <c r="D18" s="69" t="n">
        <f aca="false">RollUp!$AB18+RollUp!$AA18+Mortgage!$I18+401k_01!$H18+401k_02!$H18+Roth_01!$F18+Roth_02!$F18+IRA_01!$F18+IRA_02!$F18+Invest_01!$F18+Invest_02!$F18</f>
        <v>114163.673876862</v>
      </c>
    </row>
    <row r="19" customFormat="false" ht="12.8" hidden="false" customHeight="false" outlineLevel="0" collapsed="false">
      <c r="A19" s="67" t="n">
        <v>15</v>
      </c>
      <c r="B19" s="68" t="n">
        <f aca="false">EOMONTH(Input!$C$7,A19)</f>
        <v>43373</v>
      </c>
      <c r="D19" s="69" t="n">
        <f aca="false">RollUp!$AB19+RollUp!$AA19+Mortgage!$I19+401k_01!$H19+401k_02!$H19+Roth_01!$F19+Roth_02!$F19+IRA_01!$F19+IRA_02!$F19+Invest_01!$F19+Invest_02!$F19</f>
        <v>117119.151129812</v>
      </c>
    </row>
    <row r="20" customFormat="false" ht="12.8" hidden="false" customHeight="false" outlineLevel="0" collapsed="false">
      <c r="A20" s="67" t="n">
        <v>16</v>
      </c>
      <c r="B20" s="68" t="n">
        <f aca="false">EOMONTH(Input!$C$7,A20)</f>
        <v>43404</v>
      </c>
      <c r="D20" s="69" t="n">
        <f aca="false">RollUp!$AB20+RollUp!$AA20+Mortgage!$I20+401k_01!$H20+401k_02!$H20+Roth_01!$F20+Roth_02!$F20+IRA_01!$F20+IRA_02!$F20+Invest_01!$F20+Invest_02!$F20</f>
        <v>120362.326439501</v>
      </c>
    </row>
    <row r="21" customFormat="false" ht="12.8" hidden="false" customHeight="false" outlineLevel="0" collapsed="false">
      <c r="A21" s="67" t="n">
        <v>17</v>
      </c>
      <c r="B21" s="68" t="n">
        <f aca="false">EOMONTH(Input!$C$7,A21)</f>
        <v>43434</v>
      </c>
      <c r="D21" s="69" t="n">
        <f aca="false">RollUp!$AB21+RollUp!$AA21+Mortgage!$I21+401k_01!$H21+401k_02!$H21+Roth_01!$F21+Roth_02!$F21+IRA_01!$F21+IRA_02!$F21+Invest_01!$F21+Invest_02!$F21</f>
        <v>123630.334091633</v>
      </c>
    </row>
    <row r="22" customFormat="false" ht="12.8" hidden="false" customHeight="false" outlineLevel="0" collapsed="false">
      <c r="A22" s="67" t="n">
        <v>18</v>
      </c>
      <c r="B22" s="68" t="n">
        <f aca="false">EOMONTH(Input!$C$7,A22)</f>
        <v>43465</v>
      </c>
      <c r="D22" s="69" t="n">
        <f aca="false">RollUp!$AB22+RollUp!$AA22+Mortgage!$I22+401k_01!$H22+401k_02!$H22+Roth_01!$F22+Roth_02!$F22+IRA_01!$F22+IRA_02!$F22+Invest_01!$F22+Invest_02!$F22</f>
        <v>126918.085790039</v>
      </c>
    </row>
    <row r="23" customFormat="false" ht="12.8" hidden="false" customHeight="false" outlineLevel="0" collapsed="false">
      <c r="A23" s="67" t="n">
        <v>19</v>
      </c>
      <c r="B23" s="68" t="n">
        <f aca="false">EOMONTH(Input!$C$7,A23)</f>
        <v>43496</v>
      </c>
      <c r="D23" s="69" t="n">
        <f aca="false">RollUp!$AB23+RollUp!$AA23+Mortgage!$I23+401k_01!$H23+401k_02!$H23+Roth_01!$F23+Roth_02!$F23+IRA_01!$F23+IRA_02!$F23+Invest_01!$F23+Invest_02!$F23</f>
        <v>130225.649350106</v>
      </c>
    </row>
    <row r="24" customFormat="false" ht="12.8" hidden="false" customHeight="false" outlineLevel="0" collapsed="false">
      <c r="A24" s="67" t="n">
        <v>20</v>
      </c>
      <c r="B24" s="68" t="n">
        <f aca="false">EOMONTH(Input!$C$7,A24)</f>
        <v>43524</v>
      </c>
      <c r="D24" s="69" t="n">
        <f aca="false">RollUp!$AB24+RollUp!$AA24+Mortgage!$I24+401k_01!$H24+401k_02!$H24+Roth_01!$F24+Roth_02!$F24+IRA_01!$F24+IRA_02!$F24+Invest_01!$F24+Invest_02!$F24</f>
        <v>133553.197653867</v>
      </c>
    </row>
    <row r="25" customFormat="false" ht="12.8" hidden="false" customHeight="false" outlineLevel="0" collapsed="false">
      <c r="A25" s="67" t="n">
        <v>21</v>
      </c>
      <c r="B25" s="68" t="n">
        <f aca="false">EOMONTH(Input!$C$7,A25)</f>
        <v>43555</v>
      </c>
      <c r="D25" s="69" t="n">
        <f aca="false">RollUp!$AB25+RollUp!$AA25+Mortgage!$I25+401k_01!$H25+401k_02!$H25+Roth_01!$F25+Roth_02!$F25+IRA_01!$F25+IRA_02!$F25+Invest_01!$F25+Invest_02!$F25</f>
        <v>136900.90768179</v>
      </c>
    </row>
    <row r="26" customFormat="false" ht="12.8" hidden="false" customHeight="false" outlineLevel="0" collapsed="false">
      <c r="A26" s="67" t="n">
        <v>22</v>
      </c>
      <c r="B26" s="68" t="n">
        <f aca="false">EOMONTH(Input!$C$7,A26)</f>
        <v>43585</v>
      </c>
      <c r="D26" s="69" t="n">
        <f aca="false">RollUp!$AB26+RollUp!$AA26+Mortgage!$I26+401k_01!$H26+401k_02!$H26+Roth_01!$F26+Roth_02!$F26+IRA_01!$F26+IRA_02!$F26+Invest_01!$F26+Invest_02!$F26</f>
        <v>140268.958519873</v>
      </c>
    </row>
    <row r="27" customFormat="false" ht="12.8" hidden="false" customHeight="false" outlineLevel="0" collapsed="false">
      <c r="A27" s="67" t="n">
        <v>23</v>
      </c>
      <c r="B27" s="68" t="n">
        <f aca="false">EOMONTH(Input!$C$7,A27)</f>
        <v>43616</v>
      </c>
      <c r="D27" s="69" t="n">
        <f aca="false">RollUp!$AB27+RollUp!$AA27+Mortgage!$I27+401k_01!$H27+401k_02!$H27+Roth_01!$F27+Roth_02!$F27+IRA_01!$F27+IRA_02!$F27+Invest_01!$F27+Invest_02!$F27</f>
        <v>143657.531346063</v>
      </c>
    </row>
    <row r="28" customFormat="false" ht="12.05" hidden="false" customHeight="false" outlineLevel="0" collapsed="false">
      <c r="A28" s="67" t="n">
        <v>24</v>
      </c>
      <c r="B28" s="68" t="n">
        <f aca="false">EOMONTH(Input!$C$7,A28)</f>
        <v>43646</v>
      </c>
      <c r="D28" s="69" t="n">
        <f aca="false">RollUp!$AB28+RollUp!$AA28+Mortgage!$I28+401k_01!$H28+401k_02!$H28+Roth_01!$F28+Roth_02!$F28+IRA_01!$F28+IRA_02!$F28+Invest_01!$F28+Invest_02!$F28</f>
        <v>147178.272121351</v>
      </c>
    </row>
    <row r="29" customFormat="false" ht="12.05" hidden="false" customHeight="false" outlineLevel="0" collapsed="false">
      <c r="A29" s="67" t="n">
        <v>25</v>
      </c>
      <c r="B29" s="68" t="n">
        <f aca="false">EOMONTH(Input!$C$7,A29)</f>
        <v>43677</v>
      </c>
      <c r="D29" s="69" t="n">
        <f aca="false">RollUp!$AB29+RollUp!$AA29+Mortgage!$I29+401k_01!$H29+401k_02!$H29+Roth_01!$F29+Roth_02!$F29+IRA_01!$F29+IRA_02!$F29+Invest_01!$F29+Invest_02!$F29</f>
        <v>150722.985532546</v>
      </c>
    </row>
    <row r="30" customFormat="false" ht="12.05" hidden="false" customHeight="false" outlineLevel="0" collapsed="false">
      <c r="A30" s="67" t="n">
        <v>26</v>
      </c>
      <c r="B30" s="68" t="n">
        <f aca="false">EOMONTH(Input!$C$7,A30)</f>
        <v>43708</v>
      </c>
      <c r="D30" s="69" t="n">
        <f aca="false">RollUp!$AB30+RollUp!$AA30+Mortgage!$I30+401k_01!$H30+401k_02!$H30+Roth_01!$F30+Roth_02!$F30+IRA_01!$F30+IRA_02!$F30+Invest_01!$F30+Invest_02!$F30</f>
        <v>154290.157686309</v>
      </c>
    </row>
    <row r="31" customFormat="false" ht="12.05" hidden="false" customHeight="false" outlineLevel="0" collapsed="false">
      <c r="A31" s="67" t="n">
        <v>27</v>
      </c>
      <c r="B31" s="68" t="n">
        <f aca="false">EOMONTH(Input!$C$7,A31)</f>
        <v>43738</v>
      </c>
      <c r="D31" s="69" t="n">
        <f aca="false">RollUp!$AB31+RollUp!$AA31+Mortgage!$I31+401k_01!$H31+401k_02!$H31+Roth_01!$F31+Roth_02!$F31+IRA_01!$F31+IRA_02!$F31+Invest_01!$F31+Invest_02!$F31</f>
        <v>157879.961449562</v>
      </c>
    </row>
    <row r="32" customFormat="false" ht="12.05" hidden="false" customHeight="false" outlineLevel="0" collapsed="false">
      <c r="A32" s="67" t="n">
        <v>28</v>
      </c>
      <c r="B32" s="68" t="n">
        <f aca="false">EOMONTH(Input!$C$7,A32)</f>
        <v>43769</v>
      </c>
      <c r="D32" s="69" t="n">
        <f aca="false">RollUp!$AB32+RollUp!$AA32+Mortgage!$I32+401k_01!$H32+401k_02!$H32+Roth_01!$F32+Roth_02!$F32+IRA_01!$F32+IRA_02!$F32+Invest_01!$F32+Invest_02!$F32</f>
        <v>161492.605830553</v>
      </c>
    </row>
    <row r="33" customFormat="false" ht="12.05" hidden="false" customHeight="false" outlineLevel="0" collapsed="false">
      <c r="A33" s="67" t="n">
        <v>29</v>
      </c>
      <c r="B33" s="68" t="n">
        <f aca="false">EOMONTH(Input!$C$7,A33)</f>
        <v>43799</v>
      </c>
      <c r="D33" s="69" t="n">
        <f aca="false">RollUp!$AB33+RollUp!$AA33+Mortgage!$I33+401k_01!$H33+401k_02!$H33+Roth_01!$F33+Roth_02!$F33+IRA_01!$F33+IRA_02!$F33+Invest_01!$F33+Invest_02!$F33</f>
        <v>165128.303006884</v>
      </c>
    </row>
    <row r="34" customFormat="false" ht="12.05" hidden="false" customHeight="false" outlineLevel="0" collapsed="false">
      <c r="A34" s="67" t="n">
        <v>30</v>
      </c>
      <c r="B34" s="68" t="n">
        <f aca="false">EOMONTH(Input!$C$7,A34)</f>
        <v>43830</v>
      </c>
      <c r="D34" s="69" t="n">
        <f aca="false">RollUp!$AB34+RollUp!$AA34+Mortgage!$I34+401k_01!$H34+401k_02!$H34+Roth_01!$F34+Roth_02!$F34+IRA_01!$F34+IRA_02!$F34+Invest_01!$F34+Invest_02!$F34</f>
        <v>168787.267698222</v>
      </c>
    </row>
    <row r="35" customFormat="false" ht="12.05" hidden="false" customHeight="false" outlineLevel="0" collapsed="false">
      <c r="A35" s="67" t="n">
        <v>31</v>
      </c>
      <c r="B35" s="68" t="n">
        <f aca="false">EOMONTH(Input!$C$7,A35)</f>
        <v>43861</v>
      </c>
      <c r="D35" s="69" t="n">
        <f aca="false">RollUp!$AB35+RollUp!$AA35+Mortgage!$I35+401k_01!$H35+401k_02!$H35+Roth_01!$F35+Roth_02!$F35+IRA_01!$F35+IRA_02!$F35+Invest_01!$F35+Invest_02!$F35</f>
        <v>172469.717186157</v>
      </c>
    </row>
    <row r="36" customFormat="false" ht="12.05" hidden="false" customHeight="false" outlineLevel="0" collapsed="false">
      <c r="A36" s="67" t="n">
        <v>32</v>
      </c>
      <c r="B36" s="68" t="n">
        <f aca="false">EOMONTH(Input!$C$7,A36)</f>
        <v>43890</v>
      </c>
      <c r="D36" s="69" t="n">
        <f aca="false">RollUp!$AB36+RollUp!$AA36+Mortgage!$I36+401k_01!$H36+401k_02!$H36+Roth_01!$F36+Roth_02!$F36+IRA_01!$F36+IRA_02!$F36+Invest_01!$F36+Invest_02!$F36</f>
        <v>176175.871347439</v>
      </c>
    </row>
    <row r="37" customFormat="false" ht="12.05" hidden="false" customHeight="false" outlineLevel="0" collapsed="false">
      <c r="A37" s="67" t="n">
        <v>33</v>
      </c>
      <c r="B37" s="68" t="n">
        <f aca="false">EOMONTH(Input!$C$7,A37)</f>
        <v>43921</v>
      </c>
      <c r="D37" s="69" t="n">
        <f aca="false">RollUp!$AB37+RollUp!$AA37+Mortgage!$I37+401k_01!$H37+401k_02!$H37+Roth_01!$F37+Roth_02!$F37+IRA_01!$F37+IRA_02!$F37+Invest_01!$F37+Invest_02!$F37</f>
        <v>179905.952687921</v>
      </c>
    </row>
    <row r="38" customFormat="false" ht="12.05" hidden="false" customHeight="false" outlineLevel="0" collapsed="false">
      <c r="A38" s="67" t="n">
        <v>34</v>
      </c>
      <c r="B38" s="68" t="n">
        <f aca="false">EOMONTH(Input!$C$7,A38)</f>
        <v>43951</v>
      </c>
      <c r="D38" s="69" t="n">
        <f aca="false">RollUp!$AB38+RollUp!$AA38+Mortgage!$I38+401k_01!$H38+401k_02!$H38+Roth_01!$F38+Roth_02!$F38+IRA_01!$F38+IRA_02!$F38+Invest_01!$F38+Invest_02!$F38</f>
        <v>183660.186376966</v>
      </c>
    </row>
    <row r="39" customFormat="false" ht="12.05" hidden="false" customHeight="false" outlineLevel="0" collapsed="false">
      <c r="A39" s="67" t="n">
        <v>35</v>
      </c>
      <c r="B39" s="68" t="n">
        <f aca="false">EOMONTH(Input!$C$7,A39)</f>
        <v>43982</v>
      </c>
      <c r="D39" s="69" t="n">
        <f aca="false">RollUp!$AB39+RollUp!$AA39+Mortgage!$I39+401k_01!$H39+401k_02!$H39+Roth_01!$F39+Roth_02!$F39+IRA_01!$F39+IRA_02!$F39+Invest_01!$F39+Invest_02!$F39</f>
        <v>187438.800282313</v>
      </c>
    </row>
    <row r="40" customFormat="false" ht="12.05" hidden="false" customHeight="false" outlineLevel="0" collapsed="false">
      <c r="A40" s="67" t="n">
        <v>36</v>
      </c>
      <c r="B40" s="68" t="n">
        <f aca="false">EOMONTH(Input!$C$7,A40)</f>
        <v>44012</v>
      </c>
      <c r="D40" s="69" t="n">
        <f aca="false">RollUp!$AB40+RollUp!$AA40+Mortgage!$I40+401k_01!$H40+401k_02!$H40+Roth_01!$F40+Roth_02!$F40+IRA_01!$F40+IRA_02!$F40+Invest_01!$F40+Invest_02!$F40</f>
        <v>191355.638643461</v>
      </c>
    </row>
    <row r="41" customFormat="false" ht="12.05" hidden="false" customHeight="false" outlineLevel="0" collapsed="false">
      <c r="A41" s="67" t="n">
        <v>37</v>
      </c>
      <c r="B41" s="68" t="n">
        <f aca="false">EOMONTH(Input!$C$7,A41)</f>
        <v>44043</v>
      </c>
      <c r="D41" s="69" t="n">
        <f aca="false">RollUp!$AB41+RollUp!$AA41+Mortgage!$I41+401k_01!$H41+401k_02!$H41+Roth_01!$F41+Roth_02!$F41+IRA_01!$F41+IRA_02!$F41+Invest_01!$F41+Invest_02!$F41</f>
        <v>195300.462110851</v>
      </c>
    </row>
    <row r="42" customFormat="false" ht="12.05" hidden="false" customHeight="false" outlineLevel="0" collapsed="false">
      <c r="A42" s="67" t="n">
        <v>38</v>
      </c>
      <c r="B42" s="68" t="n">
        <f aca="false">EOMONTH(Input!$C$7,A42)</f>
        <v>44074</v>
      </c>
      <c r="D42" s="69" t="n">
        <f aca="false">RollUp!$AB42+RollUp!$AA42+Mortgage!$I42+401k_01!$H42+401k_02!$H42+Roth_01!$F42+Roth_02!$F42+IRA_01!$F42+IRA_02!$F42+Invest_01!$F42+Invest_02!$F42</f>
        <v>199271.772820146</v>
      </c>
    </row>
    <row r="43" customFormat="false" ht="12.05" hidden="false" customHeight="false" outlineLevel="0" collapsed="false">
      <c r="A43" s="67" t="n">
        <v>39</v>
      </c>
      <c r="B43" s="68" t="n">
        <f aca="false">EOMONTH(Input!$C$7,A43)</f>
        <v>44104</v>
      </c>
      <c r="D43" s="69" t="n">
        <f aca="false">RollUp!$AB43+RollUp!$AA43+Mortgage!$I43+401k_01!$H43+401k_02!$H43+Roth_01!$F43+Roth_02!$F43+IRA_01!$F43+IRA_02!$F43+Invest_01!$F43+Invest_02!$F43</f>
        <v>203269.792516266</v>
      </c>
    </row>
    <row r="44" customFormat="false" ht="12.05" hidden="false" customHeight="false" outlineLevel="0" collapsed="false">
      <c r="A44" s="67" t="n">
        <v>40</v>
      </c>
      <c r="B44" s="68" t="n">
        <f aca="false">EOMONTH(Input!$C$7,A44)</f>
        <v>44135</v>
      </c>
      <c r="D44" s="69" t="n">
        <f aca="false">RollUp!$AB44+RollUp!$AA44+Mortgage!$I44+401k_01!$H44+401k_02!$H44+Roth_01!$F44+Roth_02!$F44+IRA_01!$F44+IRA_02!$F44+Invest_01!$F44+Invest_02!$F44</f>
        <v>207294.780383118</v>
      </c>
    </row>
    <row r="45" customFormat="false" ht="12.05" hidden="false" customHeight="false" outlineLevel="0" collapsed="false">
      <c r="A45" s="67" t="n">
        <v>41</v>
      </c>
      <c r="B45" s="68" t="n">
        <f aca="false">EOMONTH(Input!$C$7,A45)</f>
        <v>44165</v>
      </c>
      <c r="D45" s="69" t="n">
        <f aca="false">RollUp!$AB45+RollUp!$AA45+Mortgage!$I45+401k_01!$H45+401k_02!$H45+Roth_01!$F45+Roth_02!$F45+IRA_01!$F45+IRA_02!$F45+Invest_01!$F45+Invest_02!$F45</f>
        <v>211346.999449414</v>
      </c>
    </row>
    <row r="46" customFormat="false" ht="12.05" hidden="false" customHeight="false" outlineLevel="0" collapsed="false">
      <c r="A46" s="67" t="n">
        <v>42</v>
      </c>
      <c r="B46" s="68" t="n">
        <f aca="false">EOMONTH(Input!$C$7,A46)</f>
        <v>44196</v>
      </c>
      <c r="D46" s="69" t="n">
        <f aca="false">RollUp!$AB46+RollUp!$AA46+Mortgage!$I46+401k_01!$H46+401k_02!$H46+Roth_01!$F46+Roth_02!$F46+IRA_01!$F46+IRA_02!$F46+Invest_01!$F46+Invest_02!$F46</f>
        <v>215426.715957694</v>
      </c>
    </row>
    <row r="47" customFormat="false" ht="12.05" hidden="false" customHeight="false" outlineLevel="0" collapsed="false">
      <c r="A47" s="67" t="n">
        <v>43</v>
      </c>
      <c r="B47" s="68" t="n">
        <f aca="false">EOMONTH(Input!$C$7,A47)</f>
        <v>44227</v>
      </c>
      <c r="D47" s="69" t="n">
        <f aca="false">RollUp!$AB47+RollUp!$AA47+Mortgage!$I47+401k_01!$H47+401k_02!$H47+Roth_01!$F47+Roth_02!$F47+IRA_01!$F47+IRA_02!$F47+Invest_01!$F47+Invest_02!$F47</f>
        <v>219534.199392991</v>
      </c>
    </row>
    <row r="48" customFormat="false" ht="12.05" hidden="false" customHeight="false" outlineLevel="0" collapsed="false">
      <c r="A48" s="67" t="n">
        <v>44</v>
      </c>
      <c r="B48" s="68" t="n">
        <f aca="false">EOMONTH(Input!$C$7,A48)</f>
        <v>44255</v>
      </c>
      <c r="D48" s="69" t="n">
        <f aca="false">RollUp!$AB48+RollUp!$AA48+Mortgage!$I48+401k_01!$H48+401k_02!$H48+Roth_01!$F48+Roth_02!$F48+IRA_01!$F48+IRA_02!$F48+Invest_01!$F48+Invest_02!$F48</f>
        <v>223669.722525241</v>
      </c>
    </row>
    <row r="49" customFormat="false" ht="12.05" hidden="false" customHeight="false" outlineLevel="0" collapsed="false">
      <c r="A49" s="67" t="n">
        <v>45</v>
      </c>
      <c r="B49" s="68" t="n">
        <f aca="false">EOMONTH(Input!$C$7,A49)</f>
        <v>44286</v>
      </c>
      <c r="D49" s="69" t="n">
        <f aca="false">RollUp!$AB49+RollUp!$AA49+Mortgage!$I49+401k_01!$H49+401k_02!$H49+Roth_01!$F49+Roth_02!$F49+IRA_01!$F49+IRA_02!$F49+Invest_01!$F49+Invest_02!$F49</f>
        <v>227833.561452525</v>
      </c>
    </row>
    <row r="50" customFormat="false" ht="12.05" hidden="false" customHeight="false" outlineLevel="0" collapsed="false">
      <c r="A50" s="67" t="n">
        <v>46</v>
      </c>
      <c r="B50" s="68" t="n">
        <f aca="false">EOMONTH(Input!$C$7,A50)</f>
        <v>44316</v>
      </c>
      <c r="D50" s="69" t="n">
        <f aca="false">RollUp!$AB50+RollUp!$AA50+Mortgage!$I50+401k_01!$H50+401k_02!$H50+Roth_01!$F50+Roth_02!$F50+IRA_01!$F50+IRA_02!$F50+Invest_01!$F50+Invest_02!$F50</f>
        <v>232025.995644909</v>
      </c>
    </row>
    <row r="51" customFormat="false" ht="12.05" hidden="false" customHeight="false" outlineLevel="0" collapsed="false">
      <c r="A51" s="67" t="n">
        <v>47</v>
      </c>
      <c r="B51" s="68" t="n">
        <f aca="false">EOMONTH(Input!$C$7,A51)</f>
        <v>44347</v>
      </c>
      <c r="D51" s="69" t="n">
        <f aca="false">RollUp!$AB51+RollUp!$AA51+Mortgage!$I51+401k_01!$H51+401k_02!$H51+Roth_01!$F51+Roth_02!$F51+IRA_01!$F51+IRA_02!$F51+Invest_01!$F51+Invest_02!$F51</f>
        <v>235604.431251229</v>
      </c>
    </row>
    <row r="52" customFormat="false" ht="12.05" hidden="false" customHeight="false" outlineLevel="0" collapsed="false">
      <c r="A52" s="67" t="n">
        <v>48</v>
      </c>
      <c r="B52" s="68" t="n">
        <f aca="false">EOMONTH(Input!$C$7,A52)</f>
        <v>44377</v>
      </c>
      <c r="D52" s="69" t="n">
        <f aca="false">RollUp!$AB52+RollUp!$AA52+Mortgage!$I52+401k_01!$H52+401k_02!$H52+Roth_01!$F52+Roth_02!$F52+IRA_01!$F52+IRA_02!$F52+Invest_01!$F52+Invest_02!$F52</f>
        <v>239899.055538956</v>
      </c>
    </row>
    <row r="53" customFormat="false" ht="12.05" hidden="false" customHeight="false" outlineLevel="0" collapsed="false">
      <c r="A53" s="67" t="n">
        <v>49</v>
      </c>
      <c r="B53" s="68" t="n">
        <f aca="false">EOMONTH(Input!$C$7,A53)</f>
        <v>44408</v>
      </c>
      <c r="D53" s="69" t="n">
        <f aca="false">RollUp!$AB53+RollUp!$AA53+Mortgage!$I53+401k_01!$H53+401k_02!$H53+Roth_01!$F53+Roth_02!$F53+IRA_01!$F53+IRA_02!$F53+Invest_01!$F53+Invest_02!$F53</f>
        <v>244204.668596192</v>
      </c>
    </row>
    <row r="54" customFormat="false" ht="12.05" hidden="false" customHeight="false" outlineLevel="0" collapsed="false">
      <c r="A54" s="67" t="n">
        <v>50</v>
      </c>
      <c r="B54" s="68" t="n">
        <f aca="false">EOMONTH(Input!$C$7,A54)</f>
        <v>44439</v>
      </c>
      <c r="D54" s="69" t="n">
        <f aca="false">RollUp!$AB54+RollUp!$AA54+Mortgage!$I54+401k_01!$H54+401k_02!$H54+Roth_01!$F54+Roth_02!$F54+IRA_01!$F54+IRA_02!$F54+Invest_01!$F54+Invest_02!$F54</f>
        <v>248521.310892947</v>
      </c>
    </row>
    <row r="55" customFormat="false" ht="12.05" hidden="false" customHeight="false" outlineLevel="0" collapsed="false">
      <c r="A55" s="67" t="n">
        <v>51</v>
      </c>
      <c r="B55" s="68" t="n">
        <f aca="false">EOMONTH(Input!$C$7,A55)</f>
        <v>44469</v>
      </c>
      <c r="D55" s="69" t="n">
        <f aca="false">RollUp!$AB55+RollUp!$AA55+Mortgage!$I55+401k_01!$H55+401k_02!$H55+Roth_01!$F55+Roth_02!$F55+IRA_01!$F55+IRA_02!$F55+Invest_01!$F55+Invest_02!$F55</f>
        <v>252849.023054221</v>
      </c>
    </row>
    <row r="56" customFormat="false" ht="12.05" hidden="false" customHeight="false" outlineLevel="0" collapsed="false">
      <c r="A56" s="67" t="n">
        <v>52</v>
      </c>
      <c r="B56" s="68" t="n">
        <f aca="false">EOMONTH(Input!$C$7,A56)</f>
        <v>44500</v>
      </c>
      <c r="D56" s="69" t="n">
        <f aca="false">RollUp!$AB56+RollUp!$AA56+Mortgage!$I56+401k_01!$H56+401k_02!$H56+Roth_01!$F56+Roth_02!$F56+IRA_01!$F56+IRA_02!$F56+Invest_01!$F56+Invest_02!$F56</f>
        <v>257187.845860616</v>
      </c>
    </row>
    <row r="57" customFormat="false" ht="12.05" hidden="false" customHeight="false" outlineLevel="0" collapsed="false">
      <c r="A57" s="67" t="n">
        <v>53</v>
      </c>
      <c r="B57" s="68" t="n">
        <f aca="false">EOMONTH(Input!$C$7,A57)</f>
        <v>44530</v>
      </c>
      <c r="D57" s="69" t="n">
        <f aca="false">RollUp!$AB57+RollUp!$AA57+Mortgage!$I57+401k_01!$H57+401k_02!$H57+Roth_01!$F57+Roth_02!$F57+IRA_01!$F57+IRA_02!$F57+Invest_01!$F57+Invest_02!$F57</f>
        <v>261537.820248953</v>
      </c>
    </row>
    <row r="58" customFormat="false" ht="12.05" hidden="false" customHeight="false" outlineLevel="0" collapsed="false">
      <c r="A58" s="67" t="n">
        <v>54</v>
      </c>
      <c r="B58" s="68" t="n">
        <f aca="false">EOMONTH(Input!$C$7,A58)</f>
        <v>44561</v>
      </c>
      <c r="D58" s="69" t="n">
        <f aca="false">RollUp!$AB58+RollUp!$AA58+Mortgage!$I58+401k_01!$H58+401k_02!$H58+Roth_01!$F58+Roth_02!$F58+IRA_01!$F58+IRA_02!$F58+Invest_01!$F58+Invest_02!$F58</f>
        <v>265898.987312886</v>
      </c>
    </row>
    <row r="59" customFormat="false" ht="12.05" hidden="false" customHeight="false" outlineLevel="0" collapsed="false">
      <c r="A59" s="67" t="n">
        <v>55</v>
      </c>
      <c r="B59" s="68" t="n">
        <f aca="false">EOMONTH(Input!$C$7,A59)</f>
        <v>44592</v>
      </c>
      <c r="D59" s="69" t="n">
        <f aca="false">RollUp!$AB59+RollUp!$AA59+Mortgage!$I59+401k_01!$H59+401k_02!$H59+Roth_01!$F59+Roth_02!$F59+IRA_01!$F59+IRA_02!$F59+Invest_01!$F59+Invest_02!$F59</f>
        <v>270271.388303529</v>
      </c>
    </row>
    <row r="60" customFormat="false" ht="12.05" hidden="false" customHeight="false" outlineLevel="0" collapsed="false">
      <c r="A60" s="67" t="n">
        <v>56</v>
      </c>
      <c r="B60" s="68" t="n">
        <f aca="false">EOMONTH(Input!$C$7,A60)</f>
        <v>44620</v>
      </c>
      <c r="D60" s="69" t="n">
        <f aca="false">RollUp!$AB60+RollUp!$AA60+Mortgage!$I60+401k_01!$H60+401k_02!$H60+Roth_01!$F60+Roth_02!$F60+IRA_01!$F60+IRA_02!$F60+Invest_01!$F60+Invest_02!$F60</f>
        <v>274655.064630071</v>
      </c>
    </row>
    <row r="61" customFormat="false" ht="12.05" hidden="false" customHeight="false" outlineLevel="0" collapsed="false">
      <c r="A61" s="67" t="n">
        <v>57</v>
      </c>
      <c r="B61" s="68" t="n">
        <f aca="false">EOMONTH(Input!$C$7,A61)</f>
        <v>44651</v>
      </c>
      <c r="D61" s="69" t="n">
        <f aca="false">RollUp!$AB61+RollUp!$AA61+Mortgage!$I61+401k_01!$H61+401k_02!$H61+Roth_01!$F61+Roth_02!$F61+IRA_01!$F61+IRA_02!$F61+Invest_01!$F61+Invest_02!$F61</f>
        <v>279050.057860408</v>
      </c>
    </row>
    <row r="62" customFormat="false" ht="12.05" hidden="false" customHeight="false" outlineLevel="0" collapsed="false">
      <c r="A62" s="67" t="n">
        <v>58</v>
      </c>
      <c r="B62" s="68" t="n">
        <f aca="false">EOMONTH(Input!$C$7,A62)</f>
        <v>44681</v>
      </c>
      <c r="D62" s="69" t="n">
        <f aca="false">RollUp!$AB62+RollUp!$AA62+Mortgage!$I62+401k_01!$H62+401k_02!$H62+Roth_01!$F62+Roth_02!$F62+IRA_01!$F62+IRA_02!$F62+Invest_01!$F62+Invest_02!$F62</f>
        <v>283456.409721768</v>
      </c>
    </row>
    <row r="63" customFormat="false" ht="12.05" hidden="false" customHeight="false" outlineLevel="0" collapsed="false">
      <c r="A63" s="67" t="n">
        <v>59</v>
      </c>
      <c r="B63" s="68" t="n">
        <f aca="false">EOMONTH(Input!$C$7,A63)</f>
        <v>44712</v>
      </c>
      <c r="D63" s="69" t="n">
        <f aca="false">RollUp!$AB63+RollUp!$AA63+Mortgage!$I63+401k_01!$H63+401k_02!$H63+Roth_01!$F63+Roth_02!$F63+IRA_01!$F63+IRA_02!$F63+Invest_01!$F63+Invest_02!$F63</f>
        <v>287874.16210134</v>
      </c>
    </row>
    <row r="64" customFormat="false" ht="12.05" hidden="false" customHeight="false" outlineLevel="0" collapsed="false">
      <c r="A64" s="67" t="n">
        <v>60</v>
      </c>
      <c r="B64" s="68" t="n">
        <f aca="false">EOMONTH(Input!$C$7,A64)</f>
        <v>44742</v>
      </c>
      <c r="D64" s="69" t="n">
        <f aca="false">RollUp!$AB64+RollUp!$AA64+Mortgage!$I64+401k_01!$H64+401k_02!$H64+Roth_01!$F64+Roth_02!$F64+IRA_01!$F64+IRA_02!$F64+Invest_01!$F64+Invest_02!$F64</f>
        <v>292420.160763136</v>
      </c>
    </row>
    <row r="65" customFormat="false" ht="12.05" hidden="false" customHeight="false" outlineLevel="0" collapsed="false">
      <c r="A65" s="67" t="n">
        <v>61</v>
      </c>
      <c r="B65" s="68" t="n">
        <f aca="false">EOMONTH(Input!$C$7,A65)</f>
        <v>44773</v>
      </c>
      <c r="D65" s="69" t="n">
        <f aca="false">RollUp!$AB65+RollUp!$AA65+Mortgage!$I65+401k_01!$H65+401k_02!$H65+Roth_01!$F65+Roth_02!$F65+IRA_01!$F65+IRA_02!$F65+Invest_01!$F65+Invest_02!$F65</f>
        <v>296977.747706783</v>
      </c>
    </row>
    <row r="66" customFormat="false" ht="12.05" hidden="false" customHeight="false" outlineLevel="0" collapsed="false">
      <c r="A66" s="67" t="n">
        <v>62</v>
      </c>
      <c r="B66" s="68" t="n">
        <f aca="false">EOMONTH(Input!$C$7,A66)</f>
        <v>44804</v>
      </c>
      <c r="D66" s="69" t="n">
        <f aca="false">RollUp!$AB66+RollUp!$AA66+Mortgage!$I66+401k_01!$H66+401k_02!$H66+Roth_01!$F66+Roth_02!$F66+IRA_01!$F66+IRA_02!$F66+Invest_01!$F66+Invest_02!$F66</f>
        <v>301546.96571848</v>
      </c>
    </row>
    <row r="67" customFormat="false" ht="12.05" hidden="false" customHeight="false" outlineLevel="0" collapsed="false">
      <c r="A67" s="67" t="n">
        <v>63</v>
      </c>
      <c r="B67" s="68" t="n">
        <f aca="false">EOMONTH(Input!$C$7,A67)</f>
        <v>44834</v>
      </c>
      <c r="D67" s="69" t="n">
        <f aca="false">RollUp!$AB67+RollUp!$AA67+Mortgage!$I67+401k_01!$H67+401k_02!$H67+Roth_01!$F67+Roth_02!$F67+IRA_01!$F67+IRA_02!$F67+Invest_01!$F67+Invest_02!$F67</f>
        <v>306127.857748668</v>
      </c>
    </row>
    <row r="68" customFormat="false" ht="12.05" hidden="false" customHeight="false" outlineLevel="0" collapsed="false">
      <c r="A68" s="67" t="n">
        <v>64</v>
      </c>
      <c r="B68" s="68" t="n">
        <f aca="false">EOMONTH(Input!$C$7,A68)</f>
        <v>44865</v>
      </c>
      <c r="D68" s="69" t="n">
        <f aca="false">RollUp!$AB68+RollUp!$AA68+Mortgage!$I68+401k_01!$H68+401k_02!$H68+Roth_01!$F68+Roth_02!$F68+IRA_01!$F68+IRA_02!$F68+Invest_01!$F68+Invest_02!$F68</f>
        <v>310720.466912676</v>
      </c>
    </row>
    <row r="69" customFormat="false" ht="12.05" hidden="false" customHeight="false" outlineLevel="0" collapsed="false">
      <c r="A69" s="67" t="n">
        <v>65</v>
      </c>
      <c r="B69" s="68" t="n">
        <f aca="false">EOMONTH(Input!$C$7,A69)</f>
        <v>44895</v>
      </c>
      <c r="D69" s="69" t="n">
        <f aca="false">RollUp!$AB69+RollUp!$AA69+Mortgage!$I69+401k_01!$H69+401k_02!$H69+Roth_01!$F69+Roth_02!$F69+IRA_01!$F69+IRA_02!$F69+Invest_01!$F69+Invest_02!$F69</f>
        <v>315324.836491379</v>
      </c>
    </row>
    <row r="70" customFormat="false" ht="12.05" hidden="false" customHeight="false" outlineLevel="0" collapsed="false">
      <c r="A70" s="67" t="n">
        <v>66</v>
      </c>
      <c r="B70" s="68" t="n">
        <f aca="false">EOMONTH(Input!$C$7,A70)</f>
        <v>44926</v>
      </c>
      <c r="D70" s="69" t="n">
        <f aca="false">RollUp!$AB70+RollUp!$AA70+Mortgage!$I70+401k_01!$H70+401k_02!$H70+Roth_01!$F70+Roth_02!$F70+IRA_01!$F70+IRA_02!$F70+Invest_01!$F70+Invest_02!$F70</f>
        <v>319941.00993185</v>
      </c>
    </row>
    <row r="71" customFormat="false" ht="12.05" hidden="false" customHeight="false" outlineLevel="0" collapsed="false">
      <c r="A71" s="67" t="n">
        <v>67</v>
      </c>
      <c r="B71" s="68" t="n">
        <f aca="false">EOMONTH(Input!$C$7,A71)</f>
        <v>44957</v>
      </c>
      <c r="D71" s="69" t="n">
        <f aca="false">RollUp!$AB71+RollUp!$AA71+Mortgage!$I71+401k_01!$H71+401k_02!$H71+Roth_01!$F71+Roth_02!$F71+IRA_01!$F71+IRA_02!$F71+Invest_01!$F71+Invest_02!$F71</f>
        <v>324569.03084802</v>
      </c>
    </row>
    <row r="72" customFormat="false" ht="12.05" hidden="false" customHeight="false" outlineLevel="0" collapsed="false">
      <c r="A72" s="67" t="n">
        <v>68</v>
      </c>
      <c r="B72" s="68" t="n">
        <f aca="false">EOMONTH(Input!$C$7,A72)</f>
        <v>44985</v>
      </c>
      <c r="D72" s="69" t="n">
        <f aca="false">RollUp!$AB72+RollUp!$AA72+Mortgage!$I72+401k_01!$H72+401k_02!$H72+Roth_01!$F72+Roth_02!$F72+IRA_01!$F72+IRA_02!$F72+Invest_01!$F72+Invest_02!$F72</f>
        <v>329208.94302134</v>
      </c>
    </row>
    <row r="73" customFormat="false" ht="12.05" hidden="false" customHeight="false" outlineLevel="0" collapsed="false">
      <c r="A73" s="67" t="n">
        <v>69</v>
      </c>
      <c r="B73" s="68" t="n">
        <f aca="false">EOMONTH(Input!$C$7,A73)</f>
        <v>45016</v>
      </c>
      <c r="D73" s="69" t="n">
        <f aca="false">RollUp!$AB73+RollUp!$AA73+Mortgage!$I73+401k_01!$H73+401k_02!$H73+Roth_01!$F73+Roth_02!$F73+IRA_01!$F73+IRA_02!$F73+Invest_01!$F73+Invest_02!$F73</f>
        <v>333860.790401443</v>
      </c>
    </row>
    <row r="74" customFormat="false" ht="12.05" hidden="false" customHeight="false" outlineLevel="0" collapsed="false">
      <c r="A74" s="67" t="n">
        <v>70</v>
      </c>
      <c r="B74" s="68" t="n">
        <f aca="false">EOMONTH(Input!$C$7,A74)</f>
        <v>45046</v>
      </c>
      <c r="D74" s="69" t="n">
        <f aca="false">RollUp!$AB74+RollUp!$AA74+Mortgage!$I74+401k_01!$H74+401k_02!$H74+Roth_01!$F74+Roth_02!$F74+IRA_01!$F74+IRA_02!$F74+Invest_01!$F74+Invest_02!$F74</f>
        <v>338524.617106811</v>
      </c>
    </row>
    <row r="75" customFormat="false" ht="12.05" hidden="false" customHeight="false" outlineLevel="0" collapsed="false">
      <c r="A75" s="67" t="n">
        <v>71</v>
      </c>
      <c r="B75" s="68" t="n">
        <f aca="false">EOMONTH(Input!$C$7,A75)</f>
        <v>45077</v>
      </c>
      <c r="D75" s="69" t="n">
        <f aca="false">RollUp!$AB75+RollUp!$AA75+Mortgage!$I75+401k_01!$H75+401k_02!$H75+Roth_01!$F75+Roth_02!$F75+IRA_01!$F75+IRA_02!$F75+Invest_01!$F75+Invest_02!$F75</f>
        <v>343200.467425444</v>
      </c>
    </row>
    <row r="76" customFormat="false" ht="12.05" hidden="false" customHeight="false" outlineLevel="0" collapsed="false">
      <c r="A76" s="67" t="n">
        <v>72</v>
      </c>
      <c r="B76" s="68" t="n">
        <f aca="false">EOMONTH(Input!$C$7,A76)</f>
        <v>45107</v>
      </c>
      <c r="D76" s="69" t="n">
        <f aca="false">RollUp!$AB76+RollUp!$AA76+Mortgage!$I76+401k_01!$H76+401k_02!$H76+Roth_01!$F76+Roth_02!$F76+IRA_01!$F76+IRA_02!$F76+Invest_01!$F76+Invest_02!$F76</f>
        <v>348007.441189405</v>
      </c>
    </row>
    <row r="77" customFormat="false" ht="12.05" hidden="false" customHeight="false" outlineLevel="0" collapsed="false">
      <c r="A77" s="67" t="n">
        <v>73</v>
      </c>
      <c r="B77" s="68" t="n">
        <f aca="false">EOMONTH(Input!$C$7,A77)</f>
        <v>45138</v>
      </c>
      <c r="D77" s="69" t="n">
        <f aca="false">RollUp!$AB77+RollUp!$AA77+Mortgage!$I77+401k_01!$H77+401k_02!$H77+Roth_01!$F77+Roth_02!$F77+IRA_01!$F77+IRA_02!$F77+Invest_01!$F77+Invest_02!$F77</f>
        <v>353576.664477334</v>
      </c>
    </row>
    <row r="78" customFormat="false" ht="12.05" hidden="false" customHeight="false" outlineLevel="0" collapsed="false">
      <c r="A78" s="67" t="n">
        <v>74</v>
      </c>
      <c r="B78" s="68" t="n">
        <f aca="false">EOMONTH(Input!$C$7,A78)</f>
        <v>45169</v>
      </c>
      <c r="D78" s="69" t="n">
        <f aca="false">RollUp!$AB78+RollUp!$AA78+Mortgage!$I78+401k_01!$H78+401k_02!$H78+Roth_01!$F78+Roth_02!$F78+IRA_01!$F78+IRA_02!$F78+Invest_01!$F78+Invest_02!$F78</f>
        <v>359158.182514749</v>
      </c>
    </row>
    <row r="79" customFormat="false" ht="12.05" hidden="false" customHeight="false" outlineLevel="0" collapsed="false">
      <c r="A79" s="67" t="n">
        <v>75</v>
      </c>
      <c r="B79" s="68" t="n">
        <f aca="false">EOMONTH(Input!$C$7,A79)</f>
        <v>45199</v>
      </c>
      <c r="D79" s="69" t="n">
        <f aca="false">RollUp!$AB79+RollUp!$AA79+Mortgage!$I79+401k_01!$H79+401k_02!$H79+Roth_01!$F79+Roth_02!$F79+IRA_01!$F79+IRA_02!$F79+Invest_01!$F79+Invest_02!$F79</f>
        <v>364752.040701156</v>
      </c>
    </row>
    <row r="80" customFormat="false" ht="12.05" hidden="false" customHeight="false" outlineLevel="0" collapsed="false">
      <c r="A80" s="67" t="n">
        <v>76</v>
      </c>
      <c r="B80" s="68" t="n">
        <f aca="false">EOMONTH(Input!$C$7,A80)</f>
        <v>45230</v>
      </c>
      <c r="D80" s="69" t="n">
        <f aca="false">RollUp!$AB80+RollUp!$AA80+Mortgage!$I80+401k_01!$H80+401k_02!$H80+Roth_01!$F80+Roth_02!$F80+IRA_01!$F80+IRA_02!$F80+Invest_01!$F80+Invest_02!$F80</f>
        <v>370358.284610738</v>
      </c>
    </row>
    <row r="81" customFormat="false" ht="12.05" hidden="false" customHeight="false" outlineLevel="0" collapsed="false">
      <c r="A81" s="67" t="n">
        <v>77</v>
      </c>
      <c r="B81" s="68" t="n">
        <f aca="false">EOMONTH(Input!$C$7,A81)</f>
        <v>45260</v>
      </c>
      <c r="D81" s="69" t="n">
        <f aca="false">RollUp!$AB81+RollUp!$AA81+Mortgage!$I81+401k_01!$H81+401k_02!$H81+Roth_01!$F81+Roth_02!$F81+IRA_01!$F81+IRA_02!$F81+Invest_01!$F81+Invest_02!$F81</f>
        <v>375976.959993049</v>
      </c>
    </row>
    <row r="82" customFormat="false" ht="12.05" hidden="false" customHeight="false" outlineLevel="0" collapsed="false">
      <c r="A82" s="67" t="n">
        <v>78</v>
      </c>
      <c r="B82" s="68" t="n">
        <f aca="false">EOMONTH(Input!$C$7,A82)</f>
        <v>45291</v>
      </c>
      <c r="D82" s="69" t="n">
        <f aca="false">RollUp!$AB82+RollUp!$AA82+Mortgage!$I82+401k_01!$H82+401k_02!$H82+Roth_01!$F82+Roth_02!$F82+IRA_01!$F82+IRA_02!$F82+Invest_01!$F82+Invest_02!$F82</f>
        <v>381608.112773706</v>
      </c>
    </row>
    <row r="83" customFormat="false" ht="12.05" hidden="false" customHeight="false" outlineLevel="0" collapsed="false">
      <c r="A83" s="67" t="n">
        <v>79</v>
      </c>
      <c r="B83" s="68" t="n">
        <f aca="false">EOMONTH(Input!$C$7,A83)</f>
        <v>45322</v>
      </c>
      <c r="D83" s="69" t="n">
        <f aca="false">RollUp!$AB83+RollUp!$AA83+Mortgage!$I83+401k_01!$H83+401k_02!$H83+Roth_01!$F83+Roth_02!$F83+IRA_01!$F83+IRA_02!$F83+Invest_01!$F83+Invest_02!$F83</f>
        <v>387251.789055092</v>
      </c>
    </row>
    <row r="84" customFormat="false" ht="12.05" hidden="false" customHeight="false" outlineLevel="0" collapsed="false">
      <c r="A84" s="67" t="n">
        <v>80</v>
      </c>
      <c r="B84" s="68" t="n">
        <f aca="false">EOMONTH(Input!$C$7,A84)</f>
        <v>45351</v>
      </c>
      <c r="D84" s="69" t="n">
        <f aca="false">RollUp!$AB84+RollUp!$AA84+Mortgage!$I84+401k_01!$H84+401k_02!$H84+Roth_01!$F84+Roth_02!$F84+IRA_01!$F84+IRA_02!$F84+Invest_01!$F84+Invest_02!$F84</f>
        <v>392908.035117057</v>
      </c>
    </row>
    <row r="85" customFormat="false" ht="12.05" hidden="false" customHeight="false" outlineLevel="0" collapsed="false">
      <c r="A85" s="67" t="n">
        <v>81</v>
      </c>
      <c r="B85" s="68" t="n">
        <f aca="false">EOMONTH(Input!$C$7,A85)</f>
        <v>45382</v>
      </c>
      <c r="D85" s="69" t="n">
        <f aca="false">RollUp!$AB85+RollUp!$AA85+Mortgage!$I85+401k_01!$H85+401k_02!$H85+Roth_01!$F85+Roth_02!$F85+IRA_01!$F85+IRA_02!$F85+Invest_01!$F85+Invest_02!$F85</f>
        <v>398576.897417617</v>
      </c>
    </row>
    <row r="86" customFormat="false" ht="12.05" hidden="false" customHeight="false" outlineLevel="0" collapsed="false">
      <c r="A86" s="67" t="n">
        <v>82</v>
      </c>
      <c r="B86" s="68" t="n">
        <f aca="false">EOMONTH(Input!$C$7,A86)</f>
        <v>45412</v>
      </c>
      <c r="D86" s="69" t="n">
        <f aca="false">RollUp!$AB86+RollUp!$AA86+Mortgage!$I86+401k_01!$H86+401k_02!$H86+Roth_01!$F86+Roth_02!$F86+IRA_01!$F86+IRA_02!$F86+Invest_01!$F86+Invest_02!$F86</f>
        <v>404258.422593669</v>
      </c>
    </row>
    <row r="87" customFormat="false" ht="12.05" hidden="false" customHeight="false" outlineLevel="0" collapsed="false">
      <c r="A87" s="67" t="n">
        <v>83</v>
      </c>
      <c r="B87" s="68" t="n">
        <f aca="false">EOMONTH(Input!$C$7,A87)</f>
        <v>45443</v>
      </c>
      <c r="D87" s="69" t="n">
        <f aca="false">RollUp!$AB87+RollUp!$AA87+Mortgage!$I87+401k_01!$H87+401k_02!$H87+Roth_01!$F87+Roth_02!$F87+IRA_01!$F87+IRA_02!$F87+Invest_01!$F87+Invest_02!$F87</f>
        <v>409952.657461695</v>
      </c>
    </row>
    <row r="88" customFormat="false" ht="12.05" hidden="false" customHeight="false" outlineLevel="0" collapsed="false">
      <c r="A88" s="67" t="n">
        <v>84</v>
      </c>
      <c r="B88" s="68" t="n">
        <f aca="false">EOMONTH(Input!$C$7,A88)</f>
        <v>45473</v>
      </c>
      <c r="D88" s="69" t="n">
        <f aca="false">RollUp!$AB88+RollUp!$AA88+Mortgage!$I88+401k_01!$H88+401k_02!$H88+Roth_01!$F88+Roth_02!$F88+IRA_01!$F88+IRA_02!$F88+Invest_01!$F88+Invest_02!$F88</f>
        <v>415780.998550646</v>
      </c>
    </row>
    <row r="89" customFormat="false" ht="12.05" hidden="false" customHeight="false" outlineLevel="0" collapsed="false">
      <c r="A89" s="67" t="n">
        <v>85</v>
      </c>
      <c r="B89" s="68" t="n">
        <f aca="false">EOMONTH(Input!$C$7,A89)</f>
        <v>45504</v>
      </c>
      <c r="D89" s="69" t="n">
        <f aca="false">RollUp!$AB89+RollUp!$AA89+Mortgage!$I89+401k_01!$H89+401k_02!$H89+Roth_01!$F89+Roth_02!$F89+IRA_01!$F89+IRA_02!$F89+Invest_01!$F89+Invest_02!$F89</f>
        <v>421622.251187452</v>
      </c>
    </row>
    <row r="90" customFormat="false" ht="12.05" hidden="false" customHeight="false" outlineLevel="0" collapsed="false">
      <c r="A90" s="67" t="n">
        <v>86</v>
      </c>
      <c r="B90" s="68" t="n">
        <f aca="false">EOMONTH(Input!$C$7,A90)</f>
        <v>45535</v>
      </c>
      <c r="D90" s="69" t="n">
        <f aca="false">RollUp!$AB90+RollUp!$AA90+Mortgage!$I90+401k_01!$H90+401k_02!$H90+Roth_01!$F90+Roth_02!$F90+IRA_01!$F90+IRA_02!$F90+Invest_01!$F90+Invest_02!$F90</f>
        <v>427866.161634589</v>
      </c>
    </row>
    <row r="91" customFormat="false" ht="12.05" hidden="false" customHeight="false" outlineLevel="0" collapsed="false">
      <c r="A91" s="67" t="n">
        <v>87</v>
      </c>
      <c r="B91" s="68" t="n">
        <f aca="false">EOMONTH(Input!$C$7,A91)</f>
        <v>45565</v>
      </c>
      <c r="D91" s="69" t="n">
        <f aca="false">RollUp!$AB91+RollUp!$AA91+Mortgage!$I91+401k_01!$H91+401k_02!$H91+Roth_01!$F91+Roth_02!$F91+IRA_01!$F91+IRA_02!$F91+Invest_01!$F91+Invest_02!$F91</f>
        <v>434123.095634518</v>
      </c>
    </row>
    <row r="92" customFormat="false" ht="12.05" hidden="false" customHeight="false" outlineLevel="0" collapsed="false">
      <c r="A92" s="67" t="n">
        <v>88</v>
      </c>
      <c r="B92" s="68" t="n">
        <f aca="false">EOMONTH(Input!$C$7,A92)</f>
        <v>45596</v>
      </c>
      <c r="D92" s="69" t="n">
        <f aca="false">RollUp!$AB92+RollUp!$AA92+Mortgage!$I92+401k_01!$H92+401k_02!$H92+Roth_01!$F92+Roth_02!$F92+IRA_01!$F92+IRA_02!$F92+Invest_01!$F92+Invest_02!$F92</f>
        <v>440393.101348783</v>
      </c>
    </row>
    <row r="93" customFormat="false" ht="12.05" hidden="false" customHeight="false" outlineLevel="0" collapsed="false">
      <c r="A93" s="67" t="n">
        <v>89</v>
      </c>
      <c r="B93" s="68" t="n">
        <f aca="false">EOMONTH(Input!$C$7,A93)</f>
        <v>45626</v>
      </c>
      <c r="D93" s="69" t="n">
        <f aca="false">RollUp!$AB93+RollUp!$AA93+Mortgage!$I93+401k_01!$H93+401k_02!$H93+Roth_01!$F93+Roth_02!$F93+IRA_01!$F93+IRA_02!$F93+Invest_01!$F93+Invest_02!$F93</f>
        <v>446676.227124647</v>
      </c>
    </row>
    <row r="94" customFormat="false" ht="12.05" hidden="false" customHeight="false" outlineLevel="0" collapsed="false">
      <c r="A94" s="67" t="n">
        <v>90</v>
      </c>
      <c r="B94" s="68" t="n">
        <f aca="false">EOMONTH(Input!$C$7,A94)</f>
        <v>45657</v>
      </c>
      <c r="D94" s="69" t="n">
        <f aca="false">RollUp!$AB94+RollUp!$AA94+Mortgage!$I94+401k_01!$H94+401k_02!$H94+Roth_01!$F94+Roth_02!$F94+IRA_01!$F94+IRA_02!$F94+Invest_01!$F94+Invest_02!$F94</f>
        <v>452972.521495836</v>
      </c>
    </row>
    <row r="95" customFormat="false" ht="12.05" hidden="false" customHeight="false" outlineLevel="0" collapsed="false">
      <c r="A95" s="67" t="n">
        <v>91</v>
      </c>
      <c r="B95" s="68" t="n">
        <f aca="false">EOMONTH(Input!$C$7,A95)</f>
        <v>45688</v>
      </c>
      <c r="D95" s="69" t="n">
        <f aca="false">RollUp!$AB95+RollUp!$AA95+Mortgage!$I95+401k_01!$H95+401k_02!$H95+Roth_01!$F95+Roth_02!$F95+IRA_01!$F95+IRA_02!$F95+Invest_01!$F95+Invest_02!$F95</f>
        <v>459282.033183279</v>
      </c>
    </row>
    <row r="96" customFormat="false" ht="12.05" hidden="false" customHeight="false" outlineLevel="0" collapsed="false">
      <c r="A96" s="67" t="n">
        <v>92</v>
      </c>
      <c r="B96" s="68" t="n">
        <f aca="false">EOMONTH(Input!$C$7,A96)</f>
        <v>45716</v>
      </c>
      <c r="D96" s="69" t="n">
        <f aca="false">RollUp!$AB96+RollUp!$AA96+Mortgage!$I96+401k_01!$H96+401k_02!$H96+Roth_01!$F96+Roth_02!$F96+IRA_01!$F96+IRA_02!$F96+Invest_01!$F96+Invest_02!$F96</f>
        <v>465604.811095843</v>
      </c>
    </row>
    <row r="97" customFormat="false" ht="12.05" hidden="false" customHeight="false" outlineLevel="0" collapsed="false">
      <c r="A97" s="67" t="n">
        <v>93</v>
      </c>
      <c r="B97" s="68" t="n">
        <f aca="false">EOMONTH(Input!$C$7,A97)</f>
        <v>45747</v>
      </c>
      <c r="D97" s="69" t="n">
        <f aca="false">RollUp!$AB97+RollUp!$AA97+Mortgage!$I97+401k_01!$H97+401k_02!$H97+Roth_01!$F97+Roth_02!$F97+IRA_01!$F97+IRA_02!$F97+Invest_01!$F97+Invest_02!$F97</f>
        <v>471940.904331096</v>
      </c>
    </row>
    <row r="98" customFormat="false" ht="12.05" hidden="false" customHeight="false" outlineLevel="0" collapsed="false">
      <c r="A98" s="67" t="n">
        <v>94</v>
      </c>
      <c r="B98" s="68" t="n">
        <f aca="false">EOMONTH(Input!$C$7,A98)</f>
        <v>45777</v>
      </c>
      <c r="D98" s="69" t="n">
        <f aca="false">RollUp!$AB98+RollUp!$AA98+Mortgage!$I98+401k_01!$H98+401k_02!$H98+Roth_01!$F98+Roth_02!$F98+IRA_01!$F98+IRA_02!$F98+Invest_01!$F98+Invest_02!$F98</f>
        <v>479040.393426042</v>
      </c>
    </row>
    <row r="99" customFormat="false" ht="12.05" hidden="false" customHeight="false" outlineLevel="0" collapsed="false">
      <c r="A99" s="67" t="n">
        <v>95</v>
      </c>
      <c r="B99" s="68" t="n">
        <f aca="false">EOMONTH(Input!$C$7,A99)</f>
        <v>45808</v>
      </c>
      <c r="D99" s="69" t="n">
        <f aca="false">RollUp!$AB99+RollUp!$AA99+Mortgage!$I99+401k_01!$H99+401k_02!$H99+Roth_01!$F99+Roth_02!$F99+IRA_01!$F99+IRA_02!$F99+Invest_01!$F99+Invest_02!$F99</f>
        <v>486153.327859184</v>
      </c>
    </row>
    <row r="100" customFormat="false" ht="12.05" hidden="false" customHeight="false" outlineLevel="0" collapsed="false">
      <c r="A100" s="67" t="n">
        <v>96</v>
      </c>
      <c r="B100" s="68" t="n">
        <f aca="false">EOMONTH(Input!$C$7,A100)</f>
        <v>45838</v>
      </c>
      <c r="D100" s="69" t="n">
        <f aca="false">RollUp!$AB100+RollUp!$AA100+Mortgage!$I100+401k_01!$H100+401k_02!$H100+Roth_01!$F100+Roth_02!$F100+IRA_01!$F100+IRA_02!$F100+Invest_01!$F100+Invest_02!$F100</f>
        <v>493403.444265135</v>
      </c>
    </row>
    <row r="101" customFormat="false" ht="12.05" hidden="false" customHeight="false" outlineLevel="0" collapsed="false">
      <c r="A101" s="67" t="n">
        <v>97</v>
      </c>
      <c r="B101" s="68" t="n">
        <f aca="false">EOMONTH(Input!$C$7,A101)</f>
        <v>45869</v>
      </c>
      <c r="D101" s="69" t="n">
        <f aca="false">RollUp!$AB101+RollUp!$AA101+Mortgage!$I101+401k_01!$H101+401k_02!$H101+Roth_01!$F101+Roth_02!$F101+IRA_01!$F101+IRA_02!$F101+Invest_01!$F101+Invest_02!$F101</f>
        <v>500667.215371096</v>
      </c>
    </row>
    <row r="102" customFormat="false" ht="12.05" hidden="false" customHeight="false" outlineLevel="0" collapsed="false">
      <c r="A102" s="67" t="n">
        <v>98</v>
      </c>
      <c r="B102" s="68" t="n">
        <f aca="false">EOMONTH(Input!$C$7,A102)</f>
        <v>45900</v>
      </c>
      <c r="D102" s="69" t="n">
        <f aca="false">RollUp!$AB102+RollUp!$AA102+Mortgage!$I102+401k_01!$H102+401k_02!$H102+Roth_01!$F102+Roth_02!$F102+IRA_01!$F102+IRA_02!$F102+Invest_01!$F102+Invest_02!$F102</f>
        <v>507944.691671436</v>
      </c>
    </row>
    <row r="103" customFormat="false" ht="12.05" hidden="false" customHeight="false" outlineLevel="0" collapsed="false">
      <c r="A103" s="67" t="n">
        <v>99</v>
      </c>
      <c r="B103" s="68" t="n">
        <f aca="false">EOMONTH(Input!$C$7,A103)</f>
        <v>45930</v>
      </c>
      <c r="D103" s="69" t="n">
        <f aca="false">RollUp!$AB103+RollUp!$AA103+Mortgage!$I103+401k_01!$H103+401k_02!$H103+Roth_01!$F103+Roth_02!$F103+IRA_01!$F103+IRA_02!$F103+Invest_01!$F103+Invest_02!$F103</f>
        <v>515235.923855597</v>
      </c>
    </row>
    <row r="104" customFormat="false" ht="12.05" hidden="false" customHeight="false" outlineLevel="0" collapsed="false">
      <c r="A104" s="67" t="n">
        <v>100</v>
      </c>
      <c r="B104" s="68" t="n">
        <f aca="false">EOMONTH(Input!$C$7,A104)</f>
        <v>45961</v>
      </c>
      <c r="D104" s="69" t="n">
        <f aca="false">RollUp!$AB104+RollUp!$AA104+Mortgage!$I104+401k_01!$H104+401k_02!$H104+Roth_01!$F104+Roth_02!$F104+IRA_01!$F104+IRA_02!$F104+Invest_01!$F104+Invest_02!$F104</f>
        <v>522540.962808872</v>
      </c>
    </row>
    <row r="105" customFormat="false" ht="12.05" hidden="false" customHeight="false" outlineLevel="0" collapsed="false">
      <c r="A105" s="67" t="n">
        <v>101</v>
      </c>
      <c r="B105" s="68" t="n">
        <f aca="false">EOMONTH(Input!$C$7,A105)</f>
        <v>45991</v>
      </c>
      <c r="D105" s="69" t="n">
        <f aca="false">RollUp!$AB105+RollUp!$AA105+Mortgage!$I105+401k_01!$H105+401k_02!$H105+Roth_01!$F105+Roth_02!$F105+IRA_01!$F105+IRA_02!$F105+Invest_01!$F105+Invest_02!$F105</f>
        <v>529859.859613181</v>
      </c>
    </row>
    <row r="106" customFormat="false" ht="12.05" hidden="false" customHeight="false" outlineLevel="0" collapsed="false">
      <c r="A106" s="67" t="n">
        <v>102</v>
      </c>
      <c r="B106" s="68" t="n">
        <f aca="false">EOMONTH(Input!$C$7,A106)</f>
        <v>46022</v>
      </c>
      <c r="D106" s="69" t="n">
        <f aca="false">RollUp!$AB106+RollUp!$AA106+Mortgage!$I106+401k_01!$H106+401k_02!$H106+Roth_01!$F106+Roth_02!$F106+IRA_01!$F106+IRA_02!$F106+Invest_01!$F106+Invest_02!$F106</f>
        <v>537192.665547857</v>
      </c>
    </row>
    <row r="107" customFormat="false" ht="12.05" hidden="false" customHeight="false" outlineLevel="0" collapsed="false">
      <c r="A107" s="67" t="n">
        <v>103</v>
      </c>
      <c r="B107" s="68" t="n">
        <f aca="false">EOMONTH(Input!$C$7,A107)</f>
        <v>46053</v>
      </c>
      <c r="D107" s="69" t="n">
        <f aca="false">RollUp!$AB107+RollUp!$AA107+Mortgage!$I107+401k_01!$H107+401k_02!$H107+Roth_01!$F107+Roth_02!$F107+IRA_01!$F107+IRA_02!$F107+Invest_01!$F107+Invest_02!$F107</f>
        <v>544539.432090427</v>
      </c>
    </row>
    <row r="108" customFormat="false" ht="12.05" hidden="false" customHeight="false" outlineLevel="0" collapsed="false">
      <c r="A108" s="67" t="n">
        <v>104</v>
      </c>
      <c r="B108" s="68" t="n">
        <f aca="false">EOMONTH(Input!$C$7,A108)</f>
        <v>46081</v>
      </c>
      <c r="D108" s="69" t="n">
        <f aca="false">RollUp!$AB108+RollUp!$AA108+Mortgage!$I108+401k_01!$H108+401k_02!$H108+Roth_01!$F108+Roth_02!$F108+IRA_01!$F108+IRA_02!$F108+Invest_01!$F108+Invest_02!$F108</f>
        <v>551900.210917405</v>
      </c>
    </row>
    <row r="109" customFormat="false" ht="12.05" hidden="false" customHeight="false" outlineLevel="0" collapsed="false">
      <c r="A109" s="67" t="n">
        <v>105</v>
      </c>
      <c r="B109" s="68" t="n">
        <f aca="false">EOMONTH(Input!$C$7,A109)</f>
        <v>46112</v>
      </c>
      <c r="D109" s="69" t="n">
        <f aca="false">RollUp!$AB109+RollUp!$AA109+Mortgage!$I109+401k_01!$H109+401k_02!$H109+Roth_01!$F109+Roth_02!$F109+IRA_01!$F109+IRA_02!$F109+Invest_01!$F109+Invest_02!$F109</f>
        <v>559275.053905081</v>
      </c>
    </row>
    <row r="110" customFormat="false" ht="12.05" hidden="false" customHeight="false" outlineLevel="0" collapsed="false">
      <c r="A110" s="67" t="n">
        <v>106</v>
      </c>
      <c r="B110" s="68" t="n">
        <f aca="false">EOMONTH(Input!$C$7,A110)</f>
        <v>46142</v>
      </c>
      <c r="D110" s="69" t="n">
        <f aca="false">RollUp!$AB110+RollUp!$AA110+Mortgage!$I110+401k_01!$H110+401k_02!$H110+Roth_01!$F110+Roth_02!$F110+IRA_01!$F110+IRA_02!$F110+Invest_01!$F110+Invest_02!$F110</f>
        <v>566664.013130319</v>
      </c>
    </row>
    <row r="111" customFormat="false" ht="12.05" hidden="false" customHeight="false" outlineLevel="0" collapsed="false">
      <c r="A111" s="67" t="n">
        <v>107</v>
      </c>
      <c r="B111" s="68" t="n">
        <f aca="false">EOMONTH(Input!$C$7,A111)</f>
        <v>46173</v>
      </c>
      <c r="D111" s="69" t="n">
        <f aca="false">RollUp!$AB111+RollUp!$AA111+Mortgage!$I111+401k_01!$H111+401k_02!$H111+Roth_01!$F111+Roth_02!$F111+IRA_01!$F111+IRA_02!$F111+Invest_01!$F111+Invest_02!$F111</f>
        <v>574067.14087135</v>
      </c>
    </row>
    <row r="112" customFormat="false" ht="12.05" hidden="false" customHeight="false" outlineLevel="0" collapsed="false">
      <c r="A112" s="67" t="n">
        <v>108</v>
      </c>
      <c r="B112" s="68" t="n">
        <f aca="false">EOMONTH(Input!$C$7,A112)</f>
        <v>46203</v>
      </c>
      <c r="D112" s="69" t="n">
        <f aca="false">RollUp!$AB112+RollUp!$AA112+Mortgage!$I112+401k_01!$H112+401k_02!$H112+Roth_01!$F112+Roth_02!$F112+IRA_01!$F112+IRA_02!$F112+Invest_01!$F112+Invest_02!$F112</f>
        <v>581610.55806866</v>
      </c>
    </row>
    <row r="113" customFormat="false" ht="12.05" hidden="false" customHeight="false" outlineLevel="0" collapsed="false">
      <c r="A113" s="67" t="n">
        <v>109</v>
      </c>
      <c r="B113" s="68" t="n">
        <f aca="false">EOMONTH(Input!$C$7,A113)</f>
        <v>46234</v>
      </c>
      <c r="D113" s="69" t="n">
        <f aca="false">RollUp!$AB113+RollUp!$AA113+Mortgage!$I113+401k_01!$H113+401k_02!$H113+Roth_01!$F113+Roth_02!$F113+IRA_01!$F113+IRA_02!$F113+Invest_01!$F113+Invest_02!$F113</f>
        <v>589168.360969527</v>
      </c>
    </row>
    <row r="114" customFormat="false" ht="12.05" hidden="false" customHeight="false" outlineLevel="0" collapsed="false">
      <c r="A114" s="67" t="n">
        <v>110</v>
      </c>
      <c r="B114" s="68" t="n">
        <f aca="false">EOMONTH(Input!$C$7,A114)</f>
        <v>46265</v>
      </c>
      <c r="D114" s="69" t="n">
        <f aca="false">RollUp!$AB114+RollUp!$AA114+Mortgage!$I114+401k_01!$H114+401k_02!$H114+Roth_01!$F114+Roth_02!$F114+IRA_01!$F114+IRA_02!$F114+Invest_01!$F114+Invest_02!$F114</f>
        <v>596740.602910662</v>
      </c>
    </row>
    <row r="115" customFormat="false" ht="12.05" hidden="false" customHeight="false" outlineLevel="0" collapsed="false">
      <c r="A115" s="67" t="n">
        <v>111</v>
      </c>
      <c r="B115" s="68" t="n">
        <f aca="false">EOMONTH(Input!$C$7,A115)</f>
        <v>46295</v>
      </c>
      <c r="D115" s="69" t="n">
        <f aca="false">RollUp!$AB115+RollUp!$AA115+Mortgage!$I115+401k_01!$H115+401k_02!$H115+Roth_01!$F115+Roth_02!$F115+IRA_01!$F115+IRA_02!$F115+Invest_01!$F115+Invest_02!$F115</f>
        <v>604327.337435253</v>
      </c>
    </row>
    <row r="116" customFormat="false" ht="12.05" hidden="false" customHeight="false" outlineLevel="0" collapsed="false">
      <c r="A116" s="67" t="n">
        <v>112</v>
      </c>
      <c r="B116" s="68" t="n">
        <f aca="false">EOMONTH(Input!$C$7,A116)</f>
        <v>46326</v>
      </c>
      <c r="D116" s="69" t="n">
        <f aca="false">RollUp!$AB116+RollUp!$AA116+Mortgage!$I116+401k_01!$H116+401k_02!$H116+Roth_01!$F116+Roth_02!$F116+IRA_01!$F116+IRA_02!$F116+Invest_01!$F116+Invest_02!$F116</f>
        <v>611928.618293771</v>
      </c>
    </row>
    <row r="117" customFormat="false" ht="12.05" hidden="false" customHeight="false" outlineLevel="0" collapsed="false">
      <c r="A117" s="67" t="n">
        <v>113</v>
      </c>
      <c r="B117" s="68" t="n">
        <f aca="false">EOMONTH(Input!$C$7,A117)</f>
        <v>46356</v>
      </c>
      <c r="D117" s="69" t="n">
        <f aca="false">RollUp!$AB117+RollUp!$AA117+Mortgage!$I117+401k_01!$H117+401k_02!$H117+Roth_01!$F117+Roth_02!$F117+IRA_01!$F117+IRA_02!$F117+Invest_01!$F117+Invest_02!$F117</f>
        <v>619443.598252151</v>
      </c>
    </row>
    <row r="118" customFormat="false" ht="12.05" hidden="false" customHeight="false" outlineLevel="0" collapsed="false">
      <c r="A118" s="67" t="n">
        <v>114</v>
      </c>
      <c r="B118" s="68" t="n">
        <f aca="false">EOMONTH(Input!$C$7,A118)</f>
        <v>46387</v>
      </c>
      <c r="D118" s="69" t="n">
        <f aca="false">RollUp!$AB118+RollUp!$AA118+Mortgage!$I118+401k_01!$H118+401k_02!$H118+Roth_01!$F118+Roth_02!$F118+IRA_01!$F118+IRA_02!$F118+Invest_01!$F118+Invest_02!$F118</f>
        <v>626969.815059015</v>
      </c>
    </row>
    <row r="119" customFormat="false" ht="12.05" hidden="false" customHeight="false" outlineLevel="0" collapsed="false">
      <c r="A119" s="67" t="n">
        <v>115</v>
      </c>
      <c r="B119" s="68" t="n">
        <f aca="false">EOMONTH(Input!$C$7,A119)</f>
        <v>46418</v>
      </c>
      <c r="D119" s="69" t="n">
        <f aca="false">RollUp!$AB119+RollUp!$AA119+Mortgage!$I119+401k_01!$H119+401k_02!$H119+Roth_01!$F119+Roth_02!$F119+IRA_01!$F119+IRA_02!$F119+Invest_01!$F119+Invest_02!$F119</f>
        <v>634507.314396542</v>
      </c>
    </row>
    <row r="120" customFormat="false" ht="12.05" hidden="false" customHeight="false" outlineLevel="0" collapsed="false">
      <c r="A120" s="67" t="n">
        <v>116</v>
      </c>
      <c r="B120" s="68" t="n">
        <f aca="false">EOMONTH(Input!$C$7,A120)</f>
        <v>46446</v>
      </c>
      <c r="D120" s="69" t="n">
        <f aca="false">RollUp!$AB120+RollUp!$AA120+Mortgage!$I120+401k_01!$H120+401k_02!$H120+Roth_01!$F120+Roth_02!$F120+IRA_01!$F120+IRA_02!$F120+Invest_01!$F120+Invest_02!$F120</f>
        <v>642056.142136952</v>
      </c>
    </row>
    <row r="121" customFormat="false" ht="12.05" hidden="false" customHeight="false" outlineLevel="0" collapsed="false">
      <c r="A121" s="67" t="n">
        <v>117</v>
      </c>
      <c r="B121" s="68" t="n">
        <f aca="false">EOMONTH(Input!$C$7,A121)</f>
        <v>46477</v>
      </c>
      <c r="D121" s="69" t="n">
        <f aca="false">RollUp!$AB121+RollUp!$AA121+Mortgage!$I121+401k_01!$H121+401k_02!$H121+Roth_01!$F121+Roth_02!$F121+IRA_01!$F121+IRA_02!$F121+Invest_01!$F121+Invest_02!$F121</f>
        <v>649616.344343303</v>
      </c>
    </row>
    <row r="122" customFormat="false" ht="12.05" hidden="false" customHeight="false" outlineLevel="0" collapsed="false">
      <c r="A122" s="67" t="n">
        <v>118</v>
      </c>
      <c r="B122" s="68" t="n">
        <f aca="false">EOMONTH(Input!$C$7,A122)</f>
        <v>46507</v>
      </c>
      <c r="D122" s="69" t="n">
        <f aca="false">RollUp!$AB122+RollUp!$AA122+Mortgage!$I122+401k_01!$H122+401k_02!$H122+Roth_01!$F122+Roth_02!$F122+IRA_01!$F122+IRA_02!$F122+Invest_01!$F122+Invest_02!$F122</f>
        <v>657187.967270281</v>
      </c>
    </row>
    <row r="123" customFormat="false" ht="12.05" hidden="false" customHeight="false" outlineLevel="0" collapsed="false">
      <c r="A123" s="67" t="n">
        <v>119</v>
      </c>
      <c r="B123" s="68" t="n">
        <f aca="false">EOMONTH(Input!$C$7,A123)</f>
        <v>46538</v>
      </c>
      <c r="D123" s="69" t="n">
        <f aca="false">RollUp!$AB123+RollUp!$AA123+Mortgage!$I123+401k_01!$H123+401k_02!$H123+Roth_01!$F123+Roth_02!$F123+IRA_01!$F123+IRA_02!$F123+Invest_01!$F123+Invest_02!$F123</f>
        <v>664771.057365001</v>
      </c>
    </row>
    <row r="124" customFormat="false" ht="12.05" hidden="false" customHeight="false" outlineLevel="0" collapsed="false">
      <c r="A124" s="67" t="n">
        <v>120</v>
      </c>
      <c r="B124" s="68" t="n">
        <f aca="false">EOMONTH(Input!$C$7,A124)</f>
        <v>46568</v>
      </c>
      <c r="D124" s="69" t="n">
        <f aca="false">RollUp!$AB124+RollUp!$AA124+Mortgage!$I124+401k_01!$H124+401k_02!$H124+Roth_01!$F124+Roth_02!$F124+IRA_01!$F124+IRA_02!$F124+Invest_01!$F124+Invest_02!$F124</f>
        <v>672494.156085379</v>
      </c>
    </row>
    <row r="125" customFormat="false" ht="12.05" hidden="false" customHeight="false" outlineLevel="0" collapsed="false">
      <c r="A125" s="67" t="n">
        <v>121</v>
      </c>
      <c r="B125" s="68" t="n">
        <f aca="false">EOMONTH(Input!$C$7,A125)</f>
        <v>46599</v>
      </c>
      <c r="D125" s="69" t="n">
        <f aca="false">RollUp!$AB125+RollUp!$AA125+Mortgage!$I125+401k_01!$H125+401k_02!$H125+Roth_01!$F125+Roth_02!$F125+IRA_01!$F125+IRA_02!$F125+Invest_01!$F125+Invest_02!$F125</f>
        <v>680228.92970872</v>
      </c>
    </row>
    <row r="126" customFormat="false" ht="12.05" hidden="false" customHeight="false" outlineLevel="0" collapsed="false">
      <c r="A126" s="67" t="n">
        <v>122</v>
      </c>
      <c r="B126" s="68" t="n">
        <f aca="false">EOMONTH(Input!$C$7,A126)</f>
        <v>46630</v>
      </c>
      <c r="D126" s="69" t="n">
        <f aca="false">RollUp!$AB126+RollUp!$AA126+Mortgage!$I126+401k_01!$H126+401k_02!$H126+Roth_01!$F126+Roth_02!$F126+IRA_01!$F126+IRA_02!$F126+Invest_01!$F126+Invest_02!$F126</f>
        <v>687975.425722789</v>
      </c>
    </row>
    <row r="127" customFormat="false" ht="12.05" hidden="false" customHeight="false" outlineLevel="0" collapsed="false">
      <c r="A127" s="67" t="n">
        <v>123</v>
      </c>
      <c r="B127" s="68" t="n">
        <f aca="false">EOMONTH(Input!$C$7,A127)</f>
        <v>46660</v>
      </c>
      <c r="D127" s="69" t="n">
        <f aca="false">RollUp!$AB127+RollUp!$AA127+Mortgage!$I127+401k_01!$H127+401k_02!$H127+Roth_01!$F127+Roth_02!$F127+IRA_01!$F127+IRA_02!$F127+Invest_01!$F127+Invest_02!$F127</f>
        <v>695733.691812912</v>
      </c>
    </row>
    <row r="128" customFormat="false" ht="12.05" hidden="false" customHeight="false" outlineLevel="0" collapsed="false">
      <c r="A128" s="67" t="n">
        <v>124</v>
      </c>
      <c r="B128" s="68" t="n">
        <f aca="false">EOMONTH(Input!$C$7,A128)</f>
        <v>46691</v>
      </c>
      <c r="D128" s="69" t="n">
        <f aca="false">RollUp!$AB128+RollUp!$AA128+Mortgage!$I128+401k_01!$H128+401k_02!$H128+Roth_01!$F128+Roth_02!$F128+IRA_01!$F128+IRA_02!$F128+Invest_01!$F128+Invest_02!$F128</f>
        <v>703503.775862803</v>
      </c>
    </row>
    <row r="129" customFormat="false" ht="12.05" hidden="false" customHeight="false" outlineLevel="0" collapsed="false">
      <c r="A129" s="67" t="n">
        <v>125</v>
      </c>
      <c r="B129" s="68" t="n">
        <f aca="false">EOMONTH(Input!$C$7,A129)</f>
        <v>46721</v>
      </c>
      <c r="D129" s="69" t="n">
        <f aca="false">RollUp!$AB129+RollUp!$AA129+Mortgage!$I129+401k_01!$H129+401k_02!$H129+Roth_01!$F129+Roth_02!$F129+IRA_01!$F129+IRA_02!$F129+Invest_01!$F129+Invest_02!$F129</f>
        <v>711285.725955391</v>
      </c>
    </row>
    <row r="130" customFormat="false" ht="12.05" hidden="false" customHeight="false" outlineLevel="0" collapsed="false">
      <c r="A130" s="67" t="n">
        <v>126</v>
      </c>
      <c r="B130" s="68" t="n">
        <f aca="false">EOMONTH(Input!$C$7,A130)</f>
        <v>46752</v>
      </c>
      <c r="D130" s="69" t="n">
        <f aca="false">RollUp!$AB130+RollUp!$AA130+Mortgage!$I130+401k_01!$H130+401k_02!$H130+Roth_01!$F130+Roth_02!$F130+IRA_01!$F130+IRA_02!$F130+Invest_01!$F130+Invest_02!$F130</f>
        <v>719079.590373646</v>
      </c>
    </row>
    <row r="131" customFormat="false" ht="12.05" hidden="false" customHeight="false" outlineLevel="0" collapsed="false">
      <c r="A131" s="67" t="n">
        <v>127</v>
      </c>
      <c r="B131" s="68" t="n">
        <f aca="false">EOMONTH(Input!$C$7,A131)</f>
        <v>46783</v>
      </c>
      <c r="D131" s="69" t="n">
        <f aca="false">RollUp!$AB131+RollUp!$AA131+Mortgage!$I131+401k_01!$H131+401k_02!$H131+Roth_01!$F131+Roth_02!$F131+IRA_01!$F131+IRA_02!$F131+Invest_01!$F131+Invest_02!$F131</f>
        <v>726885.417601421</v>
      </c>
    </row>
    <row r="132" customFormat="false" ht="12.05" hidden="false" customHeight="false" outlineLevel="0" collapsed="false">
      <c r="A132" s="67" t="n">
        <v>128</v>
      </c>
      <c r="B132" s="68" t="n">
        <f aca="false">EOMONTH(Input!$C$7,A132)</f>
        <v>46812</v>
      </c>
      <c r="D132" s="69" t="n">
        <f aca="false">RollUp!$AB132+RollUp!$AA132+Mortgage!$I132+401k_01!$H132+401k_02!$H132+Roth_01!$F132+Roth_02!$F132+IRA_01!$F132+IRA_02!$F132+Invest_01!$F132+Invest_02!$F132</f>
        <v>734703.256324277</v>
      </c>
    </row>
    <row r="133" customFormat="false" ht="12.05" hidden="false" customHeight="false" outlineLevel="0" collapsed="false">
      <c r="A133" s="67" t="n">
        <v>129</v>
      </c>
      <c r="B133" s="68" t="n">
        <f aca="false">EOMONTH(Input!$C$7,A133)</f>
        <v>46843</v>
      </c>
      <c r="D133" s="69" t="n">
        <f aca="false">RollUp!$AB133+RollUp!$AA133+Mortgage!$I133+401k_01!$H133+401k_02!$H133+Roth_01!$F133+Roth_02!$F133+IRA_01!$F133+IRA_02!$F133+Invest_01!$F133+Invest_02!$F133</f>
        <v>742533.155430332</v>
      </c>
    </row>
    <row r="134" customFormat="false" ht="12.05" hidden="false" customHeight="false" outlineLevel="0" collapsed="false">
      <c r="A134" s="67" t="n">
        <v>130</v>
      </c>
      <c r="B134" s="68" t="n">
        <f aca="false">EOMONTH(Input!$C$7,A134)</f>
        <v>46873</v>
      </c>
      <c r="D134" s="69" t="n">
        <f aca="false">RollUp!$AB134+RollUp!$AA134+Mortgage!$I134+401k_01!$H134+401k_02!$H134+Roth_01!$F134+Roth_02!$F134+IRA_01!$F134+IRA_02!$F134+Invest_01!$F134+Invest_02!$F134</f>
        <v>750375.164011101</v>
      </c>
    </row>
    <row r="135" customFormat="false" ht="12.05" hidden="false" customHeight="false" outlineLevel="0" collapsed="false">
      <c r="A135" s="67" t="n">
        <v>131</v>
      </c>
      <c r="B135" s="68" t="n">
        <f aca="false">EOMONTH(Input!$C$7,A135)</f>
        <v>46904</v>
      </c>
      <c r="D135" s="69" t="n">
        <f aca="false">RollUp!$AB135+RollUp!$AA135+Mortgage!$I135+401k_01!$H135+401k_02!$H135+Roth_01!$F135+Roth_02!$F135+IRA_01!$F135+IRA_02!$F135+Invest_01!$F135+Invest_02!$F135</f>
        <v>758229.331362345</v>
      </c>
    </row>
    <row r="136" customFormat="false" ht="12.05" hidden="false" customHeight="false" outlineLevel="0" collapsed="false">
      <c r="A136" s="67" t="n">
        <v>132</v>
      </c>
      <c r="B136" s="68" t="n">
        <f aca="false">EOMONTH(Input!$C$7,A136)</f>
        <v>46934</v>
      </c>
      <c r="D136" s="69" t="n">
        <f aca="false">RollUp!$AB136+RollUp!$AA136+Mortgage!$I136+401k_01!$H136+401k_02!$H136+Roth_01!$F136+Roth_02!$F136+IRA_01!$F136+IRA_02!$F136+Invest_01!$F136+Invest_02!$F136</f>
        <v>766226.673836773</v>
      </c>
    </row>
    <row r="137" customFormat="false" ht="12.05" hidden="false" customHeight="false" outlineLevel="0" collapsed="false">
      <c r="A137" s="67" t="n">
        <v>133</v>
      </c>
      <c r="B137" s="68" t="n">
        <f aca="false">EOMONTH(Input!$C$7,A137)</f>
        <v>46965</v>
      </c>
      <c r="D137" s="69" t="n">
        <f aca="false">RollUp!$AB137+RollUp!$AA137+Mortgage!$I137+401k_01!$H137+401k_02!$H137+Roth_01!$F137+Roth_02!$F137+IRA_01!$F137+IRA_02!$F137+Invest_01!$F137+Invest_02!$F137</f>
        <v>774236.390830968</v>
      </c>
    </row>
    <row r="138" customFormat="false" ht="12.05" hidden="false" customHeight="false" outlineLevel="0" collapsed="false">
      <c r="A138" s="67" t="n">
        <v>134</v>
      </c>
      <c r="B138" s="68" t="n">
        <f aca="false">EOMONTH(Input!$C$7,A138)</f>
        <v>46996</v>
      </c>
      <c r="D138" s="69" t="n">
        <f aca="false">RollUp!$AB138+RollUp!$AA138+Mortgage!$I138+401k_01!$H138+401k_02!$H138+Roth_01!$F138+Roth_02!$F138+IRA_01!$F138+IRA_02!$F138+Invest_01!$F138+Invest_02!$F138</f>
        <v>782258.532726252</v>
      </c>
    </row>
    <row r="139" customFormat="false" ht="12.05" hidden="false" customHeight="false" outlineLevel="0" collapsed="false">
      <c r="A139" s="67" t="n">
        <v>135</v>
      </c>
      <c r="B139" s="68" t="n">
        <f aca="false">EOMONTH(Input!$C$7,A139)</f>
        <v>47026</v>
      </c>
      <c r="D139" s="69" t="n">
        <f aca="false">RollUp!$AB139+RollUp!$AA139+Mortgage!$I139+401k_01!$H139+401k_02!$H139+Roth_01!$F139+Roth_02!$F139+IRA_01!$F139+IRA_02!$F139+Invest_01!$F139+Invest_02!$F139</f>
        <v>790293.15011357</v>
      </c>
    </row>
    <row r="140" customFormat="false" ht="12.05" hidden="false" customHeight="false" outlineLevel="0" collapsed="false">
      <c r="A140" s="67" t="n">
        <v>136</v>
      </c>
      <c r="B140" s="68" t="n">
        <f aca="false">EOMONTH(Input!$C$7,A140)</f>
        <v>47057</v>
      </c>
      <c r="D140" s="69" t="n">
        <f aca="false">RollUp!$AB140+RollUp!$AA140+Mortgage!$I140+401k_01!$H140+401k_02!$H140+Roth_01!$F140+Roth_02!$F140+IRA_01!$F140+IRA_02!$F140+Invest_01!$F140+Invest_02!$F140</f>
        <v>798340.293794352</v>
      </c>
    </row>
    <row r="141" customFormat="false" ht="12.05" hidden="false" customHeight="false" outlineLevel="0" collapsed="false">
      <c r="A141" s="67" t="n">
        <v>137</v>
      </c>
      <c r="B141" s="68" t="n">
        <f aca="false">EOMONTH(Input!$C$7,A141)</f>
        <v>47087</v>
      </c>
      <c r="D141" s="69" t="n">
        <f aca="false">RollUp!$AB141+RollUp!$AA141+Mortgage!$I141+401k_01!$H141+401k_02!$H141+Roth_01!$F141+Roth_02!$F141+IRA_01!$F141+IRA_02!$F141+Invest_01!$F141+Invest_02!$F141</f>
        <v>806400.0147814</v>
      </c>
    </row>
    <row r="142" customFormat="false" ht="12.05" hidden="false" customHeight="false" outlineLevel="0" collapsed="false">
      <c r="A142" s="67" t="n">
        <v>138</v>
      </c>
      <c r="B142" s="68" t="n">
        <f aca="false">EOMONTH(Input!$C$7,A142)</f>
        <v>47118</v>
      </c>
      <c r="D142" s="69" t="n">
        <f aca="false">RollUp!$AB142+RollUp!$AA142+Mortgage!$I142+401k_01!$H142+401k_02!$H142+Roth_01!$F142+Roth_02!$F142+IRA_01!$F142+IRA_02!$F142+Invest_01!$F142+Invest_02!$F142</f>
        <v>814472.364299761</v>
      </c>
    </row>
    <row r="143" customFormat="false" ht="12.05" hidden="false" customHeight="false" outlineLevel="0" collapsed="false">
      <c r="A143" s="67" t="n">
        <v>139</v>
      </c>
      <c r="B143" s="68" t="n">
        <f aca="false">EOMONTH(Input!$C$7,A143)</f>
        <v>47149</v>
      </c>
      <c r="D143" s="69" t="n">
        <f aca="false">RollUp!$AB143+RollUp!$AA143+Mortgage!$I143+401k_01!$H143+401k_02!$H143+Roth_01!$F143+Roth_02!$F143+IRA_01!$F143+IRA_02!$F143+Invest_01!$F143+Invest_02!$F143</f>
        <v>822557.393787618</v>
      </c>
    </row>
    <row r="144" customFormat="false" ht="12.05" hidden="false" customHeight="false" outlineLevel="0" collapsed="false">
      <c r="A144" s="67" t="n">
        <v>140</v>
      </c>
      <c r="B144" s="68" t="n">
        <f aca="false">EOMONTH(Input!$C$7,A144)</f>
        <v>47177</v>
      </c>
      <c r="D144" s="69" t="n">
        <f aca="false">RollUp!$AB144+RollUp!$AA144+Mortgage!$I144+401k_01!$H144+401k_02!$H144+Roth_01!$F144+Roth_02!$F144+IRA_01!$F144+IRA_02!$F144+Invest_01!$F144+Invest_02!$F144</f>
        <v>830655.154897171</v>
      </c>
    </row>
    <row r="145" customFormat="false" ht="12.05" hidden="false" customHeight="false" outlineLevel="0" collapsed="false">
      <c r="A145" s="67" t="n">
        <v>141</v>
      </c>
      <c r="B145" s="68" t="n">
        <f aca="false">EOMONTH(Input!$C$7,A145)</f>
        <v>47208</v>
      </c>
      <c r="D145" s="69" t="n">
        <f aca="false">RollUp!$AB145+RollUp!$AA145+Mortgage!$I145+401k_01!$H145+401k_02!$H145+Roth_01!$F145+Roth_02!$F145+IRA_01!$F145+IRA_02!$F145+Invest_01!$F145+Invest_02!$F145</f>
        <v>838765.699495533</v>
      </c>
    </row>
    <row r="146" customFormat="false" ht="12.05" hidden="false" customHeight="false" outlineLevel="0" collapsed="false">
      <c r="A146" s="67" t="n">
        <v>142</v>
      </c>
      <c r="B146" s="68" t="n">
        <f aca="false">EOMONTH(Input!$C$7,A146)</f>
        <v>47238</v>
      </c>
      <c r="D146" s="69" t="n">
        <f aca="false">RollUp!$AB146+RollUp!$AA146+Mortgage!$I146+401k_01!$H146+401k_02!$H146+Roth_01!$F146+Roth_02!$F146+IRA_01!$F146+IRA_02!$F146+Invest_01!$F146+Invest_02!$F146</f>
        <v>846889.079665624</v>
      </c>
    </row>
    <row r="147" customFormat="false" ht="12.05" hidden="false" customHeight="false" outlineLevel="0" collapsed="false">
      <c r="A147" s="67" t="n">
        <v>143</v>
      </c>
      <c r="B147" s="68" t="n">
        <f aca="false">EOMONTH(Input!$C$7,A147)</f>
        <v>47269</v>
      </c>
      <c r="D147" s="69" t="n">
        <f aca="false">RollUp!$AB147+RollUp!$AA147+Mortgage!$I147+401k_01!$H147+401k_02!$H147+Roth_01!$F147+Roth_02!$F147+IRA_01!$F147+IRA_02!$F147+Invest_01!$F147+Invest_02!$F147</f>
        <v>855025.347707069</v>
      </c>
    </row>
    <row r="148" customFormat="false" ht="12.05" hidden="false" customHeight="false" outlineLevel="0" collapsed="false">
      <c r="A148" s="67" t="n">
        <v>144</v>
      </c>
      <c r="B148" s="68" t="n">
        <f aca="false">EOMONTH(Input!$C$7,A148)</f>
        <v>47299</v>
      </c>
      <c r="D148" s="69" t="n">
        <f aca="false">RollUp!$AB148+RollUp!$AA148+Mortgage!$I148+401k_01!$H148+401k_02!$H148+Roth_01!$F148+Roth_02!$F148+IRA_01!$F148+IRA_02!$F148+Invest_01!$F148+Invest_02!$F148</f>
        <v>863308.041528065</v>
      </c>
    </row>
    <row r="149" customFormat="false" ht="12.05" hidden="false" customHeight="false" outlineLevel="0" collapsed="false">
      <c r="A149" s="67" t="n">
        <v>145</v>
      </c>
      <c r="B149" s="68" t="n">
        <f aca="false">EOMONTH(Input!$C$7,A149)</f>
        <v>47330</v>
      </c>
      <c r="D149" s="69" t="n">
        <f aca="false">RollUp!$AB149+RollUp!$AA149+Mortgage!$I149+401k_01!$H149+401k_02!$H149+Roth_01!$F149+Roth_02!$F149+IRA_01!$F149+IRA_02!$F149+Invest_01!$F149+Invest_02!$F149</f>
        <v>871603.847341659</v>
      </c>
    </row>
    <row r="150" customFormat="false" ht="12.05" hidden="false" customHeight="false" outlineLevel="0" collapsed="false">
      <c r="A150" s="67" t="n">
        <v>146</v>
      </c>
      <c r="B150" s="68" t="n">
        <f aca="false">EOMONTH(Input!$C$7,A150)</f>
        <v>47361</v>
      </c>
      <c r="D150" s="69" t="n">
        <f aca="false">RollUp!$AB150+RollUp!$AA150+Mortgage!$I150+401k_01!$H150+401k_02!$H150+Roth_01!$F150+Roth_02!$F150+IRA_01!$F150+IRA_02!$F150+Invest_01!$F150+Invest_02!$F150</f>
        <v>879912.818580091</v>
      </c>
    </row>
    <row r="151" customFormat="false" ht="12.05" hidden="false" customHeight="false" outlineLevel="0" collapsed="false">
      <c r="A151" s="67" t="n">
        <v>147</v>
      </c>
      <c r="B151" s="68" t="n">
        <f aca="false">EOMONTH(Input!$C$7,A151)</f>
        <v>47391</v>
      </c>
      <c r="D151" s="69" t="n">
        <f aca="false">RollUp!$AB151+RollUp!$AA151+Mortgage!$I151+401k_01!$H151+401k_02!$H151+Roth_01!$F151+Roth_02!$F151+IRA_01!$F151+IRA_02!$F151+Invest_01!$F151+Invest_02!$F151</f>
        <v>888485.019314591</v>
      </c>
    </row>
    <row r="152" customFormat="false" ht="12.05" hidden="false" customHeight="false" outlineLevel="0" collapsed="false">
      <c r="A152" s="67" t="n">
        <v>148</v>
      </c>
      <c r="B152" s="68" t="n">
        <f aca="false">EOMONTH(Input!$C$7,A152)</f>
        <v>47422</v>
      </c>
      <c r="D152" s="69" t="n">
        <f aca="false">RollUp!$AB152+RollUp!$AA152+Mortgage!$I152+401k_01!$H152+401k_02!$H152+Roth_01!$F152+Roth_02!$F152+IRA_01!$F152+IRA_02!$F152+Invest_01!$F152+Invest_02!$F152</f>
        <v>897070.50342341</v>
      </c>
    </row>
    <row r="153" customFormat="false" ht="12.05" hidden="false" customHeight="false" outlineLevel="0" collapsed="false">
      <c r="A153" s="67" t="n">
        <v>149</v>
      </c>
      <c r="B153" s="68" t="n">
        <f aca="false">EOMONTH(Input!$C$7,A153)</f>
        <v>47452</v>
      </c>
      <c r="D153" s="69" t="n">
        <f aca="false">RollUp!$AB153+RollUp!$AA153+Mortgage!$I153+401k_01!$H153+401k_02!$H153+Roth_01!$F153+Roth_02!$F153+IRA_01!$F153+IRA_02!$F153+Invest_01!$F153+Invest_02!$F153</f>
        <v>905669.325008979</v>
      </c>
    </row>
    <row r="154" customFormat="false" ht="12.05" hidden="false" customHeight="false" outlineLevel="0" collapsed="false">
      <c r="A154" s="67" t="n">
        <v>150</v>
      </c>
      <c r="B154" s="68" t="n">
        <f aca="false">EOMONTH(Input!$C$7,A154)</f>
        <v>47483</v>
      </c>
      <c r="D154" s="69" t="n">
        <f aca="false">RollUp!$AB154+RollUp!$AA154+Mortgage!$I154+401k_01!$H154+401k_02!$H154+Roth_01!$F154+Roth_02!$F154+IRA_01!$F154+IRA_02!$F154+Invest_01!$F154+Invest_02!$F154</f>
        <v>914281.538398851</v>
      </c>
    </row>
    <row r="155" customFormat="false" ht="12.05" hidden="false" customHeight="false" outlineLevel="0" collapsed="false">
      <c r="A155" s="67" t="n">
        <v>151</v>
      </c>
      <c r="B155" s="68" t="n">
        <f aca="false">EOMONTH(Input!$C$7,A155)</f>
        <v>47514</v>
      </c>
      <c r="D155" s="69" t="n">
        <f aca="false">RollUp!$AB155+RollUp!$AA155+Mortgage!$I155+401k_01!$H155+401k_02!$H155+Roth_01!$F155+Roth_02!$F155+IRA_01!$F155+IRA_02!$F155+Invest_01!$F155+Invest_02!$F155</f>
        <v>922907.198146628</v>
      </c>
    </row>
    <row r="156" customFormat="false" ht="12.05" hidden="false" customHeight="false" outlineLevel="0" collapsed="false">
      <c r="A156" s="67" t="n">
        <v>152</v>
      </c>
      <c r="B156" s="68" t="n">
        <f aca="false">EOMONTH(Input!$C$7,A156)</f>
        <v>47542</v>
      </c>
      <c r="D156" s="69" t="n">
        <f aca="false">RollUp!$AB156+RollUp!$AA156+Mortgage!$I156+401k_01!$H156+401k_02!$H156+Roth_01!$F156+Roth_02!$F156+IRA_01!$F156+IRA_02!$F156+Invest_01!$F156+Invest_02!$F156</f>
        <v>931546.359032909</v>
      </c>
    </row>
    <row r="157" customFormat="false" ht="12.05" hidden="false" customHeight="false" outlineLevel="0" collapsed="false">
      <c r="A157" s="67" t="n">
        <v>153</v>
      </c>
      <c r="B157" s="68" t="n">
        <f aca="false">EOMONTH(Input!$C$7,A157)</f>
        <v>47573</v>
      </c>
      <c r="D157" s="69" t="n">
        <f aca="false">RollUp!$AB157+RollUp!$AA157+Mortgage!$I157+401k_01!$H157+401k_02!$H157+Roth_01!$F157+Roth_02!$F157+IRA_01!$F157+IRA_02!$F157+Invest_01!$F157+Invest_02!$F157</f>
        <v>940199.076066237</v>
      </c>
    </row>
    <row r="158" customFormat="false" ht="12.05" hidden="false" customHeight="false" outlineLevel="0" collapsed="false">
      <c r="A158" s="67" t="n">
        <v>154</v>
      </c>
      <c r="B158" s="68" t="n">
        <f aca="false">EOMONTH(Input!$C$7,A158)</f>
        <v>47603</v>
      </c>
      <c r="D158" s="69" t="n">
        <f aca="false">RollUp!$AB158+RollUp!$AA158+Mortgage!$I158+401k_01!$H158+401k_02!$H158+Roth_01!$F158+Roth_02!$F158+IRA_01!$F158+IRA_02!$F158+Invest_01!$F158+Invest_02!$F158</f>
        <v>948865.404484043</v>
      </c>
    </row>
    <row r="159" customFormat="false" ht="12.05" hidden="false" customHeight="false" outlineLevel="0" collapsed="false">
      <c r="A159" s="67" t="n">
        <v>155</v>
      </c>
      <c r="B159" s="68" t="n">
        <f aca="false">EOMONTH(Input!$C$7,A159)</f>
        <v>47634</v>
      </c>
      <c r="D159" s="69" t="n">
        <f aca="false">RollUp!$AB159+RollUp!$AA159+Mortgage!$I159+401k_01!$H159+401k_02!$H159+Roth_01!$F159+Roth_02!$F159+IRA_01!$F159+IRA_02!$F159+Invest_01!$F159+Invest_02!$F159</f>
        <v>957545.399753604</v>
      </c>
    </row>
    <row r="160" customFormat="false" ht="12.05" hidden="false" customHeight="false" outlineLevel="0" collapsed="false">
      <c r="A160" s="67" t="n">
        <v>156</v>
      </c>
      <c r="B160" s="68" t="n">
        <f aca="false">EOMONTH(Input!$C$7,A160)</f>
        <v>47664</v>
      </c>
      <c r="D160" s="69" t="n">
        <f aca="false">RollUp!$AB160+RollUp!$AA160+Mortgage!$I160+401k_01!$H160+401k_02!$H160+Roth_01!$F160+Roth_02!$F160+IRA_01!$F160+IRA_02!$F160+Invest_01!$F160+Invest_02!$F160</f>
        <v>966375.168849912</v>
      </c>
    </row>
    <row r="161" customFormat="false" ht="12.05" hidden="false" customHeight="false" outlineLevel="0" collapsed="false">
      <c r="A161" s="67" t="n">
        <v>157</v>
      </c>
      <c r="B161" s="68" t="n">
        <f aca="false">EOMONTH(Input!$C$7,A161)</f>
        <v>47695</v>
      </c>
      <c r="D161" s="69" t="n">
        <f aca="false">RollUp!$AB161+RollUp!$AA161+Mortgage!$I161+401k_01!$H161+401k_02!$H161+Roth_01!$F161+Roth_02!$F161+IRA_01!$F161+IRA_02!$F161+Invest_01!$F161+Invest_02!$F161</f>
        <v>975218.837667195</v>
      </c>
    </row>
    <row r="162" customFormat="false" ht="12.05" hidden="false" customHeight="false" outlineLevel="0" collapsed="false">
      <c r="A162" s="67" t="n">
        <v>158</v>
      </c>
      <c r="B162" s="68" t="n">
        <f aca="false">EOMONTH(Input!$C$7,A162)</f>
        <v>47726</v>
      </c>
      <c r="D162" s="69" t="n">
        <f aca="false">RollUp!$AB162+RollUp!$AA162+Mortgage!$I162+401k_01!$H162+401k_02!$H162+Roth_01!$F162+Roth_02!$F162+IRA_01!$F162+IRA_02!$F162+Invest_01!$F162+Invest_02!$F162</f>
        <v>984076.462854627</v>
      </c>
    </row>
    <row r="163" customFormat="false" ht="12.05" hidden="false" customHeight="false" outlineLevel="0" collapsed="false">
      <c r="A163" s="67" t="n">
        <v>159</v>
      </c>
      <c r="B163" s="68" t="n">
        <f aca="false">EOMONTH(Input!$C$7,A163)</f>
        <v>47756</v>
      </c>
      <c r="D163" s="69" t="n">
        <f aca="false">RollUp!$AB163+RollUp!$AA163+Mortgage!$I163+401k_01!$H163+401k_02!$H163+Roth_01!$F163+Roth_02!$F163+IRA_01!$F163+IRA_02!$F163+Invest_01!$F163+Invest_02!$F163</f>
        <v>992948.101297108</v>
      </c>
    </row>
    <row r="164" customFormat="false" ht="12.05" hidden="false" customHeight="false" outlineLevel="0" collapsed="false">
      <c r="A164" s="67" t="n">
        <v>160</v>
      </c>
      <c r="B164" s="68" t="n">
        <f aca="false">EOMONTH(Input!$C$7,A164)</f>
        <v>47787</v>
      </c>
      <c r="D164" s="69" t="n">
        <f aca="false">RollUp!$AB164+RollUp!$AA164+Mortgage!$I164+401k_01!$H164+401k_02!$H164+Roth_01!$F164+Roth_02!$F164+IRA_01!$F164+IRA_02!$F164+Invest_01!$F164+Invest_02!$F164</f>
        <v>1001833.81011624</v>
      </c>
    </row>
    <row r="165" customFormat="false" ht="12.05" hidden="false" customHeight="false" outlineLevel="0" collapsed="false">
      <c r="A165" s="67" t="n">
        <v>161</v>
      </c>
      <c r="B165" s="68" t="n">
        <f aca="false">EOMONTH(Input!$C$7,A165)</f>
        <v>47817</v>
      </c>
      <c r="D165" s="69" t="n">
        <f aca="false">RollUp!$AB165+RollUp!$AA165+Mortgage!$I165+401k_01!$H165+401k_02!$H165+Roth_01!$F165+Roth_02!$F165+IRA_01!$F165+IRA_02!$F165+Invest_01!$F165+Invest_02!$F165</f>
        <v>1010733.64667133</v>
      </c>
    </row>
    <row r="166" customFormat="false" ht="12.05" hidden="false" customHeight="false" outlineLevel="0" collapsed="false">
      <c r="A166" s="67" t="n">
        <v>162</v>
      </c>
      <c r="B166" s="68" t="n">
        <f aca="false">EOMONTH(Input!$C$7,A166)</f>
        <v>47848</v>
      </c>
      <c r="D166" s="69" t="n">
        <f aca="false">RollUp!$AB166+RollUp!$AA166+Mortgage!$I166+401k_01!$H166+401k_02!$H166+Roth_01!$F166+Roth_02!$F166+IRA_01!$F166+IRA_02!$F166+Invest_01!$F166+Invest_02!$F166</f>
        <v>1019647.66856036</v>
      </c>
    </row>
    <row r="167" customFormat="false" ht="12.05" hidden="false" customHeight="false" outlineLevel="0" collapsed="false">
      <c r="A167" s="67" t="n">
        <v>163</v>
      </c>
      <c r="B167" s="68" t="n">
        <f aca="false">EOMONTH(Input!$C$7,A167)</f>
        <v>47879</v>
      </c>
      <c r="D167" s="69" t="n">
        <f aca="false">RollUp!$AB167+RollUp!$AA167+Mortgage!$I167+401k_01!$H167+401k_02!$H167+Roth_01!$F167+Roth_02!$F167+IRA_01!$F167+IRA_02!$F167+Invest_01!$F167+Invest_02!$F167</f>
        <v>1028575.93362099</v>
      </c>
    </row>
    <row r="168" customFormat="false" ht="12.05" hidden="false" customHeight="false" outlineLevel="0" collapsed="false">
      <c r="A168" s="67" t="n">
        <v>164</v>
      </c>
      <c r="B168" s="68" t="n">
        <f aca="false">EOMONTH(Input!$C$7,A168)</f>
        <v>47907</v>
      </c>
      <c r="D168" s="69" t="n">
        <f aca="false">RollUp!$AB168+RollUp!$AA168+Mortgage!$I168+401k_01!$H168+401k_02!$H168+Roth_01!$F168+Roth_02!$F168+IRA_01!$F168+IRA_02!$F168+Invest_01!$F168+Invest_02!$F168</f>
        <v>1037518.49993154</v>
      </c>
    </row>
    <row r="169" customFormat="false" ht="12.05" hidden="false" customHeight="false" outlineLevel="0" collapsed="false">
      <c r="A169" s="67" t="n">
        <v>165</v>
      </c>
      <c r="B169" s="68" t="n">
        <f aca="false">EOMONTH(Input!$C$7,A169)</f>
        <v>47938</v>
      </c>
      <c r="D169" s="69" t="n">
        <f aca="false">RollUp!$AB169+RollUp!$AA169+Mortgage!$I169+401k_01!$H169+401k_02!$H169+Roth_01!$F169+Roth_02!$F169+IRA_01!$F169+IRA_02!$F169+Invest_01!$F169+Invest_02!$F169</f>
        <v>1046475.42581205</v>
      </c>
    </row>
    <row r="170" customFormat="false" ht="12.05" hidden="false" customHeight="false" outlineLevel="0" collapsed="false">
      <c r="A170" s="67" t="n">
        <v>166</v>
      </c>
      <c r="B170" s="68" t="n">
        <f aca="false">EOMONTH(Input!$C$7,A170)</f>
        <v>47968</v>
      </c>
      <c r="D170" s="69" t="n">
        <f aca="false">RollUp!$AB170+RollUp!$AA170+Mortgage!$I170+401k_01!$H170+401k_02!$H170+Roth_01!$F170+Roth_02!$F170+IRA_01!$F170+IRA_02!$F170+Invest_01!$F170+Invest_02!$F170</f>
        <v>1055446.7698252</v>
      </c>
    </row>
    <row r="171" customFormat="false" ht="12.05" hidden="false" customHeight="false" outlineLevel="0" collapsed="false">
      <c r="A171" s="67" t="n">
        <v>167</v>
      </c>
      <c r="B171" s="68" t="n">
        <f aca="false">EOMONTH(Input!$C$7,A171)</f>
        <v>47999</v>
      </c>
      <c r="D171" s="69" t="n">
        <f aca="false">RollUp!$AB171+RollUp!$AA171+Mortgage!$I171+401k_01!$H171+401k_02!$H171+Roth_01!$F171+Roth_02!$F171+IRA_01!$F171+IRA_02!$F171+Invest_01!$F171+Invest_02!$F171</f>
        <v>1064432.59077739</v>
      </c>
    </row>
    <row r="172" customFormat="false" ht="12.05" hidden="false" customHeight="false" outlineLevel="0" collapsed="false">
      <c r="A172" s="67" t="n">
        <v>168</v>
      </c>
      <c r="B172" s="68" t="n">
        <f aca="false">EOMONTH(Input!$C$7,A172)</f>
        <v>48029</v>
      </c>
      <c r="D172" s="69" t="n">
        <f aca="false">RollUp!$AB172+RollUp!$AA172+Mortgage!$I172+401k_01!$H172+401k_02!$H172+Roth_01!$F172+Roth_02!$F172+IRA_01!$F172+IRA_02!$F172+Invest_01!$F172+Invest_02!$F172</f>
        <v>1073571.61308567</v>
      </c>
    </row>
    <row r="173" customFormat="false" ht="12.05" hidden="false" customHeight="false" outlineLevel="0" collapsed="false">
      <c r="A173" s="67" t="n">
        <v>169</v>
      </c>
      <c r="B173" s="68" t="n">
        <f aca="false">EOMONTH(Input!$C$7,A173)</f>
        <v>48060</v>
      </c>
      <c r="D173" s="69" t="n">
        <f aca="false">RollUp!$AB173+RollUp!$AA173+Mortgage!$I173+401k_01!$H173+401k_02!$H173+Roth_01!$F173+Roth_02!$F173+IRA_01!$F173+IRA_02!$F173+Invest_01!$F173+Invest_02!$F173</f>
        <v>1082725.3543426</v>
      </c>
    </row>
    <row r="174" customFormat="false" ht="12.05" hidden="false" customHeight="false" outlineLevel="0" collapsed="false">
      <c r="A174" s="67" t="n">
        <v>170</v>
      </c>
      <c r="B174" s="68" t="n">
        <f aca="false">EOMONTH(Input!$C$7,A174)</f>
        <v>48091</v>
      </c>
      <c r="D174" s="69" t="n">
        <f aca="false">RollUp!$AB174+RollUp!$AA174+Mortgage!$I174+401k_01!$H174+401k_02!$H174+Roth_01!$F174+Roth_02!$F174+IRA_01!$F174+IRA_02!$F174+Invest_01!$F174+Invest_02!$F174</f>
        <v>1091893.87458812</v>
      </c>
    </row>
    <row r="175" customFormat="false" ht="12.05" hidden="false" customHeight="false" outlineLevel="0" collapsed="false">
      <c r="A175" s="67" t="n">
        <v>171</v>
      </c>
      <c r="B175" s="68" t="n">
        <f aca="false">EOMONTH(Input!$C$7,A175)</f>
        <v>48121</v>
      </c>
      <c r="D175" s="69" t="n">
        <f aca="false">RollUp!$AB175+RollUp!$AA175+Mortgage!$I175+401k_01!$H175+401k_02!$H175+Roth_01!$F175+Roth_02!$F175+IRA_01!$F175+IRA_02!$F175+Invest_01!$F175+Invest_02!$F175</f>
        <v>1101327.24452867</v>
      </c>
    </row>
    <row r="176" customFormat="false" ht="12.05" hidden="false" customHeight="false" outlineLevel="0" collapsed="false">
      <c r="A176" s="67" t="n">
        <v>172</v>
      </c>
      <c r="B176" s="68" t="n">
        <f aca="false">EOMONTH(Input!$C$7,A176)</f>
        <v>48152</v>
      </c>
      <c r="D176" s="69" t="n">
        <f aca="false">RollUp!$AB176+RollUp!$AA176+Mortgage!$I176+401k_01!$H176+401k_02!$H176+Roth_01!$F176+Roth_02!$F176+IRA_01!$F176+IRA_02!$F176+Invest_01!$F176+Invest_02!$F176</f>
        <v>1110775.52470535</v>
      </c>
    </row>
    <row r="177" customFormat="false" ht="12.05" hidden="false" customHeight="false" outlineLevel="0" collapsed="false">
      <c r="A177" s="67" t="n">
        <v>173</v>
      </c>
      <c r="B177" s="68" t="n">
        <f aca="false">EOMONTH(Input!$C$7,A177)</f>
        <v>48182</v>
      </c>
      <c r="D177" s="69" t="n">
        <f aca="false">RollUp!$AB177+RollUp!$AA177+Mortgage!$I177+401k_01!$H177+401k_02!$H177+Roth_01!$F177+Roth_02!$F177+IRA_01!$F177+IRA_02!$F177+Invest_01!$F177+Invest_02!$F177</f>
        <v>1120238.7759112</v>
      </c>
    </row>
    <row r="178" customFormat="false" ht="12.05" hidden="false" customHeight="false" outlineLevel="0" collapsed="false">
      <c r="A178" s="67" t="n">
        <v>174</v>
      </c>
      <c r="B178" s="68" t="n">
        <f aca="false">EOMONTH(Input!$C$7,A178)</f>
        <v>48213</v>
      </c>
      <c r="D178" s="69" t="n">
        <f aca="false">RollUp!$AB178+RollUp!$AA178+Mortgage!$I178+401k_01!$H178+401k_02!$H178+Roth_01!$F178+Roth_02!$F178+IRA_01!$F178+IRA_02!$F178+Invest_01!$F178+Invest_02!$F178</f>
        <v>1129717.05919224</v>
      </c>
    </row>
    <row r="179" customFormat="false" ht="12.05" hidden="false" customHeight="false" outlineLevel="0" collapsed="false">
      <c r="A179" s="67" t="n">
        <v>175</v>
      </c>
      <c r="B179" s="68" t="n">
        <f aca="false">EOMONTH(Input!$C$7,A179)</f>
        <v>48244</v>
      </c>
      <c r="D179" s="69" t="n">
        <f aca="false">RollUp!$AB179+RollUp!$AA179+Mortgage!$I179+401k_01!$H179+401k_02!$H179+Roth_01!$F179+Roth_02!$F179+IRA_01!$F179+IRA_02!$F179+Invest_01!$F179+Invest_02!$F179</f>
        <v>1139210.43584854</v>
      </c>
    </row>
    <row r="180" customFormat="false" ht="12.05" hidden="false" customHeight="false" outlineLevel="0" collapsed="false">
      <c r="A180" s="67" t="n">
        <v>176</v>
      </c>
      <c r="B180" s="68" t="n">
        <f aca="false">EOMONTH(Input!$C$7,A180)</f>
        <v>48273</v>
      </c>
      <c r="D180" s="69" t="n">
        <f aca="false">RollUp!$AB180+RollUp!$AA180+Mortgage!$I180+401k_01!$H180+401k_02!$H180+Roth_01!$F180+Roth_02!$F180+IRA_01!$F180+IRA_02!$F180+Invest_01!$F180+Invest_02!$F180</f>
        <v>1148718.96743525</v>
      </c>
    </row>
    <row r="181" customFormat="false" ht="12.05" hidden="false" customHeight="false" outlineLevel="0" collapsed="false">
      <c r="A181" s="67" t="n">
        <v>177</v>
      </c>
      <c r="B181" s="68" t="n">
        <f aca="false">EOMONTH(Input!$C$7,A181)</f>
        <v>48304</v>
      </c>
      <c r="D181" s="69" t="n">
        <f aca="false">RollUp!$AB181+RollUp!$AA181+Mortgage!$I181+401k_01!$H181+401k_02!$H181+Roth_01!$F181+Roth_02!$F181+IRA_01!$F181+IRA_02!$F181+Invest_01!$F181+Invest_02!$F181</f>
        <v>1158242.7157637</v>
      </c>
    </row>
    <row r="182" customFormat="false" ht="12.05" hidden="false" customHeight="false" outlineLevel="0" collapsed="false">
      <c r="A182" s="67" t="n">
        <v>178</v>
      </c>
      <c r="B182" s="68" t="n">
        <f aca="false">EOMONTH(Input!$C$7,A182)</f>
        <v>48334</v>
      </c>
      <c r="D182" s="69" t="n">
        <f aca="false">RollUp!$AB182+RollUp!$AA182+Mortgage!$I182+401k_01!$H182+401k_02!$H182+Roth_01!$F182+Roth_02!$F182+IRA_01!$F182+IRA_02!$F182+Invest_01!$F182+Invest_02!$F182</f>
        <v>1167781.74290241</v>
      </c>
    </row>
    <row r="183" customFormat="false" ht="12.05" hidden="false" customHeight="false" outlineLevel="0" collapsed="false">
      <c r="A183" s="67" t="n">
        <v>179</v>
      </c>
      <c r="B183" s="68" t="n">
        <f aca="false">EOMONTH(Input!$C$7,A183)</f>
        <v>48365</v>
      </c>
      <c r="D183" s="69" t="n">
        <f aca="false">RollUp!$AB183+RollUp!$AA183+Mortgage!$I183+401k_01!$H183+401k_02!$H183+Roth_01!$F183+Roth_02!$F183+IRA_01!$F183+IRA_02!$F183+Invest_01!$F183+Invest_02!$F183</f>
        <v>1177336.11117826</v>
      </c>
    </row>
    <row r="184" customFormat="false" ht="12.05" hidden="false" customHeight="false" outlineLevel="0" collapsed="false">
      <c r="A184" s="67" t="n">
        <v>180</v>
      </c>
      <c r="B184" s="68" t="n">
        <f aca="false">EOMONTH(Input!$C$7,A184)</f>
        <v>48395</v>
      </c>
      <c r="D184" s="69" t="n">
        <f aca="false">RollUp!$AB184+RollUp!$AA184+Mortgage!$I184+401k_01!$H184+401k_02!$H184+Roth_01!$F184+Roth_02!$F184+IRA_01!$F184+IRA_02!$F184+Invest_01!$F184+Invest_02!$F184</f>
        <v>1187047.21170607</v>
      </c>
    </row>
    <row r="185" customFormat="false" ht="12.05" hidden="false" customHeight="false" outlineLevel="0" collapsed="false">
      <c r="A185" s="67" t="n">
        <v>181</v>
      </c>
      <c r="B185" s="68" t="n">
        <f aca="false">EOMONTH(Input!$C$7,A185)</f>
        <v>48426</v>
      </c>
      <c r="D185" s="69" t="n">
        <f aca="false">RollUp!$AB185+RollUp!$AA185+Mortgage!$I185+401k_01!$H185+401k_02!$H185+Roth_01!$F185+Roth_02!$F185+IRA_01!$F185+IRA_02!$F185+Invest_01!$F185+Invest_02!$F185</f>
        <v>1196773.90493421</v>
      </c>
    </row>
    <row r="186" customFormat="false" ht="12.05" hidden="false" customHeight="false" outlineLevel="0" collapsed="false">
      <c r="A186" s="67" t="n">
        <v>182</v>
      </c>
      <c r="B186" s="68" t="n">
        <f aca="false">EOMONTH(Input!$C$7,A186)</f>
        <v>48457</v>
      </c>
      <c r="D186" s="69" t="n">
        <f aca="false">RollUp!$AB186+RollUp!$AA186+Mortgage!$I186+401k_01!$H186+401k_02!$H186+Roth_01!$F186+Roth_02!$F186+IRA_01!$F186+IRA_02!$F186+Invest_01!$F186+Invest_02!$F186</f>
        <v>1206516.25447715</v>
      </c>
    </row>
    <row r="187" customFormat="false" ht="12.05" hidden="false" customHeight="false" outlineLevel="0" collapsed="false">
      <c r="A187" s="67" t="n">
        <v>183</v>
      </c>
      <c r="B187" s="68" t="n">
        <f aca="false">EOMONTH(Input!$C$7,A187)</f>
        <v>48487</v>
      </c>
      <c r="D187" s="69" t="n">
        <f aca="false">RollUp!$AB187+RollUp!$AA187+Mortgage!$I187+401k_01!$H187+401k_02!$H187+Roth_01!$F187+Roth_02!$F187+IRA_01!$F187+IRA_02!$F187+Invest_01!$F187+Invest_02!$F187</f>
        <v>1216274.32421411</v>
      </c>
    </row>
    <row r="188" customFormat="false" ht="12.05" hidden="false" customHeight="false" outlineLevel="0" collapsed="false">
      <c r="A188" s="67" t="n">
        <v>184</v>
      </c>
      <c r="B188" s="68" t="n">
        <f aca="false">EOMONTH(Input!$C$7,A188)</f>
        <v>48518</v>
      </c>
      <c r="D188" s="69" t="n">
        <f aca="false">RollUp!$AB188+RollUp!$AA188+Mortgage!$I188+401k_01!$H188+401k_02!$H188+Roth_01!$F188+Roth_02!$F188+IRA_01!$F188+IRA_02!$F188+Invest_01!$F188+Invest_02!$F188</f>
        <v>1226048.17829014</v>
      </c>
    </row>
    <row r="189" customFormat="false" ht="12.05" hidden="false" customHeight="false" outlineLevel="0" collapsed="false">
      <c r="A189" s="67" t="n">
        <v>185</v>
      </c>
      <c r="B189" s="68" t="n">
        <f aca="false">EOMONTH(Input!$C$7,A189)</f>
        <v>48548</v>
      </c>
      <c r="D189" s="69" t="n">
        <f aca="false">RollUp!$AB189+RollUp!$AA189+Mortgage!$I189+401k_01!$H189+401k_02!$H189+Roth_01!$F189+Roth_02!$F189+IRA_01!$F189+IRA_02!$F189+Invest_01!$F189+Invest_02!$F189</f>
        <v>1235837.88111725</v>
      </c>
    </row>
    <row r="190" customFormat="false" ht="12.05" hidden="false" customHeight="false" outlineLevel="0" collapsed="false">
      <c r="A190" s="67" t="n">
        <v>186</v>
      </c>
      <c r="B190" s="68" t="n">
        <f aca="false">EOMONTH(Input!$C$7,A190)</f>
        <v>48579</v>
      </c>
      <c r="D190" s="69" t="n">
        <f aca="false">RollUp!$AB190+RollUp!$AA190+Mortgage!$I190+401k_01!$H190+401k_02!$H190+Roth_01!$F190+Roth_02!$F190+IRA_01!$F190+IRA_02!$F190+Invest_01!$F190+Invest_02!$F190</f>
        <v>1245643.4973755</v>
      </c>
    </row>
    <row r="191" customFormat="false" ht="12.05" hidden="false" customHeight="false" outlineLevel="0" collapsed="false">
      <c r="A191" s="67" t="n">
        <v>187</v>
      </c>
      <c r="B191" s="68" t="n">
        <f aca="false">EOMONTH(Input!$C$7,A191)</f>
        <v>48610</v>
      </c>
      <c r="D191" s="69" t="n">
        <f aca="false">RollUp!$AB191+RollUp!$AA191+Mortgage!$I191+401k_01!$H191+401k_02!$H191+Roth_01!$F191+Roth_02!$F191+IRA_01!$F191+IRA_02!$F191+Invest_01!$F191+Invest_02!$F191</f>
        <v>1255465.09201413</v>
      </c>
    </row>
    <row r="192" customFormat="false" ht="12.05" hidden="false" customHeight="false" outlineLevel="0" collapsed="false">
      <c r="A192" s="67" t="n">
        <v>188</v>
      </c>
      <c r="B192" s="68" t="n">
        <f aca="false">EOMONTH(Input!$C$7,A192)</f>
        <v>48638</v>
      </c>
      <c r="D192" s="69" t="n">
        <f aca="false">RollUp!$AB192+RollUp!$AA192+Mortgage!$I192+401k_01!$H192+401k_02!$H192+Roth_01!$F192+Roth_02!$F192+IRA_01!$F192+IRA_02!$F192+Invest_01!$F192+Invest_02!$F192</f>
        <v>1265302.73025268</v>
      </c>
    </row>
    <row r="193" customFormat="false" ht="12.05" hidden="false" customHeight="false" outlineLevel="0" collapsed="false">
      <c r="A193" s="67" t="n">
        <v>189</v>
      </c>
      <c r="B193" s="68" t="n">
        <f aca="false">EOMONTH(Input!$C$7,A193)</f>
        <v>48669</v>
      </c>
      <c r="D193" s="69" t="n">
        <f aca="false">RollUp!$AB193+RollUp!$AA193+Mortgage!$I193+401k_01!$H193+401k_02!$H193+Roth_01!$F193+Roth_02!$F193+IRA_01!$F193+IRA_02!$F193+Invest_01!$F193+Invest_02!$F193</f>
        <v>1275156.47758212</v>
      </c>
    </row>
    <row r="194" customFormat="false" ht="12.05" hidden="false" customHeight="false" outlineLevel="0" collapsed="false">
      <c r="A194" s="67" t="n">
        <v>190</v>
      </c>
      <c r="B194" s="68" t="n">
        <f aca="false">EOMONTH(Input!$C$7,A194)</f>
        <v>48699</v>
      </c>
      <c r="D194" s="69" t="n">
        <f aca="false">RollUp!$AB194+RollUp!$AA194+Mortgage!$I194+401k_01!$H194+401k_02!$H194+Roth_01!$F194+Roth_02!$F194+IRA_01!$F194+IRA_02!$F194+Invest_01!$F194+Invest_02!$F194</f>
        <v>1285026.39976596</v>
      </c>
    </row>
    <row r="195" customFormat="false" ht="12.05" hidden="false" customHeight="false" outlineLevel="0" collapsed="false">
      <c r="A195" s="67" t="n">
        <v>191</v>
      </c>
      <c r="B195" s="68" t="n">
        <f aca="false">EOMONTH(Input!$C$7,A195)</f>
        <v>48730</v>
      </c>
      <c r="D195" s="69" t="n">
        <f aca="false">RollUp!$AB195+RollUp!$AA195+Mortgage!$I195+401k_01!$H195+401k_02!$H195+Roth_01!$F195+Roth_02!$F195+IRA_01!$F195+IRA_02!$F195+Invest_01!$F195+Invest_02!$F195</f>
        <v>1294912.56284141</v>
      </c>
    </row>
    <row r="196" customFormat="false" ht="12.05" hidden="false" customHeight="false" outlineLevel="0" collapsed="false">
      <c r="A196" s="67" t="n">
        <v>192</v>
      </c>
      <c r="B196" s="68" t="n">
        <f aca="false">EOMONTH(Input!$C$7,A196)</f>
        <v>48760</v>
      </c>
      <c r="D196" s="69" t="n">
        <f aca="false">RollUp!$AB196+RollUp!$AA196+Mortgage!$I196+401k_01!$H196+401k_02!$H196+Roth_01!$F196+Roth_02!$F196+IRA_01!$F196+IRA_02!$F196+Invest_01!$F196+Invest_02!$F196</f>
        <v>1304959.07477077</v>
      </c>
    </row>
    <row r="197" customFormat="false" ht="12.05" hidden="false" customHeight="false" outlineLevel="0" collapsed="false">
      <c r="A197" s="67" t="n">
        <v>193</v>
      </c>
      <c r="B197" s="68" t="n">
        <f aca="false">EOMONTH(Input!$C$7,A197)</f>
        <v>48791</v>
      </c>
      <c r="D197" s="69" t="n">
        <f aca="false">RollUp!$AB197+RollUp!$AA197+Mortgage!$I197+401k_01!$H197+401k_02!$H197+Roth_01!$F197+Roth_02!$F197+IRA_01!$F197+IRA_02!$F197+Invest_01!$F197+Invest_02!$F197</f>
        <v>1315022.08913998</v>
      </c>
    </row>
    <row r="198" customFormat="false" ht="12.05" hidden="false" customHeight="false" outlineLevel="0" collapsed="false">
      <c r="A198" s="67" t="n">
        <v>194</v>
      </c>
      <c r="B198" s="68" t="n">
        <f aca="false">EOMONTH(Input!$C$7,A198)</f>
        <v>48822</v>
      </c>
      <c r="D198" s="69" t="n">
        <f aca="false">RollUp!$AB198+RollUp!$AA198+Mortgage!$I198+401k_01!$H198+401k_02!$H198+Roth_01!$F198+Roth_02!$F198+IRA_01!$F198+IRA_02!$F198+Invest_01!$F198+Invest_02!$F198</f>
        <v>1325101.6733306</v>
      </c>
    </row>
    <row r="199" customFormat="false" ht="12.05" hidden="false" customHeight="false" outlineLevel="0" collapsed="false">
      <c r="A199" s="67" t="n">
        <v>195</v>
      </c>
      <c r="B199" s="68" t="n">
        <f aca="false">EOMONTH(Input!$C$7,A199)</f>
        <v>48852</v>
      </c>
      <c r="D199" s="69" t="n">
        <f aca="false">RollUp!$AB199+RollUp!$AA199+Mortgage!$I199+401k_01!$H199+401k_02!$H199+Roth_01!$F199+Roth_02!$F199+IRA_01!$F199+IRA_02!$F199+Invest_01!$F199+Invest_02!$F199</f>
        <v>1335197.89500456</v>
      </c>
    </row>
    <row r="200" customFormat="false" ht="12.05" hidden="false" customHeight="false" outlineLevel="0" collapsed="false">
      <c r="A200" s="67" t="n">
        <v>196</v>
      </c>
      <c r="B200" s="68" t="n">
        <f aca="false">EOMONTH(Input!$C$7,A200)</f>
        <v>48883</v>
      </c>
      <c r="D200" s="69" t="n">
        <f aca="false">RollUp!$AB200+RollUp!$AA200+Mortgage!$I200+401k_01!$H200+401k_02!$H200+Roth_01!$F200+Roth_02!$F200+IRA_01!$F200+IRA_02!$F200+Invest_01!$F200+Invest_02!$F200</f>
        <v>1345310.82210543</v>
      </c>
    </row>
    <row r="201" customFormat="false" ht="12.05" hidden="false" customHeight="false" outlineLevel="0" collapsed="false">
      <c r="A201" s="67" t="n">
        <v>197</v>
      </c>
      <c r="B201" s="68" t="n">
        <f aca="false">EOMONTH(Input!$C$7,A201)</f>
        <v>48913</v>
      </c>
      <c r="D201" s="69" t="n">
        <f aca="false">RollUp!$AB201+RollUp!$AA201+Mortgage!$I201+401k_01!$H201+401k_02!$H201+Roth_01!$F201+Roth_02!$F201+IRA_01!$F201+IRA_02!$F201+Invest_01!$F201+Invest_02!$F201</f>
        <v>1355440.52285954</v>
      </c>
    </row>
    <row r="202" customFormat="false" ht="12.05" hidden="false" customHeight="false" outlineLevel="0" collapsed="false">
      <c r="A202" s="67" t="n">
        <v>198</v>
      </c>
      <c r="B202" s="68" t="n">
        <f aca="false">EOMONTH(Input!$C$7,A202)</f>
        <v>48944</v>
      </c>
      <c r="D202" s="69" t="n">
        <f aca="false">RollUp!$AB202+RollUp!$AA202+Mortgage!$I202+401k_01!$H202+401k_02!$H202+Roth_01!$F202+Roth_02!$F202+IRA_01!$F202+IRA_02!$F202+Invest_01!$F202+Invest_02!$F202</f>
        <v>1365587.06577718</v>
      </c>
    </row>
    <row r="203" customFormat="false" ht="12.05" hidden="false" customHeight="false" outlineLevel="0" collapsed="false">
      <c r="A203" s="67" t="n">
        <v>199</v>
      </c>
      <c r="B203" s="68" t="n">
        <f aca="false">EOMONTH(Input!$C$7,A203)</f>
        <v>48975</v>
      </c>
      <c r="D203" s="69" t="n">
        <f aca="false">RollUp!$AB203+RollUp!$AA203+Mortgage!$I203+401k_01!$H203+401k_02!$H203+Roth_01!$F203+Roth_02!$F203+IRA_01!$F203+IRA_02!$F203+Invest_01!$F203+Invest_02!$F203</f>
        <v>1375750.51965374</v>
      </c>
    </row>
    <row r="204" customFormat="false" ht="12.05" hidden="false" customHeight="false" outlineLevel="0" collapsed="false">
      <c r="A204" s="67" t="n">
        <v>200</v>
      </c>
      <c r="B204" s="68" t="n">
        <f aca="false">EOMONTH(Input!$C$7,A204)</f>
        <v>49003</v>
      </c>
      <c r="D204" s="69" t="n">
        <f aca="false">RollUp!$AB204+RollUp!$AA204+Mortgage!$I204+401k_01!$H204+401k_02!$H204+Roth_01!$F204+Roth_02!$F204+IRA_01!$F204+IRA_02!$F204+Invest_01!$F204+Invest_02!$F204</f>
        <v>1385930.95357097</v>
      </c>
    </row>
    <row r="205" customFormat="false" ht="12.05" hidden="false" customHeight="false" outlineLevel="0" collapsed="false">
      <c r="A205" s="67" t="n">
        <v>201</v>
      </c>
      <c r="B205" s="68" t="n">
        <f aca="false">EOMONTH(Input!$C$7,A205)</f>
        <v>49034</v>
      </c>
      <c r="D205" s="69" t="n">
        <f aca="false">RollUp!$AB205+RollUp!$AA205+Mortgage!$I205+401k_01!$H205+401k_02!$H205+Roth_01!$F205+Roth_02!$F205+IRA_01!$F205+IRA_02!$F205+Invest_01!$F205+Invest_02!$F205</f>
        <v>1396128.43689811</v>
      </c>
    </row>
    <row r="206" customFormat="false" ht="12.05" hidden="false" customHeight="false" outlineLevel="0" collapsed="false">
      <c r="A206" s="67" t="n">
        <v>202</v>
      </c>
      <c r="B206" s="68" t="n">
        <f aca="false">EOMONTH(Input!$C$7,A206)</f>
        <v>49064</v>
      </c>
      <c r="D206" s="69" t="n">
        <f aca="false">RollUp!$AB206+RollUp!$AA206+Mortgage!$I206+401k_01!$H206+401k_02!$H206+Roth_01!$F206+Roth_02!$F206+IRA_01!$F206+IRA_02!$F206+Invest_01!$F206+Invest_02!$F206</f>
        <v>1406343.03929312</v>
      </c>
    </row>
    <row r="207" customFormat="false" ht="12.05" hidden="false" customHeight="false" outlineLevel="0" collapsed="false">
      <c r="A207" s="67" t="n">
        <v>203</v>
      </c>
      <c r="B207" s="68" t="n">
        <f aca="false">EOMONTH(Input!$C$7,A207)</f>
        <v>49095</v>
      </c>
      <c r="D207" s="69" t="n">
        <f aca="false">RollUp!$AB207+RollUp!$AA207+Mortgage!$I207+401k_01!$H207+401k_02!$H207+Roth_01!$F207+Roth_02!$F207+IRA_01!$F207+IRA_02!$F207+Invest_01!$F207+Invest_02!$F207</f>
        <v>1416574.83070388</v>
      </c>
    </row>
    <row r="208" customFormat="false" ht="12.05" hidden="false" customHeight="false" outlineLevel="0" collapsed="false">
      <c r="A208" s="67" t="n">
        <v>204</v>
      </c>
      <c r="B208" s="68" t="n">
        <f aca="false">EOMONTH(Input!$C$7,A208)</f>
        <v>49125</v>
      </c>
      <c r="D208" s="69" t="n">
        <f aca="false">RollUp!$AB208+RollUp!$AA208+Mortgage!$I208+401k_01!$H208+401k_02!$H208+Roth_01!$F208+Roth_02!$F208+IRA_01!$F208+IRA_02!$F208+Invest_01!$F208+Invest_02!$F208</f>
        <v>1426970.68700019</v>
      </c>
    </row>
    <row r="209" customFormat="false" ht="12.05" hidden="false" customHeight="false" outlineLevel="0" collapsed="false">
      <c r="A209" s="67" t="n">
        <v>205</v>
      </c>
      <c r="B209" s="68" t="n">
        <f aca="false">EOMONTH(Input!$C$7,A209)</f>
        <v>49156</v>
      </c>
      <c r="D209" s="69" t="n">
        <f aca="false">RollUp!$AB209+RollUp!$AA209+Mortgage!$I209+401k_01!$H209+401k_02!$H209+Roth_01!$F209+Roth_02!$F209+IRA_01!$F209+IRA_02!$F209+Invest_01!$F209+Invest_02!$F209</f>
        <v>1437384.00429885</v>
      </c>
    </row>
    <row r="210" customFormat="false" ht="12.05" hidden="false" customHeight="false" outlineLevel="0" collapsed="false">
      <c r="A210" s="67" t="n">
        <v>206</v>
      </c>
      <c r="B210" s="68" t="n">
        <f aca="false">EOMONTH(Input!$C$7,A210)</f>
        <v>49187</v>
      </c>
      <c r="D210" s="69" t="n">
        <f aca="false">RollUp!$AB210+RollUp!$AA210+Mortgage!$I210+401k_01!$H210+401k_02!$H210+Roth_01!$F210+Roth_02!$F210+IRA_01!$F210+IRA_02!$F210+Invest_01!$F210+Invest_02!$F210</f>
        <v>1447814.85395145</v>
      </c>
    </row>
    <row r="211" customFormat="false" ht="12.05" hidden="false" customHeight="false" outlineLevel="0" collapsed="false">
      <c r="A211" s="67" t="n">
        <v>207</v>
      </c>
      <c r="B211" s="68" t="n">
        <f aca="false">EOMONTH(Input!$C$7,A211)</f>
        <v>49217</v>
      </c>
      <c r="D211" s="69" t="n">
        <f aca="false">RollUp!$AB211+RollUp!$AA211+Mortgage!$I211+401k_01!$H211+401k_02!$H211+Roth_01!$F211+Roth_02!$F211+IRA_01!$F211+IRA_02!$F211+Invest_01!$F211+Invest_02!$F211</f>
        <v>1458263.30760656</v>
      </c>
    </row>
    <row r="212" customFormat="false" ht="12.05" hidden="false" customHeight="false" outlineLevel="0" collapsed="false">
      <c r="A212" s="67" t="n">
        <v>208</v>
      </c>
      <c r="B212" s="68" t="n">
        <f aca="false">EOMONTH(Input!$C$7,A212)</f>
        <v>49248</v>
      </c>
      <c r="D212" s="69" t="n">
        <f aca="false">RollUp!$AB212+RollUp!$AA212+Mortgage!$I212+401k_01!$H212+401k_02!$H212+Roth_01!$F212+Roth_02!$F212+IRA_01!$F212+IRA_02!$F212+Invest_01!$F212+Invest_02!$F212</f>
        <v>1468729.43721094</v>
      </c>
    </row>
    <row r="213" customFormat="false" ht="12.05" hidden="false" customHeight="false" outlineLevel="0" collapsed="false">
      <c r="A213" s="67" t="n">
        <v>209</v>
      </c>
      <c r="B213" s="68" t="n">
        <f aca="false">EOMONTH(Input!$C$7,A213)</f>
        <v>49278</v>
      </c>
      <c r="D213" s="69" t="n">
        <f aca="false">RollUp!$AB213+RollUp!$AA213+Mortgage!$I213+401k_01!$H213+401k_02!$H213+Roth_01!$F213+Roth_02!$F213+IRA_01!$F213+IRA_02!$F213+Invest_01!$F213+Invest_02!$F213</f>
        <v>1479213.31501081</v>
      </c>
    </row>
    <row r="214" customFormat="false" ht="12.05" hidden="false" customHeight="false" outlineLevel="0" collapsed="false">
      <c r="A214" s="67" t="n">
        <v>210</v>
      </c>
      <c r="B214" s="68" t="n">
        <f aca="false">EOMONTH(Input!$C$7,A214)</f>
        <v>49309</v>
      </c>
      <c r="D214" s="69" t="n">
        <f aca="false">RollUp!$AB214+RollUp!$AA214+Mortgage!$I214+401k_01!$H214+401k_02!$H214+Roth_01!$F214+Roth_02!$F214+IRA_01!$F214+IRA_02!$F214+Invest_01!$F214+Invest_02!$F214</f>
        <v>1489715.01355309</v>
      </c>
    </row>
    <row r="215" customFormat="false" ht="12.05" hidden="false" customHeight="false" outlineLevel="0" collapsed="false">
      <c r="A215" s="67" t="n">
        <v>211</v>
      </c>
      <c r="B215" s="68" t="n">
        <f aca="false">EOMONTH(Input!$C$7,A215)</f>
        <v>49340</v>
      </c>
      <c r="D215" s="69" t="n">
        <f aca="false">RollUp!$AB215+RollUp!$AA215+Mortgage!$I215+401k_01!$H215+401k_02!$H215+Roth_01!$F215+Roth_02!$F215+IRA_01!$F215+IRA_02!$F215+Invest_01!$F215+Invest_02!$F215</f>
        <v>1500234.60568662</v>
      </c>
    </row>
    <row r="216" customFormat="false" ht="12.05" hidden="false" customHeight="false" outlineLevel="0" collapsed="false">
      <c r="A216" s="67" t="n">
        <v>212</v>
      </c>
      <c r="B216" s="68" t="n">
        <f aca="false">EOMONTH(Input!$C$7,A216)</f>
        <v>49368</v>
      </c>
      <c r="D216" s="69" t="n">
        <f aca="false">RollUp!$AB216+RollUp!$AA216+Mortgage!$I216+401k_01!$H216+401k_02!$H216+Roth_01!$F216+Roth_02!$F216+IRA_01!$F216+IRA_02!$F216+Invest_01!$F216+Invest_02!$F216</f>
        <v>1510772.16456349</v>
      </c>
    </row>
    <row r="217" customFormat="false" ht="12.05" hidden="false" customHeight="false" outlineLevel="0" collapsed="false">
      <c r="A217" s="67" t="n">
        <v>213</v>
      </c>
      <c r="B217" s="68" t="n">
        <f aca="false">EOMONTH(Input!$C$7,A217)</f>
        <v>49399</v>
      </c>
      <c r="D217" s="69" t="n">
        <f aca="false">RollUp!$AB217+RollUp!$AA217+Mortgage!$I217+401k_01!$H217+401k_02!$H217+Roth_01!$F217+Roth_02!$F217+IRA_01!$F217+IRA_02!$F217+Invest_01!$F217+Invest_02!$F217</f>
        <v>1521327.76364023</v>
      </c>
    </row>
    <row r="218" customFormat="false" ht="12.05" hidden="false" customHeight="false" outlineLevel="0" collapsed="false">
      <c r="A218" s="67" t="n">
        <v>214</v>
      </c>
      <c r="B218" s="68" t="n">
        <f aca="false">EOMONTH(Input!$C$7,A218)</f>
        <v>49429</v>
      </c>
      <c r="D218" s="69" t="n">
        <f aca="false">RollUp!$AB218+RollUp!$AA218+Mortgage!$I218+401k_01!$H218+401k_02!$H218+Roth_01!$F218+Roth_02!$F218+IRA_01!$F218+IRA_02!$F218+Invest_01!$F218+Invest_02!$F218</f>
        <v>1531901.4766791</v>
      </c>
    </row>
    <row r="219" customFormat="false" ht="12.05" hidden="false" customHeight="false" outlineLevel="0" collapsed="false">
      <c r="A219" s="67" t="n">
        <v>215</v>
      </c>
      <c r="B219" s="68" t="n">
        <f aca="false">EOMONTH(Input!$C$7,A219)</f>
        <v>49460</v>
      </c>
      <c r="D219" s="69" t="n">
        <f aca="false">RollUp!$AB219+RollUp!$AA219+Mortgage!$I219+401k_01!$H219+401k_02!$H219+Roth_01!$F219+Roth_02!$F219+IRA_01!$F219+IRA_02!$F219+Invest_01!$F219+Invest_02!$F219</f>
        <v>1542493.3777494</v>
      </c>
    </row>
    <row r="220" customFormat="false" ht="12.05" hidden="false" customHeight="false" outlineLevel="0" collapsed="false">
      <c r="A220" s="67" t="n">
        <v>216</v>
      </c>
      <c r="B220" s="68" t="n">
        <f aca="false">EOMONTH(Input!$C$7,A220)</f>
        <v>49490</v>
      </c>
      <c r="D220" s="69" t="n">
        <f aca="false">RollUp!$AB220+RollUp!$AA220+Mortgage!$I220+401k_01!$H220+401k_02!$H220+Roth_01!$F220+Roth_02!$F220+IRA_01!$F220+IRA_02!$F220+Invest_01!$F220+Invest_02!$F220</f>
        <v>1553253.16261415</v>
      </c>
    </row>
    <row r="221" customFormat="false" ht="12.05" hidden="false" customHeight="false" outlineLevel="0" collapsed="false">
      <c r="A221" s="67" t="n">
        <v>217</v>
      </c>
      <c r="B221" s="68" t="n">
        <f aca="false">EOMONTH(Input!$C$7,A221)</f>
        <v>49521</v>
      </c>
      <c r="D221" s="69" t="n">
        <f aca="false">RollUp!$AB221+RollUp!$AA221+Mortgage!$I221+401k_01!$H221+401k_02!$H221+Roth_01!$F221+Roth_02!$F221+IRA_01!$F221+IRA_02!$F221+Invest_01!$F221+Invest_02!$F221</f>
        <v>1564031.41841066</v>
      </c>
    </row>
    <row r="222" customFormat="false" ht="12.05" hidden="false" customHeight="false" outlineLevel="0" collapsed="false">
      <c r="A222" s="67" t="n">
        <v>218</v>
      </c>
      <c r="B222" s="68" t="n">
        <f aca="false">EOMONTH(Input!$C$7,A222)</f>
        <v>49552</v>
      </c>
      <c r="D222" s="69" t="n">
        <f aca="false">RollUp!$AB222+RollUp!$AA222+Mortgage!$I222+401k_01!$H222+401k_02!$H222+Roth_01!$F222+Roth_02!$F222+IRA_01!$F222+IRA_02!$F222+Invest_01!$F222+Invest_02!$F222</f>
        <v>1574828.22067417</v>
      </c>
    </row>
    <row r="223" customFormat="false" ht="12.05" hidden="false" customHeight="false" outlineLevel="0" collapsed="false">
      <c r="A223" s="67" t="n">
        <v>219</v>
      </c>
      <c r="B223" s="68" t="n">
        <f aca="false">EOMONTH(Input!$C$7,A223)</f>
        <v>49582</v>
      </c>
      <c r="D223" s="69" t="n">
        <f aca="false">RollUp!$AB223+RollUp!$AA223+Mortgage!$I223+401k_01!$H223+401k_02!$H223+Roth_01!$F223+Roth_02!$F223+IRA_01!$F223+IRA_02!$F223+Invest_01!$F223+Invest_02!$F223</f>
        <v>1585643.64525436</v>
      </c>
    </row>
    <row r="224" customFormat="false" ht="12.05" hidden="false" customHeight="false" outlineLevel="0" collapsed="false">
      <c r="A224" s="67" t="n">
        <v>220</v>
      </c>
      <c r="B224" s="68" t="n">
        <f aca="false">EOMONTH(Input!$C$7,A224)</f>
        <v>49613</v>
      </c>
      <c r="D224" s="69" t="n">
        <f aca="false">RollUp!$AB224+RollUp!$AA224+Mortgage!$I224+401k_01!$H224+401k_02!$H224+Roth_01!$F224+Roth_02!$F224+IRA_01!$F224+IRA_02!$F224+Invest_01!$F224+Invest_02!$F224</f>
        <v>1596477.7683166</v>
      </c>
    </row>
    <row r="225" customFormat="false" ht="12.05" hidden="false" customHeight="false" outlineLevel="0" collapsed="false">
      <c r="A225" s="67" t="n">
        <v>221</v>
      </c>
      <c r="B225" s="68" t="n">
        <f aca="false">EOMONTH(Input!$C$7,A225)</f>
        <v>49643</v>
      </c>
      <c r="D225" s="69" t="n">
        <f aca="false">RollUp!$AB225+RollUp!$AA225+Mortgage!$I225+401k_01!$H225+401k_02!$H225+Roth_01!$F225+Roth_02!$F225+IRA_01!$F225+IRA_02!$F225+Invest_01!$F225+Invest_02!$F225</f>
        <v>1607330.66634326</v>
      </c>
    </row>
    <row r="226" customFormat="false" ht="12.05" hidden="false" customHeight="false" outlineLevel="0" collapsed="false">
      <c r="A226" s="67" t="n">
        <v>222</v>
      </c>
      <c r="B226" s="68" t="n">
        <f aca="false">EOMONTH(Input!$C$7,A226)</f>
        <v>49674</v>
      </c>
      <c r="D226" s="69" t="n">
        <f aca="false">RollUp!$AB226+RollUp!$AA226+Mortgage!$I226+401k_01!$H226+401k_02!$H226+Roth_01!$F226+Roth_02!$F226+IRA_01!$F226+IRA_02!$F226+Invest_01!$F226+Invest_02!$F226</f>
        <v>1618202.41613509</v>
      </c>
    </row>
    <row r="227" customFormat="false" ht="12.05" hidden="false" customHeight="false" outlineLevel="0" collapsed="false">
      <c r="A227" s="67" t="n">
        <v>223</v>
      </c>
      <c r="B227" s="68" t="n">
        <f aca="false">EOMONTH(Input!$C$7,A227)</f>
        <v>49705</v>
      </c>
      <c r="D227" s="69" t="n">
        <f aca="false">RollUp!$AB227+RollUp!$AA227+Mortgage!$I227+401k_01!$H227+401k_02!$H227+Roth_01!$F227+Roth_02!$F227+IRA_01!$F227+IRA_02!$F227+Invest_01!$F227+Invest_02!$F227</f>
        <v>1629093.09481249</v>
      </c>
    </row>
    <row r="228" customFormat="false" ht="12.05" hidden="false" customHeight="false" outlineLevel="0" collapsed="false">
      <c r="A228" s="67" t="n">
        <v>224</v>
      </c>
      <c r="B228" s="68" t="n">
        <f aca="false">EOMONTH(Input!$C$7,A228)</f>
        <v>49734</v>
      </c>
      <c r="D228" s="69" t="n">
        <f aca="false">RollUp!$AB228+RollUp!$AA228+Mortgage!$I228+401k_01!$H228+401k_02!$H228+Roth_01!$F228+Roth_02!$F228+IRA_01!$F228+IRA_02!$F228+Invest_01!$F228+Invest_02!$F228</f>
        <v>1640002.77981685</v>
      </c>
    </row>
    <row r="229" customFormat="false" ht="12.05" hidden="false" customHeight="false" outlineLevel="0" collapsed="false">
      <c r="A229" s="67" t="n">
        <v>225</v>
      </c>
      <c r="B229" s="68" t="n">
        <f aca="false">EOMONTH(Input!$C$7,A229)</f>
        <v>49765</v>
      </c>
      <c r="D229" s="69" t="n">
        <f aca="false">RollUp!$AB229+RollUp!$AA229+Mortgage!$I229+401k_01!$H229+401k_02!$H229+Roth_01!$F229+Roth_02!$F229+IRA_01!$F229+IRA_02!$F229+Invest_01!$F229+Invest_02!$F229</f>
        <v>1650931.54891192</v>
      </c>
    </row>
    <row r="230" customFormat="false" ht="12.05" hidden="false" customHeight="false" outlineLevel="0" collapsed="false">
      <c r="A230" s="67" t="n">
        <v>226</v>
      </c>
      <c r="B230" s="68" t="n">
        <f aca="false">EOMONTH(Input!$C$7,A230)</f>
        <v>49795</v>
      </c>
      <c r="D230" s="69" t="n">
        <f aca="false">RollUp!$AB230+RollUp!$AA230+Mortgage!$I230+401k_01!$H230+401k_02!$H230+Roth_01!$F230+Roth_02!$F230+IRA_01!$F230+IRA_02!$F230+Invest_01!$F230+Invest_02!$F230</f>
        <v>1661879.48018511</v>
      </c>
    </row>
    <row r="231" customFormat="false" ht="12.05" hidden="false" customHeight="false" outlineLevel="0" collapsed="false">
      <c r="A231" s="67" t="n">
        <v>227</v>
      </c>
      <c r="B231" s="68" t="n">
        <f aca="false">EOMONTH(Input!$C$7,A231)</f>
        <v>49826</v>
      </c>
      <c r="D231" s="69" t="n">
        <f aca="false">RollUp!$AB231+RollUp!$AA231+Mortgage!$I231+401k_01!$H231+401k_02!$H231+Roth_01!$F231+Roth_02!$F231+IRA_01!$F231+IRA_02!$F231+Invest_01!$F231+Invest_02!$F231</f>
        <v>1672846.65204887</v>
      </c>
    </row>
    <row r="232" customFormat="false" ht="12.05" hidden="false" customHeight="false" outlineLevel="0" collapsed="false">
      <c r="A232" s="67" t="n">
        <v>228</v>
      </c>
      <c r="B232" s="68" t="n">
        <f aca="false">EOMONTH(Input!$C$7,A232)</f>
        <v>49856</v>
      </c>
      <c r="D232" s="69" t="n">
        <f aca="false">RollUp!$AB232+RollUp!$AA232+Mortgage!$I232+401k_01!$H232+401k_02!$H232+Roth_01!$F232+Roth_02!$F232+IRA_01!$F232+IRA_02!$F232+Invest_01!$F232+Invest_02!$F232</f>
        <v>1683985.63308646</v>
      </c>
    </row>
    <row r="233" customFormat="false" ht="12.05" hidden="false" customHeight="false" outlineLevel="0" collapsed="false">
      <c r="A233" s="67" t="n">
        <v>229</v>
      </c>
      <c r="B233" s="68" t="n">
        <f aca="false">EOMONTH(Input!$C$7,A233)</f>
        <v>49887</v>
      </c>
      <c r="D233" s="69" t="n">
        <f aca="false">RollUp!$AB233+RollUp!$AA233+Mortgage!$I233+401k_01!$H233+401k_02!$H233+Roth_01!$F233+Roth_02!$F233+IRA_01!$F233+IRA_02!$F233+Invest_01!$F233+Invest_02!$F233</f>
        <v>1695144.14902717</v>
      </c>
    </row>
    <row r="234" customFormat="false" ht="12.05" hidden="false" customHeight="false" outlineLevel="0" collapsed="false">
      <c r="A234" s="67" t="n">
        <v>230</v>
      </c>
      <c r="B234" s="68" t="n">
        <f aca="false">EOMONTH(Input!$C$7,A234)</f>
        <v>49918</v>
      </c>
      <c r="D234" s="69" t="n">
        <f aca="false">RollUp!$AB234+RollUp!$AA234+Mortgage!$I234+401k_01!$H234+401k_02!$H234+Roth_01!$F234+Roth_02!$F234+IRA_01!$F234+IRA_02!$F234+Invest_01!$F234+Invest_02!$F234</f>
        <v>1706322.27981469</v>
      </c>
    </row>
    <row r="235" customFormat="false" ht="12.05" hidden="false" customHeight="false" outlineLevel="0" collapsed="false">
      <c r="A235" s="67" t="n">
        <v>231</v>
      </c>
      <c r="B235" s="68" t="n">
        <f aca="false">EOMONTH(Input!$C$7,A235)</f>
        <v>49948</v>
      </c>
      <c r="D235" s="69" t="n">
        <f aca="false">RollUp!$AB235+RollUp!$AA235+Mortgage!$I235+401k_01!$H235+401k_02!$H235+Roth_01!$F235+Roth_02!$F235+IRA_01!$F235+IRA_02!$F235+Invest_01!$F235+Invest_02!$F235</f>
        <v>1717520.10572545</v>
      </c>
    </row>
    <row r="236" customFormat="false" ht="12.05" hidden="false" customHeight="false" outlineLevel="0" collapsed="false">
      <c r="A236" s="67" t="n">
        <v>232</v>
      </c>
      <c r="B236" s="68" t="n">
        <f aca="false">EOMONTH(Input!$C$7,A236)</f>
        <v>49979</v>
      </c>
      <c r="D236" s="69" t="n">
        <f aca="false">RollUp!$AB236+RollUp!$AA236+Mortgage!$I236+401k_01!$H236+401k_02!$H236+Roth_01!$F236+Roth_02!$F236+IRA_01!$F236+IRA_02!$F236+Invest_01!$F236+Invest_02!$F236</f>
        <v>1728737.70737003</v>
      </c>
    </row>
    <row r="237" customFormat="false" ht="12.05" hidden="false" customHeight="false" outlineLevel="0" collapsed="false">
      <c r="A237" s="67" t="n">
        <v>233</v>
      </c>
      <c r="B237" s="68" t="n">
        <f aca="false">EOMONTH(Input!$C$7,A237)</f>
        <v>50009</v>
      </c>
      <c r="D237" s="69" t="n">
        <f aca="false">RollUp!$AB237+RollUp!$AA237+Mortgage!$I237+401k_01!$H237+401k_02!$H237+Roth_01!$F237+Roth_02!$F237+IRA_01!$F237+IRA_02!$F237+Invest_01!$F237+Invest_02!$F237</f>
        <v>1739975.16569456</v>
      </c>
    </row>
    <row r="238" customFormat="false" ht="12.05" hidden="false" customHeight="false" outlineLevel="0" collapsed="false">
      <c r="A238" s="67" t="n">
        <v>234</v>
      </c>
      <c r="B238" s="68" t="n">
        <f aca="false">EOMONTH(Input!$C$7,A238)</f>
        <v>50040</v>
      </c>
      <c r="D238" s="69" t="n">
        <f aca="false">RollUp!$AB238+RollUp!$AA238+Mortgage!$I238+401k_01!$H238+401k_02!$H238+Roth_01!$F238+Roth_02!$F238+IRA_01!$F238+IRA_02!$F238+Invest_01!$F238+Invest_02!$F238</f>
        <v>1751232.56198211</v>
      </c>
    </row>
    <row r="239" customFormat="false" ht="12.05" hidden="false" customHeight="false" outlineLevel="0" collapsed="false">
      <c r="A239" s="67" t="n">
        <v>235</v>
      </c>
      <c r="B239" s="68" t="n">
        <f aca="false">EOMONTH(Input!$C$7,A239)</f>
        <v>50071</v>
      </c>
      <c r="D239" s="69" t="n">
        <f aca="false">RollUp!$AB239+RollUp!$AA239+Mortgage!$I239+401k_01!$H239+401k_02!$H239+Roth_01!$F239+Roth_02!$F239+IRA_01!$F239+IRA_02!$F239+Invest_01!$F239+Invest_02!$F239</f>
        <v>1762509.97785408</v>
      </c>
    </row>
    <row r="240" customFormat="false" ht="12.05" hidden="false" customHeight="false" outlineLevel="0" collapsed="false">
      <c r="A240" s="67" t="n">
        <v>236</v>
      </c>
      <c r="B240" s="68" t="n">
        <f aca="false">EOMONTH(Input!$C$7,A240)</f>
        <v>50099</v>
      </c>
      <c r="D240" s="69" t="n">
        <f aca="false">RollUp!$AB240+RollUp!$AA240+Mortgage!$I240+401k_01!$H240+401k_02!$H240+Roth_01!$F240+Roth_02!$F240+IRA_01!$F240+IRA_02!$F240+Invest_01!$F240+Invest_02!$F240</f>
        <v>1773807.49527163</v>
      </c>
    </row>
    <row r="241" customFormat="false" ht="12.05" hidden="false" customHeight="false" outlineLevel="0" collapsed="false">
      <c r="A241" s="67" t="n">
        <v>237</v>
      </c>
      <c r="B241" s="68" t="n">
        <f aca="false">EOMONTH(Input!$C$7,A241)</f>
        <v>50130</v>
      </c>
      <c r="D241" s="69" t="n">
        <f aca="false">RollUp!$AB241+RollUp!$AA241+Mortgage!$I241+401k_01!$H241+401k_02!$H241+Roth_01!$F241+Roth_02!$F241+IRA_01!$F241+IRA_02!$F241+Invest_01!$F241+Invest_02!$F241</f>
        <v>1785125.19653707</v>
      </c>
    </row>
    <row r="242" customFormat="false" ht="12.05" hidden="false" customHeight="false" outlineLevel="0" collapsed="false">
      <c r="A242" s="67" t="n">
        <v>238</v>
      </c>
      <c r="B242" s="68" t="n">
        <f aca="false">EOMONTH(Input!$C$7,A242)</f>
        <v>50160</v>
      </c>
      <c r="D242" s="69" t="n">
        <f aca="false">RollUp!$AB242+RollUp!$AA242+Mortgage!$I242+401k_01!$H242+401k_02!$H242+Roth_01!$F242+Roth_02!$F242+IRA_01!$F242+IRA_02!$F242+Invest_01!$F242+Invest_02!$F242</f>
        <v>1796463.16429533</v>
      </c>
    </row>
    <row r="243" customFormat="false" ht="12.05" hidden="false" customHeight="false" outlineLevel="0" collapsed="false">
      <c r="A243" s="67" t="n">
        <v>239</v>
      </c>
      <c r="B243" s="68" t="n">
        <f aca="false">EOMONTH(Input!$C$7,A243)</f>
        <v>50191</v>
      </c>
      <c r="D243" s="69" t="n">
        <f aca="false">RollUp!$AB243+RollUp!$AA243+Mortgage!$I243+401k_01!$H243+401k_02!$H243+Roth_01!$F243+Roth_02!$F243+IRA_01!$F243+IRA_02!$F243+Invest_01!$F243+Invest_02!$F243</f>
        <v>1807821.48153531</v>
      </c>
    </row>
    <row r="244" customFormat="false" ht="12.05" hidden="false" customHeight="false" outlineLevel="0" collapsed="false">
      <c r="A244" s="67" t="n">
        <v>240</v>
      </c>
      <c r="B244" s="68" t="n">
        <f aca="false">EOMONTH(Input!$C$7,A244)</f>
        <v>50221</v>
      </c>
      <c r="D244" s="69" t="n">
        <f aca="false">RollUp!$AB244+RollUp!$AA244+Mortgage!$I244+401k_01!$H244+401k_02!$H244+Roth_01!$F244+Roth_02!$F244+IRA_01!$F244+IRA_02!$F244+Invest_01!$F244+Invest_02!$F244</f>
        <v>1819355.64354491</v>
      </c>
    </row>
    <row r="245" customFormat="false" ht="12.05" hidden="false" customHeight="false" outlineLevel="0" collapsed="false">
      <c r="A245" s="67" t="n">
        <v>241</v>
      </c>
      <c r="B245" s="68" t="n">
        <f aca="false">EOMONTH(Input!$C$7,A245)</f>
        <v>50252</v>
      </c>
      <c r="D245" s="69" t="n">
        <f aca="false">RollUp!$AB245+RollUp!$AA245+Mortgage!$I245+401k_01!$H245+401k_02!$H245+Roth_01!$F245+Roth_02!$F245+IRA_01!$F245+IRA_02!$F245+Invest_01!$F245+Invest_02!$F245</f>
        <v>1830910.46128384</v>
      </c>
    </row>
    <row r="246" customFormat="false" ht="12.05" hidden="false" customHeight="false" outlineLevel="0" collapsed="false">
      <c r="A246" s="67" t="n">
        <v>242</v>
      </c>
      <c r="B246" s="68" t="n">
        <f aca="false">EOMONTH(Input!$C$7,A246)</f>
        <v>50283</v>
      </c>
      <c r="D246" s="69" t="n">
        <f aca="false">RollUp!$AB246+RollUp!$AA246+Mortgage!$I246+401k_01!$H246+401k_02!$H246+Roth_01!$F246+Roth_02!$F246+IRA_01!$F246+IRA_02!$F246+Invest_01!$F246+Invest_02!$F246</f>
        <v>1842486.01934066</v>
      </c>
    </row>
    <row r="247" customFormat="false" ht="12.05" hidden="false" customHeight="false" outlineLevel="0" collapsed="false">
      <c r="A247" s="67" t="n">
        <v>243</v>
      </c>
      <c r="B247" s="68" t="n">
        <f aca="false">EOMONTH(Input!$C$7,A247)</f>
        <v>50313</v>
      </c>
      <c r="D247" s="69" t="n">
        <f aca="false">RollUp!$AB247+RollUp!$AA247+Mortgage!$I247+401k_01!$H247+401k_02!$H247+Roth_01!$F247+Roth_02!$F247+IRA_01!$F247+IRA_02!$F247+Invest_01!$F247+Invest_02!$F247</f>
        <v>1854082.402656</v>
      </c>
    </row>
    <row r="248" customFormat="false" ht="12.05" hidden="false" customHeight="false" outlineLevel="0" collapsed="false">
      <c r="A248" s="67" t="n">
        <v>244</v>
      </c>
      <c r="B248" s="68" t="n">
        <f aca="false">EOMONTH(Input!$C$7,A248)</f>
        <v>50344</v>
      </c>
      <c r="D248" s="69" t="n">
        <f aca="false">RollUp!$AB248+RollUp!$AA248+Mortgage!$I248+401k_01!$H248+401k_02!$H248+Roth_01!$F248+Roth_02!$F248+IRA_01!$F248+IRA_02!$F248+Invest_01!$F248+Invest_02!$F248</f>
        <v>1865699.69652412</v>
      </c>
    </row>
    <row r="249" customFormat="false" ht="12.05" hidden="false" customHeight="false" outlineLevel="0" collapsed="false">
      <c r="A249" s="67" t="n">
        <v>245</v>
      </c>
      <c r="B249" s="68" t="n">
        <f aca="false">EOMONTH(Input!$C$7,A249)</f>
        <v>50374</v>
      </c>
      <c r="D249" s="69" t="n">
        <f aca="false">RollUp!$AB249+RollUp!$AA249+Mortgage!$I249+401k_01!$H249+401k_02!$H249+Roth_01!$F249+Roth_02!$F249+IRA_01!$F249+IRA_02!$F249+Invest_01!$F249+Invest_02!$F249</f>
        <v>1877337.98659429</v>
      </c>
    </row>
    <row r="250" customFormat="false" ht="12.05" hidden="false" customHeight="false" outlineLevel="0" collapsed="false">
      <c r="A250" s="67" t="n">
        <v>246</v>
      </c>
      <c r="B250" s="68" t="n">
        <f aca="false">EOMONTH(Input!$C$7,A250)</f>
        <v>50405</v>
      </c>
      <c r="D250" s="69" t="n">
        <f aca="false">RollUp!$AB250+RollUp!$AA250+Mortgage!$I250+401k_01!$H250+401k_02!$H250+Roth_01!$F250+Roth_02!$F250+IRA_01!$F250+IRA_02!$F250+Invest_01!$F250+Invest_02!$F250</f>
        <v>1888997.35887234</v>
      </c>
    </row>
    <row r="251" customFormat="false" ht="12.05" hidden="false" customHeight="false" outlineLevel="0" collapsed="false">
      <c r="A251" s="67" t="n">
        <v>247</v>
      </c>
      <c r="B251" s="68" t="n">
        <f aca="false">EOMONTH(Input!$C$7,A251)</f>
        <v>50436</v>
      </c>
      <c r="D251" s="69" t="n">
        <f aca="false">RollUp!$AB251+RollUp!$AA251+Mortgage!$I251+401k_01!$H251+401k_02!$H251+Roth_01!$F251+Roth_02!$F251+IRA_01!$F251+IRA_02!$F251+Invest_01!$F251+Invest_02!$F251</f>
        <v>1900677.89972209</v>
      </c>
    </row>
    <row r="252" customFormat="false" ht="12.05" hidden="false" customHeight="false" outlineLevel="0" collapsed="false">
      <c r="A252" s="67" t="n">
        <v>248</v>
      </c>
      <c r="B252" s="68" t="n">
        <f aca="false">EOMONTH(Input!$C$7,A252)</f>
        <v>50464</v>
      </c>
      <c r="D252" s="69" t="n">
        <f aca="false">RollUp!$AB252+RollUp!$AA252+Mortgage!$I252+401k_01!$H252+401k_02!$H252+Roth_01!$F252+Roth_02!$F252+IRA_01!$F252+IRA_02!$F252+Invest_01!$F252+Invest_02!$F252</f>
        <v>1912379.69586688</v>
      </c>
    </row>
    <row r="253" customFormat="false" ht="12.05" hidden="false" customHeight="false" outlineLevel="0" collapsed="false">
      <c r="A253" s="67" t="n">
        <v>249</v>
      </c>
      <c r="B253" s="68" t="n">
        <f aca="false">EOMONTH(Input!$C$7,A253)</f>
        <v>50495</v>
      </c>
      <c r="D253" s="69" t="n">
        <f aca="false">RollUp!$AB253+RollUp!$AA253+Mortgage!$I253+401k_01!$H253+401k_02!$H253+Roth_01!$F253+Roth_02!$F253+IRA_01!$F253+IRA_02!$F253+Invest_01!$F253+Invest_02!$F253</f>
        <v>1924102.83439106</v>
      </c>
    </row>
    <row r="254" customFormat="false" ht="12.05" hidden="false" customHeight="false" outlineLevel="0" collapsed="false">
      <c r="A254" s="67" t="n">
        <v>250</v>
      </c>
      <c r="B254" s="68" t="n">
        <f aca="false">EOMONTH(Input!$C$7,A254)</f>
        <v>50525</v>
      </c>
      <c r="D254" s="69" t="n">
        <f aca="false">RollUp!$AB254+RollUp!$AA254+Mortgage!$I254+401k_01!$H254+401k_02!$H254+Roth_01!$F254+Roth_02!$F254+IRA_01!$F254+IRA_02!$F254+Invest_01!$F254+Invest_02!$F254</f>
        <v>1935847.40274149</v>
      </c>
    </row>
    <row r="255" customFormat="false" ht="12.05" hidden="false" customHeight="false" outlineLevel="0" collapsed="false">
      <c r="A255" s="67" t="n">
        <v>251</v>
      </c>
      <c r="B255" s="68" t="n">
        <f aca="false">EOMONTH(Input!$C$7,A255)</f>
        <v>50556</v>
      </c>
      <c r="D255" s="69" t="n">
        <f aca="false">RollUp!$AB255+RollUp!$AA255+Mortgage!$I255+401k_01!$H255+401k_02!$H255+Roth_01!$F255+Roth_02!$F255+IRA_01!$F255+IRA_02!$F255+Invest_01!$F255+Invest_02!$F255</f>
        <v>1947613.48872903</v>
      </c>
    </row>
    <row r="256" customFormat="false" ht="12.05" hidden="false" customHeight="false" outlineLevel="0" collapsed="false">
      <c r="A256" s="67" t="n">
        <v>252</v>
      </c>
      <c r="B256" s="68" t="n">
        <f aca="false">EOMONTH(Input!$C$7,A256)</f>
        <v>50586</v>
      </c>
      <c r="D256" s="69" t="n">
        <f aca="false">RollUp!$AB256+RollUp!$AA256+Mortgage!$I256+401k_01!$H256+401k_02!$H256+Roth_01!$F256+Roth_02!$F256+IRA_01!$F256+IRA_02!$F256+Invest_01!$F256+Invest_02!$F256</f>
        <v>1959559.56920423</v>
      </c>
    </row>
    <row r="257" customFormat="false" ht="12.05" hidden="false" customHeight="false" outlineLevel="0" collapsed="false">
      <c r="A257" s="67" t="n">
        <v>253</v>
      </c>
      <c r="B257" s="68" t="n">
        <f aca="false">EOMONTH(Input!$C$7,A257)</f>
        <v>50617</v>
      </c>
      <c r="D257" s="69" t="n">
        <f aca="false">RollUp!$AB257+RollUp!$AA257+Mortgage!$I257+401k_01!$H257+401k_02!$H257+Roth_01!$F257+Roth_02!$F257+IRA_01!$F257+IRA_02!$F257+Invest_01!$F257+Invest_02!$F257</f>
        <v>1971527.48604754</v>
      </c>
    </row>
    <row r="258" customFormat="false" ht="12.05" hidden="false" customHeight="false" outlineLevel="0" collapsed="false">
      <c r="A258" s="67" t="n">
        <v>254</v>
      </c>
      <c r="B258" s="68" t="n">
        <f aca="false">EOMONTH(Input!$C$7,A258)</f>
        <v>50648</v>
      </c>
      <c r="D258" s="69" t="n">
        <f aca="false">RollUp!$AB258+RollUp!$AA258+Mortgage!$I258+401k_01!$H258+401k_02!$H258+Roth_01!$F258+Roth_02!$F258+IRA_01!$F258+IRA_02!$F258+Invest_01!$F258+Invest_02!$F258</f>
        <v>1983517.32874116</v>
      </c>
    </row>
    <row r="259" customFormat="false" ht="12.05" hidden="false" customHeight="false" outlineLevel="0" collapsed="false">
      <c r="A259" s="67" t="n">
        <v>255</v>
      </c>
      <c r="B259" s="68" t="n">
        <f aca="false">EOMONTH(Input!$C$7,A259)</f>
        <v>50678</v>
      </c>
      <c r="D259" s="69" t="n">
        <f aca="false">RollUp!$AB259+RollUp!$AA259+Mortgage!$I259+401k_01!$H259+401k_02!$H259+Roth_01!$F259+Roth_02!$F259+IRA_01!$F259+IRA_02!$F259+Invest_01!$F259+Invest_02!$F259</f>
        <v>1979936.90835252</v>
      </c>
    </row>
    <row r="260" customFormat="false" ht="12.05" hidden="false" customHeight="false" outlineLevel="0" collapsed="false">
      <c r="A260" s="67" t="n">
        <v>256</v>
      </c>
      <c r="B260" s="68" t="n">
        <f aca="false">EOMONTH(Input!$C$7,A260)</f>
        <v>50709</v>
      </c>
      <c r="D260" s="69" t="n">
        <f aca="false">RollUp!$AB260+RollUp!$AA260+Mortgage!$I260+401k_01!$H260+401k_02!$H260+Roth_01!$F260+Roth_02!$F260+IRA_01!$F260+IRA_02!$F260+Invest_01!$F260+Invest_02!$F260</f>
        <v>1976352.25353303</v>
      </c>
    </row>
    <row r="261" customFormat="false" ht="12.05" hidden="false" customHeight="false" outlineLevel="0" collapsed="false">
      <c r="A261" s="67" t="n">
        <v>257</v>
      </c>
      <c r="B261" s="68" t="n">
        <f aca="false">EOMONTH(Input!$C$7,A261)</f>
        <v>50739</v>
      </c>
      <c r="D261" s="69" t="n">
        <f aca="false">RollUp!$AB261+RollUp!$AA261+Mortgage!$I261+401k_01!$H261+401k_02!$H261+Roth_01!$F261+Roth_02!$F261+IRA_01!$F261+IRA_02!$F261+Invest_01!$F261+Invest_02!$F261</f>
        <v>1972763.34674502</v>
      </c>
    </row>
    <row r="262" customFormat="false" ht="12.05" hidden="false" customHeight="false" outlineLevel="0" collapsed="false">
      <c r="A262" s="67" t="n">
        <v>258</v>
      </c>
      <c r="B262" s="68" t="n">
        <f aca="false">EOMONTH(Input!$C$7,A262)</f>
        <v>50770</v>
      </c>
      <c r="D262" s="69" t="n">
        <f aca="false">RollUp!$AB262+RollUp!$AA262+Mortgage!$I262+401k_01!$H262+401k_02!$H262+Roth_01!$F262+Roth_02!$F262+IRA_01!$F262+IRA_02!$F262+Invest_01!$F262+Invest_02!$F262</f>
        <v>1969170.17037741</v>
      </c>
    </row>
    <row r="263" customFormat="false" ht="12.05" hidden="false" customHeight="false" outlineLevel="0" collapsed="false">
      <c r="A263" s="67" t="n">
        <v>259</v>
      </c>
      <c r="B263" s="68" t="n">
        <f aca="false">EOMONTH(Input!$C$7,A263)</f>
        <v>50801</v>
      </c>
      <c r="D263" s="69" t="n">
        <f aca="false">RollUp!$AB263+RollUp!$AA263+Mortgage!$I263+401k_01!$H263+401k_02!$H263+Roth_01!$F263+Roth_02!$F263+IRA_01!$F263+IRA_02!$F263+Invest_01!$F263+Invest_02!$F263</f>
        <v>1965572.7067455</v>
      </c>
    </row>
    <row r="264" customFormat="false" ht="12.05" hidden="false" customHeight="false" outlineLevel="0" collapsed="false">
      <c r="A264" s="67" t="n">
        <v>260</v>
      </c>
      <c r="B264" s="68" t="n">
        <f aca="false">EOMONTH(Input!$C$7,A264)</f>
        <v>50829</v>
      </c>
      <c r="D264" s="69" t="n">
        <f aca="false">RollUp!$AB264+RollUp!$AA264+Mortgage!$I264+401k_01!$H264+401k_02!$H264+Roth_01!$F264+Roth_02!$F264+IRA_01!$F264+IRA_02!$F264+Invest_01!$F264+Invest_02!$F264</f>
        <v>1961970.93809061</v>
      </c>
    </row>
    <row r="265" customFormat="false" ht="12.05" hidden="false" customHeight="false" outlineLevel="0" collapsed="false">
      <c r="A265" s="67" t="n">
        <v>261</v>
      </c>
      <c r="B265" s="68" t="n">
        <f aca="false">EOMONTH(Input!$C$7,A265)</f>
        <v>50860</v>
      </c>
      <c r="D265" s="69" t="n">
        <f aca="false">RollUp!$AB265+RollUp!$AA265+Mortgage!$I265+401k_01!$H265+401k_02!$H265+Roth_01!$F265+Roth_02!$F265+IRA_01!$F265+IRA_02!$F265+Invest_01!$F265+Invest_02!$F265</f>
        <v>1958364.84657979</v>
      </c>
    </row>
    <row r="266" customFormat="false" ht="12.05" hidden="false" customHeight="false" outlineLevel="0" collapsed="false">
      <c r="A266" s="67" t="n">
        <v>262</v>
      </c>
      <c r="B266" s="68" t="n">
        <f aca="false">EOMONTH(Input!$C$7,A266)</f>
        <v>50890</v>
      </c>
      <c r="D266" s="69" t="n">
        <f aca="false">RollUp!$AB266+RollUp!$AA266+Mortgage!$I266+401k_01!$H266+401k_02!$H266+Roth_01!$F266+Roth_02!$F266+IRA_01!$F266+IRA_02!$F266+Invest_01!$F266+Invest_02!$F266</f>
        <v>1954754.41430552</v>
      </c>
    </row>
    <row r="267" customFormat="false" ht="12.05" hidden="false" customHeight="false" outlineLevel="0" collapsed="false">
      <c r="A267" s="67" t="n">
        <v>263</v>
      </c>
      <c r="B267" s="68" t="n">
        <f aca="false">EOMONTH(Input!$C$7,A267)</f>
        <v>50921</v>
      </c>
      <c r="D267" s="69" t="n">
        <f aca="false">RollUp!$AB267+RollUp!$AA267+Mortgage!$I267+401k_01!$H267+401k_02!$H267+Roth_01!$F267+Roth_02!$F267+IRA_01!$F267+IRA_02!$F267+Invest_01!$F267+Invest_02!$F267</f>
        <v>1951139.62328535</v>
      </c>
    </row>
    <row r="268" customFormat="false" ht="12.05" hidden="false" customHeight="false" outlineLevel="0" collapsed="false">
      <c r="A268" s="67" t="n">
        <v>264</v>
      </c>
      <c r="B268" s="68" t="n">
        <f aca="false">EOMONTH(Input!$C$7,A268)</f>
        <v>50951</v>
      </c>
      <c r="D268" s="69" t="n">
        <f aca="false">RollUp!$AB268+RollUp!$AA268+Mortgage!$I268+401k_01!$H268+401k_02!$H268+Roth_01!$F268+Roth_02!$F268+IRA_01!$F268+IRA_02!$F268+Invest_01!$F268+Invest_02!$F268</f>
        <v>1947520.45546167</v>
      </c>
    </row>
    <row r="269" customFormat="false" ht="12.05" hidden="false" customHeight="false" outlineLevel="0" collapsed="false">
      <c r="A269" s="67" t="n">
        <v>265</v>
      </c>
      <c r="B269" s="68" t="n">
        <f aca="false">EOMONTH(Input!$C$7,A269)</f>
        <v>50982</v>
      </c>
      <c r="D269" s="69" t="n">
        <f aca="false">RollUp!$AB269+RollUp!$AA269+Mortgage!$I269+401k_01!$H269+401k_02!$H269+Roth_01!$F269+Roth_02!$F269+IRA_01!$F269+IRA_02!$F269+Invest_01!$F269+Invest_02!$F269</f>
        <v>1943896.89270131</v>
      </c>
    </row>
    <row r="270" customFormat="false" ht="12.05" hidden="false" customHeight="false" outlineLevel="0" collapsed="false">
      <c r="A270" s="67" t="n">
        <v>266</v>
      </c>
      <c r="B270" s="68" t="n">
        <f aca="false">EOMONTH(Input!$C$7,A270)</f>
        <v>51013</v>
      </c>
      <c r="D270" s="69" t="n">
        <f aca="false">RollUp!$AB270+RollUp!$AA270+Mortgage!$I270+401k_01!$H270+401k_02!$H270+Roth_01!$F270+Roth_02!$F270+IRA_01!$F270+IRA_02!$F270+Invest_01!$F270+Invest_02!$F270</f>
        <v>1940268.91679528</v>
      </c>
    </row>
    <row r="271" customFormat="false" ht="12.05" hidden="false" customHeight="false" outlineLevel="0" collapsed="false">
      <c r="A271" s="67" t="n">
        <v>267</v>
      </c>
      <c r="B271" s="68" t="n">
        <f aca="false">EOMONTH(Input!$C$7,A271)</f>
        <v>51043</v>
      </c>
      <c r="D271" s="69" t="n">
        <f aca="false">RollUp!$AB271+RollUp!$AA271+Mortgage!$I271+401k_01!$H271+401k_02!$H271+Roth_01!$F271+Roth_02!$F271+IRA_01!$F271+IRA_02!$F271+Invest_01!$F271+Invest_02!$F271</f>
        <v>1936636.50945844</v>
      </c>
    </row>
    <row r="272" customFormat="false" ht="12.05" hidden="false" customHeight="false" outlineLevel="0" collapsed="false">
      <c r="A272" s="67" t="n">
        <v>268</v>
      </c>
      <c r="B272" s="68" t="n">
        <f aca="false">EOMONTH(Input!$C$7,A272)</f>
        <v>51074</v>
      </c>
      <c r="D272" s="69" t="n">
        <f aca="false">RollUp!$AB272+RollUp!$AA272+Mortgage!$I272+401k_01!$H272+401k_02!$H272+Roth_01!$F272+Roth_02!$F272+IRA_01!$F272+IRA_02!$F272+Invest_01!$F272+Invest_02!$F272</f>
        <v>1932999.65232919</v>
      </c>
    </row>
    <row r="273" customFormat="false" ht="12.05" hidden="false" customHeight="false" outlineLevel="0" collapsed="false">
      <c r="A273" s="67" t="n">
        <v>269</v>
      </c>
      <c r="B273" s="68" t="n">
        <f aca="false">EOMONTH(Input!$C$7,A273)</f>
        <v>51104</v>
      </c>
      <c r="D273" s="69" t="n">
        <f aca="false">RollUp!$AB273+RollUp!$AA273+Mortgage!$I273+401k_01!$H273+401k_02!$H273+Roth_01!$F273+Roth_02!$F273+IRA_01!$F273+IRA_02!$F273+Invest_01!$F273+Invest_02!$F273</f>
        <v>1929358.32696912</v>
      </c>
    </row>
    <row r="274" customFormat="false" ht="12.05" hidden="false" customHeight="false" outlineLevel="0" collapsed="false">
      <c r="A274" s="67" t="n">
        <v>270</v>
      </c>
      <c r="B274" s="68" t="n">
        <f aca="false">EOMONTH(Input!$C$7,A274)</f>
        <v>51135</v>
      </c>
      <c r="D274" s="69" t="n">
        <f aca="false">RollUp!$AB274+RollUp!$AA274+Mortgage!$I274+401k_01!$H274+401k_02!$H274+Roth_01!$F274+Roth_02!$F274+IRA_01!$F274+IRA_02!$F274+Invest_01!$F274+Invest_02!$F274</f>
        <v>1925712.51486273</v>
      </c>
    </row>
    <row r="275" customFormat="false" ht="12.05" hidden="false" customHeight="false" outlineLevel="0" collapsed="false">
      <c r="A275" s="67" t="n">
        <v>271</v>
      </c>
      <c r="B275" s="68" t="n">
        <f aca="false">EOMONTH(Input!$C$7,A275)</f>
        <v>51166</v>
      </c>
      <c r="D275" s="69" t="n">
        <f aca="false">RollUp!$AB275+RollUp!$AA275+Mortgage!$I275+401k_01!$H275+401k_02!$H275+Roth_01!$F275+Roth_02!$F275+IRA_01!$F275+IRA_02!$F275+Invest_01!$F275+Invest_02!$F275</f>
        <v>1922062.19741708</v>
      </c>
    </row>
    <row r="276" customFormat="false" ht="12.05" hidden="false" customHeight="false" outlineLevel="0" collapsed="false">
      <c r="A276" s="67" t="n">
        <v>272</v>
      </c>
      <c r="B276" s="68" t="n">
        <f aca="false">EOMONTH(Input!$C$7,A276)</f>
        <v>51195</v>
      </c>
      <c r="D276" s="69" t="n">
        <f aca="false">RollUp!$AB276+RollUp!$AA276+Mortgage!$I276+401k_01!$H276+401k_02!$H276+Roth_01!$F276+Roth_02!$F276+IRA_01!$F276+IRA_02!$F276+Invest_01!$F276+Invest_02!$F276</f>
        <v>1918407.35596149</v>
      </c>
    </row>
    <row r="277" customFormat="false" ht="12.05" hidden="false" customHeight="false" outlineLevel="0" collapsed="false">
      <c r="A277" s="67" t="n">
        <v>273</v>
      </c>
      <c r="B277" s="68" t="n">
        <f aca="false">EOMONTH(Input!$C$7,A277)</f>
        <v>51226</v>
      </c>
      <c r="D277" s="69" t="n">
        <f aca="false">RollUp!$AB277+RollUp!$AA277+Mortgage!$I277+401k_01!$H277+401k_02!$H277+Roth_01!$F277+Roth_02!$F277+IRA_01!$F277+IRA_02!$F277+Invest_01!$F277+Invest_02!$F277</f>
        <v>1914747.97174718</v>
      </c>
    </row>
    <row r="278" customFormat="false" ht="12.05" hidden="false" customHeight="false" outlineLevel="0" collapsed="false">
      <c r="A278" s="67" t="n">
        <v>274</v>
      </c>
      <c r="B278" s="68" t="n">
        <f aca="false">EOMONTH(Input!$C$7,A278)</f>
        <v>51256</v>
      </c>
      <c r="D278" s="69" t="n">
        <f aca="false">RollUp!$AB278+RollUp!$AA278+Mortgage!$I278+401k_01!$H278+401k_02!$H278+Roth_01!$F278+Roth_02!$F278+IRA_01!$F278+IRA_02!$F278+Invest_01!$F278+Invest_02!$F278</f>
        <v>1911084.025947</v>
      </c>
    </row>
    <row r="279" customFormat="false" ht="12.05" hidden="false" customHeight="false" outlineLevel="0" collapsed="false">
      <c r="A279" s="67" t="n">
        <v>275</v>
      </c>
      <c r="B279" s="68" t="n">
        <f aca="false">EOMONTH(Input!$C$7,A279)</f>
        <v>51287</v>
      </c>
      <c r="D279" s="69" t="n">
        <f aca="false">RollUp!$AB279+RollUp!$AA279+Mortgage!$I279+401k_01!$H279+401k_02!$H279+Roth_01!$F279+Roth_02!$F279+IRA_01!$F279+IRA_02!$F279+Invest_01!$F279+Invest_02!$F279</f>
        <v>1907415.49965504</v>
      </c>
    </row>
    <row r="280" customFormat="false" ht="12.05" hidden="false" customHeight="false" outlineLevel="0" collapsed="false">
      <c r="A280" s="67" t="n">
        <v>276</v>
      </c>
      <c r="B280" s="68" t="n">
        <f aca="false">EOMONTH(Input!$C$7,A280)</f>
        <v>51317</v>
      </c>
      <c r="D280" s="69" t="n">
        <f aca="false">RollUp!$AB280+RollUp!$AA280+Mortgage!$I280+401k_01!$H280+401k_02!$H280+Roth_01!$F280+Roth_02!$F280+IRA_01!$F280+IRA_02!$F280+Invest_01!$F280+Invest_02!$F280</f>
        <v>1903742.37388636</v>
      </c>
    </row>
    <row r="281" customFormat="false" ht="12.05" hidden="false" customHeight="false" outlineLevel="0" collapsed="false">
      <c r="A281" s="67" t="n">
        <v>277</v>
      </c>
      <c r="B281" s="68" t="n">
        <f aca="false">EOMONTH(Input!$C$7,A281)</f>
        <v>51348</v>
      </c>
      <c r="D281" s="69" t="n">
        <f aca="false">RollUp!$AB281+RollUp!$AA281+Mortgage!$I281+401k_01!$H281+401k_02!$H281+Roth_01!$F281+Roth_02!$F281+IRA_01!$F281+IRA_02!$F281+Invest_01!$F281+Invest_02!$F281</f>
        <v>1900064.6295766</v>
      </c>
    </row>
    <row r="282" customFormat="false" ht="12.05" hidden="false" customHeight="false" outlineLevel="0" collapsed="false">
      <c r="A282" s="67" t="n">
        <v>278</v>
      </c>
      <c r="B282" s="68" t="n">
        <f aca="false">EOMONTH(Input!$C$7,A282)</f>
        <v>51379</v>
      </c>
      <c r="D282" s="69" t="n">
        <f aca="false">RollUp!$AB282+RollUp!$AA282+Mortgage!$I282+401k_01!$H282+401k_02!$H282+Roth_01!$F282+Roth_02!$F282+IRA_01!$F282+IRA_02!$F282+Invest_01!$F282+Invest_02!$F282</f>
        <v>1896382.24758172</v>
      </c>
    </row>
    <row r="283" customFormat="false" ht="12.05" hidden="false" customHeight="false" outlineLevel="0" collapsed="false">
      <c r="A283" s="67" t="n">
        <v>279</v>
      </c>
      <c r="B283" s="68" t="n">
        <f aca="false">EOMONTH(Input!$C$7,A283)</f>
        <v>51409</v>
      </c>
      <c r="D283" s="69" t="n">
        <f aca="false">RollUp!$AB283+RollUp!$AA283+Mortgage!$I283+401k_01!$H283+401k_02!$H283+Roth_01!$F283+Roth_02!$F283+IRA_01!$F283+IRA_02!$F283+Invest_01!$F283+Invest_02!$F283</f>
        <v>1892695.20867759</v>
      </c>
    </row>
    <row r="284" customFormat="false" ht="12.05" hidden="false" customHeight="false" outlineLevel="0" collapsed="false">
      <c r="A284" s="67" t="n">
        <v>280</v>
      </c>
      <c r="B284" s="68" t="n">
        <f aca="false">EOMONTH(Input!$C$7,A284)</f>
        <v>51440</v>
      </c>
      <c r="D284" s="69" t="n">
        <f aca="false">RollUp!$AB284+RollUp!$AA284+Mortgage!$I284+401k_01!$H284+401k_02!$H284+Roth_01!$F284+Roth_02!$F284+IRA_01!$F284+IRA_02!$F284+Invest_01!$F284+Invest_02!$F284</f>
        <v>1889003.49355974</v>
      </c>
    </row>
    <row r="285" customFormat="false" ht="12.05" hidden="false" customHeight="false" outlineLevel="0" collapsed="false">
      <c r="A285" s="67" t="n">
        <v>281</v>
      </c>
      <c r="B285" s="68" t="n">
        <f aca="false">EOMONTH(Input!$C$7,A285)</f>
        <v>51470</v>
      </c>
      <c r="D285" s="69" t="n">
        <f aca="false">RollUp!$AB285+RollUp!$AA285+Mortgage!$I285+401k_01!$H285+401k_02!$H285+Roth_01!$F285+Roth_02!$F285+IRA_01!$F285+IRA_02!$F285+Invest_01!$F285+Invest_02!$F285</f>
        <v>1885307.08284294</v>
      </c>
    </row>
    <row r="286" customFormat="false" ht="12.05" hidden="false" customHeight="false" outlineLevel="0" collapsed="false">
      <c r="A286" s="67" t="n">
        <v>282</v>
      </c>
      <c r="B286" s="68" t="n">
        <f aca="false">EOMONTH(Input!$C$7,A286)</f>
        <v>51501</v>
      </c>
      <c r="D286" s="69" t="n">
        <f aca="false">RollUp!$AB286+RollUp!$AA286+Mortgage!$I286+401k_01!$H286+401k_02!$H286+Roth_01!$F286+Roth_02!$F286+IRA_01!$F286+IRA_02!$F286+Invest_01!$F286+Invest_02!$F286</f>
        <v>1881605.95706092</v>
      </c>
    </row>
    <row r="287" customFormat="false" ht="12.05" hidden="false" customHeight="false" outlineLevel="0" collapsed="false">
      <c r="A287" s="67" t="n">
        <v>283</v>
      </c>
      <c r="B287" s="68" t="n">
        <f aca="false">EOMONTH(Input!$C$7,A287)</f>
        <v>51532</v>
      </c>
      <c r="D287" s="69" t="n">
        <f aca="false">RollUp!$AB287+RollUp!$AA287+Mortgage!$I287+401k_01!$H287+401k_02!$H287+Roth_01!$F287+Roth_02!$F287+IRA_01!$F287+IRA_02!$F287+Invest_01!$F287+Invest_02!$F287</f>
        <v>1877900.09666602</v>
      </c>
    </row>
    <row r="288" customFormat="false" ht="12.05" hidden="false" customHeight="false" outlineLevel="0" collapsed="false">
      <c r="A288" s="67" t="n">
        <v>284</v>
      </c>
      <c r="B288" s="68" t="n">
        <f aca="false">EOMONTH(Input!$C$7,A288)</f>
        <v>51560</v>
      </c>
      <c r="D288" s="69" t="n">
        <f aca="false">RollUp!$AB288+RollUp!$AA288+Mortgage!$I288+401k_01!$H288+401k_02!$H288+Roth_01!$F288+Roth_02!$F288+IRA_01!$F288+IRA_02!$F288+Invest_01!$F288+Invest_02!$F288</f>
        <v>1874189.48202885</v>
      </c>
    </row>
    <row r="289" customFormat="false" ht="12.05" hidden="false" customHeight="false" outlineLevel="0" collapsed="false">
      <c r="A289" s="67" t="n">
        <v>285</v>
      </c>
      <c r="B289" s="68" t="n">
        <f aca="false">EOMONTH(Input!$C$7,A289)</f>
        <v>51591</v>
      </c>
      <c r="D289" s="69" t="n">
        <f aca="false">RollUp!$AB289+RollUp!$AA289+Mortgage!$I289+401k_01!$H289+401k_02!$H289+Roth_01!$F289+Roth_02!$F289+IRA_01!$F289+IRA_02!$F289+Invest_01!$F289+Invest_02!$F289</f>
        <v>1870474.09343792</v>
      </c>
    </row>
    <row r="290" customFormat="false" ht="12.05" hidden="false" customHeight="false" outlineLevel="0" collapsed="false">
      <c r="A290" s="67" t="n">
        <v>286</v>
      </c>
      <c r="B290" s="68" t="n">
        <f aca="false">EOMONTH(Input!$C$7,A290)</f>
        <v>51621</v>
      </c>
      <c r="D290" s="69" t="n">
        <f aca="false">RollUp!$AB290+RollUp!$AA290+Mortgage!$I290+401k_01!$H290+401k_02!$H290+Roth_01!$F290+Roth_02!$F290+IRA_01!$F290+IRA_02!$F290+Invest_01!$F290+Invest_02!$F290</f>
        <v>1866753.91109936</v>
      </c>
    </row>
    <row r="291" customFormat="false" ht="12.05" hidden="false" customHeight="false" outlineLevel="0" collapsed="false">
      <c r="A291" s="67" t="n">
        <v>287</v>
      </c>
      <c r="B291" s="68" t="n">
        <f aca="false">EOMONTH(Input!$C$7,A291)</f>
        <v>51652</v>
      </c>
      <c r="D291" s="69" t="n">
        <f aca="false">RollUp!$AB291+RollUp!$AA291+Mortgage!$I291+401k_01!$H291+401k_02!$H291+Roth_01!$F291+Roth_02!$F291+IRA_01!$F291+IRA_02!$F291+Invest_01!$F291+Invest_02!$F291</f>
        <v>1863028.91513651</v>
      </c>
    </row>
    <row r="292" customFormat="false" ht="12.05" hidden="false" customHeight="false" outlineLevel="0" collapsed="false">
      <c r="A292" s="67" t="n">
        <v>288</v>
      </c>
      <c r="B292" s="68" t="n">
        <f aca="false">EOMONTH(Input!$C$7,A292)</f>
        <v>51682</v>
      </c>
      <c r="D292" s="69" t="n">
        <f aca="false">RollUp!$AB292+RollUp!$AA292+Mortgage!$I292+401k_01!$H292+401k_02!$H292+Roth_01!$F292+Roth_02!$F292+IRA_01!$F292+IRA_02!$F292+Invest_01!$F292+Invest_02!$F292</f>
        <v>1859299.08558963</v>
      </c>
    </row>
    <row r="293" customFormat="false" ht="12.05" hidden="false" customHeight="false" outlineLevel="0" collapsed="false">
      <c r="A293" s="67" t="n">
        <v>289</v>
      </c>
      <c r="B293" s="68" t="n">
        <f aca="false">EOMONTH(Input!$C$7,A293)</f>
        <v>51713</v>
      </c>
      <c r="D293" s="69" t="n">
        <f aca="false">RollUp!$AB293+RollUp!$AA293+Mortgage!$I293+401k_01!$H293+401k_02!$H293+Roth_01!$F293+Roth_02!$F293+IRA_01!$F293+IRA_02!$F293+Invest_01!$F293+Invest_02!$F293</f>
        <v>1855564.40241549</v>
      </c>
    </row>
    <row r="294" customFormat="false" ht="12.05" hidden="false" customHeight="false" outlineLevel="0" collapsed="false">
      <c r="A294" s="67" t="n">
        <v>290</v>
      </c>
      <c r="B294" s="68" t="n">
        <f aca="false">EOMONTH(Input!$C$7,A294)</f>
        <v>51744</v>
      </c>
      <c r="D294" s="69" t="n">
        <f aca="false">RollUp!$AB294+RollUp!$AA294+Mortgage!$I294+401k_01!$H294+401k_02!$H294+Roth_01!$F294+Roth_02!$F294+IRA_01!$F294+IRA_02!$F294+Invest_01!$F294+Invest_02!$F294</f>
        <v>1851824.8454871</v>
      </c>
    </row>
    <row r="295" customFormat="false" ht="12.05" hidden="false" customHeight="false" outlineLevel="0" collapsed="false">
      <c r="A295" s="67" t="n">
        <v>291</v>
      </c>
      <c r="B295" s="68" t="n">
        <f aca="false">EOMONTH(Input!$C$7,A295)</f>
        <v>51774</v>
      </c>
      <c r="D295" s="69" t="n">
        <f aca="false">RollUp!$AB295+RollUp!$AA295+Mortgage!$I295+401k_01!$H295+401k_02!$H295+Roth_01!$F295+Roth_02!$F295+IRA_01!$F295+IRA_02!$F295+Invest_01!$F295+Invest_02!$F295</f>
        <v>1848080.39459331</v>
      </c>
    </row>
    <row r="296" customFormat="false" ht="12.05" hidden="false" customHeight="false" outlineLevel="0" collapsed="false">
      <c r="A296" s="67" t="n">
        <v>292</v>
      </c>
      <c r="B296" s="68" t="n">
        <f aca="false">EOMONTH(Input!$C$7,A296)</f>
        <v>51805</v>
      </c>
      <c r="D296" s="69" t="n">
        <f aca="false">RollUp!$AB296+RollUp!$AA296+Mortgage!$I296+401k_01!$H296+401k_02!$H296+Roth_01!$F296+Roth_02!$F296+IRA_01!$F296+IRA_02!$F296+Invest_01!$F296+Invest_02!$F296</f>
        <v>1844331.02943846</v>
      </c>
    </row>
    <row r="297" customFormat="false" ht="12.05" hidden="false" customHeight="false" outlineLevel="0" collapsed="false">
      <c r="A297" s="67" t="n">
        <v>293</v>
      </c>
      <c r="B297" s="68" t="n">
        <f aca="false">EOMONTH(Input!$C$7,A297)</f>
        <v>51835</v>
      </c>
      <c r="D297" s="69" t="n">
        <f aca="false">RollUp!$AB297+RollUp!$AA297+Mortgage!$I297+401k_01!$H297+401k_02!$H297+Roth_01!$F297+Roth_02!$F297+IRA_01!$F297+IRA_02!$F297+Invest_01!$F297+Invest_02!$F297</f>
        <v>1840576.72964203</v>
      </c>
    </row>
    <row r="298" customFormat="false" ht="12.05" hidden="false" customHeight="false" outlineLevel="0" collapsed="false">
      <c r="A298" s="67" t="n">
        <v>294</v>
      </c>
      <c r="B298" s="68" t="n">
        <f aca="false">EOMONTH(Input!$C$7,A298)</f>
        <v>51866</v>
      </c>
      <c r="D298" s="69" t="n">
        <f aca="false">RollUp!$AB298+RollUp!$AA298+Mortgage!$I298+401k_01!$H298+401k_02!$H298+Roth_01!$F298+Roth_02!$F298+IRA_01!$F298+IRA_02!$F298+Invest_01!$F298+Invest_02!$F298</f>
        <v>1836817.47473832</v>
      </c>
    </row>
    <row r="299" customFormat="false" ht="12.05" hidden="false" customHeight="false" outlineLevel="0" collapsed="false">
      <c r="A299" s="67" t="n">
        <v>295</v>
      </c>
      <c r="B299" s="68" t="n">
        <f aca="false">EOMONTH(Input!$C$7,A299)</f>
        <v>51897</v>
      </c>
      <c r="D299" s="69" t="n">
        <f aca="false">RollUp!$AB299+RollUp!$AA299+Mortgage!$I299+401k_01!$H299+401k_02!$H299+Roth_01!$F299+Roth_02!$F299+IRA_01!$F299+IRA_02!$F299+Invest_01!$F299+Invest_02!$F299</f>
        <v>1833053.24417606</v>
      </c>
    </row>
    <row r="300" customFormat="false" ht="12.05" hidden="false" customHeight="false" outlineLevel="0" collapsed="false">
      <c r="A300" s="67" t="n">
        <v>296</v>
      </c>
      <c r="B300" s="68" t="n">
        <f aca="false">EOMONTH(Input!$C$7,A300)</f>
        <v>51925</v>
      </c>
      <c r="D300" s="69" t="n">
        <f aca="false">RollUp!$AB300+RollUp!$AA300+Mortgage!$I300+401k_01!$H300+401k_02!$H300+Roth_01!$F300+Roth_02!$F300+IRA_01!$F300+IRA_02!$F300+Invest_01!$F300+Invest_02!$F300</f>
        <v>1829284.01731804</v>
      </c>
    </row>
    <row r="301" customFormat="false" ht="12.05" hidden="false" customHeight="false" outlineLevel="0" collapsed="false">
      <c r="A301" s="67" t="n">
        <v>297</v>
      </c>
      <c r="B301" s="68" t="n">
        <f aca="false">EOMONTH(Input!$C$7,A301)</f>
        <v>51956</v>
      </c>
      <c r="D301" s="69" t="n">
        <f aca="false">RollUp!$AB301+RollUp!$AA301+Mortgage!$I301+401k_01!$H301+401k_02!$H301+Roth_01!$F301+Roth_02!$F301+IRA_01!$F301+IRA_02!$F301+Invest_01!$F301+Invest_02!$F301</f>
        <v>1825509.77344081</v>
      </c>
    </row>
    <row r="302" customFormat="false" ht="12.05" hidden="false" customHeight="false" outlineLevel="0" collapsed="false">
      <c r="A302" s="67" t="n">
        <v>298</v>
      </c>
      <c r="B302" s="68" t="n">
        <f aca="false">EOMONTH(Input!$C$7,A302)</f>
        <v>51986</v>
      </c>
      <c r="D302" s="69" t="n">
        <f aca="false">RollUp!$AB302+RollUp!$AA302+Mortgage!$I302+401k_01!$H302+401k_02!$H302+Roth_01!$F302+Roth_02!$F302+IRA_01!$F302+IRA_02!$F302+Invest_01!$F302+Invest_02!$F302</f>
        <v>1821730.49173424</v>
      </c>
    </row>
    <row r="303" customFormat="false" ht="12.05" hidden="false" customHeight="false" outlineLevel="0" collapsed="false">
      <c r="A303" s="67" t="n">
        <v>299</v>
      </c>
      <c r="B303" s="68" t="n">
        <f aca="false">EOMONTH(Input!$C$7,A303)</f>
        <v>52017</v>
      </c>
      <c r="D303" s="69" t="n">
        <f aca="false">RollUp!$AB303+RollUp!$AA303+Mortgage!$I303+401k_01!$H303+401k_02!$H303+Roth_01!$F303+Roth_02!$F303+IRA_01!$F303+IRA_02!$F303+Invest_01!$F303+Invest_02!$F303</f>
        <v>1817946.15130125</v>
      </c>
    </row>
    <row r="304" customFormat="false" ht="12.05" hidden="false" customHeight="false" outlineLevel="0" collapsed="false">
      <c r="A304" s="67" t="n">
        <v>300</v>
      </c>
      <c r="B304" s="68" t="n">
        <f aca="false">EOMONTH(Input!$C$7,A304)</f>
        <v>52047</v>
      </c>
      <c r="D304" s="69" t="n">
        <f aca="false">RollUp!$AB304+RollUp!$AA304+Mortgage!$I304+401k_01!$H304+401k_02!$H304+Roth_01!$F304+Roth_02!$F304+IRA_01!$F304+IRA_02!$F304+Invest_01!$F304+Invest_02!$F304</f>
        <v>1814156.73115736</v>
      </c>
    </row>
    <row r="305" customFormat="false" ht="12.05" hidden="false" customHeight="false" outlineLevel="0" collapsed="false">
      <c r="A305" s="67" t="n">
        <v>301</v>
      </c>
      <c r="B305" s="68" t="n">
        <f aca="false">EOMONTH(Input!$C$7,A305)</f>
        <v>52078</v>
      </c>
      <c r="D305" s="69" t="n">
        <f aca="false">RollUp!$AB305+RollUp!$AA305+Mortgage!$I305+401k_01!$H305+401k_02!$H305+Roth_01!$F305+Roth_02!$F305+IRA_01!$F305+IRA_02!$F305+Invest_01!$F305+Invest_02!$F305</f>
        <v>1810362.21023039</v>
      </c>
    </row>
    <row r="306" customFormat="false" ht="12.05" hidden="false" customHeight="false" outlineLevel="0" collapsed="false">
      <c r="A306" s="67" t="n">
        <v>302</v>
      </c>
      <c r="B306" s="68" t="n">
        <f aca="false">EOMONTH(Input!$C$7,A306)</f>
        <v>52109</v>
      </c>
      <c r="D306" s="69" t="n">
        <f aca="false">RollUp!$AB306+RollUp!$AA306+Mortgage!$I306+401k_01!$H306+401k_02!$H306+Roth_01!$F306+Roth_02!$F306+IRA_01!$F306+IRA_02!$F306+Invest_01!$F306+Invest_02!$F306</f>
        <v>1806562.56736005</v>
      </c>
    </row>
    <row r="307" customFormat="false" ht="12.05" hidden="false" customHeight="false" outlineLevel="0" collapsed="false">
      <c r="A307" s="67" t="n">
        <v>303</v>
      </c>
      <c r="B307" s="68" t="n">
        <f aca="false">EOMONTH(Input!$C$7,A307)</f>
        <v>52139</v>
      </c>
      <c r="D307" s="69" t="n">
        <f aca="false">RollUp!$AB307+RollUp!$AA307+Mortgage!$I307+401k_01!$H307+401k_02!$H307+Roth_01!$F307+Roth_02!$F307+IRA_01!$F307+IRA_02!$F307+Invest_01!$F307+Invest_02!$F307</f>
        <v>1802757.78129762</v>
      </c>
    </row>
    <row r="308" customFormat="false" ht="12.05" hidden="false" customHeight="false" outlineLevel="0" collapsed="false">
      <c r="A308" s="67" t="n">
        <v>304</v>
      </c>
      <c r="B308" s="68" t="n">
        <f aca="false">EOMONTH(Input!$C$7,A308)</f>
        <v>52170</v>
      </c>
      <c r="D308" s="69" t="n">
        <f aca="false">RollUp!$AB308+RollUp!$AA308+Mortgage!$I308+401k_01!$H308+401k_02!$H308+Roth_01!$F308+Roth_02!$F308+IRA_01!$F308+IRA_02!$F308+Invest_01!$F308+Invest_02!$F308</f>
        <v>1798947.83070552</v>
      </c>
    </row>
    <row r="309" customFormat="false" ht="12.05" hidden="false" customHeight="false" outlineLevel="0" collapsed="false">
      <c r="A309" s="67" t="n">
        <v>305</v>
      </c>
      <c r="B309" s="68" t="n">
        <f aca="false">EOMONTH(Input!$C$7,A309)</f>
        <v>52200</v>
      </c>
      <c r="D309" s="69" t="n">
        <f aca="false">RollUp!$AB309+RollUp!$AA309+Mortgage!$I309+401k_01!$H309+401k_02!$H309+Roth_01!$F309+Roth_02!$F309+IRA_01!$F309+IRA_02!$F309+Invest_01!$F309+Invest_02!$F309</f>
        <v>1795132.694157</v>
      </c>
    </row>
    <row r="310" customFormat="false" ht="12.05" hidden="false" customHeight="false" outlineLevel="0" collapsed="false">
      <c r="A310" s="67" t="n">
        <v>306</v>
      </c>
      <c r="B310" s="68" t="n">
        <f aca="false">EOMONTH(Input!$C$7,A310)</f>
        <v>52231</v>
      </c>
      <c r="D310" s="69" t="n">
        <f aca="false">RollUp!$AB310+RollUp!$AA310+Mortgage!$I310+401k_01!$H310+401k_02!$H310+Roth_01!$F310+Roth_02!$F310+IRA_01!$F310+IRA_02!$F310+Invest_01!$F310+Invest_02!$F310</f>
        <v>1791312.35013574</v>
      </c>
    </row>
    <row r="311" customFormat="false" ht="12.05" hidden="false" customHeight="false" outlineLevel="0" collapsed="false">
      <c r="A311" s="67" t="n">
        <v>307</v>
      </c>
      <c r="B311" s="68" t="n">
        <f aca="false">EOMONTH(Input!$C$7,A311)</f>
        <v>52262</v>
      </c>
      <c r="D311" s="69" t="n">
        <f aca="false">RollUp!$AB311+RollUp!$AA311+Mortgage!$I311+401k_01!$H311+401k_02!$H311+Roth_01!$F311+Roth_02!$F311+IRA_01!$F311+IRA_02!$F311+Invest_01!$F311+Invest_02!$F311</f>
        <v>1787486.77703545</v>
      </c>
    </row>
    <row r="312" customFormat="false" ht="12.05" hidden="false" customHeight="false" outlineLevel="0" collapsed="false">
      <c r="A312" s="67" t="n">
        <v>308</v>
      </c>
      <c r="B312" s="68" t="n">
        <f aca="false">EOMONTH(Input!$C$7,A312)</f>
        <v>52290</v>
      </c>
      <c r="D312" s="69" t="n">
        <f aca="false">RollUp!$AB312+RollUp!$AA312+Mortgage!$I312+401k_01!$H312+401k_02!$H312+Roth_01!$F312+Roth_02!$F312+IRA_01!$F312+IRA_02!$F312+Invest_01!$F312+Invest_02!$F312</f>
        <v>1783655.95315955</v>
      </c>
    </row>
    <row r="313" customFormat="false" ht="12.05" hidden="false" customHeight="false" outlineLevel="0" collapsed="false">
      <c r="A313" s="67" t="n">
        <v>309</v>
      </c>
      <c r="B313" s="68" t="n">
        <f aca="false">EOMONTH(Input!$C$7,A313)</f>
        <v>52321</v>
      </c>
      <c r="D313" s="69" t="n">
        <f aca="false">RollUp!$AB313+RollUp!$AA313+Mortgage!$I313+401k_01!$H313+401k_02!$H313+Roth_01!$F313+Roth_02!$F313+IRA_01!$F313+IRA_02!$F313+Invest_01!$F313+Invest_02!$F313</f>
        <v>1779819.85672077</v>
      </c>
    </row>
    <row r="314" customFormat="false" ht="12.05" hidden="false" customHeight="false" outlineLevel="0" collapsed="false">
      <c r="A314" s="67" t="n">
        <v>310</v>
      </c>
      <c r="B314" s="68" t="n">
        <f aca="false">EOMONTH(Input!$C$7,A314)</f>
        <v>52351</v>
      </c>
      <c r="D314" s="69" t="n">
        <f aca="false">RollUp!$AB314+RollUp!$AA314+Mortgage!$I314+401k_01!$H314+401k_02!$H314+Roth_01!$F314+Roth_02!$F314+IRA_01!$F314+IRA_02!$F314+Invest_01!$F314+Invest_02!$F314</f>
        <v>1775978.46584074</v>
      </c>
    </row>
    <row r="315" customFormat="false" ht="12.05" hidden="false" customHeight="false" outlineLevel="0" collapsed="false">
      <c r="A315" s="67" t="n">
        <v>311</v>
      </c>
      <c r="B315" s="68" t="n">
        <f aca="false">EOMONTH(Input!$C$7,A315)</f>
        <v>52382</v>
      </c>
      <c r="D315" s="69" t="n">
        <f aca="false">RollUp!$AB315+RollUp!$AA315+Mortgage!$I315+401k_01!$H315+401k_02!$H315+Roth_01!$F315+Roth_02!$F315+IRA_01!$F315+IRA_02!$F315+Invest_01!$F315+Invest_02!$F315</f>
        <v>1772131.75854967</v>
      </c>
    </row>
    <row r="316" customFormat="false" ht="12.05" hidden="false" customHeight="false" outlineLevel="0" collapsed="false">
      <c r="A316" s="67" t="n">
        <v>312</v>
      </c>
      <c r="B316" s="68" t="n">
        <f aca="false">EOMONTH(Input!$C$7,A316)</f>
        <v>52412</v>
      </c>
      <c r="D316" s="69" t="n">
        <f aca="false">RollUp!$AB316+RollUp!$AA316+Mortgage!$I316+401k_01!$H316+401k_02!$H316+Roth_01!$F316+Roth_02!$F316+IRA_01!$F316+IRA_02!$F316+Invest_01!$F316+Invest_02!$F316</f>
        <v>1768279.71278591</v>
      </c>
    </row>
    <row r="317" customFormat="false" ht="12.05" hidden="false" customHeight="false" outlineLevel="0" collapsed="false">
      <c r="A317" s="67" t="n">
        <v>313</v>
      </c>
      <c r="B317" s="68" t="n">
        <f aca="false">EOMONTH(Input!$C$7,A317)</f>
        <v>52443</v>
      </c>
      <c r="D317" s="69" t="n">
        <f aca="false">RollUp!$AB317+RollUp!$AA317+Mortgage!$I317+401k_01!$H317+401k_02!$H317+Roth_01!$F317+Roth_02!$F317+IRA_01!$F317+IRA_02!$F317+Invest_01!$F317+Invest_02!$F317</f>
        <v>1764422.30639561</v>
      </c>
    </row>
    <row r="318" customFormat="false" ht="12.05" hidden="false" customHeight="false" outlineLevel="0" collapsed="false">
      <c r="A318" s="67" t="n">
        <v>314</v>
      </c>
      <c r="B318" s="68" t="n">
        <f aca="false">EOMONTH(Input!$C$7,A318)</f>
        <v>52474</v>
      </c>
      <c r="D318" s="69" t="n">
        <f aca="false">RollUp!$AB318+RollUp!$AA318+Mortgage!$I318+401k_01!$H318+401k_02!$H318+Roth_01!$F318+Roth_02!$F318+IRA_01!$F318+IRA_02!$F318+Invest_01!$F318+Invest_02!$F318</f>
        <v>1760559.51713232</v>
      </c>
    </row>
    <row r="319" customFormat="false" ht="12.05" hidden="false" customHeight="false" outlineLevel="0" collapsed="false">
      <c r="A319" s="67" t="n">
        <v>315</v>
      </c>
      <c r="B319" s="68" t="n">
        <f aca="false">EOMONTH(Input!$C$7,A319)</f>
        <v>52504</v>
      </c>
      <c r="D319" s="69" t="n">
        <f aca="false">RollUp!$AB319+RollUp!$AA319+Mortgage!$I319+401k_01!$H319+401k_02!$H319+Roth_01!$F319+Roth_02!$F319+IRA_01!$F319+IRA_02!$F319+Invest_01!$F319+Invest_02!$F319</f>
        <v>1756691.32265659</v>
      </c>
    </row>
    <row r="320" customFormat="false" ht="12.05" hidden="false" customHeight="false" outlineLevel="0" collapsed="false">
      <c r="A320" s="67" t="n">
        <v>316</v>
      </c>
      <c r="B320" s="68" t="n">
        <f aca="false">EOMONTH(Input!$C$7,A320)</f>
        <v>52535</v>
      </c>
      <c r="D320" s="69" t="n">
        <f aca="false">RollUp!$AB320+RollUp!$AA320+Mortgage!$I320+401k_01!$H320+401k_02!$H320+Roth_01!$F320+Roth_02!$F320+IRA_01!$F320+IRA_02!$F320+Invest_01!$F320+Invest_02!$F320</f>
        <v>1752817.70053561</v>
      </c>
    </row>
    <row r="321" customFormat="false" ht="12.05" hidden="false" customHeight="false" outlineLevel="0" collapsed="false">
      <c r="A321" s="67" t="n">
        <v>317</v>
      </c>
      <c r="B321" s="68" t="n">
        <f aca="false">EOMONTH(Input!$C$7,A321)</f>
        <v>52565</v>
      </c>
      <c r="D321" s="69" t="n">
        <f aca="false">RollUp!$AB321+RollUp!$AA321+Mortgage!$I321+401k_01!$H321+401k_02!$H321+Roth_01!$F321+Roth_02!$F321+IRA_01!$F321+IRA_02!$F321+Invest_01!$F321+Invest_02!$F321</f>
        <v>1748938.62824281</v>
      </c>
    </row>
    <row r="322" customFormat="false" ht="12.05" hidden="false" customHeight="false" outlineLevel="0" collapsed="false">
      <c r="A322" s="67" t="n">
        <v>318</v>
      </c>
      <c r="B322" s="68" t="n">
        <f aca="false">EOMONTH(Input!$C$7,A322)</f>
        <v>52596</v>
      </c>
      <c r="D322" s="69" t="n">
        <f aca="false">RollUp!$AB322+RollUp!$AA322+Mortgage!$I322+401k_01!$H322+401k_02!$H322+Roth_01!$F322+Roth_02!$F322+IRA_01!$F322+IRA_02!$F322+Invest_01!$F322+Invest_02!$F322</f>
        <v>1745054.08315745</v>
      </c>
    </row>
    <row r="323" customFormat="false" ht="12.05" hidden="false" customHeight="false" outlineLevel="0" collapsed="false">
      <c r="A323" s="67" t="n">
        <v>319</v>
      </c>
      <c r="B323" s="68" t="n">
        <f aca="false">EOMONTH(Input!$C$7,A323)</f>
        <v>52627</v>
      </c>
      <c r="D323" s="69" t="n">
        <f aca="false">RollUp!$AB323+RollUp!$AA323+Mortgage!$I323+401k_01!$H323+401k_02!$H323+Roth_01!$F323+Roth_02!$F323+IRA_01!$F323+IRA_02!$F323+Invest_01!$F323+Invest_02!$F323</f>
        <v>1741164.04256425</v>
      </c>
    </row>
    <row r="324" customFormat="false" ht="12.05" hidden="false" customHeight="false" outlineLevel="0" collapsed="false">
      <c r="A324" s="67" t="n">
        <v>320</v>
      </c>
      <c r="B324" s="68" t="n">
        <f aca="false">EOMONTH(Input!$C$7,A324)</f>
        <v>52656</v>
      </c>
      <c r="D324" s="69" t="n">
        <f aca="false">RollUp!$AB324+RollUp!$AA324+Mortgage!$I324+401k_01!$H324+401k_02!$H324+Roth_01!$F324+Roth_02!$F324+IRA_01!$F324+IRA_02!$F324+Invest_01!$F324+Invest_02!$F324</f>
        <v>1737268.48365299</v>
      </c>
    </row>
    <row r="325" customFormat="false" ht="12.05" hidden="false" customHeight="false" outlineLevel="0" collapsed="false">
      <c r="A325" s="67" t="n">
        <v>321</v>
      </c>
      <c r="B325" s="68" t="n">
        <f aca="false">EOMONTH(Input!$C$7,A325)</f>
        <v>52687</v>
      </c>
      <c r="D325" s="69" t="n">
        <f aca="false">RollUp!$AB325+RollUp!$AA325+Mortgage!$I325+401k_01!$H325+401k_02!$H325+Roth_01!$F325+Roth_02!$F325+IRA_01!$F325+IRA_02!$F325+Invest_01!$F325+Invest_02!$F325</f>
        <v>1733367.38351812</v>
      </c>
    </row>
    <row r="326" customFormat="false" ht="12.05" hidden="false" customHeight="false" outlineLevel="0" collapsed="false">
      <c r="A326" s="67" t="n">
        <v>322</v>
      </c>
      <c r="B326" s="68" t="n">
        <f aca="false">EOMONTH(Input!$C$7,A326)</f>
        <v>52717</v>
      </c>
      <c r="D326" s="69" t="n">
        <f aca="false">RollUp!$AB326+RollUp!$AA326+Mortgage!$I326+401k_01!$H326+401k_02!$H326+Roth_01!$F326+Roth_02!$F326+IRA_01!$F326+IRA_02!$F326+Invest_01!$F326+Invest_02!$F326</f>
        <v>1729460.71915834</v>
      </c>
    </row>
    <row r="327" customFormat="false" ht="12.05" hidden="false" customHeight="false" outlineLevel="0" collapsed="false">
      <c r="A327" s="67" t="n">
        <v>323</v>
      </c>
      <c r="B327" s="68" t="n">
        <f aca="false">EOMONTH(Input!$C$7,A327)</f>
        <v>52748</v>
      </c>
      <c r="D327" s="69" t="n">
        <f aca="false">RollUp!$AB327+RollUp!$AA327+Mortgage!$I327+401k_01!$H327+401k_02!$H327+Roth_01!$F327+Roth_02!$F327+IRA_01!$F327+IRA_02!$F327+Invest_01!$F327+Invest_02!$F327</f>
        <v>1725548.46747622</v>
      </c>
    </row>
    <row r="328" customFormat="false" ht="12.05" hidden="false" customHeight="false" outlineLevel="0" collapsed="false">
      <c r="A328" s="67" t="n">
        <v>324</v>
      </c>
      <c r="B328" s="68" t="n">
        <f aca="false">EOMONTH(Input!$C$7,A328)</f>
        <v>52778</v>
      </c>
      <c r="D328" s="69" t="n">
        <f aca="false">RollUp!$AB328+RollUp!$AA328+Mortgage!$I328+401k_01!$H328+401k_02!$H328+Roth_01!$F328+Roth_02!$F328+IRA_01!$F328+IRA_02!$F328+Invest_01!$F328+Invest_02!$F328</f>
        <v>1721630.60527781</v>
      </c>
    </row>
    <row r="329" customFormat="false" ht="12.05" hidden="false" customHeight="false" outlineLevel="0" collapsed="false">
      <c r="A329" s="67" t="n">
        <v>325</v>
      </c>
      <c r="B329" s="68" t="n">
        <f aca="false">EOMONTH(Input!$C$7,A329)</f>
        <v>52809</v>
      </c>
      <c r="D329" s="69" t="n">
        <f aca="false">RollUp!$AB329+RollUp!$AA329+Mortgage!$I329+401k_01!$H329+401k_02!$H329+Roth_01!$F329+Roth_02!$F329+IRA_01!$F329+IRA_02!$F329+Invest_01!$F329+Invest_02!$F329</f>
        <v>1717707.1092722</v>
      </c>
    </row>
    <row r="330" customFormat="false" ht="12.05" hidden="false" customHeight="false" outlineLevel="0" collapsed="false">
      <c r="A330" s="67" t="n">
        <v>326</v>
      </c>
      <c r="B330" s="68" t="n">
        <f aca="false">EOMONTH(Input!$C$7,A330)</f>
        <v>52840</v>
      </c>
      <c r="D330" s="69" t="n">
        <f aca="false">RollUp!$AB330+RollUp!$AA330+Mortgage!$I330+401k_01!$H330+401k_02!$H330+Roth_01!$F330+Roth_02!$F330+IRA_01!$F330+IRA_02!$F330+Invest_01!$F330+Invest_02!$F330</f>
        <v>1713777.95607117</v>
      </c>
    </row>
    <row r="331" customFormat="false" ht="12.05" hidden="false" customHeight="false" outlineLevel="0" collapsed="false">
      <c r="A331" s="67" t="n">
        <v>327</v>
      </c>
      <c r="B331" s="68" t="n">
        <f aca="false">EOMONTH(Input!$C$7,A331)</f>
        <v>52870</v>
      </c>
      <c r="D331" s="69" t="n">
        <f aca="false">RollUp!$AB331+RollUp!$AA331+Mortgage!$I331+401k_01!$H331+401k_02!$H331+Roth_01!$F331+Roth_02!$F331+IRA_01!$F331+IRA_02!$F331+Invest_01!$F331+Invest_02!$F331</f>
        <v>1709843.12218872</v>
      </c>
    </row>
    <row r="332" customFormat="false" ht="12.05" hidden="false" customHeight="false" outlineLevel="0" collapsed="false">
      <c r="A332" s="67" t="n">
        <v>328</v>
      </c>
      <c r="B332" s="68" t="n">
        <f aca="false">EOMONTH(Input!$C$7,A332)</f>
        <v>52901</v>
      </c>
      <c r="D332" s="69" t="n">
        <f aca="false">RollUp!$AB332+RollUp!$AA332+Mortgage!$I332+401k_01!$H332+401k_02!$H332+Roth_01!$F332+Roth_02!$F332+IRA_01!$F332+IRA_02!$F332+Invest_01!$F332+Invest_02!$F332</f>
        <v>1705902.58404071</v>
      </c>
    </row>
    <row r="333" customFormat="false" ht="12.05" hidden="false" customHeight="false" outlineLevel="0" collapsed="false">
      <c r="A333" s="67" t="n">
        <v>329</v>
      </c>
      <c r="B333" s="68" t="n">
        <f aca="false">EOMONTH(Input!$C$7,A333)</f>
        <v>52931</v>
      </c>
      <c r="D333" s="69" t="n">
        <f aca="false">RollUp!$AB333+RollUp!$AA333+Mortgage!$I333+401k_01!$H333+401k_02!$H333+Roth_01!$F333+Roth_02!$F333+IRA_01!$F333+IRA_02!$F333+Invest_01!$F333+Invest_02!$F333</f>
        <v>1701956.31794445</v>
      </c>
    </row>
    <row r="334" customFormat="false" ht="12.05" hidden="false" customHeight="false" outlineLevel="0" collapsed="false">
      <c r="A334" s="67" t="n">
        <v>330</v>
      </c>
      <c r="B334" s="68" t="n">
        <f aca="false">EOMONTH(Input!$C$7,A334)</f>
        <v>52962</v>
      </c>
      <c r="D334" s="69" t="n">
        <f aca="false">RollUp!$AB334+RollUp!$AA334+Mortgage!$I334+401k_01!$H334+401k_02!$H334+Roth_01!$F334+Roth_02!$F334+IRA_01!$F334+IRA_02!$F334+Invest_01!$F334+Invest_02!$F334</f>
        <v>1698004.30011825</v>
      </c>
    </row>
    <row r="335" customFormat="false" ht="12.05" hidden="false" customHeight="false" outlineLevel="0" collapsed="false">
      <c r="A335" s="67" t="n">
        <v>331</v>
      </c>
      <c r="B335" s="68" t="n">
        <f aca="false">EOMONTH(Input!$C$7,A335)</f>
        <v>52993</v>
      </c>
      <c r="D335" s="69" t="n">
        <f aca="false">RollUp!$AB335+RollUp!$AA335+Mortgage!$I335+401k_01!$H335+401k_02!$H335+Roth_01!$F335+Roth_02!$F335+IRA_01!$F335+IRA_02!$F335+Invest_01!$F335+Invest_02!$F335</f>
        <v>1694046.50668104</v>
      </c>
    </row>
    <row r="336" customFormat="false" ht="12.05" hidden="false" customHeight="false" outlineLevel="0" collapsed="false">
      <c r="A336" s="67" t="n">
        <v>332</v>
      </c>
      <c r="B336" s="68" t="n">
        <f aca="false">EOMONTH(Input!$C$7,A336)</f>
        <v>53021</v>
      </c>
      <c r="D336" s="69" t="n">
        <f aca="false">RollUp!$AB336+RollUp!$AA336+Mortgage!$I336+401k_01!$H336+401k_02!$H336+Roth_01!$F336+Roth_02!$F336+IRA_01!$F336+IRA_02!$F336+Invest_01!$F336+Invest_02!$F336</f>
        <v>1690082.91365197</v>
      </c>
    </row>
    <row r="337" customFormat="false" ht="12.05" hidden="false" customHeight="false" outlineLevel="0" collapsed="false">
      <c r="A337" s="67" t="n">
        <v>333</v>
      </c>
      <c r="B337" s="68" t="n">
        <f aca="false">EOMONTH(Input!$C$7,A337)</f>
        <v>53052</v>
      </c>
      <c r="D337" s="69" t="n">
        <f aca="false">RollUp!$AB337+RollUp!$AA337+Mortgage!$I337+401k_01!$H337+401k_02!$H337+Roth_01!$F337+Roth_02!$F337+IRA_01!$F337+IRA_02!$F337+Invest_01!$F337+Invest_02!$F337</f>
        <v>1686113.49694994</v>
      </c>
    </row>
    <row r="338" customFormat="false" ht="12.05" hidden="false" customHeight="false" outlineLevel="0" collapsed="false">
      <c r="A338" s="67" t="n">
        <v>334</v>
      </c>
      <c r="B338" s="68" t="n">
        <f aca="false">EOMONTH(Input!$C$7,A338)</f>
        <v>53082</v>
      </c>
      <c r="D338" s="69" t="n">
        <f aca="false">RollUp!$AB338+RollUp!$AA338+Mortgage!$I338+401k_01!$H338+401k_02!$H338+Roth_01!$F338+Roth_02!$F338+IRA_01!$F338+IRA_02!$F338+Invest_01!$F338+Invest_02!$F338</f>
        <v>1682138.23239324</v>
      </c>
    </row>
    <row r="339" customFormat="false" ht="12.05" hidden="false" customHeight="false" outlineLevel="0" collapsed="false">
      <c r="A339" s="67" t="n">
        <v>335</v>
      </c>
      <c r="B339" s="68" t="n">
        <f aca="false">EOMONTH(Input!$C$7,A339)</f>
        <v>53113</v>
      </c>
      <c r="D339" s="69" t="n">
        <f aca="false">RollUp!$AB339+RollUp!$AA339+Mortgage!$I339+401k_01!$H339+401k_02!$H339+Roth_01!$F339+Roth_02!$F339+IRA_01!$F339+IRA_02!$F339+Invest_01!$F339+Invest_02!$F339</f>
        <v>1678157.09569908</v>
      </c>
    </row>
    <row r="340" customFormat="false" ht="12.05" hidden="false" customHeight="false" outlineLevel="0" collapsed="false">
      <c r="A340" s="67" t="n">
        <v>336</v>
      </c>
      <c r="B340" s="68" t="n">
        <f aca="false">EOMONTH(Input!$C$7,A340)</f>
        <v>53143</v>
      </c>
      <c r="D340" s="69" t="n">
        <f aca="false">RollUp!$AB340+RollUp!$AA340+Mortgage!$I340+401k_01!$H340+401k_02!$H340+Roth_01!$F340+Roth_02!$F340+IRA_01!$F340+IRA_02!$F340+Invest_01!$F340+Invest_02!$F340</f>
        <v>1674170.06248322</v>
      </c>
    </row>
    <row r="341" customFormat="false" ht="12.05" hidden="false" customHeight="false" outlineLevel="0" collapsed="false">
      <c r="A341" s="67" t="n">
        <v>337</v>
      </c>
      <c r="B341" s="68" t="n">
        <f aca="false">EOMONTH(Input!$C$7,A341)</f>
        <v>53174</v>
      </c>
      <c r="D341" s="69" t="n">
        <f aca="false">RollUp!$AB341+RollUp!$AA341+Mortgage!$I341+401k_01!$H341+401k_02!$H341+Roth_01!$F341+Roth_02!$F341+IRA_01!$F341+IRA_02!$F341+Invest_01!$F341+Invest_02!$F341</f>
        <v>1670177.10825949</v>
      </c>
    </row>
    <row r="342" customFormat="false" ht="12.05" hidden="false" customHeight="false" outlineLevel="0" collapsed="false">
      <c r="A342" s="67" t="n">
        <v>338</v>
      </c>
      <c r="B342" s="68" t="n">
        <f aca="false">EOMONTH(Input!$C$7,A342)</f>
        <v>53205</v>
      </c>
      <c r="D342" s="69" t="n">
        <f aca="false">RollUp!$AB342+RollUp!$AA342+Mortgage!$I342+401k_01!$H342+401k_02!$H342+Roth_01!$F342+Roth_02!$F342+IRA_01!$F342+IRA_02!$F342+Invest_01!$F342+Invest_02!$F342</f>
        <v>1666178.20843944</v>
      </c>
    </row>
    <row r="343" customFormat="false" ht="12.05" hidden="false" customHeight="false" outlineLevel="0" collapsed="false">
      <c r="A343" s="67" t="n">
        <v>339</v>
      </c>
      <c r="B343" s="68" t="n">
        <f aca="false">EOMONTH(Input!$C$7,A343)</f>
        <v>53235</v>
      </c>
      <c r="D343" s="69" t="n">
        <f aca="false">RollUp!$AB343+RollUp!$AA343+Mortgage!$I343+401k_01!$H343+401k_02!$H343+Roth_01!$F343+Roth_02!$F343+IRA_01!$F343+IRA_02!$F343+Invest_01!$F343+Invest_02!$F343</f>
        <v>1662173.33833182</v>
      </c>
    </row>
    <row r="344" customFormat="false" ht="12.05" hidden="false" customHeight="false" outlineLevel="0" collapsed="false">
      <c r="A344" s="67" t="n">
        <v>340</v>
      </c>
      <c r="B344" s="68" t="n">
        <f aca="false">EOMONTH(Input!$C$7,A344)</f>
        <v>53266</v>
      </c>
      <c r="D344" s="69" t="n">
        <f aca="false">RollUp!$AB344+RollUp!$AA344+Mortgage!$I344+401k_01!$H344+401k_02!$H344+Roth_01!$F344+Roth_02!$F344+IRA_01!$F344+IRA_02!$F344+Invest_01!$F344+Invest_02!$F344</f>
        <v>1658162.47314223</v>
      </c>
    </row>
    <row r="345" customFormat="false" ht="12.05" hidden="false" customHeight="false" outlineLevel="0" collapsed="false">
      <c r="A345" s="67" t="n">
        <v>341</v>
      </c>
      <c r="B345" s="68" t="n">
        <f aca="false">EOMONTH(Input!$C$7,A345)</f>
        <v>53296</v>
      </c>
      <c r="D345" s="69" t="n">
        <f aca="false">RollUp!$AB345+RollUp!$AA345+Mortgage!$I345+401k_01!$H345+401k_02!$H345+Roth_01!$F345+Roth_02!$F345+IRA_01!$F345+IRA_02!$F345+Invest_01!$F345+Invest_02!$F345</f>
        <v>1654145.58797266</v>
      </c>
    </row>
    <row r="346" customFormat="false" ht="12.05" hidden="false" customHeight="false" outlineLevel="0" collapsed="false">
      <c r="A346" s="67" t="n">
        <v>342</v>
      </c>
      <c r="B346" s="68" t="n">
        <f aca="false">EOMONTH(Input!$C$7,A346)</f>
        <v>53327</v>
      </c>
      <c r="D346" s="69" t="n">
        <f aca="false">RollUp!$AB346+RollUp!$AA346+Mortgage!$I346+401k_01!$H346+401k_02!$H346+Roth_01!$F346+Roth_02!$F346+IRA_01!$F346+IRA_02!$F346+Invest_01!$F346+Invest_02!$F346</f>
        <v>1650122.65782104</v>
      </c>
    </row>
    <row r="347" customFormat="false" ht="12.05" hidden="false" customHeight="false" outlineLevel="0" collapsed="false">
      <c r="A347" s="67" t="n">
        <v>343</v>
      </c>
      <c r="B347" s="68" t="n">
        <f aca="false">EOMONTH(Input!$C$7,A347)</f>
        <v>53358</v>
      </c>
      <c r="D347" s="69" t="n">
        <f aca="false">RollUp!$AB347+RollUp!$AA347+Mortgage!$I347+401k_01!$H347+401k_02!$H347+Roth_01!$F347+Roth_02!$F347+IRA_01!$F347+IRA_02!$F347+Invest_01!$F347+Invest_02!$F347</f>
        <v>1646093.65758083</v>
      </c>
    </row>
    <row r="348" customFormat="false" ht="12.05" hidden="false" customHeight="false" outlineLevel="0" collapsed="false">
      <c r="A348" s="67" t="n">
        <v>344</v>
      </c>
      <c r="B348" s="68" t="n">
        <f aca="false">EOMONTH(Input!$C$7,A348)</f>
        <v>53386</v>
      </c>
      <c r="D348" s="69" t="n">
        <f aca="false">RollUp!$AB348+RollUp!$AA348+Mortgage!$I348+401k_01!$H348+401k_02!$H348+Roth_01!$F348+Roth_02!$F348+IRA_01!$F348+IRA_02!$F348+Invest_01!$F348+Invest_02!$F348</f>
        <v>1642058.5620406</v>
      </c>
    </row>
    <row r="349" customFormat="false" ht="12.05" hidden="false" customHeight="false" outlineLevel="0" collapsed="false">
      <c r="A349" s="67" t="n">
        <v>345</v>
      </c>
      <c r="B349" s="68" t="n">
        <f aca="false">EOMONTH(Input!$C$7,A349)</f>
        <v>53417</v>
      </c>
      <c r="D349" s="69" t="n">
        <f aca="false">RollUp!$AB349+RollUp!$AA349+Mortgage!$I349+401k_01!$H349+401k_02!$H349+Roth_01!$F349+Roth_02!$F349+IRA_01!$F349+IRA_02!$F349+Invest_01!$F349+Invest_02!$F349</f>
        <v>1638017.34588355</v>
      </c>
    </row>
    <row r="350" customFormat="false" ht="12.05" hidden="false" customHeight="false" outlineLevel="0" collapsed="false">
      <c r="A350" s="67" t="n">
        <v>346</v>
      </c>
      <c r="B350" s="68" t="n">
        <f aca="false">EOMONTH(Input!$C$7,A350)</f>
        <v>53447</v>
      </c>
      <c r="D350" s="69" t="n">
        <f aca="false">RollUp!$AB350+RollUp!$AA350+Mortgage!$I350+401k_01!$H350+401k_02!$H350+Roth_01!$F350+Roth_02!$F350+IRA_01!$F350+IRA_02!$F350+Invest_01!$F350+Invest_02!$F350</f>
        <v>1633969.9836871</v>
      </c>
    </row>
    <row r="351" customFormat="false" ht="12.05" hidden="false" customHeight="false" outlineLevel="0" collapsed="false">
      <c r="A351" s="67" t="n">
        <v>347</v>
      </c>
      <c r="B351" s="68" t="n">
        <f aca="false">EOMONTH(Input!$C$7,A351)</f>
        <v>53478</v>
      </c>
      <c r="D351" s="69" t="n">
        <f aca="false">RollUp!$AB351+RollUp!$AA351+Mortgage!$I351+401k_01!$H351+401k_02!$H351+Roth_01!$F351+Roth_02!$F351+IRA_01!$F351+IRA_02!$F351+Invest_01!$F351+Invest_02!$F351</f>
        <v>1629916.44992244</v>
      </c>
    </row>
    <row r="352" customFormat="false" ht="12.05" hidden="false" customHeight="false" outlineLevel="0" collapsed="false">
      <c r="A352" s="67" t="n">
        <v>348</v>
      </c>
      <c r="B352" s="68" t="n">
        <f aca="false">EOMONTH(Input!$C$7,A352)</f>
        <v>53508</v>
      </c>
      <c r="D352" s="69" t="n">
        <f aca="false">RollUp!$AB352+RollUp!$AA352+Mortgage!$I352+401k_01!$H352+401k_02!$H352+Roth_01!$F352+Roth_02!$F352+IRA_01!$F352+IRA_02!$F352+Invest_01!$F352+Invest_02!$F352</f>
        <v>1625856.71895408</v>
      </c>
    </row>
    <row r="353" customFormat="false" ht="12.05" hidden="false" customHeight="false" outlineLevel="0" collapsed="false">
      <c r="A353" s="67" t="n">
        <v>349</v>
      </c>
      <c r="B353" s="68" t="n">
        <f aca="false">EOMONTH(Input!$C$7,A353)</f>
        <v>53539</v>
      </c>
      <c r="D353" s="69" t="n">
        <f aca="false">RollUp!$AB353+RollUp!$AA353+Mortgage!$I353+401k_01!$H353+401k_02!$H353+Roth_01!$F353+Roth_02!$F353+IRA_01!$F353+IRA_02!$F353+Invest_01!$F353+Invest_02!$F353</f>
        <v>1621790.76503943</v>
      </c>
    </row>
    <row r="354" customFormat="false" ht="12.05" hidden="false" customHeight="false" outlineLevel="0" collapsed="false">
      <c r="A354" s="67" t="n">
        <v>350</v>
      </c>
      <c r="B354" s="68" t="n">
        <f aca="false">EOMONTH(Input!$C$7,A354)</f>
        <v>53570</v>
      </c>
      <c r="D354" s="69" t="n">
        <f aca="false">RollUp!$AB354+RollUp!$AA354+Mortgage!$I354+401k_01!$H354+401k_02!$H354+Roth_01!$F354+Roth_02!$F354+IRA_01!$F354+IRA_02!$F354+Invest_01!$F354+Invest_02!$F354</f>
        <v>1617718.56232832</v>
      </c>
    </row>
    <row r="355" customFormat="false" ht="12.05" hidden="false" customHeight="false" outlineLevel="0" collapsed="false">
      <c r="A355" s="67" t="n">
        <v>351</v>
      </c>
      <c r="B355" s="68" t="n">
        <f aca="false">EOMONTH(Input!$C$7,A355)</f>
        <v>53600</v>
      </c>
      <c r="D355" s="69" t="n">
        <f aca="false">RollUp!$AB355+RollUp!$AA355+Mortgage!$I355+401k_01!$H355+401k_02!$H355+Roth_01!$F355+Roth_02!$F355+IRA_01!$F355+IRA_02!$F355+Invest_01!$F355+Invest_02!$F355</f>
        <v>1613640.08486259</v>
      </c>
    </row>
    <row r="356" customFormat="false" ht="12.05" hidden="false" customHeight="false" outlineLevel="0" collapsed="false">
      <c r="A356" s="67" t="n">
        <v>352</v>
      </c>
      <c r="B356" s="68" t="n">
        <f aca="false">EOMONTH(Input!$C$7,A356)</f>
        <v>53631</v>
      </c>
      <c r="D356" s="69" t="n">
        <f aca="false">RollUp!$AB356+RollUp!$AA356+Mortgage!$I356+401k_01!$H356+401k_02!$H356+Roth_01!$F356+Roth_02!$F356+IRA_01!$F356+IRA_02!$F356+Invest_01!$F356+Invest_02!$F356</f>
        <v>1609555.3065756</v>
      </c>
    </row>
    <row r="357" customFormat="false" ht="12.05" hidden="false" customHeight="false" outlineLevel="0" collapsed="false">
      <c r="A357" s="67" t="n">
        <v>353</v>
      </c>
      <c r="B357" s="68" t="n">
        <f aca="false">EOMONTH(Input!$C$7,A357)</f>
        <v>53661</v>
      </c>
      <c r="D357" s="69" t="n">
        <f aca="false">RollUp!$AB357+RollUp!$AA357+Mortgage!$I357+401k_01!$H357+401k_02!$H357+Roth_01!$F357+Roth_02!$F357+IRA_01!$F357+IRA_02!$F357+Invest_01!$F357+Invest_02!$F357</f>
        <v>1605464.20129181</v>
      </c>
    </row>
    <row r="358" customFormat="false" ht="12.05" hidden="false" customHeight="false" outlineLevel="0" collapsed="false">
      <c r="A358" s="67" t="n">
        <v>354</v>
      </c>
      <c r="B358" s="68" t="n">
        <f aca="false">EOMONTH(Input!$C$7,A358)</f>
        <v>53692</v>
      </c>
      <c r="D358" s="69" t="n">
        <f aca="false">RollUp!$AB358+RollUp!$AA358+Mortgage!$I358+401k_01!$H358+401k_02!$H358+Roth_01!$F358+Roth_02!$F358+IRA_01!$F358+IRA_02!$F358+Invest_01!$F358+Invest_02!$F358</f>
        <v>1601366.74272629</v>
      </c>
    </row>
    <row r="359" customFormat="false" ht="12.05" hidden="false" customHeight="false" outlineLevel="0" collapsed="false">
      <c r="A359" s="67" t="n">
        <v>355</v>
      </c>
      <c r="B359" s="68" t="n">
        <f aca="false">EOMONTH(Input!$C$7,A359)</f>
        <v>53723</v>
      </c>
      <c r="D359" s="69" t="n">
        <f aca="false">RollUp!$AB359+RollUp!$AA359+Mortgage!$I359+401k_01!$H359+401k_02!$H359+Roth_01!$F359+Roth_02!$F359+IRA_01!$F359+IRA_02!$F359+Invest_01!$F359+Invest_02!$F359</f>
        <v>1597262.9044843</v>
      </c>
    </row>
    <row r="360" customFormat="false" ht="12.05" hidden="false" customHeight="false" outlineLevel="0" collapsed="false">
      <c r="A360" s="67" t="n">
        <v>356</v>
      </c>
      <c r="B360" s="68" t="n">
        <f aca="false">EOMONTH(Input!$C$7,A360)</f>
        <v>53751</v>
      </c>
      <c r="D360" s="69" t="n">
        <f aca="false">RollUp!$AB360+RollUp!$AA360+Mortgage!$I360+401k_01!$H360+401k_02!$H360+Roth_01!$F360+Roth_02!$F360+IRA_01!$F360+IRA_02!$F360+Invest_01!$F360+Invest_02!$F360</f>
        <v>1593152.66006083</v>
      </c>
    </row>
    <row r="361" customFormat="false" ht="12.05" hidden="false" customHeight="false" outlineLevel="0" collapsed="false">
      <c r="A361" s="67" t="n">
        <v>357</v>
      </c>
      <c r="B361" s="68" t="n">
        <f aca="false">EOMONTH(Input!$C$7,A361)</f>
        <v>53782</v>
      </c>
      <c r="D361" s="69" t="n">
        <f aca="false">RollUp!$AB361+RollUp!$AA361+Mortgage!$I361+401k_01!$H361+401k_02!$H361+Roth_01!$F361+Roth_02!$F361+IRA_01!$F361+IRA_02!$F361+Invest_01!$F361+Invest_02!$F361</f>
        <v>1589035.98284012</v>
      </c>
    </row>
    <row r="362" customFormat="false" ht="12.05" hidden="false" customHeight="false" outlineLevel="0" collapsed="false">
      <c r="A362" s="67" t="n">
        <v>358</v>
      </c>
      <c r="B362" s="68" t="n">
        <f aca="false">EOMONTH(Input!$C$7,A362)</f>
        <v>53812</v>
      </c>
      <c r="D362" s="69" t="n">
        <f aca="false">RollUp!$AB362+RollUp!$AA362+Mortgage!$I362+401k_01!$H362+401k_02!$H362+Roth_01!$F362+Roth_02!$F362+IRA_01!$F362+IRA_02!$F362+Invest_01!$F362+Invest_02!$F362</f>
        <v>1584912.84609519</v>
      </c>
    </row>
    <row r="363" customFormat="false" ht="12.05" hidden="false" customHeight="false" outlineLevel="0" collapsed="false">
      <c r="A363" s="67" t="n">
        <v>359</v>
      </c>
      <c r="B363" s="68" t="n">
        <f aca="false">EOMONTH(Input!$C$7,A363)</f>
        <v>53843</v>
      </c>
      <c r="D363" s="69" t="n">
        <f aca="false">RollUp!$AB363+RollUp!$AA363+Mortgage!$I363+401k_01!$H363+401k_02!$H363+Roth_01!$F363+Roth_02!$F363+IRA_01!$F363+IRA_02!$F363+Invest_01!$F363+Invest_02!$F363</f>
        <v>1580783.22298741</v>
      </c>
    </row>
    <row r="364" customFormat="false" ht="12.05" hidden="false" customHeight="false" outlineLevel="0" collapsed="false">
      <c r="A364" s="67" t="n">
        <v>360</v>
      </c>
      <c r="B364" s="68" t="n">
        <f aca="false">EOMONTH(Input!$C$7,A364)</f>
        <v>53873</v>
      </c>
      <c r="D364" s="69" t="n">
        <f aca="false">RollUp!$AB364+RollUp!$AA364+Mortgage!$I364+401k_01!$H364+401k_02!$H364+Roth_01!$F364+Roth_02!$F364+IRA_01!$F364+IRA_02!$F364+Invest_01!$F364+Invest_02!$F364</f>
        <v>1576647.08656603</v>
      </c>
    </row>
    <row r="365" customFormat="false" ht="12.05" hidden="false" customHeight="false" outlineLevel="0" collapsed="false">
      <c r="A365" s="67" t="n">
        <v>361</v>
      </c>
      <c r="B365" s="68" t="n">
        <f aca="false">EOMONTH(Input!$C$7,A365)</f>
        <v>53904</v>
      </c>
      <c r="D365" s="69" t="n">
        <f aca="false">RollUp!$AB365+RollUp!$AA365+Mortgage!$I365+401k_01!$H365+401k_02!$H365+Roth_01!$F365+Roth_02!$F365+IRA_01!$F365+IRA_02!$F365+Invest_01!$F365+Invest_02!$F365</f>
        <v>1572504.40976766</v>
      </c>
    </row>
    <row r="366" customFormat="false" ht="12.05" hidden="false" customHeight="false" outlineLevel="0" collapsed="false">
      <c r="A366" s="67" t="n">
        <v>362</v>
      </c>
      <c r="B366" s="68" t="n">
        <f aca="false">EOMONTH(Input!$C$7,A366)</f>
        <v>53935</v>
      </c>
      <c r="D366" s="69" t="n">
        <f aca="false">RollUp!$AB366+RollUp!$AA366+Mortgage!$I366+401k_01!$H366+401k_02!$H366+Roth_01!$F366+Roth_02!$F366+IRA_01!$F366+IRA_02!$F366+Invest_01!$F366+Invest_02!$F366</f>
        <v>1568355.16541588</v>
      </c>
    </row>
    <row r="367" customFormat="false" ht="12.05" hidden="false" customHeight="false" outlineLevel="0" collapsed="false">
      <c r="A367" s="67" t="n">
        <v>363</v>
      </c>
      <c r="B367" s="68" t="n">
        <f aca="false">EOMONTH(Input!$C$7,A367)</f>
        <v>53965</v>
      </c>
      <c r="D367" s="69" t="n">
        <f aca="false">RollUp!$AB367+RollUp!$AA367+Mortgage!$I367+401k_01!$H367+401k_02!$H367+Roth_01!$F367+Roth_02!$F367+IRA_01!$F367+IRA_02!$F367+Invest_01!$F367+Invest_02!$F367</f>
        <v>1564199.32622072</v>
      </c>
    </row>
    <row r="368" customFormat="false" ht="12.05" hidden="false" customHeight="false" outlineLevel="0" collapsed="false">
      <c r="A368" s="67" t="n">
        <v>364</v>
      </c>
      <c r="B368" s="68" t="n">
        <f aca="false">EOMONTH(Input!$C$7,A368)</f>
        <v>53996</v>
      </c>
      <c r="D368" s="69" t="n">
        <f aca="false">RollUp!$AB368+RollUp!$AA368+Mortgage!$I368+401k_01!$H368+401k_02!$H368+Roth_01!$F368+Roth_02!$F368+IRA_01!$F368+IRA_02!$F368+Invest_01!$F368+Invest_02!$F368</f>
        <v>1560036.86477817</v>
      </c>
    </row>
    <row r="369" customFormat="false" ht="12.05" hidden="false" customHeight="false" outlineLevel="0" collapsed="false">
      <c r="A369" s="67" t="n">
        <v>365</v>
      </c>
      <c r="B369" s="68" t="n">
        <f aca="false">EOMONTH(Input!$C$7,A369)</f>
        <v>54026</v>
      </c>
      <c r="D369" s="69" t="n">
        <f aca="false">RollUp!$AB369+RollUp!$AA369+Mortgage!$I369+401k_01!$H369+401k_02!$H369+Roth_01!$F369+Roth_02!$F369+IRA_01!$F369+IRA_02!$F369+Invest_01!$F369+Invest_02!$F369</f>
        <v>1555867.75356978</v>
      </c>
    </row>
    <row r="370" customFormat="false" ht="12.05" hidden="false" customHeight="false" outlineLevel="0" collapsed="false">
      <c r="A370" s="67" t="n">
        <v>366</v>
      </c>
      <c r="B370" s="68" t="n">
        <f aca="false">EOMONTH(Input!$C$7,A370)</f>
        <v>54057</v>
      </c>
      <c r="D370" s="69" t="n">
        <f aca="false">RollUp!$AB370+RollUp!$AA370+Mortgage!$I370+401k_01!$H370+401k_02!$H370+Roth_01!$F370+Roth_02!$F370+IRA_01!$F370+IRA_02!$F370+Invest_01!$F370+Invest_02!$F370</f>
        <v>1551691.96496208</v>
      </c>
    </row>
    <row r="371" customFormat="false" ht="12.05" hidden="false" customHeight="false" outlineLevel="0" collapsed="false">
      <c r="A371" s="67" t="n">
        <v>367</v>
      </c>
      <c r="B371" s="68" t="n">
        <f aca="false">EOMONTH(Input!$C$7,A371)</f>
        <v>54088</v>
      </c>
      <c r="D371" s="69" t="n">
        <f aca="false">RollUp!$AB371+RollUp!$AA371+Mortgage!$I371+401k_01!$H371+401k_02!$H371+Roth_01!$F371+Roth_02!$F371+IRA_01!$F371+IRA_02!$F371+Invest_01!$F371+Invest_02!$F371</f>
        <v>1547509.47120619</v>
      </c>
    </row>
    <row r="372" customFormat="false" ht="12.05" hidden="false" customHeight="false" outlineLevel="0" collapsed="false">
      <c r="A372" s="67" t="n">
        <v>368</v>
      </c>
      <c r="B372" s="68" t="n">
        <f aca="false">EOMONTH(Input!$C$7,A372)</f>
        <v>54117</v>
      </c>
      <c r="D372" s="69" t="n">
        <f aca="false">RollUp!$AB372+RollUp!$AA372+Mortgage!$I372+401k_01!$H372+401k_02!$H372+Roth_01!$F372+Roth_02!$F372+IRA_01!$F372+IRA_02!$F372+Invest_01!$F372+Invest_02!$F372</f>
        <v>1543320.24443728</v>
      </c>
    </row>
    <row r="373" customFormat="false" ht="12.05" hidden="false" customHeight="false" outlineLevel="0" collapsed="false">
      <c r="A373" s="67" t="n">
        <v>369</v>
      </c>
      <c r="B373" s="68" t="n">
        <f aca="false">EOMONTH(Input!$C$7,A373)</f>
        <v>54148</v>
      </c>
      <c r="D373" s="69" t="n">
        <f aca="false">RollUp!$AB373+RollUp!$AA373+Mortgage!$I373+401k_01!$H373+401k_02!$H373+Roth_01!$F373+Roth_02!$F373+IRA_01!$F373+IRA_02!$F373+Invest_01!$F373+Invest_02!$F373</f>
        <v>1539124.25667414</v>
      </c>
    </row>
    <row r="374" customFormat="false" ht="12.05" hidden="false" customHeight="false" outlineLevel="0" collapsed="false">
      <c r="A374" s="67" t="n">
        <v>370</v>
      </c>
      <c r="B374" s="68" t="n">
        <f aca="false">EOMONTH(Input!$C$7,A374)</f>
        <v>54178</v>
      </c>
      <c r="D374" s="69" t="n">
        <f aca="false">RollUp!$AB374+RollUp!$AA374+Mortgage!$I374+401k_01!$H374+401k_02!$H374+Roth_01!$F374+Roth_02!$F374+IRA_01!$F374+IRA_02!$F374+Invest_01!$F374+Invest_02!$F374</f>
        <v>1534921.47981863</v>
      </c>
    </row>
    <row r="375" customFormat="false" ht="12.05" hidden="false" customHeight="false" outlineLevel="0" collapsed="false">
      <c r="A375" s="67" t="n">
        <v>371</v>
      </c>
      <c r="B375" s="68" t="n">
        <f aca="false">EOMONTH(Input!$C$7,A375)</f>
        <v>54209</v>
      </c>
      <c r="D375" s="69" t="n">
        <f aca="false">RollUp!$AB375+RollUp!$AA375+Mortgage!$I375+401k_01!$H375+401k_02!$H375+Roth_01!$F375+Roth_02!$F375+IRA_01!$F375+IRA_02!$F375+Invest_01!$F375+Invest_02!$F375</f>
        <v>1530711.88565525</v>
      </c>
    </row>
    <row r="376" customFormat="false" ht="12.05" hidden="false" customHeight="false" outlineLevel="0" collapsed="false">
      <c r="A376" s="67" t="n">
        <v>372</v>
      </c>
      <c r="B376" s="68" t="n">
        <f aca="false">EOMONTH(Input!$C$7,A376)</f>
        <v>54239</v>
      </c>
      <c r="D376" s="69" t="n">
        <f aca="false">RollUp!$AB376+RollUp!$AA376+Mortgage!$I376+401k_01!$H376+401k_02!$H376+Roth_01!$F376+Roth_02!$F376+IRA_01!$F376+IRA_02!$F376+Invest_01!$F376+Invest_02!$F376</f>
        <v>1526495.44585061</v>
      </c>
    </row>
    <row r="377" customFormat="false" ht="12.05" hidden="false" customHeight="false" outlineLevel="0" collapsed="false">
      <c r="A377" s="67" t="n">
        <v>373</v>
      </c>
      <c r="B377" s="68" t="n">
        <f aca="false">EOMONTH(Input!$C$7,A377)</f>
        <v>54270</v>
      </c>
      <c r="D377" s="69" t="n">
        <f aca="false">RollUp!$AB377+RollUp!$AA377+Mortgage!$I377+401k_01!$H377+401k_02!$H377+Roth_01!$F377+Roth_02!$F377+IRA_01!$F377+IRA_02!$F377+Invest_01!$F377+Invest_02!$F377</f>
        <v>1522272.13195297</v>
      </c>
    </row>
    <row r="378" customFormat="false" ht="12.05" hidden="false" customHeight="false" outlineLevel="0" collapsed="false">
      <c r="A378" s="67" t="n">
        <v>374</v>
      </c>
      <c r="B378" s="68" t="n">
        <f aca="false">EOMONTH(Input!$C$7,A378)</f>
        <v>54301</v>
      </c>
      <c r="D378" s="69" t="n">
        <f aca="false">RollUp!$AB378+RollUp!$AA378+Mortgage!$I378+401k_01!$H378+401k_02!$H378+Roth_01!$F378+Roth_02!$F378+IRA_01!$F378+IRA_02!$F378+Invest_01!$F378+Invest_02!$F378</f>
        <v>1518041.91539173</v>
      </c>
    </row>
    <row r="379" customFormat="false" ht="12.05" hidden="false" customHeight="false" outlineLevel="0" collapsed="false">
      <c r="A379" s="67" t="n">
        <v>375</v>
      </c>
      <c r="B379" s="68" t="n">
        <f aca="false">EOMONTH(Input!$C$7,A379)</f>
        <v>54331</v>
      </c>
      <c r="D379" s="69" t="n">
        <f aca="false">RollUp!$AB379+RollUp!$AA379+Mortgage!$I379+401k_01!$H379+401k_02!$H379+Roth_01!$F379+Roth_02!$F379+IRA_01!$F379+IRA_02!$F379+Invest_01!$F379+Invest_02!$F379</f>
        <v>1513804.76747692</v>
      </c>
    </row>
    <row r="380" customFormat="false" ht="12.05" hidden="false" customHeight="false" outlineLevel="0" collapsed="false">
      <c r="A380" s="67" t="n">
        <v>376</v>
      </c>
      <c r="B380" s="68" t="n">
        <f aca="false">EOMONTH(Input!$C$7,A380)</f>
        <v>54362</v>
      </c>
      <c r="D380" s="69" t="n">
        <f aca="false">RollUp!$AB380+RollUp!$AA380+Mortgage!$I380+401k_01!$H380+401k_02!$H380+Roth_01!$F380+Roth_02!$F380+IRA_01!$F380+IRA_02!$F380+Invest_01!$F380+Invest_02!$F380</f>
        <v>1509560.65939876</v>
      </c>
    </row>
    <row r="381" customFormat="false" ht="12.05" hidden="false" customHeight="false" outlineLevel="0" collapsed="false">
      <c r="A381" s="67" t="n">
        <v>377</v>
      </c>
      <c r="B381" s="68" t="n">
        <f aca="false">EOMONTH(Input!$C$7,A381)</f>
        <v>54392</v>
      </c>
      <c r="D381" s="69" t="n">
        <f aca="false">RollUp!$AB381+RollUp!$AA381+Mortgage!$I381+401k_01!$H381+401k_02!$H381+Roth_01!$F381+Roth_02!$F381+IRA_01!$F381+IRA_02!$F381+Invest_01!$F381+Invest_02!$F381</f>
        <v>1505309.56222707</v>
      </c>
    </row>
    <row r="382" customFormat="false" ht="12.05" hidden="false" customHeight="false" outlineLevel="0" collapsed="false">
      <c r="A382" s="67" t="n">
        <v>378</v>
      </c>
      <c r="B382" s="68" t="n">
        <f aca="false">EOMONTH(Input!$C$7,A382)</f>
        <v>54423</v>
      </c>
      <c r="D382" s="69" t="n">
        <f aca="false">RollUp!$AB382+RollUp!$AA382+Mortgage!$I382+401k_01!$H382+401k_02!$H382+Roth_01!$F382+Roth_02!$F382+IRA_01!$F382+IRA_02!$F382+Invest_01!$F382+Invest_02!$F382</f>
        <v>1501051.44691085</v>
      </c>
    </row>
    <row r="383" customFormat="false" ht="12.05" hidden="false" customHeight="false" outlineLevel="0" collapsed="false">
      <c r="A383" s="67" t="n">
        <v>379</v>
      </c>
      <c r="B383" s="68" t="n">
        <f aca="false">EOMONTH(Input!$C$7,A383)</f>
        <v>54454</v>
      </c>
      <c r="D383" s="69" t="n">
        <f aca="false">RollUp!$AB383+RollUp!$AA383+Mortgage!$I383+401k_01!$H383+401k_02!$H383+Roth_01!$F383+Roth_02!$F383+IRA_01!$F383+IRA_02!$F383+Invest_01!$F383+Invest_02!$F383</f>
        <v>1496786.28427774</v>
      </c>
    </row>
    <row r="384" customFormat="false" ht="12.05" hidden="false" customHeight="false" outlineLevel="0" collapsed="false">
      <c r="A384" s="67" t="n">
        <v>380</v>
      </c>
      <c r="B384" s="68" t="n">
        <f aca="false">EOMONTH(Input!$C$7,A384)</f>
        <v>54482</v>
      </c>
      <c r="D384" s="69" t="n">
        <f aca="false">RollUp!$AB384+RollUp!$AA384+Mortgage!$I384+401k_01!$H384+401k_02!$H384+Roth_01!$F384+Roth_02!$F384+IRA_01!$F384+IRA_02!$F384+Invest_01!$F384+Invest_02!$F384</f>
        <v>1492514.0450335</v>
      </c>
    </row>
    <row r="385" customFormat="false" ht="12.05" hidden="false" customHeight="false" outlineLevel="0" collapsed="false">
      <c r="A385" s="67" t="n">
        <v>381</v>
      </c>
      <c r="B385" s="68" t="n">
        <f aca="false">EOMONTH(Input!$C$7,A385)</f>
        <v>54513</v>
      </c>
      <c r="D385" s="69" t="n">
        <f aca="false">RollUp!$AB385+RollUp!$AA385+Mortgage!$I385+401k_01!$H385+401k_02!$H385+Roth_01!$F385+Roth_02!$F385+IRA_01!$F385+IRA_02!$F385+Invest_01!$F385+Invest_02!$F385</f>
        <v>1488234.69976155</v>
      </c>
    </row>
    <row r="386" customFormat="false" ht="12.05" hidden="false" customHeight="false" outlineLevel="0" collapsed="false">
      <c r="A386" s="67" t="n">
        <v>382</v>
      </c>
      <c r="B386" s="68" t="n">
        <f aca="false">EOMONTH(Input!$C$7,A386)</f>
        <v>54543</v>
      </c>
      <c r="D386" s="69" t="n">
        <f aca="false">RollUp!$AB386+RollUp!$AA386+Mortgage!$I386+401k_01!$H386+401k_02!$H386+Roth_01!$F386+Roth_02!$F386+IRA_01!$F386+IRA_02!$F386+Invest_01!$F386+Invest_02!$F386</f>
        <v>1483948.21892242</v>
      </c>
    </row>
    <row r="387" customFormat="false" ht="12.05" hidden="false" customHeight="false" outlineLevel="0" collapsed="false">
      <c r="A387" s="67" t="n">
        <v>383</v>
      </c>
      <c r="B387" s="68" t="n">
        <f aca="false">EOMONTH(Input!$C$7,A387)</f>
        <v>54574</v>
      </c>
      <c r="D387" s="69" t="n">
        <f aca="false">RollUp!$AB387+RollUp!$AA387+Mortgage!$I387+401k_01!$H387+401k_02!$H387+Roth_01!$F387+Roth_02!$F387+IRA_01!$F387+IRA_02!$F387+Invest_01!$F387+Invest_02!$F387</f>
        <v>1479654.57285322</v>
      </c>
    </row>
    <row r="388" customFormat="false" ht="12.05" hidden="false" customHeight="false" outlineLevel="0" collapsed="false">
      <c r="A388" s="67" t="n">
        <v>384</v>
      </c>
      <c r="B388" s="68" t="n">
        <f aca="false">EOMONTH(Input!$C$7,A388)</f>
        <v>54604</v>
      </c>
      <c r="D388" s="69" t="n">
        <f aca="false">RollUp!$AB388+RollUp!$AA388+Mortgage!$I388+401k_01!$H388+401k_02!$H388+Roth_01!$F388+Roth_02!$F388+IRA_01!$F388+IRA_02!$F388+Invest_01!$F388+Invest_02!$F388</f>
        <v>1475353.73176719</v>
      </c>
    </row>
    <row r="389" customFormat="false" ht="12.05" hidden="false" customHeight="false" outlineLevel="0" collapsed="false">
      <c r="A389" s="67" t="n">
        <v>385</v>
      </c>
      <c r="B389" s="68" t="n">
        <f aca="false">EOMONTH(Input!$C$7,A389)</f>
        <v>54635</v>
      </c>
      <c r="D389" s="69" t="n">
        <f aca="false">RollUp!$AB389+RollUp!$AA389+Mortgage!$I389+401k_01!$H389+401k_02!$H389+Roth_01!$F389+Roth_02!$F389+IRA_01!$F389+IRA_02!$F389+Invest_01!$F389+Invest_02!$F389</f>
        <v>1471045.66575313</v>
      </c>
    </row>
    <row r="390" customFormat="false" ht="12.05" hidden="false" customHeight="false" outlineLevel="0" collapsed="false">
      <c r="A390" s="67" t="n">
        <v>386</v>
      </c>
      <c r="B390" s="68" t="n">
        <f aca="false">EOMONTH(Input!$C$7,A390)</f>
        <v>54666</v>
      </c>
      <c r="D390" s="69" t="n">
        <f aca="false">RollUp!$AB390+RollUp!$AA390+Mortgage!$I390+401k_01!$H390+401k_02!$H390+Roth_01!$F390+Roth_02!$F390+IRA_01!$F390+IRA_02!$F390+Invest_01!$F390+Invest_02!$F390</f>
        <v>1466730.3447749</v>
      </c>
    </row>
    <row r="391" customFormat="false" ht="12.05" hidden="false" customHeight="false" outlineLevel="0" collapsed="false">
      <c r="A391" s="67" t="n">
        <v>387</v>
      </c>
      <c r="B391" s="68" t="n">
        <f aca="false">EOMONTH(Input!$C$7,A391)</f>
        <v>54696</v>
      </c>
      <c r="D391" s="69" t="n">
        <f aca="false">RollUp!$AB391+RollUp!$AA391+Mortgage!$I391+401k_01!$H391+401k_02!$H391+Roth_01!$F391+Roth_02!$F391+IRA_01!$F391+IRA_02!$F391+Invest_01!$F391+Invest_02!$F391</f>
        <v>1462407.7386709</v>
      </c>
    </row>
    <row r="392" customFormat="false" ht="12.05" hidden="false" customHeight="false" outlineLevel="0" collapsed="false">
      <c r="A392" s="67" t="n">
        <v>388</v>
      </c>
      <c r="B392" s="68" t="n">
        <f aca="false">EOMONTH(Input!$C$7,A392)</f>
        <v>54727</v>
      </c>
      <c r="D392" s="69" t="n">
        <f aca="false">RollUp!$AB392+RollUp!$AA392+Mortgage!$I392+401k_01!$H392+401k_02!$H392+Roth_01!$F392+Roth_02!$F392+IRA_01!$F392+IRA_02!$F392+Invest_01!$F392+Invest_02!$F392</f>
        <v>1458077.81715355</v>
      </c>
    </row>
    <row r="393" customFormat="false" ht="12.05" hidden="false" customHeight="false" outlineLevel="0" collapsed="false">
      <c r="A393" s="67" t="n">
        <v>389</v>
      </c>
      <c r="B393" s="68" t="n">
        <f aca="false">EOMONTH(Input!$C$7,A393)</f>
        <v>54757</v>
      </c>
      <c r="D393" s="69" t="n">
        <f aca="false">RollUp!$AB393+RollUp!$AA393+Mortgage!$I393+401k_01!$H393+401k_02!$H393+Roth_01!$F393+Roth_02!$F393+IRA_01!$F393+IRA_02!$F393+Invest_01!$F393+Invest_02!$F393</f>
        <v>1453740.54980873</v>
      </c>
    </row>
    <row r="394" customFormat="false" ht="12.05" hidden="false" customHeight="false" outlineLevel="0" collapsed="false">
      <c r="A394" s="67" t="n">
        <v>390</v>
      </c>
      <c r="B394" s="68" t="n">
        <f aca="false">EOMONTH(Input!$C$7,A394)</f>
        <v>54788</v>
      </c>
      <c r="D394" s="69" t="n">
        <f aca="false">RollUp!$AB394+RollUp!$AA394+Mortgage!$I394+401k_01!$H394+401k_02!$H394+Roth_01!$F394+Roth_02!$F394+IRA_01!$F394+IRA_02!$F394+Invest_01!$F394+Invest_02!$F394</f>
        <v>1449395.90609533</v>
      </c>
    </row>
    <row r="395" customFormat="false" ht="12.05" hidden="false" customHeight="false" outlineLevel="0" collapsed="false">
      <c r="A395" s="67" t="n">
        <v>391</v>
      </c>
      <c r="B395" s="68" t="n">
        <f aca="false">EOMONTH(Input!$C$7,A395)</f>
        <v>54819</v>
      </c>
      <c r="D395" s="69" t="n">
        <f aca="false">RollUp!$AB395+RollUp!$AA395+Mortgage!$I395+401k_01!$H395+401k_02!$H395+Roth_01!$F395+Roth_02!$F395+IRA_01!$F395+IRA_02!$F395+Invest_01!$F395+Invest_02!$F395</f>
        <v>1445043.85534462</v>
      </c>
    </row>
    <row r="396" customFormat="false" ht="12.05" hidden="false" customHeight="false" outlineLevel="0" collapsed="false">
      <c r="A396" s="67" t="n">
        <v>392</v>
      </c>
      <c r="B396" s="68" t="n">
        <f aca="false">EOMONTH(Input!$C$7,A396)</f>
        <v>54847</v>
      </c>
      <c r="D396" s="69" t="n">
        <f aca="false">RollUp!$AB396+RollUp!$AA396+Mortgage!$I396+401k_01!$H396+401k_02!$H396+Roth_01!$F396+Roth_02!$F396+IRA_01!$F396+IRA_02!$F396+Invest_01!$F396+Invest_02!$F396</f>
        <v>1440684.36675982</v>
      </c>
    </row>
    <row r="397" customFormat="false" ht="12.05" hidden="false" customHeight="false" outlineLevel="0" collapsed="false">
      <c r="A397" s="67" t="n">
        <v>393</v>
      </c>
      <c r="B397" s="68" t="n">
        <f aca="false">EOMONTH(Input!$C$7,A397)</f>
        <v>54878</v>
      </c>
      <c r="D397" s="69" t="n">
        <f aca="false">RollUp!$AB397+RollUp!$AA397+Mortgage!$I397+401k_01!$H397+401k_02!$H397+Roth_01!$F397+Roth_02!$F397+IRA_01!$F397+IRA_02!$F397+Invest_01!$F397+Invest_02!$F397</f>
        <v>1436317.40941547</v>
      </c>
    </row>
    <row r="398" customFormat="false" ht="12.05" hidden="false" customHeight="false" outlineLevel="0" collapsed="false">
      <c r="A398" s="67" t="n">
        <v>394</v>
      </c>
      <c r="B398" s="68" t="n">
        <f aca="false">EOMONTH(Input!$C$7,A398)</f>
        <v>54908</v>
      </c>
      <c r="D398" s="69" t="n">
        <f aca="false">RollUp!$AB398+RollUp!$AA398+Mortgage!$I398+401k_01!$H398+401k_02!$H398+Roth_01!$F398+Roth_02!$F398+IRA_01!$F398+IRA_02!$F398+Invest_01!$F398+Invest_02!$F398</f>
        <v>1431942.95225697</v>
      </c>
    </row>
    <row r="399" customFormat="false" ht="12.05" hidden="false" customHeight="false" outlineLevel="0" collapsed="false">
      <c r="A399" s="67" t="n">
        <v>395</v>
      </c>
      <c r="B399" s="68" t="n">
        <f aca="false">EOMONTH(Input!$C$7,A399)</f>
        <v>54939</v>
      </c>
      <c r="D399" s="69" t="n">
        <f aca="false">RollUp!$AB399+RollUp!$AA399+Mortgage!$I399+401k_01!$H399+401k_02!$H399+Roth_01!$F399+Roth_02!$F399+IRA_01!$F399+IRA_02!$F399+Invest_01!$F399+Invest_02!$F399</f>
        <v>1427560.96410001</v>
      </c>
    </row>
    <row r="400" customFormat="false" ht="12.05" hidden="false" customHeight="false" outlineLevel="0" collapsed="false">
      <c r="A400" s="67" t="n">
        <v>396</v>
      </c>
      <c r="B400" s="68" t="n">
        <f aca="false">EOMONTH(Input!$C$7,A400)</f>
        <v>54969</v>
      </c>
      <c r="D400" s="69" t="n">
        <f aca="false">RollUp!$AB400+RollUp!$AA400+Mortgage!$I400+401k_01!$H400+401k_02!$H400+Roth_01!$F400+Roth_02!$F400+IRA_01!$F400+IRA_02!$F400+Invest_01!$F400+Invest_02!$F400</f>
        <v>1423171.41363002</v>
      </c>
    </row>
    <row r="401" customFormat="false" ht="12.05" hidden="false" customHeight="false" outlineLevel="0" collapsed="false">
      <c r="A401" s="67" t="n">
        <v>397</v>
      </c>
      <c r="B401" s="68" t="n">
        <f aca="false">EOMONTH(Input!$C$7,A401)</f>
        <v>55000</v>
      </c>
      <c r="D401" s="69" t="n">
        <f aca="false">RollUp!$AB401+RollUp!$AA401+Mortgage!$I401+401k_01!$H401+401k_02!$H401+Roth_01!$F401+Roth_02!$F401+IRA_01!$F401+IRA_02!$F401+Invest_01!$F401+Invest_02!$F401</f>
        <v>1418774.26940164</v>
      </c>
    </row>
    <row r="402" customFormat="false" ht="12.05" hidden="false" customHeight="false" outlineLevel="0" collapsed="false">
      <c r="A402" s="67" t="n">
        <v>398</v>
      </c>
      <c r="B402" s="68" t="n">
        <f aca="false">EOMONTH(Input!$C$7,A402)</f>
        <v>55031</v>
      </c>
      <c r="D402" s="69" t="n">
        <f aca="false">RollUp!$AB402+RollUp!$AA402+Mortgage!$I402+401k_01!$H402+401k_02!$H402+Roth_01!$F402+Roth_02!$F402+IRA_01!$F402+IRA_02!$F402+Invest_01!$F402+Invest_02!$F402</f>
        <v>1414369.49983817</v>
      </c>
    </row>
    <row r="403" customFormat="false" ht="12.05" hidden="false" customHeight="false" outlineLevel="0" collapsed="false">
      <c r="A403" s="67" t="n">
        <v>399</v>
      </c>
      <c r="B403" s="68" t="n">
        <f aca="false">EOMONTH(Input!$C$7,A403)</f>
        <v>55061</v>
      </c>
      <c r="D403" s="69" t="n">
        <f aca="false">RollUp!$AB403+RollUp!$AA403+Mortgage!$I403+401k_01!$H403+401k_02!$H403+Roth_01!$F403+Roth_02!$F403+IRA_01!$F403+IRA_02!$F403+Invest_01!$F403+Invest_02!$F403</f>
        <v>1409957.07323104</v>
      </c>
    </row>
    <row r="404" customFormat="false" ht="12.05" hidden="false" customHeight="false" outlineLevel="0" collapsed="false">
      <c r="A404" s="67" t="n">
        <v>400</v>
      </c>
      <c r="B404" s="68" t="n">
        <f aca="false">EOMONTH(Input!$C$7,A404)</f>
        <v>55092</v>
      </c>
      <c r="D404" s="69" t="n">
        <f aca="false">RollUp!$AB404+RollUp!$AA404+Mortgage!$I404+401k_01!$H404+401k_02!$H404+Roth_01!$F404+Roth_02!$F404+IRA_01!$F404+IRA_02!$F404+Invest_01!$F404+Invest_02!$F404</f>
        <v>1405536.95773923</v>
      </c>
    </row>
    <row r="405" customFormat="false" ht="12.05" hidden="false" customHeight="false" outlineLevel="0" collapsed="false">
      <c r="A405" s="67" t="n">
        <v>401</v>
      </c>
      <c r="B405" s="68" t="n">
        <f aca="false">EOMONTH(Input!$C$7,A405)</f>
        <v>55122</v>
      </c>
      <c r="D405" s="69" t="n">
        <f aca="false">RollUp!$AB405+RollUp!$AA405+Mortgage!$I405+401k_01!$H405+401k_02!$H405+Roth_01!$F405+Roth_02!$F405+IRA_01!$F405+IRA_02!$F405+Invest_01!$F405+Invest_02!$F405</f>
        <v>1401109.12138873</v>
      </c>
    </row>
    <row r="406" customFormat="false" ht="12.05" hidden="false" customHeight="false" outlineLevel="0" collapsed="false">
      <c r="A406" s="67" t="n">
        <v>402</v>
      </c>
      <c r="B406" s="68" t="n">
        <f aca="false">EOMONTH(Input!$C$7,A406)</f>
        <v>55153</v>
      </c>
      <c r="D406" s="69" t="n">
        <f aca="false">RollUp!$AB406+RollUp!$AA406+Mortgage!$I406+401k_01!$H406+401k_02!$H406+Roth_01!$F406+Roth_02!$F406+IRA_01!$F406+IRA_02!$F406+Invest_01!$F406+Invest_02!$F406</f>
        <v>1396673.532072</v>
      </c>
    </row>
    <row r="407" customFormat="false" ht="12.05" hidden="false" customHeight="false" outlineLevel="0" collapsed="false">
      <c r="A407" s="67" t="n">
        <v>403</v>
      </c>
      <c r="B407" s="68" t="n">
        <f aca="false">EOMONTH(Input!$C$7,A407)</f>
        <v>55184</v>
      </c>
      <c r="D407" s="69" t="n">
        <f aca="false">RollUp!$AB407+RollUp!$AA407+Mortgage!$I407+401k_01!$H407+401k_02!$H407+Roth_01!$F407+Roth_02!$F407+IRA_01!$F407+IRA_02!$F407+Invest_01!$F407+Invest_02!$F407</f>
        <v>1392230.15754741</v>
      </c>
    </row>
    <row r="408" customFormat="false" ht="12.05" hidden="false" customHeight="false" outlineLevel="0" collapsed="false">
      <c r="A408" s="67" t="n">
        <v>404</v>
      </c>
      <c r="B408" s="68" t="n">
        <f aca="false">EOMONTH(Input!$C$7,A408)</f>
        <v>55212</v>
      </c>
      <c r="D408" s="69" t="n">
        <f aca="false">RollUp!$AB408+RollUp!$AA408+Mortgage!$I408+401k_01!$H408+401k_02!$H408+Roth_01!$F408+Roth_02!$F408+IRA_01!$F408+IRA_02!$F408+Invest_01!$F408+Invest_02!$F408</f>
        <v>1387778.96543865</v>
      </c>
    </row>
    <row r="409" customFormat="false" ht="12.05" hidden="false" customHeight="false" outlineLevel="0" collapsed="false">
      <c r="A409" s="67" t="n">
        <v>405</v>
      </c>
      <c r="B409" s="68" t="n">
        <f aca="false">EOMONTH(Input!$C$7,A409)</f>
        <v>55243</v>
      </c>
      <c r="D409" s="69" t="n">
        <f aca="false">RollUp!$AB409+RollUp!$AA409+Mortgage!$I409+401k_01!$H409+401k_02!$H409+Roth_01!$F409+Roth_02!$F409+IRA_01!$F409+IRA_02!$F409+Invest_01!$F409+Invest_02!$F409</f>
        <v>1383319.9232342</v>
      </c>
    </row>
    <row r="410" customFormat="false" ht="12.05" hidden="false" customHeight="false" outlineLevel="0" collapsed="false">
      <c r="A410" s="67" t="n">
        <v>406</v>
      </c>
      <c r="B410" s="68" t="n">
        <f aca="false">EOMONTH(Input!$C$7,A410)</f>
        <v>55273</v>
      </c>
      <c r="D410" s="69" t="n">
        <f aca="false">RollUp!$AB410+RollUp!$AA410+Mortgage!$I410+401k_01!$H410+401k_02!$H410+Roth_01!$F410+Roth_02!$F410+IRA_01!$F410+IRA_02!$F410+Invest_01!$F410+Invest_02!$F410</f>
        <v>1378852.99828678</v>
      </c>
    </row>
    <row r="411" customFormat="false" ht="12.05" hidden="false" customHeight="false" outlineLevel="0" collapsed="false">
      <c r="A411" s="67" t="n">
        <v>407</v>
      </c>
      <c r="B411" s="68" t="n">
        <f aca="false">EOMONTH(Input!$C$7,A411)</f>
        <v>55304</v>
      </c>
      <c r="D411" s="69" t="n">
        <f aca="false">RollUp!$AB411+RollUp!$AA411+Mortgage!$I411+401k_01!$H411+401k_02!$H411+Roth_01!$F411+Roth_02!$F411+IRA_01!$F411+IRA_02!$F411+Invest_01!$F411+Invest_02!$F411</f>
        <v>1374378.15781272</v>
      </c>
    </row>
    <row r="412" customFormat="false" ht="12.05" hidden="false" customHeight="false" outlineLevel="0" collapsed="false">
      <c r="A412" s="67" t="n">
        <v>408</v>
      </c>
      <c r="B412" s="68" t="n">
        <f aca="false">EOMONTH(Input!$C$7,A412)</f>
        <v>55334</v>
      </c>
      <c r="D412" s="69" t="n">
        <f aca="false">RollUp!$AB412+RollUp!$AA412+Mortgage!$I412+401k_01!$H412+401k_02!$H412+Roth_01!$F412+Roth_02!$F412+IRA_01!$F412+IRA_02!$F412+Invest_01!$F412+Invest_02!$F412</f>
        <v>1369895.36889147</v>
      </c>
    </row>
    <row r="413" customFormat="false" ht="12.05" hidden="false" customHeight="false" outlineLevel="0" collapsed="false">
      <c r="A413" s="67" t="n">
        <v>409</v>
      </c>
      <c r="B413" s="68" t="n">
        <f aca="false">EOMONTH(Input!$C$7,A413)</f>
        <v>55365</v>
      </c>
      <c r="D413" s="69" t="n">
        <f aca="false">RollUp!$AB413+RollUp!$AA413+Mortgage!$I413+401k_01!$H413+401k_02!$H413+Roth_01!$F413+Roth_02!$F413+IRA_01!$F413+IRA_02!$F413+Invest_01!$F413+Invest_02!$F413</f>
        <v>1365404.59846497</v>
      </c>
    </row>
    <row r="414" customFormat="false" ht="12.05" hidden="false" customHeight="false" outlineLevel="0" collapsed="false">
      <c r="A414" s="67" t="n">
        <v>410</v>
      </c>
      <c r="B414" s="68" t="n">
        <f aca="false">EOMONTH(Input!$C$7,A414)</f>
        <v>55396</v>
      </c>
      <c r="D414" s="69" t="n">
        <f aca="false">RollUp!$AB414+RollUp!$AA414+Mortgage!$I414+401k_01!$H414+401k_02!$H414+Roth_01!$F414+Roth_02!$F414+IRA_01!$F414+IRA_02!$F414+Invest_01!$F414+Invest_02!$F414</f>
        <v>1360905.81333712</v>
      </c>
    </row>
    <row r="415" customFormat="false" ht="12.05" hidden="false" customHeight="false" outlineLevel="0" collapsed="false">
      <c r="A415" s="67" t="n">
        <v>411</v>
      </c>
      <c r="B415" s="68" t="n">
        <f aca="false">EOMONTH(Input!$C$7,A415)</f>
        <v>55426</v>
      </c>
      <c r="D415" s="69" t="n">
        <f aca="false">RollUp!$AB415+RollUp!$AA415+Mortgage!$I415+401k_01!$H415+401k_02!$H415+Roth_01!$F415+Roth_02!$F415+IRA_01!$F415+IRA_02!$F415+Invest_01!$F415+Invest_02!$F415</f>
        <v>1356398.98017317</v>
      </c>
    </row>
    <row r="416" customFormat="false" ht="12.05" hidden="false" customHeight="false" outlineLevel="0" collapsed="false">
      <c r="A416" s="67" t="n">
        <v>412</v>
      </c>
      <c r="B416" s="68" t="n">
        <f aca="false">EOMONTH(Input!$C$7,A416)</f>
        <v>55457</v>
      </c>
      <c r="D416" s="69" t="n">
        <f aca="false">RollUp!$AB416+RollUp!$AA416+Mortgage!$I416+401k_01!$H416+401k_02!$H416+Roth_01!$F416+Roth_02!$F416+IRA_01!$F416+IRA_02!$F416+Invest_01!$F416+Invest_02!$F416</f>
        <v>1351884.06549916</v>
      </c>
    </row>
    <row r="417" customFormat="false" ht="12.05" hidden="false" customHeight="false" outlineLevel="0" collapsed="false">
      <c r="A417" s="67" t="n">
        <v>413</v>
      </c>
      <c r="B417" s="68" t="n">
        <f aca="false">EOMONTH(Input!$C$7,A417)</f>
        <v>55487</v>
      </c>
      <c r="D417" s="69" t="n">
        <f aca="false">RollUp!$AB417+RollUp!$AA417+Mortgage!$I417+401k_01!$H417+401k_02!$H417+Roth_01!$F417+Roth_02!$F417+IRA_01!$F417+IRA_02!$F417+Invest_01!$F417+Invest_02!$F417</f>
        <v>1347361.03570133</v>
      </c>
    </row>
    <row r="418" customFormat="false" ht="12.05" hidden="false" customHeight="false" outlineLevel="0" collapsed="false">
      <c r="A418" s="67" t="n">
        <v>414</v>
      </c>
      <c r="B418" s="68" t="n">
        <f aca="false">EOMONTH(Input!$C$7,A418)</f>
        <v>55518</v>
      </c>
      <c r="D418" s="69" t="n">
        <f aca="false">RollUp!$AB418+RollUp!$AA418+Mortgage!$I418+401k_01!$H418+401k_02!$H418+Roth_01!$F418+Roth_02!$F418+IRA_01!$F418+IRA_02!$F418+Invest_01!$F418+Invest_02!$F418</f>
        <v>1342829.85702554</v>
      </c>
    </row>
    <row r="419" customFormat="false" ht="12.05" hidden="false" customHeight="false" outlineLevel="0" collapsed="false">
      <c r="A419" s="67" t="n">
        <v>415</v>
      </c>
      <c r="B419" s="68" t="n">
        <f aca="false">EOMONTH(Input!$C$7,A419)</f>
        <v>55549</v>
      </c>
      <c r="D419" s="69" t="n">
        <f aca="false">RollUp!$AB419+RollUp!$AA419+Mortgage!$I419+401k_01!$H419+401k_02!$H419+Roth_01!$F419+Roth_02!$F419+IRA_01!$F419+IRA_02!$F419+Invest_01!$F419+Invest_02!$F419</f>
        <v>1338290.49557672</v>
      </c>
    </row>
    <row r="420" customFormat="false" ht="12.05" hidden="false" customHeight="false" outlineLevel="0" collapsed="false">
      <c r="A420" s="67" t="n">
        <v>416</v>
      </c>
      <c r="B420" s="68" t="n">
        <f aca="false">EOMONTH(Input!$C$7,A420)</f>
        <v>55578</v>
      </c>
      <c r="D420" s="69" t="n">
        <f aca="false">RollUp!$AB420+RollUp!$AA420+Mortgage!$I420+401k_01!$H420+401k_02!$H420+Roth_01!$F420+Roth_02!$F420+IRA_01!$F420+IRA_02!$F420+Invest_01!$F420+Invest_02!$F420</f>
        <v>1333742.9173182</v>
      </c>
    </row>
    <row r="421" customFormat="false" ht="12.05" hidden="false" customHeight="false" outlineLevel="0" collapsed="false">
      <c r="A421" s="67" t="n">
        <v>417</v>
      </c>
      <c r="B421" s="68" t="n">
        <f aca="false">EOMONTH(Input!$C$7,A421)</f>
        <v>55609</v>
      </c>
      <c r="D421" s="69" t="n">
        <f aca="false">RollUp!$AB421+RollUp!$AA421+Mortgage!$I421+401k_01!$H421+401k_02!$H421+Roth_01!$F421+Roth_02!$F421+IRA_01!$F421+IRA_02!$F421+Invest_01!$F421+Invest_02!$F421</f>
        <v>1329187.08807122</v>
      </c>
    </row>
    <row r="422" customFormat="false" ht="12.05" hidden="false" customHeight="false" outlineLevel="0" collapsed="false">
      <c r="A422" s="67" t="n">
        <v>418</v>
      </c>
      <c r="B422" s="68" t="n">
        <f aca="false">EOMONTH(Input!$C$7,A422)</f>
        <v>55639</v>
      </c>
      <c r="D422" s="69" t="n">
        <f aca="false">RollUp!$AB422+RollUp!$AA422+Mortgage!$I422+401k_01!$H422+401k_02!$H422+Roth_01!$F422+Roth_02!$F422+IRA_01!$F422+IRA_02!$F422+Invest_01!$F422+Invest_02!$F422</f>
        <v>1324622.97351425</v>
      </c>
    </row>
    <row r="423" customFormat="false" ht="12.05" hidden="false" customHeight="false" outlineLevel="0" collapsed="false">
      <c r="A423" s="67" t="n">
        <v>419</v>
      </c>
      <c r="B423" s="68" t="n">
        <f aca="false">EOMONTH(Input!$C$7,A423)</f>
        <v>55670</v>
      </c>
      <c r="D423" s="69" t="n">
        <f aca="false">RollUp!$AB423+RollUp!$AA423+Mortgage!$I423+401k_01!$H423+401k_02!$H423+Roth_01!$F423+Roth_02!$F423+IRA_01!$F423+IRA_02!$F423+Invest_01!$F423+Invest_02!$F423</f>
        <v>1320050.53918245</v>
      </c>
    </row>
    <row r="424" customFormat="false" ht="12.05" hidden="false" customHeight="false" outlineLevel="0" collapsed="false">
      <c r="A424" s="67" t="n">
        <v>420</v>
      </c>
      <c r="B424" s="68" t="n">
        <f aca="false">EOMONTH(Input!$C$7,A424)</f>
        <v>55700</v>
      </c>
      <c r="D424" s="69" t="n">
        <f aca="false">RollUp!$AB424+RollUp!$AA424+Mortgage!$I424+401k_01!$H424+401k_02!$H424+Roth_01!$F424+Roth_02!$F424+IRA_01!$F424+IRA_02!$F424+Invest_01!$F424+Invest_02!$F424</f>
        <v>1315469.75046705</v>
      </c>
    </row>
    <row r="425" customFormat="false" ht="12.05" hidden="false" customHeight="false" outlineLevel="0" collapsed="false">
      <c r="A425" s="67" t="n">
        <v>421</v>
      </c>
      <c r="B425" s="68" t="n">
        <f aca="false">EOMONTH(Input!$C$7,A425)</f>
        <v>55731</v>
      </c>
      <c r="D425" s="69" t="n">
        <f aca="false">RollUp!$AB425+RollUp!$AA425+Mortgage!$I425+401k_01!$H425+401k_02!$H425+Roth_01!$F425+Roth_02!$F425+IRA_01!$F425+IRA_02!$F425+Invest_01!$F425+Invest_02!$F425</f>
        <v>1310880.57261476</v>
      </c>
    </row>
    <row r="426" customFormat="false" ht="12.05" hidden="false" customHeight="false" outlineLevel="0" collapsed="false">
      <c r="A426" s="67" t="n">
        <v>422</v>
      </c>
      <c r="B426" s="68" t="n">
        <f aca="false">EOMONTH(Input!$C$7,A426)</f>
        <v>55762</v>
      </c>
      <c r="D426" s="69" t="n">
        <f aca="false">RollUp!$AB426+RollUp!$AA426+Mortgage!$I426+401k_01!$H426+401k_02!$H426+Roth_01!$F426+Roth_02!$F426+IRA_01!$F426+IRA_02!$F426+Invest_01!$F426+Invest_02!$F426</f>
        <v>1306282.97072716</v>
      </c>
    </row>
    <row r="427" customFormat="false" ht="12.05" hidden="false" customHeight="false" outlineLevel="0" collapsed="false">
      <c r="A427" s="67" t="n">
        <v>423</v>
      </c>
      <c r="B427" s="68" t="n">
        <f aca="false">EOMONTH(Input!$C$7,A427)</f>
        <v>55792</v>
      </c>
      <c r="D427" s="69" t="n">
        <f aca="false">RollUp!$AB427+RollUp!$AA427+Mortgage!$I427+401k_01!$H427+401k_02!$H427+Roth_01!$F427+Roth_02!$F427+IRA_01!$F427+IRA_02!$F427+Invest_01!$F427+Invest_02!$F427</f>
        <v>1301676.9097601</v>
      </c>
    </row>
    <row r="428" customFormat="false" ht="12.05" hidden="false" customHeight="false" outlineLevel="0" collapsed="false">
      <c r="A428" s="67" t="n">
        <v>424</v>
      </c>
      <c r="B428" s="68" t="n">
        <f aca="false">EOMONTH(Input!$C$7,A428)</f>
        <v>55823</v>
      </c>
      <c r="D428" s="69" t="n">
        <f aca="false">RollUp!$AB428+RollUp!$AA428+Mortgage!$I428+401k_01!$H428+401k_02!$H428+Roth_01!$F428+Roth_02!$F428+IRA_01!$F428+IRA_02!$F428+Invest_01!$F428+Invest_02!$F428</f>
        <v>1297062.35452308</v>
      </c>
    </row>
    <row r="429" customFormat="false" ht="12.05" hidden="false" customHeight="false" outlineLevel="0" collapsed="false">
      <c r="A429" s="67" t="n">
        <v>425</v>
      </c>
      <c r="B429" s="68" t="n">
        <f aca="false">EOMONTH(Input!$C$7,A429)</f>
        <v>55853</v>
      </c>
      <c r="D429" s="69" t="n">
        <f aca="false">RollUp!$AB429+RollUp!$AA429+Mortgage!$I429+401k_01!$H429+401k_02!$H429+Roth_01!$F429+Roth_02!$F429+IRA_01!$F429+IRA_02!$F429+Invest_01!$F429+Invest_02!$F429</f>
        <v>1292439.26967867</v>
      </c>
    </row>
    <row r="430" customFormat="false" ht="12.05" hidden="false" customHeight="false" outlineLevel="0" collapsed="false">
      <c r="A430" s="67" t="n">
        <v>426</v>
      </c>
      <c r="B430" s="68" t="n">
        <f aca="false">EOMONTH(Input!$C$7,A430)</f>
        <v>55884</v>
      </c>
      <c r="D430" s="69" t="n">
        <f aca="false">RollUp!$AB430+RollUp!$AA430+Mortgage!$I430+401k_01!$H430+401k_02!$H430+Roth_01!$F430+Roth_02!$F430+IRA_01!$F430+IRA_02!$F430+Invest_01!$F430+Invest_02!$F430</f>
        <v>1287807.61974185</v>
      </c>
    </row>
    <row r="431" customFormat="false" ht="12.05" hidden="false" customHeight="false" outlineLevel="0" collapsed="false">
      <c r="A431" s="67" t="n">
        <v>427</v>
      </c>
      <c r="B431" s="68" t="n">
        <f aca="false">EOMONTH(Input!$C$7,A431)</f>
        <v>55915</v>
      </c>
      <c r="D431" s="69" t="n">
        <f aca="false">RollUp!$AB431+RollUp!$AA431+Mortgage!$I431+401k_01!$H431+401k_02!$H431+Roth_01!$F431+Roth_02!$F431+IRA_01!$F431+IRA_02!$F431+Invest_01!$F431+Invest_02!$F431</f>
        <v>1283167.36907945</v>
      </c>
    </row>
    <row r="432" customFormat="false" ht="12.05" hidden="false" customHeight="false" outlineLevel="0" collapsed="false">
      <c r="A432" s="67" t="n">
        <v>428</v>
      </c>
      <c r="B432" s="68" t="n">
        <f aca="false">EOMONTH(Input!$C$7,A432)</f>
        <v>55943</v>
      </c>
      <c r="D432" s="69" t="n">
        <f aca="false">RollUp!$AB432+RollUp!$AA432+Mortgage!$I432+401k_01!$H432+401k_02!$H432+Roth_01!$F432+Roth_02!$F432+IRA_01!$F432+IRA_02!$F432+Invest_01!$F432+Invest_02!$F432</f>
        <v>1278518.48190949</v>
      </c>
    </row>
    <row r="433" customFormat="false" ht="12.05" hidden="false" customHeight="false" outlineLevel="0" collapsed="false">
      <c r="A433" s="67" t="n">
        <v>429</v>
      </c>
      <c r="B433" s="68" t="n">
        <f aca="false">EOMONTH(Input!$C$7,A433)</f>
        <v>55974</v>
      </c>
      <c r="D433" s="69" t="n">
        <f aca="false">RollUp!$AB433+RollUp!$AA433+Mortgage!$I433+401k_01!$H433+401k_02!$H433+Roth_01!$F433+Roth_02!$F433+IRA_01!$F433+IRA_02!$F433+Invest_01!$F433+Invest_02!$F433</f>
        <v>1273860.92230057</v>
      </c>
    </row>
    <row r="434" customFormat="false" ht="12.05" hidden="false" customHeight="false" outlineLevel="0" collapsed="false">
      <c r="A434" s="67" t="n">
        <v>430</v>
      </c>
      <c r="B434" s="68" t="n">
        <f aca="false">EOMONTH(Input!$C$7,A434)</f>
        <v>56004</v>
      </c>
      <c r="D434" s="69" t="n">
        <f aca="false">RollUp!$AB434+RollUp!$AA434+Mortgage!$I434+401k_01!$H434+401k_02!$H434+Roth_01!$F434+Roth_02!$F434+IRA_01!$F434+IRA_02!$F434+Invest_01!$F434+Invest_02!$F434</f>
        <v>1269194.65417127</v>
      </c>
    </row>
    <row r="435" customFormat="false" ht="12.05" hidden="false" customHeight="false" outlineLevel="0" collapsed="false">
      <c r="A435" s="67" t="n">
        <v>431</v>
      </c>
      <c r="B435" s="68" t="n">
        <f aca="false">EOMONTH(Input!$C$7,A435)</f>
        <v>56035</v>
      </c>
      <c r="D435" s="69" t="n">
        <f aca="false">RollUp!$AB435+RollUp!$AA435+Mortgage!$I435+401k_01!$H435+401k_02!$H435+Roth_01!$F435+Roth_02!$F435+IRA_01!$F435+IRA_02!$F435+Invest_01!$F435+Invest_02!$F435</f>
        <v>1264519.6412895</v>
      </c>
    </row>
    <row r="436" customFormat="false" ht="12.05" hidden="false" customHeight="false" outlineLevel="0" collapsed="false">
      <c r="A436" s="67" t="n">
        <v>432</v>
      </c>
      <c r="B436" s="68" t="n">
        <f aca="false">EOMONTH(Input!$C$7,A436)</f>
        <v>56065</v>
      </c>
      <c r="D436" s="69" t="n">
        <f aca="false">RollUp!$AB436+RollUp!$AA436+Mortgage!$I436+401k_01!$H436+401k_02!$H436+Roth_01!$F436+Roth_02!$F436+IRA_01!$F436+IRA_02!$F436+Invest_01!$F436+Invest_02!$F436</f>
        <v>1259835.84727186</v>
      </c>
    </row>
    <row r="437" customFormat="false" ht="12.05" hidden="false" customHeight="false" outlineLevel="0" collapsed="false">
      <c r="A437" s="67" t="n">
        <v>433</v>
      </c>
      <c r="B437" s="68" t="n">
        <f aca="false">EOMONTH(Input!$C$7,A437)</f>
        <v>56096</v>
      </c>
      <c r="D437" s="69" t="n">
        <f aca="false">RollUp!$AB437+RollUp!$AA437+Mortgage!$I437+401k_01!$H437+401k_02!$H437+Roth_01!$F437+Roth_02!$F437+IRA_01!$F437+IRA_02!$F437+Invest_01!$F437+Invest_02!$F437</f>
        <v>1255143.23558305</v>
      </c>
    </row>
    <row r="438" customFormat="false" ht="12.05" hidden="false" customHeight="false" outlineLevel="0" collapsed="false">
      <c r="A438" s="67" t="n">
        <v>434</v>
      </c>
      <c r="B438" s="68" t="n">
        <f aca="false">EOMONTH(Input!$C$7,A438)</f>
        <v>56127</v>
      </c>
      <c r="D438" s="69" t="n">
        <f aca="false">RollUp!$AB438+RollUp!$AA438+Mortgage!$I438+401k_01!$H438+401k_02!$H438+Roth_01!$F438+Roth_02!$F438+IRA_01!$F438+IRA_02!$F438+Invest_01!$F438+Invest_02!$F438</f>
        <v>1250441.7695352</v>
      </c>
    </row>
    <row r="439" customFormat="false" ht="12.05" hidden="false" customHeight="false" outlineLevel="0" collapsed="false">
      <c r="A439" s="67" t="n">
        <v>435</v>
      </c>
      <c r="B439" s="68" t="n">
        <f aca="false">EOMONTH(Input!$C$7,A439)</f>
        <v>56157</v>
      </c>
      <c r="D439" s="69" t="n">
        <f aca="false">RollUp!$AB439+RollUp!$AA439+Mortgage!$I439+401k_01!$H439+401k_02!$H439+Roth_01!$F439+Roth_02!$F439+IRA_01!$F439+IRA_02!$F439+Invest_01!$F439+Invest_02!$F439</f>
        <v>1245731.41228726</v>
      </c>
    </row>
    <row r="440" customFormat="false" ht="12.05" hidden="false" customHeight="false" outlineLevel="0" collapsed="false">
      <c r="A440" s="67" t="n">
        <v>436</v>
      </c>
      <c r="B440" s="68" t="n">
        <f aca="false">EOMONTH(Input!$C$7,A440)</f>
        <v>56188</v>
      </c>
      <c r="D440" s="69" t="n">
        <f aca="false">RollUp!$AB440+RollUp!$AA440+Mortgage!$I440+401k_01!$H440+401k_02!$H440+Roth_01!$F440+Roth_02!$F440+IRA_01!$F440+IRA_02!$F440+Invest_01!$F440+Invest_02!$F440</f>
        <v>1241012.12684434</v>
      </c>
    </row>
    <row r="441" customFormat="false" ht="12.05" hidden="false" customHeight="false" outlineLevel="0" collapsed="false">
      <c r="A441" s="67" t="n">
        <v>437</v>
      </c>
      <c r="B441" s="68" t="n">
        <f aca="false">EOMONTH(Input!$C$7,A441)</f>
        <v>56218</v>
      </c>
      <c r="D441" s="69" t="n">
        <f aca="false">RollUp!$AB441+RollUp!$AA441+Mortgage!$I441+401k_01!$H441+401k_02!$H441+Roth_01!$F441+Roth_02!$F441+IRA_01!$F441+IRA_02!$F441+Invest_01!$F441+Invest_02!$F441</f>
        <v>1236283.87605708</v>
      </c>
    </row>
    <row r="442" customFormat="false" ht="12.05" hidden="false" customHeight="false" outlineLevel="0" collapsed="false">
      <c r="A442" s="67" t="n">
        <v>438</v>
      </c>
      <c r="B442" s="68" t="n">
        <f aca="false">EOMONTH(Input!$C$7,A442)</f>
        <v>56249</v>
      </c>
      <c r="D442" s="69" t="n">
        <f aca="false">RollUp!$AB442+RollUp!$AA442+Mortgage!$I442+401k_01!$H442+401k_02!$H442+Roth_01!$F442+Roth_02!$F442+IRA_01!$F442+IRA_02!$F442+Invest_01!$F442+Invest_02!$F442</f>
        <v>1231546.62262101</v>
      </c>
    </row>
    <row r="443" customFormat="false" ht="12.05" hidden="false" customHeight="false" outlineLevel="0" collapsed="false">
      <c r="A443" s="67" t="n">
        <v>439</v>
      </c>
      <c r="B443" s="68" t="n">
        <f aca="false">EOMONTH(Input!$C$7,A443)</f>
        <v>56280</v>
      </c>
      <c r="D443" s="69" t="n">
        <f aca="false">RollUp!$AB443+RollUp!$AA443+Mortgage!$I443+401k_01!$H443+401k_02!$H443+Roth_01!$F443+Roth_02!$F443+IRA_01!$F443+IRA_02!$F443+Invest_01!$F443+Invest_02!$F443</f>
        <v>1226800.3290759</v>
      </c>
    </row>
    <row r="444" customFormat="false" ht="12.05" hidden="false" customHeight="false" outlineLevel="0" collapsed="false">
      <c r="A444" s="67" t="n">
        <v>440</v>
      </c>
      <c r="B444" s="68" t="n">
        <f aca="false">EOMONTH(Input!$C$7,A444)</f>
        <v>56308</v>
      </c>
      <c r="D444" s="69" t="n">
        <f aca="false">RollUp!$AB444+RollUp!$AA444+Mortgage!$I444+401k_01!$H444+401k_02!$H444+Roth_01!$F444+Roth_02!$F444+IRA_01!$F444+IRA_02!$F444+Invest_01!$F444+Invest_02!$F444</f>
        <v>1222044.95780509</v>
      </c>
    </row>
    <row r="445" customFormat="false" ht="12.05" hidden="false" customHeight="false" outlineLevel="0" collapsed="false">
      <c r="A445" s="67" t="n">
        <v>441</v>
      </c>
      <c r="B445" s="68" t="n">
        <f aca="false">EOMONTH(Input!$C$7,A445)</f>
        <v>56339</v>
      </c>
      <c r="D445" s="69" t="n">
        <f aca="false">RollUp!$AB445+RollUp!$AA445+Mortgage!$I445+401k_01!$H445+401k_02!$H445+Roth_01!$F445+Roth_02!$F445+IRA_01!$F445+IRA_02!$F445+Invest_01!$F445+Invest_02!$F445</f>
        <v>1217280.47103489</v>
      </c>
    </row>
    <row r="446" customFormat="false" ht="12.05" hidden="false" customHeight="false" outlineLevel="0" collapsed="false">
      <c r="A446" s="67" t="n">
        <v>442</v>
      </c>
      <c r="B446" s="68" t="n">
        <f aca="false">EOMONTH(Input!$C$7,A446)</f>
        <v>56369</v>
      </c>
      <c r="D446" s="69" t="n">
        <f aca="false">RollUp!$AB446+RollUp!$AA446+Mortgage!$I446+401k_01!$H446+401k_02!$H446+Roth_01!$F446+Roth_02!$F446+IRA_01!$F446+IRA_02!$F446+Invest_01!$F446+Invest_02!$F446</f>
        <v>1212506.83083385</v>
      </c>
    </row>
    <row r="447" customFormat="false" ht="12.05" hidden="false" customHeight="false" outlineLevel="0" collapsed="false">
      <c r="A447" s="67" t="n">
        <v>443</v>
      </c>
      <c r="B447" s="68" t="n">
        <f aca="false">EOMONTH(Input!$C$7,A447)</f>
        <v>56400</v>
      </c>
      <c r="D447" s="69" t="n">
        <f aca="false">RollUp!$AB447+RollUp!$AA447+Mortgage!$I447+401k_01!$H447+401k_02!$H447+Roth_01!$F447+Roth_02!$F447+IRA_01!$F447+IRA_02!$F447+Invest_01!$F447+Invest_02!$F447</f>
        <v>1207723.99911217</v>
      </c>
    </row>
    <row r="448" customFormat="false" ht="12.05" hidden="false" customHeight="false" outlineLevel="0" collapsed="false">
      <c r="A448" s="67" t="n">
        <v>444</v>
      </c>
      <c r="B448" s="68" t="n">
        <f aca="false">EOMONTH(Input!$C$7,A448)</f>
        <v>56430</v>
      </c>
      <c r="D448" s="69" t="n">
        <f aca="false">RollUp!$AB448+RollUp!$AA448+Mortgage!$I448+401k_01!$H448+401k_02!$H448+Roth_01!$F448+Roth_02!$F448+IRA_01!$F448+IRA_02!$F448+Invest_01!$F448+Invest_02!$F448</f>
        <v>1202931.93762103</v>
      </c>
    </row>
    <row r="449" customFormat="false" ht="12.05" hidden="false" customHeight="false" outlineLevel="0" collapsed="false">
      <c r="A449" s="67" t="n">
        <v>445</v>
      </c>
      <c r="B449" s="68" t="n">
        <f aca="false">EOMONTH(Input!$C$7,A449)</f>
        <v>56461</v>
      </c>
      <c r="D449" s="69" t="n">
        <f aca="false">RollUp!$AB449+RollUp!$AA449+Mortgage!$I449+401k_01!$H449+401k_02!$H449+Roth_01!$F449+Roth_02!$F449+IRA_01!$F449+IRA_02!$F449+Invest_01!$F449+Invest_02!$F449</f>
        <v>1198130.60795187</v>
      </c>
    </row>
    <row r="450" customFormat="false" ht="12.05" hidden="false" customHeight="false" outlineLevel="0" collapsed="false">
      <c r="A450" s="67" t="n">
        <v>446</v>
      </c>
      <c r="B450" s="68" t="n">
        <f aca="false">EOMONTH(Input!$C$7,A450)</f>
        <v>56492</v>
      </c>
      <c r="D450" s="69" t="n">
        <f aca="false">RollUp!$AB450+RollUp!$AA450+Mortgage!$I450+401k_01!$H450+401k_02!$H450+Roth_01!$F450+Roth_02!$F450+IRA_01!$F450+IRA_02!$F450+Invest_01!$F450+Invest_02!$F450</f>
        <v>1193319.9715358</v>
      </c>
    </row>
    <row r="451" customFormat="false" ht="12.05" hidden="false" customHeight="false" outlineLevel="0" collapsed="false">
      <c r="A451" s="67" t="n">
        <v>447</v>
      </c>
      <c r="B451" s="68" t="n">
        <f aca="false">EOMONTH(Input!$C$7,A451)</f>
        <v>56522</v>
      </c>
      <c r="D451" s="69" t="n">
        <f aca="false">RollUp!$AB451+RollUp!$AA451+Mortgage!$I451+401k_01!$H451+401k_02!$H451+Roth_01!$F451+Roth_02!$F451+IRA_01!$F451+IRA_02!$F451+Invest_01!$F451+Invest_02!$F451</f>
        <v>1188499.98964288</v>
      </c>
    </row>
    <row r="452" customFormat="false" ht="12.05" hidden="false" customHeight="false" outlineLevel="0" collapsed="false">
      <c r="A452" s="67" t="n">
        <v>448</v>
      </c>
      <c r="B452" s="68" t="n">
        <f aca="false">EOMONTH(Input!$C$7,A452)</f>
        <v>56553</v>
      </c>
      <c r="D452" s="69" t="n">
        <f aca="false">RollUp!$AB452+RollUp!$AA452+Mortgage!$I452+401k_01!$H452+401k_02!$H452+Roth_01!$F452+Roth_02!$F452+IRA_01!$F452+IRA_02!$F452+Invest_01!$F452+Invest_02!$F452</f>
        <v>1183670.62338148</v>
      </c>
    </row>
    <row r="453" customFormat="false" ht="12.05" hidden="false" customHeight="false" outlineLevel="0" collapsed="false">
      <c r="A453" s="67" t="n">
        <v>449</v>
      </c>
      <c r="B453" s="68" t="n">
        <f aca="false">EOMONTH(Input!$C$7,A453)</f>
        <v>56583</v>
      </c>
      <c r="D453" s="69" t="n">
        <f aca="false">RollUp!$AB453+RollUp!$AA453+Mortgage!$I453+401k_01!$H453+401k_02!$H453+Roth_01!$F453+Roth_02!$F453+IRA_01!$F453+IRA_02!$F453+Invest_01!$F453+Invest_02!$F453</f>
        <v>1178831.83369757</v>
      </c>
    </row>
    <row r="454" customFormat="false" ht="12.05" hidden="false" customHeight="false" outlineLevel="0" collapsed="false">
      <c r="A454" s="67" t="n">
        <v>450</v>
      </c>
      <c r="B454" s="68" t="n">
        <f aca="false">EOMONTH(Input!$C$7,A454)</f>
        <v>56614</v>
      </c>
      <c r="D454" s="69" t="n">
        <f aca="false">RollUp!$AB454+RollUp!$AA454+Mortgage!$I454+401k_01!$H454+401k_02!$H454+Roth_01!$F454+Roth_02!$F454+IRA_01!$F454+IRA_02!$F454+Invest_01!$F454+Invest_02!$F454</f>
        <v>1173983.58137408</v>
      </c>
    </row>
    <row r="455" customFormat="false" ht="12.05" hidden="false" customHeight="false" outlineLevel="0" collapsed="false">
      <c r="A455" s="67" t="n">
        <v>451</v>
      </c>
      <c r="B455" s="68" t="n">
        <f aca="false">EOMONTH(Input!$C$7,A455)</f>
        <v>56645</v>
      </c>
      <c r="D455" s="69" t="n">
        <f aca="false">RollUp!$AB455+RollUp!$AA455+Mortgage!$I455+401k_01!$H455+401k_02!$H455+Roth_01!$F455+Roth_02!$F455+IRA_01!$F455+IRA_02!$F455+Invest_01!$F455+Invest_02!$F455</f>
        <v>1169125.82703021</v>
      </c>
    </row>
    <row r="456" customFormat="false" ht="12.05" hidden="false" customHeight="false" outlineLevel="0" collapsed="false">
      <c r="A456" s="67" t="n">
        <v>452</v>
      </c>
      <c r="B456" s="68" t="n">
        <f aca="false">EOMONTH(Input!$C$7,A456)</f>
        <v>56673</v>
      </c>
      <c r="D456" s="69" t="n">
        <f aca="false">RollUp!$AB456+RollUp!$AA456+Mortgage!$I456+401k_01!$H456+401k_02!$H456+Roth_01!$F456+Roth_02!$F456+IRA_01!$F456+IRA_02!$F456+Invest_01!$F456+Invest_02!$F456</f>
        <v>1164258.53112073</v>
      </c>
    </row>
    <row r="457" customFormat="false" ht="12.05" hidden="false" customHeight="false" outlineLevel="0" collapsed="false">
      <c r="A457" s="67" t="n">
        <v>453</v>
      </c>
      <c r="B457" s="68" t="n">
        <f aca="false">EOMONTH(Input!$C$7,A457)</f>
        <v>56704</v>
      </c>
      <c r="D457" s="69" t="n">
        <f aca="false">RollUp!$AB457+RollUp!$AA457+Mortgage!$I457+401k_01!$H457+401k_02!$H457+Roth_01!$F457+Roth_02!$F457+IRA_01!$F457+IRA_02!$F457+Invest_01!$F457+Invest_02!$F457</f>
        <v>1159381.65393532</v>
      </c>
    </row>
    <row r="458" customFormat="false" ht="12.05" hidden="false" customHeight="false" outlineLevel="0" collapsed="false">
      <c r="A458" s="67" t="n">
        <v>454</v>
      </c>
      <c r="B458" s="68" t="n">
        <f aca="false">EOMONTH(Input!$C$7,A458)</f>
        <v>56734</v>
      </c>
      <c r="D458" s="69" t="n">
        <f aca="false">RollUp!$AB458+RollUp!$AA458+Mortgage!$I458+401k_01!$H458+401k_02!$H458+Roth_01!$F458+Roth_02!$F458+IRA_01!$F458+IRA_02!$F458+Invest_01!$F458+Invest_02!$F458</f>
        <v>1154495.15559786</v>
      </c>
    </row>
    <row r="459" customFormat="false" ht="12.05" hidden="false" customHeight="false" outlineLevel="0" collapsed="false">
      <c r="A459" s="67" t="n">
        <v>455</v>
      </c>
      <c r="B459" s="68" t="n">
        <f aca="false">EOMONTH(Input!$C$7,A459)</f>
        <v>56765</v>
      </c>
      <c r="D459" s="69" t="n">
        <f aca="false">RollUp!$AB459+RollUp!$AA459+Mortgage!$I459+401k_01!$H459+401k_02!$H459+Roth_01!$F459+Roth_02!$F459+IRA_01!$F459+IRA_02!$F459+Invest_01!$F459+Invest_02!$F459</f>
        <v>1149598.99606575</v>
      </c>
    </row>
    <row r="460" customFormat="false" ht="12.05" hidden="false" customHeight="false" outlineLevel="0" collapsed="false">
      <c r="A460" s="67" t="n">
        <v>456</v>
      </c>
      <c r="B460" s="68" t="n">
        <f aca="false">EOMONTH(Input!$C$7,A460)</f>
        <v>56795</v>
      </c>
      <c r="D460" s="69" t="n">
        <f aca="false">RollUp!$AB460+RollUp!$AA460+Mortgage!$I460+401k_01!$H460+401k_02!$H460+Roth_01!$F460+Roth_02!$F460+IRA_01!$F460+IRA_02!$F460+Invest_01!$F460+Invest_02!$F460</f>
        <v>1144693.13512921</v>
      </c>
    </row>
    <row r="461" customFormat="false" ht="12.05" hidden="false" customHeight="false" outlineLevel="0" collapsed="false">
      <c r="A461" s="67" t="n">
        <v>457</v>
      </c>
      <c r="B461" s="68" t="n">
        <f aca="false">EOMONTH(Input!$C$7,A461)</f>
        <v>56826</v>
      </c>
      <c r="D461" s="69" t="n">
        <f aca="false">RollUp!$AB461+RollUp!$AA461+Mortgage!$I461+401k_01!$H461+401k_02!$H461+Roth_01!$F461+Roth_02!$F461+IRA_01!$F461+IRA_02!$F461+Invest_01!$F461+Invest_02!$F461</f>
        <v>1139777.53241059</v>
      </c>
    </row>
    <row r="462" customFormat="false" ht="12.05" hidden="false" customHeight="false" outlineLevel="0" collapsed="false">
      <c r="A462" s="67" t="n">
        <v>458</v>
      </c>
      <c r="B462" s="68" t="n">
        <f aca="false">EOMONTH(Input!$C$7,A462)</f>
        <v>56857</v>
      </c>
      <c r="D462" s="69" t="n">
        <f aca="false">RollUp!$AB462+RollUp!$AA462+Mortgage!$I462+401k_01!$H462+401k_02!$H462+Roth_01!$F462+Roth_02!$F462+IRA_01!$F462+IRA_02!$F462+Invest_01!$F462+Invest_02!$F462</f>
        <v>1134852.14736369</v>
      </c>
    </row>
    <row r="463" customFormat="false" ht="12.05" hidden="false" customHeight="false" outlineLevel="0" collapsed="false">
      <c r="A463" s="67" t="n">
        <v>459</v>
      </c>
      <c r="B463" s="68" t="n">
        <f aca="false">EOMONTH(Input!$C$7,A463)</f>
        <v>56887</v>
      </c>
      <c r="D463" s="69" t="n">
        <f aca="false">RollUp!$AB463+RollUp!$AA463+Mortgage!$I463+401k_01!$H463+401k_02!$H463+Roth_01!$F463+Roth_02!$F463+IRA_01!$F463+IRA_02!$F463+Invest_01!$F463+Invest_02!$F463</f>
        <v>1129916.93927299</v>
      </c>
    </row>
    <row r="464" customFormat="false" ht="12.05" hidden="false" customHeight="false" outlineLevel="0" collapsed="false">
      <c r="A464" s="67" t="n">
        <v>460</v>
      </c>
      <c r="B464" s="68" t="n">
        <f aca="false">EOMONTH(Input!$C$7,A464)</f>
        <v>56918</v>
      </c>
      <c r="D464" s="69" t="n">
        <f aca="false">RollUp!$AB464+RollUp!$AA464+Mortgage!$I464+401k_01!$H464+401k_02!$H464+Roth_01!$F464+Roth_02!$F464+IRA_01!$F464+IRA_02!$F464+Invest_01!$F464+Invest_02!$F464</f>
        <v>1124971.86725304</v>
      </c>
    </row>
    <row r="465" customFormat="false" ht="12.05" hidden="false" customHeight="false" outlineLevel="0" collapsed="false">
      <c r="A465" s="67" t="n">
        <v>461</v>
      </c>
      <c r="B465" s="68" t="n">
        <f aca="false">EOMONTH(Input!$C$7,A465)</f>
        <v>56948</v>
      </c>
      <c r="D465" s="69" t="n">
        <f aca="false">RollUp!$AB465+RollUp!$AA465+Mortgage!$I465+401k_01!$H465+401k_02!$H465+Roth_01!$F465+Roth_02!$F465+IRA_01!$F465+IRA_02!$F465+Invest_01!$F465+Invest_02!$F465</f>
        <v>1120016.89024765</v>
      </c>
    </row>
    <row r="466" customFormat="false" ht="12.05" hidden="false" customHeight="false" outlineLevel="0" collapsed="false">
      <c r="A466" s="67" t="n">
        <v>462</v>
      </c>
      <c r="B466" s="68" t="n">
        <f aca="false">EOMONTH(Input!$C$7,A466)</f>
        <v>56979</v>
      </c>
      <c r="D466" s="69" t="n">
        <f aca="false">RollUp!$AB466+RollUp!$AA466+Mortgage!$I466+401k_01!$H466+401k_02!$H466+Roth_01!$F466+Roth_02!$F466+IRA_01!$F466+IRA_02!$F466+Invest_01!$F466+Invest_02!$F466</f>
        <v>1115051.96702926</v>
      </c>
    </row>
    <row r="467" customFormat="false" ht="12.05" hidden="false" customHeight="false" outlineLevel="0" collapsed="false">
      <c r="A467" s="67" t="n">
        <v>463</v>
      </c>
      <c r="B467" s="68" t="n">
        <f aca="false">EOMONTH(Input!$C$7,A467)</f>
        <v>57010</v>
      </c>
      <c r="D467" s="69" t="n">
        <f aca="false">RollUp!$AB467+RollUp!$AA467+Mortgage!$I467+401k_01!$H467+401k_02!$H467+Roth_01!$F467+Roth_02!$F467+IRA_01!$F467+IRA_02!$F467+Invest_01!$F467+Invest_02!$F467</f>
        <v>1110077.0561982</v>
      </c>
    </row>
    <row r="468" customFormat="false" ht="12.05" hidden="false" customHeight="false" outlineLevel="0" collapsed="false">
      <c r="A468" s="67" t="n">
        <v>464</v>
      </c>
      <c r="B468" s="68" t="n">
        <f aca="false">EOMONTH(Input!$C$7,A468)</f>
        <v>57039</v>
      </c>
      <c r="D468" s="69" t="n">
        <f aca="false">RollUp!$AB468+RollUp!$AA468+Mortgage!$I468+401k_01!$H468+401k_02!$H468+Roth_01!$F468+Roth_02!$F468+IRA_01!$F468+IRA_02!$F468+Invest_01!$F468+Invest_02!$F468</f>
        <v>1105092.11618195</v>
      </c>
    </row>
    <row r="469" customFormat="false" ht="12.05" hidden="false" customHeight="false" outlineLevel="0" collapsed="false">
      <c r="A469" s="67" t="n">
        <v>465</v>
      </c>
      <c r="B469" s="68" t="n">
        <f aca="false">EOMONTH(Input!$C$7,A469)</f>
        <v>57070</v>
      </c>
      <c r="D469" s="69" t="n">
        <f aca="false">RollUp!$AB469+RollUp!$AA469+Mortgage!$I469+401k_01!$H469+401k_02!$H469+Roth_01!$F469+Roth_02!$F469+IRA_01!$F469+IRA_02!$F469+Invest_01!$F469+Invest_02!$F469</f>
        <v>1100097.10523444</v>
      </c>
    </row>
    <row r="470" customFormat="false" ht="12.05" hidden="false" customHeight="false" outlineLevel="0" collapsed="false">
      <c r="A470" s="67" t="n">
        <v>466</v>
      </c>
      <c r="B470" s="68" t="n">
        <f aca="false">EOMONTH(Input!$C$7,A470)</f>
        <v>57100</v>
      </c>
      <c r="D470" s="69" t="n">
        <f aca="false">RollUp!$AB470+RollUp!$AA470+Mortgage!$I470+401k_01!$H470+401k_02!$H470+Roth_01!$F470+Roth_02!$F470+IRA_01!$F470+IRA_02!$F470+Invest_01!$F470+Invest_02!$F470</f>
        <v>1095091.98143533</v>
      </c>
    </row>
    <row r="471" customFormat="false" ht="12.05" hidden="false" customHeight="false" outlineLevel="0" collapsed="false">
      <c r="A471" s="67" t="n">
        <v>467</v>
      </c>
      <c r="B471" s="68" t="n">
        <f aca="false">EOMONTH(Input!$C$7,A471)</f>
        <v>57131</v>
      </c>
      <c r="D471" s="69" t="n">
        <f aca="false">RollUp!$AB471+RollUp!$AA471+Mortgage!$I471+401k_01!$H471+401k_02!$H471+Roth_01!$F471+Roth_02!$F471+IRA_01!$F471+IRA_02!$F471+Invest_01!$F471+Invest_02!$F471</f>
        <v>1090076.70268927</v>
      </c>
    </row>
    <row r="472" customFormat="false" ht="12.05" hidden="false" customHeight="false" outlineLevel="0" collapsed="false">
      <c r="A472" s="67" t="n">
        <v>468</v>
      </c>
      <c r="B472" s="68" t="n">
        <f aca="false">EOMONTH(Input!$C$7,A472)</f>
        <v>57161</v>
      </c>
      <c r="D472" s="69" t="n">
        <f aca="false">RollUp!$AB472+RollUp!$AA472+Mortgage!$I472+401k_01!$H472+401k_02!$H472+Roth_01!$F472+Roth_02!$F472+IRA_01!$F472+IRA_02!$F472+Invest_01!$F472+Invest_02!$F472</f>
        <v>1085051.22672518</v>
      </c>
    </row>
    <row r="473" customFormat="false" ht="12.05" hidden="false" customHeight="false" outlineLevel="0" collapsed="false">
      <c r="A473" s="67" t="n">
        <v>469</v>
      </c>
      <c r="B473" s="68" t="n">
        <f aca="false">EOMONTH(Input!$C$7,A473)</f>
        <v>57192</v>
      </c>
      <c r="D473" s="69" t="n">
        <f aca="false">RollUp!$AB473+RollUp!$AA473+Mortgage!$I473+401k_01!$H473+401k_02!$H473+Roth_01!$F473+Roth_02!$F473+IRA_01!$F473+IRA_02!$F473+Invest_01!$F473+Invest_02!$F473</f>
        <v>1080015.51109553</v>
      </c>
    </row>
    <row r="474" customFormat="false" ht="12.05" hidden="false" customHeight="false" outlineLevel="0" collapsed="false">
      <c r="A474" s="67" t="n">
        <v>470</v>
      </c>
      <c r="B474" s="68" t="n">
        <f aca="false">EOMONTH(Input!$C$7,A474)</f>
        <v>57223</v>
      </c>
      <c r="D474" s="69" t="n">
        <f aca="false">RollUp!$AB474+RollUp!$AA474+Mortgage!$I474+401k_01!$H474+401k_02!$H474+Roth_01!$F474+Roth_02!$F474+IRA_01!$F474+IRA_02!$F474+Invest_01!$F474+Invest_02!$F474</f>
        <v>1074969.51317555</v>
      </c>
    </row>
    <row r="475" customFormat="false" ht="12.05" hidden="false" customHeight="false" outlineLevel="0" collapsed="false">
      <c r="A475" s="67" t="n">
        <v>471</v>
      </c>
      <c r="B475" s="68" t="n">
        <f aca="false">EOMONTH(Input!$C$7,A475)</f>
        <v>57253</v>
      </c>
      <c r="D475" s="69" t="n">
        <f aca="false">RollUp!$AB475+RollUp!$AA475+Mortgage!$I475+401k_01!$H475+401k_02!$H475+Roth_01!$F475+Roth_02!$F475+IRA_01!$F475+IRA_02!$F475+Invest_01!$F475+Invest_02!$F475</f>
        <v>1069913.19016258</v>
      </c>
    </row>
    <row r="476" customFormat="false" ht="12.05" hidden="false" customHeight="false" outlineLevel="0" collapsed="false">
      <c r="A476" s="67" t="n">
        <v>472</v>
      </c>
      <c r="B476" s="68" t="n">
        <f aca="false">EOMONTH(Input!$C$7,A476)</f>
        <v>57284</v>
      </c>
      <c r="D476" s="69" t="n">
        <f aca="false">RollUp!$AB476+RollUp!$AA476+Mortgage!$I476+401k_01!$H476+401k_02!$H476+Roth_01!$F476+Roth_02!$F476+IRA_01!$F476+IRA_02!$F476+Invest_01!$F476+Invest_02!$F476</f>
        <v>1064846.49907525</v>
      </c>
    </row>
    <row r="477" customFormat="false" ht="12.05" hidden="false" customHeight="false" outlineLevel="0" collapsed="false">
      <c r="A477" s="67" t="n">
        <v>473</v>
      </c>
      <c r="B477" s="68" t="n">
        <f aca="false">EOMONTH(Input!$C$7,A477)</f>
        <v>57314</v>
      </c>
      <c r="D477" s="69" t="n">
        <f aca="false">RollUp!$AB477+RollUp!$AA477+Mortgage!$I477+401k_01!$H477+401k_02!$H477+Roth_01!$F477+Roth_02!$F477+IRA_01!$F477+IRA_02!$F477+Invest_01!$F477+Invest_02!$F477</f>
        <v>1059769.39675276</v>
      </c>
    </row>
    <row r="478" customFormat="false" ht="12.05" hidden="false" customHeight="false" outlineLevel="0" collapsed="false">
      <c r="A478" s="67" t="n">
        <v>474</v>
      </c>
      <c r="B478" s="68" t="n">
        <f aca="false">EOMONTH(Input!$C$7,A478)</f>
        <v>57345</v>
      </c>
      <c r="D478" s="69" t="n">
        <f aca="false">RollUp!$AB478+RollUp!$AA478+Mortgage!$I478+401k_01!$H478+401k_02!$H478+Roth_01!$F478+Roth_02!$F478+IRA_01!$F478+IRA_02!$F478+Invest_01!$F478+Invest_02!$F478</f>
        <v>1054681.83985416</v>
      </c>
    </row>
    <row r="479" customFormat="false" ht="12.05" hidden="false" customHeight="false" outlineLevel="0" collapsed="false">
      <c r="A479" s="67" t="n">
        <v>475</v>
      </c>
      <c r="B479" s="68" t="n">
        <f aca="false">EOMONTH(Input!$C$7,A479)</f>
        <v>57376</v>
      </c>
      <c r="D479" s="69" t="n">
        <f aca="false">RollUp!$AB479+RollUp!$AA479+Mortgage!$I479+401k_01!$H479+401k_02!$H479+Roth_01!$F479+Roth_02!$F479+IRA_01!$F479+IRA_02!$F479+Invest_01!$F479+Invest_02!$F479</f>
        <v>1049583.78485755</v>
      </c>
    </row>
    <row r="480" customFormat="false" ht="12.05" hidden="false" customHeight="false" outlineLevel="0" collapsed="false">
      <c r="A480" s="67" t="n">
        <v>476</v>
      </c>
      <c r="B480" s="68" t="n">
        <f aca="false">EOMONTH(Input!$C$7,A480)</f>
        <v>57404</v>
      </c>
      <c r="D480" s="69" t="n">
        <f aca="false">RollUp!$AB480+RollUp!$AA480+Mortgage!$I480+401k_01!$H480+401k_02!$H480+Roth_01!$F480+Roth_02!$F480+IRA_01!$F480+IRA_02!$F480+Invest_01!$F480+Invest_02!$F480</f>
        <v>1044475.18805937</v>
      </c>
    </row>
    <row r="481" customFormat="false" ht="12.05" hidden="false" customHeight="false" outlineLevel="0" collapsed="false">
      <c r="A481" s="67" t="n">
        <v>477</v>
      </c>
      <c r="B481" s="68" t="n">
        <f aca="false">EOMONTH(Input!$C$7,A481)</f>
        <v>57435</v>
      </c>
      <c r="D481" s="69" t="n">
        <f aca="false">RollUp!$AB481+RollUp!$AA481+Mortgage!$I481+401k_01!$H481+401k_02!$H481+Roth_01!$F481+Roth_02!$F481+IRA_01!$F481+IRA_02!$F481+Invest_01!$F481+Invest_02!$F481</f>
        <v>1039356.00557361</v>
      </c>
    </row>
    <row r="482" customFormat="false" ht="12.05" hidden="false" customHeight="false" outlineLevel="0" collapsed="false">
      <c r="A482" s="67" t="n">
        <v>478</v>
      </c>
      <c r="B482" s="68" t="n">
        <f aca="false">EOMONTH(Input!$C$7,A482)</f>
        <v>57465</v>
      </c>
      <c r="D482" s="69" t="n">
        <f aca="false">RollUp!$AB482+RollUp!$AA482+Mortgage!$I482+401k_01!$H482+401k_02!$H482+Roth_01!$F482+Roth_02!$F482+IRA_01!$F482+IRA_02!$F482+Invest_01!$F482+Invest_02!$F482</f>
        <v>1034226.19333108</v>
      </c>
    </row>
    <row r="483" customFormat="false" ht="12.05" hidden="false" customHeight="false" outlineLevel="0" collapsed="false">
      <c r="A483" s="67" t="n">
        <v>479</v>
      </c>
      <c r="B483" s="68" t="n">
        <f aca="false">EOMONTH(Input!$C$7,A483)</f>
        <v>57496</v>
      </c>
      <c r="D483" s="69" t="n">
        <f aca="false">RollUp!$AB483+RollUp!$AA483+Mortgage!$I483+401k_01!$H483+401k_02!$H483+Roth_01!$F483+Roth_02!$F483+IRA_01!$F483+IRA_02!$F483+Invest_01!$F483+Invest_02!$F483</f>
        <v>1029085.70707861</v>
      </c>
    </row>
    <row r="484" customFormat="false" ht="12.05" hidden="false" customHeight="false" outlineLevel="0" collapsed="false">
      <c r="A484" s="67" t="n">
        <v>480</v>
      </c>
      <c r="B484" s="68" t="n">
        <f aca="false">EOMONTH(Input!$C$7,A484)</f>
        <v>57526</v>
      </c>
      <c r="D484" s="69" t="n">
        <f aca="false">RollUp!$AB484+RollUp!$AA484+Mortgage!$I484+401k_01!$H484+401k_02!$H484+Roth_01!$F484+Roth_02!$F484+IRA_01!$F484+IRA_02!$F484+Invest_01!$F484+Invest_02!$F484</f>
        <v>1023934.50237832</v>
      </c>
    </row>
    <row r="485" customFormat="false" ht="12.05" hidden="false" customHeight="false" outlineLevel="0" collapsed="false">
      <c r="A485" s="67" t="n">
        <v>481</v>
      </c>
      <c r="B485" s="68" t="n">
        <f aca="false">EOMONTH(Input!$C$7,A485)</f>
        <v>57557</v>
      </c>
      <c r="D485" s="69" t="n">
        <f aca="false">RollUp!$AB485+RollUp!$AA485+Mortgage!$I485+401k_01!$H485+401k_02!$H485+Roth_01!$F485+Roth_02!$F485+IRA_01!$F485+IRA_02!$F485+Invest_01!$F485+Invest_02!$F485</f>
        <v>1018772.53460683</v>
      </c>
    </row>
    <row r="486" customFormat="false" ht="12.05" hidden="false" customHeight="false" outlineLevel="0" collapsed="false">
      <c r="A486" s="67" t="n">
        <v>482</v>
      </c>
      <c r="B486" s="68" t="n">
        <f aca="false">EOMONTH(Input!$C$7,A486)</f>
        <v>57588</v>
      </c>
      <c r="D486" s="69" t="n">
        <f aca="false">RollUp!$AB486+RollUp!$AA486+Mortgage!$I486+401k_01!$H486+401k_02!$H486+Roth_01!$F486+Roth_02!$F486+IRA_01!$F486+IRA_02!$F486+Invest_01!$F486+Invest_02!$F486</f>
        <v>1013599.75895448</v>
      </c>
    </row>
    <row r="487" customFormat="false" ht="12.05" hidden="false" customHeight="false" outlineLevel="0" collapsed="false">
      <c r="A487" s="67" t="n">
        <v>483</v>
      </c>
      <c r="B487" s="68" t="n">
        <f aca="false">EOMONTH(Input!$C$7,A487)</f>
        <v>57618</v>
      </c>
      <c r="D487" s="69" t="n">
        <f aca="false">RollUp!$AB487+RollUp!$AA487+Mortgage!$I487+401k_01!$H487+401k_02!$H487+Roth_01!$F487+Roth_02!$F487+IRA_01!$F487+IRA_02!$F487+Invest_01!$F487+Invest_02!$F487</f>
        <v>1008416.13042457</v>
      </c>
    </row>
    <row r="488" customFormat="false" ht="12.05" hidden="false" customHeight="false" outlineLevel="0" collapsed="false">
      <c r="A488" s="67" t="n">
        <v>484</v>
      </c>
      <c r="B488" s="68" t="n">
        <f aca="false">EOMONTH(Input!$C$7,A488)</f>
        <v>57649</v>
      </c>
      <c r="D488" s="69" t="n">
        <f aca="false">RollUp!$AB488+RollUp!$AA488+Mortgage!$I488+401k_01!$H488+401k_02!$H488+Roth_01!$F488+Roth_02!$F488+IRA_01!$F488+IRA_02!$F488+Invest_01!$F488+Invest_02!$F488</f>
        <v>1003221.60383258</v>
      </c>
    </row>
    <row r="489" customFormat="false" ht="12.05" hidden="false" customHeight="false" outlineLevel="0" collapsed="false">
      <c r="A489" s="67" t="n">
        <v>485</v>
      </c>
      <c r="B489" s="68" t="n">
        <f aca="false">EOMONTH(Input!$C$7,A489)</f>
        <v>57679</v>
      </c>
      <c r="D489" s="69" t="n">
        <f aca="false">RollUp!$AB489+RollUp!$AA489+Mortgage!$I489+401k_01!$H489+401k_02!$H489+Roth_01!$F489+Roth_02!$F489+IRA_01!$F489+IRA_02!$F489+Invest_01!$F489+Invest_02!$F489</f>
        <v>998016.133805363</v>
      </c>
    </row>
    <row r="490" customFormat="false" ht="12.05" hidden="false" customHeight="false" outlineLevel="0" collapsed="false">
      <c r="A490" s="67" t="n">
        <v>486</v>
      </c>
      <c r="B490" s="68" t="n">
        <f aca="false">EOMONTH(Input!$C$7,A490)</f>
        <v>57710</v>
      </c>
      <c r="D490" s="69" t="n">
        <f aca="false">RollUp!$AB490+RollUp!$AA490+Mortgage!$I490+401k_01!$H490+401k_02!$H490+Roth_01!$F490+Roth_02!$F490+IRA_01!$F490+IRA_02!$F490+Invest_01!$F490+Invest_02!$F490</f>
        <v>992799.6747804</v>
      </c>
    </row>
    <row r="491" customFormat="false" ht="12.05" hidden="false" customHeight="false" outlineLevel="0" collapsed="false">
      <c r="A491" s="67" t="n">
        <v>487</v>
      </c>
      <c r="B491" s="68" t="n">
        <f aca="false">EOMONTH(Input!$C$7,A491)</f>
        <v>57741</v>
      </c>
      <c r="D491" s="69" t="n">
        <f aca="false">RollUp!$AB491+RollUp!$AA491+Mortgage!$I491+401k_01!$H491+401k_02!$H491+Roth_01!$F491+Roth_02!$F491+IRA_01!$F491+IRA_02!$F491+Invest_01!$F491+Invest_02!$F491</f>
        <v>987572.181004972</v>
      </c>
    </row>
    <row r="492" customFormat="false" ht="12.05" hidden="false" customHeight="false" outlineLevel="0" collapsed="false">
      <c r="A492" s="67" t="n">
        <v>488</v>
      </c>
      <c r="B492" s="68" t="n">
        <f aca="false">EOMONTH(Input!$C$7,A492)</f>
        <v>57769</v>
      </c>
      <c r="D492" s="69" t="n">
        <f aca="false">RollUp!$AB492+RollUp!$AA492+Mortgage!$I492+401k_01!$H492+401k_02!$H492+Roth_01!$F492+Roth_02!$F492+IRA_01!$F492+IRA_02!$F492+Invest_01!$F492+Invest_02!$F492</f>
        <v>982333.606535386</v>
      </c>
    </row>
    <row r="493" customFormat="false" ht="12.05" hidden="false" customHeight="false" outlineLevel="0" collapsed="false">
      <c r="A493" s="67" t="n">
        <v>489</v>
      </c>
      <c r="B493" s="68" t="n">
        <f aca="false">EOMONTH(Input!$C$7,A493)</f>
        <v>57800</v>
      </c>
      <c r="D493" s="69" t="n">
        <f aca="false">RollUp!$AB493+RollUp!$AA493+Mortgage!$I493+401k_01!$H493+401k_02!$H493+Roth_01!$F493+Roth_02!$F493+IRA_01!$F493+IRA_02!$F493+Invest_01!$F493+Invest_02!$F493</f>
        <v>977083.905236176</v>
      </c>
    </row>
    <row r="494" customFormat="false" ht="12.05" hidden="false" customHeight="false" outlineLevel="0" collapsed="false">
      <c r="A494" s="67" t="n">
        <v>490</v>
      </c>
      <c r="B494" s="68" t="n">
        <f aca="false">EOMONTH(Input!$C$7,A494)</f>
        <v>57830</v>
      </c>
      <c r="D494" s="69" t="n">
        <f aca="false">RollUp!$AB494+RollUp!$AA494+Mortgage!$I494+401k_01!$H494+401k_02!$H494+Roth_01!$F494+Roth_02!$F494+IRA_01!$F494+IRA_02!$F494+Invest_01!$F494+Invest_02!$F494</f>
        <v>971823.030779303</v>
      </c>
    </row>
    <row r="495" customFormat="false" ht="12.05" hidden="false" customHeight="false" outlineLevel="0" collapsed="false">
      <c r="A495" s="67" t="n">
        <v>491</v>
      </c>
      <c r="B495" s="68" t="n">
        <f aca="false">EOMONTH(Input!$C$7,A495)</f>
        <v>57861</v>
      </c>
      <c r="D495" s="69" t="n">
        <f aca="false">RollUp!$AB495+RollUp!$AA495+Mortgage!$I495+401k_01!$H495+401k_02!$H495+Roth_01!$F495+Roth_02!$F495+IRA_01!$F495+IRA_02!$F495+Invest_01!$F495+Invest_02!$F495</f>
        <v>966550.936643352</v>
      </c>
    </row>
    <row r="496" customFormat="false" ht="12.05" hidden="false" customHeight="false" outlineLevel="0" collapsed="false">
      <c r="A496" s="67" t="n">
        <v>492</v>
      </c>
      <c r="B496" s="68" t="n">
        <f aca="false">EOMONTH(Input!$C$7,A496)</f>
        <v>57891</v>
      </c>
      <c r="D496" s="69" t="n">
        <f aca="false">RollUp!$AB496+RollUp!$AA496+Mortgage!$I496+401k_01!$H496+401k_02!$H496+Roth_01!$F496+Roth_02!$F496+IRA_01!$F496+IRA_02!$F496+Invest_01!$F496+Invest_02!$F496</f>
        <v>961267.576112729</v>
      </c>
    </row>
    <row r="497" customFormat="false" ht="12.05" hidden="false" customHeight="false" outlineLevel="0" collapsed="false">
      <c r="A497" s="67" t="n">
        <v>493</v>
      </c>
      <c r="B497" s="68" t="n">
        <f aca="false">EOMONTH(Input!$C$7,A497)</f>
        <v>57922</v>
      </c>
      <c r="D497" s="69" t="n">
        <f aca="false">RollUp!$AB497+RollUp!$AA497+Mortgage!$I497+401k_01!$H497+401k_02!$H497+Roth_01!$F497+Roth_02!$F497+IRA_01!$F497+IRA_02!$F497+Invest_01!$F497+Invest_02!$F497</f>
        <v>955972.902276845</v>
      </c>
    </row>
    <row r="498" customFormat="false" ht="12.05" hidden="false" customHeight="false" outlineLevel="0" collapsed="false">
      <c r="A498" s="67" t="n">
        <v>494</v>
      </c>
      <c r="B498" s="68" t="n">
        <f aca="false">EOMONTH(Input!$C$7,A498)</f>
        <v>57953</v>
      </c>
      <c r="D498" s="69" t="n">
        <f aca="false">RollUp!$AB498+RollUp!$AA498+Mortgage!$I498+401k_01!$H498+401k_02!$H498+Roth_01!$F498+Roth_02!$F498+IRA_01!$F498+IRA_02!$F498+Invest_01!$F498+Invest_02!$F498</f>
        <v>950666.868029309</v>
      </c>
    </row>
    <row r="499" customFormat="false" ht="12.05" hidden="false" customHeight="false" outlineLevel="0" collapsed="false">
      <c r="A499" s="67" t="n">
        <v>495</v>
      </c>
      <c r="B499" s="68" t="n">
        <f aca="false">EOMONTH(Input!$C$7,A499)</f>
        <v>57983</v>
      </c>
      <c r="D499" s="69" t="n">
        <f aca="false">RollUp!$AB499+RollUp!$AA499+Mortgage!$I499+401k_01!$H499+401k_02!$H499+Roth_01!$F499+Roth_02!$F499+IRA_01!$F499+IRA_02!$F499+Invest_01!$F499+Invest_02!$F499</f>
        <v>945349.426067114</v>
      </c>
    </row>
    <row r="500" customFormat="false" ht="12.05" hidden="false" customHeight="false" outlineLevel="0" collapsed="false">
      <c r="A500" s="67" t="n">
        <v>496</v>
      </c>
      <c r="B500" s="68" t="n">
        <f aca="false">EOMONTH(Input!$C$7,A500)</f>
        <v>58014</v>
      </c>
      <c r="D500" s="69" t="n">
        <f aca="false">RollUp!$AB500+RollUp!$AA500+Mortgage!$I500+401k_01!$H500+401k_02!$H500+Roth_01!$F500+Roth_02!$F500+IRA_01!$F500+IRA_02!$F500+Invest_01!$F500+Invest_02!$F500</f>
        <v>940020.528889806</v>
      </c>
    </row>
    <row r="501" customFormat="false" ht="12.05" hidden="false" customHeight="false" outlineLevel="0" collapsed="false">
      <c r="A501" s="67" t="n">
        <v>497</v>
      </c>
      <c r="B501" s="68" t="n">
        <f aca="false">EOMONTH(Input!$C$7,A501)</f>
        <v>58044</v>
      </c>
      <c r="D501" s="69" t="n">
        <f aca="false">RollUp!$AB501+RollUp!$AA501+Mortgage!$I501+401k_01!$H501+401k_02!$H501+Roth_01!$F501+Roth_02!$F501+IRA_01!$F501+IRA_02!$F501+Invest_01!$F501+Invest_02!$F501</f>
        <v>934680.128798675</v>
      </c>
    </row>
    <row r="502" customFormat="false" ht="12.05" hidden="false" customHeight="false" outlineLevel="0" collapsed="false">
      <c r="A502" s="67" t="n">
        <v>498</v>
      </c>
      <c r="B502" s="68" t="n">
        <f aca="false">EOMONTH(Input!$C$7,A502)</f>
        <v>58075</v>
      </c>
      <c r="D502" s="69" t="n">
        <f aca="false">RollUp!$AB502+RollUp!$AA502+Mortgage!$I502+401k_01!$H502+401k_02!$H502+Roth_01!$F502+Roth_02!$F502+IRA_01!$F502+IRA_02!$F502+Invest_01!$F502+Invest_02!$F502</f>
        <v>929328.177895921</v>
      </c>
    </row>
    <row r="503" customFormat="false" ht="12.05" hidden="false" customHeight="false" outlineLevel="0" collapsed="false">
      <c r="A503" s="67" t="n">
        <v>499</v>
      </c>
      <c r="B503" s="68" t="n">
        <f aca="false">EOMONTH(Input!$C$7,A503)</f>
        <v>58106</v>
      </c>
      <c r="D503" s="69" t="n">
        <f aca="false">RollUp!$AB503+RollUp!$AA503+Mortgage!$I503+401k_01!$H503+401k_02!$H503+Roth_01!$F503+Roth_02!$F503+IRA_01!$F503+IRA_02!$F503+Invest_01!$F503+Invest_02!$F503</f>
        <v>923964.628083821</v>
      </c>
    </row>
    <row r="504" customFormat="false" ht="12.05" hidden="false" customHeight="false" outlineLevel="0" collapsed="false">
      <c r="A504" s="67" t="n">
        <v>500</v>
      </c>
      <c r="B504" s="68" t="n">
        <f aca="false">EOMONTH(Input!$C$7,A504)</f>
        <v>58134</v>
      </c>
      <c r="D504" s="69" t="n">
        <f aca="false">RollUp!$AB504+RollUp!$AA504+Mortgage!$I504+401k_01!$H504+401k_02!$H504+Roth_01!$F504+Roth_02!$F504+IRA_01!$F504+IRA_02!$F504+Invest_01!$F504+Invest_02!$F504</f>
        <v>918589.431063907</v>
      </c>
    </row>
    <row r="505" customFormat="false" ht="12.05" hidden="false" customHeight="false" outlineLevel="0" collapsed="false">
      <c r="A505" s="67" t="n">
        <v>501</v>
      </c>
      <c r="B505" s="68" t="n">
        <f aca="false">EOMONTH(Input!$C$7,A505)</f>
        <v>58165</v>
      </c>
      <c r="D505" s="69" t="n">
        <f aca="false">RollUp!$AB505+RollUp!$AA505+Mortgage!$I505+401k_01!$H505+401k_02!$H505+Roth_01!$F505+Roth_02!$F505+IRA_01!$F505+IRA_02!$F505+Invest_01!$F505+Invest_02!$F505</f>
        <v>913202.538336117</v>
      </c>
    </row>
    <row r="506" customFormat="false" ht="12.05" hidden="false" customHeight="false" outlineLevel="0" collapsed="false">
      <c r="A506" s="67" t="n">
        <v>502</v>
      </c>
      <c r="B506" s="68" t="n">
        <f aca="false">EOMONTH(Input!$C$7,A506)</f>
        <v>58195</v>
      </c>
      <c r="D506" s="69" t="n">
        <f aca="false">RollUp!$AB506+RollUp!$AA506+Mortgage!$I506+401k_01!$H506+401k_02!$H506+Roth_01!$F506+Roth_02!$F506+IRA_01!$F506+IRA_02!$F506+Invest_01!$F506+Invest_02!$F506</f>
        <v>907803.901197964</v>
      </c>
    </row>
    <row r="507" customFormat="false" ht="12.05" hidden="false" customHeight="false" outlineLevel="0" collapsed="false">
      <c r="A507" s="67" t="n">
        <v>503</v>
      </c>
      <c r="B507" s="68" t="n">
        <f aca="false">EOMONTH(Input!$C$7,A507)</f>
        <v>58226</v>
      </c>
      <c r="D507" s="69" t="n">
        <f aca="false">RollUp!$AB507+RollUp!$AA507+Mortgage!$I507+401k_01!$H507+401k_02!$H507+Roth_01!$F507+Roth_02!$F507+IRA_01!$F507+IRA_02!$F507+Invest_01!$F507+Invest_02!$F507</f>
        <v>902393.470743683</v>
      </c>
    </row>
    <row r="508" customFormat="false" ht="12.05" hidden="false" customHeight="false" outlineLevel="0" collapsed="false">
      <c r="A508" s="67" t="n">
        <v>504</v>
      </c>
      <c r="B508" s="68" t="n">
        <f aca="false">EOMONTH(Input!$C$7,A508)</f>
        <v>58256</v>
      </c>
      <c r="D508" s="69" t="n">
        <f aca="false">RollUp!$AB508+RollUp!$AA508+Mortgage!$I508+401k_01!$H508+401k_02!$H508+Roth_01!$F508+Roth_02!$F508+IRA_01!$F508+IRA_02!$F508+Invest_01!$F508+Invest_02!$F508</f>
        <v>896971.197863394</v>
      </c>
    </row>
    <row r="509" customFormat="false" ht="12.05" hidden="false" customHeight="false" outlineLevel="0" collapsed="false">
      <c r="A509" s="67" t="n">
        <v>505</v>
      </c>
      <c r="B509" s="68" t="n">
        <f aca="false">EOMONTH(Input!$C$7,A509)</f>
        <v>58287</v>
      </c>
      <c r="D509" s="69" t="n">
        <f aca="false">RollUp!$AB509+RollUp!$AA509+Mortgage!$I509+401k_01!$H509+401k_02!$H509+Roth_01!$F509+Roth_02!$F509+IRA_01!$F509+IRA_02!$F509+Invest_01!$F509+Invest_02!$F509</f>
        <v>891537.033242246</v>
      </c>
    </row>
    <row r="510" customFormat="false" ht="12.05" hidden="false" customHeight="false" outlineLevel="0" collapsed="false">
      <c r="A510" s="67" t="n">
        <v>506</v>
      </c>
      <c r="B510" s="68" t="n">
        <f aca="false">EOMONTH(Input!$C$7,A510)</f>
        <v>58318</v>
      </c>
      <c r="D510" s="69" t="n">
        <f aca="false">RollUp!$AB510+RollUp!$AA510+Mortgage!$I510+401k_01!$H510+401k_02!$H510+Roth_01!$F510+Roth_02!$F510+IRA_01!$F510+IRA_02!$F510+Invest_01!$F510+Invest_02!$F510</f>
        <v>886090.927359559</v>
      </c>
    </row>
    <row r="511" customFormat="false" ht="12.05" hidden="false" customHeight="false" outlineLevel="0" collapsed="false">
      <c r="A511" s="67" t="n">
        <v>507</v>
      </c>
      <c r="B511" s="68" t="n">
        <f aca="false">EOMONTH(Input!$C$7,A511)</f>
        <v>58348</v>
      </c>
      <c r="D511" s="69" t="n">
        <f aca="false">RollUp!$AB511+RollUp!$AA511+Mortgage!$I511+401k_01!$H511+401k_02!$H511+Roth_01!$F511+Roth_02!$F511+IRA_01!$F511+IRA_02!$F511+Invest_01!$F511+Invest_02!$F511</f>
        <v>880632.830487974</v>
      </c>
    </row>
    <row r="512" customFormat="false" ht="12.05" hidden="false" customHeight="false" outlineLevel="0" collapsed="false">
      <c r="A512" s="67" t="n">
        <v>508</v>
      </c>
      <c r="B512" s="68" t="n">
        <f aca="false">EOMONTH(Input!$C$7,A512)</f>
        <v>58379</v>
      </c>
      <c r="D512" s="69" t="n">
        <f aca="false">RollUp!$AB512+RollUp!$AA512+Mortgage!$I512+401k_01!$H512+401k_02!$H512+Roth_01!$F512+Roth_02!$F512+IRA_01!$F512+IRA_02!$F512+Invest_01!$F512+Invest_02!$F512</f>
        <v>875162.692692587</v>
      </c>
    </row>
    <row r="513" customFormat="false" ht="12.05" hidden="false" customHeight="false" outlineLevel="0" collapsed="false">
      <c r="A513" s="67" t="n">
        <v>509</v>
      </c>
      <c r="B513" s="68" t="n">
        <f aca="false">EOMONTH(Input!$C$7,A513)</f>
        <v>58409</v>
      </c>
      <c r="D513" s="69" t="n">
        <f aca="false">RollUp!$AB513+RollUp!$AA513+Mortgage!$I513+401k_01!$H513+401k_02!$H513+Roth_01!$F513+Roth_02!$F513+IRA_01!$F513+IRA_02!$F513+Invest_01!$F513+Invest_02!$F513</f>
        <v>869680.463830081</v>
      </c>
    </row>
    <row r="514" customFormat="false" ht="12.05" hidden="false" customHeight="false" outlineLevel="0" collapsed="false">
      <c r="A514" s="67" t="n">
        <v>510</v>
      </c>
      <c r="B514" s="68" t="n">
        <f aca="false">EOMONTH(Input!$C$7,A514)</f>
        <v>58440</v>
      </c>
      <c r="D514" s="69" t="n">
        <f aca="false">RollUp!$AB514+RollUp!$AA514+Mortgage!$I514+401k_01!$H514+401k_02!$H514+Roth_01!$F514+Roth_02!$F514+IRA_01!$F514+IRA_02!$F514+Invest_01!$F514+Invest_02!$F514</f>
        <v>864186.093547864</v>
      </c>
    </row>
    <row r="515" customFormat="false" ht="12.05" hidden="false" customHeight="false" outlineLevel="0" collapsed="false">
      <c r="A515" s="67" t="n">
        <v>511</v>
      </c>
      <c r="B515" s="68" t="n">
        <f aca="false">EOMONTH(Input!$C$7,A515)</f>
        <v>58471</v>
      </c>
      <c r="D515" s="69" t="n">
        <f aca="false">RollUp!$AB515+RollUp!$AA515+Mortgage!$I515+401k_01!$H515+401k_02!$H515+Roth_01!$F515+Roth_02!$F515+IRA_01!$F515+IRA_02!$F515+Invest_01!$F515+Invest_02!$F515</f>
        <v>858679.531283193</v>
      </c>
    </row>
    <row r="516" customFormat="false" ht="12.05" hidden="false" customHeight="false" outlineLevel="0" collapsed="false">
      <c r="A516" s="67" t="n">
        <v>512</v>
      </c>
      <c r="B516" s="68" t="n">
        <f aca="false">EOMONTH(Input!$C$7,A516)</f>
        <v>58500</v>
      </c>
      <c r="D516" s="69" t="n">
        <f aca="false">RollUp!$AB516+RollUp!$AA516+Mortgage!$I516+401k_01!$H516+401k_02!$H516+Roth_01!$F516+Roth_02!$F516+IRA_01!$F516+IRA_02!$F516+Invest_01!$F516+Invest_02!$F516</f>
        <v>853160.726262299</v>
      </c>
    </row>
    <row r="517" customFormat="false" ht="12.05" hidden="false" customHeight="false" outlineLevel="0" collapsed="false">
      <c r="A517" s="67" t="n">
        <v>513</v>
      </c>
      <c r="B517" s="68" t="n">
        <f aca="false">EOMONTH(Input!$C$7,A517)</f>
        <v>58531</v>
      </c>
      <c r="D517" s="69" t="n">
        <f aca="false">RollUp!$AB517+RollUp!$AA517+Mortgage!$I517+401k_01!$H517+401k_02!$H517+Roth_01!$F517+Roth_02!$F517+IRA_01!$F517+IRA_02!$F517+Invest_01!$F517+Invest_02!$F517</f>
        <v>847629.627499504</v>
      </c>
    </row>
    <row r="518" customFormat="false" ht="12.05" hidden="false" customHeight="false" outlineLevel="0" collapsed="false">
      <c r="A518" s="67" t="n">
        <v>514</v>
      </c>
      <c r="B518" s="68" t="n">
        <f aca="false">EOMONTH(Input!$C$7,A518)</f>
        <v>58561</v>
      </c>
      <c r="D518" s="69" t="n">
        <f aca="false">RollUp!$AB518+RollUp!$AA518+Mortgage!$I518+401k_01!$H518+401k_02!$H518+Roth_01!$F518+Roth_02!$F518+IRA_01!$F518+IRA_02!$F518+Invest_01!$F518+Invest_02!$F518</f>
        <v>842086.183796345</v>
      </c>
    </row>
    <row r="519" customFormat="false" ht="12.05" hidden="false" customHeight="false" outlineLevel="0" collapsed="false">
      <c r="A519" s="67" t="n">
        <v>515</v>
      </c>
      <c r="B519" s="68" t="n">
        <f aca="false">EOMONTH(Input!$C$7,A519)</f>
        <v>58592</v>
      </c>
      <c r="D519" s="69" t="n">
        <f aca="false">RollUp!$AB519+RollUp!$AA519+Mortgage!$I519+401k_01!$H519+401k_02!$H519+Roth_01!$F519+Roth_02!$F519+IRA_01!$F519+IRA_02!$F519+Invest_01!$F519+Invest_02!$F519</f>
        <v>836530.343740679</v>
      </c>
    </row>
    <row r="520" customFormat="false" ht="12.05" hidden="false" customHeight="false" outlineLevel="0" collapsed="false">
      <c r="A520" s="67" t="n">
        <v>516</v>
      </c>
      <c r="B520" s="68" t="n">
        <f aca="false">EOMONTH(Input!$C$7,A520)</f>
        <v>58622</v>
      </c>
      <c r="D520" s="69" t="n">
        <f aca="false">RollUp!$AB520+RollUp!$AA520+Mortgage!$I520+401k_01!$H520+401k_02!$H520+Roth_01!$F520+Roth_02!$F520+IRA_01!$F520+IRA_02!$F520+Invest_01!$F520+Invest_02!$F520</f>
        <v>830962.055705799</v>
      </c>
    </row>
    <row r="521" customFormat="false" ht="12.05" hidden="false" customHeight="false" outlineLevel="0" collapsed="false">
      <c r="A521" s="67" t="n">
        <v>517</v>
      </c>
      <c r="B521" s="68" t="n">
        <f aca="false">EOMONTH(Input!$C$7,A521)</f>
        <v>58653</v>
      </c>
      <c r="D521" s="69" t="n">
        <f aca="false">RollUp!$AB521+RollUp!$AA521+Mortgage!$I521+401k_01!$H521+401k_02!$H521+Roth_01!$F521+Roth_02!$F521+IRA_01!$F521+IRA_02!$F521+Invest_01!$F521+Invest_02!$F521</f>
        <v>825381.267849534</v>
      </c>
    </row>
    <row r="522" customFormat="false" ht="12.05" hidden="false" customHeight="false" outlineLevel="0" collapsed="false">
      <c r="A522" s="67" t="n">
        <v>518</v>
      </c>
      <c r="B522" s="68" t="n">
        <f aca="false">EOMONTH(Input!$C$7,A522)</f>
        <v>58684</v>
      </c>
      <c r="D522" s="69" t="n">
        <f aca="false">RollUp!$AB522+RollUp!$AA522+Mortgage!$I522+401k_01!$H522+401k_02!$H522+Roth_01!$F522+Roth_02!$F522+IRA_01!$F522+IRA_02!$F522+Invest_01!$F522+Invest_02!$F522</f>
        <v>819787.928113356</v>
      </c>
    </row>
    <row r="523" customFormat="false" ht="12.05" hidden="false" customHeight="false" outlineLevel="0" collapsed="false">
      <c r="A523" s="67" t="n">
        <v>519</v>
      </c>
      <c r="B523" s="68" t="n">
        <f aca="false">EOMONTH(Input!$C$7,A523)</f>
        <v>58714</v>
      </c>
      <c r="D523" s="69" t="n">
        <f aca="false">RollUp!$AB523+RollUp!$AA523+Mortgage!$I523+401k_01!$H523+401k_02!$H523+Roth_01!$F523+Roth_02!$F523+IRA_01!$F523+IRA_02!$F523+Invest_01!$F523+Invest_02!$F523</f>
        <v>814181.984221476</v>
      </c>
    </row>
    <row r="524" customFormat="false" ht="12.05" hidden="false" customHeight="false" outlineLevel="0" collapsed="false">
      <c r="A524" s="67" t="n">
        <v>520</v>
      </c>
      <c r="B524" s="68" t="n">
        <f aca="false">EOMONTH(Input!$C$7,A524)</f>
        <v>58745</v>
      </c>
      <c r="D524" s="69" t="n">
        <f aca="false">RollUp!$AB524+RollUp!$AA524+Mortgage!$I524+401k_01!$H524+401k_02!$H524+Roth_01!$F524+Roth_02!$F524+IRA_01!$F524+IRA_02!$F524+Invest_01!$F524+Invest_02!$F524</f>
        <v>808563.383679937</v>
      </c>
    </row>
    <row r="525" customFormat="false" ht="12.05" hidden="false" customHeight="false" outlineLevel="0" collapsed="false">
      <c r="A525" s="67" t="n">
        <v>521</v>
      </c>
      <c r="B525" s="68" t="n">
        <f aca="false">EOMONTH(Input!$C$7,A525)</f>
        <v>58775</v>
      </c>
      <c r="D525" s="69" t="n">
        <f aca="false">RollUp!$AB525+RollUp!$AA525+Mortgage!$I525+401k_01!$H525+401k_02!$H525+Roth_01!$F525+Roth_02!$F525+IRA_01!$F525+IRA_02!$F525+Invest_01!$F525+Invest_02!$F525</f>
        <v>802932.073775706</v>
      </c>
    </row>
    <row r="526" customFormat="false" ht="12.05" hidden="false" customHeight="false" outlineLevel="0" collapsed="false">
      <c r="A526" s="67" t="n">
        <v>522</v>
      </c>
      <c r="B526" s="68" t="n">
        <f aca="false">EOMONTH(Input!$C$7,A526)</f>
        <v>58806</v>
      </c>
      <c r="D526" s="69" t="n">
        <f aca="false">RollUp!$AB526+RollUp!$AA526+Mortgage!$I526+401k_01!$H526+401k_02!$H526+Roth_01!$F526+Roth_02!$F526+IRA_01!$F526+IRA_02!$F526+Invest_01!$F526+Invest_02!$F526</f>
        <v>797288.001575762</v>
      </c>
    </row>
    <row r="527" customFormat="false" ht="12.05" hidden="false" customHeight="false" outlineLevel="0" collapsed="false">
      <c r="A527" s="67" t="n">
        <v>523</v>
      </c>
      <c r="B527" s="68" t="n">
        <f aca="false">EOMONTH(Input!$C$7,A527)</f>
        <v>58837</v>
      </c>
      <c r="D527" s="69" t="n">
        <f aca="false">RollUp!$AB527+RollUp!$AA527+Mortgage!$I527+401k_01!$H527+401k_02!$H527+Roth_01!$F527+Roth_02!$F527+IRA_01!$F527+IRA_02!$F527+Invest_01!$F527+Invest_02!$F527</f>
        <v>791631.113926177</v>
      </c>
    </row>
    <row r="528" customFormat="false" ht="12.05" hidden="false" customHeight="false" outlineLevel="0" collapsed="false">
      <c r="A528" s="67" t="n">
        <v>524</v>
      </c>
      <c r="B528" s="68" t="n">
        <f aca="false">EOMONTH(Input!$C$7,A528)</f>
        <v>58865</v>
      </c>
      <c r="D528" s="69" t="n">
        <f aca="false">RollUp!$AB528+RollUp!$AA528+Mortgage!$I528+401k_01!$H528+401k_02!$H528+Roth_01!$F528+Roth_02!$F528+IRA_01!$F528+IRA_02!$F528+Invest_01!$F528+Invest_02!$F528</f>
        <v>785961.357451198</v>
      </c>
    </row>
    <row r="529" customFormat="false" ht="12.05" hidden="false" customHeight="false" outlineLevel="0" collapsed="false">
      <c r="A529" s="67" t="n">
        <v>525</v>
      </c>
      <c r="B529" s="68" t="n">
        <f aca="false">EOMONTH(Input!$C$7,A529)</f>
        <v>58896</v>
      </c>
      <c r="D529" s="69" t="n">
        <f aca="false">RollUp!$AB529+RollUp!$AA529+Mortgage!$I529+401k_01!$H529+401k_02!$H529+Roth_01!$F529+Roth_02!$F529+IRA_01!$F529+IRA_02!$F529+Invest_01!$F529+Invest_02!$F529</f>
        <v>780278.678552318</v>
      </c>
    </row>
    <row r="530" customFormat="false" ht="12.05" hidden="false" customHeight="false" outlineLevel="0" collapsed="false">
      <c r="A530" s="67" t="n">
        <v>526</v>
      </c>
      <c r="B530" s="68" t="n">
        <f aca="false">EOMONTH(Input!$C$7,A530)</f>
        <v>58926</v>
      </c>
      <c r="D530" s="69" t="n">
        <f aca="false">RollUp!$AB530+RollUp!$AA530+Mortgage!$I530+401k_01!$H530+401k_02!$H530+Roth_01!$F530+Roth_02!$F530+IRA_01!$F530+IRA_02!$F530+Invest_01!$F530+Invest_02!$F530</f>
        <v>774583.023407353</v>
      </c>
    </row>
    <row r="531" customFormat="false" ht="12.05" hidden="false" customHeight="false" outlineLevel="0" collapsed="false">
      <c r="A531" s="67" t="n">
        <v>527</v>
      </c>
      <c r="B531" s="68" t="n">
        <f aca="false">EOMONTH(Input!$C$7,A531)</f>
        <v>58957</v>
      </c>
      <c r="D531" s="69" t="n">
        <f aca="false">RollUp!$AB531+RollUp!$AA531+Mortgage!$I531+401k_01!$H531+401k_02!$H531+Roth_01!$F531+Roth_02!$F531+IRA_01!$F531+IRA_02!$F531+Invest_01!$F531+Invest_02!$F531</f>
        <v>768874.337969506</v>
      </c>
    </row>
    <row r="532" customFormat="false" ht="12.05" hidden="false" customHeight="false" outlineLevel="0" collapsed="false">
      <c r="A532" s="67" t="n">
        <v>528</v>
      </c>
      <c r="B532" s="68" t="n">
        <f aca="false">EOMONTH(Input!$C$7,A532)</f>
        <v>58987</v>
      </c>
      <c r="D532" s="69" t="n">
        <f aca="false">RollUp!$AB532+RollUp!$AA532+Mortgage!$I532+401k_01!$H532+401k_02!$H532+Roth_01!$F532+Roth_02!$F532+IRA_01!$F532+IRA_02!$F532+Invest_01!$F532+Invest_02!$F532</f>
        <v>763152.567966429</v>
      </c>
    </row>
    <row r="533" customFormat="false" ht="12.05" hidden="false" customHeight="false" outlineLevel="0" collapsed="false">
      <c r="A533" s="67" t="n">
        <v>529</v>
      </c>
      <c r="B533" s="68" t="n">
        <f aca="false">EOMONTH(Input!$C$7,A533)</f>
        <v>59018</v>
      </c>
      <c r="D533" s="69" t="n">
        <f aca="false">RollUp!$AB533+RollUp!$AA533+Mortgage!$I533+401k_01!$H533+401k_02!$H533+Roth_01!$F533+Roth_02!$F533+IRA_01!$F533+IRA_02!$F533+Invest_01!$F533+Invest_02!$F533</f>
        <v>757417.65889929</v>
      </c>
    </row>
    <row r="534" customFormat="false" ht="12.05" hidden="false" customHeight="false" outlineLevel="0" collapsed="false">
      <c r="A534" s="67" t="n">
        <v>530</v>
      </c>
      <c r="B534" s="68" t="n">
        <f aca="false">EOMONTH(Input!$C$7,A534)</f>
        <v>59049</v>
      </c>
      <c r="D534" s="69" t="n">
        <f aca="false">RollUp!$AB534+RollUp!$AA534+Mortgage!$I534+401k_01!$H534+401k_02!$H534+Roth_01!$F534+Roth_02!$F534+IRA_01!$F534+IRA_02!$F534+Invest_01!$F534+Invest_02!$F534</f>
        <v>751669.556041821</v>
      </c>
    </row>
    <row r="535" customFormat="false" ht="12.05" hidden="false" customHeight="false" outlineLevel="0" collapsed="false">
      <c r="A535" s="67" t="n">
        <v>531</v>
      </c>
      <c r="B535" s="68" t="n">
        <f aca="false">EOMONTH(Input!$C$7,A535)</f>
        <v>59079</v>
      </c>
      <c r="D535" s="69" t="n">
        <f aca="false">RollUp!$AB535+RollUp!$AA535+Mortgage!$I535+401k_01!$H535+401k_02!$H535+Roth_01!$F535+Roth_02!$F535+IRA_01!$F535+IRA_02!$F535+Invest_01!$F535+Invest_02!$F535</f>
        <v>745908.204439376</v>
      </c>
    </row>
    <row r="536" customFormat="false" ht="12.05" hidden="false" customHeight="false" outlineLevel="0" collapsed="false">
      <c r="A536" s="67" t="n">
        <v>532</v>
      </c>
      <c r="B536" s="68" t="n">
        <f aca="false">EOMONTH(Input!$C$7,A536)</f>
        <v>59110</v>
      </c>
      <c r="D536" s="69" t="n">
        <f aca="false">RollUp!$AB536+RollUp!$AA536+Mortgage!$I536+401k_01!$H536+401k_02!$H536+Roth_01!$F536+Roth_02!$F536+IRA_01!$F536+IRA_02!$F536+Invest_01!$F536+Invest_02!$F536</f>
        <v>740133.548907974</v>
      </c>
    </row>
    <row r="537" customFormat="false" ht="12.05" hidden="false" customHeight="false" outlineLevel="0" collapsed="false">
      <c r="A537" s="67" t="n">
        <v>533</v>
      </c>
      <c r="B537" s="68" t="n">
        <f aca="false">EOMONTH(Input!$C$7,A537)</f>
        <v>59140</v>
      </c>
      <c r="D537" s="69" t="n">
        <f aca="false">RollUp!$AB537+RollUp!$AA537+Mortgage!$I537+401k_01!$H537+401k_02!$H537+Roth_01!$F537+Roth_02!$F537+IRA_01!$F537+IRA_02!$F537+Invest_01!$F537+Invest_02!$F537</f>
        <v>734345.534033351</v>
      </c>
    </row>
    <row r="538" customFormat="false" ht="12.05" hidden="false" customHeight="false" outlineLevel="0" collapsed="false">
      <c r="A538" s="67" t="n">
        <v>534</v>
      </c>
      <c r="B538" s="68" t="n">
        <f aca="false">EOMONTH(Input!$C$7,A538)</f>
        <v>59171</v>
      </c>
      <c r="D538" s="69" t="n">
        <f aca="false">RollUp!$AB538+RollUp!$AA538+Mortgage!$I538+401k_01!$H538+401k_02!$H538+Roth_01!$F538+Roth_02!$F538+IRA_01!$F538+IRA_02!$F538+Invest_01!$F538+Invest_02!$F538</f>
        <v>728544.104169989</v>
      </c>
    </row>
    <row r="539" customFormat="false" ht="12.05" hidden="false" customHeight="false" outlineLevel="0" collapsed="false">
      <c r="A539" s="67" t="n">
        <v>535</v>
      </c>
      <c r="B539" s="68" t="n">
        <f aca="false">EOMONTH(Input!$C$7,A539)</f>
        <v>59202</v>
      </c>
      <c r="D539" s="69" t="n">
        <f aca="false">RollUp!$AB539+RollUp!$AA539+Mortgage!$I539+401k_01!$H539+401k_02!$H539+Roth_01!$F539+Roth_02!$F539+IRA_01!$F539+IRA_02!$F539+Invest_01!$F539+Invest_02!$F539</f>
        <v>722729.203440164</v>
      </c>
    </row>
    <row r="540" customFormat="false" ht="12.05" hidden="false" customHeight="false" outlineLevel="0" collapsed="false">
      <c r="A540" s="67" t="n">
        <v>536</v>
      </c>
      <c r="B540" s="68" t="n">
        <f aca="false">EOMONTH(Input!$C$7,A540)</f>
        <v>59230</v>
      </c>
      <c r="D540" s="69" t="n">
        <f aca="false">RollUp!$AB540+RollUp!$AA540+Mortgage!$I540+401k_01!$H540+401k_02!$H540+Roth_01!$F540+Roth_02!$F540+IRA_01!$F540+IRA_02!$F540+Invest_01!$F540+Invest_02!$F540</f>
        <v>716900.775732967</v>
      </c>
    </row>
    <row r="541" customFormat="false" ht="12.05" hidden="false" customHeight="false" outlineLevel="0" collapsed="false">
      <c r="A541" s="67" t="n">
        <v>537</v>
      </c>
      <c r="B541" s="68" t="n">
        <f aca="false">EOMONTH(Input!$C$7,A541)</f>
        <v>59261</v>
      </c>
      <c r="D541" s="69" t="n">
        <f aca="false">RollUp!$AB541+RollUp!$AA541+Mortgage!$I541+401k_01!$H541+401k_02!$H541+Roth_01!$F541+Roth_02!$F541+IRA_01!$F541+IRA_02!$F541+Invest_01!$F541+Invest_02!$F541</f>
        <v>711058.76470334</v>
      </c>
    </row>
    <row r="542" customFormat="false" ht="12.05" hidden="false" customHeight="false" outlineLevel="0" collapsed="false">
      <c r="A542" s="67" t="n">
        <v>538</v>
      </c>
      <c r="B542" s="68" t="n">
        <f aca="false">EOMONTH(Input!$C$7,A542)</f>
        <v>59291</v>
      </c>
      <c r="D542" s="69" t="n">
        <f aca="false">RollUp!$AB542+RollUp!$AA542+Mortgage!$I542+401k_01!$H542+401k_02!$H542+Roth_01!$F542+Roth_02!$F542+IRA_01!$F542+IRA_02!$F542+Invest_01!$F542+Invest_02!$F542</f>
        <v>705203.113771098</v>
      </c>
    </row>
    <row r="543" customFormat="false" ht="12.05" hidden="false" customHeight="false" outlineLevel="0" collapsed="false">
      <c r="A543" s="67" t="n">
        <v>539</v>
      </c>
      <c r="B543" s="68" t="n">
        <f aca="false">EOMONTH(Input!$C$7,A543)</f>
        <v>59322</v>
      </c>
      <c r="D543" s="69" t="n">
        <f aca="false">RollUp!$AB543+RollUp!$AA543+Mortgage!$I543+401k_01!$H543+401k_02!$H543+Roth_01!$F543+Roth_02!$F543+IRA_01!$F543+IRA_02!$F543+Invest_01!$F543+Invest_02!$F543</f>
        <v>699333.766119948</v>
      </c>
    </row>
    <row r="544" customFormat="false" ht="12.05" hidden="false" customHeight="false" outlineLevel="0" collapsed="false">
      <c r="A544" s="67" t="n">
        <v>540</v>
      </c>
      <c r="B544" s="68" t="n">
        <f aca="false">EOMONTH(Input!$C$7,A544)</f>
        <v>59352</v>
      </c>
      <c r="D544" s="69" t="n">
        <f aca="false">RollUp!$AB544+RollUp!$AA544+Mortgage!$I544+401k_01!$H544+401k_02!$H544+Roth_01!$F544+Roth_02!$F544+IRA_01!$F544+IRA_02!$F544+Invest_01!$F544+Invest_02!$F544</f>
        <v>693450.664696506</v>
      </c>
    </row>
    <row r="545" customFormat="false" ht="12.05" hidden="false" customHeight="false" outlineLevel="0" collapsed="false">
      <c r="A545" s="67" t="n">
        <v>541</v>
      </c>
      <c r="B545" s="68" t="n">
        <f aca="false">EOMONTH(Input!$C$7,A545)</f>
        <v>59383</v>
      </c>
      <c r="D545" s="69" t="n">
        <f aca="false">RollUp!$AB545+RollUp!$AA545+Mortgage!$I545+401k_01!$H545+401k_02!$H545+Roth_01!$F545+Roth_02!$F545+IRA_01!$F545+IRA_02!$F545+Invest_01!$F545+Invest_02!$F545</f>
        <v>687553.752209306</v>
      </c>
    </row>
    <row r="546" customFormat="false" ht="12.05" hidden="false" customHeight="false" outlineLevel="0" collapsed="false">
      <c r="A546" s="67" t="n">
        <v>542</v>
      </c>
      <c r="B546" s="68" t="n">
        <f aca="false">EOMONTH(Input!$C$7,A546)</f>
        <v>59414</v>
      </c>
      <c r="D546" s="69" t="n">
        <f aca="false">RollUp!$AB546+RollUp!$AA546+Mortgage!$I546+401k_01!$H546+401k_02!$H546+Roth_01!$F546+Roth_02!$F546+IRA_01!$F546+IRA_02!$F546+Invest_01!$F546+Invest_02!$F546</f>
        <v>681642.971127812</v>
      </c>
    </row>
    <row r="547" customFormat="false" ht="12.05" hidden="false" customHeight="false" outlineLevel="0" collapsed="false">
      <c r="A547" s="67" t="n">
        <v>543</v>
      </c>
      <c r="B547" s="68" t="n">
        <f aca="false">EOMONTH(Input!$C$7,A547)</f>
        <v>59444</v>
      </c>
      <c r="D547" s="69" t="n">
        <f aca="false">RollUp!$AB547+RollUp!$AA547+Mortgage!$I547+401k_01!$H547+401k_02!$H547+Roth_01!$F547+Roth_02!$F547+IRA_01!$F547+IRA_02!$F547+Invest_01!$F547+Invest_02!$F547</f>
        <v>675718.263681419</v>
      </c>
    </row>
    <row r="548" customFormat="false" ht="12.05" hidden="false" customHeight="false" outlineLevel="0" collapsed="false">
      <c r="A548" s="67" t="n">
        <v>544</v>
      </c>
      <c r="B548" s="68" t="n">
        <f aca="false">EOMONTH(Input!$C$7,A548)</f>
        <v>59475</v>
      </c>
      <c r="D548" s="69" t="n">
        <f aca="false">RollUp!$AB548+RollUp!$AA548+Mortgage!$I548+401k_01!$H548+401k_02!$H548+Roth_01!$F548+Roth_02!$F548+IRA_01!$F548+IRA_02!$F548+Invest_01!$F548+Invest_02!$F548</f>
        <v>669779.571858454</v>
      </c>
    </row>
    <row r="549" customFormat="false" ht="12.05" hidden="false" customHeight="false" outlineLevel="0" collapsed="false">
      <c r="A549" s="67" t="n">
        <v>545</v>
      </c>
      <c r="B549" s="68" t="n">
        <f aca="false">EOMONTH(Input!$C$7,A549)</f>
        <v>59505</v>
      </c>
      <c r="D549" s="69" t="n">
        <f aca="false">RollUp!$AB549+RollUp!$AA549+Mortgage!$I549+401k_01!$H549+401k_02!$H549+Roth_01!$F549+Roth_02!$F549+IRA_01!$F549+IRA_02!$F549+Invest_01!$F549+Invest_02!$F549</f>
        <v>663826.837405166</v>
      </c>
    </row>
    <row r="550" customFormat="false" ht="12.05" hidden="false" customHeight="false" outlineLevel="0" collapsed="false">
      <c r="A550" s="67" t="n">
        <v>546</v>
      </c>
      <c r="B550" s="68" t="n">
        <f aca="false">EOMONTH(Input!$C$7,A550)</f>
        <v>59536</v>
      </c>
      <c r="D550" s="69" t="n">
        <f aca="false">RollUp!$AB550+RollUp!$AA550+Mortgage!$I550+401k_01!$H550+401k_02!$H550+Roth_01!$F550+Roth_02!$F550+IRA_01!$F550+IRA_02!$F550+Invest_01!$F550+Invest_02!$F550</f>
        <v>657860.001824726</v>
      </c>
    </row>
    <row r="551" customFormat="false" ht="12.05" hidden="false" customHeight="false" outlineLevel="0" collapsed="false">
      <c r="A551" s="67" t="n">
        <v>547</v>
      </c>
      <c r="B551" s="68" t="n">
        <f aca="false">EOMONTH(Input!$C$7,A551)</f>
        <v>59567</v>
      </c>
      <c r="D551" s="69" t="n">
        <f aca="false">RollUp!$AB551+RollUp!$AA551+Mortgage!$I551+401k_01!$H551+401k_02!$H551+Roth_01!$F551+Roth_02!$F551+IRA_01!$F551+IRA_02!$F551+Invest_01!$F551+Invest_02!$F551</f>
        <v>651879.006376206</v>
      </c>
    </row>
    <row r="552" customFormat="false" ht="12.05" hidden="false" customHeight="false" outlineLevel="0" collapsed="false">
      <c r="A552" s="67" t="n">
        <v>548</v>
      </c>
      <c r="B552" s="68" t="n">
        <f aca="false">EOMONTH(Input!$C$7,A552)</f>
        <v>59595</v>
      </c>
      <c r="D552" s="69" t="n">
        <f aca="false">RollUp!$AB552+RollUp!$AA552+Mortgage!$I552+401k_01!$H552+401k_02!$H552+Roth_01!$F552+Roth_02!$F552+IRA_01!$F552+IRA_02!$F552+Invest_01!$F552+Invest_02!$F552</f>
        <v>645883.792073567</v>
      </c>
    </row>
    <row r="553" customFormat="false" ht="12.05" hidden="false" customHeight="false" outlineLevel="0" collapsed="false">
      <c r="A553" s="67" t="n">
        <v>549</v>
      </c>
      <c r="B553" s="68" t="n">
        <f aca="false">EOMONTH(Input!$C$7,A553)</f>
        <v>59626</v>
      </c>
      <c r="D553" s="69" t="n">
        <f aca="false">RollUp!$AB553+RollUp!$AA553+Mortgage!$I553+401k_01!$H553+401k_02!$H553+Roth_01!$F553+Roth_02!$F553+IRA_01!$F553+IRA_02!$F553+Invest_01!$F553+Invest_02!$F553</f>
        <v>639874.299684632</v>
      </c>
    </row>
    <row r="554" customFormat="false" ht="12.05" hidden="false" customHeight="false" outlineLevel="0" collapsed="false">
      <c r="A554" s="67" t="n">
        <v>550</v>
      </c>
      <c r="B554" s="68" t="n">
        <f aca="false">EOMONTH(Input!$C$7,A554)</f>
        <v>59656</v>
      </c>
      <c r="D554" s="69" t="n">
        <f aca="false">RollUp!$AB554+RollUp!$AA554+Mortgage!$I554+401k_01!$H554+401k_02!$H554+Roth_01!$F554+Roth_02!$F554+IRA_01!$F554+IRA_02!$F554+Invest_01!$F554+Invest_02!$F554</f>
        <v>633850.469730065</v>
      </c>
    </row>
    <row r="555" customFormat="false" ht="12.05" hidden="false" customHeight="false" outlineLevel="0" collapsed="false">
      <c r="A555" s="67" t="n">
        <v>551</v>
      </c>
      <c r="B555" s="68" t="n">
        <f aca="false">EOMONTH(Input!$C$7,A555)</f>
        <v>59687</v>
      </c>
      <c r="D555" s="69" t="n">
        <f aca="false">RollUp!$AB555+RollUp!$AA555+Mortgage!$I555+401k_01!$H555+401k_02!$H555+Roth_01!$F555+Roth_02!$F555+IRA_01!$F555+IRA_02!$F555+Invest_01!$F555+Invest_02!$F555</f>
        <v>627812.242482338</v>
      </c>
    </row>
    <row r="556" customFormat="false" ht="12.05" hidden="false" customHeight="false" outlineLevel="0" collapsed="false">
      <c r="A556" s="67" t="n">
        <v>552</v>
      </c>
      <c r="B556" s="68" t="n">
        <f aca="false">EOMONTH(Input!$C$7,A556)</f>
        <v>59717</v>
      </c>
      <c r="D556" s="69" t="n">
        <f aca="false">RollUp!$AB556+RollUp!$AA556+Mortgage!$I556+401k_01!$H556+401k_02!$H556+Roth_01!$F556+Roth_02!$F556+IRA_01!$F556+IRA_02!$F556+Invest_01!$F556+Invest_02!$F556</f>
        <v>621759.5579647</v>
      </c>
    </row>
    <row r="557" customFormat="false" ht="12.05" hidden="false" customHeight="false" outlineLevel="0" collapsed="false">
      <c r="A557" s="67" t="n">
        <v>553</v>
      </c>
      <c r="B557" s="68" t="n">
        <f aca="false">EOMONTH(Input!$C$7,A557)</f>
        <v>59748</v>
      </c>
      <c r="D557" s="69" t="n">
        <f aca="false">RollUp!$AB557+RollUp!$AA557+Mortgage!$I557+401k_01!$H557+401k_02!$H557+Roth_01!$F557+Roth_02!$F557+IRA_01!$F557+IRA_02!$F557+Invest_01!$F557+Invest_02!$F557</f>
        <v>615692.355950131</v>
      </c>
    </row>
    <row r="558" customFormat="false" ht="12.05" hidden="false" customHeight="false" outlineLevel="0" collapsed="false">
      <c r="A558" s="67" t="n">
        <v>554</v>
      </c>
      <c r="B558" s="68" t="n">
        <f aca="false">EOMONTH(Input!$C$7,A558)</f>
        <v>59779</v>
      </c>
      <c r="D558" s="69" t="n">
        <f aca="false">RollUp!$AB558+RollUp!$AA558+Mortgage!$I558+401k_01!$H558+401k_02!$H558+Roth_01!$F558+Roth_02!$F558+IRA_01!$F558+IRA_02!$F558+Invest_01!$F558+Invest_02!$F558</f>
        <v>609610.575960308</v>
      </c>
    </row>
    <row r="559" customFormat="false" ht="12.05" hidden="false" customHeight="false" outlineLevel="0" collapsed="false">
      <c r="A559" s="67" t="n">
        <v>555</v>
      </c>
      <c r="B559" s="68" t="n">
        <f aca="false">EOMONTH(Input!$C$7,A559)</f>
        <v>59809</v>
      </c>
      <c r="D559" s="69" t="n">
        <f aca="false">RollUp!$AB559+RollUp!$AA559+Mortgage!$I559+401k_01!$H559+401k_02!$H559+Roth_01!$F559+Roth_02!$F559+IRA_01!$F559+IRA_02!$F559+Invest_01!$F559+Invest_02!$F559</f>
        <v>603514.157264551</v>
      </c>
    </row>
    <row r="560" customFormat="false" ht="12.05" hidden="false" customHeight="false" outlineLevel="0" collapsed="false">
      <c r="A560" s="67" t="n">
        <v>556</v>
      </c>
      <c r="B560" s="68" t="n">
        <f aca="false">EOMONTH(Input!$C$7,A560)</f>
        <v>59840</v>
      </c>
      <c r="D560" s="69" t="n">
        <f aca="false">RollUp!$AB560+RollUp!$AA560+Mortgage!$I560+401k_01!$H560+401k_02!$H560+Roth_01!$F560+Roth_02!$F560+IRA_01!$F560+IRA_02!$F560+Invest_01!$F560+Invest_02!$F560</f>
        <v>597403.038878775</v>
      </c>
    </row>
    <row r="561" customFormat="false" ht="12.05" hidden="false" customHeight="false" outlineLevel="0" collapsed="false">
      <c r="A561" s="67" t="n">
        <v>557</v>
      </c>
      <c r="B561" s="68" t="n">
        <f aca="false">EOMONTH(Input!$C$7,A561)</f>
        <v>59870</v>
      </c>
      <c r="D561" s="69" t="n">
        <f aca="false">RollUp!$AB561+RollUp!$AA561+Mortgage!$I561+401k_01!$H561+401k_02!$H561+Roth_01!$F561+Roth_02!$F561+IRA_01!$F561+IRA_02!$F561+Invest_01!$F561+Invest_02!$F561</f>
        <v>591277.159564431</v>
      </c>
    </row>
    <row r="562" customFormat="false" ht="12.05" hidden="false" customHeight="false" outlineLevel="0" collapsed="false">
      <c r="A562" s="67" t="n">
        <v>558</v>
      </c>
      <c r="B562" s="68" t="n">
        <f aca="false">EOMONTH(Input!$C$7,A562)</f>
        <v>59901</v>
      </c>
      <c r="D562" s="69" t="n">
        <f aca="false">RollUp!$AB562+RollUp!$AA562+Mortgage!$I562+401k_01!$H562+401k_02!$H562+Roth_01!$F562+Roth_02!$F562+IRA_01!$F562+IRA_02!$F562+Invest_01!$F562+Invest_02!$F562</f>
        <v>585136.457827446</v>
      </c>
    </row>
    <row r="563" customFormat="false" ht="12.05" hidden="false" customHeight="false" outlineLevel="0" collapsed="false">
      <c r="A563" s="67" t="n">
        <v>559</v>
      </c>
      <c r="B563" s="68" t="n">
        <f aca="false">EOMONTH(Input!$C$7,A563)</f>
        <v>59932</v>
      </c>
      <c r="D563" s="69" t="n">
        <f aca="false">RollUp!$AB563+RollUp!$AA563+Mortgage!$I563+401k_01!$H563+401k_02!$H563+Roth_01!$F563+Roth_02!$F563+IRA_01!$F563+IRA_02!$F563+Invest_01!$F563+Invest_02!$F563</f>
        <v>578980.871917161</v>
      </c>
    </row>
    <row r="564" customFormat="false" ht="12.05" hidden="false" customHeight="false" outlineLevel="0" collapsed="false">
      <c r="A564" s="67" t="n">
        <v>560</v>
      </c>
      <c r="B564" s="68" t="n">
        <f aca="false">EOMONTH(Input!$C$7,A564)</f>
        <v>59961</v>
      </c>
      <c r="D564" s="69" t="n">
        <f aca="false">RollUp!$AB564+RollUp!$AA564+Mortgage!$I564+401k_01!$H564+401k_02!$H564+Roth_01!$F564+Roth_02!$F564+IRA_01!$F564+IRA_02!$F564+Invest_01!$F564+Invest_02!$F564</f>
        <v>572810.339825257</v>
      </c>
    </row>
    <row r="565" customFormat="false" ht="12.05" hidden="false" customHeight="false" outlineLevel="0" collapsed="false">
      <c r="A565" s="67" t="n">
        <v>561</v>
      </c>
      <c r="B565" s="68" t="n">
        <f aca="false">EOMONTH(Input!$C$7,A565)</f>
        <v>59992</v>
      </c>
      <c r="D565" s="69" t="n">
        <f aca="false">RollUp!$AB565+RollUp!$AA565+Mortgage!$I565+401k_01!$H565+401k_02!$H565+Roth_01!$F565+Roth_02!$F565+IRA_01!$F565+IRA_02!$F565+Invest_01!$F565+Invest_02!$F565</f>
        <v>566624.799284683</v>
      </c>
    </row>
    <row r="566" customFormat="false" ht="12.05" hidden="false" customHeight="false" outlineLevel="0" collapsed="false">
      <c r="A566" s="67" t="n">
        <v>562</v>
      </c>
      <c r="B566" s="68" t="n">
        <f aca="false">EOMONTH(Input!$C$7,A566)</f>
        <v>60022</v>
      </c>
      <c r="D566" s="69" t="n">
        <f aca="false">RollUp!$AB566+RollUp!$AA566+Mortgage!$I566+401k_01!$H566+401k_02!$H566+Roth_01!$F566+Roth_02!$F566+IRA_01!$F566+IRA_02!$F566+Invest_01!$F566+Invest_02!$F566</f>
        <v>560424.187768582</v>
      </c>
    </row>
    <row r="567" customFormat="false" ht="12.05" hidden="false" customHeight="false" outlineLevel="0" collapsed="false">
      <c r="A567" s="67" t="n">
        <v>563</v>
      </c>
      <c r="B567" s="68" t="n">
        <f aca="false">EOMONTH(Input!$C$7,A567)</f>
        <v>60053</v>
      </c>
      <c r="D567" s="69" t="n">
        <f aca="false">RollUp!$AB567+RollUp!$AA567+Mortgage!$I567+401k_01!$H567+401k_02!$H567+Roth_01!$F567+Roth_02!$F567+IRA_01!$F567+IRA_02!$F567+Invest_01!$F567+Invest_02!$F567</f>
        <v>554208.4424892</v>
      </c>
    </row>
    <row r="568" customFormat="false" ht="12.05" hidden="false" customHeight="false" outlineLevel="0" collapsed="false">
      <c r="A568" s="67" t="n">
        <v>564</v>
      </c>
      <c r="B568" s="68" t="n">
        <f aca="false">EOMONTH(Input!$C$7,A568)</f>
        <v>60083</v>
      </c>
      <c r="D568" s="69" t="n">
        <f aca="false">RollUp!$AB568+RollUp!$AA568+Mortgage!$I568+401k_01!$H568+401k_02!$H568+Roth_01!$F568+Roth_02!$F568+IRA_01!$F568+IRA_02!$F568+Invest_01!$F568+Invest_02!$F568</f>
        <v>547977.500396804</v>
      </c>
    </row>
    <row r="569" customFormat="false" ht="12.05" hidden="false" customHeight="false" outlineLevel="0" collapsed="false">
      <c r="A569" s="67" t="n">
        <v>565</v>
      </c>
      <c r="B569" s="68" t="n">
        <f aca="false">EOMONTH(Input!$C$7,A569)</f>
        <v>60114</v>
      </c>
      <c r="D569" s="69" t="n">
        <f aca="false">RollUp!$AB569+RollUp!$AA569+Mortgage!$I569+401k_01!$H569+401k_02!$H569+Roth_01!$F569+Roth_02!$F569+IRA_01!$F569+IRA_02!$F569+Invest_01!$F569+Invest_02!$F569</f>
        <v>541731.298178588</v>
      </c>
    </row>
    <row r="570" customFormat="false" ht="12.05" hidden="false" customHeight="false" outlineLevel="0" collapsed="false">
      <c r="A570" s="67" t="n">
        <v>566</v>
      </c>
      <c r="B570" s="68" t="n">
        <f aca="false">EOMONTH(Input!$C$7,A570)</f>
        <v>60145</v>
      </c>
      <c r="D570" s="69" t="n">
        <f aca="false">RollUp!$AB570+RollUp!$AA570+Mortgage!$I570+401k_01!$H570+401k_02!$H570+Roth_01!$F570+Roth_02!$F570+IRA_01!$F570+IRA_02!$F570+Invest_01!$F570+Invest_02!$F570</f>
        <v>535469.77225758</v>
      </c>
    </row>
    <row r="571" customFormat="false" ht="12.05" hidden="false" customHeight="false" outlineLevel="0" collapsed="false">
      <c r="A571" s="67" t="n">
        <v>567</v>
      </c>
      <c r="B571" s="68" t="n">
        <f aca="false">EOMONTH(Input!$C$7,A571)</f>
        <v>60175</v>
      </c>
      <c r="D571" s="69" t="n">
        <f aca="false">RollUp!$AB571+RollUp!$AA571+Mortgage!$I571+401k_01!$H571+401k_02!$H571+Roth_01!$F571+Roth_02!$F571+IRA_01!$F571+IRA_02!$F571+Invest_01!$F571+Invest_02!$F571</f>
        <v>529192.858791536</v>
      </c>
    </row>
    <row r="572" customFormat="false" ht="12.05" hidden="false" customHeight="false" outlineLevel="0" collapsed="false">
      <c r="A572" s="67" t="n">
        <v>568</v>
      </c>
      <c r="B572" s="68" t="n">
        <f aca="false">EOMONTH(Input!$C$7,A572)</f>
        <v>60206</v>
      </c>
      <c r="D572" s="69" t="n">
        <f aca="false">RollUp!$AB572+RollUp!$AA572+Mortgage!$I572+401k_01!$H572+401k_02!$H572+Roth_01!$F572+Roth_02!$F572+IRA_01!$F572+IRA_02!$F572+Invest_01!$F572+Invest_02!$F572</f>
        <v>522900.493671837</v>
      </c>
    </row>
    <row r="573" customFormat="false" ht="12.05" hidden="false" customHeight="false" outlineLevel="0" collapsed="false">
      <c r="A573" s="67" t="n">
        <v>569</v>
      </c>
      <c r="B573" s="68" t="n">
        <f aca="false">EOMONTH(Input!$C$7,A573)</f>
        <v>60236</v>
      </c>
      <c r="D573" s="69" t="n">
        <f aca="false">RollUp!$AB573+RollUp!$AA573+Mortgage!$I573+401k_01!$H573+401k_02!$H573+Roth_01!$F573+Roth_02!$F573+IRA_01!$F573+IRA_02!$F573+Invest_01!$F573+Invest_02!$F573</f>
        <v>516592.61252238</v>
      </c>
    </row>
    <row r="574" customFormat="false" ht="12.05" hidden="false" customHeight="false" outlineLevel="0" collapsed="false">
      <c r="A574" s="67" t="n">
        <v>570</v>
      </c>
      <c r="B574" s="68" t="n">
        <f aca="false">EOMONTH(Input!$C$7,A574)</f>
        <v>60267</v>
      </c>
      <c r="D574" s="69" t="n">
        <f aca="false">RollUp!$AB574+RollUp!$AA574+Mortgage!$I574+401k_01!$H574+401k_02!$H574+Roth_01!$F574+Roth_02!$F574+IRA_01!$F574+IRA_02!$F574+Invest_01!$F574+Invest_02!$F574</f>
        <v>510269.150698459</v>
      </c>
    </row>
    <row r="575" customFormat="false" ht="12.05" hidden="false" customHeight="false" outlineLevel="0" collapsed="false">
      <c r="A575" s="67" t="n">
        <v>571</v>
      </c>
      <c r="B575" s="68" t="n">
        <f aca="false">EOMONTH(Input!$C$7,A575)</f>
        <v>60298</v>
      </c>
      <c r="D575" s="69" t="n">
        <f aca="false">RollUp!$AB575+RollUp!$AA575+Mortgage!$I575+401k_01!$H575+401k_02!$H575+Roth_01!$F575+Roth_02!$F575+IRA_01!$F575+IRA_02!$F575+Invest_01!$F575+Invest_02!$F575</f>
        <v>503930.043285651</v>
      </c>
    </row>
    <row r="576" customFormat="false" ht="12.05" hidden="false" customHeight="false" outlineLevel="0" collapsed="false">
      <c r="A576" s="67" t="n">
        <v>572</v>
      </c>
      <c r="B576" s="68" t="n">
        <f aca="false">EOMONTH(Input!$C$7,A576)</f>
        <v>60326</v>
      </c>
      <c r="D576" s="69" t="n">
        <f aca="false">RollUp!$AB576+RollUp!$AA576+Mortgage!$I576+401k_01!$H576+401k_02!$H576+Roth_01!$F576+Roth_02!$F576+IRA_01!$F576+IRA_02!$F576+Invest_01!$F576+Invest_02!$F576</f>
        <v>497575.225098688</v>
      </c>
    </row>
    <row r="577" customFormat="false" ht="12.05" hidden="false" customHeight="false" outlineLevel="0" collapsed="false">
      <c r="A577" s="67" t="n">
        <v>573</v>
      </c>
      <c r="B577" s="68" t="n">
        <f aca="false">EOMONTH(Input!$C$7,A577)</f>
        <v>60357</v>
      </c>
      <c r="D577" s="69" t="n">
        <f aca="false">RollUp!$AB577+RollUp!$AA577+Mortgage!$I577+401k_01!$H577+401k_02!$H577+Roth_01!$F577+Roth_02!$F577+IRA_01!$F577+IRA_02!$F577+Invest_01!$F577+Invest_02!$F577</f>
        <v>491204.630680329</v>
      </c>
    </row>
    <row r="578" customFormat="false" ht="12.05" hidden="false" customHeight="false" outlineLevel="0" collapsed="false">
      <c r="A578" s="67" t="n">
        <v>574</v>
      </c>
      <c r="B578" s="68" t="n">
        <f aca="false">EOMONTH(Input!$C$7,A578)</f>
        <v>60387</v>
      </c>
      <c r="D578" s="69" t="n">
        <f aca="false">RollUp!$AB578+RollUp!$AA578+Mortgage!$I578+401k_01!$H578+401k_02!$H578+Roth_01!$F578+Roth_02!$F578+IRA_01!$F578+IRA_02!$F578+Invest_01!$F578+Invest_02!$F578</f>
        <v>484818.194300225</v>
      </c>
    </row>
    <row r="579" customFormat="false" ht="12.05" hidden="false" customHeight="false" outlineLevel="0" collapsed="false">
      <c r="A579" s="67" t="n">
        <v>575</v>
      </c>
      <c r="B579" s="68" t="n">
        <f aca="false">EOMONTH(Input!$C$7,A579)</f>
        <v>60418</v>
      </c>
      <c r="D579" s="69" t="n">
        <f aca="false">RollUp!$AB579+RollUp!$AA579+Mortgage!$I579+401k_01!$H579+401k_02!$H579+Roth_01!$F579+Roth_02!$F579+IRA_01!$F579+IRA_02!$F579+Invest_01!$F579+Invest_02!$F579</f>
        <v>478415.849953787</v>
      </c>
    </row>
    <row r="580" customFormat="false" ht="12.05" hidden="false" customHeight="false" outlineLevel="0" collapsed="false">
      <c r="A580" s="67" t="n">
        <v>576</v>
      </c>
      <c r="B580" s="68" t="n">
        <f aca="false">EOMONTH(Input!$C$7,A580)</f>
        <v>60448</v>
      </c>
      <c r="D580" s="69" t="n">
        <f aca="false">RollUp!$AB580+RollUp!$AA580+Mortgage!$I580+401k_01!$H580+401k_02!$H580+Roth_01!$F580+Roth_02!$F580+IRA_01!$F580+IRA_02!$F580+Invest_01!$F580+Invest_02!$F580</f>
        <v>471997.531361035</v>
      </c>
    </row>
    <row r="581" customFormat="false" ht="12.05" hidden="false" customHeight="false" outlineLevel="0" collapsed="false">
      <c r="A581" s="67" t="n">
        <v>577</v>
      </c>
      <c r="B581" s="68" t="n">
        <f aca="false">EOMONTH(Input!$C$7,A581)</f>
        <v>60479</v>
      </c>
      <c r="D581" s="69" t="n">
        <f aca="false">RollUp!$AB581+RollUp!$AA581+Mortgage!$I581+401k_01!$H581+401k_02!$H581+Roth_01!$F581+Roth_02!$F581+IRA_01!$F581+IRA_02!$F581+Invest_01!$F581+Invest_02!$F581</f>
        <v>465563.171965452</v>
      </c>
    </row>
    <row r="582" customFormat="false" ht="12.05" hidden="false" customHeight="false" outlineLevel="0" collapsed="false">
      <c r="A582" s="67" t="n">
        <v>578</v>
      </c>
      <c r="B582" s="68" t="n">
        <f aca="false">EOMONTH(Input!$C$7,A582)</f>
        <v>60510</v>
      </c>
      <c r="D582" s="69" t="n">
        <f aca="false">RollUp!$AB582+RollUp!$AA582+Mortgage!$I582+401k_01!$H582+401k_02!$H582+Roth_01!$F582+Roth_02!$F582+IRA_01!$F582+IRA_02!$F582+Invest_01!$F582+Invest_02!$F582</f>
        <v>459112.704932837</v>
      </c>
    </row>
    <row r="583" customFormat="false" ht="12.05" hidden="false" customHeight="false" outlineLevel="0" collapsed="false">
      <c r="A583" s="67" t="n">
        <v>579</v>
      </c>
      <c r="B583" s="68" t="n">
        <f aca="false">EOMONTH(Input!$C$7,A583)</f>
        <v>60540</v>
      </c>
      <c r="D583" s="69" t="n">
        <f aca="false">RollUp!$AB583+RollUp!$AA583+Mortgage!$I583+401k_01!$H583+401k_02!$H583+Roth_01!$F583+Roth_02!$F583+IRA_01!$F583+IRA_02!$F583+Invest_01!$F583+Invest_02!$F583</f>
        <v>452646.063150142</v>
      </c>
    </row>
    <row r="584" customFormat="false" ht="12.05" hidden="false" customHeight="false" outlineLevel="0" collapsed="false">
      <c r="A584" s="67" t="n">
        <v>580</v>
      </c>
      <c r="B584" s="68" t="n">
        <f aca="false">EOMONTH(Input!$C$7,A584)</f>
        <v>60571</v>
      </c>
      <c r="D584" s="69" t="n">
        <f aca="false">RollUp!$AB584+RollUp!$AA584+Mortgage!$I584+401k_01!$H584+401k_02!$H584+Roth_01!$F584+Roth_02!$F584+IRA_01!$F584+IRA_02!$F584+Invest_01!$F584+Invest_02!$F584</f>
        <v>446163.179224312</v>
      </c>
    </row>
    <row r="585" customFormat="false" ht="12.05" hidden="false" customHeight="false" outlineLevel="0" collapsed="false">
      <c r="A585" s="67" t="n">
        <v>581</v>
      </c>
      <c r="B585" s="68" t="n">
        <f aca="false">EOMONTH(Input!$C$7,A585)</f>
        <v>60601</v>
      </c>
      <c r="D585" s="69" t="n">
        <f aca="false">RollUp!$AB585+RollUp!$AA585+Mortgage!$I585+401k_01!$H585+401k_02!$H585+Roth_01!$F585+Roth_02!$F585+IRA_01!$F585+IRA_02!$F585+Invest_01!$F585+Invest_02!$F585</f>
        <v>439663.985481117</v>
      </c>
    </row>
    <row r="586" customFormat="false" ht="12.05" hidden="false" customHeight="false" outlineLevel="0" collapsed="false">
      <c r="A586" s="67" t="n">
        <v>582</v>
      </c>
      <c r="B586" s="68" t="n">
        <f aca="false">EOMONTH(Input!$C$7,A586)</f>
        <v>60632</v>
      </c>
      <c r="D586" s="69" t="n">
        <f aca="false">RollUp!$AB586+RollUp!$AA586+Mortgage!$I586+401k_01!$H586+401k_02!$H586+Roth_01!$F586+Roth_02!$F586+IRA_01!$F586+IRA_02!$F586+Invest_01!$F586+Invest_02!$F586</f>
        <v>433148.413963978</v>
      </c>
    </row>
    <row r="587" customFormat="false" ht="12.05" hidden="false" customHeight="false" outlineLevel="0" collapsed="false">
      <c r="A587" s="67" t="n">
        <v>583</v>
      </c>
      <c r="B587" s="68" t="n">
        <f aca="false">EOMONTH(Input!$C$7,A587)</f>
        <v>60663</v>
      </c>
      <c r="D587" s="69" t="n">
        <f aca="false">RollUp!$AB587+RollUp!$AA587+Mortgage!$I587+401k_01!$H587+401k_02!$H587+Roth_01!$F587+Roth_02!$F587+IRA_01!$F587+IRA_02!$F587+Invest_01!$F587+Invest_02!$F587</f>
        <v>426616.396432799</v>
      </c>
    </row>
    <row r="588" customFormat="false" ht="12.05" hidden="false" customHeight="false" outlineLevel="0" collapsed="false">
      <c r="A588" s="67" t="n">
        <v>584</v>
      </c>
      <c r="B588" s="68" t="n">
        <f aca="false">EOMONTH(Input!$C$7,A588)</f>
        <v>60691</v>
      </c>
      <c r="D588" s="69" t="n">
        <f aca="false">RollUp!$AB588+RollUp!$AA588+Mortgage!$I588+401k_01!$H588+401k_02!$H588+Roth_01!$F588+Roth_02!$F588+IRA_01!$F588+IRA_02!$F588+Invest_01!$F588+Invest_02!$F588</f>
        <v>420067.864362774</v>
      </c>
    </row>
    <row r="589" customFormat="false" ht="12.05" hidden="false" customHeight="false" outlineLevel="0" collapsed="false">
      <c r="A589" s="67" t="n">
        <v>585</v>
      </c>
      <c r="B589" s="68" t="n">
        <f aca="false">EOMONTH(Input!$C$7,A589)</f>
        <v>60722</v>
      </c>
      <c r="D589" s="69" t="n">
        <f aca="false">RollUp!$AB589+RollUp!$AA589+Mortgage!$I589+401k_01!$H589+401k_02!$H589+Roth_01!$F589+Roth_02!$F589+IRA_01!$F589+IRA_02!$F589+Invest_01!$F589+Invest_02!$F589</f>
        <v>413502.748943209</v>
      </c>
    </row>
    <row r="590" customFormat="false" ht="12.05" hidden="false" customHeight="false" outlineLevel="0" collapsed="false">
      <c r="A590" s="67" t="n">
        <v>586</v>
      </c>
      <c r="B590" s="68" t="n">
        <f aca="false">EOMONTH(Input!$C$7,A590)</f>
        <v>60752</v>
      </c>
      <c r="D590" s="69" t="n">
        <f aca="false">RollUp!$AB590+RollUp!$AA590+Mortgage!$I590+401k_01!$H590+401k_02!$H590+Roth_01!$F590+Roth_02!$F590+IRA_01!$F590+IRA_02!$F590+Invest_01!$F590+Invest_02!$F590</f>
        <v>406920.981076324</v>
      </c>
    </row>
    <row r="591" customFormat="false" ht="12.05" hidden="false" customHeight="false" outlineLevel="0" collapsed="false">
      <c r="A591" s="67" t="n">
        <v>587</v>
      </c>
      <c r="B591" s="68" t="n">
        <f aca="false">EOMONTH(Input!$C$7,A591)</f>
        <v>60783</v>
      </c>
      <c r="D591" s="69" t="n">
        <f aca="false">RollUp!$AB591+RollUp!$AA591+Mortgage!$I591+401k_01!$H591+401k_02!$H591+Roth_01!$F591+Roth_02!$F591+IRA_01!$F591+IRA_02!$F591+Invest_01!$F591+Invest_02!$F591</f>
        <v>400322.49137606</v>
      </c>
    </row>
    <row r="592" customFormat="false" ht="12.05" hidden="false" customHeight="false" outlineLevel="0" collapsed="false">
      <c r="A592" s="67" t="n">
        <v>588</v>
      </c>
      <c r="B592" s="68" t="n">
        <f aca="false">EOMONTH(Input!$C$7,A592)</f>
        <v>60813</v>
      </c>
      <c r="D592" s="69" t="n">
        <f aca="false">RollUp!$AB592+RollUp!$AA592+Mortgage!$I592+401k_01!$H592+401k_02!$H592+Roth_01!$F592+Roth_02!$F592+IRA_01!$F592+IRA_02!$F592+Invest_01!$F592+Invest_02!$F592</f>
        <v>393707.21016688</v>
      </c>
    </row>
    <row r="593" customFormat="false" ht="12.05" hidden="false" customHeight="false" outlineLevel="0" collapsed="false">
      <c r="A593" s="67" t="n">
        <v>589</v>
      </c>
      <c r="B593" s="68" t="n">
        <f aca="false">EOMONTH(Input!$C$7,A593)</f>
        <v>60844</v>
      </c>
      <c r="D593" s="69" t="n">
        <f aca="false">RollUp!$AB593+RollUp!$AA593+Mortgage!$I593+401k_01!$H593+401k_02!$H593+Roth_01!$F593+Roth_02!$F593+IRA_01!$F593+IRA_02!$F593+Invest_01!$F593+Invest_02!$F593</f>
        <v>387075.067482557</v>
      </c>
    </row>
    <row r="594" customFormat="false" ht="12.05" hidden="false" customHeight="false" outlineLevel="0" collapsed="false">
      <c r="A594" s="67" t="n">
        <v>590</v>
      </c>
      <c r="B594" s="68" t="n">
        <f aca="false">EOMONTH(Input!$C$7,A594)</f>
        <v>60875</v>
      </c>
      <c r="D594" s="69" t="n">
        <f aca="false">RollUp!$AB594+RollUp!$AA594+Mortgage!$I594+401k_01!$H594+401k_02!$H594+Roth_01!$F594+Roth_02!$F594+IRA_01!$F594+IRA_02!$F594+Invest_01!$F594+Invest_02!$F594</f>
        <v>380425.993064965</v>
      </c>
    </row>
    <row r="595" customFormat="false" ht="12.05" hidden="false" customHeight="false" outlineLevel="0" collapsed="false">
      <c r="A595" s="67" t="n">
        <v>591</v>
      </c>
      <c r="B595" s="68" t="n">
        <f aca="false">EOMONTH(Input!$C$7,A595)</f>
        <v>60905</v>
      </c>
      <c r="D595" s="69" t="n">
        <f aca="false">RollUp!$AB595+RollUp!$AA595+Mortgage!$I595+401k_01!$H595+401k_02!$H595+Roth_01!$F595+Roth_02!$F595+IRA_01!$F595+IRA_02!$F595+Invest_01!$F595+Invest_02!$F595</f>
        <v>373759.916362865</v>
      </c>
    </row>
    <row r="596" customFormat="false" ht="12.05" hidden="false" customHeight="false" outlineLevel="0" collapsed="false">
      <c r="A596" s="67" t="n">
        <v>592</v>
      </c>
      <c r="B596" s="68" t="n">
        <f aca="false">EOMONTH(Input!$C$7,A596)</f>
        <v>60936</v>
      </c>
      <c r="D596" s="69" t="n">
        <f aca="false">RollUp!$AB596+RollUp!$AA596+Mortgage!$I596+401k_01!$H596+401k_02!$H596+Roth_01!$F596+Roth_02!$F596+IRA_01!$F596+IRA_02!$F596+Invest_01!$F596+Invest_02!$F596</f>
        <v>367076.766530676</v>
      </c>
    </row>
    <row r="597" customFormat="false" ht="12.05" hidden="false" customHeight="false" outlineLevel="0" collapsed="false">
      <c r="A597" s="67" t="n">
        <v>593</v>
      </c>
      <c r="B597" s="68" t="n">
        <f aca="false">EOMONTH(Input!$C$7,A597)</f>
        <v>60966</v>
      </c>
      <c r="D597" s="69" t="n">
        <f aca="false">RollUp!$AB597+RollUp!$AA597+Mortgage!$I597+401k_01!$H597+401k_02!$H597+Roth_01!$F597+Roth_02!$F597+IRA_01!$F597+IRA_02!$F597+Invest_01!$F597+Invest_02!$F597</f>
        <v>360376.472427259</v>
      </c>
    </row>
    <row r="598" customFormat="false" ht="12.05" hidden="false" customHeight="false" outlineLevel="0" collapsed="false">
      <c r="A598" s="67" t="n">
        <v>594</v>
      </c>
      <c r="B598" s="68" t="n">
        <f aca="false">EOMONTH(Input!$C$7,A598)</f>
        <v>60997</v>
      </c>
      <c r="D598" s="69" t="n">
        <f aca="false">RollUp!$AB598+RollUp!$AA598+Mortgage!$I598+401k_01!$H598+401k_02!$H598+Roth_01!$F598+Roth_02!$F598+IRA_01!$F598+IRA_02!$F598+Invest_01!$F598+Invest_02!$F598</f>
        <v>353658.962614674</v>
      </c>
    </row>
    <row r="599" customFormat="false" ht="12.05" hidden="false" customHeight="false" outlineLevel="0" collapsed="false">
      <c r="A599" s="67" t="n">
        <v>595</v>
      </c>
      <c r="B599" s="68" t="n">
        <f aca="false">EOMONTH(Input!$C$7,A599)</f>
        <v>61028</v>
      </c>
      <c r="D599" s="69" t="n">
        <f aca="false">RollUp!$AB599+RollUp!$AA599+Mortgage!$I599+401k_01!$H599+401k_02!$H599+Roth_01!$F599+Roth_02!$F599+IRA_01!$F599+IRA_02!$F599+Invest_01!$F599+Invest_02!$F599</f>
        <v>346924.165356953</v>
      </c>
    </row>
    <row r="600" customFormat="false" ht="12.05" hidden="false" customHeight="false" outlineLevel="0" collapsed="false">
      <c r="A600" s="67" t="n">
        <v>596</v>
      </c>
      <c r="B600" s="68" t="n">
        <f aca="false">EOMONTH(Input!$C$7,A600)</f>
        <v>61056</v>
      </c>
      <c r="D600" s="69" t="n">
        <f aca="false">RollUp!$AB600+RollUp!$AA600+Mortgage!$I600+401k_01!$H600+401k_02!$H600+Roth_01!$F600+Roth_02!$F600+IRA_01!$F600+IRA_02!$F600+Invest_01!$F600+Invest_02!$F600</f>
        <v>340172.008618848</v>
      </c>
    </row>
    <row r="601" customFormat="false" ht="12.05" hidden="false" customHeight="false" outlineLevel="0" collapsed="false">
      <c r="A601" s="67" t="n">
        <v>597</v>
      </c>
      <c r="B601" s="68" t="n">
        <f aca="false">EOMONTH(Input!$C$7,A601)</f>
        <v>61087</v>
      </c>
      <c r="D601" s="69" t="n">
        <f aca="false">RollUp!$AB601+RollUp!$AA601+Mortgage!$I601+401k_01!$H601+401k_02!$H601+Roth_01!$F601+Roth_02!$F601+IRA_01!$F601+IRA_02!$F601+Invest_01!$F601+Invest_02!$F601</f>
        <v>333402.420064594</v>
      </c>
    </row>
    <row r="602" customFormat="false" ht="12.05" hidden="false" customHeight="false" outlineLevel="0" collapsed="false">
      <c r="A602" s="67" t="n">
        <v>598</v>
      </c>
      <c r="B602" s="68" t="n">
        <f aca="false">EOMONTH(Input!$C$7,A602)</f>
        <v>61117</v>
      </c>
      <c r="D602" s="69" t="n">
        <f aca="false">RollUp!$AB602+RollUp!$AA602+Mortgage!$I602+401k_01!$H602+401k_02!$H602+Roth_01!$F602+Roth_02!$F602+IRA_01!$F602+IRA_02!$F602+Invest_01!$F602+Invest_02!$F602</f>
        <v>326615.327056648</v>
      </c>
    </row>
    <row r="603" customFormat="false" ht="12.05" hidden="false" customHeight="false" outlineLevel="0" collapsed="false">
      <c r="A603" s="67" t="n">
        <v>599</v>
      </c>
      <c r="B603" s="68" t="n">
        <f aca="false">EOMONTH(Input!$C$7,A603)</f>
        <v>61148</v>
      </c>
      <c r="D603" s="69" t="n">
        <f aca="false">RollUp!$AB603+RollUp!$AA603+Mortgage!$I603+401k_01!$H603+401k_02!$H603+Roth_01!$F603+Roth_02!$F603+IRA_01!$F603+IRA_02!$F603+Invest_01!$F603+Invest_02!$F603</f>
        <v>319810.656654436</v>
      </c>
    </row>
    <row r="604" customFormat="false" ht="12.05" hidden="false" customHeight="false" outlineLevel="0" collapsed="false">
      <c r="A604" s="67" t="n">
        <v>600</v>
      </c>
      <c r="B604" s="68" t="n">
        <f aca="false">EOMONTH(Input!$C$7,A604)</f>
        <v>61178</v>
      </c>
      <c r="D604" s="69" t="n">
        <f aca="false">RollUp!$AB604+RollUp!$AA604+Mortgage!$I604+401k_01!$H604+401k_02!$H604+Roth_01!$F604+Roth_02!$F604+IRA_01!$F604+IRA_02!$F604+Invest_01!$F604+Invest_02!$F604</f>
        <v>312988.335613087</v>
      </c>
    </row>
    <row r="605" customFormat="false" ht="12.05" hidden="false" customHeight="false" outlineLevel="0" collapsed="false">
      <c r="A605" s="67" t="n">
        <v>601</v>
      </c>
      <c r="B605" s="68" t="n">
        <f aca="false">EOMONTH(Input!$C$7,A605)</f>
        <v>61209</v>
      </c>
      <c r="D605" s="69" t="n">
        <f aca="false">RollUp!$AB605+RollUp!$AA605+Mortgage!$I605+401k_01!$H605+401k_02!$H605+Roth_01!$F605+Roth_02!$F605+IRA_01!$F605+IRA_02!$F605+Invest_01!$F605+Invest_02!$F605</f>
        <v>306148.290382169</v>
      </c>
    </row>
    <row r="606" customFormat="false" ht="12.05" hidden="false" customHeight="false" outlineLevel="0" collapsed="false">
      <c r="A606" s="67" t="n">
        <v>602</v>
      </c>
      <c r="B606" s="68" t="n">
        <f aca="false">EOMONTH(Input!$C$7,A606)</f>
        <v>61240</v>
      </c>
      <c r="D606" s="69" t="n">
        <f aca="false">RollUp!$AB606+RollUp!$AA606+Mortgage!$I606+401k_01!$H606+401k_02!$H606+Roth_01!$F606+Roth_02!$F606+IRA_01!$F606+IRA_02!$F606+Invest_01!$F606+Invest_02!$F606</f>
        <v>299290.447104411</v>
      </c>
    </row>
    <row r="607" customFormat="false" ht="12.05" hidden="false" customHeight="false" outlineLevel="0" collapsed="false">
      <c r="A607" s="67" t="n">
        <v>603</v>
      </c>
      <c r="B607" s="68" t="n">
        <f aca="false">EOMONTH(Input!$C$7,A607)</f>
        <v>61270</v>
      </c>
      <c r="D607" s="69" t="n">
        <f aca="false">RollUp!$AB607+RollUp!$AA607+Mortgage!$I607+401k_01!$H607+401k_02!$H607+Roth_01!$F607+Roth_02!$F607+IRA_01!$F607+IRA_02!$F607+Invest_01!$F607+Invest_02!$F607</f>
        <v>292414.731614427</v>
      </c>
    </row>
    <row r="608" customFormat="false" ht="12.05" hidden="false" customHeight="false" outlineLevel="0" collapsed="false">
      <c r="A608" s="67" t="n">
        <v>604</v>
      </c>
      <c r="B608" s="68" t="n">
        <f aca="false">EOMONTH(Input!$C$7,A608)</f>
        <v>61301</v>
      </c>
      <c r="D608" s="69" t="n">
        <f aca="false">RollUp!$AB608+RollUp!$AA608+Mortgage!$I608+401k_01!$H608+401k_02!$H608+Roth_01!$F608+Roth_02!$F608+IRA_01!$F608+IRA_02!$F608+Invest_01!$F608+Invest_02!$F608</f>
        <v>285521.06943743</v>
      </c>
    </row>
    <row r="609" customFormat="false" ht="12.05" hidden="false" customHeight="false" outlineLevel="0" collapsed="false">
      <c r="A609" s="67" t="n">
        <v>605</v>
      </c>
      <c r="B609" s="68" t="n">
        <f aca="false">EOMONTH(Input!$C$7,A609)</f>
        <v>61331</v>
      </c>
      <c r="D609" s="69" t="n">
        <f aca="false">RollUp!$AB609+RollUp!$AA609+Mortgage!$I609+401k_01!$H609+401k_02!$H609+Roth_01!$F609+Roth_02!$F609+IRA_01!$F609+IRA_02!$F609+Invest_01!$F609+Invest_02!$F609</f>
        <v>278609.385787945</v>
      </c>
    </row>
    <row r="610" customFormat="false" ht="12.05" hidden="false" customHeight="false" outlineLevel="0" collapsed="false">
      <c r="A610" s="67" t="n">
        <v>606</v>
      </c>
      <c r="B610" s="68" t="n">
        <f aca="false">EOMONTH(Input!$C$7,A610)</f>
        <v>61362</v>
      </c>
      <c r="D610" s="69" t="n">
        <f aca="false">RollUp!$AB610+RollUp!$AA610+Mortgage!$I610+401k_01!$H610+401k_02!$H610+Roth_01!$F610+Roth_02!$F610+IRA_01!$F610+IRA_02!$F610+Invest_01!$F610+Invest_02!$F610</f>
        <v>271679.60556851</v>
      </c>
    </row>
    <row r="611" customFormat="false" ht="12.05" hidden="false" customHeight="false" outlineLevel="0" collapsed="false">
      <c r="A611" s="67" t="n">
        <v>607</v>
      </c>
      <c r="B611" s="68" t="n">
        <f aca="false">EOMONTH(Input!$C$7,A611)</f>
        <v>61393</v>
      </c>
      <c r="D611" s="69" t="n">
        <f aca="false">RollUp!$AB611+RollUp!$AA611+Mortgage!$I611+401k_01!$H611+401k_02!$H611+Roth_01!$F611+Roth_02!$F611+IRA_01!$F611+IRA_02!$F611+Invest_01!$F611+Invest_02!$F611</f>
        <v>264731.653368382</v>
      </c>
    </row>
    <row r="612" customFormat="false" ht="12.05" hidden="false" customHeight="false" outlineLevel="0" collapsed="false">
      <c r="A612" s="67" t="n">
        <v>608</v>
      </c>
      <c r="B612" s="68" t="n">
        <f aca="false">EOMONTH(Input!$C$7,A612)</f>
        <v>61422</v>
      </c>
      <c r="D612" s="69" t="n">
        <f aca="false">RollUp!$AB612+RollUp!$AA612+Mortgage!$I612+401k_01!$H612+401k_02!$H612+Roth_01!$F612+Roth_02!$F612+IRA_01!$F612+IRA_02!$F612+Invest_01!$F612+Invest_02!$F612</f>
        <v>257765.453462226</v>
      </c>
    </row>
    <row r="613" customFormat="false" ht="12.05" hidden="false" customHeight="false" outlineLevel="0" collapsed="false">
      <c r="A613" s="67" t="n">
        <v>609</v>
      </c>
      <c r="B613" s="68" t="n">
        <f aca="false">EOMONTH(Input!$C$7,A613)</f>
        <v>61453</v>
      </c>
      <c r="D613" s="69" t="n">
        <f aca="false">RollUp!$AB613+RollUp!$AA613+Mortgage!$I613+401k_01!$H613+401k_02!$H613+Roth_01!$F613+Roth_02!$F613+IRA_01!$F613+IRA_02!$F613+Invest_01!$F613+Invest_02!$F613</f>
        <v>250780.929808803</v>
      </c>
    </row>
    <row r="614" customFormat="false" ht="12.05" hidden="false" customHeight="false" outlineLevel="0" collapsed="false">
      <c r="A614" s="67" t="n">
        <v>610</v>
      </c>
      <c r="B614" s="68" t="n">
        <f aca="false">EOMONTH(Input!$C$7,A614)</f>
        <v>61483</v>
      </c>
      <c r="D614" s="69" t="n">
        <f aca="false">RollUp!$AB614+RollUp!$AA614+Mortgage!$I614+401k_01!$H614+401k_02!$H614+Roth_01!$F614+Roth_02!$F614+IRA_01!$F614+IRA_02!$F614+Invest_01!$F614+Invest_02!$F614</f>
        <v>243778.006049658</v>
      </c>
    </row>
    <row r="615" customFormat="false" ht="12.05" hidden="false" customHeight="false" outlineLevel="0" collapsed="false">
      <c r="A615" s="67" t="n">
        <v>611</v>
      </c>
      <c r="B615" s="68" t="n">
        <f aca="false">EOMONTH(Input!$C$7,A615)</f>
        <v>61514</v>
      </c>
      <c r="D615" s="69" t="n">
        <f aca="false">RollUp!$AB615+RollUp!$AA615+Mortgage!$I615+401k_01!$H615+401k_02!$H615+Roth_01!$F615+Roth_02!$F615+IRA_01!$F615+IRA_02!$F615+Invest_01!$F615+Invest_02!$F615</f>
        <v>236756.605507798</v>
      </c>
    </row>
    <row r="616" customFormat="false" ht="12.05" hidden="false" customHeight="false" outlineLevel="0" collapsed="false">
      <c r="A616" s="67" t="n">
        <v>612</v>
      </c>
      <c r="B616" s="68" t="n">
        <f aca="false">EOMONTH(Input!$C$7,A616)</f>
        <v>61544</v>
      </c>
      <c r="D616" s="69" t="n">
        <f aca="false">RollUp!$AB616+RollUp!$AA616+Mortgage!$I616+401k_01!$H616+401k_02!$H616+Roth_01!$F616+Roth_02!$F616+IRA_01!$F616+IRA_02!$F616+Invest_01!$F616+Invest_02!$F616</f>
        <v>229716.651186359</v>
      </c>
    </row>
    <row r="617" customFormat="false" ht="12.05" hidden="false" customHeight="false" outlineLevel="0" collapsed="false">
      <c r="A617" s="67" t="n">
        <v>613</v>
      </c>
      <c r="B617" s="68" t="n">
        <f aca="false">EOMONTH(Input!$C$7,A617)</f>
        <v>61575</v>
      </c>
      <c r="D617" s="69" t="n">
        <f aca="false">RollUp!$AB617+RollUp!$AA617+Mortgage!$I617+401k_01!$H617+401k_02!$H617+Roth_01!$F617+Roth_02!$F617+IRA_01!$F617+IRA_02!$F617+Invest_01!$F617+Invest_02!$F617</f>
        <v>222658.065767277</v>
      </c>
    </row>
    <row r="618" customFormat="false" ht="12.05" hidden="false" customHeight="false" outlineLevel="0" collapsed="false">
      <c r="A618" s="67" t="n">
        <v>614</v>
      </c>
      <c r="B618" s="68" t="n">
        <f aca="false">EOMONTH(Input!$C$7,A618)</f>
        <v>61606</v>
      </c>
      <c r="D618" s="69" t="n">
        <f aca="false">RollUp!$AB618+RollUp!$AA618+Mortgage!$I618+401k_01!$H618+401k_02!$H618+Roth_01!$F618+Roth_02!$F618+IRA_01!$F618+IRA_02!$F618+Invest_01!$F618+Invest_02!$F618</f>
        <v>215580.77160995</v>
      </c>
    </row>
    <row r="619" customFormat="false" ht="12.05" hidden="false" customHeight="false" outlineLevel="0" collapsed="false">
      <c r="A619" s="67" t="n">
        <v>615</v>
      </c>
      <c r="B619" s="68" t="n">
        <f aca="false">EOMONTH(Input!$C$7,A619)</f>
        <v>61636</v>
      </c>
      <c r="D619" s="69" t="n">
        <f aca="false">RollUp!$AB619+RollUp!$AA619+Mortgage!$I619+401k_01!$H619+401k_02!$H619+Roth_01!$F619+Roth_02!$F619+IRA_01!$F619+IRA_02!$F619+Invest_01!$F619+Invest_02!$F619</f>
        <v>208484.690749891</v>
      </c>
    </row>
    <row r="620" customFormat="false" ht="12.05" hidden="false" customHeight="false" outlineLevel="0" collapsed="false">
      <c r="A620" s="67" t="n">
        <v>616</v>
      </c>
      <c r="B620" s="68" t="n">
        <f aca="false">EOMONTH(Input!$C$7,A620)</f>
        <v>61667</v>
      </c>
      <c r="D620" s="69" t="n">
        <f aca="false">RollUp!$AB620+RollUp!$AA620+Mortgage!$I620+401k_01!$H620+401k_02!$H620+Roth_01!$F620+Roth_02!$F620+IRA_01!$F620+IRA_02!$F620+Invest_01!$F620+Invest_02!$F620</f>
        <v>201369.744897377</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6.94"/>
    <col collapsed="false" customWidth="true" hidden="false" outlineLevel="0" max="2" min="2" style="67" width="10.46"/>
    <col collapsed="false" customWidth="true" hidden="false" outlineLevel="0" max="3" min="3" style="67" width="1.39"/>
    <col collapsed="false" customWidth="false" hidden="false" outlineLevel="0" max="6" min="4" style="67" width="11.52"/>
    <col collapsed="false" customWidth="true" hidden="false" outlineLevel="0" max="7" min="7" style="67" width="1.41"/>
    <col collapsed="false" customWidth="true" hidden="false" outlineLevel="0" max="10" min="8" style="67" width="13.04"/>
    <col collapsed="false" customWidth="true" hidden="false" outlineLevel="0" max="11" min="11" style="67" width="1.41"/>
    <col collapsed="false" customWidth="true" hidden="false" outlineLevel="0" max="12" min="12" style="67" width="14.73"/>
    <col collapsed="false" customWidth="false" hidden="false" outlineLevel="0" max="1025" min="13" style="0" width="11.52"/>
  </cols>
  <sheetData>
    <row r="1" customFormat="false" ht="19.7" hidden="false" customHeight="false" outlineLevel="0" collapsed="false">
      <c r="A1" s="70" t="s">
        <v>190</v>
      </c>
      <c r="B1" s="68"/>
      <c r="C1" s="68"/>
      <c r="D1" s="68"/>
      <c r="E1" s="68"/>
      <c r="F1" s="68"/>
      <c r="G1" s="68"/>
      <c r="H1" s="77" t="s">
        <v>191</v>
      </c>
      <c r="I1" s="77" t="s">
        <v>192</v>
      </c>
      <c r="J1" s="77" t="s">
        <v>193</v>
      </c>
      <c r="K1" s="68"/>
      <c r="L1" s="77" t="s">
        <v>159</v>
      </c>
    </row>
    <row r="2" customFormat="false" ht="12.8" hidden="false" customHeight="false" outlineLevel="0" collapsed="false">
      <c r="B2" s="68"/>
      <c r="C2" s="68"/>
      <c r="D2" s="77" t="s">
        <v>191</v>
      </c>
      <c r="E2" s="77" t="s">
        <v>192</v>
      </c>
      <c r="F2" s="77" t="s">
        <v>193</v>
      </c>
      <c r="G2" s="77"/>
      <c r="H2" s="59" t="s">
        <v>167</v>
      </c>
      <c r="I2" s="59" t="s">
        <v>167</v>
      </c>
      <c r="J2" s="59" t="s">
        <v>167</v>
      </c>
      <c r="K2" s="77"/>
      <c r="L2" s="77" t="s">
        <v>194</v>
      </c>
    </row>
    <row r="3" customFormat="false" ht="12.8" hidden="false" customHeight="false" outlineLevel="0" collapsed="false">
      <c r="A3" s="78" t="s">
        <v>169</v>
      </c>
      <c r="B3" s="74" t="s">
        <v>170</v>
      </c>
      <c r="C3" s="74"/>
      <c r="D3" s="74" t="s">
        <v>180</v>
      </c>
      <c r="E3" s="74" t="s">
        <v>180</v>
      </c>
      <c r="F3" s="74" t="s">
        <v>180</v>
      </c>
      <c r="G3" s="74"/>
      <c r="H3" s="74" t="s">
        <v>195</v>
      </c>
      <c r="I3" s="74" t="s">
        <v>195</v>
      </c>
      <c r="J3" s="74" t="s">
        <v>195</v>
      </c>
      <c r="K3" s="74"/>
      <c r="L3" s="74" t="s">
        <v>195</v>
      </c>
    </row>
    <row r="4" customFormat="false" ht="12.8" hidden="false" customHeight="false" outlineLevel="0" collapsed="false">
      <c r="A4" s="76" t="n">
        <v>0</v>
      </c>
      <c r="B4" s="68" t="n">
        <f aca="false">EOMONTH(Input!$C$7,A4)</f>
        <v>42916</v>
      </c>
      <c r="C4" s="68"/>
      <c r="D4" s="69" t="n">
        <f aca="false">Input!$O$26</f>
        <v>25000</v>
      </c>
      <c r="E4" s="69" t="n">
        <f aca="false">Input!$O$33</f>
        <v>22000</v>
      </c>
      <c r="F4" s="69" t="n">
        <f aca="false">Input!$O$40</f>
        <v>0</v>
      </c>
      <c r="G4" s="68"/>
      <c r="H4" s="69" t="n">
        <f aca="false">(IF(AND(($B4&gt;=Input!$O$22),($B4&lt;=Input!$O$24)),Input!$O$23/Input!$O$25,0))</f>
        <v>0</v>
      </c>
      <c r="I4" s="69" t="n">
        <f aca="false">(IF(AND(($B4&gt;Input!$O$29),($B4&lt;=Input!$O$31)),Input!$O$30/Input!$O$32,0))</f>
        <v>0</v>
      </c>
      <c r="J4" s="69" t="n">
        <f aca="false">(IF(AND(($B4&gt;=Input!$O$36),($B4&lt;=Input!$O$38)),Input!$O$37/Input!$O$39,0))</f>
        <v>0</v>
      </c>
      <c r="K4" s="69"/>
      <c r="L4" s="69" t="n">
        <f aca="false">$D4+$E4+$F4+$H4+$I4+$J4</f>
        <v>47000</v>
      </c>
    </row>
    <row r="5" customFormat="false" ht="12.8" hidden="false" customHeight="false" outlineLevel="0" collapsed="false">
      <c r="A5" s="76" t="n">
        <v>1</v>
      </c>
      <c r="B5" s="68" t="n">
        <f aca="false">EOMONTH(Input!$C$7,A5)</f>
        <v>42947</v>
      </c>
      <c r="C5" s="68"/>
      <c r="D5" s="69" t="n">
        <f aca="false">IF($B5&gt;Input!$O$22,$D4,($D4+Input!$O$28)*(1+Input!$O$27/(100*12)))</f>
        <v>25334.1666666667</v>
      </c>
      <c r="E5" s="69" t="n">
        <f aca="false">IF($B5&gt;Input!$O$29,$E4,($E4+Input!$O$35)*(1+Input!$O$34/(100*12)))</f>
        <v>22324.1666666667</v>
      </c>
      <c r="F5" s="69" t="n">
        <f aca="false">IF($B5&gt;Input!$O$36,$F4,($F4+Input!$O$42)*(1+Input!$O$41/(100*12)))</f>
        <v>0</v>
      </c>
      <c r="G5" s="68"/>
      <c r="H5" s="69" t="n">
        <f aca="false">(IF(AND(($B5&gt;=Input!$O$22),($B5&lt;=Input!$O$24)),$H4+Input!$O$23/Input!$O$25,$H4))</f>
        <v>0</v>
      </c>
      <c r="I5" s="69" t="n">
        <f aca="false">(IF(AND(($B5&gt;Input!$O$29),($B5&lt;=Input!$O$31)),$I4+Input!$O$30/Input!$O$32,$I4))</f>
        <v>0</v>
      </c>
      <c r="J5" s="69" t="n">
        <f aca="false">(IF(AND(($B5&gt;=Input!$O$36),($B5&lt;=Input!$O$38)),$J4+Input!$O$37/Input!$O$39,$J4))</f>
        <v>0</v>
      </c>
      <c r="K5" s="69"/>
      <c r="L5" s="69" t="n">
        <f aca="false">$D5+$E5+$F5+$H5+$I5+$J5</f>
        <v>47658.3333333333</v>
      </c>
    </row>
    <row r="6" customFormat="false" ht="12.8" hidden="false" customHeight="false" outlineLevel="0" collapsed="false">
      <c r="A6" s="76" t="n">
        <v>2</v>
      </c>
      <c r="B6" s="68" t="n">
        <f aca="false">EOMONTH(Input!$C$7,A6)</f>
        <v>42978</v>
      </c>
      <c r="C6" s="68"/>
      <c r="D6" s="69" t="n">
        <f aca="false">IF($B6&gt;Input!$O$22,$D5,($D5+Input!$O$28)*(1+Input!$O$27/(100*12)))</f>
        <v>25669.4472222222</v>
      </c>
      <c r="E6" s="69" t="n">
        <f aca="false">IF($B6&gt;Input!$O$29,$E5,($E5+Input!$O$35)*(1+Input!$O$34/(100*12)))</f>
        <v>22649.4138888889</v>
      </c>
      <c r="F6" s="69" t="n">
        <f aca="false">IF($B6&gt;Input!$O$36,$F5,($F5+Input!$O$42)*(1+Input!$O$41/(100*12)))</f>
        <v>0</v>
      </c>
      <c r="G6" s="68"/>
      <c r="H6" s="69" t="n">
        <f aca="false">(IF(AND(($B6&gt;=Input!$O$22),($B6&lt;=Input!$O$24)),$H5+Input!$O$23/Input!$O$25,$H5))</f>
        <v>0</v>
      </c>
      <c r="I6" s="69" t="n">
        <f aca="false">(IF(AND(($B6&gt;Input!$O$29),($B6&lt;=Input!$O$31)),$I5+Input!$O$30/Input!$O$32,$I5))</f>
        <v>0</v>
      </c>
      <c r="J6" s="69" t="n">
        <f aca="false">(IF(AND(($B6&gt;=Input!$O$36),($B6&lt;=Input!$O$38)),$J5+Input!$O$37/Input!$O$39,$J5))</f>
        <v>0</v>
      </c>
      <c r="K6" s="69"/>
      <c r="L6" s="69" t="n">
        <f aca="false">$D6+$E6+$F6+$H6+$I6+$J6</f>
        <v>48318.8611111111</v>
      </c>
    </row>
    <row r="7" customFormat="false" ht="12.8" hidden="false" customHeight="false" outlineLevel="0" collapsed="false">
      <c r="A7" s="76" t="n">
        <v>3</v>
      </c>
      <c r="B7" s="68" t="n">
        <f aca="false">EOMONTH(Input!$C$7,A7)</f>
        <v>43008</v>
      </c>
      <c r="C7" s="68"/>
      <c r="D7" s="69" t="n">
        <f aca="false">IF($B7&gt;Input!$O$22,$D6,($D6+Input!$O$28)*(1+Input!$O$27/(100*12)))</f>
        <v>26005.8453796296</v>
      </c>
      <c r="E7" s="69" t="n">
        <f aca="false">IF($B7&gt;Input!$O$29,$E6,($E6+Input!$O$35)*(1+Input!$O$34/(100*12)))</f>
        <v>22975.7452685185</v>
      </c>
      <c r="F7" s="69" t="n">
        <f aca="false">IF($B7&gt;Input!$O$36,$F6,($F6+Input!$O$42)*(1+Input!$O$41/(100*12)))</f>
        <v>0</v>
      </c>
      <c r="G7" s="68"/>
      <c r="H7" s="69" t="n">
        <f aca="false">(IF(AND(($B7&gt;=Input!$O$22),($B7&lt;=Input!$O$24)),$H6+Input!$O$23/Input!$O$25,$H6))</f>
        <v>0</v>
      </c>
      <c r="I7" s="69" t="n">
        <f aca="false">(IF(AND(($B7&gt;Input!$O$29),($B7&lt;=Input!$O$31)),$I6+Input!$O$30/Input!$O$32,$I6))</f>
        <v>0</v>
      </c>
      <c r="J7" s="69" t="n">
        <f aca="false">(IF(AND(($B7&gt;=Input!$O$36),($B7&lt;=Input!$O$38)),$J6+Input!$O$37/Input!$O$39,$J6))</f>
        <v>0</v>
      </c>
      <c r="K7" s="69"/>
      <c r="L7" s="69" t="n">
        <f aca="false">$D7+$E7+$F7+$H7+$I7+$J7</f>
        <v>48981.5906481482</v>
      </c>
    </row>
    <row r="8" customFormat="false" ht="12.8" hidden="false" customHeight="false" outlineLevel="0" collapsed="false">
      <c r="A8" s="76" t="n">
        <v>4</v>
      </c>
      <c r="B8" s="68" t="n">
        <f aca="false">EOMONTH(Input!$C$7,A8)</f>
        <v>43039</v>
      </c>
      <c r="C8" s="68"/>
      <c r="D8" s="69" t="n">
        <f aca="false">IF($B8&gt;Input!$O$22,$D7,($D7+Input!$O$28)*(1+Input!$O$27/(100*12)))</f>
        <v>26343.3648642284</v>
      </c>
      <c r="E8" s="69" t="n">
        <f aca="false">IF($B8&gt;Input!$O$29,$E7,($E7+Input!$O$35)*(1+Input!$O$34/(100*12)))</f>
        <v>23303.1644194136</v>
      </c>
      <c r="F8" s="69" t="n">
        <f aca="false">IF($B8&gt;Input!$O$36,$F7,($F7+Input!$O$42)*(1+Input!$O$41/(100*12)))</f>
        <v>0</v>
      </c>
      <c r="G8" s="68"/>
      <c r="H8" s="69" t="n">
        <f aca="false">(IF(AND(($B8&gt;=Input!$O$22),($B8&lt;=Input!$O$24)),$H7+Input!$O$23/Input!$O$25,$H7))</f>
        <v>0</v>
      </c>
      <c r="I8" s="69" t="n">
        <f aca="false">(IF(AND(($B8&gt;Input!$O$29),($B8&lt;=Input!$O$31)),$I7+Input!$O$30/Input!$O$32,$I7))</f>
        <v>0</v>
      </c>
      <c r="J8" s="69" t="n">
        <f aca="false">(IF(AND(($B8&gt;=Input!$O$36),($B8&lt;=Input!$O$38)),$J7+Input!$O$37/Input!$O$39,$J7))</f>
        <v>0</v>
      </c>
      <c r="K8" s="69"/>
      <c r="L8" s="69" t="n">
        <f aca="false">$D8+$E8+$F8+$H8+$I8+$J8</f>
        <v>49646.529283642</v>
      </c>
    </row>
    <row r="9" customFormat="false" ht="12.8" hidden="false" customHeight="false" outlineLevel="0" collapsed="false">
      <c r="A9" s="76" t="n">
        <v>5</v>
      </c>
      <c r="B9" s="68" t="n">
        <f aca="false">EOMONTH(Input!$C$7,A9)</f>
        <v>43069</v>
      </c>
      <c r="C9" s="68"/>
      <c r="D9" s="69" t="n">
        <f aca="false">IF($B9&gt;Input!$O$22,$D8,($D8+Input!$O$28)*(1+Input!$O$27/(100*12)))</f>
        <v>26682.0094137758</v>
      </c>
      <c r="E9" s="69" t="n">
        <f aca="false">IF($B9&gt;Input!$O$29,$E8,($E8+Input!$O$35)*(1+Input!$O$34/(100*12)))</f>
        <v>23631.6749674783</v>
      </c>
      <c r="F9" s="69" t="n">
        <f aca="false">IF($B9&gt;Input!$O$36,$F8,($F8+Input!$O$42)*(1+Input!$O$41/(100*12)))</f>
        <v>0</v>
      </c>
      <c r="G9" s="68"/>
      <c r="H9" s="69" t="n">
        <f aca="false">(IF(AND(($B9&gt;=Input!$O$22),($B9&lt;=Input!$O$24)),$H8+Input!$O$23/Input!$O$25,$H8))</f>
        <v>0</v>
      </c>
      <c r="I9" s="69" t="n">
        <f aca="false">(IF(AND(($B9&gt;Input!$O$29),($B9&lt;=Input!$O$31)),$I8+Input!$O$30/Input!$O$32,$I8))</f>
        <v>0</v>
      </c>
      <c r="J9" s="69" t="n">
        <f aca="false">(IF(AND(($B9&gt;=Input!$O$36),($B9&lt;=Input!$O$38)),$J8+Input!$O$37/Input!$O$39,$J8))</f>
        <v>0</v>
      </c>
      <c r="K9" s="69"/>
      <c r="L9" s="69" t="n">
        <f aca="false">$D9+$E9+$F9+$H9+$I9+$J9</f>
        <v>50313.6843812541</v>
      </c>
    </row>
    <row r="10" customFormat="false" ht="12.8" hidden="false" customHeight="false" outlineLevel="0" collapsed="false">
      <c r="A10" s="76" t="n">
        <v>6</v>
      </c>
      <c r="B10" s="68" t="n">
        <f aca="false">EOMONTH(Input!$C$7,A10)</f>
        <v>43100</v>
      </c>
      <c r="C10" s="68"/>
      <c r="D10" s="69" t="n">
        <f aca="false">IF($B10&gt;Input!$O$22,$D9,($D9+Input!$O$28)*(1+Input!$O$27/(100*12)))</f>
        <v>27021.7827784884</v>
      </c>
      <c r="E10" s="69" t="n">
        <f aca="false">IF($B10&gt;Input!$O$29,$E9,($E9+Input!$O$35)*(1+Input!$O$34/(100*12)))</f>
        <v>23961.2805507032</v>
      </c>
      <c r="F10" s="69" t="n">
        <f aca="false">IF($B10&gt;Input!$O$36,$F9,($F9+Input!$O$42)*(1+Input!$O$41/(100*12)))</f>
        <v>0</v>
      </c>
      <c r="G10" s="68"/>
      <c r="H10" s="69" t="n">
        <f aca="false">(IF(AND(($B10&gt;=Input!$O$22),($B10&lt;=Input!$O$24)),$H9+Input!$O$23/Input!$O$25,$H9))</f>
        <v>0</v>
      </c>
      <c r="I10" s="69" t="n">
        <f aca="false">(IF(AND(($B10&gt;Input!$O$29),($B10&lt;=Input!$O$31)),$I9+Input!$O$30/Input!$O$32,$I9))</f>
        <v>0</v>
      </c>
      <c r="J10" s="69" t="n">
        <f aca="false">(IF(AND(($B10&gt;=Input!$O$36),($B10&lt;=Input!$O$38)),$J9+Input!$O$37/Input!$O$39,$J9))</f>
        <v>0</v>
      </c>
      <c r="K10" s="69"/>
      <c r="L10" s="69" t="n">
        <f aca="false">$D10+$E10+$F10+$H10+$I10+$J10</f>
        <v>50983.0633291917</v>
      </c>
    </row>
    <row r="11" customFormat="false" ht="12.8" hidden="false" customHeight="false" outlineLevel="0" collapsed="false">
      <c r="A11" s="76" t="n">
        <v>7</v>
      </c>
      <c r="B11" s="68" t="n">
        <f aca="false">EOMONTH(Input!$C$7,A11)</f>
        <v>43131</v>
      </c>
      <c r="C11" s="68"/>
      <c r="D11" s="69" t="n">
        <f aca="false">IF($B11&gt;Input!$O$22,$D10,($D10+Input!$O$28)*(1+Input!$O$27/(100*12)))</f>
        <v>27362.6887210834</v>
      </c>
      <c r="E11" s="69" t="n">
        <f aca="false">IF($B11&gt;Input!$O$29,$E10,($E10+Input!$O$35)*(1+Input!$O$34/(100*12)))</f>
        <v>24291.9848192056</v>
      </c>
      <c r="F11" s="69" t="n">
        <f aca="false">IF($B11&gt;Input!$O$36,$F10,($F10+Input!$O$42)*(1+Input!$O$41/(100*12)))</f>
        <v>0</v>
      </c>
      <c r="G11" s="68"/>
      <c r="H11" s="69" t="n">
        <f aca="false">(IF(AND(($B11&gt;=Input!$O$22),($B11&lt;=Input!$O$24)),$H10+Input!$O$23/Input!$O$25,$H10))</f>
        <v>0</v>
      </c>
      <c r="I11" s="69" t="n">
        <f aca="false">(IF(AND(($B11&gt;Input!$O$29),($B11&lt;=Input!$O$31)),$I10+Input!$O$30/Input!$O$32,$I10))</f>
        <v>0</v>
      </c>
      <c r="J11" s="69" t="n">
        <f aca="false">(IF(AND(($B11&gt;=Input!$O$36),($B11&lt;=Input!$O$38)),$J10+Input!$O$37/Input!$O$39,$J10))</f>
        <v>0</v>
      </c>
      <c r="K11" s="69"/>
      <c r="L11" s="69" t="n">
        <f aca="false">$D11+$E11+$F11+$H11+$I11+$J11</f>
        <v>51654.673540289</v>
      </c>
    </row>
    <row r="12" customFormat="false" ht="12.8" hidden="false" customHeight="false" outlineLevel="0" collapsed="false">
      <c r="A12" s="76" t="n">
        <v>8</v>
      </c>
      <c r="B12" s="68" t="n">
        <f aca="false">EOMONTH(Input!$C$7,A12)</f>
        <v>43159</v>
      </c>
      <c r="C12" s="68"/>
      <c r="D12" s="69" t="n">
        <f aca="false">IF($B12&gt;Input!$O$22,$D11,($D11+Input!$O$28)*(1+Input!$O$27/(100*12)))</f>
        <v>27704.7310168203</v>
      </c>
      <c r="E12" s="69" t="n">
        <f aca="false">IF($B12&gt;Input!$O$29,$E11,($E11+Input!$O$35)*(1+Input!$O$34/(100*12)))</f>
        <v>24623.7914352696</v>
      </c>
      <c r="F12" s="69" t="n">
        <f aca="false">IF($B12&gt;Input!$O$36,$F11,($F11+Input!$O$42)*(1+Input!$O$41/(100*12)))</f>
        <v>0</v>
      </c>
      <c r="G12" s="68"/>
      <c r="H12" s="69" t="n">
        <f aca="false">(IF(AND(($B12&gt;=Input!$O$22),($B12&lt;=Input!$O$24)),$H11+Input!$O$23/Input!$O$25,$H11))</f>
        <v>0</v>
      </c>
      <c r="I12" s="69" t="n">
        <f aca="false">(IF(AND(($B12&gt;Input!$O$29),($B12&lt;=Input!$O$31)),$I11+Input!$O$30/Input!$O$32,$I11))</f>
        <v>0</v>
      </c>
      <c r="J12" s="69" t="n">
        <f aca="false">(IF(AND(($B12&gt;=Input!$O$36),($B12&lt;=Input!$O$38)),$J11+Input!$O$37/Input!$O$39,$J11))</f>
        <v>0</v>
      </c>
      <c r="K12" s="69"/>
      <c r="L12" s="69" t="n">
        <f aca="false">$D12+$E12+$F12+$H12+$I12+$J12</f>
        <v>52328.5224520899</v>
      </c>
    </row>
    <row r="13" customFormat="false" ht="12.8" hidden="false" customHeight="false" outlineLevel="0" collapsed="false">
      <c r="A13" s="76" t="n">
        <v>9</v>
      </c>
      <c r="B13" s="68" t="n">
        <f aca="false">EOMONTH(Input!$C$7,A13)</f>
        <v>43190</v>
      </c>
      <c r="C13" s="68"/>
      <c r="D13" s="69" t="n">
        <f aca="false">IF($B13&gt;Input!$O$22,$D12,($D12+Input!$O$28)*(1+Input!$O$27/(100*12)))</f>
        <v>28047.9134535431</v>
      </c>
      <c r="E13" s="69" t="n">
        <f aca="false">IF($B13&gt;Input!$O$29,$E12,($E12+Input!$O$35)*(1+Input!$O$34/(100*12)))</f>
        <v>24956.7040733872</v>
      </c>
      <c r="F13" s="69" t="n">
        <f aca="false">IF($B13&gt;Input!$O$36,$F12,($F12+Input!$O$42)*(1+Input!$O$41/(100*12)))</f>
        <v>0</v>
      </c>
      <c r="G13" s="68"/>
      <c r="H13" s="69" t="n">
        <f aca="false">(IF(AND(($B13&gt;=Input!$O$22),($B13&lt;=Input!$O$24)),$H12+Input!$O$23/Input!$O$25,$H12))</f>
        <v>0</v>
      </c>
      <c r="I13" s="69" t="n">
        <f aca="false">(IF(AND(($B13&gt;Input!$O$29),($B13&lt;=Input!$O$31)),$I12+Input!$O$30/Input!$O$32,$I12))</f>
        <v>0</v>
      </c>
      <c r="J13" s="69" t="n">
        <f aca="false">(IF(AND(($B13&gt;=Input!$O$36),($B13&lt;=Input!$O$38)),$J12+Input!$O$37/Input!$O$39,$J12))</f>
        <v>0</v>
      </c>
      <c r="K13" s="69"/>
      <c r="L13" s="69" t="n">
        <f aca="false">$D13+$E13+$F13+$H13+$I13+$J13</f>
        <v>53004.6175269302</v>
      </c>
    </row>
    <row r="14" customFormat="false" ht="12.8" hidden="false" customHeight="false" outlineLevel="0" collapsed="false">
      <c r="A14" s="76" t="n">
        <v>10</v>
      </c>
      <c r="B14" s="68" t="n">
        <f aca="false">EOMONTH(Input!$C$7,A14)</f>
        <v>43220</v>
      </c>
      <c r="C14" s="68"/>
      <c r="D14" s="69" t="n">
        <f aca="false">IF($B14&gt;Input!$O$22,$D13,($D13+Input!$O$28)*(1+Input!$O$27/(100*12)))</f>
        <v>28392.2398317216</v>
      </c>
      <c r="E14" s="69" t="n">
        <f aca="false">IF($B14&gt;Input!$O$29,$E13,($E13+Input!$O$35)*(1+Input!$O$34/(100*12)))</f>
        <v>25290.7264202985</v>
      </c>
      <c r="F14" s="69" t="n">
        <f aca="false">IF($B14&gt;Input!$O$36,$F13,($F13+Input!$O$42)*(1+Input!$O$41/(100*12)))</f>
        <v>0</v>
      </c>
      <c r="G14" s="68"/>
      <c r="H14" s="69" t="n">
        <f aca="false">(IF(AND(($B14&gt;=Input!$O$22),($B14&lt;=Input!$O$24)),$H13+Input!$O$23/Input!$O$25,$H13))</f>
        <v>0</v>
      </c>
      <c r="I14" s="69" t="n">
        <f aca="false">(IF(AND(($B14&gt;Input!$O$29),($B14&lt;=Input!$O$31)),$I13+Input!$O$30/Input!$O$32,$I13))</f>
        <v>0</v>
      </c>
      <c r="J14" s="69" t="n">
        <f aca="false">(IF(AND(($B14&gt;=Input!$O$36),($B14&lt;=Input!$O$38)),$J13+Input!$O$37/Input!$O$39,$J13))</f>
        <v>0</v>
      </c>
      <c r="K14" s="69"/>
      <c r="L14" s="69" t="n">
        <f aca="false">$D14+$E14+$F14+$H14+$I14+$J14</f>
        <v>53682.96625202</v>
      </c>
    </row>
    <row r="15" customFormat="false" ht="12.8" hidden="false" customHeight="false" outlineLevel="0" collapsed="false">
      <c r="A15" s="76" t="n">
        <v>11</v>
      </c>
      <c r="B15" s="68" t="n">
        <f aca="false">EOMONTH(Input!$C$7,A15)</f>
        <v>43251</v>
      </c>
      <c r="C15" s="68"/>
      <c r="D15" s="69" t="n">
        <f aca="false">IF($B15&gt;Input!$O$22,$D14,($D14+Input!$O$28)*(1+Input!$O$27/(100*12)))</f>
        <v>28737.713964494</v>
      </c>
      <c r="E15" s="69" t="n">
        <f aca="false">IF($B15&gt;Input!$O$29,$E14,($E14+Input!$O$35)*(1+Input!$O$34/(100*12)))</f>
        <v>25625.8621750328</v>
      </c>
      <c r="F15" s="69" t="n">
        <f aca="false">IF($B15&gt;Input!$O$36,$F14,($F14+Input!$O$42)*(1+Input!$O$41/(100*12)))</f>
        <v>0</v>
      </c>
      <c r="G15" s="68"/>
      <c r="H15" s="69" t="n">
        <f aca="false">(IF(AND(($B15&gt;=Input!$O$22),($B15&lt;=Input!$O$24)),$H14+Input!$O$23/Input!$O$25,$H14))</f>
        <v>0</v>
      </c>
      <c r="I15" s="69" t="n">
        <f aca="false">(IF(AND(($B15&gt;Input!$O$29),($B15&lt;=Input!$O$31)),$I14+Input!$O$30/Input!$O$32,$I14))</f>
        <v>0</v>
      </c>
      <c r="J15" s="69" t="n">
        <f aca="false">(IF(AND(($B15&gt;=Input!$O$36),($B15&lt;=Input!$O$38)),$J14+Input!$O$37/Input!$O$39,$J14))</f>
        <v>0</v>
      </c>
      <c r="K15" s="69"/>
      <c r="L15" s="69" t="n">
        <f aca="false">$D15+$E15+$F15+$H15+$I15+$J15</f>
        <v>54363.5761395267</v>
      </c>
    </row>
    <row r="16" customFormat="false" ht="12.8" hidden="false" customHeight="false" outlineLevel="0" collapsed="false">
      <c r="A16" s="76" t="n">
        <v>12</v>
      </c>
      <c r="B16" s="68" t="n">
        <f aca="false">EOMONTH(Input!$C$7,A16)</f>
        <v>43281</v>
      </c>
      <c r="C16" s="68"/>
      <c r="D16" s="69" t="n">
        <f aca="false">IF($B16&gt;Input!$O$22,$D15,($D15+Input!$O$28)*(1+Input!$O$27/(100*12)))</f>
        <v>29084.3396777089</v>
      </c>
      <c r="E16" s="69" t="n">
        <f aca="false">IF($B16&gt;Input!$O$29,$E15,($E15+Input!$O$35)*(1+Input!$O$34/(100*12)))</f>
        <v>25962.1150489496</v>
      </c>
      <c r="F16" s="69" t="n">
        <f aca="false">IF($B16&gt;Input!$O$36,$F15,($F15+Input!$O$42)*(1+Input!$O$41/(100*12)))</f>
        <v>0</v>
      </c>
      <c r="G16" s="68"/>
      <c r="H16" s="69" t="n">
        <f aca="false">(IF(AND(($B16&gt;=Input!$O$22),($B16&lt;=Input!$O$24)),$H15+Input!$O$23/Input!$O$25,$H15))</f>
        <v>0</v>
      </c>
      <c r="I16" s="69" t="n">
        <f aca="false">(IF(AND(($B16&gt;Input!$O$29),($B16&lt;=Input!$O$31)),$I15+Input!$O$30/Input!$O$32,$I15))</f>
        <v>0</v>
      </c>
      <c r="J16" s="69" t="n">
        <f aca="false">(IF(AND(($B16&gt;=Input!$O$36),($B16&lt;=Input!$O$38)),$J15+Input!$O$37/Input!$O$39,$J15))</f>
        <v>0</v>
      </c>
      <c r="K16" s="69"/>
      <c r="L16" s="69" t="n">
        <f aca="false">$D16+$E16+$F16+$H16+$I16+$J16</f>
        <v>55046.4547266585</v>
      </c>
    </row>
    <row r="17" customFormat="false" ht="12.8" hidden="false" customHeight="false" outlineLevel="0" collapsed="false">
      <c r="A17" s="76" t="n">
        <v>13</v>
      </c>
      <c r="B17" s="68" t="n">
        <f aca="false">EOMONTH(Input!$C$7,A17)</f>
        <v>43312</v>
      </c>
      <c r="C17" s="68"/>
      <c r="D17" s="69" t="n">
        <f aca="false">IF($B17&gt;Input!$O$22,$D16,($D16+Input!$O$28)*(1+Input!$O$27/(100*12)))</f>
        <v>29432.120809968</v>
      </c>
      <c r="E17" s="69" t="n">
        <f aca="false">IF($B17&gt;Input!$O$29,$E16,($E16+Input!$O$35)*(1+Input!$O$34/(100*12)))</f>
        <v>26299.4887657794</v>
      </c>
      <c r="F17" s="69" t="n">
        <f aca="false">IF($B17&gt;Input!$O$36,$F16,($F16+Input!$O$42)*(1+Input!$O$41/(100*12)))</f>
        <v>0</v>
      </c>
      <c r="G17" s="68"/>
      <c r="H17" s="69" t="n">
        <f aca="false">(IF(AND(($B17&gt;=Input!$O$22),($B17&lt;=Input!$O$24)),$H16+Input!$O$23/Input!$O$25,$H16))</f>
        <v>0</v>
      </c>
      <c r="I17" s="69" t="n">
        <f aca="false">(IF(AND(($B17&gt;Input!$O$29),($B17&lt;=Input!$O$31)),$I16+Input!$O$30/Input!$O$32,$I16))</f>
        <v>0</v>
      </c>
      <c r="J17" s="69" t="n">
        <f aca="false">(IF(AND(($B17&gt;=Input!$O$36),($B17&lt;=Input!$O$38)),$J16+Input!$O$37/Input!$O$39,$J16))</f>
        <v>0</v>
      </c>
      <c r="K17" s="69"/>
      <c r="L17" s="69" t="n">
        <f aca="false">$D17+$E17+$F17+$H17+$I17+$J17</f>
        <v>55731.6095757474</v>
      </c>
    </row>
    <row r="18" customFormat="false" ht="12.8" hidden="false" customHeight="false" outlineLevel="0" collapsed="false">
      <c r="A18" s="76" t="n">
        <v>14</v>
      </c>
      <c r="B18" s="68" t="n">
        <f aca="false">EOMONTH(Input!$C$7,A18)</f>
        <v>43343</v>
      </c>
      <c r="C18" s="68"/>
      <c r="D18" s="69" t="n">
        <f aca="false">IF($B18&gt;Input!$O$22,$D17,($D17+Input!$O$28)*(1+Input!$O$27/(100*12)))</f>
        <v>29781.0612126679</v>
      </c>
      <c r="E18" s="69" t="n">
        <f aca="false">IF($B18&gt;Input!$O$29,$E17,($E17+Input!$O$35)*(1+Input!$O$34/(100*12)))</f>
        <v>26637.9870616653</v>
      </c>
      <c r="F18" s="69" t="n">
        <f aca="false">IF($B18&gt;Input!$O$36,$F17,($F17+Input!$O$42)*(1+Input!$O$41/(100*12)))</f>
        <v>0</v>
      </c>
      <c r="G18" s="68"/>
      <c r="H18" s="69" t="n">
        <f aca="false">(IF(AND(($B18&gt;=Input!$O$22),($B18&lt;=Input!$O$24)),$H17+Input!$O$23/Input!$O$25,$H17))</f>
        <v>0</v>
      </c>
      <c r="I18" s="69" t="n">
        <f aca="false">(IF(AND(($B18&gt;Input!$O$29),($B18&lt;=Input!$O$31)),$I17+Input!$O$30/Input!$O$32,$I17))</f>
        <v>0</v>
      </c>
      <c r="J18" s="69" t="n">
        <f aca="false">(IF(AND(($B18&gt;=Input!$O$36),($B18&lt;=Input!$O$38)),$J17+Input!$O$37/Input!$O$39,$J17))</f>
        <v>0</v>
      </c>
      <c r="K18" s="69"/>
      <c r="L18" s="69" t="n">
        <f aca="false">$D18+$E18+$F18+$H18+$I18+$J18</f>
        <v>56419.0482743332</v>
      </c>
    </row>
    <row r="19" customFormat="false" ht="12.8" hidden="false" customHeight="false" outlineLevel="0" collapsed="false">
      <c r="A19" s="76" t="n">
        <v>15</v>
      </c>
      <c r="B19" s="68" t="n">
        <f aca="false">EOMONTH(Input!$C$7,A19)</f>
        <v>43373</v>
      </c>
      <c r="C19" s="68"/>
      <c r="D19" s="69" t="n">
        <f aca="false">IF($B19&gt;Input!$O$22,$D18,($D18+Input!$O$28)*(1+Input!$O$27/(100*12)))</f>
        <v>30131.1647500434</v>
      </c>
      <c r="E19" s="69" t="n">
        <f aca="false">IF($B19&gt;Input!$O$29,$E18,($E18+Input!$O$35)*(1+Input!$O$34/(100*12)))</f>
        <v>26977.6136852042</v>
      </c>
      <c r="F19" s="69" t="n">
        <f aca="false">IF($B19&gt;Input!$O$36,$F18,($F18+Input!$O$42)*(1+Input!$O$41/(100*12)))</f>
        <v>0</v>
      </c>
      <c r="G19" s="68"/>
      <c r="H19" s="69" t="n">
        <f aca="false">(IF(AND(($B19&gt;=Input!$O$22),($B19&lt;=Input!$O$24)),$H18+Input!$O$23/Input!$O$25,$H18))</f>
        <v>0</v>
      </c>
      <c r="I19" s="69" t="n">
        <f aca="false">(IF(AND(($B19&gt;Input!$O$29),($B19&lt;=Input!$O$31)),$I18+Input!$O$30/Input!$O$32,$I18))</f>
        <v>0</v>
      </c>
      <c r="J19" s="69" t="n">
        <f aca="false">(IF(AND(($B19&gt;=Input!$O$36),($B19&lt;=Input!$O$38)),$J18+Input!$O$37/Input!$O$39,$J18))</f>
        <v>0</v>
      </c>
      <c r="K19" s="69"/>
      <c r="L19" s="69" t="n">
        <f aca="false">$D19+$E19+$F19+$H19+$I19+$J19</f>
        <v>57108.7784352477</v>
      </c>
    </row>
    <row r="20" customFormat="false" ht="12.8" hidden="false" customHeight="false" outlineLevel="0" collapsed="false">
      <c r="A20" s="76" t="n">
        <v>16</v>
      </c>
      <c r="B20" s="68" t="n">
        <f aca="false">EOMONTH(Input!$C$7,A20)</f>
        <v>43404</v>
      </c>
      <c r="C20" s="68"/>
      <c r="D20" s="69" t="n">
        <f aca="false">IF($B20&gt;Input!$O$22,$D19,($D19+Input!$O$28)*(1+Input!$O$27/(100*12)))</f>
        <v>30482.4352992102</v>
      </c>
      <c r="E20" s="69" t="n">
        <f aca="false">IF($B20&gt;Input!$O$29,$E19,($E19+Input!$O$35)*(1+Input!$O$34/(100*12)))</f>
        <v>27318.3723974882</v>
      </c>
      <c r="F20" s="69" t="n">
        <f aca="false">IF($B20&gt;Input!$O$36,$F19,($F19+Input!$O$42)*(1+Input!$O$41/(100*12)))</f>
        <v>0</v>
      </c>
      <c r="G20" s="68"/>
      <c r="H20" s="69" t="n">
        <f aca="false">(IF(AND(($B20&gt;=Input!$O$22),($B20&lt;=Input!$O$24)),$H19+Input!$O$23/Input!$O$25,$H19))</f>
        <v>0</v>
      </c>
      <c r="I20" s="69" t="n">
        <f aca="false">(IF(AND(($B20&gt;Input!$O$29),($B20&lt;=Input!$O$31)),$I19+Input!$O$30/Input!$O$32,$I19))</f>
        <v>0</v>
      </c>
      <c r="J20" s="69" t="n">
        <f aca="false">(IF(AND(($B20&gt;=Input!$O$36),($B20&lt;=Input!$O$38)),$J19+Input!$O$37/Input!$O$39,$J19))</f>
        <v>0</v>
      </c>
      <c r="K20" s="69"/>
      <c r="L20" s="69" t="n">
        <f aca="false">$D20+$E20+$F20+$H20+$I20+$J20</f>
        <v>57800.8076966985</v>
      </c>
    </row>
    <row r="21" customFormat="false" ht="12.8" hidden="false" customHeight="false" outlineLevel="0" collapsed="false">
      <c r="A21" s="76" t="n">
        <v>17</v>
      </c>
      <c r="B21" s="68" t="n">
        <f aca="false">EOMONTH(Input!$C$7,A21)</f>
        <v>43434</v>
      </c>
      <c r="C21" s="68"/>
      <c r="D21" s="69" t="n">
        <f aca="false">IF($B21&gt;Input!$O$22,$D20,($D20+Input!$O$28)*(1+Input!$O$27/(100*12)))</f>
        <v>30834.8767502076</v>
      </c>
      <c r="E21" s="69" t="n">
        <f aca="false">IF($B21&gt;Input!$O$29,$E20,($E20+Input!$O$35)*(1+Input!$O$34/(100*12)))</f>
        <v>27660.2669721465</v>
      </c>
      <c r="F21" s="69" t="n">
        <f aca="false">IF($B21&gt;Input!$O$36,$F20,($F20+Input!$O$42)*(1+Input!$O$41/(100*12)))</f>
        <v>0</v>
      </c>
      <c r="G21" s="68"/>
      <c r="H21" s="69" t="n">
        <f aca="false">(IF(AND(($B21&gt;=Input!$O$22),($B21&lt;=Input!$O$24)),$H20+Input!$O$23/Input!$O$25,$H20))</f>
        <v>0</v>
      </c>
      <c r="I21" s="69" t="n">
        <f aca="false">(IF(AND(($B21&gt;Input!$O$29),($B21&lt;=Input!$O$31)),$I20+Input!$O$30/Input!$O$32,$I20))</f>
        <v>0</v>
      </c>
      <c r="J21" s="69" t="n">
        <f aca="false">(IF(AND(($B21&gt;=Input!$O$36),($B21&lt;=Input!$O$38)),$J20+Input!$O$37/Input!$O$39,$J20))</f>
        <v>0</v>
      </c>
      <c r="K21" s="69"/>
      <c r="L21" s="69" t="n">
        <f aca="false">$D21+$E21+$F21+$H21+$I21+$J21</f>
        <v>58495.1437223541</v>
      </c>
    </row>
    <row r="22" customFormat="false" ht="12.8" hidden="false" customHeight="false" outlineLevel="0" collapsed="false">
      <c r="A22" s="76" t="n">
        <v>18</v>
      </c>
      <c r="B22" s="68" t="n">
        <f aca="false">EOMONTH(Input!$C$7,A22)</f>
        <v>43465</v>
      </c>
      <c r="C22" s="68"/>
      <c r="D22" s="69" t="n">
        <f aca="false">IF($B22&gt;Input!$O$22,$D21,($D21+Input!$O$28)*(1+Input!$O$27/(100*12)))</f>
        <v>31188.4930060416</v>
      </c>
      <c r="E22" s="69" t="n">
        <f aca="false">IF($B22&gt;Input!$O$29,$E21,($E21+Input!$O$35)*(1+Input!$O$34/(100*12)))</f>
        <v>28003.301195387</v>
      </c>
      <c r="F22" s="69" t="n">
        <f aca="false">IF($B22&gt;Input!$O$36,$F21,($F21+Input!$O$42)*(1+Input!$O$41/(100*12)))</f>
        <v>0</v>
      </c>
      <c r="G22" s="68"/>
      <c r="H22" s="69" t="n">
        <f aca="false">(IF(AND(($B22&gt;=Input!$O$22),($B22&lt;=Input!$O$24)),$H21+Input!$O$23/Input!$O$25,$H21))</f>
        <v>0</v>
      </c>
      <c r="I22" s="69" t="n">
        <f aca="false">(IF(AND(($B22&gt;Input!$O$29),($B22&lt;=Input!$O$31)),$I21+Input!$O$30/Input!$O$32,$I21))</f>
        <v>0</v>
      </c>
      <c r="J22" s="69" t="n">
        <f aca="false">(IF(AND(($B22&gt;=Input!$O$36),($B22&lt;=Input!$O$38)),$J21+Input!$O$37/Input!$O$39,$J21))</f>
        <v>0</v>
      </c>
      <c r="K22" s="69"/>
      <c r="L22" s="69" t="n">
        <f aca="false">$D22+$E22+$F22+$H22+$I22+$J22</f>
        <v>59191.7942014287</v>
      </c>
    </row>
    <row r="23" customFormat="false" ht="12.8" hidden="false" customHeight="false" outlineLevel="0" collapsed="false">
      <c r="A23" s="76" t="n">
        <v>19</v>
      </c>
      <c r="B23" s="68" t="n">
        <f aca="false">EOMONTH(Input!$C$7,A23)</f>
        <v>43496</v>
      </c>
      <c r="C23" s="68"/>
      <c r="D23" s="69" t="n">
        <f aca="false">IF($B23&gt;Input!$O$22,$D22,($D22+Input!$O$28)*(1+Input!$O$27/(100*12)))</f>
        <v>31543.2879827284</v>
      </c>
      <c r="E23" s="69" t="n">
        <f aca="false">IF($B23&gt;Input!$O$29,$E22,($E22+Input!$O$35)*(1+Input!$O$34/(100*12)))</f>
        <v>28347.4788660383</v>
      </c>
      <c r="F23" s="69" t="n">
        <f aca="false">IF($B23&gt;Input!$O$36,$F22,($F22+Input!$O$42)*(1+Input!$O$41/(100*12)))</f>
        <v>0</v>
      </c>
      <c r="G23" s="68"/>
      <c r="H23" s="69" t="n">
        <f aca="false">(IF(AND(($B23&gt;=Input!$O$22),($B23&lt;=Input!$O$24)),$H22+Input!$O$23/Input!$O$25,$H22))</f>
        <v>0</v>
      </c>
      <c r="I23" s="69" t="n">
        <f aca="false">(IF(AND(($B23&gt;Input!$O$29),($B23&lt;=Input!$O$31)),$I22+Input!$O$30/Input!$O$32,$I22))</f>
        <v>0</v>
      </c>
      <c r="J23" s="69" t="n">
        <f aca="false">(IF(AND(($B23&gt;=Input!$O$36),($B23&lt;=Input!$O$38)),$J22+Input!$O$37/Input!$O$39,$J22))</f>
        <v>0</v>
      </c>
      <c r="K23" s="69"/>
      <c r="L23" s="69" t="n">
        <f aca="false">$D23+$E23+$F23+$H23+$I23+$J23</f>
        <v>59890.7668487668</v>
      </c>
    </row>
    <row r="24" customFormat="false" ht="12.8" hidden="false" customHeight="false" outlineLevel="0" collapsed="false">
      <c r="A24" s="76" t="n">
        <v>20</v>
      </c>
      <c r="B24" s="68" t="n">
        <f aca="false">EOMONTH(Input!$C$7,A24)</f>
        <v>43524</v>
      </c>
      <c r="C24" s="68"/>
      <c r="D24" s="69" t="n">
        <f aca="false">IF($B24&gt;Input!$O$22,$D23,($D23+Input!$O$28)*(1+Input!$O$27/(100*12)))</f>
        <v>31899.2656093375</v>
      </c>
      <c r="E24" s="69" t="n">
        <f aca="false">IF($B24&gt;Input!$O$29,$E23,($E23+Input!$O$35)*(1+Input!$O$34/(100*12)))</f>
        <v>28692.8037955918</v>
      </c>
      <c r="F24" s="69" t="n">
        <f aca="false">IF($B24&gt;Input!$O$36,$F23,($F23+Input!$O$42)*(1+Input!$O$41/(100*12)))</f>
        <v>0</v>
      </c>
      <c r="G24" s="68"/>
      <c r="H24" s="69" t="n">
        <f aca="false">(IF(AND(($B24&gt;=Input!$O$22),($B24&lt;=Input!$O$24)),$H23+Input!$O$23/Input!$O$25,$H23))</f>
        <v>0</v>
      </c>
      <c r="I24" s="69" t="n">
        <f aca="false">(IF(AND(($B24&gt;Input!$O$29),($B24&lt;=Input!$O$31)),$I23+Input!$O$30/Input!$O$32,$I23))</f>
        <v>0</v>
      </c>
      <c r="J24" s="69" t="n">
        <f aca="false">(IF(AND(($B24&gt;=Input!$O$36),($B24&lt;=Input!$O$38)),$J23+Input!$O$37/Input!$O$39,$J23))</f>
        <v>0</v>
      </c>
      <c r="K24" s="69"/>
      <c r="L24" s="69" t="n">
        <f aca="false">$D24+$E24+$F24+$H24+$I24+$J24</f>
        <v>60592.0694049293</v>
      </c>
    </row>
    <row r="25" customFormat="false" ht="12.8" hidden="false" customHeight="false" outlineLevel="0" collapsed="false">
      <c r="A25" s="76" t="n">
        <v>21</v>
      </c>
      <c r="B25" s="68" t="n">
        <f aca="false">EOMONTH(Input!$C$7,A25)</f>
        <v>43555</v>
      </c>
      <c r="C25" s="68"/>
      <c r="D25" s="69" t="n">
        <f aca="false">IF($B25&gt;Input!$O$22,$D24,($D24+Input!$O$28)*(1+Input!$O$27/(100*12)))</f>
        <v>32256.4298280353</v>
      </c>
      <c r="E25" s="69" t="n">
        <f aca="false">IF($B25&gt;Input!$O$29,$E24,($E24+Input!$O$35)*(1+Input!$O$34/(100*12)))</f>
        <v>29039.2798082437</v>
      </c>
      <c r="F25" s="69" t="n">
        <f aca="false">IF($B25&gt;Input!$O$36,$F24,($F24+Input!$O$42)*(1+Input!$O$41/(100*12)))</f>
        <v>0</v>
      </c>
      <c r="G25" s="68"/>
      <c r="H25" s="69" t="n">
        <f aca="false">(IF(AND(($B25&gt;=Input!$O$22),($B25&lt;=Input!$O$24)),$H24+Input!$O$23/Input!$O$25,$H24))</f>
        <v>0</v>
      </c>
      <c r="I25" s="69" t="n">
        <f aca="false">(IF(AND(($B25&gt;Input!$O$29),($B25&lt;=Input!$O$31)),$I24+Input!$O$30/Input!$O$32,$I24))</f>
        <v>0</v>
      </c>
      <c r="J25" s="69" t="n">
        <f aca="false">(IF(AND(($B25&gt;=Input!$O$36),($B25&lt;=Input!$O$38)),$J24+Input!$O$37/Input!$O$39,$J24))</f>
        <v>0</v>
      </c>
      <c r="K25" s="69"/>
      <c r="L25" s="69" t="n">
        <f aca="false">$D25+$E25+$F25+$H25+$I25+$J25</f>
        <v>61295.7096362791</v>
      </c>
    </row>
    <row r="26" customFormat="false" ht="12.8" hidden="false" customHeight="false" outlineLevel="0" collapsed="false">
      <c r="A26" s="76" t="n">
        <v>22</v>
      </c>
      <c r="B26" s="68" t="n">
        <f aca="false">EOMONTH(Input!$C$7,A26)</f>
        <v>43585</v>
      </c>
      <c r="C26" s="68"/>
      <c r="D26" s="69" t="n">
        <f aca="false">IF($B26&gt;Input!$O$22,$D25,($D25+Input!$O$28)*(1+Input!$O$27/(100*12)))</f>
        <v>32614.7845941288</v>
      </c>
      <c r="E26" s="69" t="n">
        <f aca="false">IF($B26&gt;Input!$O$29,$E25,($E25+Input!$O$35)*(1+Input!$O$34/(100*12)))</f>
        <v>29386.9107409379</v>
      </c>
      <c r="F26" s="69" t="n">
        <f aca="false">IF($B26&gt;Input!$O$36,$F25,($F25+Input!$O$42)*(1+Input!$O$41/(100*12)))</f>
        <v>0</v>
      </c>
      <c r="G26" s="68"/>
      <c r="H26" s="69" t="n">
        <f aca="false">(IF(AND(($B26&gt;=Input!$O$22),($B26&lt;=Input!$O$24)),$H25+Input!$O$23/Input!$O$25,$H25))</f>
        <v>0</v>
      </c>
      <c r="I26" s="69" t="n">
        <f aca="false">(IF(AND(($B26&gt;Input!$O$29),($B26&lt;=Input!$O$31)),$I25+Input!$O$30/Input!$O$32,$I25))</f>
        <v>0</v>
      </c>
      <c r="J26" s="69" t="n">
        <f aca="false">(IF(AND(($B26&gt;=Input!$O$36),($B26&lt;=Input!$O$38)),$J25+Input!$O$37/Input!$O$39,$J25))</f>
        <v>0</v>
      </c>
      <c r="K26" s="69"/>
      <c r="L26" s="69" t="n">
        <f aca="false">$D26+$E26+$F26+$H26+$I26+$J26</f>
        <v>62001.6953350667</v>
      </c>
    </row>
    <row r="27" customFormat="false" ht="12.8" hidden="false" customHeight="false" outlineLevel="0" collapsed="false">
      <c r="A27" s="76" t="n">
        <v>23</v>
      </c>
      <c r="B27" s="68" t="n">
        <f aca="false">EOMONTH(Input!$C$7,A27)</f>
        <v>43616</v>
      </c>
      <c r="C27" s="68"/>
      <c r="D27" s="69" t="n">
        <f aca="false">IF($B27&gt;Input!$O$22,$D26,($D26+Input!$O$28)*(1+Input!$O$27/(100*12)))</f>
        <v>32974.3338761092</v>
      </c>
      <c r="E27" s="69" t="n">
        <f aca="false">IF($B27&gt;Input!$O$29,$E26,($E26+Input!$O$35)*(1+Input!$O$34/(100*12)))</f>
        <v>29735.7004434077</v>
      </c>
      <c r="F27" s="69" t="n">
        <f aca="false">IF($B27&gt;Input!$O$36,$F26,($F26+Input!$O$42)*(1+Input!$O$41/(100*12)))</f>
        <v>0</v>
      </c>
      <c r="G27" s="68"/>
      <c r="H27" s="69" t="n">
        <f aca="false">(IF(AND(($B27&gt;=Input!$O$22),($B27&lt;=Input!$O$24)),$H26+Input!$O$23/Input!$O$25,$H26))</f>
        <v>0</v>
      </c>
      <c r="I27" s="69" t="n">
        <f aca="false">(IF(AND(($B27&gt;Input!$O$29),($B27&lt;=Input!$O$31)),$I26+Input!$O$30/Input!$O$32,$I26))</f>
        <v>0</v>
      </c>
      <c r="J27" s="69" t="n">
        <f aca="false">(IF(AND(($B27&gt;=Input!$O$36),($B27&lt;=Input!$O$38)),$J26+Input!$O$37/Input!$O$39,$J26))</f>
        <v>0</v>
      </c>
      <c r="K27" s="69"/>
      <c r="L27" s="69" t="n">
        <f aca="false">$D27+$E27+$F27+$H27+$I27+$J27</f>
        <v>62710.0343195169</v>
      </c>
    </row>
    <row r="28" customFormat="false" ht="12.8" hidden="false" customHeight="false" outlineLevel="0" collapsed="false">
      <c r="A28" s="76" t="n">
        <v>24</v>
      </c>
      <c r="B28" s="68" t="n">
        <f aca="false">EOMONTH(Input!$C$7,A28)</f>
        <v>43646</v>
      </c>
      <c r="C28" s="68"/>
      <c r="D28" s="69" t="n">
        <f aca="false">IF($B28&gt;Input!$O$22,$D27,($D27+Input!$O$28)*(1+Input!$O$27/(100*12)))</f>
        <v>33335.0816556963</v>
      </c>
      <c r="E28" s="69" t="n">
        <f aca="false">IF($B28&gt;Input!$O$29,$E27,($E27+Input!$O$35)*(1+Input!$O$34/(100*12)))</f>
        <v>30085.6527782191</v>
      </c>
      <c r="F28" s="69" t="n">
        <f aca="false">IF($B28&gt;Input!$O$36,$F27,($F27+Input!$O$42)*(1+Input!$O$41/(100*12)))</f>
        <v>0</v>
      </c>
      <c r="G28" s="68"/>
      <c r="H28" s="69" t="n">
        <f aca="false">(IF(AND(($B28&gt;=Input!$O$22),($B28&lt;=Input!$O$24)),$H27+Input!$O$23/Input!$O$25,$H27))</f>
        <v>0</v>
      </c>
      <c r="I28" s="69" t="n">
        <f aca="false">(IF(AND(($B28&gt;Input!$O$29),($B28&lt;=Input!$O$31)),$I27+Input!$O$30/Input!$O$32,$I27))</f>
        <v>0</v>
      </c>
      <c r="J28" s="69" t="n">
        <f aca="false">(IF(AND(($B28&gt;=Input!$O$36),($B28&lt;=Input!$O$38)),$J27+Input!$O$37/Input!$O$39,$J27))</f>
        <v>0</v>
      </c>
      <c r="K28" s="69"/>
      <c r="L28" s="69" t="n">
        <f aca="false">$D28+$E28+$F28+$H28+$I28+$J28</f>
        <v>63420.7344339153</v>
      </c>
    </row>
    <row r="29" customFormat="false" ht="12.8" hidden="false" customHeight="false" outlineLevel="0" collapsed="false">
      <c r="A29" s="76" t="n">
        <v>25</v>
      </c>
      <c r="B29" s="68" t="n">
        <f aca="false">EOMONTH(Input!$C$7,A29)</f>
        <v>43677</v>
      </c>
      <c r="C29" s="68"/>
      <c r="D29" s="69" t="n">
        <f aca="false">IF($B29&gt;Input!$O$22,$D28,($D28+Input!$O$28)*(1+Input!$O$27/(100*12)))</f>
        <v>33697.0319278819</v>
      </c>
      <c r="E29" s="69" t="n">
        <f aca="false">IF($B29&gt;Input!$O$29,$E28,($E28+Input!$O$35)*(1+Input!$O$34/(100*12)))</f>
        <v>30436.7716208131</v>
      </c>
      <c r="F29" s="69" t="n">
        <f aca="false">IF($B29&gt;Input!$O$36,$F28,($F28+Input!$O$42)*(1+Input!$O$41/(100*12)))</f>
        <v>0</v>
      </c>
      <c r="G29" s="68"/>
      <c r="H29" s="69" t="n">
        <f aca="false">(IF(AND(($B29&gt;=Input!$O$22),($B29&lt;=Input!$O$24)),$H28+Input!$O$23/Input!$O$25,$H28))</f>
        <v>0</v>
      </c>
      <c r="I29" s="69" t="n">
        <f aca="false">(IF(AND(($B29&gt;Input!$O$29),($B29&lt;=Input!$O$31)),$I28+Input!$O$30/Input!$O$32,$I28))</f>
        <v>0</v>
      </c>
      <c r="J29" s="69" t="n">
        <f aca="false">(IF(AND(($B29&gt;=Input!$O$36),($B29&lt;=Input!$O$38)),$J28+Input!$O$37/Input!$O$39,$J28))</f>
        <v>0</v>
      </c>
      <c r="K29" s="69"/>
      <c r="L29" s="69" t="n">
        <f aca="false">$D29+$E29+$F29+$H29+$I29+$J29</f>
        <v>64133.803548695</v>
      </c>
    </row>
    <row r="30" customFormat="false" ht="12.8" hidden="false" customHeight="false" outlineLevel="0" collapsed="false">
      <c r="A30" s="76" t="n">
        <v>26</v>
      </c>
      <c r="B30" s="68" t="n">
        <f aca="false">EOMONTH(Input!$C$7,A30)</f>
        <v>43708</v>
      </c>
      <c r="C30" s="68"/>
      <c r="D30" s="69" t="n">
        <f aca="false">IF($B30&gt;Input!$O$22,$D29,($D29+Input!$O$28)*(1+Input!$O$27/(100*12)))</f>
        <v>34060.1887009749</v>
      </c>
      <c r="E30" s="69" t="n">
        <f aca="false">IF($B30&gt;Input!$O$29,$E29,($E29+Input!$O$35)*(1+Input!$O$34/(100*12)))</f>
        <v>30789.0608595492</v>
      </c>
      <c r="F30" s="69" t="n">
        <f aca="false">IF($B30&gt;Input!$O$36,$F29,($F29+Input!$O$42)*(1+Input!$O$41/(100*12)))</f>
        <v>0</v>
      </c>
      <c r="G30" s="68"/>
      <c r="H30" s="69" t="n">
        <f aca="false">(IF(AND(($B30&gt;=Input!$O$22),($B30&lt;=Input!$O$24)),$H29+Input!$O$23/Input!$O$25,$H29))</f>
        <v>0</v>
      </c>
      <c r="I30" s="69" t="n">
        <f aca="false">(IF(AND(($B30&gt;Input!$O$29),($B30&lt;=Input!$O$31)),$I29+Input!$O$30/Input!$O$32,$I29))</f>
        <v>0</v>
      </c>
      <c r="J30" s="69" t="n">
        <f aca="false">(IF(AND(($B30&gt;=Input!$O$36),($B30&lt;=Input!$O$38)),$J29+Input!$O$37/Input!$O$39,$J29))</f>
        <v>0</v>
      </c>
      <c r="K30" s="69"/>
      <c r="L30" s="69" t="n">
        <f aca="false">$D30+$E30+$F30+$H30+$I30+$J30</f>
        <v>64849.249560524</v>
      </c>
    </row>
    <row r="31" customFormat="false" ht="12.8" hidden="false" customHeight="false" outlineLevel="0" collapsed="false">
      <c r="A31" s="76" t="n">
        <v>27</v>
      </c>
      <c r="B31" s="68" t="n">
        <f aca="false">EOMONTH(Input!$C$7,A31)</f>
        <v>43738</v>
      </c>
      <c r="C31" s="68"/>
      <c r="D31" s="69" t="n">
        <f aca="false">IF($B31&gt;Input!$O$22,$D30,($D30+Input!$O$28)*(1+Input!$O$27/(100*12)))</f>
        <v>34424.5559966448</v>
      </c>
      <c r="E31" s="69" t="n">
        <f aca="false">IF($B31&gt;Input!$O$29,$E30,($E30+Input!$O$35)*(1+Input!$O$34/(100*12)))</f>
        <v>31142.5243957477</v>
      </c>
      <c r="F31" s="69" t="n">
        <f aca="false">IF($B31&gt;Input!$O$36,$F30,($F30+Input!$O$42)*(1+Input!$O$41/(100*12)))</f>
        <v>0</v>
      </c>
      <c r="G31" s="68"/>
      <c r="H31" s="69" t="n">
        <f aca="false">(IF(AND(($B31&gt;=Input!$O$22),($B31&lt;=Input!$O$24)),$H30+Input!$O$23/Input!$O$25,$H30))</f>
        <v>0</v>
      </c>
      <c r="I31" s="69" t="n">
        <f aca="false">(IF(AND(($B31&gt;Input!$O$29),($B31&lt;=Input!$O$31)),$I30+Input!$O$30/Input!$O$32,$I30))</f>
        <v>0</v>
      </c>
      <c r="J31" s="69" t="n">
        <f aca="false">(IF(AND(($B31&gt;=Input!$O$36),($B31&lt;=Input!$O$38)),$J30+Input!$O$37/Input!$O$39,$J30))</f>
        <v>0</v>
      </c>
      <c r="K31" s="69"/>
      <c r="L31" s="69" t="n">
        <f aca="false">$D31+$E31+$F31+$H31+$I31+$J31</f>
        <v>65567.0803923925</v>
      </c>
    </row>
    <row r="32" customFormat="false" ht="12.8" hidden="false" customHeight="false" outlineLevel="0" collapsed="false">
      <c r="A32" s="76" t="n">
        <v>28</v>
      </c>
      <c r="B32" s="68" t="n">
        <f aca="false">EOMONTH(Input!$C$7,A32)</f>
        <v>43769</v>
      </c>
      <c r="C32" s="68"/>
      <c r="D32" s="69" t="n">
        <f aca="false">IF($B32&gt;Input!$O$22,$D31,($D31+Input!$O$28)*(1+Input!$O$27/(100*12)))</f>
        <v>34790.1378499669</v>
      </c>
      <c r="E32" s="69" t="n">
        <f aca="false">IF($B32&gt;Input!$O$29,$E31,($E31+Input!$O$35)*(1+Input!$O$34/(100*12)))</f>
        <v>31497.1661437335</v>
      </c>
      <c r="F32" s="69" t="n">
        <f aca="false">IF($B32&gt;Input!$O$36,$F31,($F31+Input!$O$42)*(1+Input!$O$41/(100*12)))</f>
        <v>0</v>
      </c>
      <c r="G32" s="68"/>
      <c r="H32" s="69" t="n">
        <f aca="false">(IF(AND(($B32&gt;=Input!$O$22),($B32&lt;=Input!$O$24)),$H31+Input!$O$23/Input!$O$25,$H31))</f>
        <v>0</v>
      </c>
      <c r="I32" s="69" t="n">
        <f aca="false">(IF(AND(($B32&gt;Input!$O$29),($B32&lt;=Input!$O$31)),$I31+Input!$O$30/Input!$O$32,$I31))</f>
        <v>0</v>
      </c>
      <c r="J32" s="69" t="n">
        <f aca="false">(IF(AND(($B32&gt;=Input!$O$36),($B32&lt;=Input!$O$38)),$J31+Input!$O$37/Input!$O$39,$J31))</f>
        <v>0</v>
      </c>
      <c r="K32" s="69"/>
      <c r="L32" s="69" t="n">
        <f aca="false">$D32+$E32+$F32+$H32+$I32+$J32</f>
        <v>66287.3039937004</v>
      </c>
    </row>
    <row r="33" customFormat="false" ht="12.8" hidden="false" customHeight="false" outlineLevel="0" collapsed="false">
      <c r="A33" s="76" t="n">
        <v>29</v>
      </c>
      <c r="B33" s="68" t="n">
        <f aca="false">EOMONTH(Input!$C$7,A33)</f>
        <v>43799</v>
      </c>
      <c r="C33" s="68"/>
      <c r="D33" s="69" t="n">
        <f aca="false">IF($B33&gt;Input!$O$22,$D32,($D32+Input!$O$28)*(1+Input!$O$27/(100*12)))</f>
        <v>35156.9383094668</v>
      </c>
      <c r="E33" s="69" t="n">
        <f aca="false">IF($B33&gt;Input!$O$29,$E32,($E32+Input!$O$35)*(1+Input!$O$34/(100*12)))</f>
        <v>31852.9900308793</v>
      </c>
      <c r="F33" s="69" t="n">
        <f aca="false">IF($B33&gt;Input!$O$36,$F32,($F32+Input!$O$42)*(1+Input!$O$41/(100*12)))</f>
        <v>0</v>
      </c>
      <c r="G33" s="68"/>
      <c r="H33" s="69" t="n">
        <f aca="false">(IF(AND(($B33&gt;=Input!$O$22),($B33&lt;=Input!$O$24)),$H32+Input!$O$23/Input!$O$25,$H32))</f>
        <v>0</v>
      </c>
      <c r="I33" s="69" t="n">
        <f aca="false">(IF(AND(($B33&gt;Input!$O$29),($B33&lt;=Input!$O$31)),$I32+Input!$O$30/Input!$O$32,$I32))</f>
        <v>0</v>
      </c>
      <c r="J33" s="69" t="n">
        <f aca="false">(IF(AND(($B33&gt;=Input!$O$36),($B33&lt;=Input!$O$38)),$J32+Input!$O$37/Input!$O$39,$J32))</f>
        <v>0</v>
      </c>
      <c r="K33" s="69"/>
      <c r="L33" s="69" t="n">
        <f aca="false">$D33+$E33+$F33+$H33+$I33+$J33</f>
        <v>67009.9283403461</v>
      </c>
    </row>
    <row r="34" customFormat="false" ht="12.8" hidden="false" customHeight="false" outlineLevel="0" collapsed="false">
      <c r="A34" s="76" t="n">
        <v>30</v>
      </c>
      <c r="B34" s="68" t="n">
        <f aca="false">EOMONTH(Input!$C$7,A34)</f>
        <v>43830</v>
      </c>
      <c r="C34" s="68"/>
      <c r="D34" s="69" t="n">
        <f aca="false">IF($B34&gt;Input!$O$22,$D33,($D33+Input!$O$28)*(1+Input!$O$27/(100*12)))</f>
        <v>35524.9614371651</v>
      </c>
      <c r="E34" s="69" t="n">
        <f aca="false">IF($B34&gt;Input!$O$29,$E33,($E33+Input!$O$35)*(1+Input!$O$34/(100*12)))</f>
        <v>32209.9999976489</v>
      </c>
      <c r="F34" s="69" t="n">
        <f aca="false">IF($B34&gt;Input!$O$36,$F33,($F33+Input!$O$42)*(1+Input!$O$41/(100*12)))</f>
        <v>0</v>
      </c>
      <c r="G34" s="68"/>
      <c r="H34" s="69" t="n">
        <f aca="false">(IF(AND(($B34&gt;=Input!$O$22),($B34&lt;=Input!$O$24)),$H33+Input!$O$23/Input!$O$25,$H33))</f>
        <v>0</v>
      </c>
      <c r="I34" s="69" t="n">
        <f aca="false">(IF(AND(($B34&gt;Input!$O$29),($B34&lt;=Input!$O$31)),$I33+Input!$O$30/Input!$O$32,$I33))</f>
        <v>0</v>
      </c>
      <c r="J34" s="69" t="n">
        <f aca="false">(IF(AND(($B34&gt;=Input!$O$36),($B34&lt;=Input!$O$38)),$J33+Input!$O$37/Input!$O$39,$J33))</f>
        <v>0</v>
      </c>
      <c r="K34" s="69"/>
      <c r="L34" s="69" t="n">
        <f aca="false">$D34+$E34+$F34+$H34+$I34+$J34</f>
        <v>67734.9614348139</v>
      </c>
    </row>
    <row r="35" customFormat="false" ht="12.8" hidden="false" customHeight="false" outlineLevel="0" collapsed="false">
      <c r="A35" s="76" t="n">
        <v>31</v>
      </c>
      <c r="B35" s="68" t="n">
        <f aca="false">EOMONTH(Input!$C$7,A35)</f>
        <v>43861</v>
      </c>
      <c r="C35" s="68"/>
      <c r="D35" s="69" t="n">
        <f aca="false">IF($B35&gt;Input!$O$22,$D34,($D34+Input!$O$28)*(1+Input!$O$27/(100*12)))</f>
        <v>35894.2113086223</v>
      </c>
      <c r="E35" s="69" t="n">
        <f aca="false">IF($B35&gt;Input!$O$29,$E34,($E34+Input!$O$35)*(1+Input!$O$34/(100*12)))</f>
        <v>32568.199997641</v>
      </c>
      <c r="F35" s="69" t="n">
        <f aca="false">IF($B35&gt;Input!$O$36,$F34,($F34+Input!$O$42)*(1+Input!$O$41/(100*12)))</f>
        <v>0</v>
      </c>
      <c r="G35" s="68"/>
      <c r="H35" s="69" t="n">
        <f aca="false">(IF(AND(($B35&gt;=Input!$O$22),($B35&lt;=Input!$O$24)),$H34+Input!$O$23/Input!$O$25,$H34))</f>
        <v>0</v>
      </c>
      <c r="I35" s="69" t="n">
        <f aca="false">(IF(AND(($B35&gt;Input!$O$29),($B35&lt;=Input!$O$31)),$I34+Input!$O$30/Input!$O$32,$I34))</f>
        <v>0</v>
      </c>
      <c r="J35" s="69" t="n">
        <f aca="false">(IF(AND(($B35&gt;=Input!$O$36),($B35&lt;=Input!$O$38)),$J34+Input!$O$37/Input!$O$39,$J34))</f>
        <v>0</v>
      </c>
      <c r="K35" s="69"/>
      <c r="L35" s="69" t="n">
        <f aca="false">$D35+$E35+$F35+$H35+$I35+$J35</f>
        <v>68462.4113062633</v>
      </c>
    </row>
    <row r="36" customFormat="false" ht="12.8" hidden="false" customHeight="false" outlineLevel="0" collapsed="false">
      <c r="A36" s="76" t="n">
        <v>32</v>
      </c>
      <c r="B36" s="68" t="n">
        <f aca="false">EOMONTH(Input!$C$7,A36)</f>
        <v>43890</v>
      </c>
      <c r="C36" s="68"/>
      <c r="D36" s="69" t="n">
        <f aca="false">IF($B36&gt;Input!$O$22,$D35,($D35+Input!$O$28)*(1+Input!$O$27/(100*12)))</f>
        <v>36264.6920129843</v>
      </c>
      <c r="E36" s="69" t="n">
        <f aca="false">IF($B36&gt;Input!$O$29,$E35,($E35+Input!$O$35)*(1+Input!$O$34/(100*12)))</f>
        <v>32927.5939976332</v>
      </c>
      <c r="F36" s="69" t="n">
        <f aca="false">IF($B36&gt;Input!$O$36,$F35,($F35+Input!$O$42)*(1+Input!$O$41/(100*12)))</f>
        <v>0</v>
      </c>
      <c r="G36" s="68"/>
      <c r="H36" s="69" t="n">
        <f aca="false">(IF(AND(($B36&gt;=Input!$O$22),($B36&lt;=Input!$O$24)),$H35+Input!$O$23/Input!$O$25,$H35))</f>
        <v>0</v>
      </c>
      <c r="I36" s="69" t="n">
        <f aca="false">(IF(AND(($B36&gt;Input!$O$29),($B36&lt;=Input!$O$31)),$I35+Input!$O$30/Input!$O$32,$I35))</f>
        <v>0</v>
      </c>
      <c r="J36" s="69" t="n">
        <f aca="false">(IF(AND(($B36&gt;=Input!$O$36),($B36&lt;=Input!$O$38)),$J35+Input!$O$37/Input!$O$39,$J35))</f>
        <v>0</v>
      </c>
      <c r="K36" s="69"/>
      <c r="L36" s="69" t="n">
        <f aca="false">$D36+$E36+$F36+$H36+$I36+$J36</f>
        <v>69192.2860106175</v>
      </c>
    </row>
    <row r="37" customFormat="false" ht="12.8" hidden="false" customHeight="false" outlineLevel="0" collapsed="false">
      <c r="A37" s="76" t="n">
        <v>33</v>
      </c>
      <c r="B37" s="68" t="n">
        <f aca="false">EOMONTH(Input!$C$7,A37)</f>
        <v>43921</v>
      </c>
      <c r="C37" s="68"/>
      <c r="D37" s="69" t="n">
        <f aca="false">IF($B37&gt;Input!$O$22,$D36,($D36+Input!$O$28)*(1+Input!$O$27/(100*12)))</f>
        <v>36636.4076530276</v>
      </c>
      <c r="E37" s="69" t="n">
        <f aca="false">IF($B37&gt;Input!$O$29,$E36,($E36+Input!$O$35)*(1+Input!$O$34/(100*12)))</f>
        <v>33288.1859776253</v>
      </c>
      <c r="F37" s="69" t="n">
        <f aca="false">IF($B37&gt;Input!$O$36,$F36,($F36+Input!$O$42)*(1+Input!$O$41/(100*12)))</f>
        <v>0</v>
      </c>
      <c r="G37" s="68"/>
      <c r="H37" s="69" t="n">
        <f aca="false">(IF(AND(($B37&gt;=Input!$O$22),($B37&lt;=Input!$O$24)),$H36+Input!$O$23/Input!$O$25,$H36))</f>
        <v>0</v>
      </c>
      <c r="I37" s="69" t="n">
        <f aca="false">(IF(AND(($B37&gt;Input!$O$29),($B37&lt;=Input!$O$31)),$I36+Input!$O$30/Input!$O$32,$I36))</f>
        <v>0</v>
      </c>
      <c r="J37" s="69" t="n">
        <f aca="false">(IF(AND(($B37&gt;=Input!$O$36),($B37&lt;=Input!$O$38)),$J36+Input!$O$37/Input!$O$39,$J36))</f>
        <v>0</v>
      </c>
      <c r="K37" s="69"/>
      <c r="L37" s="69" t="n">
        <f aca="false">$D37+$E37+$F37+$H37+$I37+$J37</f>
        <v>69924.5936306529</v>
      </c>
    </row>
    <row r="38" customFormat="false" ht="12.8" hidden="false" customHeight="false" outlineLevel="0" collapsed="false">
      <c r="A38" s="76" t="n">
        <v>34</v>
      </c>
      <c r="B38" s="68" t="n">
        <f aca="false">EOMONTH(Input!$C$7,A38)</f>
        <v>43951</v>
      </c>
      <c r="C38" s="68"/>
      <c r="D38" s="69" t="n">
        <f aca="false">IF($B38&gt;Input!$O$22,$D37,($D37+Input!$O$28)*(1+Input!$O$27/(100*12)))</f>
        <v>37009.3623452044</v>
      </c>
      <c r="E38" s="69" t="n">
        <f aca="false">IF($B38&gt;Input!$O$29,$E37,($E37+Input!$O$35)*(1+Input!$O$34/(100*12)))</f>
        <v>33649.979930884</v>
      </c>
      <c r="F38" s="69" t="n">
        <f aca="false">IF($B38&gt;Input!$O$36,$F37,($F37+Input!$O$42)*(1+Input!$O$41/(100*12)))</f>
        <v>0</v>
      </c>
      <c r="G38" s="68"/>
      <c r="H38" s="69" t="n">
        <f aca="false">(IF(AND(($B38&gt;=Input!$O$22),($B38&lt;=Input!$O$24)),$H37+Input!$O$23/Input!$O$25,$H37))</f>
        <v>0</v>
      </c>
      <c r="I38" s="69" t="n">
        <f aca="false">(IF(AND(($B38&gt;Input!$O$29),($B38&lt;=Input!$O$31)),$I37+Input!$O$30/Input!$O$32,$I37))</f>
        <v>0</v>
      </c>
      <c r="J38" s="69" t="n">
        <f aca="false">(IF(AND(($B38&gt;=Input!$O$36),($B38&lt;=Input!$O$38)),$J37+Input!$O$37/Input!$O$39,$J37))</f>
        <v>0</v>
      </c>
      <c r="K38" s="69"/>
      <c r="L38" s="69" t="n">
        <f aca="false">$D38+$E38+$F38+$H38+$I38+$J38</f>
        <v>70659.3422760885</v>
      </c>
    </row>
    <row r="39" customFormat="false" ht="12.8" hidden="false" customHeight="false" outlineLevel="0" collapsed="false">
      <c r="A39" s="76" t="n">
        <v>35</v>
      </c>
      <c r="B39" s="68" t="n">
        <f aca="false">EOMONTH(Input!$C$7,A39)</f>
        <v>43982</v>
      </c>
      <c r="C39" s="68"/>
      <c r="D39" s="69" t="n">
        <f aca="false">IF($B39&gt;Input!$O$22,$D38,($D38+Input!$O$28)*(1+Input!$O$27/(100*12)))</f>
        <v>37383.5602196884</v>
      </c>
      <c r="E39" s="69" t="n">
        <f aca="false">IF($B39&gt;Input!$O$29,$E38,($E38+Input!$O$35)*(1+Input!$O$34/(100*12)))</f>
        <v>34012.979863987</v>
      </c>
      <c r="F39" s="69" t="n">
        <f aca="false">IF($B39&gt;Input!$O$36,$F38,($F38+Input!$O$42)*(1+Input!$O$41/(100*12)))</f>
        <v>0</v>
      </c>
      <c r="G39" s="68"/>
      <c r="H39" s="69" t="n">
        <f aca="false">(IF(AND(($B39&gt;=Input!$O$22),($B39&lt;=Input!$O$24)),$H38+Input!$O$23/Input!$O$25,$H38))</f>
        <v>0</v>
      </c>
      <c r="I39" s="69" t="n">
        <f aca="false">(IF(AND(($B39&gt;Input!$O$29),($B39&lt;=Input!$O$31)),$I38+Input!$O$30/Input!$O$32,$I38))</f>
        <v>0</v>
      </c>
      <c r="J39" s="69" t="n">
        <f aca="false">(IF(AND(($B39&gt;=Input!$O$36),($B39&lt;=Input!$O$38)),$J38+Input!$O$37/Input!$O$39,$J38))</f>
        <v>0</v>
      </c>
      <c r="K39" s="69"/>
      <c r="L39" s="69" t="n">
        <f aca="false">$D39+$E39+$F39+$H39+$I39+$J39</f>
        <v>71396.5400836754</v>
      </c>
    </row>
    <row r="40" customFormat="false" ht="12.8" hidden="false" customHeight="false" outlineLevel="0" collapsed="false">
      <c r="A40" s="76" t="n">
        <v>36</v>
      </c>
      <c r="B40" s="68" t="n">
        <f aca="false">EOMONTH(Input!$C$7,A40)</f>
        <v>44012</v>
      </c>
      <c r="C40" s="68"/>
      <c r="D40" s="69" t="n">
        <f aca="false">IF($B40&gt;Input!$O$22,$D39,($D39+Input!$O$28)*(1+Input!$O$27/(100*12)))</f>
        <v>37759.0054204207</v>
      </c>
      <c r="E40" s="69" t="n">
        <f aca="false">IF($B40&gt;Input!$O$29,$E39,($E39+Input!$O$35)*(1+Input!$O$34/(100*12)))</f>
        <v>34377.189796867</v>
      </c>
      <c r="F40" s="69" t="n">
        <f aca="false">IF($B40&gt;Input!$O$36,$F39,($F39+Input!$O$42)*(1+Input!$O$41/(100*12)))</f>
        <v>0</v>
      </c>
      <c r="G40" s="68"/>
      <c r="H40" s="69" t="n">
        <f aca="false">(IF(AND(($B40&gt;=Input!$O$22),($B40&lt;=Input!$O$24)),$H39+Input!$O$23/Input!$O$25,$H39))</f>
        <v>0</v>
      </c>
      <c r="I40" s="69" t="n">
        <f aca="false">(IF(AND(($B40&gt;Input!$O$29),($B40&lt;=Input!$O$31)),$I39+Input!$O$30/Input!$O$32,$I39))</f>
        <v>0</v>
      </c>
      <c r="J40" s="69" t="n">
        <f aca="false">(IF(AND(($B40&gt;=Input!$O$36),($B40&lt;=Input!$O$38)),$J39+Input!$O$37/Input!$O$39,$J39))</f>
        <v>0</v>
      </c>
      <c r="K40" s="69"/>
      <c r="L40" s="69" t="n">
        <f aca="false">$D40+$E40+$F40+$H40+$I40+$J40</f>
        <v>72136.1952172877</v>
      </c>
    </row>
    <row r="41" customFormat="false" ht="12.8" hidden="false" customHeight="false" outlineLevel="0" collapsed="false">
      <c r="A41" s="76" t="n">
        <v>37</v>
      </c>
      <c r="B41" s="68" t="n">
        <f aca="false">EOMONTH(Input!$C$7,A41)</f>
        <v>44043</v>
      </c>
      <c r="C41" s="68"/>
      <c r="D41" s="69" t="n">
        <f aca="false">IF($B41&gt;Input!$O$22,$D40,($D40+Input!$O$28)*(1+Input!$O$27/(100*12)))</f>
        <v>38135.7021051554</v>
      </c>
      <c r="E41" s="69" t="n">
        <f aca="false">IF($B41&gt;Input!$O$29,$E40,($E40+Input!$O$35)*(1+Input!$O$34/(100*12)))</f>
        <v>34742.6137628565</v>
      </c>
      <c r="F41" s="69" t="n">
        <f aca="false">IF($B41&gt;Input!$O$36,$F40,($F40+Input!$O$42)*(1+Input!$O$41/(100*12)))</f>
        <v>0</v>
      </c>
      <c r="G41" s="68"/>
      <c r="H41" s="69" t="n">
        <f aca="false">(IF(AND(($B41&gt;=Input!$O$22),($B41&lt;=Input!$O$24)),$H40+Input!$O$23/Input!$O$25,$H40))</f>
        <v>0</v>
      </c>
      <c r="I41" s="69" t="n">
        <f aca="false">(IF(AND(($B41&gt;Input!$O$29),($B41&lt;=Input!$O$31)),$I40+Input!$O$30/Input!$O$32,$I40))</f>
        <v>0</v>
      </c>
      <c r="J41" s="69" t="n">
        <f aca="false">(IF(AND(($B41&gt;=Input!$O$36),($B41&lt;=Input!$O$38)),$J40+Input!$O$37/Input!$O$39,$J40))</f>
        <v>0</v>
      </c>
      <c r="K41" s="69"/>
      <c r="L41" s="69" t="n">
        <f aca="false">$D41+$E41+$F41+$H41+$I41+$J41</f>
        <v>72878.315868012</v>
      </c>
    </row>
    <row r="42" customFormat="false" ht="12.8" hidden="false" customHeight="false" outlineLevel="0" collapsed="false">
      <c r="A42" s="76" t="n">
        <v>38</v>
      </c>
      <c r="B42" s="68" t="n">
        <f aca="false">EOMONTH(Input!$C$7,A42)</f>
        <v>44074</v>
      </c>
      <c r="C42" s="68"/>
      <c r="D42" s="69" t="n">
        <f aca="false">IF($B42&gt;Input!$O$22,$D41,($D41+Input!$O$28)*(1+Input!$O$27/(100*12)))</f>
        <v>38513.654445506</v>
      </c>
      <c r="E42" s="69" t="n">
        <f aca="false">IF($B42&gt;Input!$O$29,$E41,($E41+Input!$O$35)*(1+Input!$O$34/(100*12)))</f>
        <v>35109.2558087327</v>
      </c>
      <c r="F42" s="69" t="n">
        <f aca="false">IF($B42&gt;Input!$O$36,$F41,($F41+Input!$O$42)*(1+Input!$O$41/(100*12)))</f>
        <v>0</v>
      </c>
      <c r="G42" s="68"/>
      <c r="H42" s="69" t="n">
        <f aca="false">(IF(AND(($B42&gt;=Input!$O$22),($B42&lt;=Input!$O$24)),$H41+Input!$O$23/Input!$O$25,$H41))</f>
        <v>0</v>
      </c>
      <c r="I42" s="69" t="n">
        <f aca="false">(IF(AND(($B42&gt;Input!$O$29),($B42&lt;=Input!$O$31)),$I41+Input!$O$30/Input!$O$32,$I41))</f>
        <v>0</v>
      </c>
      <c r="J42" s="69" t="n">
        <f aca="false">(IF(AND(($B42&gt;=Input!$O$36),($B42&lt;=Input!$O$38)),$J41+Input!$O$37/Input!$O$39,$J41))</f>
        <v>0</v>
      </c>
      <c r="K42" s="69"/>
      <c r="L42" s="69" t="n">
        <f aca="false">$D42+$E42+$F42+$H42+$I42+$J42</f>
        <v>73622.9102542387</v>
      </c>
    </row>
    <row r="43" customFormat="false" ht="12.8" hidden="false" customHeight="false" outlineLevel="0" collapsed="false">
      <c r="A43" s="76" t="n">
        <v>39</v>
      </c>
      <c r="B43" s="68" t="n">
        <f aca="false">EOMONTH(Input!$C$7,A43)</f>
        <v>44104</v>
      </c>
      <c r="C43" s="68"/>
      <c r="D43" s="69" t="n">
        <f aca="false">IF($B43&gt;Input!$O$22,$D42,($D42+Input!$O$28)*(1+Input!$O$27/(100*12)))</f>
        <v>38892.866626991</v>
      </c>
      <c r="E43" s="69" t="n">
        <f aca="false">IF($B43&gt;Input!$O$29,$E42,($E42+Input!$O$35)*(1+Input!$O$34/(100*12)))</f>
        <v>35477.1199947618</v>
      </c>
      <c r="F43" s="69" t="n">
        <f aca="false">IF($B43&gt;Input!$O$36,$F42,($F42+Input!$O$42)*(1+Input!$O$41/(100*12)))</f>
        <v>0</v>
      </c>
      <c r="G43" s="68"/>
      <c r="H43" s="69" t="n">
        <f aca="false">(IF(AND(($B43&gt;=Input!$O$22),($B43&lt;=Input!$O$24)),$H42+Input!$O$23/Input!$O$25,$H42))</f>
        <v>0</v>
      </c>
      <c r="I43" s="69" t="n">
        <f aca="false">(IF(AND(($B43&gt;Input!$O$29),($B43&lt;=Input!$O$31)),$I42+Input!$O$30/Input!$O$32,$I42))</f>
        <v>0</v>
      </c>
      <c r="J43" s="69" t="n">
        <f aca="false">(IF(AND(($B43&gt;=Input!$O$36),($B43&lt;=Input!$O$38)),$J42+Input!$O$37/Input!$O$39,$J42))</f>
        <v>0</v>
      </c>
      <c r="K43" s="69"/>
      <c r="L43" s="69" t="n">
        <f aca="false">$D43+$E43+$F43+$H43+$I43+$J43</f>
        <v>74369.9866217528</v>
      </c>
    </row>
    <row r="44" customFormat="false" ht="12.8" hidden="false" customHeight="false" outlineLevel="0" collapsed="false">
      <c r="A44" s="76" t="n">
        <v>40</v>
      </c>
      <c r="B44" s="68" t="n">
        <f aca="false">EOMONTH(Input!$C$7,A44)</f>
        <v>44135</v>
      </c>
      <c r="C44" s="68"/>
      <c r="D44" s="69" t="n">
        <f aca="false">IF($B44&gt;Input!$O$22,$D43,($D43+Input!$O$28)*(1+Input!$O$27/(100*12)))</f>
        <v>39273.342849081</v>
      </c>
      <c r="E44" s="69" t="n">
        <f aca="false">IF($B44&gt;Input!$O$29,$E43,($E43+Input!$O$35)*(1+Input!$O$34/(100*12)))</f>
        <v>35846.2103947444</v>
      </c>
      <c r="F44" s="69" t="n">
        <f aca="false">IF($B44&gt;Input!$O$36,$F43,($F43+Input!$O$42)*(1+Input!$O$41/(100*12)))</f>
        <v>0</v>
      </c>
      <c r="G44" s="68"/>
      <c r="H44" s="69" t="n">
        <f aca="false">(IF(AND(($B44&gt;=Input!$O$22),($B44&lt;=Input!$O$24)),$H43+Input!$O$23/Input!$O$25,$H43))</f>
        <v>0</v>
      </c>
      <c r="I44" s="69" t="n">
        <f aca="false">(IF(AND(($B44&gt;Input!$O$29),($B44&lt;=Input!$O$31)),$I43+Input!$O$30/Input!$O$32,$I43))</f>
        <v>0</v>
      </c>
      <c r="J44" s="69" t="n">
        <f aca="false">(IF(AND(($B44&gt;=Input!$O$36),($B44&lt;=Input!$O$38)),$J43+Input!$O$37/Input!$O$39,$J43))</f>
        <v>0</v>
      </c>
      <c r="K44" s="69"/>
      <c r="L44" s="69" t="n">
        <f aca="false">$D44+$E44+$F44+$H44+$I44+$J44</f>
        <v>75119.5532438253</v>
      </c>
    </row>
    <row r="45" customFormat="false" ht="12.8" hidden="false" customHeight="false" outlineLevel="0" collapsed="false">
      <c r="A45" s="76" t="n">
        <v>41</v>
      </c>
      <c r="B45" s="68" t="n">
        <f aca="false">EOMONTH(Input!$C$7,A45)</f>
        <v>44165</v>
      </c>
      <c r="C45" s="68"/>
      <c r="D45" s="69" t="n">
        <f aca="false">IF($B45&gt;Input!$O$22,$D44,($D44+Input!$O$28)*(1+Input!$O$27/(100*12)))</f>
        <v>39655.0873252446</v>
      </c>
      <c r="E45" s="69" t="n">
        <f aca="false">IF($B45&gt;Input!$O$29,$E44,($E44+Input!$O$35)*(1+Input!$O$34/(100*12)))</f>
        <v>36216.5310960602</v>
      </c>
      <c r="F45" s="69" t="n">
        <f aca="false">IF($B45&gt;Input!$O$36,$F44,($F44+Input!$O$42)*(1+Input!$O$41/(100*12)))</f>
        <v>0</v>
      </c>
      <c r="G45" s="68"/>
      <c r="H45" s="69" t="n">
        <f aca="false">(IF(AND(($B45&gt;=Input!$O$22),($B45&lt;=Input!$O$24)),$H44+Input!$O$23/Input!$O$25,$H44))</f>
        <v>0</v>
      </c>
      <c r="I45" s="69" t="n">
        <f aca="false">(IF(AND(($B45&gt;Input!$O$29),($B45&lt;=Input!$O$31)),$I44+Input!$O$30/Input!$O$32,$I44))</f>
        <v>0</v>
      </c>
      <c r="J45" s="69" t="n">
        <f aca="false">(IF(AND(($B45&gt;=Input!$O$36),($B45&lt;=Input!$O$38)),$J44+Input!$O$37/Input!$O$39,$J44))</f>
        <v>0</v>
      </c>
      <c r="K45" s="69"/>
      <c r="L45" s="69" t="n">
        <f aca="false">$D45+$E45+$F45+$H45+$I45+$J45</f>
        <v>75871.6184213048</v>
      </c>
    </row>
    <row r="46" customFormat="false" ht="12.8" hidden="false" customHeight="false" outlineLevel="0" collapsed="false">
      <c r="A46" s="76" t="n">
        <v>42</v>
      </c>
      <c r="B46" s="68" t="n">
        <f aca="false">EOMONTH(Input!$C$7,A46)</f>
        <v>44196</v>
      </c>
      <c r="C46" s="68"/>
      <c r="D46" s="69" t="n">
        <f aca="false">IF($B46&gt;Input!$O$22,$D45,($D45+Input!$O$28)*(1+Input!$O$27/(100*12)))</f>
        <v>40038.1042829954</v>
      </c>
      <c r="E46" s="69" t="n">
        <f aca="false">IF($B46&gt;Input!$O$29,$E45,($E45+Input!$O$35)*(1+Input!$O$34/(100*12)))</f>
        <v>36588.0861997137</v>
      </c>
      <c r="F46" s="69" t="n">
        <f aca="false">IF($B46&gt;Input!$O$36,$F45,($F45+Input!$O$42)*(1+Input!$O$41/(100*12)))</f>
        <v>0</v>
      </c>
      <c r="G46" s="68"/>
      <c r="H46" s="69" t="n">
        <f aca="false">(IF(AND(($B46&gt;=Input!$O$22),($B46&lt;=Input!$O$24)),$H45+Input!$O$23/Input!$O$25,$H45))</f>
        <v>0</v>
      </c>
      <c r="I46" s="69" t="n">
        <f aca="false">(IF(AND(($B46&gt;Input!$O$29),($B46&lt;=Input!$O$31)),$I45+Input!$O$30/Input!$O$32,$I45))</f>
        <v>0</v>
      </c>
      <c r="J46" s="69" t="n">
        <f aca="false">(IF(AND(($B46&gt;=Input!$O$36),($B46&lt;=Input!$O$38)),$J45+Input!$O$37/Input!$O$39,$J45))</f>
        <v>0</v>
      </c>
      <c r="K46" s="69"/>
      <c r="L46" s="69" t="n">
        <f aca="false">$D46+$E46+$F46+$H46+$I46+$J46</f>
        <v>76626.1904827091</v>
      </c>
    </row>
    <row r="47" customFormat="false" ht="12.8" hidden="false" customHeight="false" outlineLevel="0" collapsed="false">
      <c r="A47" s="76" t="n">
        <v>43</v>
      </c>
      <c r="B47" s="68" t="n">
        <f aca="false">EOMONTH(Input!$C$7,A47)</f>
        <v>44227</v>
      </c>
      <c r="C47" s="68"/>
      <c r="D47" s="69" t="n">
        <f aca="false">IF($B47&gt;Input!$O$22,$D46,($D46+Input!$O$28)*(1+Input!$O$27/(100*12)))</f>
        <v>40422.3979639387</v>
      </c>
      <c r="E47" s="69" t="n">
        <f aca="false">IF($B47&gt;Input!$O$29,$E46,($E46+Input!$O$35)*(1+Input!$O$34/(100*12)))</f>
        <v>36960.8798203794</v>
      </c>
      <c r="F47" s="69" t="n">
        <f aca="false">IF($B47&gt;Input!$O$36,$F46,($F46+Input!$O$42)*(1+Input!$O$41/(100*12)))</f>
        <v>0</v>
      </c>
      <c r="G47" s="68"/>
      <c r="H47" s="69" t="n">
        <f aca="false">(IF(AND(($B47&gt;=Input!$O$22),($B47&lt;=Input!$O$24)),$H46+Input!$O$23/Input!$O$25,$H46))</f>
        <v>0</v>
      </c>
      <c r="I47" s="69" t="n">
        <f aca="false">(IF(AND(($B47&gt;Input!$O$29),($B47&lt;=Input!$O$31)),$I46+Input!$O$30/Input!$O$32,$I46))</f>
        <v>0</v>
      </c>
      <c r="J47" s="69" t="n">
        <f aca="false">(IF(AND(($B47&gt;=Input!$O$36),($B47&lt;=Input!$O$38)),$J46+Input!$O$37/Input!$O$39,$J46))</f>
        <v>0</v>
      </c>
      <c r="K47" s="69"/>
      <c r="L47" s="69" t="n">
        <f aca="false">$D47+$E47+$F47+$H47+$I47+$J47</f>
        <v>77383.2777843182</v>
      </c>
    </row>
    <row r="48" customFormat="false" ht="12.8" hidden="false" customHeight="false" outlineLevel="0" collapsed="false">
      <c r="A48" s="76" t="n">
        <v>44</v>
      </c>
      <c r="B48" s="68" t="n">
        <f aca="false">EOMONTH(Input!$C$7,A48)</f>
        <v>44255</v>
      </c>
      <c r="C48" s="68"/>
      <c r="D48" s="69" t="n">
        <f aca="false">IF($B48&gt;Input!$O$22,$D47,($D47+Input!$O$28)*(1+Input!$O$27/(100*12)))</f>
        <v>40807.9726238185</v>
      </c>
      <c r="E48" s="69" t="n">
        <f aca="false">IF($B48&gt;Input!$O$29,$E47,($E47+Input!$O$35)*(1+Input!$O$34/(100*12)))</f>
        <v>37334.9160864474</v>
      </c>
      <c r="F48" s="69" t="n">
        <f aca="false">IF($B48&gt;Input!$O$36,$F47,($F47+Input!$O$42)*(1+Input!$O$41/(100*12)))</f>
        <v>0</v>
      </c>
      <c r="G48" s="68"/>
      <c r="H48" s="69" t="n">
        <f aca="false">(IF(AND(($B48&gt;=Input!$O$22),($B48&lt;=Input!$O$24)),$H47+Input!$O$23/Input!$O$25,$H47))</f>
        <v>0</v>
      </c>
      <c r="I48" s="69" t="n">
        <f aca="false">(IF(AND(($B48&gt;Input!$O$29),($B48&lt;=Input!$O$31)),$I47+Input!$O$30/Input!$O$32,$I47))</f>
        <v>0</v>
      </c>
      <c r="J48" s="69" t="n">
        <f aca="false">(IF(AND(($B48&gt;=Input!$O$36),($B48&lt;=Input!$O$38)),$J47+Input!$O$37/Input!$O$39,$J47))</f>
        <v>0</v>
      </c>
      <c r="K48" s="69"/>
      <c r="L48" s="69" t="n">
        <f aca="false">$D48+$E48+$F48+$H48+$I48+$J48</f>
        <v>78142.8887102659</v>
      </c>
    </row>
    <row r="49" customFormat="false" ht="12.8" hidden="false" customHeight="false" outlineLevel="0" collapsed="false">
      <c r="A49" s="76" t="n">
        <v>45</v>
      </c>
      <c r="B49" s="68" t="n">
        <f aca="false">EOMONTH(Input!$C$7,A49)</f>
        <v>44286</v>
      </c>
      <c r="C49" s="68"/>
      <c r="D49" s="69" t="n">
        <f aca="false">IF($B49&gt;Input!$O$22,$D48,($D48+Input!$O$28)*(1+Input!$O$27/(100*12)))</f>
        <v>41194.8325325646</v>
      </c>
      <c r="E49" s="69" t="n">
        <f aca="false">IF($B49&gt;Input!$O$29,$E48,($E48+Input!$O$35)*(1+Input!$O$34/(100*12)))</f>
        <v>37710.1991400689</v>
      </c>
      <c r="F49" s="69" t="n">
        <f aca="false">IF($B49&gt;Input!$O$36,$F48,($F48+Input!$O$42)*(1+Input!$O$41/(100*12)))</f>
        <v>0</v>
      </c>
      <c r="G49" s="68"/>
      <c r="H49" s="69" t="n">
        <f aca="false">(IF(AND(($B49&gt;=Input!$O$22),($B49&lt;=Input!$O$24)),$H48+Input!$O$23/Input!$O$25,$H48))</f>
        <v>0</v>
      </c>
      <c r="I49" s="69" t="n">
        <f aca="false">(IF(AND(($B49&gt;Input!$O$29),($B49&lt;=Input!$O$31)),$I48+Input!$O$30/Input!$O$32,$I48))</f>
        <v>0</v>
      </c>
      <c r="J49" s="69" t="n">
        <f aca="false">(IF(AND(($B49&gt;=Input!$O$36),($B49&lt;=Input!$O$38)),$J48+Input!$O$37/Input!$O$39,$J48))</f>
        <v>0</v>
      </c>
      <c r="K49" s="69"/>
      <c r="L49" s="69" t="n">
        <f aca="false">$D49+$E49+$F49+$H49+$I49+$J49</f>
        <v>78905.0316726335</v>
      </c>
    </row>
    <row r="50" customFormat="false" ht="12.8" hidden="false" customHeight="false" outlineLevel="0" collapsed="false">
      <c r="A50" s="76" t="n">
        <v>46</v>
      </c>
      <c r="B50" s="68" t="n">
        <f aca="false">EOMONTH(Input!$C$7,A50)</f>
        <v>44316</v>
      </c>
      <c r="C50" s="68"/>
      <c r="D50" s="69" t="n">
        <f aca="false">IF($B50&gt;Input!$O$22,$D49,($D49+Input!$O$28)*(1+Input!$O$27/(100*12)))</f>
        <v>41582.9819743398</v>
      </c>
      <c r="E50" s="69" t="n">
        <f aca="false">IF($B50&gt;Input!$O$29,$E49,($E49+Input!$O$35)*(1+Input!$O$34/(100*12)))</f>
        <v>38086.7331372024</v>
      </c>
      <c r="F50" s="69" t="n">
        <f aca="false">IF($B50&gt;Input!$O$36,$F49,($F49+Input!$O$42)*(1+Input!$O$41/(100*12)))</f>
        <v>0</v>
      </c>
      <c r="G50" s="68"/>
      <c r="H50" s="69" t="n">
        <f aca="false">(IF(AND(($B50&gt;=Input!$O$22),($B50&lt;=Input!$O$24)),$H49+Input!$O$23/Input!$O$25,$H49))</f>
        <v>0</v>
      </c>
      <c r="I50" s="69" t="n">
        <f aca="false">(IF(AND(($B50&gt;Input!$O$29),($B50&lt;=Input!$O$31)),$I49+Input!$O$30/Input!$O$32,$I49))</f>
        <v>0</v>
      </c>
      <c r="J50" s="69" t="n">
        <f aca="false">(IF(AND(($B50&gt;=Input!$O$36),($B50&lt;=Input!$O$38)),$J49+Input!$O$37/Input!$O$39,$J49))</f>
        <v>0</v>
      </c>
      <c r="K50" s="69"/>
      <c r="L50" s="69" t="n">
        <f aca="false">$D50+$E50+$F50+$H50+$I50+$J50</f>
        <v>79669.7151115422</v>
      </c>
    </row>
    <row r="51" customFormat="false" ht="12.8" hidden="false" customHeight="false" outlineLevel="0" collapsed="false">
      <c r="A51" s="76" t="n">
        <v>47</v>
      </c>
      <c r="B51" s="68" t="n">
        <f aca="false">EOMONTH(Input!$C$7,A51)</f>
        <v>44347</v>
      </c>
      <c r="C51" s="68"/>
      <c r="D51" s="69" t="n">
        <f aca="false">IF($B51&gt;Input!$O$22,$D50,($D50+Input!$O$28)*(1+Input!$O$27/(100*12)))</f>
        <v>41972.4252475876</v>
      </c>
      <c r="E51" s="69" t="n">
        <f aca="false">IF($B51&gt;Input!$O$29,$E50,($E50+Input!$O$35)*(1+Input!$O$34/(100*12)))</f>
        <v>38464.5222476598</v>
      </c>
      <c r="F51" s="69" t="n">
        <f aca="false">IF($B51&gt;Input!$O$36,$F50,($F50+Input!$O$42)*(1+Input!$O$41/(100*12)))</f>
        <v>0</v>
      </c>
      <c r="G51" s="68"/>
      <c r="H51" s="69" t="n">
        <f aca="false">(IF(AND(($B51&gt;=Input!$O$22),($B51&lt;=Input!$O$24)),$H50+Input!$O$23/Input!$O$25,$H50))</f>
        <v>0</v>
      </c>
      <c r="I51" s="69" t="n">
        <f aca="false">(IF(AND(($B51&gt;Input!$O$29),($B51&lt;=Input!$O$31)),$I50+Input!$O$30/Input!$O$32,$I50))</f>
        <v>0</v>
      </c>
      <c r="J51" s="69" t="n">
        <f aca="false">(IF(AND(($B51&gt;=Input!$O$36),($B51&lt;=Input!$O$38)),$J50+Input!$O$37/Input!$O$39,$J50))</f>
        <v>0</v>
      </c>
      <c r="K51" s="69"/>
      <c r="L51" s="69" t="n">
        <f aca="false">$D51+$E51+$F51+$H51+$I51+$J51</f>
        <v>80436.9474952474</v>
      </c>
    </row>
    <row r="52" customFormat="false" ht="12.8" hidden="false" customHeight="false" outlineLevel="0" collapsed="false">
      <c r="A52" s="76" t="n">
        <v>48</v>
      </c>
      <c r="B52" s="68" t="n">
        <f aca="false">EOMONTH(Input!$C$7,A52)</f>
        <v>44377</v>
      </c>
      <c r="C52" s="68"/>
      <c r="D52" s="69" t="n">
        <f aca="false">IF($B52&gt;Input!$O$22,$D51,($D51+Input!$O$28)*(1+Input!$O$27/(100*12)))</f>
        <v>42363.1666650796</v>
      </c>
      <c r="E52" s="69" t="n">
        <f aca="false">IF($B52&gt;Input!$O$29,$E51,($E51+Input!$O$35)*(1+Input!$O$34/(100*12)))</f>
        <v>38843.570655152</v>
      </c>
      <c r="F52" s="69" t="n">
        <f aca="false">IF($B52&gt;Input!$O$36,$F51,($F51+Input!$O$42)*(1+Input!$O$41/(100*12)))</f>
        <v>0</v>
      </c>
      <c r="G52" s="68"/>
      <c r="H52" s="69" t="n">
        <f aca="false">(IF(AND(($B52&gt;=Input!$O$22),($B52&lt;=Input!$O$24)),$H51+Input!$O$23/Input!$O$25,$H51))</f>
        <v>0</v>
      </c>
      <c r="I52" s="69" t="n">
        <f aca="false">(IF(AND(($B52&gt;Input!$O$29),($B52&lt;=Input!$O$31)),$I51+Input!$O$30/Input!$O$32,$I51))</f>
        <v>0</v>
      </c>
      <c r="J52" s="69" t="n">
        <f aca="false">(IF(AND(($B52&gt;=Input!$O$36),($B52&lt;=Input!$O$38)),$J51+Input!$O$37/Input!$O$39,$J51))</f>
        <v>0</v>
      </c>
      <c r="K52" s="69"/>
      <c r="L52" s="69" t="n">
        <f aca="false">$D52+$E52+$F52+$H52+$I52+$J52</f>
        <v>81206.7373202315</v>
      </c>
    </row>
    <row r="53" customFormat="false" ht="12.8" hidden="false" customHeight="false" outlineLevel="0" collapsed="false">
      <c r="A53" s="76" t="n">
        <v>49</v>
      </c>
      <c r="B53" s="68" t="n">
        <f aca="false">EOMONTH(Input!$C$7,A53)</f>
        <v>44408</v>
      </c>
      <c r="C53" s="68"/>
      <c r="D53" s="69" t="n">
        <f aca="false">IF($B53&gt;Input!$O$22,$D52,($D52+Input!$O$28)*(1+Input!$O$27/(100*12)))</f>
        <v>42755.2105539632</v>
      </c>
      <c r="E53" s="69" t="n">
        <f aca="false">IF($B53&gt;Input!$O$29,$E52,($E52+Input!$O$35)*(1+Input!$O$34/(100*12)))</f>
        <v>39223.8825573358</v>
      </c>
      <c r="F53" s="69" t="n">
        <f aca="false">IF($B53&gt;Input!$O$36,$F52,($F52+Input!$O$42)*(1+Input!$O$41/(100*12)))</f>
        <v>0</v>
      </c>
      <c r="G53" s="68"/>
      <c r="H53" s="69" t="n">
        <f aca="false">(IF(AND(($B53&gt;=Input!$O$22),($B53&lt;=Input!$O$24)),$H52+Input!$O$23/Input!$O$25,$H52))</f>
        <v>0</v>
      </c>
      <c r="I53" s="69" t="n">
        <f aca="false">(IF(AND(($B53&gt;Input!$O$29),($B53&lt;=Input!$O$31)),$I52+Input!$O$30/Input!$O$32,$I52))</f>
        <v>0</v>
      </c>
      <c r="J53" s="69" t="n">
        <f aca="false">(IF(AND(($B53&gt;=Input!$O$36),($B53&lt;=Input!$O$38)),$J52+Input!$O$37/Input!$O$39,$J52))</f>
        <v>0</v>
      </c>
      <c r="K53" s="69"/>
      <c r="L53" s="69" t="n">
        <f aca="false">$D53+$E53+$F53+$H53+$I53+$J53</f>
        <v>81979.093111299</v>
      </c>
    </row>
    <row r="54" customFormat="false" ht="12.8" hidden="false" customHeight="false" outlineLevel="0" collapsed="false">
      <c r="A54" s="76" t="n">
        <v>50</v>
      </c>
      <c r="B54" s="68" t="n">
        <f aca="false">EOMONTH(Input!$C$7,A54)</f>
        <v>44439</v>
      </c>
      <c r="C54" s="68"/>
      <c r="D54" s="69" t="n">
        <f aca="false">IF($B54&gt;Input!$O$22,$D53,($D53+Input!$O$28)*(1+Input!$O$27/(100*12)))</f>
        <v>43148.5612558097</v>
      </c>
      <c r="E54" s="69" t="n">
        <f aca="false">IF($B54&gt;Input!$O$29,$E53,($E53+Input!$O$35)*(1+Input!$O$34/(100*12)))</f>
        <v>39605.4621658603</v>
      </c>
      <c r="F54" s="69" t="n">
        <f aca="false">IF($B54&gt;Input!$O$36,$F53,($F53+Input!$O$42)*(1+Input!$O$41/(100*12)))</f>
        <v>0</v>
      </c>
      <c r="G54" s="68"/>
      <c r="H54" s="69" t="n">
        <f aca="false">(IF(AND(($B54&gt;=Input!$O$22),($B54&lt;=Input!$O$24)),$H53+Input!$O$23/Input!$O$25,$H53))</f>
        <v>0</v>
      </c>
      <c r="I54" s="69" t="n">
        <f aca="false">(IF(AND(($B54&gt;Input!$O$29),($B54&lt;=Input!$O$31)),$I53+Input!$O$30/Input!$O$32,$I53))</f>
        <v>0</v>
      </c>
      <c r="J54" s="69" t="n">
        <f aca="false">(IF(AND(($B54&gt;=Input!$O$36),($B54&lt;=Input!$O$38)),$J53+Input!$O$37/Input!$O$39,$J53))</f>
        <v>0</v>
      </c>
      <c r="K54" s="69"/>
      <c r="L54" s="69" t="n">
        <f aca="false">$D54+$E54+$F54+$H54+$I54+$J54</f>
        <v>82754.02342167</v>
      </c>
    </row>
    <row r="55" customFormat="false" ht="12.8" hidden="false" customHeight="false" outlineLevel="0" collapsed="false">
      <c r="A55" s="76" t="n">
        <v>51</v>
      </c>
      <c r="B55" s="68" t="n">
        <f aca="false">EOMONTH(Input!$C$7,A55)</f>
        <v>44469</v>
      </c>
      <c r="C55" s="68"/>
      <c r="D55" s="69" t="n">
        <f aca="false">IF($B55&gt;Input!$O$22,$D54,($D54+Input!$O$28)*(1+Input!$O$27/(100*12)))</f>
        <v>43543.2231266624</v>
      </c>
      <c r="E55" s="69" t="n">
        <f aca="false">IF($B55&gt;Input!$O$29,$E54,($E54+Input!$O$35)*(1+Input!$O$34/(100*12)))</f>
        <v>39988.3137064131</v>
      </c>
      <c r="F55" s="69" t="n">
        <f aca="false">IF($B55&gt;Input!$O$36,$F54,($F54+Input!$O$42)*(1+Input!$O$41/(100*12)))</f>
        <v>0</v>
      </c>
      <c r="G55" s="68"/>
      <c r="H55" s="69" t="n">
        <f aca="false">(IF(AND(($B55&gt;=Input!$O$22),($B55&lt;=Input!$O$24)),$H54+Input!$O$23/Input!$O$25,$H54))</f>
        <v>0</v>
      </c>
      <c r="I55" s="69" t="n">
        <f aca="false">(IF(AND(($B55&gt;Input!$O$29),($B55&lt;=Input!$O$31)),$I54+Input!$O$30/Input!$O$32,$I54))</f>
        <v>0</v>
      </c>
      <c r="J55" s="69" t="n">
        <f aca="false">(IF(AND(($B55&gt;=Input!$O$36),($B55&lt;=Input!$O$38)),$J54+Input!$O$37/Input!$O$39,$J54))</f>
        <v>0</v>
      </c>
      <c r="K55" s="69"/>
      <c r="L55" s="69" t="n">
        <f aca="false">$D55+$E55+$F55+$H55+$I55+$J55</f>
        <v>83531.5368330756</v>
      </c>
    </row>
    <row r="56" customFormat="false" ht="12.8" hidden="false" customHeight="false" outlineLevel="0" collapsed="false">
      <c r="A56" s="76" t="n">
        <v>52</v>
      </c>
      <c r="B56" s="68" t="n">
        <f aca="false">EOMONTH(Input!$C$7,A56)</f>
        <v>44500</v>
      </c>
      <c r="C56" s="68"/>
      <c r="D56" s="69" t="n">
        <f aca="false">IF($B56&gt;Input!$O$22,$D55,($D55+Input!$O$28)*(1+Input!$O$27/(100*12)))</f>
        <v>43939.2005370846</v>
      </c>
      <c r="E56" s="69" t="n">
        <f aca="false">IF($B56&gt;Input!$O$29,$E55,($E55+Input!$O$35)*(1+Input!$O$34/(100*12)))</f>
        <v>40372.4414187679</v>
      </c>
      <c r="F56" s="69" t="n">
        <f aca="false">IF($B56&gt;Input!$O$36,$F55,($F55+Input!$O$42)*(1+Input!$O$41/(100*12)))</f>
        <v>0</v>
      </c>
      <c r="G56" s="68"/>
      <c r="H56" s="69" t="n">
        <f aca="false">(IF(AND(($B56&gt;=Input!$O$22),($B56&lt;=Input!$O$24)),$H55+Input!$O$23/Input!$O$25,$H55))</f>
        <v>0</v>
      </c>
      <c r="I56" s="69" t="n">
        <f aca="false">(IF(AND(($B56&gt;Input!$O$29),($B56&lt;=Input!$O$31)),$I55+Input!$O$30/Input!$O$32,$I55))</f>
        <v>0</v>
      </c>
      <c r="J56" s="69" t="n">
        <f aca="false">(IF(AND(($B56&gt;=Input!$O$36),($B56&lt;=Input!$O$38)),$J55+Input!$O$37/Input!$O$39,$J55))</f>
        <v>0</v>
      </c>
      <c r="K56" s="69"/>
      <c r="L56" s="69" t="n">
        <f aca="false">$D56+$E56+$F56+$H56+$I56+$J56</f>
        <v>84311.6419558525</v>
      </c>
    </row>
    <row r="57" customFormat="false" ht="12.8" hidden="false" customHeight="false" outlineLevel="0" collapsed="false">
      <c r="A57" s="76" t="n">
        <v>53</v>
      </c>
      <c r="B57" s="68" t="n">
        <f aca="false">EOMONTH(Input!$C$7,A57)</f>
        <v>44530</v>
      </c>
      <c r="C57" s="68"/>
      <c r="D57" s="69" t="n">
        <f aca="false">IF($B57&gt;Input!$O$22,$D56,($D56+Input!$O$28)*(1+Input!$O$27/(100*12)))</f>
        <v>44336.4978722082</v>
      </c>
      <c r="E57" s="69" t="n">
        <f aca="false">IF($B57&gt;Input!$O$29,$E56,($E56+Input!$O$35)*(1+Input!$O$34/(100*12)))</f>
        <v>40757.8495568304</v>
      </c>
      <c r="F57" s="69" t="n">
        <f aca="false">IF($B57&gt;Input!$O$36,$F56,($F56+Input!$O$42)*(1+Input!$O$41/(100*12)))</f>
        <v>0</v>
      </c>
      <c r="G57" s="68"/>
      <c r="H57" s="69" t="n">
        <f aca="false">(IF(AND(($B57&gt;=Input!$O$22),($B57&lt;=Input!$O$24)),$H56+Input!$O$23/Input!$O$25,$H56))</f>
        <v>0</v>
      </c>
      <c r="I57" s="69" t="n">
        <f aca="false">(IF(AND(($B57&gt;Input!$O$29),($B57&lt;=Input!$O$31)),$I56+Input!$O$30/Input!$O$32,$I56))</f>
        <v>0</v>
      </c>
      <c r="J57" s="69" t="n">
        <f aca="false">(IF(AND(($B57&gt;=Input!$O$36),($B57&lt;=Input!$O$38)),$J56+Input!$O$37/Input!$O$39,$J56))</f>
        <v>0</v>
      </c>
      <c r="K57" s="69"/>
      <c r="L57" s="69" t="n">
        <f aca="false">$D57+$E57+$F57+$H57+$I57+$J57</f>
        <v>85094.3474290387</v>
      </c>
    </row>
    <row r="58" customFormat="false" ht="12.8" hidden="false" customHeight="false" outlineLevel="0" collapsed="false">
      <c r="A58" s="76" t="n">
        <v>54</v>
      </c>
      <c r="B58" s="68" t="n">
        <f aca="false">EOMONTH(Input!$C$7,A58)</f>
        <v>44561</v>
      </c>
      <c r="C58" s="68"/>
      <c r="D58" s="69" t="n">
        <f aca="false">IF($B58&gt;Input!$O$22,$D57,($D57+Input!$O$28)*(1+Input!$O$27/(100*12)))</f>
        <v>44735.1195317823</v>
      </c>
      <c r="E58" s="69" t="n">
        <f aca="false">IF($B58&gt;Input!$O$29,$E57,($E57+Input!$O$35)*(1+Input!$O$34/(100*12)))</f>
        <v>41144.5423886865</v>
      </c>
      <c r="F58" s="69" t="n">
        <f aca="false">IF($B58&gt;Input!$O$36,$F57,($F57+Input!$O$42)*(1+Input!$O$41/(100*12)))</f>
        <v>0</v>
      </c>
      <c r="G58" s="68"/>
      <c r="H58" s="69" t="n">
        <f aca="false">(IF(AND(($B58&gt;=Input!$O$22),($B58&lt;=Input!$O$24)),$H57+Input!$O$23/Input!$O$25,$H57))</f>
        <v>0</v>
      </c>
      <c r="I58" s="69" t="n">
        <f aca="false">(IF(AND(($B58&gt;Input!$O$29),($B58&lt;=Input!$O$31)),$I57+Input!$O$30/Input!$O$32,$I57))</f>
        <v>0</v>
      </c>
      <c r="J58" s="69" t="n">
        <f aca="false">(IF(AND(($B58&gt;=Input!$O$36),($B58&lt;=Input!$O$38)),$J57+Input!$O$37/Input!$O$39,$J57))</f>
        <v>0</v>
      </c>
      <c r="K58" s="69"/>
      <c r="L58" s="69" t="n">
        <f aca="false">$D58+$E58+$F58+$H58+$I58+$J58</f>
        <v>85879.6619204688</v>
      </c>
    </row>
    <row r="59" customFormat="false" ht="12.8" hidden="false" customHeight="false" outlineLevel="0" collapsed="false">
      <c r="A59" s="76" t="n">
        <v>55</v>
      </c>
      <c r="B59" s="68" t="n">
        <f aca="false">EOMONTH(Input!$C$7,A59)</f>
        <v>44592</v>
      </c>
      <c r="C59" s="68"/>
      <c r="D59" s="69" t="n">
        <f aca="false">IF($B59&gt;Input!$O$22,$D58,($D58+Input!$O$28)*(1+Input!$O$27/(100*12)))</f>
        <v>45135.0699302216</v>
      </c>
      <c r="E59" s="69" t="n">
        <f aca="false">IF($B59&gt;Input!$O$29,$E58,($E58+Input!$O$35)*(1+Input!$O$34/(100*12)))</f>
        <v>41532.5241966488</v>
      </c>
      <c r="F59" s="69" t="n">
        <f aca="false">IF($B59&gt;Input!$O$36,$F58,($F58+Input!$O$42)*(1+Input!$O$41/(100*12)))</f>
        <v>0</v>
      </c>
      <c r="G59" s="68"/>
      <c r="H59" s="69" t="n">
        <f aca="false">(IF(AND(($B59&gt;=Input!$O$22),($B59&lt;=Input!$O$24)),$H58+Input!$O$23/Input!$O$25,$H58))</f>
        <v>0</v>
      </c>
      <c r="I59" s="69" t="n">
        <f aca="false">(IF(AND(($B59&gt;Input!$O$29),($B59&lt;=Input!$O$31)),$I58+Input!$O$30/Input!$O$32,$I58))</f>
        <v>0</v>
      </c>
      <c r="J59" s="69" t="n">
        <f aca="false">(IF(AND(($B59&gt;=Input!$O$36),($B59&lt;=Input!$O$38)),$J58+Input!$O$37/Input!$O$39,$J58))</f>
        <v>0</v>
      </c>
      <c r="K59" s="69"/>
      <c r="L59" s="69" t="n">
        <f aca="false">$D59+$E59+$F59+$H59+$I59+$J59</f>
        <v>86667.5941268704</v>
      </c>
    </row>
    <row r="60" customFormat="false" ht="12.8" hidden="false" customHeight="false" outlineLevel="0" collapsed="false">
      <c r="A60" s="76" t="n">
        <v>56</v>
      </c>
      <c r="B60" s="68" t="n">
        <f aca="false">EOMONTH(Input!$C$7,A60)</f>
        <v>44620</v>
      </c>
      <c r="C60" s="68"/>
      <c r="D60" s="69" t="n">
        <f aca="false">IF($B60&gt;Input!$O$22,$D59,($D59+Input!$O$28)*(1+Input!$O$27/(100*12)))</f>
        <v>45536.3534966556</v>
      </c>
      <c r="E60" s="69" t="n">
        <f aca="false">IF($B60&gt;Input!$O$29,$E59,($E59+Input!$O$35)*(1+Input!$O$34/(100*12)))</f>
        <v>41921.7992773043</v>
      </c>
      <c r="F60" s="69" t="n">
        <f aca="false">IF($B60&gt;Input!$O$36,$F59,($F59+Input!$O$42)*(1+Input!$O$41/(100*12)))</f>
        <v>0</v>
      </c>
      <c r="G60" s="68"/>
      <c r="H60" s="69" t="n">
        <f aca="false">(IF(AND(($B60&gt;=Input!$O$22),($B60&lt;=Input!$O$24)),$H59+Input!$O$23/Input!$O$25,$H59))</f>
        <v>0</v>
      </c>
      <c r="I60" s="69" t="n">
        <f aca="false">(IF(AND(($B60&gt;Input!$O$29),($B60&lt;=Input!$O$31)),$I59+Input!$O$30/Input!$O$32,$I59))</f>
        <v>0</v>
      </c>
      <c r="J60" s="69" t="n">
        <f aca="false">(IF(AND(($B60&gt;=Input!$O$36),($B60&lt;=Input!$O$38)),$J59+Input!$O$37/Input!$O$39,$J59))</f>
        <v>0</v>
      </c>
      <c r="K60" s="69"/>
      <c r="L60" s="69" t="n">
        <f aca="false">$D60+$E60+$F60+$H60+$I60+$J60</f>
        <v>87458.1527739599</v>
      </c>
    </row>
    <row r="61" customFormat="false" ht="12.8" hidden="false" customHeight="false" outlineLevel="0" collapsed="false">
      <c r="A61" s="76" t="n">
        <v>57</v>
      </c>
      <c r="B61" s="68" t="n">
        <f aca="false">EOMONTH(Input!$C$7,A61)</f>
        <v>44651</v>
      </c>
      <c r="C61" s="68"/>
      <c r="D61" s="69" t="n">
        <f aca="false">IF($B61&gt;Input!$O$22,$D60,($D60+Input!$O$28)*(1+Input!$O$27/(100*12)))</f>
        <v>45938.9746749778</v>
      </c>
      <c r="E61" s="69" t="n">
        <f aca="false">IF($B61&gt;Input!$O$29,$E60,($E60+Input!$O$35)*(1+Input!$O$34/(100*12)))</f>
        <v>42312.371941562</v>
      </c>
      <c r="F61" s="69" t="n">
        <f aca="false">IF($B61&gt;Input!$O$36,$F60,($F60+Input!$O$42)*(1+Input!$O$41/(100*12)))</f>
        <v>0</v>
      </c>
      <c r="G61" s="68"/>
      <c r="H61" s="69" t="n">
        <f aca="false">(IF(AND(($B61&gt;=Input!$O$22),($B61&lt;=Input!$O$24)),$H60+Input!$O$23/Input!$O$25,$H60))</f>
        <v>0</v>
      </c>
      <c r="I61" s="69" t="n">
        <f aca="false">(IF(AND(($B61&gt;Input!$O$29),($B61&lt;=Input!$O$31)),$I60+Input!$O$30/Input!$O$32,$I60))</f>
        <v>0</v>
      </c>
      <c r="J61" s="69" t="n">
        <f aca="false">(IF(AND(($B61&gt;=Input!$O$36),($B61&lt;=Input!$O$38)),$J60+Input!$O$37/Input!$O$39,$J60))</f>
        <v>0</v>
      </c>
      <c r="K61" s="69"/>
      <c r="L61" s="69" t="n">
        <f aca="false">$D61+$E61+$F61+$H61+$I61+$J61</f>
        <v>88251.3466165398</v>
      </c>
    </row>
    <row r="62" customFormat="false" ht="12.8" hidden="false" customHeight="false" outlineLevel="0" collapsed="false">
      <c r="A62" s="76" t="n">
        <v>58</v>
      </c>
      <c r="B62" s="68" t="n">
        <f aca="false">EOMONTH(Input!$C$7,A62)</f>
        <v>44681</v>
      </c>
      <c r="C62" s="68"/>
      <c r="D62" s="69" t="n">
        <f aca="false">IF($B62&gt;Input!$O$22,$D61,($D61+Input!$O$28)*(1+Input!$O$27/(100*12)))</f>
        <v>46342.9379238944</v>
      </c>
      <c r="E62" s="69" t="n">
        <f aca="false">IF($B62&gt;Input!$O$29,$E61,($E61+Input!$O$35)*(1+Input!$O$34/(100*12)))</f>
        <v>42704.2465147005</v>
      </c>
      <c r="F62" s="69" t="n">
        <f aca="false">IF($B62&gt;Input!$O$36,$F61,($F61+Input!$O$42)*(1+Input!$O$41/(100*12)))</f>
        <v>0</v>
      </c>
      <c r="G62" s="68"/>
      <c r="H62" s="69" t="n">
        <f aca="false">(IF(AND(($B62&gt;=Input!$O$22),($B62&lt;=Input!$O$24)),$H61+Input!$O$23/Input!$O$25,$H61))</f>
        <v>0</v>
      </c>
      <c r="I62" s="69" t="n">
        <f aca="false">(IF(AND(($B62&gt;Input!$O$29),($B62&lt;=Input!$O$31)),$I61+Input!$O$30/Input!$O$32,$I61))</f>
        <v>0</v>
      </c>
      <c r="J62" s="69" t="n">
        <f aca="false">(IF(AND(($B62&gt;=Input!$O$36),($B62&lt;=Input!$O$38)),$J61+Input!$O$37/Input!$O$39,$J61))</f>
        <v>0</v>
      </c>
      <c r="K62" s="69"/>
      <c r="L62" s="69" t="n">
        <f aca="false">$D62+$E62+$F62+$H62+$I62+$J62</f>
        <v>89047.184438595</v>
      </c>
    </row>
    <row r="63" customFormat="false" ht="12.8" hidden="false" customHeight="false" outlineLevel="0" collapsed="false">
      <c r="A63" s="76" t="n">
        <v>59</v>
      </c>
      <c r="B63" s="68" t="n">
        <f aca="false">EOMONTH(Input!$C$7,A63)</f>
        <v>44712</v>
      </c>
      <c r="C63" s="68"/>
      <c r="D63" s="69" t="n">
        <f aca="false">IF($B63&gt;Input!$O$22,$D62,($D62+Input!$O$28)*(1+Input!$O$27/(100*12)))</f>
        <v>46748.2477169741</v>
      </c>
      <c r="E63" s="69" t="n">
        <f aca="false">IF($B63&gt;Input!$O$29,$E62,($E62+Input!$O$35)*(1+Input!$O$34/(100*12)))</f>
        <v>43097.4273364162</v>
      </c>
      <c r="F63" s="69" t="n">
        <f aca="false">IF($B63&gt;Input!$O$36,$F62,($F62+Input!$O$42)*(1+Input!$O$41/(100*12)))</f>
        <v>0</v>
      </c>
      <c r="G63" s="68"/>
      <c r="H63" s="69" t="n">
        <f aca="false">(IF(AND(($B63&gt;=Input!$O$22),($B63&lt;=Input!$O$24)),$H62+Input!$O$23/Input!$O$25,$H62))</f>
        <v>0</v>
      </c>
      <c r="I63" s="69" t="n">
        <f aca="false">(IF(AND(($B63&gt;Input!$O$29),($B63&lt;=Input!$O$31)),$I62+Input!$O$30/Input!$O$32,$I62))</f>
        <v>0</v>
      </c>
      <c r="J63" s="69" t="n">
        <f aca="false">(IF(AND(($B63&gt;=Input!$O$36),($B63&lt;=Input!$O$38)),$J62+Input!$O$37/Input!$O$39,$J62))</f>
        <v>0</v>
      </c>
      <c r="K63" s="69"/>
      <c r="L63" s="69" t="n">
        <f aca="false">$D63+$E63+$F63+$H63+$I63+$J63</f>
        <v>89845.6750533903</v>
      </c>
    </row>
    <row r="64" customFormat="false" ht="12.8" hidden="false" customHeight="false" outlineLevel="0" collapsed="false">
      <c r="A64" s="76" t="n">
        <v>60</v>
      </c>
      <c r="B64" s="68" t="n">
        <f aca="false">EOMONTH(Input!$C$7,A64)</f>
        <v>44742</v>
      </c>
      <c r="C64" s="68"/>
      <c r="D64" s="69" t="n">
        <f aca="false">IF($B64&gt;Input!$O$22,$D63,($D63+Input!$O$28)*(1+Input!$O$27/(100*12)))</f>
        <v>47154.9085426973</v>
      </c>
      <c r="E64" s="69" t="n">
        <f aca="false">IF($B64&gt;Input!$O$29,$E63,($E63+Input!$O$35)*(1+Input!$O$34/(100*12)))</f>
        <v>43491.9187608709</v>
      </c>
      <c r="F64" s="69" t="n">
        <f aca="false">IF($B64&gt;Input!$O$36,$F63,($F63+Input!$O$42)*(1+Input!$O$41/(100*12)))</f>
        <v>0</v>
      </c>
      <c r="G64" s="68"/>
      <c r="H64" s="69" t="n">
        <f aca="false">(IF(AND(($B64&gt;=Input!$O$22),($B64&lt;=Input!$O$24)),$H63+Input!$O$23/Input!$O$25,$H63))</f>
        <v>0</v>
      </c>
      <c r="I64" s="69" t="n">
        <f aca="false">(IF(AND(($B64&gt;Input!$O$29),($B64&lt;=Input!$O$31)),$I63+Input!$O$30/Input!$O$32,$I63))</f>
        <v>0</v>
      </c>
      <c r="J64" s="69" t="n">
        <f aca="false">(IF(AND(($B64&gt;=Input!$O$36),($B64&lt;=Input!$O$38)),$J63+Input!$O$37/Input!$O$39,$J63))</f>
        <v>0</v>
      </c>
      <c r="K64" s="69"/>
      <c r="L64" s="69" t="n">
        <f aca="false">$D64+$E64+$F64+$H64+$I64+$J64</f>
        <v>90646.8273035683</v>
      </c>
    </row>
    <row r="65" customFormat="false" ht="12.8" hidden="false" customHeight="false" outlineLevel="0" collapsed="false">
      <c r="A65" s="76" t="n">
        <v>61</v>
      </c>
      <c r="B65" s="68" t="n">
        <f aca="false">EOMONTH(Input!$C$7,A65)</f>
        <v>44773</v>
      </c>
      <c r="C65" s="68"/>
      <c r="D65" s="69" t="n">
        <f aca="false">IF($B65&gt;Input!$O$22,$D64,($D64+Input!$O$28)*(1+Input!$O$27/(100*12)))</f>
        <v>47562.9249045063</v>
      </c>
      <c r="E65" s="69" t="n">
        <f aca="false">IF($B65&gt;Input!$O$29,$E64,($E64+Input!$O$35)*(1+Input!$O$34/(100*12)))</f>
        <v>43887.7251567405</v>
      </c>
      <c r="F65" s="69" t="n">
        <f aca="false">IF($B65&gt;Input!$O$36,$F64,($F64+Input!$O$42)*(1+Input!$O$41/(100*12)))</f>
        <v>0</v>
      </c>
      <c r="G65" s="68"/>
      <c r="H65" s="69" t="n">
        <f aca="false">(IF(AND(($B65&gt;=Input!$O$22),($B65&lt;=Input!$O$24)),$H64+Input!$O$23/Input!$O$25,$H64))</f>
        <v>0</v>
      </c>
      <c r="I65" s="69" t="n">
        <f aca="false">(IF(AND(($B65&gt;Input!$O$29),($B65&lt;=Input!$O$31)),$I64+Input!$O$30/Input!$O$32,$I64))</f>
        <v>0</v>
      </c>
      <c r="J65" s="69" t="n">
        <f aca="false">(IF(AND(($B65&gt;=Input!$O$36),($B65&lt;=Input!$O$38)),$J64+Input!$O$37/Input!$O$39,$J64))</f>
        <v>0</v>
      </c>
      <c r="K65" s="69"/>
      <c r="L65" s="69" t="n">
        <f aca="false">$D65+$E65+$F65+$H65+$I65+$J65</f>
        <v>91450.6500612468</v>
      </c>
    </row>
    <row r="66" customFormat="false" ht="12.8" hidden="false" customHeight="false" outlineLevel="0" collapsed="false">
      <c r="A66" s="76" t="n">
        <v>62</v>
      </c>
      <c r="B66" s="68" t="n">
        <f aca="false">EOMONTH(Input!$C$7,A66)</f>
        <v>44804</v>
      </c>
      <c r="C66" s="68"/>
      <c r="D66" s="69" t="n">
        <f aca="false">IF($B66&gt;Input!$O$22,$D65,($D65+Input!$O$28)*(1+Input!$O$27/(100*12)))</f>
        <v>47972.3013208547</v>
      </c>
      <c r="E66" s="69" t="n">
        <f aca="false">IF($B66&gt;Input!$O$29,$E65,($E65+Input!$O$35)*(1+Input!$O$34/(100*12)))</f>
        <v>44284.850907263</v>
      </c>
      <c r="F66" s="69" t="n">
        <f aca="false">IF($B66&gt;Input!$O$36,$F65,($F65+Input!$O$42)*(1+Input!$O$41/(100*12)))</f>
        <v>0</v>
      </c>
      <c r="G66" s="68"/>
      <c r="H66" s="69" t="n">
        <f aca="false">(IF(AND(($B66&gt;=Input!$O$22),($B66&lt;=Input!$O$24)),$H65+Input!$O$23/Input!$O$25,$H65))</f>
        <v>0</v>
      </c>
      <c r="I66" s="69" t="n">
        <f aca="false">(IF(AND(($B66&gt;Input!$O$29),($B66&lt;=Input!$O$31)),$I65+Input!$O$30/Input!$O$32,$I65))</f>
        <v>0</v>
      </c>
      <c r="J66" s="69" t="n">
        <f aca="false">(IF(AND(($B66&gt;=Input!$O$36),($B66&lt;=Input!$O$38)),$J65+Input!$O$37/Input!$O$39,$J65))</f>
        <v>0</v>
      </c>
      <c r="K66" s="69"/>
      <c r="L66" s="69" t="n">
        <f aca="false">$D66+$E66+$F66+$H66+$I66+$J66</f>
        <v>92257.1522281177</v>
      </c>
    </row>
    <row r="67" customFormat="false" ht="12.8" hidden="false" customHeight="false" outlineLevel="0" collapsed="false">
      <c r="A67" s="76" t="n">
        <v>63</v>
      </c>
      <c r="B67" s="68" t="n">
        <f aca="false">EOMONTH(Input!$C$7,A67)</f>
        <v>44834</v>
      </c>
      <c r="C67" s="68"/>
      <c r="D67" s="69" t="n">
        <f aca="false">IF($B67&gt;Input!$O$22,$D66,($D66+Input!$O$28)*(1+Input!$O$27/(100*12)))</f>
        <v>48383.0423252575</v>
      </c>
      <c r="E67" s="69" t="n">
        <f aca="false">IF($B67&gt;Input!$O$29,$E66,($E66+Input!$O$35)*(1+Input!$O$34/(100*12)))</f>
        <v>44683.3004102872</v>
      </c>
      <c r="F67" s="69" t="n">
        <f aca="false">IF($B67&gt;Input!$O$36,$F66,($F66+Input!$O$42)*(1+Input!$O$41/(100*12)))</f>
        <v>0</v>
      </c>
      <c r="G67" s="68"/>
      <c r="H67" s="69" t="n">
        <f aca="false">(IF(AND(($B67&gt;=Input!$O$22),($B67&lt;=Input!$O$24)),$H66+Input!$O$23/Input!$O$25,$H66))</f>
        <v>0</v>
      </c>
      <c r="I67" s="69" t="n">
        <f aca="false">(IF(AND(($B67&gt;Input!$O$29),($B67&lt;=Input!$O$31)),$I66+Input!$O$30/Input!$O$32,$I66))</f>
        <v>0</v>
      </c>
      <c r="J67" s="69" t="n">
        <f aca="false">(IF(AND(($B67&gt;=Input!$O$36),($B67&lt;=Input!$O$38)),$J66+Input!$O$37/Input!$O$39,$J66))</f>
        <v>0</v>
      </c>
      <c r="K67" s="69"/>
      <c r="L67" s="69" t="n">
        <f aca="false">$D67+$E67+$F67+$H67+$I67+$J67</f>
        <v>93066.3427355447</v>
      </c>
    </row>
    <row r="68" customFormat="false" ht="12.8" hidden="false" customHeight="false" outlineLevel="0" collapsed="false">
      <c r="A68" s="76" t="n">
        <v>64</v>
      </c>
      <c r="B68" s="68" t="n">
        <f aca="false">EOMONTH(Input!$C$7,A68)</f>
        <v>44865</v>
      </c>
      <c r="C68" s="68"/>
      <c r="D68" s="69" t="n">
        <f aca="false">IF($B68&gt;Input!$O$22,$D67,($D67+Input!$O$28)*(1+Input!$O$27/(100*12)))</f>
        <v>48795.1524663417</v>
      </c>
      <c r="E68" s="69" t="n">
        <f aca="false">IF($B68&gt;Input!$O$29,$E67,($E67+Input!$O$35)*(1+Input!$O$34/(100*12)))</f>
        <v>45083.0780783215</v>
      </c>
      <c r="F68" s="69" t="n">
        <f aca="false">IF($B68&gt;Input!$O$36,$F67,($F67+Input!$O$42)*(1+Input!$O$41/(100*12)))</f>
        <v>0</v>
      </c>
      <c r="G68" s="68"/>
      <c r="H68" s="69" t="n">
        <f aca="false">(IF(AND(($B68&gt;=Input!$O$22),($B68&lt;=Input!$O$24)),$H67+Input!$O$23/Input!$O$25,$H67))</f>
        <v>0</v>
      </c>
      <c r="I68" s="69" t="n">
        <f aca="false">(IF(AND(($B68&gt;Input!$O$29),($B68&lt;=Input!$O$31)),$I67+Input!$O$30/Input!$O$32,$I67))</f>
        <v>0</v>
      </c>
      <c r="J68" s="69" t="n">
        <f aca="false">(IF(AND(($B68&gt;=Input!$O$36),($B68&lt;=Input!$O$38)),$J67+Input!$O$37/Input!$O$39,$J67))</f>
        <v>0</v>
      </c>
      <c r="K68" s="69"/>
      <c r="L68" s="69" t="n">
        <f aca="false">$D68+$E68+$F68+$H68+$I68+$J68</f>
        <v>93878.2305446632</v>
      </c>
    </row>
    <row r="69" customFormat="false" ht="12.8" hidden="false" customHeight="false" outlineLevel="0" collapsed="false">
      <c r="A69" s="76" t="n">
        <v>65</v>
      </c>
      <c r="B69" s="68" t="n">
        <f aca="false">EOMONTH(Input!$C$7,A69)</f>
        <v>44895</v>
      </c>
      <c r="C69" s="68"/>
      <c r="D69" s="69" t="n">
        <f aca="false">IF($B69&gt;Input!$O$22,$D68,($D68+Input!$O$28)*(1+Input!$O$27/(100*12)))</f>
        <v>49208.6363078962</v>
      </c>
      <c r="E69" s="69" t="n">
        <f aca="false">IF($B69&gt;Input!$O$29,$E68,($E68+Input!$O$35)*(1+Input!$O$34/(100*12)))</f>
        <v>45484.1883385826</v>
      </c>
      <c r="F69" s="69" t="n">
        <f aca="false">IF($B69&gt;Input!$O$36,$F68,($F68+Input!$O$42)*(1+Input!$O$41/(100*12)))</f>
        <v>0</v>
      </c>
      <c r="G69" s="68"/>
      <c r="H69" s="69" t="n">
        <f aca="false">(IF(AND(($B69&gt;=Input!$O$22),($B69&lt;=Input!$O$24)),$H68+Input!$O$23/Input!$O$25,$H68))</f>
        <v>0</v>
      </c>
      <c r="I69" s="69" t="n">
        <f aca="false">(IF(AND(($B69&gt;Input!$O$29),($B69&lt;=Input!$O$31)),$I68+Input!$O$30/Input!$O$32,$I68))</f>
        <v>0</v>
      </c>
      <c r="J69" s="69" t="n">
        <f aca="false">(IF(AND(($B69&gt;=Input!$O$36),($B69&lt;=Input!$O$38)),$J68+Input!$O$37/Input!$O$39,$J68))</f>
        <v>0</v>
      </c>
      <c r="K69" s="69"/>
      <c r="L69" s="69" t="n">
        <f aca="false">$D69+$E69+$F69+$H69+$I69+$J69</f>
        <v>94692.8246464788</v>
      </c>
    </row>
    <row r="70" customFormat="false" ht="12.8" hidden="false" customHeight="false" outlineLevel="0" collapsed="false">
      <c r="A70" s="76" t="n">
        <v>66</v>
      </c>
      <c r="B70" s="68" t="n">
        <f aca="false">EOMONTH(Input!$C$7,A70)</f>
        <v>44926</v>
      </c>
      <c r="C70" s="68"/>
      <c r="D70" s="69" t="n">
        <f aca="false">IF($B70&gt;Input!$O$22,$D69,($D69+Input!$O$28)*(1+Input!$O$27/(100*12)))</f>
        <v>49623.4984289225</v>
      </c>
      <c r="E70" s="69" t="n">
        <f aca="false">IF($B70&gt;Input!$O$29,$E69,($E69+Input!$O$35)*(1+Input!$O$34/(100*12)))</f>
        <v>45886.6356330445</v>
      </c>
      <c r="F70" s="69" t="n">
        <f aca="false">IF($B70&gt;Input!$O$36,$F69,($F69+Input!$O$42)*(1+Input!$O$41/(100*12)))</f>
        <v>0</v>
      </c>
      <c r="G70" s="68"/>
      <c r="H70" s="69" t="n">
        <f aca="false">(IF(AND(($B70&gt;=Input!$O$22),($B70&lt;=Input!$O$24)),$H69+Input!$O$23/Input!$O$25,$H69))</f>
        <v>0</v>
      </c>
      <c r="I70" s="69" t="n">
        <f aca="false">(IF(AND(($B70&gt;Input!$O$29),($B70&lt;=Input!$O$31)),$I69+Input!$O$30/Input!$O$32,$I69))</f>
        <v>0</v>
      </c>
      <c r="J70" s="69" t="n">
        <f aca="false">(IF(AND(($B70&gt;=Input!$O$36),($B70&lt;=Input!$O$38)),$J69+Input!$O$37/Input!$O$39,$J69))</f>
        <v>0</v>
      </c>
      <c r="K70" s="69"/>
      <c r="L70" s="69" t="n">
        <f aca="false">$D70+$E70+$F70+$H70+$I70+$J70</f>
        <v>95510.134061967</v>
      </c>
    </row>
    <row r="71" customFormat="false" ht="12.8" hidden="false" customHeight="false" outlineLevel="0" collapsed="false">
      <c r="A71" s="76" t="n">
        <v>67</v>
      </c>
      <c r="B71" s="68" t="n">
        <f aca="false">EOMONTH(Input!$C$7,A71)</f>
        <v>44957</v>
      </c>
      <c r="C71" s="68"/>
      <c r="D71" s="69" t="n">
        <f aca="false">IF($B71&gt;Input!$O$22,$D70,($D70+Input!$O$28)*(1+Input!$O$27/(100*12)))</f>
        <v>50039.7434236856</v>
      </c>
      <c r="E71" s="69" t="n">
        <f aca="false">IF($B71&gt;Input!$O$29,$E70,($E70+Input!$O$35)*(1+Input!$O$34/(100*12)))</f>
        <v>46290.424418488</v>
      </c>
      <c r="F71" s="69" t="n">
        <f aca="false">IF($B71&gt;Input!$O$36,$F70,($F70+Input!$O$42)*(1+Input!$O$41/(100*12)))</f>
        <v>0</v>
      </c>
      <c r="G71" s="68"/>
      <c r="H71" s="69" t="n">
        <f aca="false">(IF(AND(($B71&gt;=Input!$O$22),($B71&lt;=Input!$O$24)),$H70+Input!$O$23/Input!$O$25,$H70))</f>
        <v>0</v>
      </c>
      <c r="I71" s="69" t="n">
        <f aca="false">(IF(AND(($B71&gt;Input!$O$29),($B71&lt;=Input!$O$31)),$I70+Input!$O$30/Input!$O$32,$I70))</f>
        <v>0</v>
      </c>
      <c r="J71" s="69" t="n">
        <f aca="false">(IF(AND(($B71&gt;=Input!$O$36),($B71&lt;=Input!$O$38)),$J70+Input!$O$37/Input!$O$39,$J70))</f>
        <v>0</v>
      </c>
      <c r="K71" s="69"/>
      <c r="L71" s="69" t="n">
        <f aca="false">$D71+$E71+$F71+$H71+$I71+$J71</f>
        <v>96330.1678421736</v>
      </c>
    </row>
    <row r="72" customFormat="false" ht="12.8" hidden="false" customHeight="false" outlineLevel="0" collapsed="false">
      <c r="A72" s="76" t="n">
        <v>68</v>
      </c>
      <c r="B72" s="68" t="n">
        <f aca="false">EOMONTH(Input!$C$7,A72)</f>
        <v>44985</v>
      </c>
      <c r="C72" s="68"/>
      <c r="D72" s="69" t="n">
        <f aca="false">IF($B72&gt;Input!$O$22,$D71,($D71+Input!$O$28)*(1+Input!$O$27/(100*12)))</f>
        <v>50457.3759017646</v>
      </c>
      <c r="E72" s="69" t="n">
        <f aca="false">IF($B72&gt;Input!$O$29,$E71,($E71+Input!$O$35)*(1+Input!$O$34/(100*12)))</f>
        <v>46695.5591665496</v>
      </c>
      <c r="F72" s="69" t="n">
        <f aca="false">IF($B72&gt;Input!$O$36,$F71,($F71+Input!$O$42)*(1+Input!$O$41/(100*12)))</f>
        <v>0</v>
      </c>
      <c r="G72" s="68"/>
      <c r="H72" s="69" t="n">
        <f aca="false">(IF(AND(($B72&gt;=Input!$O$22),($B72&lt;=Input!$O$24)),$H71+Input!$O$23/Input!$O$25,$H71))</f>
        <v>0</v>
      </c>
      <c r="I72" s="69" t="n">
        <f aca="false">(IF(AND(($B72&gt;Input!$O$29),($B72&lt;=Input!$O$31)),$I71+Input!$O$30/Input!$O$32,$I71))</f>
        <v>0</v>
      </c>
      <c r="J72" s="69" t="n">
        <f aca="false">(IF(AND(($B72&gt;=Input!$O$36),($B72&lt;=Input!$O$38)),$J71+Input!$O$37/Input!$O$39,$J71))</f>
        <v>0</v>
      </c>
      <c r="K72" s="69"/>
      <c r="L72" s="69" t="n">
        <f aca="false">$D72+$E72+$F72+$H72+$I72+$J72</f>
        <v>97152.9350683142</v>
      </c>
    </row>
    <row r="73" customFormat="false" ht="12.8" hidden="false" customHeight="false" outlineLevel="0" collapsed="false">
      <c r="A73" s="76" t="n">
        <v>69</v>
      </c>
      <c r="B73" s="68" t="n">
        <f aca="false">EOMONTH(Input!$C$7,A73)</f>
        <v>45016</v>
      </c>
      <c r="C73" s="68"/>
      <c r="D73" s="69" t="n">
        <f aca="false">IF($B73&gt;Input!$O$22,$D72,($D72+Input!$O$28)*(1+Input!$O$27/(100*12)))</f>
        <v>50876.4004881038</v>
      </c>
      <c r="E73" s="69" t="n">
        <f aca="false">IF($B73&gt;Input!$O$29,$E72,($E72+Input!$O$35)*(1+Input!$O$34/(100*12)))</f>
        <v>47102.0443637715</v>
      </c>
      <c r="F73" s="69" t="n">
        <f aca="false">IF($B73&gt;Input!$O$36,$F72,($F72+Input!$O$42)*(1+Input!$O$41/(100*12)))</f>
        <v>0</v>
      </c>
      <c r="G73" s="68"/>
      <c r="H73" s="69" t="n">
        <f aca="false">(IF(AND(($B73&gt;=Input!$O$22),($B73&lt;=Input!$O$24)),$H72+Input!$O$23/Input!$O$25,$H72))</f>
        <v>0</v>
      </c>
      <c r="I73" s="69" t="n">
        <f aca="false">(IF(AND(($B73&gt;Input!$O$29),($B73&lt;=Input!$O$31)),$I72+Input!$O$30/Input!$O$32,$I72))</f>
        <v>0</v>
      </c>
      <c r="J73" s="69" t="n">
        <f aca="false">(IF(AND(($B73&gt;=Input!$O$36),($B73&lt;=Input!$O$38)),$J72+Input!$O$37/Input!$O$39,$J72))</f>
        <v>0</v>
      </c>
      <c r="K73" s="69"/>
      <c r="L73" s="69" t="n">
        <f aca="false">$D73+$E73+$F73+$H73+$I73+$J73</f>
        <v>97978.4448518753</v>
      </c>
    </row>
    <row r="74" customFormat="false" ht="12.8" hidden="false" customHeight="false" outlineLevel="0" collapsed="false">
      <c r="A74" s="76" t="n">
        <v>70</v>
      </c>
      <c r="B74" s="68" t="n">
        <f aca="false">EOMONTH(Input!$C$7,A74)</f>
        <v>45046</v>
      </c>
      <c r="C74" s="68"/>
      <c r="D74" s="69" t="n">
        <f aca="false">IF($B74&gt;Input!$O$22,$D73,($D73+Input!$O$28)*(1+Input!$O$27/(100*12)))</f>
        <v>51296.8218230641</v>
      </c>
      <c r="E74" s="69" t="n">
        <f aca="false">IF($B74&gt;Input!$O$29,$E73,($E73+Input!$O$35)*(1+Input!$O$34/(100*12)))</f>
        <v>47509.8845116507</v>
      </c>
      <c r="F74" s="69" t="n">
        <f aca="false">IF($B74&gt;Input!$O$36,$F73,($F73+Input!$O$42)*(1+Input!$O$41/(100*12)))</f>
        <v>0</v>
      </c>
      <c r="G74" s="68"/>
      <c r="H74" s="69" t="n">
        <f aca="false">(IF(AND(($B74&gt;=Input!$O$22),($B74&lt;=Input!$O$24)),$H73+Input!$O$23/Input!$O$25,$H73))</f>
        <v>0</v>
      </c>
      <c r="I74" s="69" t="n">
        <f aca="false">(IF(AND(($B74&gt;Input!$O$29),($B74&lt;=Input!$O$31)),$I73+Input!$O$30/Input!$O$32,$I73))</f>
        <v>0</v>
      </c>
      <c r="J74" s="69" t="n">
        <f aca="false">(IF(AND(($B74&gt;=Input!$O$36),($B74&lt;=Input!$O$38)),$J73+Input!$O$37/Input!$O$39,$J73))</f>
        <v>0</v>
      </c>
      <c r="K74" s="69"/>
      <c r="L74" s="69" t="n">
        <f aca="false">$D74+$E74+$F74+$H74+$I74+$J74</f>
        <v>98806.7063347148</v>
      </c>
    </row>
    <row r="75" customFormat="false" ht="12.8" hidden="false" customHeight="false" outlineLevel="0" collapsed="false">
      <c r="A75" s="76" t="n">
        <v>71</v>
      </c>
      <c r="B75" s="68" t="n">
        <f aca="false">EOMONTH(Input!$C$7,A75)</f>
        <v>45077</v>
      </c>
      <c r="C75" s="68"/>
      <c r="D75" s="69" t="n">
        <f aca="false">IF($B75&gt;Input!$O$22,$D74,($D74+Input!$O$28)*(1+Input!$O$27/(100*12)))</f>
        <v>51718.6445624743</v>
      </c>
      <c r="E75" s="69" t="n">
        <f aca="false">IF($B75&gt;Input!$O$29,$E74,($E74+Input!$O$35)*(1+Input!$O$34/(100*12)))</f>
        <v>47919.0841266896</v>
      </c>
      <c r="F75" s="69" t="n">
        <f aca="false">IF($B75&gt;Input!$O$36,$F74,($F74+Input!$O$42)*(1+Input!$O$41/(100*12)))</f>
        <v>0</v>
      </c>
      <c r="G75" s="68"/>
      <c r="H75" s="69" t="n">
        <f aca="false">(IF(AND(($B75&gt;=Input!$O$22),($B75&lt;=Input!$O$24)),$H74+Input!$O$23/Input!$O$25,$H74))</f>
        <v>0</v>
      </c>
      <c r="I75" s="69" t="n">
        <f aca="false">(IF(AND(($B75&gt;Input!$O$29),($B75&lt;=Input!$O$31)),$I74+Input!$O$30/Input!$O$32,$I74))</f>
        <v>0</v>
      </c>
      <c r="J75" s="69" t="n">
        <f aca="false">(IF(AND(($B75&gt;=Input!$O$36),($B75&lt;=Input!$O$38)),$J74+Input!$O$37/Input!$O$39,$J74))</f>
        <v>0</v>
      </c>
      <c r="K75" s="69"/>
      <c r="L75" s="69" t="n">
        <f aca="false">$D75+$E75+$F75+$H75+$I75+$J75</f>
        <v>99637.7286891639</v>
      </c>
    </row>
    <row r="76" customFormat="false" ht="12.8" hidden="false" customHeight="false" outlineLevel="0" collapsed="false">
      <c r="A76" s="76" t="n">
        <v>72</v>
      </c>
      <c r="B76" s="68" t="n">
        <f aca="false">EOMONTH(Input!$C$7,A76)</f>
        <v>45107</v>
      </c>
      <c r="C76" s="68"/>
      <c r="D76" s="69" t="n">
        <f aca="false">IF($B76&gt;Input!$O$22,$D75,($D75+Input!$O$28)*(1+Input!$O$27/(100*12)))</f>
        <v>52141.8733776826</v>
      </c>
      <c r="E76" s="69" t="n">
        <f aca="false">IF($B76&gt;Input!$O$29,$E75,($E75+Input!$O$35)*(1+Input!$O$34/(100*12)))</f>
        <v>48329.6477404452</v>
      </c>
      <c r="F76" s="69" t="n">
        <f aca="false">IF($B76&gt;Input!$O$36,$F75,($F75+Input!$O$42)*(1+Input!$O$41/(100*12)))</f>
        <v>0</v>
      </c>
      <c r="G76" s="68"/>
      <c r="H76" s="69" t="n">
        <f aca="false">(IF(AND(($B76&gt;=Input!$O$22),($B76&lt;=Input!$O$24)),$H75+Input!$O$23/Input!$O$25,$H75))</f>
        <v>0</v>
      </c>
      <c r="I76" s="69" t="n">
        <f aca="false">(IF(AND(($B76&gt;Input!$O$29),($B76&lt;=Input!$O$31)),$I75+Input!$O$30/Input!$O$32,$I75))</f>
        <v>0</v>
      </c>
      <c r="J76" s="69" t="n">
        <f aca="false">(IF(AND(($B76&gt;=Input!$O$36),($B76&lt;=Input!$O$38)),$J75+Input!$O$37/Input!$O$39,$J75))</f>
        <v>0</v>
      </c>
      <c r="K76" s="69"/>
      <c r="L76" s="69" t="n">
        <f aca="false">$D76+$E76+$F76+$H76+$I76+$J76</f>
        <v>100471.521118128</v>
      </c>
    </row>
    <row r="77" customFormat="false" ht="12.8" hidden="false" customHeight="false" outlineLevel="0" collapsed="false">
      <c r="A77" s="76" t="n">
        <v>73</v>
      </c>
      <c r="B77" s="68" t="n">
        <f aca="false">EOMONTH(Input!$C$7,A77)</f>
        <v>45138</v>
      </c>
      <c r="C77" s="68"/>
      <c r="D77" s="69" t="n">
        <f aca="false">IF($B77&gt;Input!$O$22,$D76,($D76+Input!$O$28)*(1+Input!$O$27/(100*12)))</f>
        <v>52566.5129556082</v>
      </c>
      <c r="E77" s="69" t="n">
        <f aca="false">IF($B77&gt;Input!$O$29,$E76,($E76+Input!$O$35)*(1+Input!$O$34/(100*12)))</f>
        <v>48741.57989958</v>
      </c>
      <c r="F77" s="69" t="n">
        <f aca="false">IF($B77&gt;Input!$O$36,$F76,($F76+Input!$O$42)*(1+Input!$O$41/(100*12)))</f>
        <v>0</v>
      </c>
      <c r="G77" s="68"/>
      <c r="H77" s="69" t="n">
        <f aca="false">(IF(AND(($B77&gt;=Input!$O$22),($B77&lt;=Input!$O$24)),$H76+Input!$O$23/Input!$O$25,$H76))</f>
        <v>0</v>
      </c>
      <c r="I77" s="69" t="n">
        <f aca="false">(IF(AND(($B77&gt;Input!$O$29),($B77&lt;=Input!$O$31)),$I76+Input!$O$30/Input!$O$32,$I76))</f>
        <v>0</v>
      </c>
      <c r="J77" s="69" t="n">
        <f aca="false">(IF(AND(($B77&gt;=Input!$O$36),($B77&lt;=Input!$O$38)),$J76+Input!$O$37/Input!$O$39,$J76))</f>
        <v>0</v>
      </c>
      <c r="K77" s="69"/>
      <c r="L77" s="69" t="n">
        <f aca="false">$D77+$E77+$F77+$H77+$I77+$J77</f>
        <v>101308.092855188</v>
      </c>
    </row>
    <row r="78" customFormat="false" ht="12.8" hidden="false" customHeight="false" outlineLevel="0" collapsed="false">
      <c r="A78" s="76" t="n">
        <v>74</v>
      </c>
      <c r="B78" s="68" t="n">
        <f aca="false">EOMONTH(Input!$C$7,A78)</f>
        <v>45169</v>
      </c>
      <c r="C78" s="68"/>
      <c r="D78" s="69" t="n">
        <f aca="false">IF($B78&gt;Input!$O$22,$D77,($D77+Input!$O$28)*(1+Input!$O$27/(100*12)))</f>
        <v>52992.5679987936</v>
      </c>
      <c r="E78" s="69" t="n">
        <f aca="false">IF($B78&gt;Input!$O$29,$E77,($E77+Input!$O$35)*(1+Input!$O$34/(100*12)))</f>
        <v>49154.8851659119</v>
      </c>
      <c r="F78" s="69" t="n">
        <f aca="false">IF($B78&gt;Input!$O$36,$F77,($F77+Input!$O$42)*(1+Input!$O$41/(100*12)))</f>
        <v>0</v>
      </c>
      <c r="G78" s="68"/>
      <c r="H78" s="69" t="n">
        <f aca="false">(IF(AND(($B78&gt;=Input!$O$22),($B78&lt;=Input!$O$24)),$H77+Input!$O$23/Input!$O$25,$H77))</f>
        <v>0</v>
      </c>
      <c r="I78" s="69" t="n">
        <f aca="false">(IF(AND(($B78&gt;Input!$O$29),($B78&lt;=Input!$O$31)),$I77+Input!$O$30/Input!$O$32,$I77))</f>
        <v>0</v>
      </c>
      <c r="J78" s="69" t="n">
        <f aca="false">(IF(AND(($B78&gt;=Input!$O$36),($B78&lt;=Input!$O$38)),$J77+Input!$O$37/Input!$O$39,$J77))</f>
        <v>0</v>
      </c>
      <c r="K78" s="69"/>
      <c r="L78" s="69" t="n">
        <f aca="false">$D78+$E78+$F78+$H78+$I78+$J78</f>
        <v>102147.453164706</v>
      </c>
    </row>
    <row r="79" customFormat="false" ht="12.8" hidden="false" customHeight="false" outlineLevel="0" collapsed="false">
      <c r="A79" s="76" t="n">
        <v>75</v>
      </c>
      <c r="B79" s="68" t="n">
        <f aca="false">EOMONTH(Input!$C$7,A79)</f>
        <v>45199</v>
      </c>
      <c r="C79" s="68"/>
      <c r="D79" s="69" t="n">
        <f aca="false">IF($B79&gt;Input!$O$22,$D78,($D78+Input!$O$28)*(1+Input!$O$27/(100*12)))</f>
        <v>53420.0432254562</v>
      </c>
      <c r="E79" s="69" t="n">
        <f aca="false">IF($B79&gt;Input!$O$29,$E78,($E78+Input!$O$35)*(1+Input!$O$34/(100*12)))</f>
        <v>49569.568116465</v>
      </c>
      <c r="F79" s="69" t="n">
        <f aca="false">IF($B79&gt;Input!$O$36,$F78,($F78+Input!$O$42)*(1+Input!$O$41/(100*12)))</f>
        <v>0</v>
      </c>
      <c r="G79" s="68"/>
      <c r="H79" s="69" t="n">
        <f aca="false">(IF(AND(($B79&gt;=Input!$O$22),($B79&lt;=Input!$O$24)),$H78+Input!$O$23/Input!$O$25,$H78))</f>
        <v>0</v>
      </c>
      <c r="I79" s="69" t="n">
        <f aca="false">(IF(AND(($B79&gt;Input!$O$29),($B79&lt;=Input!$O$31)),$I78+Input!$O$30/Input!$O$32,$I78))</f>
        <v>0</v>
      </c>
      <c r="J79" s="69" t="n">
        <f aca="false">(IF(AND(($B79&gt;=Input!$O$36),($B79&lt;=Input!$O$38)),$J78+Input!$O$37/Input!$O$39,$J78))</f>
        <v>0</v>
      </c>
      <c r="K79" s="69"/>
      <c r="L79" s="69" t="n">
        <f aca="false">$D79+$E79+$F79+$H79+$I79+$J79</f>
        <v>102989.611341921</v>
      </c>
    </row>
    <row r="80" customFormat="false" ht="12.8" hidden="false" customHeight="false" outlineLevel="0" collapsed="false">
      <c r="A80" s="76" t="n">
        <v>76</v>
      </c>
      <c r="B80" s="68" t="n">
        <f aca="false">EOMONTH(Input!$C$7,A80)</f>
        <v>45230</v>
      </c>
      <c r="C80" s="68"/>
      <c r="D80" s="69" t="n">
        <f aca="false">IF($B80&gt;Input!$O$22,$D79,($D79+Input!$O$28)*(1+Input!$O$27/(100*12)))</f>
        <v>53848.9433695411</v>
      </c>
      <c r="E80" s="69" t="n">
        <f aca="false">IF($B80&gt;Input!$O$29,$E79,($E79+Input!$O$35)*(1+Input!$O$34/(100*12)))</f>
        <v>49985.6333435199</v>
      </c>
      <c r="F80" s="69" t="n">
        <f aca="false">IF($B80&gt;Input!$O$36,$F79,($F79+Input!$O$42)*(1+Input!$O$41/(100*12)))</f>
        <v>0</v>
      </c>
      <c r="G80" s="68"/>
      <c r="H80" s="69" t="n">
        <f aca="false">(IF(AND(($B80&gt;=Input!$O$22),($B80&lt;=Input!$O$24)),$H79+Input!$O$23/Input!$O$25,$H79))</f>
        <v>0</v>
      </c>
      <c r="I80" s="69" t="n">
        <f aca="false">(IF(AND(($B80&gt;Input!$O$29),($B80&lt;=Input!$O$31)),$I79+Input!$O$30/Input!$O$32,$I79))</f>
        <v>0</v>
      </c>
      <c r="J80" s="69" t="n">
        <f aca="false">(IF(AND(($B80&gt;=Input!$O$36),($B80&lt;=Input!$O$38)),$J79+Input!$O$37/Input!$O$39,$J79))</f>
        <v>0</v>
      </c>
      <c r="K80" s="69"/>
      <c r="L80" s="69" t="n">
        <f aca="false">$D80+$E80+$F80+$H80+$I80+$J80</f>
        <v>103834.576713061</v>
      </c>
    </row>
    <row r="81" customFormat="false" ht="12.8" hidden="false" customHeight="false" outlineLevel="0" collapsed="false">
      <c r="A81" s="76" t="n">
        <v>77</v>
      </c>
      <c r="B81" s="68" t="n">
        <f aca="false">EOMONTH(Input!$C$7,A81)</f>
        <v>45260</v>
      </c>
      <c r="C81" s="68"/>
      <c r="D81" s="69" t="n">
        <f aca="false">IF($B81&gt;Input!$O$22,$D80,($D80+Input!$O$28)*(1+Input!$O$27/(100*12)))</f>
        <v>54279.2731807729</v>
      </c>
      <c r="E81" s="69" t="n">
        <f aca="false">IF($B81&gt;Input!$O$29,$E80,($E80+Input!$O$35)*(1+Input!$O$34/(100*12)))</f>
        <v>50403.0854546649</v>
      </c>
      <c r="F81" s="69" t="n">
        <f aca="false">IF($B81&gt;Input!$O$36,$F80,($F80+Input!$O$42)*(1+Input!$O$41/(100*12)))</f>
        <v>0</v>
      </c>
      <c r="G81" s="68"/>
      <c r="H81" s="69" t="n">
        <f aca="false">(IF(AND(($B81&gt;=Input!$O$22),($B81&lt;=Input!$O$24)),$H80+Input!$O$23/Input!$O$25,$H80))</f>
        <v>0</v>
      </c>
      <c r="I81" s="69" t="n">
        <f aca="false">(IF(AND(($B81&gt;Input!$O$29),($B81&lt;=Input!$O$31)),$I80+Input!$O$30/Input!$O$32,$I80))</f>
        <v>0</v>
      </c>
      <c r="J81" s="69" t="n">
        <f aca="false">(IF(AND(($B81&gt;=Input!$O$36),($B81&lt;=Input!$O$38)),$J80+Input!$O$37/Input!$O$39,$J80))</f>
        <v>0</v>
      </c>
      <c r="K81" s="69"/>
      <c r="L81" s="69" t="n">
        <f aca="false">$D81+$E81+$F81+$H81+$I81+$J81</f>
        <v>104682.358635438</v>
      </c>
    </row>
    <row r="82" customFormat="false" ht="12.8" hidden="false" customHeight="false" outlineLevel="0" collapsed="false">
      <c r="A82" s="76" t="n">
        <v>78</v>
      </c>
      <c r="B82" s="68" t="n">
        <f aca="false">EOMONTH(Input!$C$7,A82)</f>
        <v>45291</v>
      </c>
      <c r="C82" s="68"/>
      <c r="D82" s="69" t="n">
        <f aca="false">IF($B82&gt;Input!$O$22,$D81,($D81+Input!$O$28)*(1+Input!$O$27/(100*12)))</f>
        <v>54711.0374247088</v>
      </c>
      <c r="E82" s="69" t="n">
        <f aca="false">IF($B82&gt;Input!$O$29,$E81,($E81+Input!$O$35)*(1+Input!$O$34/(100*12)))</f>
        <v>50821.9290728472</v>
      </c>
      <c r="F82" s="69" t="n">
        <f aca="false">IF($B82&gt;Input!$O$36,$F81,($F81+Input!$O$42)*(1+Input!$O$41/(100*12)))</f>
        <v>0</v>
      </c>
      <c r="G82" s="68"/>
      <c r="H82" s="69" t="n">
        <f aca="false">(IF(AND(($B82&gt;=Input!$O$22),($B82&lt;=Input!$O$24)),$H81+Input!$O$23/Input!$O$25,$H81))</f>
        <v>0</v>
      </c>
      <c r="I82" s="69" t="n">
        <f aca="false">(IF(AND(($B82&gt;Input!$O$29),($B82&lt;=Input!$O$31)),$I81+Input!$O$30/Input!$O$32,$I81))</f>
        <v>0</v>
      </c>
      <c r="J82" s="69" t="n">
        <f aca="false">(IF(AND(($B82&gt;=Input!$O$36),($B82&lt;=Input!$O$38)),$J81+Input!$O$37/Input!$O$39,$J81))</f>
        <v>0</v>
      </c>
      <c r="K82" s="69"/>
      <c r="L82" s="69" t="n">
        <f aca="false">$D82+$E82+$F82+$H82+$I82+$J82</f>
        <v>105532.966497556</v>
      </c>
    </row>
    <row r="83" customFormat="false" ht="12.8" hidden="false" customHeight="false" outlineLevel="0" collapsed="false">
      <c r="A83" s="76" t="n">
        <v>79</v>
      </c>
      <c r="B83" s="68" t="n">
        <f aca="false">EOMONTH(Input!$C$7,A83)</f>
        <v>45322</v>
      </c>
      <c r="C83" s="68"/>
      <c r="D83" s="69" t="n">
        <f aca="false">IF($B83&gt;Input!$O$22,$D82,($D82+Input!$O$28)*(1+Input!$O$27/(100*12)))</f>
        <v>55144.2408827912</v>
      </c>
      <c r="E83" s="69" t="n">
        <f aca="false">IF($B83&gt;Input!$O$29,$E82,($E82+Input!$O$35)*(1+Input!$O$34/(100*12)))</f>
        <v>51242.1688364233</v>
      </c>
      <c r="F83" s="69" t="n">
        <f aca="false">IF($B83&gt;Input!$O$36,$F82,($F82+Input!$O$42)*(1+Input!$O$41/(100*12)))</f>
        <v>0</v>
      </c>
      <c r="G83" s="68"/>
      <c r="H83" s="69" t="n">
        <f aca="false">(IF(AND(($B83&gt;=Input!$O$22),($B83&lt;=Input!$O$24)),$H82+Input!$O$23/Input!$O$25,$H82))</f>
        <v>0</v>
      </c>
      <c r="I83" s="69" t="n">
        <f aca="false">(IF(AND(($B83&gt;Input!$O$29),($B83&lt;=Input!$O$31)),$I82+Input!$O$30/Input!$O$32,$I82))</f>
        <v>0</v>
      </c>
      <c r="J83" s="69" t="n">
        <f aca="false">(IF(AND(($B83&gt;=Input!$O$36),($B83&lt;=Input!$O$38)),$J82+Input!$O$37/Input!$O$39,$J82))</f>
        <v>0</v>
      </c>
      <c r="K83" s="69"/>
      <c r="L83" s="69" t="n">
        <f aca="false">$D83+$E83+$F83+$H83+$I83+$J83</f>
        <v>106386.409719215</v>
      </c>
    </row>
    <row r="84" customFormat="false" ht="12.8" hidden="false" customHeight="false" outlineLevel="0" collapsed="false">
      <c r="A84" s="76" t="n">
        <v>80</v>
      </c>
      <c r="B84" s="68" t="n">
        <f aca="false">EOMONTH(Input!$C$7,A84)</f>
        <v>45351</v>
      </c>
      <c r="C84" s="68"/>
      <c r="D84" s="69" t="n">
        <f aca="false">IF($B84&gt;Input!$O$22,$D83,($D83+Input!$O$28)*(1+Input!$O$27/(100*12)))</f>
        <v>55578.8883524005</v>
      </c>
      <c r="E84" s="69" t="n">
        <f aca="false">IF($B84&gt;Input!$O$29,$E83,($E83+Input!$O$35)*(1+Input!$O$34/(100*12)))</f>
        <v>51663.8093992114</v>
      </c>
      <c r="F84" s="69" t="n">
        <f aca="false">IF($B84&gt;Input!$O$36,$F83,($F83+Input!$O$42)*(1+Input!$O$41/(100*12)))</f>
        <v>0</v>
      </c>
      <c r="G84" s="68"/>
      <c r="H84" s="69" t="n">
        <f aca="false">(IF(AND(($B84&gt;=Input!$O$22),($B84&lt;=Input!$O$24)),$H83+Input!$O$23/Input!$O$25,$H83))</f>
        <v>0</v>
      </c>
      <c r="I84" s="69" t="n">
        <f aca="false">(IF(AND(($B84&gt;Input!$O$29),($B84&lt;=Input!$O$31)),$I83+Input!$O$30/Input!$O$32,$I83))</f>
        <v>0</v>
      </c>
      <c r="J84" s="69" t="n">
        <f aca="false">(IF(AND(($B84&gt;=Input!$O$36),($B84&lt;=Input!$O$38)),$J83+Input!$O$37/Input!$O$39,$J83))</f>
        <v>0</v>
      </c>
      <c r="K84" s="69"/>
      <c r="L84" s="69" t="n">
        <f aca="false">$D84+$E84+$F84+$H84+$I84+$J84</f>
        <v>107242.697751612</v>
      </c>
    </row>
    <row r="85" customFormat="false" ht="12.8" hidden="false" customHeight="false" outlineLevel="0" collapsed="false">
      <c r="A85" s="76" t="n">
        <v>81</v>
      </c>
      <c r="B85" s="68" t="n">
        <f aca="false">EOMONTH(Input!$C$7,A85)</f>
        <v>45382</v>
      </c>
      <c r="C85" s="68"/>
      <c r="D85" s="69" t="n">
        <f aca="false">IF($B85&gt;Input!$O$22,$D84,($D84+Input!$O$28)*(1+Input!$O$27/(100*12)))</f>
        <v>56014.9846469085</v>
      </c>
      <c r="E85" s="69" t="n">
        <f aca="false">IF($B85&gt;Input!$O$29,$E84,($E84+Input!$O$35)*(1+Input!$O$34/(100*12)))</f>
        <v>52086.8554305421</v>
      </c>
      <c r="F85" s="69" t="n">
        <f aca="false">IF($B85&gt;Input!$O$36,$F84,($F84+Input!$O$42)*(1+Input!$O$41/(100*12)))</f>
        <v>0</v>
      </c>
      <c r="G85" s="68"/>
      <c r="H85" s="69" t="n">
        <f aca="false">(IF(AND(($B85&gt;=Input!$O$22),($B85&lt;=Input!$O$24)),$H84+Input!$O$23/Input!$O$25,$H84))</f>
        <v>0</v>
      </c>
      <c r="I85" s="69" t="n">
        <f aca="false">(IF(AND(($B85&gt;Input!$O$29),($B85&lt;=Input!$O$31)),$I84+Input!$O$30/Input!$O$32,$I84))</f>
        <v>0</v>
      </c>
      <c r="J85" s="69" t="n">
        <f aca="false">(IF(AND(($B85&gt;=Input!$O$36),($B85&lt;=Input!$O$38)),$J84+Input!$O$37/Input!$O$39,$J84))</f>
        <v>0</v>
      </c>
      <c r="K85" s="69"/>
      <c r="L85" s="69" t="n">
        <f aca="false">$D85+$E85+$F85+$H85+$I85+$J85</f>
        <v>108101.840077451</v>
      </c>
    </row>
    <row r="86" customFormat="false" ht="12.8" hidden="false" customHeight="false" outlineLevel="0" collapsed="false">
      <c r="A86" s="76" t="n">
        <v>82</v>
      </c>
      <c r="B86" s="68" t="n">
        <f aca="false">EOMONTH(Input!$C$7,A86)</f>
        <v>45412</v>
      </c>
      <c r="C86" s="68"/>
      <c r="D86" s="69" t="n">
        <f aca="false">IF($B86&gt;Input!$O$22,$D85,($D85+Input!$O$28)*(1+Input!$O$27/(100*12)))</f>
        <v>56452.5345957315</v>
      </c>
      <c r="E86" s="69" t="n">
        <f aca="false">IF($B86&gt;Input!$O$29,$E85,($E85+Input!$O$35)*(1+Input!$O$34/(100*12)))</f>
        <v>52511.3116153106</v>
      </c>
      <c r="F86" s="69" t="n">
        <f aca="false">IF($B86&gt;Input!$O$36,$F85,($F85+Input!$O$42)*(1+Input!$O$41/(100*12)))</f>
        <v>0</v>
      </c>
      <c r="G86" s="68"/>
      <c r="H86" s="69" t="n">
        <f aca="false">(IF(AND(($B86&gt;=Input!$O$22),($B86&lt;=Input!$O$24)),$H85+Input!$O$23/Input!$O$25,$H85))</f>
        <v>0</v>
      </c>
      <c r="I86" s="69" t="n">
        <f aca="false">(IF(AND(($B86&gt;Input!$O$29),($B86&lt;=Input!$O$31)),$I85+Input!$O$30/Input!$O$32,$I85))</f>
        <v>0</v>
      </c>
      <c r="J86" s="69" t="n">
        <f aca="false">(IF(AND(($B86&gt;=Input!$O$36),($B86&lt;=Input!$O$38)),$J85+Input!$O$37/Input!$O$39,$J85))</f>
        <v>0</v>
      </c>
      <c r="K86" s="69"/>
      <c r="L86" s="69" t="n">
        <f aca="false">$D86+$E86+$F86+$H86+$I86+$J86</f>
        <v>108963.846211042</v>
      </c>
    </row>
    <row r="87" customFormat="false" ht="12.8" hidden="false" customHeight="false" outlineLevel="0" collapsed="false">
      <c r="A87" s="76" t="n">
        <v>83</v>
      </c>
      <c r="B87" s="68" t="n">
        <f aca="false">EOMONTH(Input!$C$7,A87)</f>
        <v>45443</v>
      </c>
      <c r="C87" s="68"/>
      <c r="D87" s="69" t="n">
        <f aca="false">IF($B87&gt;Input!$O$22,$D86,($D86+Input!$O$28)*(1+Input!$O$27/(100*12)))</f>
        <v>56891.543044384</v>
      </c>
      <c r="E87" s="69" t="n">
        <f aca="false">IF($B87&gt;Input!$O$29,$E86,($E86+Input!$O$35)*(1+Input!$O$34/(100*12)))</f>
        <v>52937.1826540283</v>
      </c>
      <c r="F87" s="69" t="n">
        <f aca="false">IF($B87&gt;Input!$O$36,$F86,($F86+Input!$O$42)*(1+Input!$O$41/(100*12)))</f>
        <v>0</v>
      </c>
      <c r="G87" s="68"/>
      <c r="H87" s="69" t="n">
        <f aca="false">(IF(AND(($B87&gt;=Input!$O$22),($B87&lt;=Input!$O$24)),$H86+Input!$O$23/Input!$O$25,$H86))</f>
        <v>0</v>
      </c>
      <c r="I87" s="69" t="n">
        <f aca="false">(IF(AND(($B87&gt;Input!$O$29),($B87&lt;=Input!$O$31)),$I86+Input!$O$30/Input!$O$32,$I86))</f>
        <v>0</v>
      </c>
      <c r="J87" s="69" t="n">
        <f aca="false">(IF(AND(($B87&gt;=Input!$O$36),($B87&lt;=Input!$O$38)),$J86+Input!$O$37/Input!$O$39,$J86))</f>
        <v>0</v>
      </c>
      <c r="K87" s="69"/>
      <c r="L87" s="69" t="n">
        <f aca="false">$D87+$E87+$F87+$H87+$I87+$J87</f>
        <v>109828.725698412</v>
      </c>
    </row>
    <row r="88" customFormat="false" ht="12.8" hidden="false" customHeight="false" outlineLevel="0" collapsed="false">
      <c r="A88" s="76" t="n">
        <v>84</v>
      </c>
      <c r="B88" s="68" t="n">
        <f aca="false">EOMONTH(Input!$C$7,A88)</f>
        <v>45473</v>
      </c>
      <c r="C88" s="68"/>
      <c r="D88" s="69" t="n">
        <f aca="false">IF($B88&gt;Input!$O$22,$D87,($D87+Input!$O$28)*(1+Input!$O$27/(100*12)))</f>
        <v>57332.0148545319</v>
      </c>
      <c r="E88" s="69" t="n">
        <f aca="false">IF($B88&gt;Input!$O$29,$E87,($E87+Input!$O$35)*(1+Input!$O$34/(100*12)))</f>
        <v>53364.4732628751</v>
      </c>
      <c r="F88" s="69" t="n">
        <f aca="false">IF($B88&gt;Input!$O$36,$F87,($F87+Input!$O$42)*(1+Input!$O$41/(100*12)))</f>
        <v>0</v>
      </c>
      <c r="G88" s="68"/>
      <c r="H88" s="69" t="n">
        <f aca="false">(IF(AND(($B88&gt;=Input!$O$22),($B88&lt;=Input!$O$24)),$H87+Input!$O$23/Input!$O$25,$H87))</f>
        <v>0</v>
      </c>
      <c r="I88" s="69" t="n">
        <f aca="false">(IF(AND(($B88&gt;Input!$O$29),($B88&lt;=Input!$O$31)),$I87+Input!$O$30/Input!$O$32,$I87))</f>
        <v>0</v>
      </c>
      <c r="J88" s="69" t="n">
        <f aca="false">(IF(AND(($B88&gt;=Input!$O$36),($B88&lt;=Input!$O$38)),$J87+Input!$O$37/Input!$O$39,$J87))</f>
        <v>0</v>
      </c>
      <c r="K88" s="69"/>
      <c r="L88" s="69" t="n">
        <f aca="false">$D88+$E88+$F88+$H88+$I88+$J88</f>
        <v>110696.488117407</v>
      </c>
    </row>
    <row r="89" customFormat="false" ht="12.8" hidden="false" customHeight="false" outlineLevel="0" collapsed="false">
      <c r="A89" s="76" t="n">
        <v>85</v>
      </c>
      <c r="B89" s="68" t="n">
        <f aca="false">EOMONTH(Input!$C$7,A89)</f>
        <v>45504</v>
      </c>
      <c r="C89" s="68"/>
      <c r="D89" s="69" t="n">
        <f aca="false">IF($B89&gt;Input!$O$22,$D88,($D88+Input!$O$28)*(1+Input!$O$27/(100*12)))</f>
        <v>57773.954904047</v>
      </c>
      <c r="E89" s="69" t="n">
        <f aca="false">IF($B89&gt;Input!$O$29,$E88,($E88+Input!$O$35)*(1+Input!$O$34/(100*12)))</f>
        <v>53793.1881737513</v>
      </c>
      <c r="F89" s="69" t="n">
        <f aca="false">IF($B89&gt;Input!$O$36,$F88,($F88+Input!$O$42)*(1+Input!$O$41/(100*12)))</f>
        <v>0</v>
      </c>
      <c r="G89" s="68"/>
      <c r="H89" s="69" t="n">
        <f aca="false">(IF(AND(($B89&gt;=Input!$O$22),($B89&lt;=Input!$O$24)),$H88+Input!$O$23/Input!$O$25,$H88))</f>
        <v>0</v>
      </c>
      <c r="I89" s="69" t="n">
        <f aca="false">(IF(AND(($B89&gt;Input!$O$29),($B89&lt;=Input!$O$31)),$I88+Input!$O$30/Input!$O$32,$I88))</f>
        <v>0</v>
      </c>
      <c r="J89" s="69" t="n">
        <f aca="false">(IF(AND(($B89&gt;=Input!$O$36),($B89&lt;=Input!$O$38)),$J88+Input!$O$37/Input!$O$39,$J88))</f>
        <v>0</v>
      </c>
      <c r="K89" s="69"/>
      <c r="L89" s="69" t="n">
        <f aca="false">$D89+$E89+$F89+$H89+$I89+$J89</f>
        <v>111567.143077798</v>
      </c>
    </row>
    <row r="90" customFormat="false" ht="12.8" hidden="false" customHeight="false" outlineLevel="0" collapsed="false">
      <c r="A90" s="76" t="n">
        <v>86</v>
      </c>
      <c r="B90" s="68" t="n">
        <f aca="false">EOMONTH(Input!$C$7,A90)</f>
        <v>45535</v>
      </c>
      <c r="C90" s="68"/>
      <c r="D90" s="69" t="n">
        <f aca="false">IF($B90&gt;Input!$O$22,$D89,($D89+Input!$O$28)*(1+Input!$O$27/(100*12)))</f>
        <v>58217.3680870605</v>
      </c>
      <c r="E90" s="69" t="n">
        <f aca="false">IF($B90&gt;Input!$O$29,$E89,($E89+Input!$O$35)*(1+Input!$O$34/(100*12)))</f>
        <v>54223.3321343305</v>
      </c>
      <c r="F90" s="69" t="n">
        <f aca="false">IF($B90&gt;Input!$O$36,$F89,($F89+Input!$O$42)*(1+Input!$O$41/(100*12)))</f>
        <v>0</v>
      </c>
      <c r="G90" s="68"/>
      <c r="H90" s="69" t="n">
        <f aca="false">(IF(AND(($B90&gt;=Input!$O$22),($B90&lt;=Input!$O$24)),$H89+Input!$O$23/Input!$O$25,$H89))</f>
        <v>0</v>
      </c>
      <c r="I90" s="69" t="n">
        <f aca="false">(IF(AND(($B90&gt;Input!$O$29),($B90&lt;=Input!$O$31)),$I89+Input!$O$30/Input!$O$32,$I89))</f>
        <v>0</v>
      </c>
      <c r="J90" s="69" t="n">
        <f aca="false">(IF(AND(($B90&gt;=Input!$O$36),($B90&lt;=Input!$O$38)),$J89+Input!$O$37/Input!$O$39,$J89))</f>
        <v>0</v>
      </c>
      <c r="K90" s="69"/>
      <c r="L90" s="69" t="n">
        <f aca="false">$D90+$E90+$F90+$H90+$I90+$J90</f>
        <v>112440.700221391</v>
      </c>
    </row>
    <row r="91" customFormat="false" ht="12.8" hidden="false" customHeight="false" outlineLevel="0" collapsed="false">
      <c r="A91" s="76" t="n">
        <v>87</v>
      </c>
      <c r="B91" s="68" t="n">
        <f aca="false">EOMONTH(Input!$C$7,A91)</f>
        <v>45565</v>
      </c>
      <c r="C91" s="68"/>
      <c r="D91" s="69" t="n">
        <f aca="false">IF($B91&gt;Input!$O$22,$D90,($D90+Input!$O$28)*(1+Input!$O$27/(100*12)))</f>
        <v>58662.2593140174</v>
      </c>
      <c r="E91" s="69" t="n">
        <f aca="false">IF($B91&gt;Input!$O$29,$E90,($E90+Input!$O$35)*(1+Input!$O$34/(100*12)))</f>
        <v>54654.9099081116</v>
      </c>
      <c r="F91" s="69" t="n">
        <f aca="false">IF($B91&gt;Input!$O$36,$F90,($F90+Input!$O$42)*(1+Input!$O$41/(100*12)))</f>
        <v>0</v>
      </c>
      <c r="G91" s="68"/>
      <c r="H91" s="69" t="n">
        <f aca="false">(IF(AND(($B91&gt;=Input!$O$22),($B91&lt;=Input!$O$24)),$H90+Input!$O$23/Input!$O$25,$H90))</f>
        <v>0</v>
      </c>
      <c r="I91" s="69" t="n">
        <f aca="false">(IF(AND(($B91&gt;Input!$O$29),($B91&lt;=Input!$O$31)),$I90+Input!$O$30/Input!$O$32,$I90))</f>
        <v>0</v>
      </c>
      <c r="J91" s="69" t="n">
        <f aca="false">(IF(AND(($B91&gt;=Input!$O$36),($B91&lt;=Input!$O$38)),$J90+Input!$O$37/Input!$O$39,$J90))</f>
        <v>0</v>
      </c>
      <c r="K91" s="69"/>
      <c r="L91" s="69" t="n">
        <f aca="false">$D91+$E91+$F91+$H91+$I91+$J91</f>
        <v>113317.169222129</v>
      </c>
    </row>
    <row r="92" customFormat="false" ht="12.8" hidden="false" customHeight="false" outlineLevel="0" collapsed="false">
      <c r="A92" s="76" t="n">
        <v>88</v>
      </c>
      <c r="B92" s="68" t="n">
        <f aca="false">EOMONTH(Input!$C$7,A92)</f>
        <v>45596</v>
      </c>
      <c r="C92" s="68"/>
      <c r="D92" s="69" t="n">
        <f aca="false">IF($B92&gt;Input!$O$22,$D91,($D91+Input!$O$28)*(1+Input!$O$27/(100*12)))</f>
        <v>59108.6335117308</v>
      </c>
      <c r="E92" s="69" t="n">
        <f aca="false">IF($B92&gt;Input!$O$29,$E91,($E91+Input!$O$35)*(1+Input!$O$34/(100*12)))</f>
        <v>55087.926274472</v>
      </c>
      <c r="F92" s="69" t="n">
        <f aca="false">IF($B92&gt;Input!$O$36,$F91,($F91+Input!$O$42)*(1+Input!$O$41/(100*12)))</f>
        <v>0</v>
      </c>
      <c r="G92" s="68"/>
      <c r="H92" s="69" t="n">
        <f aca="false">(IF(AND(($B92&gt;=Input!$O$22),($B92&lt;=Input!$O$24)),$H91+Input!$O$23/Input!$O$25,$H91))</f>
        <v>0</v>
      </c>
      <c r="I92" s="69" t="n">
        <f aca="false">(IF(AND(($B92&gt;Input!$O$29),($B92&lt;=Input!$O$31)),$I91+Input!$O$30/Input!$O$32,$I91))</f>
        <v>0</v>
      </c>
      <c r="J92" s="69" t="n">
        <f aca="false">(IF(AND(($B92&gt;=Input!$O$36),($B92&lt;=Input!$O$38)),$J91+Input!$O$37/Input!$O$39,$J91))</f>
        <v>0</v>
      </c>
      <c r="K92" s="69"/>
      <c r="L92" s="69" t="n">
        <f aca="false">$D92+$E92+$F92+$H92+$I92+$J92</f>
        <v>114196.559786203</v>
      </c>
    </row>
    <row r="93" customFormat="false" ht="12.8" hidden="false" customHeight="false" outlineLevel="0" collapsed="false">
      <c r="A93" s="76" t="n">
        <v>89</v>
      </c>
      <c r="B93" s="68" t="n">
        <f aca="false">EOMONTH(Input!$C$7,A93)</f>
        <v>45626</v>
      </c>
      <c r="C93" s="68"/>
      <c r="D93" s="69" t="n">
        <f aca="false">IF($B93&gt;Input!$O$22,$D92,($D92+Input!$O$28)*(1+Input!$O$27/(100*12)))</f>
        <v>59556.4956234366</v>
      </c>
      <c r="E93" s="69" t="n">
        <f aca="false">IF($B93&gt;Input!$O$29,$E92,($E92+Input!$O$35)*(1+Input!$O$34/(100*12)))</f>
        <v>55522.3860287202</v>
      </c>
      <c r="F93" s="69" t="n">
        <f aca="false">IF($B93&gt;Input!$O$36,$F92,($F92+Input!$O$42)*(1+Input!$O$41/(100*12)))</f>
        <v>0</v>
      </c>
      <c r="G93" s="68"/>
      <c r="H93" s="69" t="n">
        <f aca="false">(IF(AND(($B93&gt;=Input!$O$22),($B93&lt;=Input!$O$24)),$H92+Input!$O$23/Input!$O$25,$H92))</f>
        <v>0</v>
      </c>
      <c r="I93" s="69" t="n">
        <f aca="false">(IF(AND(($B93&gt;Input!$O$29),($B93&lt;=Input!$O$31)),$I92+Input!$O$30/Input!$O$32,$I92))</f>
        <v>0</v>
      </c>
      <c r="J93" s="69" t="n">
        <f aca="false">(IF(AND(($B93&gt;=Input!$O$36),($B93&lt;=Input!$O$38)),$J92+Input!$O$37/Input!$O$39,$J92))</f>
        <v>0</v>
      </c>
      <c r="K93" s="69"/>
      <c r="L93" s="69" t="n">
        <f aca="false">$D93+$E93+$F93+$H93+$I93+$J93</f>
        <v>115078.881652157</v>
      </c>
    </row>
    <row r="94" customFormat="false" ht="12.8" hidden="false" customHeight="false" outlineLevel="0" collapsed="false">
      <c r="A94" s="76" t="n">
        <v>90</v>
      </c>
      <c r="B94" s="68" t="n">
        <f aca="false">EOMONTH(Input!$C$7,A94)</f>
        <v>45657</v>
      </c>
      <c r="C94" s="68"/>
      <c r="D94" s="69" t="n">
        <f aca="false">IF($B94&gt;Input!$O$22,$D93,($D93+Input!$O$28)*(1+Input!$O$27/(100*12)))</f>
        <v>60005.850608848</v>
      </c>
      <c r="E94" s="69" t="n">
        <f aca="false">IF($B94&gt;Input!$O$29,$E93,($E93+Input!$O$35)*(1+Input!$O$34/(100*12)))</f>
        <v>55958.2939821493</v>
      </c>
      <c r="F94" s="69" t="n">
        <f aca="false">IF($B94&gt;Input!$O$36,$F93,($F93+Input!$O$42)*(1+Input!$O$41/(100*12)))</f>
        <v>0</v>
      </c>
      <c r="G94" s="68"/>
      <c r="H94" s="69" t="n">
        <f aca="false">(IF(AND(($B94&gt;=Input!$O$22),($B94&lt;=Input!$O$24)),$H93+Input!$O$23/Input!$O$25,$H93))</f>
        <v>0</v>
      </c>
      <c r="I94" s="69" t="n">
        <f aca="false">(IF(AND(($B94&gt;Input!$O$29),($B94&lt;=Input!$O$31)),$I93+Input!$O$30/Input!$O$32,$I93))</f>
        <v>0</v>
      </c>
      <c r="J94" s="69" t="n">
        <f aca="false">(IF(AND(($B94&gt;=Input!$O$36),($B94&lt;=Input!$O$38)),$J93+Input!$O$37/Input!$O$39,$J93))</f>
        <v>0</v>
      </c>
      <c r="K94" s="69"/>
      <c r="L94" s="69" t="n">
        <f aca="false">$D94+$E94+$F94+$H94+$I94+$J94</f>
        <v>115964.144590997</v>
      </c>
    </row>
    <row r="95" customFormat="false" ht="12.8" hidden="false" customHeight="false" outlineLevel="0" collapsed="false">
      <c r="A95" s="76" t="n">
        <v>91</v>
      </c>
      <c r="B95" s="68" t="n">
        <f aca="false">EOMONTH(Input!$C$7,A95)</f>
        <v>45688</v>
      </c>
      <c r="C95" s="68"/>
      <c r="D95" s="69" t="n">
        <f aca="false">IF($B95&gt;Input!$O$22,$D94,($D94+Input!$O$28)*(1+Input!$O$27/(100*12)))</f>
        <v>60456.7034442109</v>
      </c>
      <c r="E95" s="69" t="n">
        <f aca="false">IF($B95&gt;Input!$O$29,$E94,($E94+Input!$O$35)*(1+Input!$O$34/(100*12)))</f>
        <v>56395.6549620898</v>
      </c>
      <c r="F95" s="69" t="n">
        <f aca="false">IF($B95&gt;Input!$O$36,$F94,($F94+Input!$O$42)*(1+Input!$O$41/(100*12)))</f>
        <v>0</v>
      </c>
      <c r="G95" s="68"/>
      <c r="H95" s="69" t="n">
        <f aca="false">(IF(AND(($B95&gt;=Input!$O$22),($B95&lt;=Input!$O$24)),$H94+Input!$O$23/Input!$O$25,$H94))</f>
        <v>0</v>
      </c>
      <c r="I95" s="69" t="n">
        <f aca="false">(IF(AND(($B95&gt;Input!$O$29),($B95&lt;=Input!$O$31)),$I94+Input!$O$30/Input!$O$32,$I94))</f>
        <v>0</v>
      </c>
      <c r="J95" s="69" t="n">
        <f aca="false">(IF(AND(($B95&gt;=Input!$O$36),($B95&lt;=Input!$O$38)),$J94+Input!$O$37/Input!$O$39,$J94))</f>
        <v>0</v>
      </c>
      <c r="K95" s="69"/>
      <c r="L95" s="69" t="n">
        <f aca="false">$D95+$E95+$F95+$H95+$I95+$J95</f>
        <v>116852.358406301</v>
      </c>
    </row>
    <row r="96" customFormat="false" ht="12.8" hidden="false" customHeight="false" outlineLevel="0" collapsed="false">
      <c r="A96" s="76" t="n">
        <v>92</v>
      </c>
      <c r="B96" s="68" t="n">
        <f aca="false">EOMONTH(Input!$C$7,A96)</f>
        <v>45716</v>
      </c>
      <c r="C96" s="68"/>
      <c r="D96" s="69" t="n">
        <f aca="false">IF($B96&gt;Input!$O$22,$D95,($D95+Input!$O$28)*(1+Input!$O$27/(100*12)))</f>
        <v>60909.0591223582</v>
      </c>
      <c r="E96" s="69" t="n">
        <f aca="false">IF($B96&gt;Input!$O$29,$E95,($E95+Input!$O$35)*(1+Input!$O$34/(100*12)))</f>
        <v>56834.4738119634</v>
      </c>
      <c r="F96" s="69" t="n">
        <f aca="false">IF($B96&gt;Input!$O$36,$F95,($F95+Input!$O$42)*(1+Input!$O$41/(100*12)))</f>
        <v>0</v>
      </c>
      <c r="G96" s="68"/>
      <c r="H96" s="69" t="n">
        <f aca="false">(IF(AND(($B96&gt;=Input!$O$22),($B96&lt;=Input!$O$24)),$H95+Input!$O$23/Input!$O$25,$H95))</f>
        <v>0</v>
      </c>
      <c r="I96" s="69" t="n">
        <f aca="false">(IF(AND(($B96&gt;Input!$O$29),($B96&lt;=Input!$O$31)),$I95+Input!$O$30/Input!$O$32,$I95))</f>
        <v>0</v>
      </c>
      <c r="J96" s="69" t="n">
        <f aca="false">(IF(AND(($B96&gt;=Input!$O$36),($B96&lt;=Input!$O$38)),$J95+Input!$O$37/Input!$O$39,$J95))</f>
        <v>0</v>
      </c>
      <c r="K96" s="69"/>
      <c r="L96" s="69" t="n">
        <f aca="false">$D96+$E96+$F96+$H96+$I96+$J96</f>
        <v>117743.532934322</v>
      </c>
    </row>
    <row r="97" customFormat="false" ht="12.8" hidden="false" customHeight="false" outlineLevel="0" collapsed="false">
      <c r="A97" s="76" t="n">
        <v>93</v>
      </c>
      <c r="B97" s="68" t="n">
        <f aca="false">EOMONTH(Input!$C$7,A97)</f>
        <v>45747</v>
      </c>
      <c r="C97" s="68"/>
      <c r="D97" s="69" t="n">
        <f aca="false">IF($B97&gt;Input!$O$22,$D96,($D96+Input!$O$28)*(1+Input!$O$27/(100*12)))</f>
        <v>61362.9226527661</v>
      </c>
      <c r="E97" s="69" t="n">
        <f aca="false">IF($B97&gt;Input!$O$29,$E96,($E96+Input!$O$35)*(1+Input!$O$34/(100*12)))</f>
        <v>57274.7553913366</v>
      </c>
      <c r="F97" s="69" t="n">
        <f aca="false">IF($B97&gt;Input!$O$36,$F96,($F96+Input!$O$42)*(1+Input!$O$41/(100*12)))</f>
        <v>0</v>
      </c>
      <c r="G97" s="68"/>
      <c r="H97" s="69" t="n">
        <f aca="false">(IF(AND(($B97&gt;=Input!$O$22),($B97&lt;=Input!$O$24)),$H96+Input!$O$23/Input!$O$25,$H96))</f>
        <v>0</v>
      </c>
      <c r="I97" s="69" t="n">
        <f aca="false">(IF(AND(($B97&gt;Input!$O$29),($B97&lt;=Input!$O$31)),$I96+Input!$O$30/Input!$O$32,$I96))</f>
        <v>0</v>
      </c>
      <c r="J97" s="69" t="n">
        <f aca="false">(IF(AND(($B97&gt;=Input!$O$36),($B97&lt;=Input!$O$38)),$J96+Input!$O$37/Input!$O$39,$J96))</f>
        <v>0</v>
      </c>
      <c r="K97" s="69"/>
      <c r="L97" s="69" t="n">
        <f aca="false">$D97+$E97+$F97+$H97+$I97+$J97</f>
        <v>118637.678044103</v>
      </c>
    </row>
    <row r="98" customFormat="false" ht="12.8" hidden="false" customHeight="false" outlineLevel="0" collapsed="false">
      <c r="A98" s="76" t="n">
        <v>94</v>
      </c>
      <c r="B98" s="68" t="n">
        <f aca="false">EOMONTH(Input!$C$7,A98)</f>
        <v>45777</v>
      </c>
      <c r="C98" s="68"/>
      <c r="D98" s="69" t="n">
        <f aca="false">IF($B98&gt;Input!$O$22,$D97,($D97+Input!$O$28)*(1+Input!$O$27/(100*12)))</f>
        <v>61818.2990616087</v>
      </c>
      <c r="E98" s="69" t="n">
        <f aca="false">IF($B98&gt;Input!$O$29,$E97,($E97+Input!$O$35)*(1+Input!$O$34/(100*12)))</f>
        <v>57716.5045759744</v>
      </c>
      <c r="F98" s="69" t="n">
        <f aca="false">IF($B98&gt;Input!$O$36,$F97,($F97+Input!$O$42)*(1+Input!$O$41/(100*12)))</f>
        <v>0</v>
      </c>
      <c r="G98" s="68"/>
      <c r="H98" s="69" t="n">
        <f aca="false">(IF(AND(($B98&gt;=Input!$O$22),($B98&lt;=Input!$O$24)),$H97+Input!$O$23/Input!$O$25,$H97))</f>
        <v>0</v>
      </c>
      <c r="I98" s="69" t="n">
        <f aca="false">(IF(AND(($B98&gt;Input!$O$29),($B98&lt;=Input!$O$31)),$I97+Input!$O$30/Input!$O$32,$I97))</f>
        <v>0</v>
      </c>
      <c r="J98" s="69" t="n">
        <f aca="false">(IF(AND(($B98&gt;=Input!$O$36),($B98&lt;=Input!$O$38)),$J97+Input!$O$37/Input!$O$39,$J97))</f>
        <v>0</v>
      </c>
      <c r="K98" s="69"/>
      <c r="L98" s="69" t="n">
        <f aca="false">$D98+$E98+$F98+$H98+$I98+$J98</f>
        <v>119534.803637583</v>
      </c>
    </row>
    <row r="99" customFormat="false" ht="12.8" hidden="false" customHeight="false" outlineLevel="0" collapsed="false">
      <c r="A99" s="76" t="n">
        <v>95</v>
      </c>
      <c r="B99" s="68" t="n">
        <f aca="false">EOMONTH(Input!$C$7,A99)</f>
        <v>45808</v>
      </c>
      <c r="C99" s="68"/>
      <c r="D99" s="69" t="n">
        <f aca="false">IF($B99&gt;Input!$O$22,$D98,($D98+Input!$O$28)*(1+Input!$O$27/(100*12)))</f>
        <v>62275.193391814</v>
      </c>
      <c r="E99" s="69" t="n">
        <f aca="false">IF($B99&gt;Input!$O$29,$E98,($E98+Input!$O$35)*(1+Input!$O$34/(100*12)))</f>
        <v>58159.7262578944</v>
      </c>
      <c r="F99" s="69" t="n">
        <f aca="false">IF($B99&gt;Input!$O$36,$F98,($F98+Input!$O$42)*(1+Input!$O$41/(100*12)))</f>
        <v>0</v>
      </c>
      <c r="G99" s="68"/>
      <c r="H99" s="69" t="n">
        <f aca="false">(IF(AND(($B99&gt;=Input!$O$22),($B99&lt;=Input!$O$24)),$H98+Input!$O$23/Input!$O$25,$H98))</f>
        <v>0</v>
      </c>
      <c r="I99" s="69" t="n">
        <f aca="false">(IF(AND(($B99&gt;Input!$O$29),($B99&lt;=Input!$O$31)),$I98+Input!$O$30/Input!$O$32,$I98))</f>
        <v>0</v>
      </c>
      <c r="J99" s="69" t="n">
        <f aca="false">(IF(AND(($B99&gt;=Input!$O$36),($B99&lt;=Input!$O$38)),$J98+Input!$O$37/Input!$O$39,$J98))</f>
        <v>0</v>
      </c>
      <c r="K99" s="69"/>
      <c r="L99" s="69" t="n">
        <f aca="false">$D99+$E99+$F99+$H99+$I99+$J99</f>
        <v>120434.919649708</v>
      </c>
    </row>
    <row r="100" customFormat="false" ht="12.8" hidden="false" customHeight="false" outlineLevel="0" collapsed="false">
      <c r="A100" s="76" t="n">
        <v>96</v>
      </c>
      <c r="B100" s="68" t="n">
        <f aca="false">EOMONTH(Input!$C$7,A100)</f>
        <v>45838</v>
      </c>
      <c r="C100" s="68"/>
      <c r="D100" s="69" t="n">
        <f aca="false">IF($B100&gt;Input!$O$22,$D99,($D99+Input!$O$28)*(1+Input!$O$27/(100*12)))</f>
        <v>62733.6107031201</v>
      </c>
      <c r="E100" s="69" t="n">
        <f aca="false">IF($B100&gt;Input!$O$29,$E99,($E99+Input!$O$35)*(1+Input!$O$34/(100*12)))</f>
        <v>58604.4253454207</v>
      </c>
      <c r="F100" s="69" t="n">
        <f aca="false">IF($B100&gt;Input!$O$36,$F99,($F99+Input!$O$42)*(1+Input!$O$41/(100*12)))</f>
        <v>0</v>
      </c>
      <c r="G100" s="68"/>
      <c r="H100" s="69" t="n">
        <f aca="false">(IF(AND(($B100&gt;=Input!$O$22),($B100&lt;=Input!$O$24)),$H99+Input!$O$23/Input!$O$25,$H99))</f>
        <v>0</v>
      </c>
      <c r="I100" s="69" t="n">
        <f aca="false">(IF(AND(($B100&gt;Input!$O$29),($B100&lt;=Input!$O$31)),$I99+Input!$O$30/Input!$O$32,$I99))</f>
        <v>0</v>
      </c>
      <c r="J100" s="69" t="n">
        <f aca="false">(IF(AND(($B100&gt;=Input!$O$36),($B100&lt;=Input!$O$38)),$J99+Input!$O$37/Input!$O$39,$J99))</f>
        <v>0</v>
      </c>
      <c r="K100" s="69"/>
      <c r="L100" s="69" t="n">
        <f aca="false">$D100+$E100+$F100+$H100+$I100+$J100</f>
        <v>121338.036048541</v>
      </c>
    </row>
    <row r="101" customFormat="false" ht="12.8" hidden="false" customHeight="false" outlineLevel="0" collapsed="false">
      <c r="A101" s="76" t="n">
        <v>97</v>
      </c>
      <c r="B101" s="68" t="n">
        <f aca="false">EOMONTH(Input!$C$7,A101)</f>
        <v>45869</v>
      </c>
      <c r="C101" s="68"/>
      <c r="D101" s="69" t="n">
        <f aca="false">IF($B101&gt;Input!$O$22,$D100,($D100+Input!$O$28)*(1+Input!$O$27/(100*12)))</f>
        <v>63193.5560721305</v>
      </c>
      <c r="E101" s="69" t="n">
        <f aca="false">IF($B101&gt;Input!$O$29,$E100,($E100+Input!$O$35)*(1+Input!$O$34/(100*12)))</f>
        <v>59050.6067632387</v>
      </c>
      <c r="F101" s="69" t="n">
        <f aca="false">IF($B101&gt;Input!$O$36,$F100,($F100+Input!$O$42)*(1+Input!$O$41/(100*12)))</f>
        <v>0</v>
      </c>
      <c r="G101" s="68"/>
      <c r="H101" s="69" t="n">
        <f aca="false">(IF(AND(($B101&gt;=Input!$O$22),($B101&lt;=Input!$O$24)),$H100+Input!$O$23/Input!$O$25,$H100))</f>
        <v>0</v>
      </c>
      <c r="I101" s="69" t="n">
        <f aca="false">(IF(AND(($B101&gt;Input!$O$29),($B101&lt;=Input!$O$31)),$I100+Input!$O$30/Input!$O$32,$I100))</f>
        <v>0</v>
      </c>
      <c r="J101" s="69" t="n">
        <f aca="false">(IF(AND(($B101&gt;=Input!$O$36),($B101&lt;=Input!$O$38)),$J100+Input!$O$37/Input!$O$39,$J100))</f>
        <v>0</v>
      </c>
      <c r="K101" s="69"/>
      <c r="L101" s="69" t="n">
        <f aca="false">$D101+$E101+$F101+$H101+$I101+$J101</f>
        <v>122244.162835369</v>
      </c>
    </row>
    <row r="102" customFormat="false" ht="12.8" hidden="false" customHeight="false" outlineLevel="0" collapsed="false">
      <c r="A102" s="76" t="n">
        <v>98</v>
      </c>
      <c r="B102" s="68" t="n">
        <f aca="false">EOMONTH(Input!$C$7,A102)</f>
        <v>45900</v>
      </c>
      <c r="C102" s="68"/>
      <c r="D102" s="69" t="n">
        <f aca="false">IF($B102&gt;Input!$O$22,$D101,($D101+Input!$O$28)*(1+Input!$O$27/(100*12)))</f>
        <v>63655.0345923709</v>
      </c>
      <c r="E102" s="69" t="n">
        <f aca="false">IF($B102&gt;Input!$O$29,$E101,($E101+Input!$O$35)*(1+Input!$O$34/(100*12)))</f>
        <v>59498.2754524495</v>
      </c>
      <c r="F102" s="69" t="n">
        <f aca="false">IF($B102&gt;Input!$O$36,$F101,($F101+Input!$O$42)*(1+Input!$O$41/(100*12)))</f>
        <v>0</v>
      </c>
      <c r="G102" s="68"/>
      <c r="H102" s="69" t="n">
        <f aca="false">(IF(AND(($B102&gt;=Input!$O$22),($B102&lt;=Input!$O$24)),$H101+Input!$O$23/Input!$O$25,$H101))</f>
        <v>0</v>
      </c>
      <c r="I102" s="69" t="n">
        <f aca="false">(IF(AND(($B102&gt;Input!$O$29),($B102&lt;=Input!$O$31)),$I101+Input!$O$30/Input!$O$32,$I101))</f>
        <v>0</v>
      </c>
      <c r="J102" s="69" t="n">
        <f aca="false">(IF(AND(($B102&gt;=Input!$O$36),($B102&lt;=Input!$O$38)),$J101+Input!$O$37/Input!$O$39,$J101))</f>
        <v>0</v>
      </c>
      <c r="K102" s="69"/>
      <c r="L102" s="69" t="n">
        <f aca="false">$D102+$E102+$F102+$H102+$I102+$J102</f>
        <v>123153.31004482</v>
      </c>
    </row>
    <row r="103" customFormat="false" ht="12.8" hidden="false" customHeight="false" outlineLevel="0" collapsed="false">
      <c r="A103" s="76" t="n">
        <v>99</v>
      </c>
      <c r="B103" s="68" t="n">
        <f aca="false">EOMONTH(Input!$C$7,A103)</f>
        <v>45930</v>
      </c>
      <c r="C103" s="68"/>
      <c r="D103" s="69" t="n">
        <f aca="false">IF($B103&gt;Input!$O$22,$D102,($D102+Input!$O$28)*(1+Input!$O$27/(100*12)))</f>
        <v>64118.0513743455</v>
      </c>
      <c r="E103" s="69" t="n">
        <f aca="false">IF($B103&gt;Input!$O$29,$E102,($E102+Input!$O$35)*(1+Input!$O$34/(100*12)))</f>
        <v>59947.4363706244</v>
      </c>
      <c r="F103" s="69" t="n">
        <f aca="false">IF($B103&gt;Input!$O$36,$F102,($F102+Input!$O$42)*(1+Input!$O$41/(100*12)))</f>
        <v>0</v>
      </c>
      <c r="G103" s="68"/>
      <c r="H103" s="69" t="n">
        <f aca="false">(IF(AND(($B103&gt;=Input!$O$22),($B103&lt;=Input!$O$24)),$H102+Input!$O$23/Input!$O$25,$H102))</f>
        <v>0</v>
      </c>
      <c r="I103" s="69" t="n">
        <f aca="false">(IF(AND(($B103&gt;Input!$O$29),($B103&lt;=Input!$O$31)),$I102+Input!$O$30/Input!$O$32,$I102))</f>
        <v>0</v>
      </c>
      <c r="J103" s="69" t="n">
        <f aca="false">(IF(AND(($B103&gt;=Input!$O$36),($B103&lt;=Input!$O$38)),$J102+Input!$O$37/Input!$O$39,$J102))</f>
        <v>0</v>
      </c>
      <c r="K103" s="69"/>
      <c r="L103" s="69" t="n">
        <f aca="false">$D103+$E103+$F103+$H103+$I103+$J103</f>
        <v>124065.48774497</v>
      </c>
    </row>
    <row r="104" customFormat="false" ht="12.8" hidden="false" customHeight="false" outlineLevel="0" collapsed="false">
      <c r="A104" s="76" t="n">
        <v>100</v>
      </c>
      <c r="B104" s="68" t="n">
        <f aca="false">EOMONTH(Input!$C$7,A104)</f>
        <v>45961</v>
      </c>
      <c r="C104" s="68"/>
      <c r="D104" s="69" t="n">
        <f aca="false">IF($B104&gt;Input!$O$22,$D103,($D103+Input!$O$28)*(1+Input!$O$27/(100*12)))</f>
        <v>64582.6115455933</v>
      </c>
      <c r="E104" s="69" t="n">
        <f aca="false">IF($B104&gt;Input!$O$29,$E103,($E103+Input!$O$35)*(1+Input!$O$34/(100*12)))</f>
        <v>60398.0944918598</v>
      </c>
      <c r="F104" s="69" t="n">
        <f aca="false">IF($B104&gt;Input!$O$36,$F103,($F103+Input!$O$42)*(1+Input!$O$41/(100*12)))</f>
        <v>0</v>
      </c>
      <c r="G104" s="68"/>
      <c r="H104" s="69" t="n">
        <f aca="false">(IF(AND(($B104&gt;=Input!$O$22),($B104&lt;=Input!$O$24)),$H103+Input!$O$23/Input!$O$25,$H103))</f>
        <v>0</v>
      </c>
      <c r="I104" s="69" t="n">
        <f aca="false">(IF(AND(($B104&gt;Input!$O$29),($B104&lt;=Input!$O$31)),$I103+Input!$O$30/Input!$O$32,$I103))</f>
        <v>0</v>
      </c>
      <c r="J104" s="69" t="n">
        <f aca="false">(IF(AND(($B104&gt;=Input!$O$36),($B104&lt;=Input!$O$38)),$J103+Input!$O$37/Input!$O$39,$J103))</f>
        <v>0</v>
      </c>
      <c r="K104" s="69"/>
      <c r="L104" s="69" t="n">
        <f aca="false">$D104+$E104+$F104+$H104+$I104+$J104</f>
        <v>124980.706037453</v>
      </c>
    </row>
    <row r="105" customFormat="false" ht="12.8" hidden="false" customHeight="false" outlineLevel="0" collapsed="false">
      <c r="A105" s="76" t="n">
        <v>101</v>
      </c>
      <c r="B105" s="68" t="n">
        <f aca="false">EOMONTH(Input!$C$7,A105)</f>
        <v>45991</v>
      </c>
      <c r="C105" s="68"/>
      <c r="D105" s="69" t="n">
        <f aca="false">IF($B105&gt;Input!$O$22,$D104,($D104+Input!$O$28)*(1+Input!$O$27/(100*12)))</f>
        <v>65048.7202507453</v>
      </c>
      <c r="E105" s="69" t="n">
        <f aca="false">IF($B105&gt;Input!$O$29,$E104,($E104+Input!$O$35)*(1+Input!$O$34/(100*12)))</f>
        <v>60850.2548068327</v>
      </c>
      <c r="F105" s="69" t="n">
        <f aca="false">IF($B105&gt;Input!$O$36,$F104,($F104+Input!$O$42)*(1+Input!$O$41/(100*12)))</f>
        <v>0</v>
      </c>
      <c r="G105" s="68"/>
      <c r="H105" s="69" t="n">
        <f aca="false">(IF(AND(($B105&gt;=Input!$O$22),($B105&lt;=Input!$O$24)),$H104+Input!$O$23/Input!$O$25,$H104))</f>
        <v>0</v>
      </c>
      <c r="I105" s="69" t="n">
        <f aca="false">(IF(AND(($B105&gt;Input!$O$29),($B105&lt;=Input!$O$31)),$I104+Input!$O$30/Input!$O$32,$I104))</f>
        <v>0</v>
      </c>
      <c r="J105" s="69" t="n">
        <f aca="false">(IF(AND(($B105&gt;=Input!$O$36),($B105&lt;=Input!$O$38)),$J104+Input!$O$37/Input!$O$39,$J104))</f>
        <v>0</v>
      </c>
      <c r="K105" s="69"/>
      <c r="L105" s="69" t="n">
        <f aca="false">$D105+$E105+$F105+$H105+$I105+$J105</f>
        <v>125898.975057578</v>
      </c>
    </row>
    <row r="106" customFormat="false" ht="12.8" hidden="false" customHeight="false" outlineLevel="0" collapsed="false">
      <c r="A106" s="76" t="n">
        <v>102</v>
      </c>
      <c r="B106" s="68" t="n">
        <f aca="false">EOMONTH(Input!$C$7,A106)</f>
        <v>46022</v>
      </c>
      <c r="C106" s="68"/>
      <c r="D106" s="69" t="n">
        <f aca="false">IF($B106&gt;Input!$O$22,$D105,($D105+Input!$O$28)*(1+Input!$O$27/(100*12)))</f>
        <v>65516.3826515811</v>
      </c>
      <c r="E106" s="69" t="n">
        <f aca="false">IF($B106&gt;Input!$O$29,$E105,($E105+Input!$O$35)*(1+Input!$O$34/(100*12)))</f>
        <v>61303.9223228555</v>
      </c>
      <c r="F106" s="69" t="n">
        <f aca="false">IF($B106&gt;Input!$O$36,$F105,($F105+Input!$O$42)*(1+Input!$O$41/(100*12)))</f>
        <v>0</v>
      </c>
      <c r="G106" s="68"/>
      <c r="H106" s="69" t="n">
        <f aca="false">(IF(AND(($B106&gt;=Input!$O$22),($B106&lt;=Input!$O$24)),$H105+Input!$O$23/Input!$O$25,$H105))</f>
        <v>0</v>
      </c>
      <c r="I106" s="69" t="n">
        <f aca="false">(IF(AND(($B106&gt;Input!$O$29),($B106&lt;=Input!$O$31)),$I105+Input!$O$30/Input!$O$32,$I105))</f>
        <v>0</v>
      </c>
      <c r="J106" s="69" t="n">
        <f aca="false">(IF(AND(($B106&gt;=Input!$O$36),($B106&lt;=Input!$O$38)),$J105+Input!$O$37/Input!$O$39,$J105))</f>
        <v>0</v>
      </c>
      <c r="K106" s="69"/>
      <c r="L106" s="69" t="n">
        <f aca="false">$D106+$E106+$F106+$H106+$I106+$J106</f>
        <v>126820.304974437</v>
      </c>
    </row>
    <row r="107" customFormat="false" ht="12.8" hidden="false" customHeight="false" outlineLevel="0" collapsed="false">
      <c r="A107" s="76" t="n">
        <v>103</v>
      </c>
      <c r="B107" s="68" t="n">
        <f aca="false">EOMONTH(Input!$C$7,A107)</f>
        <v>46053</v>
      </c>
      <c r="C107" s="68"/>
      <c r="D107" s="69" t="n">
        <f aca="false">IF($B107&gt;Input!$O$22,$D106,($D106+Input!$O$28)*(1+Input!$O$27/(100*12)))</f>
        <v>65985.6039270864</v>
      </c>
      <c r="E107" s="69" t="n">
        <f aca="false">IF($B107&gt;Input!$O$29,$E106,($E106+Input!$O$35)*(1+Input!$O$34/(100*12)))</f>
        <v>61759.1020639316</v>
      </c>
      <c r="F107" s="69" t="n">
        <f aca="false">IF($B107&gt;Input!$O$36,$F106,($F106+Input!$O$42)*(1+Input!$O$41/(100*12)))</f>
        <v>0</v>
      </c>
      <c r="G107" s="68"/>
      <c r="H107" s="69" t="n">
        <f aca="false">(IF(AND(($B107&gt;=Input!$O$22),($B107&lt;=Input!$O$24)),$H106+Input!$O$23/Input!$O$25,$H106))</f>
        <v>0</v>
      </c>
      <c r="I107" s="69" t="n">
        <f aca="false">(IF(AND(($B107&gt;Input!$O$29),($B107&lt;=Input!$O$31)),$I106+Input!$O$30/Input!$O$32,$I106))</f>
        <v>0</v>
      </c>
      <c r="J107" s="69" t="n">
        <f aca="false">(IF(AND(($B107&gt;=Input!$O$36),($B107&lt;=Input!$O$38)),$J106+Input!$O$37/Input!$O$39,$J106))</f>
        <v>0</v>
      </c>
      <c r="K107" s="69"/>
      <c r="L107" s="69" t="n">
        <f aca="false">$D107+$E107+$F107+$H107+$I107+$J107</f>
        <v>127744.705991018</v>
      </c>
    </row>
    <row r="108" customFormat="false" ht="12.8" hidden="false" customHeight="false" outlineLevel="0" collapsed="false">
      <c r="A108" s="76" t="n">
        <v>104</v>
      </c>
      <c r="B108" s="68" t="n">
        <f aca="false">EOMONTH(Input!$C$7,A108)</f>
        <v>46081</v>
      </c>
      <c r="C108" s="68"/>
      <c r="D108" s="69" t="n">
        <f aca="false">IF($B108&gt;Input!$O$22,$D107,($D107+Input!$O$28)*(1+Input!$O$27/(100*12)))</f>
        <v>66456.38927351</v>
      </c>
      <c r="E108" s="69" t="n">
        <f aca="false">IF($B108&gt;Input!$O$29,$E107,($E107+Input!$O$35)*(1+Input!$O$34/(100*12)))</f>
        <v>62215.7990708114</v>
      </c>
      <c r="F108" s="69" t="n">
        <f aca="false">IF($B108&gt;Input!$O$36,$F107,($F107+Input!$O$42)*(1+Input!$O$41/(100*12)))</f>
        <v>0</v>
      </c>
      <c r="G108" s="68"/>
      <c r="H108" s="69" t="n">
        <f aca="false">(IF(AND(($B108&gt;=Input!$O$22),($B108&lt;=Input!$O$24)),$H107+Input!$O$23/Input!$O$25,$H107))</f>
        <v>0</v>
      </c>
      <c r="I108" s="69" t="n">
        <f aca="false">(IF(AND(($B108&gt;Input!$O$29),($B108&lt;=Input!$O$31)),$I107+Input!$O$30/Input!$O$32,$I107))</f>
        <v>0</v>
      </c>
      <c r="J108" s="69" t="n">
        <f aca="false">(IF(AND(($B108&gt;=Input!$O$36),($B108&lt;=Input!$O$38)),$J107+Input!$O$37/Input!$O$39,$J107))</f>
        <v>0</v>
      </c>
      <c r="K108" s="69"/>
      <c r="L108" s="69" t="n">
        <f aca="false">$D108+$E108+$F108+$H108+$I108+$J108</f>
        <v>128672.188344321</v>
      </c>
    </row>
    <row r="109" customFormat="false" ht="12.8" hidden="false" customHeight="false" outlineLevel="0" collapsed="false">
      <c r="A109" s="76" t="n">
        <v>105</v>
      </c>
      <c r="B109" s="68" t="n">
        <f aca="false">EOMONTH(Input!$C$7,A109)</f>
        <v>46112</v>
      </c>
      <c r="C109" s="68"/>
      <c r="D109" s="69" t="n">
        <f aca="false">IF($B109&gt;Input!$O$22,$D108,($D108+Input!$O$28)*(1+Input!$O$27/(100*12)))</f>
        <v>66928.7439044217</v>
      </c>
      <c r="E109" s="69" t="n">
        <f aca="false">IF($B109&gt;Input!$O$29,$E108,($E108+Input!$O$35)*(1+Input!$O$34/(100*12)))</f>
        <v>62674.0184010474</v>
      </c>
      <c r="F109" s="69" t="n">
        <f aca="false">IF($B109&gt;Input!$O$36,$F108,($F108+Input!$O$42)*(1+Input!$O$41/(100*12)))</f>
        <v>0</v>
      </c>
      <c r="G109" s="68"/>
      <c r="H109" s="69" t="n">
        <f aca="false">(IF(AND(($B109&gt;=Input!$O$22),($B109&lt;=Input!$O$24)),$H108+Input!$O$23/Input!$O$25,$H108))</f>
        <v>0</v>
      </c>
      <c r="I109" s="69" t="n">
        <f aca="false">(IF(AND(($B109&gt;Input!$O$29),($B109&lt;=Input!$O$31)),$I108+Input!$O$30/Input!$O$32,$I108))</f>
        <v>0</v>
      </c>
      <c r="J109" s="69" t="n">
        <f aca="false">(IF(AND(($B109&gt;=Input!$O$36),($B109&lt;=Input!$O$38)),$J108+Input!$O$37/Input!$O$39,$J108))</f>
        <v>0</v>
      </c>
      <c r="K109" s="69"/>
      <c r="L109" s="69" t="n">
        <f aca="false">$D109+$E109+$F109+$H109+$I109+$J109</f>
        <v>129602.762305469</v>
      </c>
    </row>
    <row r="110" customFormat="false" ht="12.8" hidden="false" customHeight="false" outlineLevel="0" collapsed="false">
      <c r="A110" s="76" t="n">
        <v>106</v>
      </c>
      <c r="B110" s="68" t="n">
        <f aca="false">EOMONTH(Input!$C$7,A110)</f>
        <v>46142</v>
      </c>
      <c r="C110" s="68"/>
      <c r="D110" s="69" t="n">
        <f aca="false">IF($B110&gt;Input!$O$22,$D109,($D109+Input!$O$28)*(1+Input!$O$27/(100*12)))</f>
        <v>67402.6730507698</v>
      </c>
      <c r="E110" s="69" t="n">
        <f aca="false">IF($B110&gt;Input!$O$29,$E109,($E109+Input!$O$35)*(1+Input!$O$34/(100*12)))</f>
        <v>63133.7651290509</v>
      </c>
      <c r="F110" s="69" t="n">
        <f aca="false">IF($B110&gt;Input!$O$36,$F109,($F109+Input!$O$42)*(1+Input!$O$41/(100*12)))</f>
        <v>0</v>
      </c>
      <c r="G110" s="68"/>
      <c r="H110" s="69" t="n">
        <f aca="false">(IF(AND(($B110&gt;=Input!$O$22),($B110&lt;=Input!$O$24)),$H109+Input!$O$23/Input!$O$25,$H109))</f>
        <v>0</v>
      </c>
      <c r="I110" s="69" t="n">
        <f aca="false">(IF(AND(($B110&gt;Input!$O$29),($B110&lt;=Input!$O$31)),$I109+Input!$O$30/Input!$O$32,$I109))</f>
        <v>0</v>
      </c>
      <c r="J110" s="69" t="n">
        <f aca="false">(IF(AND(($B110&gt;=Input!$O$36),($B110&lt;=Input!$O$38)),$J109+Input!$O$37/Input!$O$39,$J109))</f>
        <v>0</v>
      </c>
      <c r="K110" s="69"/>
      <c r="L110" s="69" t="n">
        <f aca="false">$D110+$E110+$F110+$H110+$I110+$J110</f>
        <v>130536.438179821</v>
      </c>
    </row>
    <row r="111" customFormat="false" ht="12.8" hidden="false" customHeight="false" outlineLevel="0" collapsed="false">
      <c r="A111" s="76" t="n">
        <v>107</v>
      </c>
      <c r="B111" s="68" t="n">
        <f aca="false">EOMONTH(Input!$C$7,A111)</f>
        <v>46173</v>
      </c>
      <c r="C111" s="68"/>
      <c r="D111" s="69" t="n">
        <f aca="false">IF($B111&gt;Input!$O$22,$D110,($D110+Input!$O$28)*(1+Input!$O$27/(100*12)))</f>
        <v>67878.181960939</v>
      </c>
      <c r="E111" s="69" t="n">
        <f aca="false">IF($B111&gt;Input!$O$29,$E110,($E110+Input!$O$35)*(1+Input!$O$34/(100*12)))</f>
        <v>63595.0443461478</v>
      </c>
      <c r="F111" s="69" t="n">
        <f aca="false">IF($B111&gt;Input!$O$36,$F110,($F110+Input!$O$42)*(1+Input!$O$41/(100*12)))</f>
        <v>0</v>
      </c>
      <c r="G111" s="68"/>
      <c r="H111" s="69" t="n">
        <f aca="false">(IF(AND(($B111&gt;=Input!$O$22),($B111&lt;=Input!$O$24)),$H110+Input!$O$23/Input!$O$25,$H110))</f>
        <v>0</v>
      </c>
      <c r="I111" s="69" t="n">
        <f aca="false">(IF(AND(($B111&gt;Input!$O$29),($B111&lt;=Input!$O$31)),$I110+Input!$O$30/Input!$O$32,$I110))</f>
        <v>0</v>
      </c>
      <c r="J111" s="69" t="n">
        <f aca="false">(IF(AND(($B111&gt;=Input!$O$36),($B111&lt;=Input!$O$38)),$J110+Input!$O$37/Input!$O$39,$J110))</f>
        <v>0</v>
      </c>
      <c r="K111" s="69"/>
      <c r="L111" s="69" t="n">
        <f aca="false">$D111+$E111+$F111+$H111+$I111+$J111</f>
        <v>131473.226307087</v>
      </c>
    </row>
    <row r="112" customFormat="false" ht="12.8" hidden="false" customHeight="false" outlineLevel="0" collapsed="false">
      <c r="A112" s="76" t="n">
        <v>108</v>
      </c>
      <c r="B112" s="68" t="n">
        <f aca="false">EOMONTH(Input!$C$7,A112)</f>
        <v>46203</v>
      </c>
      <c r="C112" s="68"/>
      <c r="D112" s="69" t="n">
        <f aca="false">IF($B112&gt;Input!$O$22,$D111,($D111+Input!$O$28)*(1+Input!$O$27/(100*12)))</f>
        <v>68355.2759008088</v>
      </c>
      <c r="E112" s="69" t="n">
        <f aca="false">IF($B112&gt;Input!$O$29,$E111,($E111+Input!$O$35)*(1+Input!$O$34/(100*12)))</f>
        <v>64057.861160635</v>
      </c>
      <c r="F112" s="69" t="n">
        <f aca="false">IF($B112&gt;Input!$O$36,$F111,($F111+Input!$O$42)*(1+Input!$O$41/(100*12)))</f>
        <v>0</v>
      </c>
      <c r="G112" s="68"/>
      <c r="H112" s="69" t="n">
        <f aca="false">(IF(AND(($B112&gt;=Input!$O$22),($B112&lt;=Input!$O$24)),$H111+Input!$O$23/Input!$O$25,$H111))</f>
        <v>0</v>
      </c>
      <c r="I112" s="69" t="n">
        <f aca="false">(IF(AND(($B112&gt;Input!$O$29),($B112&lt;=Input!$O$31)),$I111+Input!$O$30/Input!$O$32,$I111))</f>
        <v>0</v>
      </c>
      <c r="J112" s="69" t="n">
        <f aca="false">(IF(AND(($B112&gt;=Input!$O$36),($B112&lt;=Input!$O$38)),$J111+Input!$O$37/Input!$O$39,$J111))</f>
        <v>0</v>
      </c>
      <c r="K112" s="69"/>
      <c r="L112" s="69" t="n">
        <f aca="false">$D112+$E112+$F112+$H112+$I112+$J112</f>
        <v>132413.137061444</v>
      </c>
    </row>
    <row r="113" customFormat="false" ht="12.8" hidden="false" customHeight="false" outlineLevel="0" collapsed="false">
      <c r="A113" s="76" t="n">
        <v>109</v>
      </c>
      <c r="B113" s="68" t="n">
        <f aca="false">EOMONTH(Input!$C$7,A113)</f>
        <v>46234</v>
      </c>
      <c r="C113" s="68"/>
      <c r="D113" s="69" t="n">
        <f aca="false">IF($B113&gt;Input!$O$22,$D112,($D112+Input!$O$28)*(1+Input!$O$27/(100*12)))</f>
        <v>68833.9601538115</v>
      </c>
      <c r="E113" s="69" t="n">
        <f aca="false">IF($B113&gt;Input!$O$29,$E112,($E112+Input!$O$35)*(1+Input!$O$34/(100*12)))</f>
        <v>64522.2206978371</v>
      </c>
      <c r="F113" s="69" t="n">
        <f aca="false">IF($B113&gt;Input!$O$36,$F112,($F112+Input!$O$42)*(1+Input!$O$41/(100*12)))</f>
        <v>0</v>
      </c>
      <c r="G113" s="68"/>
      <c r="H113" s="69" t="n">
        <f aca="false">(IF(AND(($B113&gt;=Input!$O$22),($B113&lt;=Input!$O$24)),$H112+Input!$O$23/Input!$O$25,$H112))</f>
        <v>0</v>
      </c>
      <c r="I113" s="69" t="n">
        <f aca="false">(IF(AND(($B113&gt;Input!$O$29),($B113&lt;=Input!$O$31)),$I112+Input!$O$30/Input!$O$32,$I112))</f>
        <v>0</v>
      </c>
      <c r="J113" s="69" t="n">
        <f aca="false">(IF(AND(($B113&gt;=Input!$O$36),($B113&lt;=Input!$O$38)),$J112+Input!$O$37/Input!$O$39,$J112))</f>
        <v>0</v>
      </c>
      <c r="K113" s="69"/>
      <c r="L113" s="69" t="n">
        <f aca="false">$D113+$E113+$F113+$H113+$I113+$J113</f>
        <v>133356.180851649</v>
      </c>
    </row>
    <row r="114" customFormat="false" ht="12.8" hidden="false" customHeight="false" outlineLevel="0" collapsed="false">
      <c r="A114" s="76" t="n">
        <v>110</v>
      </c>
      <c r="B114" s="68" t="n">
        <f aca="false">EOMONTH(Input!$C$7,A114)</f>
        <v>46265</v>
      </c>
      <c r="C114" s="68"/>
      <c r="D114" s="69" t="n">
        <f aca="false">IF($B114&gt;Input!$O$22,$D113,($D113+Input!$O$28)*(1+Input!$O$27/(100*12)))</f>
        <v>69314.2400209909</v>
      </c>
      <c r="E114" s="69" t="n">
        <f aca="false">IF($B114&gt;Input!$O$29,$E113,($E113+Input!$O$35)*(1+Input!$O$34/(100*12)))</f>
        <v>64988.1281001632</v>
      </c>
      <c r="F114" s="69" t="n">
        <f aca="false">IF($B114&gt;Input!$O$36,$F113,($F113+Input!$O$42)*(1+Input!$O$41/(100*12)))</f>
        <v>0</v>
      </c>
      <c r="G114" s="68"/>
      <c r="H114" s="69" t="n">
        <f aca="false">(IF(AND(($B114&gt;=Input!$O$22),($B114&lt;=Input!$O$24)),$H113+Input!$O$23/Input!$O$25,$H113))</f>
        <v>0</v>
      </c>
      <c r="I114" s="69" t="n">
        <f aca="false">(IF(AND(($B114&gt;Input!$O$29),($B114&lt;=Input!$O$31)),$I113+Input!$O$30/Input!$O$32,$I113))</f>
        <v>0</v>
      </c>
      <c r="J114" s="69" t="n">
        <f aca="false">(IF(AND(($B114&gt;=Input!$O$36),($B114&lt;=Input!$O$38)),$J113+Input!$O$37/Input!$O$39,$J113))</f>
        <v>0</v>
      </c>
      <c r="K114" s="69"/>
      <c r="L114" s="69" t="n">
        <f aca="false">$D114+$E114+$F114+$H114+$I114+$J114</f>
        <v>134302.368121154</v>
      </c>
    </row>
    <row r="115" customFormat="false" ht="12.8" hidden="false" customHeight="false" outlineLevel="0" collapsed="false">
      <c r="A115" s="76" t="n">
        <v>111</v>
      </c>
      <c r="B115" s="68" t="n">
        <f aca="false">EOMONTH(Input!$C$7,A115)</f>
        <v>46295</v>
      </c>
      <c r="C115" s="68"/>
      <c r="D115" s="69" t="n">
        <f aca="false">IF($B115&gt;Input!$O$22,$D114,($D114+Input!$O$28)*(1+Input!$O$27/(100*12)))</f>
        <v>69796.1208210609</v>
      </c>
      <c r="E115" s="69" t="n">
        <f aca="false">IF($B115&gt;Input!$O$29,$E114,($E114+Input!$O$35)*(1+Input!$O$34/(100*12)))</f>
        <v>65455.5885271638</v>
      </c>
      <c r="F115" s="69" t="n">
        <f aca="false">IF($B115&gt;Input!$O$36,$F114,($F114+Input!$O$42)*(1+Input!$O$41/(100*12)))</f>
        <v>0</v>
      </c>
      <c r="G115" s="68"/>
      <c r="H115" s="69" t="n">
        <f aca="false">(IF(AND(($B115&gt;=Input!$O$22),($B115&lt;=Input!$O$24)),$H114+Input!$O$23/Input!$O$25,$H114))</f>
        <v>0</v>
      </c>
      <c r="I115" s="69" t="n">
        <f aca="false">(IF(AND(($B115&gt;Input!$O$29),($B115&lt;=Input!$O$31)),$I114+Input!$O$30/Input!$O$32,$I114))</f>
        <v>0</v>
      </c>
      <c r="J115" s="69" t="n">
        <f aca="false">(IF(AND(($B115&gt;=Input!$O$36),($B115&lt;=Input!$O$38)),$J114+Input!$O$37/Input!$O$39,$J114))</f>
        <v>0</v>
      </c>
      <c r="K115" s="69"/>
      <c r="L115" s="69" t="n">
        <f aca="false">$D115+$E115+$F115+$H115+$I115+$J115</f>
        <v>135251.709348225</v>
      </c>
    </row>
    <row r="116" customFormat="false" ht="12.8" hidden="false" customHeight="false" outlineLevel="0" collapsed="false">
      <c r="A116" s="76" t="n">
        <v>112</v>
      </c>
      <c r="B116" s="68" t="n">
        <f aca="false">EOMONTH(Input!$C$7,A116)</f>
        <v>46326</v>
      </c>
      <c r="C116" s="68"/>
      <c r="D116" s="69" t="n">
        <f aca="false">IF($B116&gt;Input!$O$22,$D115,($D115+Input!$O$28)*(1+Input!$O$27/(100*12)))</f>
        <v>70279.6078904644</v>
      </c>
      <c r="E116" s="69" t="n">
        <f aca="false">IF($B116&gt;Input!$O$29,$E115,($E115+Input!$O$35)*(1+Input!$O$34/(100*12)))</f>
        <v>65924.6071555876</v>
      </c>
      <c r="F116" s="69" t="n">
        <f aca="false">IF($B116&gt;Input!$O$36,$F115,($F115+Input!$O$42)*(1+Input!$O$41/(100*12)))</f>
        <v>0</v>
      </c>
      <c r="G116" s="68"/>
      <c r="H116" s="69" t="n">
        <f aca="false">(IF(AND(($B116&gt;=Input!$O$22),($B116&lt;=Input!$O$24)),$H115+Input!$O$23/Input!$O$25,$H115))</f>
        <v>0</v>
      </c>
      <c r="I116" s="69" t="n">
        <f aca="false">(IF(AND(($B116&gt;Input!$O$29),($B116&lt;=Input!$O$31)),$I115+Input!$O$30/Input!$O$32,$I115))</f>
        <v>0</v>
      </c>
      <c r="J116" s="69" t="n">
        <f aca="false">(IF(AND(($B116&gt;=Input!$O$36),($B116&lt;=Input!$O$38)),$J115+Input!$O$37/Input!$O$39,$J115))</f>
        <v>0</v>
      </c>
      <c r="K116" s="69"/>
      <c r="L116" s="69" t="n">
        <f aca="false">$D116+$E116+$F116+$H116+$I116+$J116</f>
        <v>136204.215046052</v>
      </c>
    </row>
    <row r="117" customFormat="false" ht="12.8" hidden="false" customHeight="false" outlineLevel="0" collapsed="false">
      <c r="A117" s="76" t="n">
        <v>113</v>
      </c>
      <c r="B117" s="68" t="n">
        <f aca="false">EOMONTH(Input!$C$7,A117)</f>
        <v>46356</v>
      </c>
      <c r="C117" s="68"/>
      <c r="D117" s="69" t="n">
        <f aca="false">IF($B117&gt;Input!$O$22,$D116,($D116+Input!$O$28)*(1+Input!$O$27/(100*12)))</f>
        <v>70764.7065834327</v>
      </c>
      <c r="E117" s="69" t="n">
        <f aca="false">IF($B117&gt;Input!$O$29,$E116,($E116+Input!$O$35)*(1+Input!$O$34/(100*12)))</f>
        <v>66395.1891794396</v>
      </c>
      <c r="F117" s="69" t="n">
        <f aca="false">IF($B117&gt;Input!$O$36,$F116,($F116+Input!$O$42)*(1+Input!$O$41/(100*12)))</f>
        <v>0</v>
      </c>
      <c r="G117" s="68"/>
      <c r="H117" s="69" t="n">
        <f aca="false">(IF(AND(($B117&gt;=Input!$O$22),($B117&lt;=Input!$O$24)),$H116+Input!$O$23/Input!$O$25,$H116))</f>
        <v>0</v>
      </c>
      <c r="I117" s="69" t="n">
        <f aca="false">(IF(AND(($B117&gt;Input!$O$29),($B117&lt;=Input!$O$31)),$I116+Input!$O$30/Input!$O$32,$I116))</f>
        <v>0</v>
      </c>
      <c r="J117" s="69" t="n">
        <f aca="false">(IF(AND(($B117&gt;=Input!$O$36),($B117&lt;=Input!$O$38)),$J116+Input!$O$37/Input!$O$39,$J116))</f>
        <v>0</v>
      </c>
      <c r="K117" s="69"/>
      <c r="L117" s="69" t="n">
        <f aca="false">$D117+$E117+$F117+$H117+$I117+$J117</f>
        <v>137159.895762872</v>
      </c>
    </row>
    <row r="118" customFormat="false" ht="12.8" hidden="false" customHeight="false" outlineLevel="0" collapsed="false">
      <c r="A118" s="76" t="n">
        <v>114</v>
      </c>
      <c r="B118" s="68" t="n">
        <f aca="false">EOMONTH(Input!$C$7,A118)</f>
        <v>46387</v>
      </c>
      <c r="C118" s="68"/>
      <c r="D118" s="69" t="n">
        <f aca="false">IF($B118&gt;Input!$O$22,$D117,($D117+Input!$O$28)*(1+Input!$O$27/(100*12)))</f>
        <v>71251.4222720441</v>
      </c>
      <c r="E118" s="69" t="n">
        <f aca="false">IF($B118&gt;Input!$O$29,$E117,($E117+Input!$O$35)*(1+Input!$O$34/(100*12)))</f>
        <v>66867.3398100377</v>
      </c>
      <c r="F118" s="69" t="n">
        <f aca="false">IF($B118&gt;Input!$O$36,$F117,($F117+Input!$O$42)*(1+Input!$O$41/(100*12)))</f>
        <v>0</v>
      </c>
      <c r="G118" s="68"/>
      <c r="H118" s="69" t="n">
        <f aca="false">(IF(AND(($B118&gt;=Input!$O$22),($B118&lt;=Input!$O$24)),$H117+Input!$O$23/Input!$O$25,$H117))</f>
        <v>0</v>
      </c>
      <c r="I118" s="69" t="n">
        <f aca="false">(IF(AND(($B118&gt;Input!$O$29),($B118&lt;=Input!$O$31)),$I117+Input!$O$30/Input!$O$32,$I117))</f>
        <v>0</v>
      </c>
      <c r="J118" s="69" t="n">
        <f aca="false">(IF(AND(($B118&gt;=Input!$O$36),($B118&lt;=Input!$O$38)),$J117+Input!$O$37/Input!$O$39,$J117))</f>
        <v>0</v>
      </c>
      <c r="K118" s="69"/>
      <c r="L118" s="69" t="n">
        <f aca="false">$D118+$E118+$F118+$H118+$I118+$J118</f>
        <v>138118.762082082</v>
      </c>
    </row>
    <row r="119" customFormat="false" ht="12.8" hidden="false" customHeight="false" outlineLevel="0" collapsed="false">
      <c r="A119" s="76" t="n">
        <v>115</v>
      </c>
      <c r="B119" s="68" t="n">
        <f aca="false">EOMONTH(Input!$C$7,A119)</f>
        <v>46418</v>
      </c>
      <c r="C119" s="68"/>
      <c r="D119" s="69" t="n">
        <f aca="false">IF($B119&gt;Input!$O$22,$D118,($D118+Input!$O$28)*(1+Input!$O$27/(100*12)))</f>
        <v>71739.7603462843</v>
      </c>
      <c r="E119" s="69" t="n">
        <f aca="false">IF($B119&gt;Input!$O$29,$E118,($E118+Input!$O$35)*(1+Input!$O$34/(100*12)))</f>
        <v>67341.0642760712</v>
      </c>
      <c r="F119" s="69" t="n">
        <f aca="false">IF($B119&gt;Input!$O$36,$F118,($F118+Input!$O$42)*(1+Input!$O$41/(100*12)))</f>
        <v>0</v>
      </c>
      <c r="G119" s="68"/>
      <c r="H119" s="69" t="n">
        <f aca="false">(IF(AND(($B119&gt;=Input!$O$22),($B119&lt;=Input!$O$24)),$H118+Input!$O$23/Input!$O$25,$H118))</f>
        <v>0</v>
      </c>
      <c r="I119" s="69" t="n">
        <f aca="false">(IF(AND(($B119&gt;Input!$O$29),($B119&lt;=Input!$O$31)),$I118+Input!$O$30/Input!$O$32,$I118))</f>
        <v>0</v>
      </c>
      <c r="J119" s="69" t="n">
        <f aca="false">(IF(AND(($B119&gt;=Input!$O$36),($B119&lt;=Input!$O$38)),$J118+Input!$O$37/Input!$O$39,$J118))</f>
        <v>0</v>
      </c>
      <c r="K119" s="69"/>
      <c r="L119" s="69" t="n">
        <f aca="false">$D119+$E119+$F119+$H119+$I119+$J119</f>
        <v>139080.824622355</v>
      </c>
    </row>
    <row r="120" customFormat="false" ht="12.8" hidden="false" customHeight="false" outlineLevel="0" collapsed="false">
      <c r="A120" s="76" t="n">
        <v>116</v>
      </c>
      <c r="B120" s="68" t="n">
        <f aca="false">EOMONTH(Input!$C$7,A120)</f>
        <v>46446</v>
      </c>
      <c r="C120" s="68"/>
      <c r="D120" s="69" t="n">
        <f aca="false">IF($B120&gt;Input!$O$22,$D119,($D119+Input!$O$28)*(1+Input!$O$27/(100*12)))</f>
        <v>72229.7262141052</v>
      </c>
      <c r="E120" s="69" t="n">
        <f aca="false">IF($B120&gt;Input!$O$29,$E119,($E119+Input!$O$35)*(1+Input!$O$34/(100*12)))</f>
        <v>67816.3678236581</v>
      </c>
      <c r="F120" s="69" t="n">
        <f aca="false">IF($B120&gt;Input!$O$36,$F119,($F119+Input!$O$42)*(1+Input!$O$41/(100*12)))</f>
        <v>0</v>
      </c>
      <c r="G120" s="68"/>
      <c r="H120" s="69" t="n">
        <f aca="false">(IF(AND(($B120&gt;=Input!$O$22),($B120&lt;=Input!$O$24)),$H119+Input!$O$23/Input!$O$25,$H119))</f>
        <v>0</v>
      </c>
      <c r="I120" s="69" t="n">
        <f aca="false">(IF(AND(($B120&gt;Input!$O$29),($B120&lt;=Input!$O$31)),$I119+Input!$O$30/Input!$O$32,$I119))</f>
        <v>0</v>
      </c>
      <c r="J120" s="69" t="n">
        <f aca="false">(IF(AND(($B120&gt;=Input!$O$36),($B120&lt;=Input!$O$38)),$J119+Input!$O$37/Input!$O$39,$J119))</f>
        <v>0</v>
      </c>
      <c r="K120" s="69"/>
      <c r="L120" s="69" t="n">
        <f aca="false">$D120+$E120+$F120+$H120+$I120+$J120</f>
        <v>140046.094037763</v>
      </c>
    </row>
    <row r="121" customFormat="false" ht="12.8" hidden="false" customHeight="false" outlineLevel="0" collapsed="false">
      <c r="A121" s="76" t="n">
        <v>117</v>
      </c>
      <c r="B121" s="68" t="n">
        <f aca="false">EOMONTH(Input!$C$7,A121)</f>
        <v>46477</v>
      </c>
      <c r="C121" s="68"/>
      <c r="D121" s="69" t="n">
        <f aca="false">IF($B121&gt;Input!$O$22,$D120,($D120+Input!$O$28)*(1+Input!$O$27/(100*12)))</f>
        <v>72721.3253014856</v>
      </c>
      <c r="E121" s="69" t="n">
        <f aca="false">IF($B121&gt;Input!$O$29,$E120,($E120+Input!$O$35)*(1+Input!$O$34/(100*12)))</f>
        <v>68293.2557164037</v>
      </c>
      <c r="F121" s="69" t="n">
        <f aca="false">IF($B121&gt;Input!$O$36,$F120,($F120+Input!$O$42)*(1+Input!$O$41/(100*12)))</f>
        <v>0</v>
      </c>
      <c r="G121" s="68"/>
      <c r="H121" s="69" t="n">
        <f aca="false">(IF(AND(($B121&gt;=Input!$O$22),($B121&lt;=Input!$O$24)),$H120+Input!$O$23/Input!$O$25,$H120))</f>
        <v>0</v>
      </c>
      <c r="I121" s="69" t="n">
        <f aca="false">(IF(AND(($B121&gt;Input!$O$29),($B121&lt;=Input!$O$31)),$I120+Input!$O$30/Input!$O$32,$I120))</f>
        <v>0</v>
      </c>
      <c r="J121" s="69" t="n">
        <f aca="false">(IF(AND(($B121&gt;=Input!$O$36),($B121&lt;=Input!$O$38)),$J120+Input!$O$37/Input!$O$39,$J120))</f>
        <v>0</v>
      </c>
      <c r="K121" s="69"/>
      <c r="L121" s="69" t="n">
        <f aca="false">$D121+$E121+$F121+$H121+$I121+$J121</f>
        <v>141014.581017889</v>
      </c>
    </row>
    <row r="122" customFormat="false" ht="12.8" hidden="false" customHeight="false" outlineLevel="0" collapsed="false">
      <c r="A122" s="76" t="n">
        <v>118</v>
      </c>
      <c r="B122" s="68" t="n">
        <f aca="false">EOMONTH(Input!$C$7,A122)</f>
        <v>46507</v>
      </c>
      <c r="C122" s="68"/>
      <c r="D122" s="69" t="n">
        <f aca="false">IF($B122&gt;Input!$O$22,$D121,($D121+Input!$O$28)*(1+Input!$O$27/(100*12)))</f>
        <v>73214.5630524905</v>
      </c>
      <c r="E122" s="69" t="n">
        <f aca="false">IF($B122&gt;Input!$O$29,$E121,($E121+Input!$O$35)*(1+Input!$O$34/(100*12)))</f>
        <v>68771.7332354583</v>
      </c>
      <c r="F122" s="69" t="n">
        <f aca="false">IF($B122&gt;Input!$O$36,$F121,($F121+Input!$O$42)*(1+Input!$O$41/(100*12)))</f>
        <v>0</v>
      </c>
      <c r="G122" s="68"/>
      <c r="H122" s="69" t="n">
        <f aca="false">(IF(AND(($B122&gt;=Input!$O$22),($B122&lt;=Input!$O$24)),$H121+Input!$O$23/Input!$O$25,$H121))</f>
        <v>0</v>
      </c>
      <c r="I122" s="69" t="n">
        <f aca="false">(IF(AND(($B122&gt;Input!$O$29),($B122&lt;=Input!$O$31)),$I121+Input!$O$30/Input!$O$32,$I121))</f>
        <v>0</v>
      </c>
      <c r="J122" s="69" t="n">
        <f aca="false">(IF(AND(($B122&gt;=Input!$O$36),($B122&lt;=Input!$O$38)),$J121+Input!$O$37/Input!$O$39,$J121))</f>
        <v>0</v>
      </c>
      <c r="K122" s="69"/>
      <c r="L122" s="69" t="n">
        <f aca="false">$D122+$E122+$F122+$H122+$I122+$J122</f>
        <v>141986.296287949</v>
      </c>
    </row>
    <row r="123" customFormat="false" ht="12.8" hidden="false" customHeight="false" outlineLevel="0" collapsed="false">
      <c r="A123" s="76" t="n">
        <v>119</v>
      </c>
      <c r="B123" s="68" t="n">
        <f aca="false">EOMONTH(Input!$C$7,A123)</f>
        <v>46538</v>
      </c>
      <c r="C123" s="68"/>
      <c r="D123" s="69" t="n">
        <f aca="false">IF($B123&gt;Input!$O$22,$D122,($D122+Input!$O$28)*(1+Input!$O$27/(100*12)))</f>
        <v>73709.4449293322</v>
      </c>
      <c r="E123" s="69" t="n">
        <f aca="false">IF($B123&gt;Input!$O$29,$E122,($E122+Input!$O$35)*(1+Input!$O$34/(100*12)))</f>
        <v>69251.8056795765</v>
      </c>
      <c r="F123" s="69" t="n">
        <f aca="false">IF($B123&gt;Input!$O$36,$F122,($F122+Input!$O$42)*(1+Input!$O$41/(100*12)))</f>
        <v>0</v>
      </c>
      <c r="G123" s="68"/>
      <c r="H123" s="69" t="n">
        <f aca="false">(IF(AND(($B123&gt;=Input!$O$22),($B123&lt;=Input!$O$24)),$H122+Input!$O$23/Input!$O$25,$H122))</f>
        <v>0</v>
      </c>
      <c r="I123" s="69" t="n">
        <f aca="false">(IF(AND(($B123&gt;Input!$O$29),($B123&lt;=Input!$O$31)),$I122+Input!$O$30/Input!$O$32,$I122))</f>
        <v>0</v>
      </c>
      <c r="J123" s="69" t="n">
        <f aca="false">(IF(AND(($B123&gt;=Input!$O$36),($B123&lt;=Input!$O$38)),$J122+Input!$O$37/Input!$O$39,$J122))</f>
        <v>0</v>
      </c>
      <c r="K123" s="69"/>
      <c r="L123" s="69" t="n">
        <f aca="false">$D123+$E123+$F123+$H123+$I123+$J123</f>
        <v>142961.250608909</v>
      </c>
    </row>
    <row r="124" customFormat="false" ht="12.8" hidden="false" customHeight="false" outlineLevel="0" collapsed="false">
      <c r="A124" s="76" t="n">
        <v>120</v>
      </c>
      <c r="B124" s="68" t="n">
        <f aca="false">EOMONTH(Input!$C$7,A124)</f>
        <v>46568</v>
      </c>
      <c r="C124" s="68"/>
      <c r="D124" s="69" t="n">
        <f aca="false">IF($B124&gt;Input!$O$22,$D123,($D123+Input!$O$28)*(1+Input!$O$27/(100*12)))</f>
        <v>74205.9764124299</v>
      </c>
      <c r="E124" s="69" t="n">
        <f aca="false">IF($B124&gt;Input!$O$29,$E123,($E123+Input!$O$35)*(1+Input!$O$34/(100*12)))</f>
        <v>69733.4783651751</v>
      </c>
      <c r="F124" s="69" t="n">
        <f aca="false">IF($B124&gt;Input!$O$36,$F123,($F123+Input!$O$42)*(1+Input!$O$41/(100*12)))</f>
        <v>0</v>
      </c>
      <c r="G124" s="68"/>
      <c r="H124" s="69" t="n">
        <f aca="false">(IF(AND(($B124&gt;=Input!$O$22),($B124&lt;=Input!$O$24)),$H123+Input!$O$23/Input!$O$25,$H123))</f>
        <v>0</v>
      </c>
      <c r="I124" s="69" t="n">
        <f aca="false">(IF(AND(($B124&gt;Input!$O$29),($B124&lt;=Input!$O$31)),$I123+Input!$O$30/Input!$O$32,$I123))</f>
        <v>0</v>
      </c>
      <c r="J124" s="69" t="n">
        <f aca="false">(IF(AND(($B124&gt;=Input!$O$36),($B124&lt;=Input!$O$38)),$J123+Input!$O$37/Input!$O$39,$J123))</f>
        <v>0</v>
      </c>
      <c r="K124" s="69"/>
      <c r="L124" s="69" t="n">
        <f aca="false">$D124+$E124+$F124+$H124+$I124+$J124</f>
        <v>143939.454777605</v>
      </c>
    </row>
    <row r="125" customFormat="false" ht="12.8" hidden="false" customHeight="false" outlineLevel="0" collapsed="false">
      <c r="A125" s="76" t="n">
        <v>121</v>
      </c>
      <c r="B125" s="68" t="n">
        <f aca="false">EOMONTH(Input!$C$7,A125)</f>
        <v>46599</v>
      </c>
      <c r="C125" s="68"/>
      <c r="D125" s="69" t="n">
        <f aca="false">IF($B125&gt;Input!$O$22,$D124,($D124+Input!$O$28)*(1+Input!$O$27/(100*12)))</f>
        <v>74704.1630004714</v>
      </c>
      <c r="E125" s="69" t="n">
        <f aca="false">IF($B125&gt;Input!$O$29,$E124,($E124+Input!$O$35)*(1+Input!$O$34/(100*12)))</f>
        <v>70216.7566263924</v>
      </c>
      <c r="F125" s="69" t="n">
        <f aca="false">IF($B125&gt;Input!$O$36,$F124,($F124+Input!$O$42)*(1+Input!$O$41/(100*12)))</f>
        <v>0</v>
      </c>
      <c r="G125" s="68"/>
      <c r="H125" s="69" t="n">
        <f aca="false">(IF(AND(($B125&gt;=Input!$O$22),($B125&lt;=Input!$O$24)),$H124+Input!$O$23/Input!$O$25,$H124))</f>
        <v>0</v>
      </c>
      <c r="I125" s="69" t="n">
        <f aca="false">(IF(AND(($B125&gt;Input!$O$29),($B125&lt;=Input!$O$31)),$I124+Input!$O$30/Input!$O$32,$I124))</f>
        <v>0</v>
      </c>
      <c r="J125" s="69" t="n">
        <f aca="false">(IF(AND(($B125&gt;=Input!$O$36),($B125&lt;=Input!$O$38)),$J124+Input!$O$37/Input!$O$39,$J124))</f>
        <v>0</v>
      </c>
      <c r="K125" s="69"/>
      <c r="L125" s="69" t="n">
        <f aca="false">$D125+$E125+$F125+$H125+$I125+$J125</f>
        <v>144920.919626864</v>
      </c>
    </row>
    <row r="126" customFormat="false" ht="12.8" hidden="false" customHeight="false" outlineLevel="0" collapsed="false">
      <c r="A126" s="76" t="n">
        <v>122</v>
      </c>
      <c r="B126" s="68" t="n">
        <f aca="false">EOMONTH(Input!$C$7,A126)</f>
        <v>46630</v>
      </c>
      <c r="C126" s="68"/>
      <c r="D126" s="69" t="n">
        <f aca="false">IF($B126&gt;Input!$O$22,$D125,($D125+Input!$O$28)*(1+Input!$O$27/(100*12)))</f>
        <v>75204.010210473</v>
      </c>
      <c r="E126" s="69" t="n">
        <f aca="false">IF($B126&gt;Input!$O$29,$E125,($E125+Input!$O$35)*(1+Input!$O$34/(100*12)))</f>
        <v>70701.645815147</v>
      </c>
      <c r="F126" s="69" t="n">
        <f aca="false">IF($B126&gt;Input!$O$36,$F125,($F125+Input!$O$42)*(1+Input!$O$41/(100*12)))</f>
        <v>0</v>
      </c>
      <c r="G126" s="68"/>
      <c r="H126" s="69" t="n">
        <f aca="false">(IF(AND(($B126&gt;=Input!$O$22),($B126&lt;=Input!$O$24)),$H125+Input!$O$23/Input!$O$25,$H125))</f>
        <v>0</v>
      </c>
      <c r="I126" s="69" t="n">
        <f aca="false">(IF(AND(($B126&gt;Input!$O$29),($B126&lt;=Input!$O$31)),$I125+Input!$O$30/Input!$O$32,$I125))</f>
        <v>0</v>
      </c>
      <c r="J126" s="69" t="n">
        <f aca="false">(IF(AND(($B126&gt;=Input!$O$36),($B126&lt;=Input!$O$38)),$J125+Input!$O$37/Input!$O$39,$J125))</f>
        <v>0</v>
      </c>
      <c r="K126" s="69"/>
      <c r="L126" s="69" t="n">
        <f aca="false">$D126+$E126+$F126+$H126+$I126+$J126</f>
        <v>145905.65602562</v>
      </c>
    </row>
    <row r="127" customFormat="false" ht="12.8" hidden="false" customHeight="false" outlineLevel="0" collapsed="false">
      <c r="A127" s="76" t="n">
        <v>123</v>
      </c>
      <c r="B127" s="68" t="n">
        <f aca="false">EOMONTH(Input!$C$7,A127)</f>
        <v>46660</v>
      </c>
      <c r="C127" s="68"/>
      <c r="D127" s="69" t="n">
        <f aca="false">IF($B127&gt;Input!$O$22,$D126,($D126+Input!$O$28)*(1+Input!$O$27/(100*12)))</f>
        <v>75705.5235778412</v>
      </c>
      <c r="E127" s="69" t="n">
        <f aca="false">IF($B127&gt;Input!$O$29,$E126,($E126+Input!$O$35)*(1+Input!$O$34/(100*12)))</f>
        <v>71188.1513011975</v>
      </c>
      <c r="F127" s="69" t="n">
        <f aca="false">IF($B127&gt;Input!$O$36,$F126,($F126+Input!$O$42)*(1+Input!$O$41/(100*12)))</f>
        <v>0</v>
      </c>
      <c r="G127" s="68"/>
      <c r="H127" s="69" t="n">
        <f aca="false">(IF(AND(($B127&gt;=Input!$O$22),($B127&lt;=Input!$O$24)),$H126+Input!$O$23/Input!$O$25,$H126))</f>
        <v>0</v>
      </c>
      <c r="I127" s="69" t="n">
        <f aca="false">(IF(AND(($B127&gt;Input!$O$29),($B127&lt;=Input!$O$31)),$I126+Input!$O$30/Input!$O$32,$I126))</f>
        <v>0</v>
      </c>
      <c r="J127" s="69" t="n">
        <f aca="false">(IF(AND(($B127&gt;=Input!$O$36),($B127&lt;=Input!$O$38)),$J126+Input!$O$37/Input!$O$39,$J126))</f>
        <v>0</v>
      </c>
      <c r="K127" s="69"/>
      <c r="L127" s="69" t="n">
        <f aca="false">$D127+$E127+$F127+$H127+$I127+$J127</f>
        <v>146893.674879039</v>
      </c>
    </row>
    <row r="128" customFormat="false" ht="12.8" hidden="false" customHeight="false" outlineLevel="0" collapsed="false">
      <c r="A128" s="76" t="n">
        <v>124</v>
      </c>
      <c r="B128" s="68" t="n">
        <f aca="false">EOMONTH(Input!$C$7,A128)</f>
        <v>46691</v>
      </c>
      <c r="C128" s="68"/>
      <c r="D128" s="69" t="n">
        <f aca="false">IF($B128&gt;Input!$O$22,$D127,($D127+Input!$O$28)*(1+Input!$O$27/(100*12)))</f>
        <v>76208.708656434</v>
      </c>
      <c r="E128" s="69" t="n">
        <f aca="false">IF($B128&gt;Input!$O$29,$E127,($E127+Input!$O$35)*(1+Input!$O$34/(100*12)))</f>
        <v>71676.2784722015</v>
      </c>
      <c r="F128" s="69" t="n">
        <f aca="false">IF($B128&gt;Input!$O$36,$F127,($F127+Input!$O$42)*(1+Input!$O$41/(100*12)))</f>
        <v>0</v>
      </c>
      <c r="G128" s="68"/>
      <c r="H128" s="69" t="n">
        <f aca="false">(IF(AND(($B128&gt;=Input!$O$22),($B128&lt;=Input!$O$24)),$H127+Input!$O$23/Input!$O$25,$H127))</f>
        <v>0</v>
      </c>
      <c r="I128" s="69" t="n">
        <f aca="false">(IF(AND(($B128&gt;Input!$O$29),($B128&lt;=Input!$O$31)),$I127+Input!$O$30/Input!$O$32,$I127))</f>
        <v>0</v>
      </c>
      <c r="J128" s="69" t="n">
        <f aca="false">(IF(AND(($B128&gt;=Input!$O$36),($B128&lt;=Input!$O$38)),$J127+Input!$O$37/Input!$O$39,$J127))</f>
        <v>0</v>
      </c>
      <c r="K128" s="69"/>
      <c r="L128" s="69" t="n">
        <f aca="false">$D128+$E128+$F128+$H128+$I128+$J128</f>
        <v>147884.987128636</v>
      </c>
    </row>
    <row r="129" customFormat="false" ht="12.8" hidden="false" customHeight="false" outlineLevel="0" collapsed="false">
      <c r="A129" s="76" t="n">
        <v>125</v>
      </c>
      <c r="B129" s="68" t="n">
        <f aca="false">EOMONTH(Input!$C$7,A129)</f>
        <v>46721</v>
      </c>
      <c r="C129" s="68"/>
      <c r="D129" s="69" t="n">
        <f aca="false">IF($B129&gt;Input!$O$22,$D128,($D128+Input!$O$28)*(1+Input!$O$27/(100*12)))</f>
        <v>76713.5710186221</v>
      </c>
      <c r="E129" s="69" t="n">
        <f aca="false">IF($B129&gt;Input!$O$29,$E128,($E128+Input!$O$35)*(1+Input!$O$34/(100*12)))</f>
        <v>72166.0327337755</v>
      </c>
      <c r="F129" s="69" t="n">
        <f aca="false">IF($B129&gt;Input!$O$36,$F128,($F128+Input!$O$42)*(1+Input!$O$41/(100*12)))</f>
        <v>0</v>
      </c>
      <c r="G129" s="68"/>
      <c r="H129" s="69" t="n">
        <f aca="false">(IF(AND(($B129&gt;=Input!$O$22),($B129&lt;=Input!$O$24)),$H128+Input!$O$23/Input!$O$25,$H128))</f>
        <v>0</v>
      </c>
      <c r="I129" s="69" t="n">
        <f aca="false">(IF(AND(($B129&gt;Input!$O$29),($B129&lt;=Input!$O$31)),$I128+Input!$O$30/Input!$O$32,$I128))</f>
        <v>0</v>
      </c>
      <c r="J129" s="69" t="n">
        <f aca="false">(IF(AND(($B129&gt;=Input!$O$36),($B129&lt;=Input!$O$38)),$J128+Input!$O$37/Input!$O$39,$J128))</f>
        <v>0</v>
      </c>
      <c r="K129" s="69"/>
      <c r="L129" s="69" t="n">
        <f aca="false">$D129+$E129+$F129+$H129+$I129+$J129</f>
        <v>148879.603752398</v>
      </c>
    </row>
    <row r="130" customFormat="false" ht="12.8" hidden="false" customHeight="false" outlineLevel="0" collapsed="false">
      <c r="A130" s="76" t="n">
        <v>126</v>
      </c>
      <c r="B130" s="68" t="n">
        <f aca="false">EOMONTH(Input!$C$7,A130)</f>
        <v>46752</v>
      </c>
      <c r="C130" s="68"/>
      <c r="D130" s="69" t="n">
        <f aca="false">IF($B130&gt;Input!$O$22,$D129,($D129+Input!$O$28)*(1+Input!$O$27/(100*12)))</f>
        <v>77220.1162553509</v>
      </c>
      <c r="E130" s="69" t="n">
        <f aca="false">IF($B130&gt;Input!$O$29,$E129,($E129+Input!$O$35)*(1+Input!$O$34/(100*12)))</f>
        <v>72657.4195095548</v>
      </c>
      <c r="F130" s="69" t="n">
        <f aca="false">IF($B130&gt;Input!$O$36,$F129,($F129+Input!$O$42)*(1+Input!$O$41/(100*12)))</f>
        <v>0</v>
      </c>
      <c r="G130" s="68"/>
      <c r="H130" s="69" t="n">
        <f aca="false">(IF(AND(($B130&gt;=Input!$O$22),($B130&lt;=Input!$O$24)),$H129+Input!$O$23/Input!$O$25,$H129))</f>
        <v>0</v>
      </c>
      <c r="I130" s="69" t="n">
        <f aca="false">(IF(AND(($B130&gt;Input!$O$29),($B130&lt;=Input!$O$31)),$I129+Input!$O$30/Input!$O$32,$I129))</f>
        <v>0</v>
      </c>
      <c r="J130" s="69" t="n">
        <f aca="false">(IF(AND(($B130&gt;=Input!$O$36),($B130&lt;=Input!$O$38)),$J129+Input!$O$37/Input!$O$39,$J129))</f>
        <v>0</v>
      </c>
      <c r="K130" s="69"/>
      <c r="L130" s="69" t="n">
        <f aca="false">$D130+$E130+$F130+$H130+$I130+$J130</f>
        <v>149877.535764906</v>
      </c>
    </row>
    <row r="131" customFormat="false" ht="12.8" hidden="false" customHeight="false" outlineLevel="0" collapsed="false">
      <c r="A131" s="76" t="n">
        <v>127</v>
      </c>
      <c r="B131" s="68" t="n">
        <f aca="false">EOMONTH(Input!$C$7,A131)</f>
        <v>46783</v>
      </c>
      <c r="C131" s="68"/>
      <c r="D131" s="69" t="n">
        <f aca="false">IF($B131&gt;Input!$O$22,$D130,($D130+Input!$O$28)*(1+Input!$O$27/(100*12)))</f>
        <v>77728.3499762021</v>
      </c>
      <c r="E131" s="69" t="n">
        <f aca="false">IF($B131&gt;Input!$O$29,$E130,($E130+Input!$O$35)*(1+Input!$O$34/(100*12)))</f>
        <v>73150.4442412533</v>
      </c>
      <c r="F131" s="69" t="n">
        <f aca="false">IF($B131&gt;Input!$O$36,$F130,($F130+Input!$O$42)*(1+Input!$O$41/(100*12)))</f>
        <v>0</v>
      </c>
      <c r="G131" s="68"/>
      <c r="H131" s="69" t="n">
        <f aca="false">(IF(AND(($B131&gt;=Input!$O$22),($B131&lt;=Input!$O$24)),$H130+Input!$O$23/Input!$O$25,$H130))</f>
        <v>0</v>
      </c>
      <c r="I131" s="69" t="n">
        <f aca="false">(IF(AND(($B131&gt;Input!$O$29),($B131&lt;=Input!$O$31)),$I130+Input!$O$30/Input!$O$32,$I130))</f>
        <v>0</v>
      </c>
      <c r="J131" s="69" t="n">
        <f aca="false">(IF(AND(($B131&gt;=Input!$O$36),($B131&lt;=Input!$O$38)),$J130+Input!$O$37/Input!$O$39,$J130))</f>
        <v>0</v>
      </c>
      <c r="K131" s="69"/>
      <c r="L131" s="69" t="n">
        <f aca="false">$D131+$E131+$F131+$H131+$I131+$J131</f>
        <v>150878.794217455</v>
      </c>
    </row>
    <row r="132" customFormat="false" ht="12.8" hidden="false" customHeight="false" outlineLevel="0" collapsed="false">
      <c r="A132" s="76" t="n">
        <v>128</v>
      </c>
      <c r="B132" s="68" t="n">
        <f aca="false">EOMONTH(Input!$C$7,A132)</f>
        <v>46812</v>
      </c>
      <c r="C132" s="68"/>
      <c r="D132" s="69" t="n">
        <f aca="false">IF($B132&gt;Input!$O$22,$D131,($D131+Input!$O$28)*(1+Input!$O$27/(100*12)))</f>
        <v>78238.2778094561</v>
      </c>
      <c r="E132" s="69" t="n">
        <f aca="false">IF($B132&gt;Input!$O$29,$E131,($E131+Input!$O$35)*(1+Input!$O$34/(100*12)))</f>
        <v>73645.1123887242</v>
      </c>
      <c r="F132" s="69" t="n">
        <f aca="false">IF($B132&gt;Input!$O$36,$F131,($F131+Input!$O$42)*(1+Input!$O$41/(100*12)))</f>
        <v>0</v>
      </c>
      <c r="G132" s="68"/>
      <c r="H132" s="69" t="n">
        <f aca="false">(IF(AND(($B132&gt;=Input!$O$22),($B132&lt;=Input!$O$24)),$H131+Input!$O$23/Input!$O$25,$H131))</f>
        <v>0</v>
      </c>
      <c r="I132" s="69" t="n">
        <f aca="false">(IF(AND(($B132&gt;Input!$O$29),($B132&lt;=Input!$O$31)),$I131+Input!$O$30/Input!$O$32,$I131))</f>
        <v>0</v>
      </c>
      <c r="J132" s="69" t="n">
        <f aca="false">(IF(AND(($B132&gt;=Input!$O$36),($B132&lt;=Input!$O$38)),$J131+Input!$O$37/Input!$O$39,$J131))</f>
        <v>0</v>
      </c>
      <c r="K132" s="69"/>
      <c r="L132" s="69" t="n">
        <f aca="false">$D132+$E132+$F132+$H132+$I132+$J132</f>
        <v>151883.39019818</v>
      </c>
    </row>
    <row r="133" customFormat="false" ht="12.8" hidden="false" customHeight="false" outlineLevel="0" collapsed="false">
      <c r="A133" s="76" t="n">
        <v>129</v>
      </c>
      <c r="B133" s="68" t="n">
        <f aca="false">EOMONTH(Input!$C$7,A133)</f>
        <v>46843</v>
      </c>
      <c r="C133" s="68"/>
      <c r="D133" s="69" t="n">
        <f aca="false">IF($B133&gt;Input!$O$22,$D132,($D132+Input!$O$28)*(1+Input!$O$27/(100*12)))</f>
        <v>78749.9054021543</v>
      </c>
      <c r="E133" s="69" t="n">
        <f aca="false">IF($B133&gt;Input!$O$29,$E132,($E132+Input!$O$35)*(1+Input!$O$34/(100*12)))</f>
        <v>74141.4294300199</v>
      </c>
      <c r="F133" s="69" t="n">
        <f aca="false">IF($B133&gt;Input!$O$36,$F132,($F132+Input!$O$42)*(1+Input!$O$41/(100*12)))</f>
        <v>0</v>
      </c>
      <c r="G133" s="68"/>
      <c r="H133" s="69" t="n">
        <f aca="false">(IF(AND(($B133&gt;=Input!$O$22),($B133&lt;=Input!$O$24)),$H132+Input!$O$23/Input!$O$25,$H132))</f>
        <v>0</v>
      </c>
      <c r="I133" s="69" t="n">
        <f aca="false">(IF(AND(($B133&gt;Input!$O$29),($B133&lt;=Input!$O$31)),$I132+Input!$O$30/Input!$O$32,$I132))</f>
        <v>0</v>
      </c>
      <c r="J133" s="69" t="n">
        <f aca="false">(IF(AND(($B133&gt;=Input!$O$36),($B133&lt;=Input!$O$38)),$J132+Input!$O$37/Input!$O$39,$J132))</f>
        <v>0</v>
      </c>
      <c r="K133" s="69"/>
      <c r="L133" s="69" t="n">
        <f aca="false">$D133+$E133+$F133+$H133+$I133+$J133</f>
        <v>152891.334832174</v>
      </c>
    </row>
    <row r="134" customFormat="false" ht="12.8" hidden="false" customHeight="false" outlineLevel="0" collapsed="false">
      <c r="A134" s="76" t="n">
        <v>130</v>
      </c>
      <c r="B134" s="68" t="n">
        <f aca="false">EOMONTH(Input!$C$7,A134)</f>
        <v>46873</v>
      </c>
      <c r="C134" s="68"/>
      <c r="D134" s="69" t="n">
        <f aca="false">IF($B134&gt;Input!$O$22,$D133,($D133+Input!$O$28)*(1+Input!$O$27/(100*12)))</f>
        <v>79263.2384201615</v>
      </c>
      <c r="E134" s="69" t="n">
        <f aca="false">IF($B134&gt;Input!$O$29,$E133,($E133+Input!$O$35)*(1+Input!$O$34/(100*12)))</f>
        <v>74639.4008614533</v>
      </c>
      <c r="F134" s="69" t="n">
        <f aca="false">IF($B134&gt;Input!$O$36,$F133,($F133+Input!$O$42)*(1+Input!$O$41/(100*12)))</f>
        <v>0</v>
      </c>
      <c r="G134" s="68"/>
      <c r="H134" s="69" t="n">
        <f aca="false">(IF(AND(($B134&gt;=Input!$O$22),($B134&lt;=Input!$O$24)),$H133+Input!$O$23/Input!$O$25,$H133))</f>
        <v>0</v>
      </c>
      <c r="I134" s="69" t="n">
        <f aca="false">(IF(AND(($B134&gt;Input!$O$29),($B134&lt;=Input!$O$31)),$I133+Input!$O$30/Input!$O$32,$I133))</f>
        <v>0</v>
      </c>
      <c r="J134" s="69" t="n">
        <f aca="false">(IF(AND(($B134&gt;=Input!$O$36),($B134&lt;=Input!$O$38)),$J133+Input!$O$37/Input!$O$39,$J133))</f>
        <v>0</v>
      </c>
      <c r="K134" s="69"/>
      <c r="L134" s="69" t="n">
        <f aca="false">$D134+$E134+$F134+$H134+$I134+$J134</f>
        <v>153902.639281615</v>
      </c>
    </row>
    <row r="135" customFormat="false" ht="12.8" hidden="false" customHeight="false" outlineLevel="0" collapsed="false">
      <c r="A135" s="76" t="n">
        <v>131</v>
      </c>
      <c r="B135" s="68" t="n">
        <f aca="false">EOMONTH(Input!$C$7,A135)</f>
        <v>46904</v>
      </c>
      <c r="C135" s="68"/>
      <c r="D135" s="69" t="n">
        <f aca="false">IF($B135&gt;Input!$O$22,$D134,($D134+Input!$O$28)*(1+Input!$O$27/(100*12)))</f>
        <v>79778.2825482287</v>
      </c>
      <c r="E135" s="69" t="n">
        <f aca="false">IF($B135&gt;Input!$O$29,$E134,($E134+Input!$O$35)*(1+Input!$O$34/(100*12)))</f>
        <v>75139.0321976582</v>
      </c>
      <c r="F135" s="69" t="n">
        <f aca="false">IF($B135&gt;Input!$O$36,$F134,($F134+Input!$O$42)*(1+Input!$O$41/(100*12)))</f>
        <v>0</v>
      </c>
      <c r="G135" s="68"/>
      <c r="H135" s="69" t="n">
        <f aca="false">(IF(AND(($B135&gt;=Input!$O$22),($B135&lt;=Input!$O$24)),$H134+Input!$O$23/Input!$O$25,$H134))</f>
        <v>0</v>
      </c>
      <c r="I135" s="69" t="n">
        <f aca="false">(IF(AND(($B135&gt;Input!$O$29),($B135&lt;=Input!$O$31)),$I134+Input!$O$30/Input!$O$32,$I134))</f>
        <v>0</v>
      </c>
      <c r="J135" s="69" t="n">
        <f aca="false">(IF(AND(($B135&gt;=Input!$O$36),($B135&lt;=Input!$O$38)),$J134+Input!$O$37/Input!$O$39,$J134))</f>
        <v>0</v>
      </c>
      <c r="K135" s="69"/>
      <c r="L135" s="69" t="n">
        <f aca="false">$D135+$E135+$F135+$H135+$I135+$J135</f>
        <v>154917.314745887</v>
      </c>
    </row>
    <row r="136" customFormat="false" ht="12.8" hidden="false" customHeight="false" outlineLevel="0" collapsed="false">
      <c r="A136" s="76" t="n">
        <v>132</v>
      </c>
      <c r="B136" s="68" t="n">
        <f aca="false">EOMONTH(Input!$C$7,A136)</f>
        <v>46934</v>
      </c>
      <c r="C136" s="68"/>
      <c r="D136" s="69" t="n">
        <f aca="false">IF($B136&gt;Input!$O$22,$D135,($D135+Input!$O$28)*(1+Input!$O$27/(100*12)))</f>
        <v>80295.0434900561</v>
      </c>
      <c r="E136" s="69" t="n">
        <f aca="false">IF($B136&gt;Input!$O$29,$E135,($E135+Input!$O$35)*(1+Input!$O$34/(100*12)))</f>
        <v>75640.3289716504</v>
      </c>
      <c r="F136" s="69" t="n">
        <f aca="false">IF($B136&gt;Input!$O$36,$F135,($F135+Input!$O$42)*(1+Input!$O$41/(100*12)))</f>
        <v>0</v>
      </c>
      <c r="G136" s="68"/>
      <c r="H136" s="69" t="n">
        <f aca="false">(IF(AND(($B136&gt;=Input!$O$22),($B136&lt;=Input!$O$24)),$H135+Input!$O$23/Input!$O$25,$H135))</f>
        <v>0</v>
      </c>
      <c r="I136" s="69" t="n">
        <f aca="false">(IF(AND(($B136&gt;Input!$O$29),($B136&lt;=Input!$O$31)),$I135+Input!$O$30/Input!$O$32,$I135))</f>
        <v>0</v>
      </c>
      <c r="J136" s="69" t="n">
        <f aca="false">(IF(AND(($B136&gt;=Input!$O$36),($B136&lt;=Input!$O$38)),$J135+Input!$O$37/Input!$O$39,$J135))</f>
        <v>0</v>
      </c>
      <c r="K136" s="69"/>
      <c r="L136" s="69" t="n">
        <f aca="false">$D136+$E136+$F136+$H136+$I136+$J136</f>
        <v>155935.372461706</v>
      </c>
    </row>
    <row r="137" customFormat="false" ht="12.8" hidden="false" customHeight="false" outlineLevel="0" collapsed="false">
      <c r="A137" s="76" t="n">
        <v>133</v>
      </c>
      <c r="B137" s="68" t="n">
        <f aca="false">EOMONTH(Input!$C$7,A137)</f>
        <v>46965</v>
      </c>
      <c r="C137" s="68"/>
      <c r="D137" s="69" t="n">
        <f aca="false">IF($B137&gt;Input!$O$22,$D136,($D136+Input!$O$28)*(1+Input!$O$27/(100*12)))</f>
        <v>80813.5269683563</v>
      </c>
      <c r="E137" s="69" t="n">
        <f aca="false">IF($B137&gt;Input!$O$29,$E136,($E136+Input!$O$35)*(1+Input!$O$34/(100*12)))</f>
        <v>76143.2967348892</v>
      </c>
      <c r="F137" s="69" t="n">
        <f aca="false">IF($B137&gt;Input!$O$36,$F136,($F136+Input!$O$42)*(1+Input!$O$41/(100*12)))</f>
        <v>0</v>
      </c>
      <c r="G137" s="68"/>
      <c r="H137" s="69" t="n">
        <f aca="false">(IF(AND(($B137&gt;=Input!$O$22),($B137&lt;=Input!$O$24)),$H136+Input!$O$23/Input!$O$25,$H136))</f>
        <v>0</v>
      </c>
      <c r="I137" s="69" t="n">
        <f aca="false">(IF(AND(($B137&gt;Input!$O$29),($B137&lt;=Input!$O$31)),$I136+Input!$O$30/Input!$O$32,$I136))</f>
        <v>0</v>
      </c>
      <c r="J137" s="69" t="n">
        <f aca="false">(IF(AND(($B137&gt;=Input!$O$36),($B137&lt;=Input!$O$38)),$J136+Input!$O$37/Input!$O$39,$J136))</f>
        <v>0</v>
      </c>
      <c r="K137" s="69"/>
      <c r="L137" s="69" t="n">
        <f aca="false">$D137+$E137+$F137+$H137+$I137+$J137</f>
        <v>156956.823703245</v>
      </c>
    </row>
    <row r="138" customFormat="false" ht="12.8" hidden="false" customHeight="false" outlineLevel="0" collapsed="false">
      <c r="A138" s="76" t="n">
        <v>134</v>
      </c>
      <c r="B138" s="68" t="n">
        <f aca="false">EOMONTH(Input!$C$7,A138)</f>
        <v>46996</v>
      </c>
      <c r="C138" s="68"/>
      <c r="D138" s="69" t="n">
        <f aca="false">IF($B138&gt;Input!$O$22,$D137,($D137+Input!$O$28)*(1+Input!$O$27/(100*12)))</f>
        <v>81333.7387249175</v>
      </c>
      <c r="E138" s="69" t="n">
        <f aca="false">IF($B138&gt;Input!$O$29,$E137,($E137+Input!$O$35)*(1+Input!$O$34/(100*12)))</f>
        <v>76647.9410573388</v>
      </c>
      <c r="F138" s="69" t="n">
        <f aca="false">IF($B138&gt;Input!$O$36,$F137,($F137+Input!$O$42)*(1+Input!$O$41/(100*12)))</f>
        <v>0</v>
      </c>
      <c r="G138" s="68"/>
      <c r="H138" s="69" t="n">
        <f aca="false">(IF(AND(($B138&gt;=Input!$O$22),($B138&lt;=Input!$O$24)),$H137+Input!$O$23/Input!$O$25,$H137))</f>
        <v>0</v>
      </c>
      <c r="I138" s="69" t="n">
        <f aca="false">(IF(AND(($B138&gt;Input!$O$29),($B138&lt;=Input!$O$31)),$I137+Input!$O$30/Input!$O$32,$I137))</f>
        <v>0</v>
      </c>
      <c r="J138" s="69" t="n">
        <f aca="false">(IF(AND(($B138&gt;=Input!$O$36),($B138&lt;=Input!$O$38)),$J137+Input!$O$37/Input!$O$39,$J137))</f>
        <v>0</v>
      </c>
      <c r="K138" s="69"/>
      <c r="L138" s="69" t="n">
        <f aca="false">$D138+$E138+$F138+$H138+$I138+$J138</f>
        <v>157981.679782256</v>
      </c>
    </row>
    <row r="139" customFormat="false" ht="12.8" hidden="false" customHeight="false" outlineLevel="0" collapsed="false">
      <c r="A139" s="76" t="n">
        <v>135</v>
      </c>
      <c r="B139" s="68" t="n">
        <f aca="false">EOMONTH(Input!$C$7,A139)</f>
        <v>47026</v>
      </c>
      <c r="C139" s="68"/>
      <c r="D139" s="69" t="n">
        <f aca="false">IF($B139&gt;Input!$O$22,$D138,($D138+Input!$O$28)*(1+Input!$O$27/(100*12)))</f>
        <v>81855.6845206672</v>
      </c>
      <c r="E139" s="69" t="n">
        <f aca="false">IF($B139&gt;Input!$O$29,$E138,($E138+Input!$O$35)*(1+Input!$O$34/(100*12)))</f>
        <v>77154.26752753</v>
      </c>
      <c r="F139" s="69" t="n">
        <f aca="false">IF($B139&gt;Input!$O$36,$F138,($F138+Input!$O$42)*(1+Input!$O$41/(100*12)))</f>
        <v>0</v>
      </c>
      <c r="G139" s="68"/>
      <c r="H139" s="69" t="n">
        <f aca="false">(IF(AND(($B139&gt;=Input!$O$22),($B139&lt;=Input!$O$24)),$H138+Input!$O$23/Input!$O$25,$H138))</f>
        <v>0</v>
      </c>
      <c r="I139" s="69" t="n">
        <f aca="false">(IF(AND(($B139&gt;Input!$O$29),($B139&lt;=Input!$O$31)),$I138+Input!$O$30/Input!$O$32,$I138))</f>
        <v>0</v>
      </c>
      <c r="J139" s="69" t="n">
        <f aca="false">(IF(AND(($B139&gt;=Input!$O$36),($B139&lt;=Input!$O$38)),$J138+Input!$O$37/Input!$O$39,$J138))</f>
        <v>0</v>
      </c>
      <c r="K139" s="69"/>
      <c r="L139" s="69" t="n">
        <f aca="false">$D139+$E139+$F139+$H139+$I139+$J139</f>
        <v>159009.952048197</v>
      </c>
    </row>
    <row r="140" customFormat="false" ht="12.8" hidden="false" customHeight="false" outlineLevel="0" collapsed="false">
      <c r="A140" s="76" t="n">
        <v>136</v>
      </c>
      <c r="B140" s="68" t="n">
        <f aca="false">EOMONTH(Input!$C$7,A140)</f>
        <v>47057</v>
      </c>
      <c r="C140" s="68"/>
      <c r="D140" s="69" t="n">
        <f aca="false">IF($B140&gt;Input!$O$22,$D139,($D139+Input!$O$28)*(1+Input!$O$27/(100*12)))</f>
        <v>82379.3701357361</v>
      </c>
      <c r="E140" s="69" t="n">
        <f aca="false">IF($B140&gt;Input!$O$29,$E139,($E139+Input!$O$35)*(1+Input!$O$34/(100*12)))</f>
        <v>77662.2817526218</v>
      </c>
      <c r="F140" s="69" t="n">
        <f aca="false">IF($B140&gt;Input!$O$36,$F139,($F139+Input!$O$42)*(1+Input!$O$41/(100*12)))</f>
        <v>0</v>
      </c>
      <c r="G140" s="68"/>
      <c r="H140" s="69" t="n">
        <f aca="false">(IF(AND(($B140&gt;=Input!$O$22),($B140&lt;=Input!$O$24)),$H139+Input!$O$23/Input!$O$25,$H139))</f>
        <v>0</v>
      </c>
      <c r="I140" s="69" t="n">
        <f aca="false">(IF(AND(($B140&gt;Input!$O$29),($B140&lt;=Input!$O$31)),$I139+Input!$O$30/Input!$O$32,$I139))</f>
        <v>0</v>
      </c>
      <c r="J140" s="69" t="n">
        <f aca="false">(IF(AND(($B140&gt;=Input!$O$36),($B140&lt;=Input!$O$38)),$J139+Input!$O$37/Input!$O$39,$J139))</f>
        <v>0</v>
      </c>
      <c r="K140" s="69"/>
      <c r="L140" s="69" t="n">
        <f aca="false">$D140+$E140+$F140+$H140+$I140+$J140</f>
        <v>160041.651888358</v>
      </c>
    </row>
    <row r="141" customFormat="false" ht="12.8" hidden="false" customHeight="false" outlineLevel="0" collapsed="false">
      <c r="A141" s="76" t="n">
        <v>137</v>
      </c>
      <c r="B141" s="68" t="n">
        <f aca="false">EOMONTH(Input!$C$7,A141)</f>
        <v>47087</v>
      </c>
      <c r="C141" s="68"/>
      <c r="D141" s="69" t="n">
        <f aca="false">IF($B141&gt;Input!$O$22,$D140,($D140+Input!$O$28)*(1+Input!$O$27/(100*12)))</f>
        <v>82904.8013695219</v>
      </c>
      <c r="E141" s="69" t="n">
        <f aca="false">IF($B141&gt;Input!$O$29,$E140,($E140+Input!$O$35)*(1+Input!$O$34/(100*12)))</f>
        <v>78171.9893584638</v>
      </c>
      <c r="F141" s="69" t="n">
        <f aca="false">IF($B141&gt;Input!$O$36,$F140,($F140+Input!$O$42)*(1+Input!$O$41/(100*12)))</f>
        <v>0</v>
      </c>
      <c r="G141" s="68"/>
      <c r="H141" s="69" t="n">
        <f aca="false">(IF(AND(($B141&gt;=Input!$O$22),($B141&lt;=Input!$O$24)),$H140+Input!$O$23/Input!$O$25,$H140))</f>
        <v>0</v>
      </c>
      <c r="I141" s="69" t="n">
        <f aca="false">(IF(AND(($B141&gt;Input!$O$29),($B141&lt;=Input!$O$31)),$I140+Input!$O$30/Input!$O$32,$I140))</f>
        <v>0</v>
      </c>
      <c r="J141" s="69" t="n">
        <f aca="false">(IF(AND(($B141&gt;=Input!$O$36),($B141&lt;=Input!$O$38)),$J140+Input!$O$37/Input!$O$39,$J140))</f>
        <v>0</v>
      </c>
      <c r="K141" s="69"/>
      <c r="L141" s="69" t="n">
        <f aca="false">$D141+$E141+$F141+$H141+$I141+$J141</f>
        <v>161076.790727986</v>
      </c>
    </row>
    <row r="142" customFormat="false" ht="12.8" hidden="false" customHeight="false" outlineLevel="0" collapsed="false">
      <c r="A142" s="76" t="n">
        <v>138</v>
      </c>
      <c r="B142" s="68" t="n">
        <f aca="false">EOMONTH(Input!$C$7,A142)</f>
        <v>47118</v>
      </c>
      <c r="C142" s="68"/>
      <c r="D142" s="69" t="n">
        <f aca="false">IF($B142&gt;Input!$O$22,$D141,($D141+Input!$O$28)*(1+Input!$O$27/(100*12)))</f>
        <v>83431.9840407537</v>
      </c>
      <c r="E142" s="69" t="n">
        <f aca="false">IF($B142&gt;Input!$O$29,$E141,($E141+Input!$O$35)*(1+Input!$O$34/(100*12)))</f>
        <v>78683.3959896587</v>
      </c>
      <c r="F142" s="69" t="n">
        <f aca="false">IF($B142&gt;Input!$O$36,$F141,($F141+Input!$O$42)*(1+Input!$O$41/(100*12)))</f>
        <v>0</v>
      </c>
      <c r="G142" s="68"/>
      <c r="H142" s="69" t="n">
        <f aca="false">(IF(AND(($B142&gt;=Input!$O$22),($B142&lt;=Input!$O$24)),$H141+Input!$O$23/Input!$O$25,$H141))</f>
        <v>0</v>
      </c>
      <c r="I142" s="69" t="n">
        <f aca="false">(IF(AND(($B142&gt;Input!$O$29),($B142&lt;=Input!$O$31)),$I141+Input!$O$30/Input!$O$32,$I141))</f>
        <v>0</v>
      </c>
      <c r="J142" s="69" t="n">
        <f aca="false">(IF(AND(($B142&gt;=Input!$O$36),($B142&lt;=Input!$O$38)),$J141+Input!$O$37/Input!$O$39,$J141))</f>
        <v>0</v>
      </c>
      <c r="K142" s="69"/>
      <c r="L142" s="69" t="n">
        <f aca="false">$D142+$E142+$F142+$H142+$I142+$J142</f>
        <v>162115.380030412</v>
      </c>
    </row>
    <row r="143" customFormat="false" ht="12.8" hidden="false" customHeight="false" outlineLevel="0" collapsed="false">
      <c r="A143" s="76" t="n">
        <v>139</v>
      </c>
      <c r="B143" s="68" t="n">
        <f aca="false">EOMONTH(Input!$C$7,A143)</f>
        <v>47149</v>
      </c>
      <c r="C143" s="68"/>
      <c r="D143" s="69" t="n">
        <f aca="false">IF($B143&gt;Input!$O$22,$D142,($D142+Input!$O$28)*(1+Input!$O$27/(100*12)))</f>
        <v>83960.9239875562</v>
      </c>
      <c r="E143" s="69" t="n">
        <f aca="false">IF($B143&gt;Input!$O$29,$E142,($E142+Input!$O$35)*(1+Input!$O$34/(100*12)))</f>
        <v>79196.5073096243</v>
      </c>
      <c r="F143" s="69" t="n">
        <f aca="false">IF($B143&gt;Input!$O$36,$F142,($F142+Input!$O$42)*(1+Input!$O$41/(100*12)))</f>
        <v>0</v>
      </c>
      <c r="G143" s="68"/>
      <c r="H143" s="69" t="n">
        <f aca="false">(IF(AND(($B143&gt;=Input!$O$22),($B143&lt;=Input!$O$24)),$H142+Input!$O$23/Input!$O$25,$H142))</f>
        <v>0</v>
      </c>
      <c r="I143" s="69" t="n">
        <f aca="false">(IF(AND(($B143&gt;Input!$O$29),($B143&lt;=Input!$O$31)),$I142+Input!$O$30/Input!$O$32,$I142))</f>
        <v>0</v>
      </c>
      <c r="J143" s="69" t="n">
        <f aca="false">(IF(AND(($B143&gt;=Input!$O$36),($B143&lt;=Input!$O$38)),$J142+Input!$O$37/Input!$O$39,$J142))</f>
        <v>0</v>
      </c>
      <c r="K143" s="69"/>
      <c r="L143" s="69" t="n">
        <f aca="false">$D143+$E143+$F143+$H143+$I143+$J143</f>
        <v>163157.43129718</v>
      </c>
    </row>
    <row r="144" customFormat="false" ht="12.8" hidden="false" customHeight="false" outlineLevel="0" collapsed="false">
      <c r="A144" s="76" t="n">
        <v>140</v>
      </c>
      <c r="B144" s="68" t="n">
        <f aca="false">EOMONTH(Input!$C$7,A144)</f>
        <v>47177</v>
      </c>
      <c r="C144" s="68"/>
      <c r="D144" s="69" t="n">
        <f aca="false">IF($B144&gt;Input!$O$22,$D143,($D143+Input!$O$28)*(1+Input!$O$27/(100*12)))</f>
        <v>84491.6270675147</v>
      </c>
      <c r="E144" s="69" t="n">
        <f aca="false">IF($B144&gt;Input!$O$29,$E143,($E143+Input!$O$35)*(1+Input!$O$34/(100*12)))</f>
        <v>79711.3290006563</v>
      </c>
      <c r="F144" s="69" t="n">
        <f aca="false">IF($B144&gt;Input!$O$36,$F143,($F143+Input!$O$42)*(1+Input!$O$41/(100*12)))</f>
        <v>0</v>
      </c>
      <c r="G144" s="68"/>
      <c r="H144" s="69" t="n">
        <f aca="false">(IF(AND(($B144&gt;=Input!$O$22),($B144&lt;=Input!$O$24)),$H143+Input!$O$23/Input!$O$25,$H143))</f>
        <v>0</v>
      </c>
      <c r="I144" s="69" t="n">
        <f aca="false">(IF(AND(($B144&gt;Input!$O$29),($B144&lt;=Input!$O$31)),$I143+Input!$O$30/Input!$O$32,$I143))</f>
        <v>0</v>
      </c>
      <c r="J144" s="69" t="n">
        <f aca="false">(IF(AND(($B144&gt;=Input!$O$36),($B144&lt;=Input!$O$38)),$J143+Input!$O$37/Input!$O$39,$J143))</f>
        <v>0</v>
      </c>
      <c r="K144" s="69"/>
      <c r="L144" s="69" t="n">
        <f aca="false">$D144+$E144+$F144+$H144+$I144+$J144</f>
        <v>164202.956068171</v>
      </c>
    </row>
    <row r="145" customFormat="false" ht="12.8" hidden="false" customHeight="false" outlineLevel="0" collapsed="false">
      <c r="A145" s="76" t="n">
        <v>141</v>
      </c>
      <c r="B145" s="68" t="n">
        <f aca="false">EOMONTH(Input!$C$7,A145)</f>
        <v>47208</v>
      </c>
      <c r="C145" s="68"/>
      <c r="D145" s="69" t="n">
        <f aca="false">IF($B145&gt;Input!$O$22,$D144,($D144+Input!$O$28)*(1+Input!$O$27/(100*12)))</f>
        <v>85024.0991577398</v>
      </c>
      <c r="E145" s="69" t="n">
        <f aca="false">IF($B145&gt;Input!$O$29,$E144,($E144+Input!$O$35)*(1+Input!$O$34/(100*12)))</f>
        <v>80227.8667639919</v>
      </c>
      <c r="F145" s="69" t="n">
        <f aca="false">IF($B145&gt;Input!$O$36,$F144,($F144+Input!$O$42)*(1+Input!$O$41/(100*12)))</f>
        <v>0</v>
      </c>
      <c r="G145" s="68"/>
      <c r="H145" s="69" t="n">
        <f aca="false">(IF(AND(($B145&gt;=Input!$O$22),($B145&lt;=Input!$O$24)),$H144+Input!$O$23/Input!$O$25,$H144))</f>
        <v>0</v>
      </c>
      <c r="I145" s="69" t="n">
        <f aca="false">(IF(AND(($B145&gt;Input!$O$29),($B145&lt;=Input!$O$31)),$I144+Input!$O$30/Input!$O$32,$I144))</f>
        <v>0</v>
      </c>
      <c r="J145" s="69" t="n">
        <f aca="false">(IF(AND(($B145&gt;=Input!$O$36),($B145&lt;=Input!$O$38)),$J144+Input!$O$37/Input!$O$39,$J144))</f>
        <v>0</v>
      </c>
      <c r="K145" s="69"/>
      <c r="L145" s="69" t="n">
        <f aca="false">$D145+$E145+$F145+$H145+$I145+$J145</f>
        <v>165251.965921732</v>
      </c>
    </row>
    <row r="146" customFormat="false" ht="12.8" hidden="false" customHeight="false" outlineLevel="0" collapsed="false">
      <c r="A146" s="76" t="n">
        <v>142</v>
      </c>
      <c r="B146" s="68" t="n">
        <f aca="false">EOMONTH(Input!$C$7,A146)</f>
        <v>47238</v>
      </c>
      <c r="C146" s="68"/>
      <c r="D146" s="69" t="n">
        <f aca="false">IF($B146&gt;Input!$O$22,$D145,($D145+Input!$O$28)*(1+Input!$O$27/(100*12)))</f>
        <v>85558.3461549322</v>
      </c>
      <c r="E146" s="69" t="n">
        <f aca="false">IF($B146&gt;Input!$O$29,$E145,($E145+Input!$O$35)*(1+Input!$O$34/(100*12)))</f>
        <v>80746.1263198718</v>
      </c>
      <c r="F146" s="69" t="n">
        <f aca="false">IF($B146&gt;Input!$O$36,$F145,($F145+Input!$O$42)*(1+Input!$O$41/(100*12)))</f>
        <v>0</v>
      </c>
      <c r="G146" s="68"/>
      <c r="H146" s="69" t="n">
        <f aca="false">(IF(AND(($B146&gt;=Input!$O$22),($B146&lt;=Input!$O$24)),$H145+Input!$O$23/Input!$O$25,$H145))</f>
        <v>0</v>
      </c>
      <c r="I146" s="69" t="n">
        <f aca="false">(IF(AND(($B146&gt;Input!$O$29),($B146&lt;=Input!$O$31)),$I145+Input!$O$30/Input!$O$32,$I145))</f>
        <v>0</v>
      </c>
      <c r="J146" s="69" t="n">
        <f aca="false">(IF(AND(($B146&gt;=Input!$O$36),($B146&lt;=Input!$O$38)),$J145+Input!$O$37/Input!$O$39,$J145))</f>
        <v>0</v>
      </c>
      <c r="K146" s="69"/>
      <c r="L146" s="69" t="n">
        <f aca="false">$D146+$E146+$F146+$H146+$I146+$J146</f>
        <v>166304.472474804</v>
      </c>
    </row>
    <row r="147" customFormat="false" ht="12.8" hidden="false" customHeight="false" outlineLevel="0" collapsed="false">
      <c r="A147" s="76" t="n">
        <v>143</v>
      </c>
      <c r="B147" s="68" t="n">
        <f aca="false">EOMONTH(Input!$C$7,A147)</f>
        <v>47269</v>
      </c>
      <c r="C147" s="68"/>
      <c r="D147" s="69" t="n">
        <f aca="false">IF($B147&gt;Input!$O$22,$D146,($D146+Input!$O$28)*(1+Input!$O$27/(100*12)))</f>
        <v>86094.3739754487</v>
      </c>
      <c r="E147" s="69" t="n">
        <f aca="false">IF($B147&gt;Input!$O$29,$E146,($E146+Input!$O$35)*(1+Input!$O$34/(100*12)))</f>
        <v>81266.1134076048</v>
      </c>
      <c r="F147" s="69" t="n">
        <f aca="false">IF($B147&gt;Input!$O$36,$F146,($F146+Input!$O$42)*(1+Input!$O$41/(100*12)))</f>
        <v>0</v>
      </c>
      <c r="G147" s="68"/>
      <c r="H147" s="69" t="n">
        <f aca="false">(IF(AND(($B147&gt;=Input!$O$22),($B147&lt;=Input!$O$24)),$H146+Input!$O$23/Input!$O$25,$H146))</f>
        <v>0</v>
      </c>
      <c r="I147" s="69" t="n">
        <f aca="false">(IF(AND(($B147&gt;Input!$O$29),($B147&lt;=Input!$O$31)),$I146+Input!$O$30/Input!$O$32,$I146))</f>
        <v>0</v>
      </c>
      <c r="J147" s="69" t="n">
        <f aca="false">(IF(AND(($B147&gt;=Input!$O$36),($B147&lt;=Input!$O$38)),$J146+Input!$O$37/Input!$O$39,$J146))</f>
        <v>0</v>
      </c>
      <c r="K147" s="69"/>
      <c r="L147" s="69" t="n">
        <f aca="false">$D147+$E147+$F147+$H147+$I147+$J147</f>
        <v>167360.487383053</v>
      </c>
    </row>
    <row r="148" customFormat="false" ht="12.8" hidden="false" customHeight="false" outlineLevel="0" collapsed="false">
      <c r="A148" s="76" t="n">
        <v>144</v>
      </c>
      <c r="B148" s="68" t="n">
        <f aca="false">EOMONTH(Input!$C$7,A148)</f>
        <v>47299</v>
      </c>
      <c r="C148" s="68"/>
      <c r="D148" s="69" t="n">
        <f aca="false">IF($B148&gt;Input!$O$22,$D147,($D147+Input!$O$28)*(1+Input!$O$27/(100*12)))</f>
        <v>86632.1885553669</v>
      </c>
      <c r="E148" s="69" t="n">
        <f aca="false">IF($B148&gt;Input!$O$29,$E147,($E147+Input!$O$35)*(1+Input!$O$34/(100*12)))</f>
        <v>81787.8337856301</v>
      </c>
      <c r="F148" s="69" t="n">
        <f aca="false">IF($B148&gt;Input!$O$36,$F147,($F147+Input!$O$42)*(1+Input!$O$41/(100*12)))</f>
        <v>0</v>
      </c>
      <c r="G148" s="68"/>
      <c r="H148" s="69" t="n">
        <f aca="false">(IF(AND(($B148&gt;=Input!$O$22),($B148&lt;=Input!$O$24)),$H147+Input!$O$23/Input!$O$25,$H147))</f>
        <v>0</v>
      </c>
      <c r="I148" s="69" t="n">
        <f aca="false">(IF(AND(($B148&gt;Input!$O$29),($B148&lt;=Input!$O$31)),$I147+Input!$O$30/Input!$O$32,$I147))</f>
        <v>0</v>
      </c>
      <c r="J148" s="69" t="n">
        <f aca="false">(IF(AND(($B148&gt;=Input!$O$36),($B148&lt;=Input!$O$38)),$J147+Input!$O$37/Input!$O$39,$J147))</f>
        <v>0</v>
      </c>
      <c r="K148" s="69"/>
      <c r="L148" s="69" t="n">
        <f aca="false">$D148+$E148+$F148+$H148+$I148+$J148</f>
        <v>168420.022340997</v>
      </c>
    </row>
    <row r="149" customFormat="false" ht="12.8" hidden="false" customHeight="false" outlineLevel="0" collapsed="false">
      <c r="A149" s="76" t="n">
        <v>145</v>
      </c>
      <c r="B149" s="68" t="n">
        <f aca="false">EOMONTH(Input!$C$7,A149)</f>
        <v>47330</v>
      </c>
      <c r="C149" s="68"/>
      <c r="D149" s="69" t="n">
        <f aca="false">IF($B149&gt;Input!$O$22,$D148,($D148+Input!$O$28)*(1+Input!$O$27/(100*12)))</f>
        <v>87171.7958505514</v>
      </c>
      <c r="E149" s="69" t="n">
        <f aca="false">IF($B149&gt;Input!$O$29,$E148,($E148+Input!$O$35)*(1+Input!$O$34/(100*12)))</f>
        <v>82311.2932315822</v>
      </c>
      <c r="F149" s="69" t="n">
        <f aca="false">IF($B149&gt;Input!$O$36,$F148,($F148+Input!$O$42)*(1+Input!$O$41/(100*12)))</f>
        <v>0</v>
      </c>
      <c r="G149" s="68"/>
      <c r="H149" s="69" t="n">
        <f aca="false">(IF(AND(($B149&gt;=Input!$O$22),($B149&lt;=Input!$O$24)),$H148+Input!$O$23/Input!$O$25,$H148))</f>
        <v>0</v>
      </c>
      <c r="I149" s="69" t="n">
        <f aca="false">(IF(AND(($B149&gt;Input!$O$29),($B149&lt;=Input!$O$31)),$I148+Input!$O$30/Input!$O$32,$I148))</f>
        <v>0</v>
      </c>
      <c r="J149" s="69" t="n">
        <f aca="false">(IF(AND(($B149&gt;=Input!$O$36),($B149&lt;=Input!$O$38)),$J148+Input!$O$37/Input!$O$39,$J148))</f>
        <v>0</v>
      </c>
      <c r="K149" s="69"/>
      <c r="L149" s="69" t="n">
        <f aca="false">$D149+$E149+$F149+$H149+$I149+$J149</f>
        <v>169483.089082134</v>
      </c>
    </row>
    <row r="150" customFormat="false" ht="12.8" hidden="false" customHeight="false" outlineLevel="0" collapsed="false">
      <c r="A150" s="76" t="n">
        <v>146</v>
      </c>
      <c r="B150" s="68" t="n">
        <f aca="false">EOMONTH(Input!$C$7,A150)</f>
        <v>47361</v>
      </c>
      <c r="C150" s="68"/>
      <c r="D150" s="69" t="n">
        <f aca="false">IF($B150&gt;Input!$O$22,$D149,($D149+Input!$O$28)*(1+Input!$O$27/(100*12)))</f>
        <v>87713.2018367199</v>
      </c>
      <c r="E150" s="69" t="n">
        <f aca="false">IF($B150&gt;Input!$O$29,$E149,($E149+Input!$O$35)*(1+Input!$O$34/(100*12)))</f>
        <v>82836.4975423542</v>
      </c>
      <c r="F150" s="69" t="n">
        <f aca="false">IF($B150&gt;Input!$O$36,$F149,($F149+Input!$O$42)*(1+Input!$O$41/(100*12)))</f>
        <v>0</v>
      </c>
      <c r="G150" s="68"/>
      <c r="H150" s="69" t="n">
        <f aca="false">(IF(AND(($B150&gt;=Input!$O$22),($B150&lt;=Input!$O$24)),$H149+Input!$O$23/Input!$O$25,$H149))</f>
        <v>0</v>
      </c>
      <c r="I150" s="69" t="n">
        <f aca="false">(IF(AND(($B150&gt;Input!$O$29),($B150&lt;=Input!$O$31)),$I149+Input!$O$30/Input!$O$32,$I149))</f>
        <v>0</v>
      </c>
      <c r="J150" s="69" t="n">
        <f aca="false">(IF(AND(($B150&gt;=Input!$O$36),($B150&lt;=Input!$O$38)),$J149+Input!$O$37/Input!$O$39,$J149))</f>
        <v>0</v>
      </c>
      <c r="K150" s="69"/>
      <c r="L150" s="69" t="n">
        <f aca="false">$D150+$E150+$F150+$H150+$I150+$J150</f>
        <v>170549.699379074</v>
      </c>
    </row>
    <row r="151" customFormat="false" ht="12.8" hidden="false" customHeight="false" outlineLevel="0" collapsed="false">
      <c r="A151" s="76" t="n">
        <v>147</v>
      </c>
      <c r="B151" s="68" t="n">
        <f aca="false">EOMONTH(Input!$C$7,A151)</f>
        <v>47391</v>
      </c>
      <c r="C151" s="68"/>
      <c r="D151" s="69" t="n">
        <f aca="false">IF($B151&gt;Input!$O$22,$D150,($D150+Input!$O$28)*(1+Input!$O$27/(100*12)))</f>
        <v>87713.2018367199</v>
      </c>
      <c r="E151" s="69" t="n">
        <f aca="false">IF($B151&gt;Input!$O$29,$E150,($E150+Input!$O$35)*(1+Input!$O$34/(100*12)))</f>
        <v>83363.452534162</v>
      </c>
      <c r="F151" s="69" t="n">
        <f aca="false">IF($B151&gt;Input!$O$36,$F150,($F150+Input!$O$42)*(1+Input!$O$41/(100*12)))</f>
        <v>0</v>
      </c>
      <c r="G151" s="68"/>
      <c r="H151" s="69" t="n">
        <f aca="false">(IF(AND(($B151&gt;=Input!$O$22),($B151&lt;=Input!$O$24)),$H150+Input!$O$23/Input!$O$25,$H150))</f>
        <v>-4444.44444444444</v>
      </c>
      <c r="I151" s="69" t="n">
        <f aca="false">(IF(AND(($B151&gt;Input!$O$29),($B151&lt;=Input!$O$31)),$I150+Input!$O$30/Input!$O$32,$I150))</f>
        <v>0</v>
      </c>
      <c r="J151" s="69" t="n">
        <f aca="false">(IF(AND(($B151&gt;=Input!$O$36),($B151&lt;=Input!$O$38)),$J150+Input!$O$37/Input!$O$39,$J150))</f>
        <v>0</v>
      </c>
      <c r="K151" s="69"/>
      <c r="L151" s="69" t="n">
        <f aca="false">$D151+$E151+$F151+$H151+$I151+$J151</f>
        <v>166632.209926438</v>
      </c>
    </row>
    <row r="152" customFormat="false" ht="12.8" hidden="false" customHeight="false" outlineLevel="0" collapsed="false">
      <c r="A152" s="76" t="n">
        <v>148</v>
      </c>
      <c r="B152" s="68" t="n">
        <f aca="false">EOMONTH(Input!$C$7,A152)</f>
        <v>47422</v>
      </c>
      <c r="C152" s="68"/>
      <c r="D152" s="69" t="n">
        <f aca="false">IF($B152&gt;Input!$O$22,$D151,($D151+Input!$O$28)*(1+Input!$O$27/(100*12)))</f>
        <v>87713.2018367199</v>
      </c>
      <c r="E152" s="69" t="n">
        <f aca="false">IF($B152&gt;Input!$O$29,$E151,($E151+Input!$O$35)*(1+Input!$O$34/(100*12)))</f>
        <v>83892.1640426092</v>
      </c>
      <c r="F152" s="69" t="n">
        <f aca="false">IF($B152&gt;Input!$O$36,$F151,($F151+Input!$O$42)*(1+Input!$O$41/(100*12)))</f>
        <v>0</v>
      </c>
      <c r="G152" s="68"/>
      <c r="H152" s="69" t="n">
        <f aca="false">(IF(AND(($B152&gt;=Input!$O$22),($B152&lt;=Input!$O$24)),$H151+Input!$O$23/Input!$O$25,$H151))</f>
        <v>-8888.88888888889</v>
      </c>
      <c r="I152" s="69" t="n">
        <f aca="false">(IF(AND(($B152&gt;Input!$O$29),($B152&lt;=Input!$O$31)),$I151+Input!$O$30/Input!$O$32,$I151))</f>
        <v>0</v>
      </c>
      <c r="J152" s="69" t="n">
        <f aca="false">(IF(AND(($B152&gt;=Input!$O$36),($B152&lt;=Input!$O$38)),$J151+Input!$O$37/Input!$O$39,$J151))</f>
        <v>0</v>
      </c>
      <c r="K152" s="69"/>
      <c r="L152" s="69" t="n">
        <f aca="false">$D152+$E152+$F152+$H152+$I152+$J152</f>
        <v>162716.47699044</v>
      </c>
    </row>
    <row r="153" customFormat="false" ht="12.8" hidden="false" customHeight="false" outlineLevel="0" collapsed="false">
      <c r="A153" s="76" t="n">
        <v>149</v>
      </c>
      <c r="B153" s="68" t="n">
        <f aca="false">EOMONTH(Input!$C$7,A153)</f>
        <v>47452</v>
      </c>
      <c r="C153" s="68"/>
      <c r="D153" s="69" t="n">
        <f aca="false">IF($B153&gt;Input!$O$22,$D152,($D152+Input!$O$28)*(1+Input!$O$27/(100*12)))</f>
        <v>87713.2018367199</v>
      </c>
      <c r="E153" s="69" t="n">
        <f aca="false">IF($B153&gt;Input!$O$29,$E152,($E152+Input!$O$35)*(1+Input!$O$34/(100*12)))</f>
        <v>84422.6379227513</v>
      </c>
      <c r="F153" s="69" t="n">
        <f aca="false">IF($B153&gt;Input!$O$36,$F152,($F152+Input!$O$42)*(1+Input!$O$41/(100*12)))</f>
        <v>0</v>
      </c>
      <c r="G153" s="68"/>
      <c r="H153" s="69" t="n">
        <f aca="false">(IF(AND(($B153&gt;=Input!$O$22),($B153&lt;=Input!$O$24)),$H152+Input!$O$23/Input!$O$25,$H152))</f>
        <v>-13333.3333333333</v>
      </c>
      <c r="I153" s="69" t="n">
        <f aca="false">(IF(AND(($B153&gt;Input!$O$29),($B153&lt;=Input!$O$31)),$I152+Input!$O$30/Input!$O$32,$I152))</f>
        <v>0</v>
      </c>
      <c r="J153" s="69" t="n">
        <f aca="false">(IF(AND(($B153&gt;=Input!$O$36),($B153&lt;=Input!$O$38)),$J152+Input!$O$37/Input!$O$39,$J152))</f>
        <v>0</v>
      </c>
      <c r="K153" s="69"/>
      <c r="L153" s="69" t="n">
        <f aca="false">$D153+$E153+$F153+$H153+$I153+$J153</f>
        <v>158802.506426138</v>
      </c>
    </row>
    <row r="154" customFormat="false" ht="12.8" hidden="false" customHeight="false" outlineLevel="0" collapsed="false">
      <c r="A154" s="76" t="n">
        <v>150</v>
      </c>
      <c r="B154" s="68" t="n">
        <f aca="false">EOMONTH(Input!$C$7,A154)</f>
        <v>47483</v>
      </c>
      <c r="C154" s="68"/>
      <c r="D154" s="69" t="n">
        <f aca="false">IF($B154&gt;Input!$O$22,$D153,($D153+Input!$O$28)*(1+Input!$O$27/(100*12)))</f>
        <v>87713.2018367199</v>
      </c>
      <c r="E154" s="69" t="n">
        <f aca="false">IF($B154&gt;Input!$O$29,$E153,($E153+Input!$O$35)*(1+Input!$O$34/(100*12)))</f>
        <v>84954.8800491605</v>
      </c>
      <c r="F154" s="69" t="n">
        <f aca="false">IF($B154&gt;Input!$O$36,$F153,($F153+Input!$O$42)*(1+Input!$O$41/(100*12)))</f>
        <v>0</v>
      </c>
      <c r="G154" s="68"/>
      <c r="H154" s="69" t="n">
        <f aca="false">(IF(AND(($B154&gt;=Input!$O$22),($B154&lt;=Input!$O$24)),$H153+Input!$O$23/Input!$O$25,$H153))</f>
        <v>-17777.7777777778</v>
      </c>
      <c r="I154" s="69" t="n">
        <f aca="false">(IF(AND(($B154&gt;Input!$O$29),($B154&lt;=Input!$O$31)),$I153+Input!$O$30/Input!$O$32,$I153))</f>
        <v>0</v>
      </c>
      <c r="J154" s="69" t="n">
        <f aca="false">(IF(AND(($B154&gt;=Input!$O$36),($B154&lt;=Input!$O$38)),$J153+Input!$O$37/Input!$O$39,$J153))</f>
        <v>0</v>
      </c>
      <c r="K154" s="69"/>
      <c r="L154" s="69" t="n">
        <f aca="false">$D154+$E154+$F154+$H154+$I154+$J154</f>
        <v>154890.304108103</v>
      </c>
    </row>
    <row r="155" customFormat="false" ht="12.8" hidden="false" customHeight="false" outlineLevel="0" collapsed="false">
      <c r="A155" s="76" t="n">
        <v>151</v>
      </c>
      <c r="B155" s="68" t="n">
        <f aca="false">EOMONTH(Input!$C$7,A155)</f>
        <v>47514</v>
      </c>
      <c r="C155" s="68"/>
      <c r="D155" s="69" t="n">
        <f aca="false">IF($B155&gt;Input!$O$22,$D154,($D154+Input!$O$28)*(1+Input!$O$27/(100*12)))</f>
        <v>87713.2018367199</v>
      </c>
      <c r="E155" s="69" t="n">
        <f aca="false">IF($B155&gt;Input!$O$29,$E154,($E154+Input!$O$35)*(1+Input!$O$34/(100*12)))</f>
        <v>85488.896315991</v>
      </c>
      <c r="F155" s="69" t="n">
        <f aca="false">IF($B155&gt;Input!$O$36,$F154,($F154+Input!$O$42)*(1+Input!$O$41/(100*12)))</f>
        <v>0</v>
      </c>
      <c r="G155" s="68"/>
      <c r="H155" s="69" t="n">
        <f aca="false">(IF(AND(($B155&gt;=Input!$O$22),($B155&lt;=Input!$O$24)),$H154+Input!$O$23/Input!$O$25,$H154))</f>
        <v>-22222.2222222222</v>
      </c>
      <c r="I155" s="69" t="n">
        <f aca="false">(IF(AND(($B155&gt;Input!$O$29),($B155&lt;=Input!$O$31)),$I154+Input!$O$30/Input!$O$32,$I154))</f>
        <v>0</v>
      </c>
      <c r="J155" s="69" t="n">
        <f aca="false">(IF(AND(($B155&gt;=Input!$O$36),($B155&lt;=Input!$O$38)),$J154+Input!$O$37/Input!$O$39,$J154))</f>
        <v>0</v>
      </c>
      <c r="K155" s="69"/>
      <c r="L155" s="69" t="n">
        <f aca="false">$D155+$E155+$F155+$H155+$I155+$J155</f>
        <v>150979.875930489</v>
      </c>
    </row>
    <row r="156" customFormat="false" ht="12.8" hidden="false" customHeight="false" outlineLevel="0" collapsed="false">
      <c r="A156" s="76" t="n">
        <v>152</v>
      </c>
      <c r="B156" s="68" t="n">
        <f aca="false">EOMONTH(Input!$C$7,A156)</f>
        <v>47542</v>
      </c>
      <c r="C156" s="68"/>
      <c r="D156" s="69" t="n">
        <f aca="false">IF($B156&gt;Input!$O$22,$D155,($D155+Input!$O$28)*(1+Input!$O$27/(100*12)))</f>
        <v>87713.2018367199</v>
      </c>
      <c r="E156" s="69" t="n">
        <f aca="false">IF($B156&gt;Input!$O$29,$E155,($E155+Input!$O$35)*(1+Input!$O$34/(100*12)))</f>
        <v>86024.6926370443</v>
      </c>
      <c r="F156" s="69" t="n">
        <f aca="false">IF($B156&gt;Input!$O$36,$F155,($F155+Input!$O$42)*(1+Input!$O$41/(100*12)))</f>
        <v>0</v>
      </c>
      <c r="G156" s="68"/>
      <c r="H156" s="69" t="n">
        <f aca="false">(IF(AND(($B156&gt;=Input!$O$22),($B156&lt;=Input!$O$24)),$H155+Input!$O$23/Input!$O$25,$H155))</f>
        <v>-26666.6666666667</v>
      </c>
      <c r="I156" s="69" t="n">
        <f aca="false">(IF(AND(($B156&gt;Input!$O$29),($B156&lt;=Input!$O$31)),$I155+Input!$O$30/Input!$O$32,$I155))</f>
        <v>0</v>
      </c>
      <c r="J156" s="69" t="n">
        <f aca="false">(IF(AND(($B156&gt;=Input!$O$36),($B156&lt;=Input!$O$38)),$J155+Input!$O$37/Input!$O$39,$J155))</f>
        <v>0</v>
      </c>
      <c r="K156" s="69"/>
      <c r="L156" s="69" t="n">
        <f aca="false">$D156+$E156+$F156+$H156+$I156+$J156</f>
        <v>147071.227807098</v>
      </c>
    </row>
    <row r="157" customFormat="false" ht="12.8" hidden="false" customHeight="false" outlineLevel="0" collapsed="false">
      <c r="A157" s="76" t="n">
        <v>153</v>
      </c>
      <c r="B157" s="68" t="n">
        <f aca="false">EOMONTH(Input!$C$7,A157)</f>
        <v>47573</v>
      </c>
      <c r="C157" s="68"/>
      <c r="D157" s="69" t="n">
        <f aca="false">IF($B157&gt;Input!$O$22,$D156,($D156+Input!$O$28)*(1+Input!$O$27/(100*12)))</f>
        <v>87713.2018367199</v>
      </c>
      <c r="E157" s="69" t="n">
        <f aca="false">IF($B157&gt;Input!$O$29,$E156,($E156+Input!$O$35)*(1+Input!$O$34/(100*12)))</f>
        <v>86562.2749458345</v>
      </c>
      <c r="F157" s="69" t="n">
        <f aca="false">IF($B157&gt;Input!$O$36,$F156,($F156+Input!$O$42)*(1+Input!$O$41/(100*12)))</f>
        <v>0</v>
      </c>
      <c r="G157" s="68"/>
      <c r="H157" s="69" t="n">
        <f aca="false">(IF(AND(($B157&gt;=Input!$O$22),($B157&lt;=Input!$O$24)),$H156+Input!$O$23/Input!$O$25,$H156))</f>
        <v>-31111.1111111111</v>
      </c>
      <c r="I157" s="69" t="n">
        <f aca="false">(IF(AND(($B157&gt;Input!$O$29),($B157&lt;=Input!$O$31)),$I156+Input!$O$30/Input!$O$32,$I156))</f>
        <v>0</v>
      </c>
      <c r="J157" s="69" t="n">
        <f aca="false">(IF(AND(($B157&gt;=Input!$O$36),($B157&lt;=Input!$O$38)),$J156+Input!$O$37/Input!$O$39,$J156))</f>
        <v>0</v>
      </c>
      <c r="K157" s="69"/>
      <c r="L157" s="69" t="n">
        <f aca="false">$D157+$E157+$F157+$H157+$I157+$J157</f>
        <v>143164.365671443</v>
      </c>
    </row>
    <row r="158" customFormat="false" ht="12.8" hidden="false" customHeight="false" outlineLevel="0" collapsed="false">
      <c r="A158" s="76" t="n">
        <v>154</v>
      </c>
      <c r="B158" s="68" t="n">
        <f aca="false">EOMONTH(Input!$C$7,A158)</f>
        <v>47603</v>
      </c>
      <c r="C158" s="68"/>
      <c r="D158" s="69" t="n">
        <f aca="false">IF($B158&gt;Input!$O$22,$D157,($D157+Input!$O$28)*(1+Input!$O$27/(100*12)))</f>
        <v>87713.2018367199</v>
      </c>
      <c r="E158" s="69" t="n">
        <f aca="false">IF($B158&gt;Input!$O$29,$E157,($E157+Input!$O$35)*(1+Input!$O$34/(100*12)))</f>
        <v>87101.6491956539</v>
      </c>
      <c r="F158" s="69" t="n">
        <f aca="false">IF($B158&gt;Input!$O$36,$F157,($F157+Input!$O$42)*(1+Input!$O$41/(100*12)))</f>
        <v>0</v>
      </c>
      <c r="G158" s="68"/>
      <c r="H158" s="69" t="n">
        <f aca="false">(IF(AND(($B158&gt;=Input!$O$22),($B158&lt;=Input!$O$24)),$H157+Input!$O$23/Input!$O$25,$H157))</f>
        <v>-35555.5555555556</v>
      </c>
      <c r="I158" s="69" t="n">
        <f aca="false">(IF(AND(($B158&gt;Input!$O$29),($B158&lt;=Input!$O$31)),$I157+Input!$O$30/Input!$O$32,$I157))</f>
        <v>0</v>
      </c>
      <c r="J158" s="69" t="n">
        <f aca="false">(IF(AND(($B158&gt;=Input!$O$36),($B158&lt;=Input!$O$38)),$J157+Input!$O$37/Input!$O$39,$J157))</f>
        <v>0</v>
      </c>
      <c r="K158" s="69"/>
      <c r="L158" s="69" t="n">
        <f aca="false">$D158+$E158+$F158+$H158+$I158+$J158</f>
        <v>139259.295476818</v>
      </c>
    </row>
    <row r="159" customFormat="false" ht="12.8" hidden="false" customHeight="false" outlineLevel="0" collapsed="false">
      <c r="A159" s="76" t="n">
        <v>155</v>
      </c>
      <c r="B159" s="68" t="n">
        <f aca="false">EOMONTH(Input!$C$7,A159)</f>
        <v>47634</v>
      </c>
      <c r="C159" s="68"/>
      <c r="D159" s="69" t="n">
        <f aca="false">IF($B159&gt;Input!$O$22,$D158,($D158+Input!$O$28)*(1+Input!$O$27/(100*12)))</f>
        <v>87713.2018367199</v>
      </c>
      <c r="E159" s="69" t="n">
        <f aca="false">IF($B159&gt;Input!$O$29,$E158,($E158+Input!$O$35)*(1+Input!$O$34/(100*12)))</f>
        <v>87642.8213596394</v>
      </c>
      <c r="F159" s="69" t="n">
        <f aca="false">IF($B159&gt;Input!$O$36,$F158,($F158+Input!$O$42)*(1+Input!$O$41/(100*12)))</f>
        <v>0</v>
      </c>
      <c r="G159" s="68"/>
      <c r="H159" s="69" t="n">
        <f aca="false">(IF(AND(($B159&gt;=Input!$O$22),($B159&lt;=Input!$O$24)),$H158+Input!$O$23/Input!$O$25,$H158))</f>
        <v>-40000</v>
      </c>
      <c r="I159" s="69" t="n">
        <f aca="false">(IF(AND(($B159&gt;Input!$O$29),($B159&lt;=Input!$O$31)),$I158+Input!$O$30/Input!$O$32,$I158))</f>
        <v>0</v>
      </c>
      <c r="J159" s="69" t="n">
        <f aca="false">(IF(AND(($B159&gt;=Input!$O$36),($B159&lt;=Input!$O$38)),$J158+Input!$O$37/Input!$O$39,$J158))</f>
        <v>0</v>
      </c>
      <c r="K159" s="69"/>
      <c r="L159" s="69" t="n">
        <f aca="false">$D159+$E159+$F159+$H159+$I159+$J159</f>
        <v>135356.023196359</v>
      </c>
    </row>
    <row r="160" customFormat="false" ht="12.8" hidden="false" customHeight="false" outlineLevel="0" collapsed="false">
      <c r="A160" s="76" t="n">
        <v>156</v>
      </c>
      <c r="B160" s="68" t="n">
        <f aca="false">EOMONTH(Input!$C$7,A160)</f>
        <v>47664</v>
      </c>
      <c r="C160" s="68"/>
      <c r="D160" s="69" t="n">
        <f aca="false">IF($B160&gt;Input!$O$22,$D159,($D159+Input!$O$28)*(1+Input!$O$27/(100*12)))</f>
        <v>87713.2018367199</v>
      </c>
      <c r="E160" s="69" t="n">
        <f aca="false">IF($B160&gt;Input!$O$29,$E159,($E159+Input!$O$35)*(1+Input!$O$34/(100*12)))</f>
        <v>88185.7974308382</v>
      </c>
      <c r="F160" s="69" t="n">
        <f aca="false">IF($B160&gt;Input!$O$36,$F159,($F159+Input!$O$42)*(1+Input!$O$41/(100*12)))</f>
        <v>0</v>
      </c>
      <c r="G160" s="68"/>
      <c r="H160" s="69" t="n">
        <f aca="false">(IF(AND(($B160&gt;=Input!$O$22),($B160&lt;=Input!$O$24)),$H159+Input!$O$23/Input!$O$25,$H159))</f>
        <v>-44444.4444444444</v>
      </c>
      <c r="I160" s="69" t="n">
        <f aca="false">(IF(AND(($B160&gt;Input!$O$29),($B160&lt;=Input!$O$31)),$I159+Input!$O$30/Input!$O$32,$I159))</f>
        <v>0</v>
      </c>
      <c r="J160" s="69" t="n">
        <f aca="false">(IF(AND(($B160&gt;=Input!$O$36),($B160&lt;=Input!$O$38)),$J159+Input!$O$37/Input!$O$39,$J159))</f>
        <v>0</v>
      </c>
      <c r="K160" s="69"/>
      <c r="L160" s="69" t="n">
        <f aca="false">$D160+$E160+$F160+$H160+$I160+$J160</f>
        <v>131454.554823114</v>
      </c>
    </row>
    <row r="161" customFormat="false" ht="12.8" hidden="false" customHeight="false" outlineLevel="0" collapsed="false">
      <c r="A161" s="76" t="n">
        <v>157</v>
      </c>
      <c r="B161" s="68" t="n">
        <f aca="false">EOMONTH(Input!$C$7,A161)</f>
        <v>47695</v>
      </c>
      <c r="C161" s="68"/>
      <c r="D161" s="69" t="n">
        <f aca="false">IF($B161&gt;Input!$O$22,$D160,($D160+Input!$O$28)*(1+Input!$O$27/(100*12)))</f>
        <v>87713.2018367199</v>
      </c>
      <c r="E161" s="69" t="n">
        <f aca="false">IF($B161&gt;Input!$O$29,$E160,($E160+Input!$O$35)*(1+Input!$O$34/(100*12)))</f>
        <v>88730.5834222744</v>
      </c>
      <c r="F161" s="69" t="n">
        <f aca="false">IF($B161&gt;Input!$O$36,$F160,($F160+Input!$O$42)*(1+Input!$O$41/(100*12)))</f>
        <v>0</v>
      </c>
      <c r="G161" s="68"/>
      <c r="H161" s="69" t="n">
        <f aca="false">(IF(AND(($B161&gt;=Input!$O$22),($B161&lt;=Input!$O$24)),$H160+Input!$O$23/Input!$O$25,$H160))</f>
        <v>-48888.8888888889</v>
      </c>
      <c r="I161" s="69" t="n">
        <f aca="false">(IF(AND(($B161&gt;Input!$O$29),($B161&lt;=Input!$O$31)),$I160+Input!$O$30/Input!$O$32,$I160))</f>
        <v>0</v>
      </c>
      <c r="J161" s="69" t="n">
        <f aca="false">(IF(AND(($B161&gt;=Input!$O$36),($B161&lt;=Input!$O$38)),$J160+Input!$O$37/Input!$O$39,$J160))</f>
        <v>0</v>
      </c>
      <c r="K161" s="69"/>
      <c r="L161" s="69" t="n">
        <f aca="false">$D161+$E161+$F161+$H161+$I161+$J161</f>
        <v>127554.896370105</v>
      </c>
    </row>
    <row r="162" customFormat="false" ht="12.8" hidden="false" customHeight="false" outlineLevel="0" collapsed="false">
      <c r="A162" s="76" t="n">
        <v>158</v>
      </c>
      <c r="B162" s="68" t="n">
        <f aca="false">EOMONTH(Input!$C$7,A162)</f>
        <v>47726</v>
      </c>
      <c r="C162" s="68"/>
      <c r="D162" s="69" t="n">
        <f aca="false">IF($B162&gt;Input!$O$22,$D161,($D161+Input!$O$28)*(1+Input!$O$27/(100*12)))</f>
        <v>87713.2018367199</v>
      </c>
      <c r="E162" s="69" t="n">
        <f aca="false">IF($B162&gt;Input!$O$29,$E161,($E161+Input!$O$35)*(1+Input!$O$34/(100*12)))</f>
        <v>89277.1853670153</v>
      </c>
      <c r="F162" s="69" t="n">
        <f aca="false">IF($B162&gt;Input!$O$36,$F161,($F161+Input!$O$42)*(1+Input!$O$41/(100*12)))</f>
        <v>0</v>
      </c>
      <c r="G162" s="68"/>
      <c r="H162" s="69" t="n">
        <f aca="false">(IF(AND(($B162&gt;=Input!$O$22),($B162&lt;=Input!$O$24)),$H161+Input!$O$23/Input!$O$25,$H161))</f>
        <v>-53333.3333333333</v>
      </c>
      <c r="I162" s="69" t="n">
        <f aca="false">(IF(AND(($B162&gt;Input!$O$29),($B162&lt;=Input!$O$31)),$I161+Input!$O$30/Input!$O$32,$I161))</f>
        <v>0</v>
      </c>
      <c r="J162" s="69" t="n">
        <f aca="false">(IF(AND(($B162&gt;=Input!$O$36),($B162&lt;=Input!$O$38)),$J161+Input!$O$37/Input!$O$39,$J161))</f>
        <v>0</v>
      </c>
      <c r="K162" s="69"/>
      <c r="L162" s="69" t="n">
        <f aca="false">$D162+$E162+$F162+$H162+$I162+$J162</f>
        <v>123657.053870402</v>
      </c>
    </row>
    <row r="163" customFormat="false" ht="12.8" hidden="false" customHeight="false" outlineLevel="0" collapsed="false">
      <c r="A163" s="76" t="n">
        <v>159</v>
      </c>
      <c r="B163" s="68" t="n">
        <f aca="false">EOMONTH(Input!$C$7,A163)</f>
        <v>47756</v>
      </c>
      <c r="C163" s="68"/>
      <c r="D163" s="69" t="n">
        <f aca="false">IF($B163&gt;Input!$O$22,$D162,($D162+Input!$O$28)*(1+Input!$O$27/(100*12)))</f>
        <v>87713.2018367199</v>
      </c>
      <c r="E163" s="69" t="n">
        <f aca="false">IF($B163&gt;Input!$O$29,$E162,($E162+Input!$O$35)*(1+Input!$O$34/(100*12)))</f>
        <v>89825.6093182387</v>
      </c>
      <c r="F163" s="69" t="n">
        <f aca="false">IF($B163&gt;Input!$O$36,$F162,($F162+Input!$O$42)*(1+Input!$O$41/(100*12)))</f>
        <v>0</v>
      </c>
      <c r="G163" s="68"/>
      <c r="H163" s="69" t="n">
        <f aca="false">(IF(AND(($B163&gt;=Input!$O$22),($B163&lt;=Input!$O$24)),$H162+Input!$O$23/Input!$O$25,$H162))</f>
        <v>-57777.7777777778</v>
      </c>
      <c r="I163" s="69" t="n">
        <f aca="false">(IF(AND(($B163&gt;Input!$O$29),($B163&lt;=Input!$O$31)),$I162+Input!$O$30/Input!$O$32,$I162))</f>
        <v>0</v>
      </c>
      <c r="J163" s="69" t="n">
        <f aca="false">(IF(AND(($B163&gt;=Input!$O$36),($B163&lt;=Input!$O$38)),$J162+Input!$O$37/Input!$O$39,$J162))</f>
        <v>0</v>
      </c>
      <c r="K163" s="69"/>
      <c r="L163" s="69" t="n">
        <f aca="false">$D163+$E163+$F163+$H163+$I163+$J163</f>
        <v>119761.033377181</v>
      </c>
    </row>
    <row r="164" customFormat="false" ht="12.8" hidden="false" customHeight="false" outlineLevel="0" collapsed="false">
      <c r="A164" s="76" t="n">
        <v>160</v>
      </c>
      <c r="B164" s="68" t="n">
        <f aca="false">EOMONTH(Input!$C$7,A164)</f>
        <v>47787</v>
      </c>
      <c r="C164" s="68"/>
      <c r="D164" s="69" t="n">
        <f aca="false">IF($B164&gt;Input!$O$22,$D163,($D163+Input!$O$28)*(1+Input!$O$27/(100*12)))</f>
        <v>87713.2018367199</v>
      </c>
      <c r="E164" s="69" t="n">
        <f aca="false">IF($B164&gt;Input!$O$29,$E163,($E163+Input!$O$35)*(1+Input!$O$34/(100*12)))</f>
        <v>90375.8613492995</v>
      </c>
      <c r="F164" s="69" t="n">
        <f aca="false">IF($B164&gt;Input!$O$36,$F163,($F163+Input!$O$42)*(1+Input!$O$41/(100*12)))</f>
        <v>0</v>
      </c>
      <c r="G164" s="68"/>
      <c r="H164" s="69" t="n">
        <f aca="false">(IF(AND(($B164&gt;=Input!$O$22),($B164&lt;=Input!$O$24)),$H163+Input!$O$23/Input!$O$25,$H163))</f>
        <v>-62222.2222222222</v>
      </c>
      <c r="I164" s="69" t="n">
        <f aca="false">(IF(AND(($B164&gt;Input!$O$29),($B164&lt;=Input!$O$31)),$I163+Input!$O$30/Input!$O$32,$I163))</f>
        <v>0</v>
      </c>
      <c r="J164" s="69" t="n">
        <f aca="false">(IF(AND(($B164&gt;=Input!$O$36),($B164&lt;=Input!$O$38)),$J163+Input!$O$37/Input!$O$39,$J163))</f>
        <v>0</v>
      </c>
      <c r="K164" s="69"/>
      <c r="L164" s="69" t="n">
        <f aca="false">$D164+$E164+$F164+$H164+$I164+$J164</f>
        <v>115866.840963797</v>
      </c>
    </row>
    <row r="165" customFormat="false" ht="12.8" hidden="false" customHeight="false" outlineLevel="0" collapsed="false">
      <c r="A165" s="76" t="n">
        <v>161</v>
      </c>
      <c r="B165" s="68" t="n">
        <f aca="false">EOMONTH(Input!$C$7,A165)</f>
        <v>47817</v>
      </c>
      <c r="C165" s="68"/>
      <c r="D165" s="69" t="n">
        <f aca="false">IF($B165&gt;Input!$O$22,$D164,($D164+Input!$O$28)*(1+Input!$O$27/(100*12)))</f>
        <v>87713.2018367199</v>
      </c>
      <c r="E165" s="69" t="n">
        <f aca="false">IF($B165&gt;Input!$O$29,$E164,($E164+Input!$O$35)*(1+Input!$O$34/(100*12)))</f>
        <v>90927.9475537972</v>
      </c>
      <c r="F165" s="69" t="n">
        <f aca="false">IF($B165&gt;Input!$O$36,$F164,($F164+Input!$O$42)*(1+Input!$O$41/(100*12)))</f>
        <v>0</v>
      </c>
      <c r="G165" s="68"/>
      <c r="H165" s="69" t="n">
        <f aca="false">(IF(AND(($B165&gt;=Input!$O$22),($B165&lt;=Input!$O$24)),$H164+Input!$O$23/Input!$O$25,$H164))</f>
        <v>-66666.6666666667</v>
      </c>
      <c r="I165" s="69" t="n">
        <f aca="false">(IF(AND(($B165&gt;Input!$O$29),($B165&lt;=Input!$O$31)),$I164+Input!$O$30/Input!$O$32,$I164))</f>
        <v>0</v>
      </c>
      <c r="J165" s="69" t="n">
        <f aca="false">(IF(AND(($B165&gt;=Input!$O$36),($B165&lt;=Input!$O$38)),$J164+Input!$O$37/Input!$O$39,$J164))</f>
        <v>0</v>
      </c>
      <c r="K165" s="69"/>
      <c r="L165" s="69" t="n">
        <f aca="false">$D165+$E165+$F165+$H165+$I165+$J165</f>
        <v>111974.48272385</v>
      </c>
    </row>
    <row r="166" customFormat="false" ht="12.8" hidden="false" customHeight="false" outlineLevel="0" collapsed="false">
      <c r="A166" s="76" t="n">
        <v>162</v>
      </c>
      <c r="B166" s="68" t="n">
        <f aca="false">EOMONTH(Input!$C$7,A166)</f>
        <v>47848</v>
      </c>
      <c r="C166" s="68"/>
      <c r="D166" s="69" t="n">
        <f aca="false">IF($B166&gt;Input!$O$22,$D165,($D165+Input!$O$28)*(1+Input!$O$27/(100*12)))</f>
        <v>87713.2018367199</v>
      </c>
      <c r="E166" s="69" t="n">
        <f aca="false">IF($B166&gt;Input!$O$29,$E165,($E165+Input!$O$35)*(1+Input!$O$34/(100*12)))</f>
        <v>91481.8740456432</v>
      </c>
      <c r="F166" s="69" t="n">
        <f aca="false">IF($B166&gt;Input!$O$36,$F165,($F165+Input!$O$42)*(1+Input!$O$41/(100*12)))</f>
        <v>0</v>
      </c>
      <c r="G166" s="68"/>
      <c r="H166" s="69" t="n">
        <f aca="false">(IF(AND(($B166&gt;=Input!$O$22),($B166&lt;=Input!$O$24)),$H165+Input!$O$23/Input!$O$25,$H165))</f>
        <v>-71111.1111111111</v>
      </c>
      <c r="I166" s="69" t="n">
        <f aca="false">(IF(AND(($B166&gt;Input!$O$29),($B166&lt;=Input!$O$31)),$I165+Input!$O$30/Input!$O$32,$I165))</f>
        <v>0</v>
      </c>
      <c r="J166" s="69" t="n">
        <f aca="false">(IF(AND(($B166&gt;=Input!$O$36),($B166&lt;=Input!$O$38)),$J165+Input!$O$37/Input!$O$39,$J165))</f>
        <v>0</v>
      </c>
      <c r="K166" s="69"/>
      <c r="L166" s="69" t="n">
        <f aca="false">$D166+$E166+$F166+$H166+$I166+$J166</f>
        <v>108083.964771252</v>
      </c>
    </row>
    <row r="167" customFormat="false" ht="12.8" hidden="false" customHeight="false" outlineLevel="0" collapsed="false">
      <c r="A167" s="76" t="n">
        <v>163</v>
      </c>
      <c r="B167" s="68" t="n">
        <f aca="false">EOMONTH(Input!$C$7,A167)</f>
        <v>47879</v>
      </c>
      <c r="C167" s="68"/>
      <c r="D167" s="69" t="n">
        <f aca="false">IF($B167&gt;Input!$O$22,$D166,($D166+Input!$O$28)*(1+Input!$O$27/(100*12)))</f>
        <v>87713.2018367199</v>
      </c>
      <c r="E167" s="69" t="n">
        <f aca="false">IF($B167&gt;Input!$O$29,$E166,($E166+Input!$O$35)*(1+Input!$O$34/(100*12)))</f>
        <v>92037.6469591287</v>
      </c>
      <c r="F167" s="69" t="n">
        <f aca="false">IF($B167&gt;Input!$O$36,$F166,($F166+Input!$O$42)*(1+Input!$O$41/(100*12)))</f>
        <v>0</v>
      </c>
      <c r="G167" s="68"/>
      <c r="H167" s="69" t="n">
        <f aca="false">(IF(AND(($B167&gt;=Input!$O$22),($B167&lt;=Input!$O$24)),$H166+Input!$O$23/Input!$O$25,$H166))</f>
        <v>-75555.5555555555</v>
      </c>
      <c r="I167" s="69" t="n">
        <f aca="false">(IF(AND(($B167&gt;Input!$O$29),($B167&lt;=Input!$O$31)),$I166+Input!$O$30/Input!$O$32,$I166))</f>
        <v>0</v>
      </c>
      <c r="J167" s="69" t="n">
        <f aca="false">(IF(AND(($B167&gt;=Input!$O$36),($B167&lt;=Input!$O$38)),$J166+Input!$O$37/Input!$O$39,$J166))</f>
        <v>0</v>
      </c>
      <c r="K167" s="69"/>
      <c r="L167" s="69" t="n">
        <f aca="false">$D167+$E167+$F167+$H167+$I167+$J167</f>
        <v>104195.293240293</v>
      </c>
    </row>
    <row r="168" customFormat="false" ht="12.8" hidden="false" customHeight="false" outlineLevel="0" collapsed="false">
      <c r="A168" s="76" t="n">
        <v>164</v>
      </c>
      <c r="B168" s="68" t="n">
        <f aca="false">EOMONTH(Input!$C$7,A168)</f>
        <v>47907</v>
      </c>
      <c r="C168" s="68"/>
      <c r="D168" s="69" t="n">
        <f aca="false">IF($B168&gt;Input!$O$22,$D167,($D167+Input!$O$28)*(1+Input!$O$27/(100*12)))</f>
        <v>87713.2018367199</v>
      </c>
      <c r="E168" s="69" t="n">
        <f aca="false">IF($B168&gt;Input!$O$29,$E167,($E167+Input!$O$35)*(1+Input!$O$34/(100*12)))</f>
        <v>92595.2724489924</v>
      </c>
      <c r="F168" s="69" t="n">
        <f aca="false">IF($B168&gt;Input!$O$36,$F167,($F167+Input!$O$42)*(1+Input!$O$41/(100*12)))</f>
        <v>0</v>
      </c>
      <c r="G168" s="68"/>
      <c r="H168" s="69" t="n">
        <f aca="false">(IF(AND(($B168&gt;=Input!$O$22),($B168&lt;=Input!$O$24)),$H167+Input!$O$23/Input!$O$25,$H167))</f>
        <v>-80000</v>
      </c>
      <c r="I168" s="69" t="n">
        <f aca="false">(IF(AND(($B168&gt;Input!$O$29),($B168&lt;=Input!$O$31)),$I167+Input!$O$30/Input!$O$32,$I167))</f>
        <v>0</v>
      </c>
      <c r="J168" s="69" t="n">
        <f aca="false">(IF(AND(($B168&gt;=Input!$O$36),($B168&lt;=Input!$O$38)),$J167+Input!$O$37/Input!$O$39,$J167))</f>
        <v>0</v>
      </c>
      <c r="K168" s="69"/>
      <c r="L168" s="69" t="n">
        <f aca="false">$D168+$E168+$F168+$H168+$I168+$J168</f>
        <v>100308.474285712</v>
      </c>
    </row>
    <row r="169" customFormat="false" ht="12.8" hidden="false" customHeight="false" outlineLevel="0" collapsed="false">
      <c r="A169" s="76" t="n">
        <v>165</v>
      </c>
      <c r="B169" s="68" t="n">
        <f aca="false">EOMONTH(Input!$C$7,A169)</f>
        <v>47938</v>
      </c>
      <c r="C169" s="68"/>
      <c r="D169" s="69" t="n">
        <f aca="false">IF($B169&gt;Input!$O$22,$D168,($D168+Input!$O$28)*(1+Input!$O$27/(100*12)))</f>
        <v>87713.2018367199</v>
      </c>
      <c r="E169" s="69" t="n">
        <f aca="false">IF($B169&gt;Input!$O$29,$E168,($E168+Input!$O$35)*(1+Input!$O$34/(100*12)))</f>
        <v>93154.7566904891</v>
      </c>
      <c r="F169" s="69" t="n">
        <f aca="false">IF($B169&gt;Input!$O$36,$F168,($F168+Input!$O$42)*(1+Input!$O$41/(100*12)))</f>
        <v>0</v>
      </c>
      <c r="G169" s="68"/>
      <c r="H169" s="69" t="n">
        <f aca="false">(IF(AND(($B169&gt;=Input!$O$22),($B169&lt;=Input!$O$24)),$H168+Input!$O$23/Input!$O$25,$H168))</f>
        <v>-84444.4444444444</v>
      </c>
      <c r="I169" s="69" t="n">
        <f aca="false">(IF(AND(($B169&gt;Input!$O$29),($B169&lt;=Input!$O$31)),$I168+Input!$O$30/Input!$O$32,$I168))</f>
        <v>0</v>
      </c>
      <c r="J169" s="69" t="n">
        <f aca="false">(IF(AND(($B169&gt;=Input!$O$36),($B169&lt;=Input!$O$38)),$J168+Input!$O$37/Input!$O$39,$J168))</f>
        <v>0</v>
      </c>
      <c r="K169" s="69"/>
      <c r="L169" s="69" t="n">
        <f aca="false">$D169+$E169+$F169+$H169+$I169+$J169</f>
        <v>96423.5140827646</v>
      </c>
    </row>
    <row r="170" customFormat="false" ht="12.8" hidden="false" customHeight="false" outlineLevel="0" collapsed="false">
      <c r="A170" s="76" t="n">
        <v>166</v>
      </c>
      <c r="B170" s="68" t="n">
        <f aca="false">EOMONTH(Input!$C$7,A170)</f>
        <v>47968</v>
      </c>
      <c r="C170" s="68"/>
      <c r="D170" s="69" t="n">
        <f aca="false">IF($B170&gt;Input!$O$22,$D169,($D169+Input!$O$28)*(1+Input!$O$27/(100*12)))</f>
        <v>87713.2018367199</v>
      </c>
      <c r="E170" s="69" t="n">
        <f aca="false">IF($B170&gt;Input!$O$29,$E169,($E169+Input!$O$35)*(1+Input!$O$34/(100*12)))</f>
        <v>93716.1058794574</v>
      </c>
      <c r="F170" s="69" t="n">
        <f aca="false">IF($B170&gt;Input!$O$36,$F169,($F169+Input!$O$42)*(1+Input!$O$41/(100*12)))</f>
        <v>0</v>
      </c>
      <c r="G170" s="68"/>
      <c r="H170" s="69" t="n">
        <f aca="false">(IF(AND(($B170&gt;=Input!$O$22),($B170&lt;=Input!$O$24)),$H169+Input!$O$23/Input!$O$25,$H169))</f>
        <v>-88888.8888888889</v>
      </c>
      <c r="I170" s="69" t="n">
        <f aca="false">(IF(AND(($B170&gt;Input!$O$29),($B170&lt;=Input!$O$31)),$I169+Input!$O$30/Input!$O$32,$I169))</f>
        <v>0</v>
      </c>
      <c r="J170" s="69" t="n">
        <f aca="false">(IF(AND(($B170&gt;=Input!$O$36),($B170&lt;=Input!$O$38)),$J169+Input!$O$37/Input!$O$39,$J169))</f>
        <v>0</v>
      </c>
      <c r="K170" s="69"/>
      <c r="L170" s="69" t="n">
        <f aca="false">$D170+$E170+$F170+$H170+$I170+$J170</f>
        <v>92540.4188272885</v>
      </c>
    </row>
    <row r="171" customFormat="false" ht="12.8" hidden="false" customHeight="false" outlineLevel="0" collapsed="false">
      <c r="A171" s="76" t="n">
        <v>167</v>
      </c>
      <c r="B171" s="68" t="n">
        <f aca="false">EOMONTH(Input!$C$7,A171)</f>
        <v>47999</v>
      </c>
      <c r="C171" s="68"/>
      <c r="D171" s="69" t="n">
        <f aca="false">IF($B171&gt;Input!$O$22,$D170,($D170+Input!$O$28)*(1+Input!$O$27/(100*12)))</f>
        <v>87713.2018367199</v>
      </c>
      <c r="E171" s="69" t="n">
        <f aca="false">IF($B171&gt;Input!$O$29,$E170,($E170+Input!$O$35)*(1+Input!$O$34/(100*12)))</f>
        <v>94279.3262323889</v>
      </c>
      <c r="F171" s="69" t="n">
        <f aca="false">IF($B171&gt;Input!$O$36,$F170,($F170+Input!$O$42)*(1+Input!$O$41/(100*12)))</f>
        <v>0</v>
      </c>
      <c r="G171" s="68"/>
      <c r="H171" s="69" t="n">
        <f aca="false">(IF(AND(($B171&gt;=Input!$O$22),($B171&lt;=Input!$O$24)),$H170+Input!$O$23/Input!$O$25,$H170))</f>
        <v>-93333.3333333333</v>
      </c>
      <c r="I171" s="69" t="n">
        <f aca="false">(IF(AND(($B171&gt;Input!$O$29),($B171&lt;=Input!$O$31)),$I170+Input!$O$30/Input!$O$32,$I170))</f>
        <v>0</v>
      </c>
      <c r="J171" s="69" t="n">
        <f aca="false">(IF(AND(($B171&gt;=Input!$O$36),($B171&lt;=Input!$O$38)),$J170+Input!$O$37/Input!$O$39,$J170))</f>
        <v>0</v>
      </c>
      <c r="K171" s="69"/>
      <c r="L171" s="69" t="n">
        <f aca="false">$D171+$E171+$F171+$H171+$I171+$J171</f>
        <v>88659.1947357755</v>
      </c>
    </row>
    <row r="172" customFormat="false" ht="12.8" hidden="false" customHeight="false" outlineLevel="0" collapsed="false">
      <c r="A172" s="76" t="n">
        <v>168</v>
      </c>
      <c r="B172" s="68" t="n">
        <f aca="false">EOMONTH(Input!$C$7,A172)</f>
        <v>48029</v>
      </c>
      <c r="C172" s="68"/>
      <c r="D172" s="69" t="n">
        <f aca="false">IF($B172&gt;Input!$O$22,$D171,($D171+Input!$O$28)*(1+Input!$O$27/(100*12)))</f>
        <v>87713.2018367199</v>
      </c>
      <c r="E172" s="69" t="n">
        <f aca="false">IF($B172&gt;Input!$O$29,$E171,($E171+Input!$O$35)*(1+Input!$O$34/(100*12)))</f>
        <v>94844.4239864969</v>
      </c>
      <c r="F172" s="69" t="n">
        <f aca="false">IF($B172&gt;Input!$O$36,$F171,($F171+Input!$O$42)*(1+Input!$O$41/(100*12)))</f>
        <v>0</v>
      </c>
      <c r="G172" s="68"/>
      <c r="H172" s="69" t="n">
        <f aca="false">(IF(AND(($B172&gt;=Input!$O$22),($B172&lt;=Input!$O$24)),$H171+Input!$O$23/Input!$O$25,$H171))</f>
        <v>-97777.7777777777</v>
      </c>
      <c r="I172" s="69" t="n">
        <f aca="false">(IF(AND(($B172&gt;Input!$O$29),($B172&lt;=Input!$O$31)),$I171+Input!$O$30/Input!$O$32,$I171))</f>
        <v>0</v>
      </c>
      <c r="J172" s="69" t="n">
        <f aca="false">(IF(AND(($B172&gt;=Input!$O$36),($B172&lt;=Input!$O$38)),$J171+Input!$O$37/Input!$O$39,$J171))</f>
        <v>0</v>
      </c>
      <c r="K172" s="69"/>
      <c r="L172" s="69" t="n">
        <f aca="false">$D172+$E172+$F172+$H172+$I172+$J172</f>
        <v>84779.8480454391</v>
      </c>
    </row>
    <row r="173" customFormat="false" ht="12.8" hidden="false" customHeight="false" outlineLevel="0" collapsed="false">
      <c r="A173" s="76" t="n">
        <v>169</v>
      </c>
      <c r="B173" s="68" t="n">
        <f aca="false">EOMONTH(Input!$C$7,A173)</f>
        <v>48060</v>
      </c>
      <c r="C173" s="68"/>
      <c r="D173" s="69" t="n">
        <f aca="false">IF($B173&gt;Input!$O$22,$D172,($D172+Input!$O$28)*(1+Input!$O$27/(100*12)))</f>
        <v>87713.2018367199</v>
      </c>
      <c r="E173" s="69" t="n">
        <f aca="false">IF($B173&gt;Input!$O$29,$E172,($E172+Input!$O$35)*(1+Input!$O$34/(100*12)))</f>
        <v>95411.4053997852</v>
      </c>
      <c r="F173" s="69" t="n">
        <f aca="false">IF($B173&gt;Input!$O$36,$F172,($F172+Input!$O$42)*(1+Input!$O$41/(100*12)))</f>
        <v>0</v>
      </c>
      <c r="G173" s="68"/>
      <c r="H173" s="69" t="n">
        <f aca="false">(IF(AND(($B173&gt;=Input!$O$22),($B173&lt;=Input!$O$24)),$H172+Input!$O$23/Input!$O$25,$H172))</f>
        <v>-102222.222222222</v>
      </c>
      <c r="I173" s="69" t="n">
        <f aca="false">(IF(AND(($B173&gt;Input!$O$29),($B173&lt;=Input!$O$31)),$I172+Input!$O$30/Input!$O$32,$I172))</f>
        <v>0</v>
      </c>
      <c r="J173" s="69" t="n">
        <f aca="false">(IF(AND(($B173&gt;=Input!$O$36),($B173&lt;=Input!$O$38)),$J172+Input!$O$37/Input!$O$39,$J172))</f>
        <v>0</v>
      </c>
      <c r="K173" s="69"/>
      <c r="L173" s="69" t="n">
        <f aca="false">$D173+$E173+$F173+$H173+$I173+$J173</f>
        <v>80902.385014283</v>
      </c>
    </row>
    <row r="174" customFormat="false" ht="12.8" hidden="false" customHeight="false" outlineLevel="0" collapsed="false">
      <c r="A174" s="76" t="n">
        <v>170</v>
      </c>
      <c r="B174" s="68" t="n">
        <f aca="false">EOMONTH(Input!$C$7,A174)</f>
        <v>48091</v>
      </c>
      <c r="C174" s="68"/>
      <c r="D174" s="69" t="n">
        <f aca="false">IF($B174&gt;Input!$O$22,$D173,($D173+Input!$O$28)*(1+Input!$O$27/(100*12)))</f>
        <v>87713.2018367199</v>
      </c>
      <c r="E174" s="69" t="n">
        <f aca="false">IF($B174&gt;Input!$O$29,$E173,($E173+Input!$O$35)*(1+Input!$O$34/(100*12)))</f>
        <v>95980.2767511178</v>
      </c>
      <c r="F174" s="69" t="n">
        <f aca="false">IF($B174&gt;Input!$O$36,$F173,($F173+Input!$O$42)*(1+Input!$O$41/(100*12)))</f>
        <v>0</v>
      </c>
      <c r="G174" s="68"/>
      <c r="H174" s="69" t="n">
        <f aca="false">(IF(AND(($B174&gt;=Input!$O$22),($B174&lt;=Input!$O$24)),$H173+Input!$O$23/Input!$O$25,$H173))</f>
        <v>-106666.666666667</v>
      </c>
      <c r="I174" s="69" t="n">
        <f aca="false">(IF(AND(($B174&gt;Input!$O$29),($B174&lt;=Input!$O$31)),$I173+Input!$O$30/Input!$O$32,$I173))</f>
        <v>0</v>
      </c>
      <c r="J174" s="69" t="n">
        <f aca="false">(IF(AND(($B174&gt;=Input!$O$36),($B174&lt;=Input!$O$38)),$J173+Input!$O$37/Input!$O$39,$J173))</f>
        <v>0</v>
      </c>
      <c r="K174" s="69"/>
      <c r="L174" s="69" t="n">
        <f aca="false">$D174+$E174+$F174+$H174+$I174+$J174</f>
        <v>77026.8119211712</v>
      </c>
    </row>
    <row r="175" customFormat="false" ht="12.8" hidden="false" customHeight="false" outlineLevel="0" collapsed="false">
      <c r="A175" s="76" t="n">
        <v>171</v>
      </c>
      <c r="B175" s="68" t="n">
        <f aca="false">EOMONTH(Input!$C$7,A175)</f>
        <v>48121</v>
      </c>
      <c r="C175" s="68"/>
      <c r="D175" s="69" t="n">
        <f aca="false">IF($B175&gt;Input!$O$22,$D174,($D174+Input!$O$28)*(1+Input!$O$27/(100*12)))</f>
        <v>87713.2018367199</v>
      </c>
      <c r="E175" s="69" t="n">
        <f aca="false">IF($B175&gt;Input!$O$29,$E174,($E174+Input!$O$35)*(1+Input!$O$34/(100*12)))</f>
        <v>95980.2767511178</v>
      </c>
      <c r="F175" s="69" t="n">
        <f aca="false">IF($B175&gt;Input!$O$36,$F174,($F174+Input!$O$42)*(1+Input!$O$41/(100*12)))</f>
        <v>0</v>
      </c>
      <c r="G175" s="68"/>
      <c r="H175" s="69" t="n">
        <f aca="false">(IF(AND(($B175&gt;=Input!$O$22),($B175&lt;=Input!$O$24)),$H174+Input!$O$23/Input!$O$25,$H174))</f>
        <v>-111111.111111111</v>
      </c>
      <c r="I175" s="69" t="n">
        <f aca="false">(IF(AND(($B175&gt;Input!$O$29),($B175&lt;=Input!$O$31)),$I174+Input!$O$30/Input!$O$32,$I174))</f>
        <v>-4444.44444444444</v>
      </c>
      <c r="J175" s="69" t="n">
        <f aca="false">(IF(AND(($B175&gt;=Input!$O$36),($B175&lt;=Input!$O$38)),$J174+Input!$O$37/Input!$O$39,$J174))</f>
        <v>0</v>
      </c>
      <c r="K175" s="69"/>
      <c r="L175" s="69" t="n">
        <f aca="false">$D175+$E175+$F175+$H175+$I175+$J175</f>
        <v>68137.9230322823</v>
      </c>
    </row>
    <row r="176" customFormat="false" ht="12.8" hidden="false" customHeight="false" outlineLevel="0" collapsed="false">
      <c r="A176" s="76" t="n">
        <v>172</v>
      </c>
      <c r="B176" s="68" t="n">
        <f aca="false">EOMONTH(Input!$C$7,A176)</f>
        <v>48152</v>
      </c>
      <c r="C176" s="68"/>
      <c r="D176" s="69" t="n">
        <f aca="false">IF($B176&gt;Input!$O$22,$D175,($D175+Input!$O$28)*(1+Input!$O$27/(100*12)))</f>
        <v>87713.2018367199</v>
      </c>
      <c r="E176" s="69" t="n">
        <f aca="false">IF($B176&gt;Input!$O$29,$E175,($E175+Input!$O$35)*(1+Input!$O$34/(100*12)))</f>
        <v>95980.2767511178</v>
      </c>
      <c r="F176" s="69" t="n">
        <f aca="false">IF($B176&gt;Input!$O$36,$F175,($F175+Input!$O$42)*(1+Input!$O$41/(100*12)))</f>
        <v>0</v>
      </c>
      <c r="G176" s="68"/>
      <c r="H176" s="69" t="n">
        <f aca="false">(IF(AND(($B176&gt;=Input!$O$22),($B176&lt;=Input!$O$24)),$H175+Input!$O$23/Input!$O$25,$H175))</f>
        <v>-115555.555555556</v>
      </c>
      <c r="I176" s="69" t="n">
        <f aca="false">(IF(AND(($B176&gt;Input!$O$29),($B176&lt;=Input!$O$31)),$I175+Input!$O$30/Input!$O$32,$I175))</f>
        <v>-8888.88888888889</v>
      </c>
      <c r="J176" s="69" t="n">
        <f aca="false">(IF(AND(($B176&gt;=Input!$O$36),($B176&lt;=Input!$O$38)),$J175+Input!$O$37/Input!$O$39,$J175))</f>
        <v>0</v>
      </c>
      <c r="K176" s="69"/>
      <c r="L176" s="69" t="n">
        <f aca="false">$D176+$E176+$F176+$H176+$I176+$J176</f>
        <v>59249.0341433934</v>
      </c>
    </row>
    <row r="177" customFormat="false" ht="12.8" hidden="false" customHeight="false" outlineLevel="0" collapsed="false">
      <c r="A177" s="76" t="n">
        <v>173</v>
      </c>
      <c r="B177" s="68" t="n">
        <f aca="false">EOMONTH(Input!$C$7,A177)</f>
        <v>48182</v>
      </c>
      <c r="C177" s="68"/>
      <c r="D177" s="69" t="n">
        <f aca="false">IF($B177&gt;Input!$O$22,$D176,($D176+Input!$O$28)*(1+Input!$O$27/(100*12)))</f>
        <v>87713.2018367199</v>
      </c>
      <c r="E177" s="69" t="n">
        <f aca="false">IF($B177&gt;Input!$O$29,$E176,($E176+Input!$O$35)*(1+Input!$O$34/(100*12)))</f>
        <v>95980.2767511178</v>
      </c>
      <c r="F177" s="69" t="n">
        <f aca="false">IF($B177&gt;Input!$O$36,$F176,($F176+Input!$O$42)*(1+Input!$O$41/(100*12)))</f>
        <v>0</v>
      </c>
      <c r="G177" s="68"/>
      <c r="H177" s="69" t="n">
        <f aca="false">(IF(AND(($B177&gt;=Input!$O$22),($B177&lt;=Input!$O$24)),$H176+Input!$O$23/Input!$O$25,$H176))</f>
        <v>-120000</v>
      </c>
      <c r="I177" s="69" t="n">
        <f aca="false">(IF(AND(($B177&gt;Input!$O$29),($B177&lt;=Input!$O$31)),$I176+Input!$O$30/Input!$O$32,$I176))</f>
        <v>-13333.3333333333</v>
      </c>
      <c r="J177" s="69" t="n">
        <f aca="false">(IF(AND(($B177&gt;=Input!$O$36),($B177&lt;=Input!$O$38)),$J176+Input!$O$37/Input!$O$39,$J176))</f>
        <v>0</v>
      </c>
      <c r="K177" s="69"/>
      <c r="L177" s="69" t="n">
        <f aca="false">$D177+$E177+$F177+$H177+$I177+$J177</f>
        <v>50360.1452545045</v>
      </c>
    </row>
    <row r="178" customFormat="false" ht="12.8" hidden="false" customHeight="false" outlineLevel="0" collapsed="false">
      <c r="A178" s="76" t="n">
        <v>174</v>
      </c>
      <c r="B178" s="68" t="n">
        <f aca="false">EOMONTH(Input!$C$7,A178)</f>
        <v>48213</v>
      </c>
      <c r="C178" s="68"/>
      <c r="D178" s="69" t="n">
        <f aca="false">IF($B178&gt;Input!$O$22,$D177,($D177+Input!$O$28)*(1+Input!$O$27/(100*12)))</f>
        <v>87713.2018367199</v>
      </c>
      <c r="E178" s="69" t="n">
        <f aca="false">IF($B178&gt;Input!$O$29,$E177,($E177+Input!$O$35)*(1+Input!$O$34/(100*12)))</f>
        <v>95980.2767511178</v>
      </c>
      <c r="F178" s="69" t="n">
        <f aca="false">IF($B178&gt;Input!$O$36,$F177,($F177+Input!$O$42)*(1+Input!$O$41/(100*12)))</f>
        <v>0</v>
      </c>
      <c r="G178" s="68"/>
      <c r="H178" s="69" t="n">
        <f aca="false">(IF(AND(($B178&gt;=Input!$O$22),($B178&lt;=Input!$O$24)),$H177+Input!$O$23/Input!$O$25,$H177))</f>
        <v>-124444.444444444</v>
      </c>
      <c r="I178" s="69" t="n">
        <f aca="false">(IF(AND(($B178&gt;Input!$O$29),($B178&lt;=Input!$O$31)),$I177+Input!$O$30/Input!$O$32,$I177))</f>
        <v>-17777.7777777778</v>
      </c>
      <c r="J178" s="69" t="n">
        <f aca="false">(IF(AND(($B178&gt;=Input!$O$36),($B178&lt;=Input!$O$38)),$J177+Input!$O$37/Input!$O$39,$J177))</f>
        <v>0</v>
      </c>
      <c r="K178" s="69"/>
      <c r="L178" s="69" t="n">
        <f aca="false">$D178+$E178+$F178+$H178+$I178+$J178</f>
        <v>41471.2563656156</v>
      </c>
    </row>
    <row r="179" customFormat="false" ht="12.8" hidden="false" customHeight="false" outlineLevel="0" collapsed="false">
      <c r="A179" s="76" t="n">
        <v>175</v>
      </c>
      <c r="B179" s="68" t="n">
        <f aca="false">EOMONTH(Input!$C$7,A179)</f>
        <v>48244</v>
      </c>
      <c r="C179" s="68"/>
      <c r="D179" s="69" t="n">
        <f aca="false">IF($B179&gt;Input!$O$22,$D178,($D178+Input!$O$28)*(1+Input!$O$27/(100*12)))</f>
        <v>87713.2018367199</v>
      </c>
      <c r="E179" s="69" t="n">
        <f aca="false">IF($B179&gt;Input!$O$29,$E178,($E178+Input!$O$35)*(1+Input!$O$34/(100*12)))</f>
        <v>95980.2767511178</v>
      </c>
      <c r="F179" s="69" t="n">
        <f aca="false">IF($B179&gt;Input!$O$36,$F178,($F178+Input!$O$42)*(1+Input!$O$41/(100*12)))</f>
        <v>0</v>
      </c>
      <c r="G179" s="68"/>
      <c r="H179" s="69" t="n">
        <f aca="false">(IF(AND(($B179&gt;=Input!$O$22),($B179&lt;=Input!$O$24)),$H178+Input!$O$23/Input!$O$25,$H178))</f>
        <v>-128888.888888889</v>
      </c>
      <c r="I179" s="69" t="n">
        <f aca="false">(IF(AND(($B179&gt;Input!$O$29),($B179&lt;=Input!$O$31)),$I178+Input!$O$30/Input!$O$32,$I178))</f>
        <v>-22222.2222222222</v>
      </c>
      <c r="J179" s="69" t="n">
        <f aca="false">(IF(AND(($B179&gt;=Input!$O$36),($B179&lt;=Input!$O$38)),$J178+Input!$O$37/Input!$O$39,$J178))</f>
        <v>0</v>
      </c>
      <c r="K179" s="69"/>
      <c r="L179" s="69" t="n">
        <f aca="false">$D179+$E179+$F179+$H179+$I179+$J179</f>
        <v>32582.3674767267</v>
      </c>
    </row>
    <row r="180" customFormat="false" ht="12.8" hidden="false" customHeight="false" outlineLevel="0" collapsed="false">
      <c r="A180" s="76" t="n">
        <v>176</v>
      </c>
      <c r="B180" s="68" t="n">
        <f aca="false">EOMONTH(Input!$C$7,A180)</f>
        <v>48273</v>
      </c>
      <c r="C180" s="68"/>
      <c r="D180" s="69" t="n">
        <f aca="false">IF($B180&gt;Input!$O$22,$D179,($D179+Input!$O$28)*(1+Input!$O$27/(100*12)))</f>
        <v>87713.2018367199</v>
      </c>
      <c r="E180" s="69" t="n">
        <f aca="false">IF($B180&gt;Input!$O$29,$E179,($E179+Input!$O$35)*(1+Input!$O$34/(100*12)))</f>
        <v>95980.2767511178</v>
      </c>
      <c r="F180" s="69" t="n">
        <f aca="false">IF($B180&gt;Input!$O$36,$F179,($F179+Input!$O$42)*(1+Input!$O$41/(100*12)))</f>
        <v>0</v>
      </c>
      <c r="G180" s="68"/>
      <c r="H180" s="69" t="n">
        <f aca="false">(IF(AND(($B180&gt;=Input!$O$22),($B180&lt;=Input!$O$24)),$H179+Input!$O$23/Input!$O$25,$H179))</f>
        <v>-133333.333333333</v>
      </c>
      <c r="I180" s="69" t="n">
        <f aca="false">(IF(AND(($B180&gt;Input!$O$29),($B180&lt;=Input!$O$31)),$I179+Input!$O$30/Input!$O$32,$I179))</f>
        <v>-26666.6666666667</v>
      </c>
      <c r="J180" s="69" t="n">
        <f aca="false">(IF(AND(($B180&gt;=Input!$O$36),($B180&lt;=Input!$O$38)),$J179+Input!$O$37/Input!$O$39,$J179))</f>
        <v>0</v>
      </c>
      <c r="K180" s="69"/>
      <c r="L180" s="69" t="n">
        <f aca="false">$D180+$E180+$F180+$H180+$I180+$J180</f>
        <v>23693.4785878378</v>
      </c>
    </row>
    <row r="181" customFormat="false" ht="12.8" hidden="false" customHeight="false" outlineLevel="0" collapsed="false">
      <c r="A181" s="76" t="n">
        <v>177</v>
      </c>
      <c r="B181" s="68" t="n">
        <f aca="false">EOMONTH(Input!$C$7,A181)</f>
        <v>48304</v>
      </c>
      <c r="C181" s="68"/>
      <c r="D181" s="69" t="n">
        <f aca="false">IF($B181&gt;Input!$O$22,$D180,($D180+Input!$O$28)*(1+Input!$O$27/(100*12)))</f>
        <v>87713.2018367199</v>
      </c>
      <c r="E181" s="69" t="n">
        <f aca="false">IF($B181&gt;Input!$O$29,$E180,($E180+Input!$O$35)*(1+Input!$O$34/(100*12)))</f>
        <v>95980.2767511178</v>
      </c>
      <c r="F181" s="69" t="n">
        <f aca="false">IF($B181&gt;Input!$O$36,$F180,($F180+Input!$O$42)*(1+Input!$O$41/(100*12)))</f>
        <v>0</v>
      </c>
      <c r="G181" s="68"/>
      <c r="H181" s="69" t="n">
        <f aca="false">(IF(AND(($B181&gt;=Input!$O$22),($B181&lt;=Input!$O$24)),$H180+Input!$O$23/Input!$O$25,$H180))</f>
        <v>-137777.777777778</v>
      </c>
      <c r="I181" s="69" t="n">
        <f aca="false">(IF(AND(($B181&gt;Input!$O$29),($B181&lt;=Input!$O$31)),$I180+Input!$O$30/Input!$O$32,$I180))</f>
        <v>-31111.1111111111</v>
      </c>
      <c r="J181" s="69" t="n">
        <f aca="false">(IF(AND(($B181&gt;=Input!$O$36),($B181&lt;=Input!$O$38)),$J180+Input!$O$37/Input!$O$39,$J180))</f>
        <v>0</v>
      </c>
      <c r="K181" s="69"/>
      <c r="L181" s="69" t="n">
        <f aca="false">$D181+$E181+$F181+$H181+$I181+$J181</f>
        <v>14804.589698949</v>
      </c>
    </row>
    <row r="182" customFormat="false" ht="12.8" hidden="false" customHeight="false" outlineLevel="0" collapsed="false">
      <c r="A182" s="76" t="n">
        <v>178</v>
      </c>
      <c r="B182" s="68" t="n">
        <f aca="false">EOMONTH(Input!$C$7,A182)</f>
        <v>48334</v>
      </c>
      <c r="C182" s="68"/>
      <c r="D182" s="69" t="n">
        <f aca="false">IF($B182&gt;Input!$O$22,$D181,($D181+Input!$O$28)*(1+Input!$O$27/(100*12)))</f>
        <v>87713.2018367199</v>
      </c>
      <c r="E182" s="69" t="n">
        <f aca="false">IF($B182&gt;Input!$O$29,$E181,($E181+Input!$O$35)*(1+Input!$O$34/(100*12)))</f>
        <v>95980.2767511178</v>
      </c>
      <c r="F182" s="69" t="n">
        <f aca="false">IF($B182&gt;Input!$O$36,$F181,($F181+Input!$O$42)*(1+Input!$O$41/(100*12)))</f>
        <v>0</v>
      </c>
      <c r="G182" s="68"/>
      <c r="H182" s="69" t="n">
        <f aca="false">(IF(AND(($B182&gt;=Input!$O$22),($B182&lt;=Input!$O$24)),$H181+Input!$O$23/Input!$O$25,$H181))</f>
        <v>-142222.222222222</v>
      </c>
      <c r="I182" s="69" t="n">
        <f aca="false">(IF(AND(($B182&gt;Input!$O$29),($B182&lt;=Input!$O$31)),$I181+Input!$O$30/Input!$O$32,$I181))</f>
        <v>-35555.5555555556</v>
      </c>
      <c r="J182" s="69" t="n">
        <f aca="false">(IF(AND(($B182&gt;=Input!$O$36),($B182&lt;=Input!$O$38)),$J181+Input!$O$37/Input!$O$39,$J181))</f>
        <v>0</v>
      </c>
      <c r="K182" s="69"/>
      <c r="L182" s="69" t="n">
        <f aca="false">$D182+$E182+$F182+$H182+$I182+$J182</f>
        <v>5915.70081006009</v>
      </c>
    </row>
    <row r="183" customFormat="false" ht="12.8" hidden="false" customHeight="false" outlineLevel="0" collapsed="false">
      <c r="A183" s="76" t="n">
        <v>179</v>
      </c>
      <c r="B183" s="68" t="n">
        <f aca="false">EOMONTH(Input!$C$7,A183)</f>
        <v>48365</v>
      </c>
      <c r="C183" s="68"/>
      <c r="D183" s="69" t="n">
        <f aca="false">IF($B183&gt;Input!$O$22,$D182,($D182+Input!$O$28)*(1+Input!$O$27/(100*12)))</f>
        <v>87713.2018367199</v>
      </c>
      <c r="E183" s="69" t="n">
        <f aca="false">IF($B183&gt;Input!$O$29,$E182,($E182+Input!$O$35)*(1+Input!$O$34/(100*12)))</f>
        <v>95980.2767511178</v>
      </c>
      <c r="F183" s="69" t="n">
        <f aca="false">IF($B183&gt;Input!$O$36,$F182,($F182+Input!$O$42)*(1+Input!$O$41/(100*12)))</f>
        <v>0</v>
      </c>
      <c r="G183" s="68"/>
      <c r="H183" s="69" t="n">
        <f aca="false">(IF(AND(($B183&gt;=Input!$O$22),($B183&lt;=Input!$O$24)),$H182+Input!$O$23/Input!$O$25,$H182))</f>
        <v>-146666.666666667</v>
      </c>
      <c r="I183" s="69" t="n">
        <f aca="false">(IF(AND(($B183&gt;Input!$O$29),($B183&lt;=Input!$O$31)),$I182+Input!$O$30/Input!$O$32,$I182))</f>
        <v>-40000</v>
      </c>
      <c r="J183" s="69" t="n">
        <f aca="false">(IF(AND(($B183&gt;=Input!$O$36),($B183&lt;=Input!$O$38)),$J182+Input!$O$37/Input!$O$39,$J182))</f>
        <v>0</v>
      </c>
      <c r="K183" s="69"/>
      <c r="L183" s="69" t="n">
        <f aca="false">$D183+$E183+$F183+$H183+$I183+$J183</f>
        <v>-2973.1880788288</v>
      </c>
    </row>
    <row r="184" customFormat="false" ht="12.8" hidden="false" customHeight="false" outlineLevel="0" collapsed="false">
      <c r="A184" s="76" t="n">
        <v>180</v>
      </c>
      <c r="B184" s="68" t="n">
        <f aca="false">EOMONTH(Input!$C$7,A184)</f>
        <v>48395</v>
      </c>
      <c r="C184" s="68"/>
      <c r="D184" s="69" t="n">
        <f aca="false">IF($B184&gt;Input!$O$22,$D183,($D183+Input!$O$28)*(1+Input!$O$27/(100*12)))</f>
        <v>87713.2018367199</v>
      </c>
      <c r="E184" s="69" t="n">
        <f aca="false">IF($B184&gt;Input!$O$29,$E183,($E183+Input!$O$35)*(1+Input!$O$34/(100*12)))</f>
        <v>95980.2767511178</v>
      </c>
      <c r="F184" s="69" t="n">
        <f aca="false">IF($B184&gt;Input!$O$36,$F183,($F183+Input!$O$42)*(1+Input!$O$41/(100*12)))</f>
        <v>0</v>
      </c>
      <c r="G184" s="68"/>
      <c r="H184" s="69" t="n">
        <f aca="false">(IF(AND(($B184&gt;=Input!$O$22),($B184&lt;=Input!$O$24)),$H183+Input!$O$23/Input!$O$25,$H183))</f>
        <v>-151111.111111111</v>
      </c>
      <c r="I184" s="69" t="n">
        <f aca="false">(IF(AND(($B184&gt;Input!$O$29),($B184&lt;=Input!$O$31)),$I183+Input!$O$30/Input!$O$32,$I183))</f>
        <v>-44444.4444444444</v>
      </c>
      <c r="J184" s="69" t="n">
        <f aca="false">(IF(AND(($B184&gt;=Input!$O$36),($B184&lt;=Input!$O$38)),$J183+Input!$O$37/Input!$O$39,$J183))</f>
        <v>0</v>
      </c>
      <c r="K184" s="69"/>
      <c r="L184" s="69" t="n">
        <f aca="false">$D184+$E184+$F184+$H184+$I184+$J184</f>
        <v>-11862.0769677177</v>
      </c>
    </row>
    <row r="185" customFormat="false" ht="12.8" hidden="false" customHeight="false" outlineLevel="0" collapsed="false">
      <c r="A185" s="76" t="n">
        <v>181</v>
      </c>
      <c r="B185" s="68" t="n">
        <f aca="false">EOMONTH(Input!$C$7,A185)</f>
        <v>48426</v>
      </c>
      <c r="C185" s="68"/>
      <c r="D185" s="69" t="n">
        <f aca="false">IF($B185&gt;Input!$O$22,$D184,($D184+Input!$O$28)*(1+Input!$O$27/(100*12)))</f>
        <v>87713.2018367199</v>
      </c>
      <c r="E185" s="69" t="n">
        <f aca="false">IF($B185&gt;Input!$O$29,$E184,($E184+Input!$O$35)*(1+Input!$O$34/(100*12)))</f>
        <v>95980.2767511178</v>
      </c>
      <c r="F185" s="69" t="n">
        <f aca="false">IF($B185&gt;Input!$O$36,$F184,($F184+Input!$O$42)*(1+Input!$O$41/(100*12)))</f>
        <v>0</v>
      </c>
      <c r="G185" s="68"/>
      <c r="H185" s="69" t="n">
        <f aca="false">(IF(AND(($B185&gt;=Input!$O$22),($B185&lt;=Input!$O$24)),$H184+Input!$O$23/Input!$O$25,$H184))</f>
        <v>-155555.555555555</v>
      </c>
      <c r="I185" s="69" t="n">
        <f aca="false">(IF(AND(($B185&gt;Input!$O$29),($B185&lt;=Input!$O$31)),$I184+Input!$O$30/Input!$O$32,$I184))</f>
        <v>-48888.8888888889</v>
      </c>
      <c r="J185" s="69" t="n">
        <f aca="false">(IF(AND(($B185&gt;=Input!$O$36),($B185&lt;=Input!$O$38)),$J184+Input!$O$37/Input!$O$39,$J184))</f>
        <v>0</v>
      </c>
      <c r="K185" s="69"/>
      <c r="L185" s="69" t="n">
        <f aca="false">$D185+$E185+$F185+$H185+$I185+$J185</f>
        <v>-20750.9658566066</v>
      </c>
    </row>
    <row r="186" customFormat="false" ht="12.8" hidden="false" customHeight="false" outlineLevel="0" collapsed="false">
      <c r="A186" s="76" t="n">
        <v>182</v>
      </c>
      <c r="B186" s="68" t="n">
        <f aca="false">EOMONTH(Input!$C$7,A186)</f>
        <v>48457</v>
      </c>
      <c r="C186" s="68"/>
      <c r="D186" s="69" t="n">
        <f aca="false">IF($B186&gt;Input!$O$22,$D185,($D185+Input!$O$28)*(1+Input!$O$27/(100*12)))</f>
        <v>87713.2018367199</v>
      </c>
      <c r="E186" s="69" t="n">
        <f aca="false">IF($B186&gt;Input!$O$29,$E185,($E185+Input!$O$35)*(1+Input!$O$34/(100*12)))</f>
        <v>95980.2767511178</v>
      </c>
      <c r="F186" s="69" t="n">
        <f aca="false">IF($B186&gt;Input!$O$36,$F185,($F185+Input!$O$42)*(1+Input!$O$41/(100*12)))</f>
        <v>0</v>
      </c>
      <c r="G186" s="68"/>
      <c r="H186" s="69" t="n">
        <f aca="false">(IF(AND(($B186&gt;=Input!$O$22),($B186&lt;=Input!$O$24)),$H185+Input!$O$23/Input!$O$25,$H185))</f>
        <v>-160000</v>
      </c>
      <c r="I186" s="69" t="n">
        <f aca="false">(IF(AND(($B186&gt;Input!$O$29),($B186&lt;=Input!$O$31)),$I185+Input!$O$30/Input!$O$32,$I185))</f>
        <v>-53333.3333333333</v>
      </c>
      <c r="J186" s="69" t="n">
        <f aca="false">(IF(AND(($B186&gt;=Input!$O$36),($B186&lt;=Input!$O$38)),$J185+Input!$O$37/Input!$O$39,$J185))</f>
        <v>0</v>
      </c>
      <c r="K186" s="69"/>
      <c r="L186" s="69" t="n">
        <f aca="false">$D186+$E186+$F186+$H186+$I186+$J186</f>
        <v>-29639.8547454954</v>
      </c>
    </row>
    <row r="187" customFormat="false" ht="12.8" hidden="false" customHeight="false" outlineLevel="0" collapsed="false">
      <c r="A187" s="76" t="n">
        <v>183</v>
      </c>
      <c r="B187" s="68" t="n">
        <f aca="false">EOMONTH(Input!$C$7,A187)</f>
        <v>48487</v>
      </c>
      <c r="C187" s="68"/>
      <c r="D187" s="69" t="n">
        <f aca="false">IF($B187&gt;Input!$O$22,$D186,($D186+Input!$O$28)*(1+Input!$O$27/(100*12)))</f>
        <v>87713.2018367199</v>
      </c>
      <c r="E187" s="69" t="n">
        <f aca="false">IF($B187&gt;Input!$O$29,$E186,($E186+Input!$O$35)*(1+Input!$O$34/(100*12)))</f>
        <v>95980.2767511178</v>
      </c>
      <c r="F187" s="69" t="n">
        <f aca="false">IF($B187&gt;Input!$O$36,$F186,($F186+Input!$O$42)*(1+Input!$O$41/(100*12)))</f>
        <v>0</v>
      </c>
      <c r="G187" s="68"/>
      <c r="H187" s="69" t="n">
        <f aca="false">(IF(AND(($B187&gt;=Input!$O$22),($B187&lt;=Input!$O$24)),$H186+Input!$O$23/Input!$O$25,$H186))</f>
        <v>-164444.444444444</v>
      </c>
      <c r="I187" s="69" t="n">
        <f aca="false">(IF(AND(($B187&gt;Input!$O$29),($B187&lt;=Input!$O$31)),$I186+Input!$O$30/Input!$O$32,$I186))</f>
        <v>-57777.7777777778</v>
      </c>
      <c r="J187" s="69" t="n">
        <f aca="false">(IF(AND(($B187&gt;=Input!$O$36),($B187&lt;=Input!$O$38)),$J186+Input!$O$37/Input!$O$39,$J186))</f>
        <v>0</v>
      </c>
      <c r="K187" s="69"/>
      <c r="L187" s="69" t="n">
        <f aca="false">$D187+$E187+$F187+$H187+$I187+$J187</f>
        <v>-38528.7436343843</v>
      </c>
    </row>
    <row r="188" customFormat="false" ht="12.8" hidden="false" customHeight="false" outlineLevel="0" collapsed="false">
      <c r="A188" s="76" t="n">
        <v>184</v>
      </c>
      <c r="B188" s="68" t="n">
        <f aca="false">EOMONTH(Input!$C$7,A188)</f>
        <v>48518</v>
      </c>
      <c r="C188" s="68"/>
      <c r="D188" s="69" t="n">
        <f aca="false">IF($B188&gt;Input!$O$22,$D187,($D187+Input!$O$28)*(1+Input!$O$27/(100*12)))</f>
        <v>87713.2018367199</v>
      </c>
      <c r="E188" s="69" t="n">
        <f aca="false">IF($B188&gt;Input!$O$29,$E187,($E187+Input!$O$35)*(1+Input!$O$34/(100*12)))</f>
        <v>95980.2767511178</v>
      </c>
      <c r="F188" s="69" t="n">
        <f aca="false">IF($B188&gt;Input!$O$36,$F187,($F187+Input!$O$42)*(1+Input!$O$41/(100*12)))</f>
        <v>0</v>
      </c>
      <c r="G188" s="68"/>
      <c r="H188" s="69" t="n">
        <f aca="false">(IF(AND(($B188&gt;=Input!$O$22),($B188&lt;=Input!$O$24)),$H187+Input!$O$23/Input!$O$25,$H187))</f>
        <v>-168888.888888889</v>
      </c>
      <c r="I188" s="69" t="n">
        <f aca="false">(IF(AND(($B188&gt;Input!$O$29),($B188&lt;=Input!$O$31)),$I187+Input!$O$30/Input!$O$32,$I187))</f>
        <v>-62222.2222222222</v>
      </c>
      <c r="J188" s="69" t="n">
        <f aca="false">(IF(AND(($B188&gt;=Input!$O$36),($B188&lt;=Input!$O$38)),$J187+Input!$O$37/Input!$O$39,$J187))</f>
        <v>0</v>
      </c>
      <c r="K188" s="69"/>
      <c r="L188" s="69" t="n">
        <f aca="false">$D188+$E188+$F188+$H188+$I188+$J188</f>
        <v>-47417.6325232732</v>
      </c>
    </row>
    <row r="189" customFormat="false" ht="12.8" hidden="false" customHeight="false" outlineLevel="0" collapsed="false">
      <c r="A189" s="76" t="n">
        <v>185</v>
      </c>
      <c r="B189" s="68" t="n">
        <f aca="false">EOMONTH(Input!$C$7,A189)</f>
        <v>48548</v>
      </c>
      <c r="C189" s="68"/>
      <c r="D189" s="69" t="n">
        <f aca="false">IF($B189&gt;Input!$O$22,$D188,($D188+Input!$O$28)*(1+Input!$O$27/(100*12)))</f>
        <v>87713.2018367199</v>
      </c>
      <c r="E189" s="69" t="n">
        <f aca="false">IF($B189&gt;Input!$O$29,$E188,($E188+Input!$O$35)*(1+Input!$O$34/(100*12)))</f>
        <v>95980.2767511178</v>
      </c>
      <c r="F189" s="69" t="n">
        <f aca="false">IF($B189&gt;Input!$O$36,$F188,($F188+Input!$O$42)*(1+Input!$O$41/(100*12)))</f>
        <v>0</v>
      </c>
      <c r="G189" s="68"/>
      <c r="H189" s="69" t="n">
        <f aca="false">(IF(AND(($B189&gt;=Input!$O$22),($B189&lt;=Input!$O$24)),$H188+Input!$O$23/Input!$O$25,$H188))</f>
        <v>-173333.333333333</v>
      </c>
      <c r="I189" s="69" t="n">
        <f aca="false">(IF(AND(($B189&gt;Input!$O$29),($B189&lt;=Input!$O$31)),$I188+Input!$O$30/Input!$O$32,$I188))</f>
        <v>-66666.6666666667</v>
      </c>
      <c r="J189" s="69" t="n">
        <f aca="false">(IF(AND(($B189&gt;=Input!$O$36),($B189&lt;=Input!$O$38)),$J188+Input!$O$37/Input!$O$39,$J188))</f>
        <v>0</v>
      </c>
      <c r="K189" s="69"/>
      <c r="L189" s="69" t="n">
        <f aca="false">$D189+$E189+$F189+$H189+$I189+$J189</f>
        <v>-56306.5214121621</v>
      </c>
    </row>
    <row r="190" customFormat="false" ht="12.8" hidden="false" customHeight="false" outlineLevel="0" collapsed="false">
      <c r="A190" s="76" t="n">
        <v>186</v>
      </c>
      <c r="B190" s="68" t="n">
        <f aca="false">EOMONTH(Input!$C$7,A190)</f>
        <v>48579</v>
      </c>
      <c r="C190" s="68"/>
      <c r="D190" s="69" t="n">
        <f aca="false">IF($B190&gt;Input!$O$22,$D189,($D189+Input!$O$28)*(1+Input!$O$27/(100*12)))</f>
        <v>87713.2018367199</v>
      </c>
      <c r="E190" s="69" t="n">
        <f aca="false">IF($B190&gt;Input!$O$29,$E189,($E189+Input!$O$35)*(1+Input!$O$34/(100*12)))</f>
        <v>95980.2767511178</v>
      </c>
      <c r="F190" s="69" t="n">
        <f aca="false">IF($B190&gt;Input!$O$36,$F189,($F189+Input!$O$42)*(1+Input!$O$41/(100*12)))</f>
        <v>0</v>
      </c>
      <c r="G190" s="68"/>
      <c r="H190" s="69" t="n">
        <f aca="false">(IF(AND(($B190&gt;=Input!$O$22),($B190&lt;=Input!$O$24)),$H189+Input!$O$23/Input!$O$25,$H189))</f>
        <v>-177777.777777778</v>
      </c>
      <c r="I190" s="69" t="n">
        <f aca="false">(IF(AND(($B190&gt;Input!$O$29),($B190&lt;=Input!$O$31)),$I189+Input!$O$30/Input!$O$32,$I189))</f>
        <v>-71111.1111111111</v>
      </c>
      <c r="J190" s="69" t="n">
        <f aca="false">(IF(AND(($B190&gt;=Input!$O$36),($B190&lt;=Input!$O$38)),$J189+Input!$O$37/Input!$O$39,$J189))</f>
        <v>0</v>
      </c>
      <c r="K190" s="69"/>
      <c r="L190" s="69" t="n">
        <f aca="false">$D190+$E190+$F190+$H190+$I190+$J190</f>
        <v>-65195.410301051</v>
      </c>
    </row>
    <row r="191" customFormat="false" ht="12.8" hidden="false" customHeight="false" outlineLevel="0" collapsed="false">
      <c r="A191" s="76" t="n">
        <v>187</v>
      </c>
      <c r="B191" s="68" t="n">
        <f aca="false">EOMONTH(Input!$C$7,A191)</f>
        <v>48610</v>
      </c>
      <c r="C191" s="68"/>
      <c r="D191" s="69" t="n">
        <f aca="false">IF($B191&gt;Input!$O$22,$D190,($D190+Input!$O$28)*(1+Input!$O$27/(100*12)))</f>
        <v>87713.2018367199</v>
      </c>
      <c r="E191" s="69" t="n">
        <f aca="false">IF($B191&gt;Input!$O$29,$E190,($E190+Input!$O$35)*(1+Input!$O$34/(100*12)))</f>
        <v>95980.2767511178</v>
      </c>
      <c r="F191" s="69" t="n">
        <f aca="false">IF($B191&gt;Input!$O$36,$F190,($F190+Input!$O$42)*(1+Input!$O$41/(100*12)))</f>
        <v>0</v>
      </c>
      <c r="G191" s="68"/>
      <c r="H191" s="69" t="n">
        <f aca="false">(IF(AND(($B191&gt;=Input!$O$22),($B191&lt;=Input!$O$24)),$H190+Input!$O$23/Input!$O$25,$H190))</f>
        <v>-182222.222222222</v>
      </c>
      <c r="I191" s="69" t="n">
        <f aca="false">(IF(AND(($B191&gt;Input!$O$29),($B191&lt;=Input!$O$31)),$I190+Input!$O$30/Input!$O$32,$I190))</f>
        <v>-75555.5555555555</v>
      </c>
      <c r="J191" s="69" t="n">
        <f aca="false">(IF(AND(($B191&gt;=Input!$O$36),($B191&lt;=Input!$O$38)),$J190+Input!$O$37/Input!$O$39,$J190))</f>
        <v>0</v>
      </c>
      <c r="K191" s="69"/>
      <c r="L191" s="69" t="n">
        <f aca="false">$D191+$E191+$F191+$H191+$I191+$J191</f>
        <v>-74084.2991899399</v>
      </c>
    </row>
    <row r="192" customFormat="false" ht="12.8" hidden="false" customHeight="false" outlineLevel="0" collapsed="false">
      <c r="A192" s="76" t="n">
        <v>188</v>
      </c>
      <c r="B192" s="68" t="n">
        <f aca="false">EOMONTH(Input!$C$7,A192)</f>
        <v>48638</v>
      </c>
      <c r="C192" s="68"/>
      <c r="D192" s="69" t="n">
        <f aca="false">IF($B192&gt;Input!$O$22,$D191,($D191+Input!$O$28)*(1+Input!$O$27/(100*12)))</f>
        <v>87713.2018367199</v>
      </c>
      <c r="E192" s="69" t="n">
        <f aca="false">IF($B192&gt;Input!$O$29,$E191,($E191+Input!$O$35)*(1+Input!$O$34/(100*12)))</f>
        <v>95980.2767511178</v>
      </c>
      <c r="F192" s="69" t="n">
        <f aca="false">IF($B192&gt;Input!$O$36,$F191,($F191+Input!$O$42)*(1+Input!$O$41/(100*12)))</f>
        <v>0</v>
      </c>
      <c r="G192" s="68"/>
      <c r="H192" s="69" t="n">
        <f aca="false">(IF(AND(($B192&gt;=Input!$O$22),($B192&lt;=Input!$O$24)),$H191+Input!$O$23/Input!$O$25,$H191))</f>
        <v>-186666.666666667</v>
      </c>
      <c r="I192" s="69" t="n">
        <f aca="false">(IF(AND(($B192&gt;Input!$O$29),($B192&lt;=Input!$O$31)),$I191+Input!$O$30/Input!$O$32,$I191))</f>
        <v>-80000</v>
      </c>
      <c r="J192" s="69" t="n">
        <f aca="false">(IF(AND(($B192&gt;=Input!$O$36),($B192&lt;=Input!$O$38)),$J191+Input!$O$37/Input!$O$39,$J191))</f>
        <v>0</v>
      </c>
      <c r="K192" s="69"/>
      <c r="L192" s="69" t="n">
        <f aca="false">$D192+$E192+$F192+$H192+$I192+$J192</f>
        <v>-82973.1880788287</v>
      </c>
    </row>
    <row r="193" customFormat="false" ht="12.8" hidden="false" customHeight="false" outlineLevel="0" collapsed="false">
      <c r="A193" s="76" t="n">
        <v>189</v>
      </c>
      <c r="B193" s="68" t="n">
        <f aca="false">EOMONTH(Input!$C$7,A193)</f>
        <v>48669</v>
      </c>
      <c r="C193" s="68"/>
      <c r="D193" s="69" t="n">
        <f aca="false">IF($B193&gt;Input!$O$22,$D192,($D192+Input!$O$28)*(1+Input!$O$27/(100*12)))</f>
        <v>87713.2018367199</v>
      </c>
      <c r="E193" s="69" t="n">
        <f aca="false">IF($B193&gt;Input!$O$29,$E192,($E192+Input!$O$35)*(1+Input!$O$34/(100*12)))</f>
        <v>95980.2767511178</v>
      </c>
      <c r="F193" s="69" t="n">
        <f aca="false">IF($B193&gt;Input!$O$36,$F192,($F192+Input!$O$42)*(1+Input!$O$41/(100*12)))</f>
        <v>0</v>
      </c>
      <c r="G193" s="68"/>
      <c r="H193" s="69" t="n">
        <f aca="false">(IF(AND(($B193&gt;=Input!$O$22),($B193&lt;=Input!$O$24)),$H192+Input!$O$23/Input!$O$25,$H192))</f>
        <v>-191111.111111111</v>
      </c>
      <c r="I193" s="69" t="n">
        <f aca="false">(IF(AND(($B193&gt;Input!$O$29),($B193&lt;=Input!$O$31)),$I192+Input!$O$30/Input!$O$32,$I192))</f>
        <v>-84444.4444444444</v>
      </c>
      <c r="J193" s="69" t="n">
        <f aca="false">(IF(AND(($B193&gt;=Input!$O$36),($B193&lt;=Input!$O$38)),$J192+Input!$O$37/Input!$O$39,$J192))</f>
        <v>0</v>
      </c>
      <c r="K193" s="69"/>
      <c r="L193" s="69" t="n">
        <f aca="false">$D193+$E193+$F193+$H193+$I193+$J193</f>
        <v>-91862.0769677176</v>
      </c>
    </row>
    <row r="194" customFormat="false" ht="12.8" hidden="false" customHeight="false" outlineLevel="0" collapsed="false">
      <c r="A194" s="76" t="n">
        <v>190</v>
      </c>
      <c r="B194" s="68" t="n">
        <f aca="false">EOMONTH(Input!$C$7,A194)</f>
        <v>48699</v>
      </c>
      <c r="C194" s="68"/>
      <c r="D194" s="69" t="n">
        <f aca="false">IF($B194&gt;Input!$O$22,$D193,($D193+Input!$O$28)*(1+Input!$O$27/(100*12)))</f>
        <v>87713.2018367199</v>
      </c>
      <c r="E194" s="69" t="n">
        <f aca="false">IF($B194&gt;Input!$O$29,$E193,($E193+Input!$O$35)*(1+Input!$O$34/(100*12)))</f>
        <v>95980.2767511178</v>
      </c>
      <c r="F194" s="69" t="n">
        <f aca="false">IF($B194&gt;Input!$O$36,$F193,($F193+Input!$O$42)*(1+Input!$O$41/(100*12)))</f>
        <v>0</v>
      </c>
      <c r="G194" s="68"/>
      <c r="H194" s="69" t="n">
        <f aca="false">(IF(AND(($B194&gt;=Input!$O$22),($B194&lt;=Input!$O$24)),$H193+Input!$O$23/Input!$O$25,$H193))</f>
        <v>-195555.555555555</v>
      </c>
      <c r="I194" s="69" t="n">
        <f aca="false">(IF(AND(($B194&gt;Input!$O$29),($B194&lt;=Input!$O$31)),$I193+Input!$O$30/Input!$O$32,$I193))</f>
        <v>-88888.8888888889</v>
      </c>
      <c r="J194" s="69" t="n">
        <f aca="false">(IF(AND(($B194&gt;=Input!$O$36),($B194&lt;=Input!$O$38)),$J193+Input!$O$37/Input!$O$39,$J193))</f>
        <v>0</v>
      </c>
      <c r="K194" s="69"/>
      <c r="L194" s="69" t="n">
        <f aca="false">$D194+$E194+$F194+$H194+$I194+$J194</f>
        <v>-100750.965856606</v>
      </c>
    </row>
    <row r="195" customFormat="false" ht="12.8" hidden="false" customHeight="false" outlineLevel="0" collapsed="false">
      <c r="A195" s="76" t="n">
        <v>191</v>
      </c>
      <c r="B195" s="68" t="n">
        <f aca="false">EOMONTH(Input!$C$7,A195)</f>
        <v>48730</v>
      </c>
      <c r="C195" s="68"/>
      <c r="D195" s="69" t="n">
        <f aca="false">IF($B195&gt;Input!$O$22,$D194,($D194+Input!$O$28)*(1+Input!$O$27/(100*12)))</f>
        <v>87713.2018367199</v>
      </c>
      <c r="E195" s="69" t="n">
        <f aca="false">IF($B195&gt;Input!$O$29,$E194,($E194+Input!$O$35)*(1+Input!$O$34/(100*12)))</f>
        <v>95980.2767511178</v>
      </c>
      <c r="F195" s="69" t="n">
        <f aca="false">IF($B195&gt;Input!$O$36,$F194,($F194+Input!$O$42)*(1+Input!$O$41/(100*12)))</f>
        <v>0</v>
      </c>
      <c r="G195" s="68"/>
      <c r="H195" s="69" t="n">
        <f aca="false">(IF(AND(($B195&gt;=Input!$O$22),($B195&lt;=Input!$O$24)),$H194+Input!$O$23/Input!$O$25,$H194))</f>
        <v>-200000</v>
      </c>
      <c r="I195" s="69" t="n">
        <f aca="false">(IF(AND(($B195&gt;Input!$O$29),($B195&lt;=Input!$O$31)),$I194+Input!$O$30/Input!$O$32,$I194))</f>
        <v>-93333.3333333333</v>
      </c>
      <c r="J195" s="69" t="n">
        <f aca="false">(IF(AND(($B195&gt;=Input!$O$36),($B195&lt;=Input!$O$38)),$J194+Input!$O$37/Input!$O$39,$J194))</f>
        <v>0</v>
      </c>
      <c r="K195" s="69"/>
      <c r="L195" s="69" t="n">
        <f aca="false">$D195+$E195+$F195+$H195+$I195+$J195</f>
        <v>-109639.854745495</v>
      </c>
    </row>
    <row r="196" customFormat="false" ht="12.8" hidden="false" customHeight="false" outlineLevel="0" collapsed="false">
      <c r="A196" s="76" t="n">
        <v>192</v>
      </c>
      <c r="B196" s="68" t="n">
        <f aca="false">EOMONTH(Input!$C$7,A196)</f>
        <v>48760</v>
      </c>
      <c r="C196" s="68"/>
      <c r="D196" s="69" t="n">
        <f aca="false">IF($B196&gt;Input!$O$22,$D195,($D195+Input!$O$28)*(1+Input!$O$27/(100*12)))</f>
        <v>87713.2018367199</v>
      </c>
      <c r="E196" s="69" t="n">
        <f aca="false">IF($B196&gt;Input!$O$29,$E195,($E195+Input!$O$35)*(1+Input!$O$34/(100*12)))</f>
        <v>95980.2767511178</v>
      </c>
      <c r="F196" s="69" t="n">
        <f aca="false">IF($B196&gt;Input!$O$36,$F195,($F195+Input!$O$42)*(1+Input!$O$41/(100*12)))</f>
        <v>0</v>
      </c>
      <c r="G196" s="68"/>
      <c r="H196" s="69" t="n">
        <f aca="false">(IF(AND(($B196&gt;=Input!$O$22),($B196&lt;=Input!$O$24)),$H195+Input!$O$23/Input!$O$25,$H195))</f>
        <v>-200000</v>
      </c>
      <c r="I196" s="69" t="n">
        <f aca="false">(IF(AND(($B196&gt;Input!$O$29),($B196&lt;=Input!$O$31)),$I195+Input!$O$30/Input!$O$32,$I195))</f>
        <v>-97777.7777777777</v>
      </c>
      <c r="J196" s="69" t="n">
        <f aca="false">(IF(AND(($B196&gt;=Input!$O$36),($B196&lt;=Input!$O$38)),$J195+Input!$O$37/Input!$O$39,$J195))</f>
        <v>0</v>
      </c>
      <c r="K196" s="69"/>
      <c r="L196" s="69" t="n">
        <f aca="false">$D196+$E196+$F196+$H196+$I196+$J196</f>
        <v>-114084.29918994</v>
      </c>
    </row>
    <row r="197" customFormat="false" ht="12.8" hidden="false" customHeight="false" outlineLevel="0" collapsed="false">
      <c r="A197" s="76" t="n">
        <v>193</v>
      </c>
      <c r="B197" s="68" t="n">
        <f aca="false">EOMONTH(Input!$C$7,A197)</f>
        <v>48791</v>
      </c>
      <c r="C197" s="68"/>
      <c r="D197" s="69" t="n">
        <f aca="false">IF($B197&gt;Input!$O$22,$D196,($D196+Input!$O$28)*(1+Input!$O$27/(100*12)))</f>
        <v>87713.2018367199</v>
      </c>
      <c r="E197" s="69" t="n">
        <f aca="false">IF($B197&gt;Input!$O$29,$E196,($E196+Input!$O$35)*(1+Input!$O$34/(100*12)))</f>
        <v>95980.2767511178</v>
      </c>
      <c r="F197" s="69" t="n">
        <f aca="false">IF($B197&gt;Input!$O$36,$F196,($F196+Input!$O$42)*(1+Input!$O$41/(100*12)))</f>
        <v>0</v>
      </c>
      <c r="G197" s="68"/>
      <c r="H197" s="69" t="n">
        <f aca="false">(IF(AND(($B197&gt;=Input!$O$22),($B197&lt;=Input!$O$24)),$H196+Input!$O$23/Input!$O$25,$H196))</f>
        <v>-200000</v>
      </c>
      <c r="I197" s="69" t="n">
        <f aca="false">(IF(AND(($B197&gt;Input!$O$29),($B197&lt;=Input!$O$31)),$I196+Input!$O$30/Input!$O$32,$I196))</f>
        <v>-102222.222222222</v>
      </c>
      <c r="J197" s="69" t="n">
        <f aca="false">(IF(AND(($B197&gt;=Input!$O$36),($B197&lt;=Input!$O$38)),$J196+Input!$O$37/Input!$O$39,$J196))</f>
        <v>0</v>
      </c>
      <c r="K197" s="69"/>
      <c r="L197" s="69" t="n">
        <f aca="false">$D197+$E197+$F197+$H197+$I197+$J197</f>
        <v>-118528.743634384</v>
      </c>
    </row>
    <row r="198" customFormat="false" ht="12.8" hidden="false" customHeight="false" outlineLevel="0" collapsed="false">
      <c r="A198" s="76" t="n">
        <v>194</v>
      </c>
      <c r="B198" s="68" t="n">
        <f aca="false">EOMONTH(Input!$C$7,A198)</f>
        <v>48822</v>
      </c>
      <c r="C198" s="68"/>
      <c r="D198" s="69" t="n">
        <f aca="false">IF($B198&gt;Input!$O$22,$D197,($D197+Input!$O$28)*(1+Input!$O$27/(100*12)))</f>
        <v>87713.2018367199</v>
      </c>
      <c r="E198" s="69" t="n">
        <f aca="false">IF($B198&gt;Input!$O$29,$E197,($E197+Input!$O$35)*(1+Input!$O$34/(100*12)))</f>
        <v>95980.2767511178</v>
      </c>
      <c r="F198" s="69" t="n">
        <f aca="false">IF($B198&gt;Input!$O$36,$F197,($F197+Input!$O$42)*(1+Input!$O$41/(100*12)))</f>
        <v>0</v>
      </c>
      <c r="G198" s="68"/>
      <c r="H198" s="69" t="n">
        <f aca="false">(IF(AND(($B198&gt;=Input!$O$22),($B198&lt;=Input!$O$24)),$H197+Input!$O$23/Input!$O$25,$H197))</f>
        <v>-200000</v>
      </c>
      <c r="I198" s="69" t="n">
        <f aca="false">(IF(AND(($B198&gt;Input!$O$29),($B198&lt;=Input!$O$31)),$I197+Input!$O$30/Input!$O$32,$I197))</f>
        <v>-106666.666666667</v>
      </c>
      <c r="J198" s="69" t="n">
        <f aca="false">(IF(AND(($B198&gt;=Input!$O$36),($B198&lt;=Input!$O$38)),$J197+Input!$O$37/Input!$O$39,$J197))</f>
        <v>0</v>
      </c>
      <c r="K198" s="69"/>
      <c r="L198" s="69" t="n">
        <f aca="false">$D198+$E198+$F198+$H198+$I198+$J198</f>
        <v>-122973.188078829</v>
      </c>
    </row>
    <row r="199" customFormat="false" ht="12.8" hidden="false" customHeight="false" outlineLevel="0" collapsed="false">
      <c r="A199" s="76" t="n">
        <v>195</v>
      </c>
      <c r="B199" s="68" t="n">
        <f aca="false">EOMONTH(Input!$C$7,A199)</f>
        <v>48852</v>
      </c>
      <c r="C199" s="68"/>
      <c r="D199" s="69" t="n">
        <f aca="false">IF($B199&gt;Input!$O$22,$D198,($D198+Input!$O$28)*(1+Input!$O$27/(100*12)))</f>
        <v>87713.2018367199</v>
      </c>
      <c r="E199" s="69" t="n">
        <f aca="false">IF($B199&gt;Input!$O$29,$E198,($E198+Input!$O$35)*(1+Input!$O$34/(100*12)))</f>
        <v>95980.2767511178</v>
      </c>
      <c r="F199" s="69" t="n">
        <f aca="false">IF($B199&gt;Input!$O$36,$F198,($F198+Input!$O$42)*(1+Input!$O$41/(100*12)))</f>
        <v>0</v>
      </c>
      <c r="G199" s="68"/>
      <c r="H199" s="69" t="n">
        <f aca="false">(IF(AND(($B199&gt;=Input!$O$22),($B199&lt;=Input!$O$24)),$H198+Input!$O$23/Input!$O$25,$H198))</f>
        <v>-200000</v>
      </c>
      <c r="I199" s="69" t="n">
        <f aca="false">(IF(AND(($B199&gt;Input!$O$29),($B199&lt;=Input!$O$31)),$I198+Input!$O$30/Input!$O$32,$I198))</f>
        <v>-111111.111111111</v>
      </c>
      <c r="J199" s="69" t="n">
        <f aca="false">(IF(AND(($B199&gt;=Input!$O$36),($B199&lt;=Input!$O$38)),$J198+Input!$O$37/Input!$O$39,$J198))</f>
        <v>0</v>
      </c>
      <c r="K199" s="69"/>
      <c r="L199" s="69" t="n">
        <f aca="false">$D199+$E199+$F199+$H199+$I199+$J199</f>
        <v>-127417.632523273</v>
      </c>
    </row>
    <row r="200" customFormat="false" ht="12.8" hidden="false" customHeight="false" outlineLevel="0" collapsed="false">
      <c r="A200" s="76" t="n">
        <v>196</v>
      </c>
      <c r="B200" s="68" t="n">
        <f aca="false">EOMONTH(Input!$C$7,A200)</f>
        <v>48883</v>
      </c>
      <c r="C200" s="68"/>
      <c r="D200" s="69" t="n">
        <f aca="false">IF($B200&gt;Input!$O$22,$D199,($D199+Input!$O$28)*(1+Input!$O$27/(100*12)))</f>
        <v>87713.2018367199</v>
      </c>
      <c r="E200" s="69" t="n">
        <f aca="false">IF($B200&gt;Input!$O$29,$E199,($E199+Input!$O$35)*(1+Input!$O$34/(100*12)))</f>
        <v>95980.2767511178</v>
      </c>
      <c r="F200" s="69" t="n">
        <f aca="false">IF($B200&gt;Input!$O$36,$F199,($F199+Input!$O$42)*(1+Input!$O$41/(100*12)))</f>
        <v>0</v>
      </c>
      <c r="G200" s="68"/>
      <c r="H200" s="69" t="n">
        <f aca="false">(IF(AND(($B200&gt;=Input!$O$22),($B200&lt;=Input!$O$24)),$H199+Input!$O$23/Input!$O$25,$H199))</f>
        <v>-200000</v>
      </c>
      <c r="I200" s="69" t="n">
        <f aca="false">(IF(AND(($B200&gt;Input!$O$29),($B200&lt;=Input!$O$31)),$I199+Input!$O$30/Input!$O$32,$I199))</f>
        <v>-115555.555555556</v>
      </c>
      <c r="J200" s="69" t="n">
        <f aca="false">(IF(AND(($B200&gt;=Input!$O$36),($B200&lt;=Input!$O$38)),$J199+Input!$O$37/Input!$O$39,$J199))</f>
        <v>0</v>
      </c>
      <c r="K200" s="69"/>
      <c r="L200" s="69" t="n">
        <f aca="false">$D200+$E200+$F200+$H200+$I200+$J200</f>
        <v>-131862.076967718</v>
      </c>
    </row>
    <row r="201" customFormat="false" ht="12.8" hidden="false" customHeight="false" outlineLevel="0" collapsed="false">
      <c r="A201" s="76" t="n">
        <v>197</v>
      </c>
      <c r="B201" s="68" t="n">
        <f aca="false">EOMONTH(Input!$C$7,A201)</f>
        <v>48913</v>
      </c>
      <c r="C201" s="68"/>
      <c r="D201" s="69" t="n">
        <f aca="false">IF($B201&gt;Input!$O$22,$D200,($D200+Input!$O$28)*(1+Input!$O$27/(100*12)))</f>
        <v>87713.2018367199</v>
      </c>
      <c r="E201" s="69" t="n">
        <f aca="false">IF($B201&gt;Input!$O$29,$E200,($E200+Input!$O$35)*(1+Input!$O$34/(100*12)))</f>
        <v>95980.2767511178</v>
      </c>
      <c r="F201" s="69" t="n">
        <f aca="false">IF($B201&gt;Input!$O$36,$F200,($F200+Input!$O$42)*(1+Input!$O$41/(100*12)))</f>
        <v>0</v>
      </c>
      <c r="G201" s="68"/>
      <c r="H201" s="69" t="n">
        <f aca="false">(IF(AND(($B201&gt;=Input!$O$22),($B201&lt;=Input!$O$24)),$H200+Input!$O$23/Input!$O$25,$H200))</f>
        <v>-200000</v>
      </c>
      <c r="I201" s="69" t="n">
        <f aca="false">(IF(AND(($B201&gt;Input!$O$29),($B201&lt;=Input!$O$31)),$I200+Input!$O$30/Input!$O$32,$I200))</f>
        <v>-120000</v>
      </c>
      <c r="J201" s="69" t="n">
        <f aca="false">(IF(AND(($B201&gt;=Input!$O$36),($B201&lt;=Input!$O$38)),$J200+Input!$O$37/Input!$O$39,$J200))</f>
        <v>0</v>
      </c>
      <c r="K201" s="69"/>
      <c r="L201" s="69" t="n">
        <f aca="false">$D201+$E201+$F201+$H201+$I201+$J201</f>
        <v>-136306.521412162</v>
      </c>
    </row>
    <row r="202" customFormat="false" ht="12.8" hidden="false" customHeight="false" outlineLevel="0" collapsed="false">
      <c r="A202" s="76" t="n">
        <v>198</v>
      </c>
      <c r="B202" s="68" t="n">
        <f aca="false">EOMONTH(Input!$C$7,A202)</f>
        <v>48944</v>
      </c>
      <c r="C202" s="68"/>
      <c r="D202" s="69" t="n">
        <f aca="false">IF($B202&gt;Input!$O$22,$D201,($D201+Input!$O$28)*(1+Input!$O$27/(100*12)))</f>
        <v>87713.2018367199</v>
      </c>
      <c r="E202" s="69" t="n">
        <f aca="false">IF($B202&gt;Input!$O$29,$E201,($E201+Input!$O$35)*(1+Input!$O$34/(100*12)))</f>
        <v>95980.2767511178</v>
      </c>
      <c r="F202" s="69" t="n">
        <f aca="false">IF($B202&gt;Input!$O$36,$F201,($F201+Input!$O$42)*(1+Input!$O$41/(100*12)))</f>
        <v>0</v>
      </c>
      <c r="G202" s="68"/>
      <c r="H202" s="69" t="n">
        <f aca="false">(IF(AND(($B202&gt;=Input!$O$22),($B202&lt;=Input!$O$24)),$H201+Input!$O$23/Input!$O$25,$H201))</f>
        <v>-200000</v>
      </c>
      <c r="I202" s="69" t="n">
        <f aca="false">(IF(AND(($B202&gt;Input!$O$29),($B202&lt;=Input!$O$31)),$I201+Input!$O$30/Input!$O$32,$I201))</f>
        <v>-124444.444444444</v>
      </c>
      <c r="J202" s="69" t="n">
        <f aca="false">(IF(AND(($B202&gt;=Input!$O$36),($B202&lt;=Input!$O$38)),$J201+Input!$O$37/Input!$O$39,$J201))</f>
        <v>0</v>
      </c>
      <c r="K202" s="69"/>
      <c r="L202" s="69" t="n">
        <f aca="false">$D202+$E202+$F202+$H202+$I202+$J202</f>
        <v>-140750.965856606</v>
      </c>
    </row>
    <row r="203" customFormat="false" ht="12.8" hidden="false" customHeight="false" outlineLevel="0" collapsed="false">
      <c r="A203" s="76" t="n">
        <v>199</v>
      </c>
      <c r="B203" s="68" t="n">
        <f aca="false">EOMONTH(Input!$C$7,A203)</f>
        <v>48975</v>
      </c>
      <c r="C203" s="68"/>
      <c r="D203" s="69" t="n">
        <f aca="false">IF($B203&gt;Input!$O$22,$D202,($D202+Input!$O$28)*(1+Input!$O$27/(100*12)))</f>
        <v>87713.2018367199</v>
      </c>
      <c r="E203" s="69" t="n">
        <f aca="false">IF($B203&gt;Input!$O$29,$E202,($E202+Input!$O$35)*(1+Input!$O$34/(100*12)))</f>
        <v>95980.2767511178</v>
      </c>
      <c r="F203" s="69" t="n">
        <f aca="false">IF($B203&gt;Input!$O$36,$F202,($F202+Input!$O$42)*(1+Input!$O$41/(100*12)))</f>
        <v>0</v>
      </c>
      <c r="G203" s="68"/>
      <c r="H203" s="69" t="n">
        <f aca="false">(IF(AND(($B203&gt;=Input!$O$22),($B203&lt;=Input!$O$24)),$H202+Input!$O$23/Input!$O$25,$H202))</f>
        <v>-200000</v>
      </c>
      <c r="I203" s="69" t="n">
        <f aca="false">(IF(AND(($B203&gt;Input!$O$29),($B203&lt;=Input!$O$31)),$I202+Input!$O$30/Input!$O$32,$I202))</f>
        <v>-128888.888888889</v>
      </c>
      <c r="J203" s="69" t="n">
        <f aca="false">(IF(AND(($B203&gt;=Input!$O$36),($B203&lt;=Input!$O$38)),$J202+Input!$O$37/Input!$O$39,$J202))</f>
        <v>0</v>
      </c>
      <c r="K203" s="69"/>
      <c r="L203" s="69" t="n">
        <f aca="false">$D203+$E203+$F203+$H203+$I203+$J203</f>
        <v>-145195.410301051</v>
      </c>
    </row>
    <row r="204" customFormat="false" ht="12.8" hidden="false" customHeight="false" outlineLevel="0" collapsed="false">
      <c r="A204" s="76" t="n">
        <v>200</v>
      </c>
      <c r="B204" s="68" t="n">
        <f aca="false">EOMONTH(Input!$C$7,A204)</f>
        <v>49003</v>
      </c>
      <c r="C204" s="68"/>
      <c r="D204" s="69" t="n">
        <f aca="false">IF($B204&gt;Input!$O$22,$D203,($D203+Input!$O$28)*(1+Input!$O$27/(100*12)))</f>
        <v>87713.2018367199</v>
      </c>
      <c r="E204" s="69" t="n">
        <f aca="false">IF($B204&gt;Input!$O$29,$E203,($E203+Input!$O$35)*(1+Input!$O$34/(100*12)))</f>
        <v>95980.2767511178</v>
      </c>
      <c r="F204" s="69" t="n">
        <f aca="false">IF($B204&gt;Input!$O$36,$F203,($F203+Input!$O$42)*(1+Input!$O$41/(100*12)))</f>
        <v>0</v>
      </c>
      <c r="G204" s="68"/>
      <c r="H204" s="69" t="n">
        <f aca="false">(IF(AND(($B204&gt;=Input!$O$22),($B204&lt;=Input!$O$24)),$H203+Input!$O$23/Input!$O$25,$H203))</f>
        <v>-200000</v>
      </c>
      <c r="I204" s="69" t="n">
        <f aca="false">(IF(AND(($B204&gt;Input!$O$29),($B204&lt;=Input!$O$31)),$I203+Input!$O$30/Input!$O$32,$I203))</f>
        <v>-133333.333333333</v>
      </c>
      <c r="J204" s="69" t="n">
        <f aca="false">(IF(AND(($B204&gt;=Input!$O$36),($B204&lt;=Input!$O$38)),$J203+Input!$O$37/Input!$O$39,$J203))</f>
        <v>0</v>
      </c>
      <c r="K204" s="69"/>
      <c r="L204" s="69" t="n">
        <f aca="false">$D204+$E204+$F204+$H204+$I204+$J204</f>
        <v>-149639.854745495</v>
      </c>
    </row>
    <row r="205" customFormat="false" ht="12.8" hidden="false" customHeight="false" outlineLevel="0" collapsed="false">
      <c r="A205" s="76" t="n">
        <v>201</v>
      </c>
      <c r="B205" s="68" t="n">
        <f aca="false">EOMONTH(Input!$C$7,A205)</f>
        <v>49034</v>
      </c>
      <c r="C205" s="68"/>
      <c r="D205" s="69" t="n">
        <f aca="false">IF($B205&gt;Input!$O$22,$D204,($D204+Input!$O$28)*(1+Input!$O$27/(100*12)))</f>
        <v>87713.2018367199</v>
      </c>
      <c r="E205" s="69" t="n">
        <f aca="false">IF($B205&gt;Input!$O$29,$E204,($E204+Input!$O$35)*(1+Input!$O$34/(100*12)))</f>
        <v>95980.2767511178</v>
      </c>
      <c r="F205" s="69" t="n">
        <f aca="false">IF($B205&gt;Input!$O$36,$F204,($F204+Input!$O$42)*(1+Input!$O$41/(100*12)))</f>
        <v>0</v>
      </c>
      <c r="G205" s="68"/>
      <c r="H205" s="69" t="n">
        <f aca="false">(IF(AND(($B205&gt;=Input!$O$22),($B205&lt;=Input!$O$24)),$H204+Input!$O$23/Input!$O$25,$H204))</f>
        <v>-200000</v>
      </c>
      <c r="I205" s="69" t="n">
        <f aca="false">(IF(AND(($B205&gt;Input!$O$29),($B205&lt;=Input!$O$31)),$I204+Input!$O$30/Input!$O$32,$I204))</f>
        <v>-137777.777777778</v>
      </c>
      <c r="J205" s="69" t="n">
        <f aca="false">(IF(AND(($B205&gt;=Input!$O$36),($B205&lt;=Input!$O$38)),$J204+Input!$O$37/Input!$O$39,$J204))</f>
        <v>0</v>
      </c>
      <c r="K205" s="69"/>
      <c r="L205" s="69" t="n">
        <f aca="false">$D205+$E205+$F205+$H205+$I205+$J205</f>
        <v>-154084.29918994</v>
      </c>
    </row>
    <row r="206" customFormat="false" ht="12.8" hidden="false" customHeight="false" outlineLevel="0" collapsed="false">
      <c r="A206" s="76" t="n">
        <v>202</v>
      </c>
      <c r="B206" s="68" t="n">
        <f aca="false">EOMONTH(Input!$C$7,A206)</f>
        <v>49064</v>
      </c>
      <c r="C206" s="68"/>
      <c r="D206" s="69" t="n">
        <f aca="false">IF($B206&gt;Input!$O$22,$D205,($D205+Input!$O$28)*(1+Input!$O$27/(100*12)))</f>
        <v>87713.2018367199</v>
      </c>
      <c r="E206" s="69" t="n">
        <f aca="false">IF($B206&gt;Input!$O$29,$E205,($E205+Input!$O$35)*(1+Input!$O$34/(100*12)))</f>
        <v>95980.2767511178</v>
      </c>
      <c r="F206" s="69" t="n">
        <f aca="false">IF($B206&gt;Input!$O$36,$F205,($F205+Input!$O$42)*(1+Input!$O$41/(100*12)))</f>
        <v>0</v>
      </c>
      <c r="G206" s="68"/>
      <c r="H206" s="69" t="n">
        <f aca="false">(IF(AND(($B206&gt;=Input!$O$22),($B206&lt;=Input!$O$24)),$H205+Input!$O$23/Input!$O$25,$H205))</f>
        <v>-200000</v>
      </c>
      <c r="I206" s="69" t="n">
        <f aca="false">(IF(AND(($B206&gt;Input!$O$29),($B206&lt;=Input!$O$31)),$I205+Input!$O$30/Input!$O$32,$I205))</f>
        <v>-142222.222222222</v>
      </c>
      <c r="J206" s="69" t="n">
        <f aca="false">(IF(AND(($B206&gt;=Input!$O$36),($B206&lt;=Input!$O$38)),$J205+Input!$O$37/Input!$O$39,$J205))</f>
        <v>0</v>
      </c>
      <c r="K206" s="69"/>
      <c r="L206" s="69" t="n">
        <f aca="false">$D206+$E206+$F206+$H206+$I206+$J206</f>
        <v>-158528.743634384</v>
      </c>
    </row>
    <row r="207" customFormat="false" ht="12.8" hidden="false" customHeight="false" outlineLevel="0" collapsed="false">
      <c r="A207" s="76" t="n">
        <v>203</v>
      </c>
      <c r="B207" s="68" t="n">
        <f aca="false">EOMONTH(Input!$C$7,A207)</f>
        <v>49095</v>
      </c>
      <c r="C207" s="68"/>
      <c r="D207" s="69" t="n">
        <f aca="false">IF($B207&gt;Input!$O$22,$D206,($D206+Input!$O$28)*(1+Input!$O$27/(100*12)))</f>
        <v>87713.2018367199</v>
      </c>
      <c r="E207" s="69" t="n">
        <f aca="false">IF($B207&gt;Input!$O$29,$E206,($E206+Input!$O$35)*(1+Input!$O$34/(100*12)))</f>
        <v>95980.2767511178</v>
      </c>
      <c r="F207" s="69" t="n">
        <f aca="false">IF($B207&gt;Input!$O$36,$F206,($F206+Input!$O$42)*(1+Input!$O$41/(100*12)))</f>
        <v>0</v>
      </c>
      <c r="G207" s="68"/>
      <c r="H207" s="69" t="n">
        <f aca="false">(IF(AND(($B207&gt;=Input!$O$22),($B207&lt;=Input!$O$24)),$H206+Input!$O$23/Input!$O$25,$H206))</f>
        <v>-200000</v>
      </c>
      <c r="I207" s="69" t="n">
        <f aca="false">(IF(AND(($B207&gt;Input!$O$29),($B207&lt;=Input!$O$31)),$I206+Input!$O$30/Input!$O$32,$I206))</f>
        <v>-146666.666666667</v>
      </c>
      <c r="J207" s="69" t="n">
        <f aca="false">(IF(AND(($B207&gt;=Input!$O$36),($B207&lt;=Input!$O$38)),$J206+Input!$O$37/Input!$O$39,$J206))</f>
        <v>0</v>
      </c>
      <c r="K207" s="69"/>
      <c r="L207" s="69" t="n">
        <f aca="false">$D207+$E207+$F207+$H207+$I207+$J207</f>
        <v>-162973.188078829</v>
      </c>
    </row>
    <row r="208" customFormat="false" ht="12.8" hidden="false" customHeight="false" outlineLevel="0" collapsed="false">
      <c r="A208" s="76" t="n">
        <v>204</v>
      </c>
      <c r="B208" s="68" t="n">
        <f aca="false">EOMONTH(Input!$C$7,A208)</f>
        <v>49125</v>
      </c>
      <c r="C208" s="68"/>
      <c r="D208" s="69" t="n">
        <f aca="false">IF($B208&gt;Input!$O$22,$D207,($D207+Input!$O$28)*(1+Input!$O$27/(100*12)))</f>
        <v>87713.2018367199</v>
      </c>
      <c r="E208" s="69" t="n">
        <f aca="false">IF($B208&gt;Input!$O$29,$E207,($E207+Input!$O$35)*(1+Input!$O$34/(100*12)))</f>
        <v>95980.2767511178</v>
      </c>
      <c r="F208" s="69" t="n">
        <f aca="false">IF($B208&gt;Input!$O$36,$F207,($F207+Input!$O$42)*(1+Input!$O$41/(100*12)))</f>
        <v>0</v>
      </c>
      <c r="G208" s="68"/>
      <c r="H208" s="69" t="n">
        <f aca="false">(IF(AND(($B208&gt;=Input!$O$22),($B208&lt;=Input!$O$24)),$H207+Input!$O$23/Input!$O$25,$H207))</f>
        <v>-200000</v>
      </c>
      <c r="I208" s="69" t="n">
        <f aca="false">(IF(AND(($B208&gt;Input!$O$29),($B208&lt;=Input!$O$31)),$I207+Input!$O$30/Input!$O$32,$I207))</f>
        <v>-151111.111111111</v>
      </c>
      <c r="J208" s="69" t="n">
        <f aca="false">(IF(AND(($B208&gt;=Input!$O$36),($B208&lt;=Input!$O$38)),$J207+Input!$O$37/Input!$O$39,$J207))</f>
        <v>0</v>
      </c>
      <c r="K208" s="69"/>
      <c r="L208" s="69" t="n">
        <f aca="false">$D208+$E208+$F208+$H208+$I208+$J208</f>
        <v>-167417.632523273</v>
      </c>
    </row>
    <row r="209" customFormat="false" ht="12.8" hidden="false" customHeight="false" outlineLevel="0" collapsed="false">
      <c r="A209" s="76" t="n">
        <v>205</v>
      </c>
      <c r="B209" s="68" t="n">
        <f aca="false">EOMONTH(Input!$C$7,A209)</f>
        <v>49156</v>
      </c>
      <c r="C209" s="68"/>
      <c r="D209" s="69" t="n">
        <f aca="false">IF($B209&gt;Input!$O$22,$D208,($D208+Input!$O$28)*(1+Input!$O$27/(100*12)))</f>
        <v>87713.2018367199</v>
      </c>
      <c r="E209" s="69" t="n">
        <f aca="false">IF($B209&gt;Input!$O$29,$E208,($E208+Input!$O$35)*(1+Input!$O$34/(100*12)))</f>
        <v>95980.2767511178</v>
      </c>
      <c r="F209" s="69" t="n">
        <f aca="false">IF($B209&gt;Input!$O$36,$F208,($F208+Input!$O$42)*(1+Input!$O$41/(100*12)))</f>
        <v>0</v>
      </c>
      <c r="G209" s="68"/>
      <c r="H209" s="69" t="n">
        <f aca="false">(IF(AND(($B209&gt;=Input!$O$22),($B209&lt;=Input!$O$24)),$H208+Input!$O$23/Input!$O$25,$H208))</f>
        <v>-200000</v>
      </c>
      <c r="I209" s="69" t="n">
        <f aca="false">(IF(AND(($B209&gt;Input!$O$29),($B209&lt;=Input!$O$31)),$I208+Input!$O$30/Input!$O$32,$I208))</f>
        <v>-155555.555555555</v>
      </c>
      <c r="J209" s="69" t="n">
        <f aca="false">(IF(AND(($B209&gt;=Input!$O$36),($B209&lt;=Input!$O$38)),$J208+Input!$O$37/Input!$O$39,$J208))</f>
        <v>0</v>
      </c>
      <c r="K209" s="69"/>
      <c r="L209" s="69" t="n">
        <f aca="false">$D209+$E209+$F209+$H209+$I209+$J209</f>
        <v>-171862.076967718</v>
      </c>
    </row>
    <row r="210" customFormat="false" ht="12.8" hidden="false" customHeight="false" outlineLevel="0" collapsed="false">
      <c r="A210" s="76" t="n">
        <v>206</v>
      </c>
      <c r="B210" s="68" t="n">
        <f aca="false">EOMONTH(Input!$C$7,A210)</f>
        <v>49187</v>
      </c>
      <c r="C210" s="68"/>
      <c r="D210" s="69" t="n">
        <f aca="false">IF($B210&gt;Input!$O$22,$D209,($D209+Input!$O$28)*(1+Input!$O$27/(100*12)))</f>
        <v>87713.2018367199</v>
      </c>
      <c r="E210" s="69" t="n">
        <f aca="false">IF($B210&gt;Input!$O$29,$E209,($E209+Input!$O$35)*(1+Input!$O$34/(100*12)))</f>
        <v>95980.2767511178</v>
      </c>
      <c r="F210" s="69" t="n">
        <f aca="false">IF($B210&gt;Input!$O$36,$F209,($F209+Input!$O$42)*(1+Input!$O$41/(100*12)))</f>
        <v>0</v>
      </c>
      <c r="G210" s="68"/>
      <c r="H210" s="69" t="n">
        <f aca="false">(IF(AND(($B210&gt;=Input!$O$22),($B210&lt;=Input!$O$24)),$H209+Input!$O$23/Input!$O$25,$H209))</f>
        <v>-200000</v>
      </c>
      <c r="I210" s="69" t="n">
        <f aca="false">(IF(AND(($B210&gt;Input!$O$29),($B210&lt;=Input!$O$31)),$I209+Input!$O$30/Input!$O$32,$I209))</f>
        <v>-160000</v>
      </c>
      <c r="J210" s="69" t="n">
        <f aca="false">(IF(AND(($B210&gt;=Input!$O$36),($B210&lt;=Input!$O$38)),$J209+Input!$O$37/Input!$O$39,$J209))</f>
        <v>0</v>
      </c>
      <c r="K210" s="69"/>
      <c r="L210" s="69" t="n">
        <f aca="false">$D210+$E210+$F210+$H210+$I210+$J210</f>
        <v>-176306.521412162</v>
      </c>
    </row>
    <row r="211" customFormat="false" ht="12.8" hidden="false" customHeight="false" outlineLevel="0" collapsed="false">
      <c r="A211" s="76" t="n">
        <v>207</v>
      </c>
      <c r="B211" s="68" t="n">
        <f aca="false">EOMONTH(Input!$C$7,A211)</f>
        <v>49217</v>
      </c>
      <c r="C211" s="68"/>
      <c r="D211" s="69" t="n">
        <f aca="false">IF($B211&gt;Input!$O$22,$D210,($D210+Input!$O$28)*(1+Input!$O$27/(100*12)))</f>
        <v>87713.2018367199</v>
      </c>
      <c r="E211" s="69" t="n">
        <f aca="false">IF($B211&gt;Input!$O$29,$E210,($E210+Input!$O$35)*(1+Input!$O$34/(100*12)))</f>
        <v>95980.2767511178</v>
      </c>
      <c r="F211" s="69" t="n">
        <f aca="false">IF($B211&gt;Input!$O$36,$F210,($F210+Input!$O$42)*(1+Input!$O$41/(100*12)))</f>
        <v>0</v>
      </c>
      <c r="G211" s="68"/>
      <c r="H211" s="69" t="n">
        <f aca="false">(IF(AND(($B211&gt;=Input!$O$22),($B211&lt;=Input!$O$24)),$H210+Input!$O$23/Input!$O$25,$H210))</f>
        <v>-200000</v>
      </c>
      <c r="I211" s="69" t="n">
        <f aca="false">(IF(AND(($B211&gt;Input!$O$29),($B211&lt;=Input!$O$31)),$I210+Input!$O$30/Input!$O$32,$I210))</f>
        <v>-164444.444444444</v>
      </c>
      <c r="J211" s="69" t="n">
        <f aca="false">(IF(AND(($B211&gt;=Input!$O$36),($B211&lt;=Input!$O$38)),$J210+Input!$O$37/Input!$O$39,$J210))</f>
        <v>0</v>
      </c>
      <c r="K211" s="69"/>
      <c r="L211" s="69" t="n">
        <f aca="false">$D211+$E211+$F211+$H211+$I211+$J211</f>
        <v>-180750.965856606</v>
      </c>
    </row>
    <row r="212" customFormat="false" ht="12.8" hidden="false" customHeight="false" outlineLevel="0" collapsed="false">
      <c r="A212" s="76" t="n">
        <v>208</v>
      </c>
      <c r="B212" s="68" t="n">
        <f aca="false">EOMONTH(Input!$C$7,A212)</f>
        <v>49248</v>
      </c>
      <c r="C212" s="68"/>
      <c r="D212" s="69" t="n">
        <f aca="false">IF($B212&gt;Input!$O$22,$D211,($D211+Input!$O$28)*(1+Input!$O$27/(100*12)))</f>
        <v>87713.2018367199</v>
      </c>
      <c r="E212" s="69" t="n">
        <f aca="false">IF($B212&gt;Input!$O$29,$E211,($E211+Input!$O$35)*(1+Input!$O$34/(100*12)))</f>
        <v>95980.2767511178</v>
      </c>
      <c r="F212" s="69" t="n">
        <f aca="false">IF($B212&gt;Input!$O$36,$F211,($F211+Input!$O$42)*(1+Input!$O$41/(100*12)))</f>
        <v>0</v>
      </c>
      <c r="G212" s="68"/>
      <c r="H212" s="69" t="n">
        <f aca="false">(IF(AND(($B212&gt;=Input!$O$22),($B212&lt;=Input!$O$24)),$H211+Input!$O$23/Input!$O$25,$H211))</f>
        <v>-200000</v>
      </c>
      <c r="I212" s="69" t="n">
        <f aca="false">(IF(AND(($B212&gt;Input!$O$29),($B212&lt;=Input!$O$31)),$I211+Input!$O$30/Input!$O$32,$I211))</f>
        <v>-168888.888888889</v>
      </c>
      <c r="J212" s="69" t="n">
        <f aca="false">(IF(AND(($B212&gt;=Input!$O$36),($B212&lt;=Input!$O$38)),$J211+Input!$O$37/Input!$O$39,$J211))</f>
        <v>0</v>
      </c>
      <c r="K212" s="69"/>
      <c r="L212" s="69" t="n">
        <f aca="false">$D212+$E212+$F212+$H212+$I212+$J212</f>
        <v>-185195.410301051</v>
      </c>
    </row>
    <row r="213" customFormat="false" ht="12.8" hidden="false" customHeight="false" outlineLevel="0" collapsed="false">
      <c r="A213" s="76" t="n">
        <v>209</v>
      </c>
      <c r="B213" s="68" t="n">
        <f aca="false">EOMONTH(Input!$C$7,A213)</f>
        <v>49278</v>
      </c>
      <c r="C213" s="68"/>
      <c r="D213" s="69" t="n">
        <f aca="false">IF($B213&gt;Input!$O$22,$D212,($D212+Input!$O$28)*(1+Input!$O$27/(100*12)))</f>
        <v>87713.2018367199</v>
      </c>
      <c r="E213" s="69" t="n">
        <f aca="false">IF($B213&gt;Input!$O$29,$E212,($E212+Input!$O$35)*(1+Input!$O$34/(100*12)))</f>
        <v>95980.2767511178</v>
      </c>
      <c r="F213" s="69" t="n">
        <f aca="false">IF($B213&gt;Input!$O$36,$F212,($F212+Input!$O$42)*(1+Input!$O$41/(100*12)))</f>
        <v>0</v>
      </c>
      <c r="G213" s="68"/>
      <c r="H213" s="69" t="n">
        <f aca="false">(IF(AND(($B213&gt;=Input!$O$22),($B213&lt;=Input!$O$24)),$H212+Input!$O$23/Input!$O$25,$H212))</f>
        <v>-200000</v>
      </c>
      <c r="I213" s="69" t="n">
        <f aca="false">(IF(AND(($B213&gt;Input!$O$29),($B213&lt;=Input!$O$31)),$I212+Input!$O$30/Input!$O$32,$I212))</f>
        <v>-173333.333333333</v>
      </c>
      <c r="J213" s="69" t="n">
        <f aca="false">(IF(AND(($B213&gt;=Input!$O$36),($B213&lt;=Input!$O$38)),$J212+Input!$O$37/Input!$O$39,$J212))</f>
        <v>0</v>
      </c>
      <c r="K213" s="69"/>
      <c r="L213" s="69" t="n">
        <f aca="false">$D213+$E213+$F213+$H213+$I213+$J213</f>
        <v>-189639.854745495</v>
      </c>
    </row>
    <row r="214" customFormat="false" ht="12.8" hidden="false" customHeight="false" outlineLevel="0" collapsed="false">
      <c r="A214" s="76" t="n">
        <v>210</v>
      </c>
      <c r="B214" s="68" t="n">
        <f aca="false">EOMONTH(Input!$C$7,A214)</f>
        <v>49309</v>
      </c>
      <c r="C214" s="68"/>
      <c r="D214" s="69" t="n">
        <f aca="false">IF($B214&gt;Input!$O$22,$D213,($D213+Input!$O$28)*(1+Input!$O$27/(100*12)))</f>
        <v>87713.2018367199</v>
      </c>
      <c r="E214" s="69" t="n">
        <f aca="false">IF($B214&gt;Input!$O$29,$E213,($E213+Input!$O$35)*(1+Input!$O$34/(100*12)))</f>
        <v>95980.2767511178</v>
      </c>
      <c r="F214" s="69" t="n">
        <f aca="false">IF($B214&gt;Input!$O$36,$F213,($F213+Input!$O$42)*(1+Input!$O$41/(100*12)))</f>
        <v>0</v>
      </c>
      <c r="G214" s="68"/>
      <c r="H214" s="69" t="n">
        <f aca="false">(IF(AND(($B214&gt;=Input!$O$22),($B214&lt;=Input!$O$24)),$H213+Input!$O$23/Input!$O$25,$H213))</f>
        <v>-200000</v>
      </c>
      <c r="I214" s="69" t="n">
        <f aca="false">(IF(AND(($B214&gt;Input!$O$29),($B214&lt;=Input!$O$31)),$I213+Input!$O$30/Input!$O$32,$I213))</f>
        <v>-177777.777777778</v>
      </c>
      <c r="J214" s="69" t="n">
        <f aca="false">(IF(AND(($B214&gt;=Input!$O$36),($B214&lt;=Input!$O$38)),$J213+Input!$O$37/Input!$O$39,$J213))</f>
        <v>0</v>
      </c>
      <c r="K214" s="69"/>
      <c r="L214" s="69" t="n">
        <f aca="false">$D214+$E214+$F214+$H214+$I214+$J214</f>
        <v>-194084.29918994</v>
      </c>
    </row>
    <row r="215" customFormat="false" ht="12.8" hidden="false" customHeight="false" outlineLevel="0" collapsed="false">
      <c r="A215" s="76" t="n">
        <v>211</v>
      </c>
      <c r="B215" s="68" t="n">
        <f aca="false">EOMONTH(Input!$C$7,A215)</f>
        <v>49340</v>
      </c>
      <c r="C215" s="68"/>
      <c r="D215" s="69" t="n">
        <f aca="false">IF($B215&gt;Input!$O$22,$D214,($D214+Input!$O$28)*(1+Input!$O$27/(100*12)))</f>
        <v>87713.2018367199</v>
      </c>
      <c r="E215" s="69" t="n">
        <f aca="false">IF($B215&gt;Input!$O$29,$E214,($E214+Input!$O$35)*(1+Input!$O$34/(100*12)))</f>
        <v>95980.2767511178</v>
      </c>
      <c r="F215" s="69" t="n">
        <f aca="false">IF($B215&gt;Input!$O$36,$F214,($F214+Input!$O$42)*(1+Input!$O$41/(100*12)))</f>
        <v>0</v>
      </c>
      <c r="G215" s="68"/>
      <c r="H215" s="69" t="n">
        <f aca="false">(IF(AND(($B215&gt;=Input!$O$22),($B215&lt;=Input!$O$24)),$H214+Input!$O$23/Input!$O$25,$H214))</f>
        <v>-200000</v>
      </c>
      <c r="I215" s="69" t="n">
        <f aca="false">(IF(AND(($B215&gt;Input!$O$29),($B215&lt;=Input!$O$31)),$I214+Input!$O$30/Input!$O$32,$I214))</f>
        <v>-182222.222222222</v>
      </c>
      <c r="J215" s="69" t="n">
        <f aca="false">(IF(AND(($B215&gt;=Input!$O$36),($B215&lt;=Input!$O$38)),$J214+Input!$O$37/Input!$O$39,$J214))</f>
        <v>0</v>
      </c>
      <c r="K215" s="69"/>
      <c r="L215" s="69" t="n">
        <f aca="false">$D215+$E215+$F215+$H215+$I215+$J215</f>
        <v>-198528.743634384</v>
      </c>
    </row>
    <row r="216" customFormat="false" ht="12.8" hidden="false" customHeight="false" outlineLevel="0" collapsed="false">
      <c r="A216" s="76" t="n">
        <v>212</v>
      </c>
      <c r="B216" s="68" t="n">
        <f aca="false">EOMONTH(Input!$C$7,A216)</f>
        <v>49368</v>
      </c>
      <c r="C216" s="68"/>
      <c r="D216" s="69" t="n">
        <f aca="false">IF($B216&gt;Input!$O$22,$D215,($D215+Input!$O$28)*(1+Input!$O$27/(100*12)))</f>
        <v>87713.2018367199</v>
      </c>
      <c r="E216" s="69" t="n">
        <f aca="false">IF($B216&gt;Input!$O$29,$E215,($E215+Input!$O$35)*(1+Input!$O$34/(100*12)))</f>
        <v>95980.2767511178</v>
      </c>
      <c r="F216" s="69" t="n">
        <f aca="false">IF($B216&gt;Input!$O$36,$F215,($F215+Input!$O$42)*(1+Input!$O$41/(100*12)))</f>
        <v>0</v>
      </c>
      <c r="G216" s="68"/>
      <c r="H216" s="69" t="n">
        <f aca="false">(IF(AND(($B216&gt;=Input!$O$22),($B216&lt;=Input!$O$24)),$H215+Input!$O$23/Input!$O$25,$H215))</f>
        <v>-200000</v>
      </c>
      <c r="I216" s="69" t="n">
        <f aca="false">(IF(AND(($B216&gt;Input!$O$29),($B216&lt;=Input!$O$31)),$I215+Input!$O$30/Input!$O$32,$I215))</f>
        <v>-186666.666666667</v>
      </c>
      <c r="J216" s="69" t="n">
        <f aca="false">(IF(AND(($B216&gt;=Input!$O$36),($B216&lt;=Input!$O$38)),$J215+Input!$O$37/Input!$O$39,$J215))</f>
        <v>0</v>
      </c>
      <c r="K216" s="69"/>
      <c r="L216" s="69" t="n">
        <f aca="false">$D216+$E216+$F216+$H216+$I216+$J216</f>
        <v>-202973.188078829</v>
      </c>
    </row>
    <row r="217" customFormat="false" ht="12.8" hidden="false" customHeight="false" outlineLevel="0" collapsed="false">
      <c r="A217" s="76" t="n">
        <v>213</v>
      </c>
      <c r="B217" s="68" t="n">
        <f aca="false">EOMONTH(Input!$C$7,A217)</f>
        <v>49399</v>
      </c>
      <c r="C217" s="68"/>
      <c r="D217" s="69" t="n">
        <f aca="false">IF($B217&gt;Input!$O$22,$D216,($D216+Input!$O$28)*(1+Input!$O$27/(100*12)))</f>
        <v>87713.2018367199</v>
      </c>
      <c r="E217" s="69" t="n">
        <f aca="false">IF($B217&gt;Input!$O$29,$E216,($E216+Input!$O$35)*(1+Input!$O$34/(100*12)))</f>
        <v>95980.2767511178</v>
      </c>
      <c r="F217" s="69" t="n">
        <f aca="false">IF($B217&gt;Input!$O$36,$F216,($F216+Input!$O$42)*(1+Input!$O$41/(100*12)))</f>
        <v>0</v>
      </c>
      <c r="G217" s="68"/>
      <c r="H217" s="69" t="n">
        <f aca="false">(IF(AND(($B217&gt;=Input!$O$22),($B217&lt;=Input!$O$24)),$H216+Input!$O$23/Input!$O$25,$H216))</f>
        <v>-200000</v>
      </c>
      <c r="I217" s="69" t="n">
        <f aca="false">(IF(AND(($B217&gt;Input!$O$29),($B217&lt;=Input!$O$31)),$I216+Input!$O$30/Input!$O$32,$I216))</f>
        <v>-191111.111111111</v>
      </c>
      <c r="J217" s="69" t="n">
        <f aca="false">(IF(AND(($B217&gt;=Input!$O$36),($B217&lt;=Input!$O$38)),$J216+Input!$O$37/Input!$O$39,$J216))</f>
        <v>0</v>
      </c>
      <c r="K217" s="69"/>
      <c r="L217" s="69" t="n">
        <f aca="false">$D217+$E217+$F217+$H217+$I217+$J217</f>
        <v>-207417.632523273</v>
      </c>
    </row>
    <row r="218" customFormat="false" ht="12.8" hidden="false" customHeight="false" outlineLevel="0" collapsed="false">
      <c r="A218" s="76" t="n">
        <v>214</v>
      </c>
      <c r="B218" s="68" t="n">
        <f aca="false">EOMONTH(Input!$C$7,A218)</f>
        <v>49429</v>
      </c>
      <c r="C218" s="68"/>
      <c r="D218" s="69" t="n">
        <f aca="false">IF($B218&gt;Input!$O$22,$D217,($D217+Input!$O$28)*(1+Input!$O$27/(100*12)))</f>
        <v>87713.2018367199</v>
      </c>
      <c r="E218" s="69" t="n">
        <f aca="false">IF($B218&gt;Input!$O$29,$E217,($E217+Input!$O$35)*(1+Input!$O$34/(100*12)))</f>
        <v>95980.2767511178</v>
      </c>
      <c r="F218" s="69" t="n">
        <f aca="false">IF($B218&gt;Input!$O$36,$F217,($F217+Input!$O$42)*(1+Input!$O$41/(100*12)))</f>
        <v>0</v>
      </c>
      <c r="G218" s="68"/>
      <c r="H218" s="69" t="n">
        <f aca="false">(IF(AND(($B218&gt;=Input!$O$22),($B218&lt;=Input!$O$24)),$H217+Input!$O$23/Input!$O$25,$H217))</f>
        <v>-200000</v>
      </c>
      <c r="I218" s="69" t="n">
        <f aca="false">(IF(AND(($B218&gt;Input!$O$29),($B218&lt;=Input!$O$31)),$I217+Input!$O$30/Input!$O$32,$I217))</f>
        <v>-195555.555555555</v>
      </c>
      <c r="J218" s="69" t="n">
        <f aca="false">(IF(AND(($B218&gt;=Input!$O$36),($B218&lt;=Input!$O$38)),$J217+Input!$O$37/Input!$O$39,$J217))</f>
        <v>0</v>
      </c>
      <c r="K218" s="69"/>
      <c r="L218" s="69" t="n">
        <f aca="false">$D218+$E218+$F218+$H218+$I218+$J218</f>
        <v>-211862.076967717</v>
      </c>
    </row>
    <row r="219" customFormat="false" ht="12.8" hidden="false" customHeight="false" outlineLevel="0" collapsed="false">
      <c r="A219" s="76" t="n">
        <v>215</v>
      </c>
      <c r="B219" s="68" t="n">
        <f aca="false">EOMONTH(Input!$C$7,A219)</f>
        <v>49460</v>
      </c>
      <c r="C219" s="68"/>
      <c r="D219" s="69" t="n">
        <f aca="false">IF($B219&gt;Input!$O$22,$D218,($D218+Input!$O$28)*(1+Input!$O$27/(100*12)))</f>
        <v>87713.2018367199</v>
      </c>
      <c r="E219" s="69" t="n">
        <f aca="false">IF($B219&gt;Input!$O$29,$E218,($E218+Input!$O$35)*(1+Input!$O$34/(100*12)))</f>
        <v>95980.2767511178</v>
      </c>
      <c r="F219" s="69" t="n">
        <f aca="false">IF($B219&gt;Input!$O$36,$F218,($F218+Input!$O$42)*(1+Input!$O$41/(100*12)))</f>
        <v>0</v>
      </c>
      <c r="G219" s="68"/>
      <c r="H219" s="69" t="n">
        <f aca="false">(IF(AND(($B219&gt;=Input!$O$22),($B219&lt;=Input!$O$24)),$H218+Input!$O$23/Input!$O$25,$H218))</f>
        <v>-200000</v>
      </c>
      <c r="I219" s="69" t="n">
        <f aca="false">(IF(AND(($B219&gt;Input!$O$29),($B219&lt;=Input!$O$31)),$I218+Input!$O$30/Input!$O$32,$I218))</f>
        <v>-200000</v>
      </c>
      <c r="J219" s="69" t="n">
        <f aca="false">(IF(AND(($B219&gt;=Input!$O$36),($B219&lt;=Input!$O$38)),$J218+Input!$O$37/Input!$O$39,$J218))</f>
        <v>0</v>
      </c>
      <c r="K219" s="69"/>
      <c r="L219" s="69" t="n">
        <f aca="false">$D219+$E219+$F219+$H219+$I219+$J219</f>
        <v>-216306.521412162</v>
      </c>
    </row>
    <row r="220" customFormat="false" ht="12.8" hidden="false" customHeight="false" outlineLevel="0" collapsed="false">
      <c r="A220" s="76" t="n">
        <v>216</v>
      </c>
      <c r="B220" s="68" t="n">
        <f aca="false">EOMONTH(Input!$C$7,A220)</f>
        <v>49490</v>
      </c>
      <c r="C220" s="68"/>
      <c r="D220" s="69" t="n">
        <f aca="false">IF($B220&gt;Input!$O$22,$D219,($D219+Input!$O$28)*(1+Input!$O$27/(100*12)))</f>
        <v>87713.2018367199</v>
      </c>
      <c r="E220" s="69" t="n">
        <f aca="false">IF($B220&gt;Input!$O$29,$E219,($E219+Input!$O$35)*(1+Input!$O$34/(100*12)))</f>
        <v>95980.2767511178</v>
      </c>
      <c r="F220" s="69" t="n">
        <f aca="false">IF($B220&gt;Input!$O$36,$F219,($F219+Input!$O$42)*(1+Input!$O$41/(100*12)))</f>
        <v>0</v>
      </c>
      <c r="G220" s="68"/>
      <c r="H220" s="69" t="n">
        <f aca="false">(IF(AND(($B220&gt;=Input!$O$22),($B220&lt;=Input!$O$24)),$H219+Input!$O$23/Input!$O$25,$H219))</f>
        <v>-200000</v>
      </c>
      <c r="I220" s="69" t="n">
        <f aca="false">(IF(AND(($B220&gt;Input!$O$29),($B220&lt;=Input!$O$31)),$I219+Input!$O$30/Input!$O$32,$I219))</f>
        <v>-200000</v>
      </c>
      <c r="J220" s="69" t="n">
        <f aca="false">(IF(AND(($B220&gt;=Input!$O$36),($B220&lt;=Input!$O$38)),$J219+Input!$O$37/Input!$O$39,$J219))</f>
        <v>0</v>
      </c>
      <c r="K220" s="69"/>
      <c r="L220" s="69" t="n">
        <f aca="false">$D220+$E220+$F220+$H220+$I220+$J220</f>
        <v>-216306.521412162</v>
      </c>
    </row>
    <row r="221" customFormat="false" ht="12.8" hidden="false" customHeight="false" outlineLevel="0" collapsed="false">
      <c r="A221" s="76" t="n">
        <v>217</v>
      </c>
      <c r="B221" s="68" t="n">
        <f aca="false">EOMONTH(Input!$C$7,A221)</f>
        <v>49521</v>
      </c>
      <c r="C221" s="68"/>
      <c r="D221" s="69" t="n">
        <f aca="false">IF($B221&gt;Input!$O$22,$D220,($D220+Input!$O$28)*(1+Input!$O$27/(100*12)))</f>
        <v>87713.2018367199</v>
      </c>
      <c r="E221" s="69" t="n">
        <f aca="false">IF($B221&gt;Input!$O$29,$E220,($E220+Input!$O$35)*(1+Input!$O$34/(100*12)))</f>
        <v>95980.2767511178</v>
      </c>
      <c r="F221" s="69" t="n">
        <f aca="false">IF($B221&gt;Input!$O$36,$F220,($F220+Input!$O$42)*(1+Input!$O$41/(100*12)))</f>
        <v>0</v>
      </c>
      <c r="G221" s="68"/>
      <c r="H221" s="69" t="n">
        <f aca="false">(IF(AND(($B221&gt;=Input!$O$22),($B221&lt;=Input!$O$24)),$H220+Input!$O$23/Input!$O$25,$H220))</f>
        <v>-200000</v>
      </c>
      <c r="I221" s="69" t="n">
        <f aca="false">(IF(AND(($B221&gt;Input!$O$29),($B221&lt;=Input!$O$31)),$I220+Input!$O$30/Input!$O$32,$I220))</f>
        <v>-200000</v>
      </c>
      <c r="J221" s="69" t="n">
        <f aca="false">(IF(AND(($B221&gt;=Input!$O$36),($B221&lt;=Input!$O$38)),$J220+Input!$O$37/Input!$O$39,$J220))</f>
        <v>0</v>
      </c>
      <c r="K221" s="69"/>
      <c r="L221" s="69" t="n">
        <f aca="false">$D221+$E221+$F221+$H221+$I221+$J221</f>
        <v>-216306.521412162</v>
      </c>
    </row>
    <row r="222" customFormat="false" ht="12.8" hidden="false" customHeight="false" outlineLevel="0" collapsed="false">
      <c r="A222" s="76" t="n">
        <v>218</v>
      </c>
      <c r="B222" s="68" t="n">
        <f aca="false">EOMONTH(Input!$C$7,A222)</f>
        <v>49552</v>
      </c>
      <c r="C222" s="68"/>
      <c r="D222" s="69" t="n">
        <f aca="false">IF($B222&gt;Input!$O$22,$D221,($D221+Input!$O$28)*(1+Input!$O$27/(100*12)))</f>
        <v>87713.2018367199</v>
      </c>
      <c r="E222" s="69" t="n">
        <f aca="false">IF($B222&gt;Input!$O$29,$E221,($E221+Input!$O$35)*(1+Input!$O$34/(100*12)))</f>
        <v>95980.2767511178</v>
      </c>
      <c r="F222" s="69" t="n">
        <f aca="false">IF($B222&gt;Input!$O$36,$F221,($F221+Input!$O$42)*(1+Input!$O$41/(100*12)))</f>
        <v>0</v>
      </c>
      <c r="G222" s="68"/>
      <c r="H222" s="69" t="n">
        <f aca="false">(IF(AND(($B222&gt;=Input!$O$22),($B222&lt;=Input!$O$24)),$H221+Input!$O$23/Input!$O$25,$H221))</f>
        <v>-200000</v>
      </c>
      <c r="I222" s="69" t="n">
        <f aca="false">(IF(AND(($B222&gt;Input!$O$29),($B222&lt;=Input!$O$31)),$I221+Input!$O$30/Input!$O$32,$I221))</f>
        <v>-200000</v>
      </c>
      <c r="J222" s="69" t="n">
        <f aca="false">(IF(AND(($B222&gt;=Input!$O$36),($B222&lt;=Input!$O$38)),$J221+Input!$O$37/Input!$O$39,$J221))</f>
        <v>0</v>
      </c>
      <c r="K222" s="69"/>
      <c r="L222" s="69" t="n">
        <f aca="false">$D222+$E222+$F222+$H222+$I222+$J222</f>
        <v>-216306.521412162</v>
      </c>
    </row>
    <row r="223" customFormat="false" ht="12.8" hidden="false" customHeight="false" outlineLevel="0" collapsed="false">
      <c r="A223" s="76" t="n">
        <v>219</v>
      </c>
      <c r="B223" s="68" t="n">
        <f aca="false">EOMONTH(Input!$C$7,A223)</f>
        <v>49582</v>
      </c>
      <c r="C223" s="68"/>
      <c r="D223" s="69" t="n">
        <f aca="false">IF($B223&gt;Input!$O$22,$D222,($D222+Input!$O$28)*(1+Input!$O$27/(100*12)))</f>
        <v>87713.2018367199</v>
      </c>
      <c r="E223" s="69" t="n">
        <f aca="false">IF($B223&gt;Input!$O$29,$E222,($E222+Input!$O$35)*(1+Input!$O$34/(100*12)))</f>
        <v>95980.2767511178</v>
      </c>
      <c r="F223" s="69" t="n">
        <f aca="false">IF($B223&gt;Input!$O$36,$F222,($F222+Input!$O$42)*(1+Input!$O$41/(100*12)))</f>
        <v>0</v>
      </c>
      <c r="G223" s="68"/>
      <c r="H223" s="69" t="n">
        <f aca="false">(IF(AND(($B223&gt;=Input!$O$22),($B223&lt;=Input!$O$24)),$H222+Input!$O$23/Input!$O$25,$H222))</f>
        <v>-200000</v>
      </c>
      <c r="I223" s="69" t="n">
        <f aca="false">(IF(AND(($B223&gt;Input!$O$29),($B223&lt;=Input!$O$31)),$I222+Input!$O$30/Input!$O$32,$I222))</f>
        <v>-200000</v>
      </c>
      <c r="J223" s="69" t="n">
        <f aca="false">(IF(AND(($B223&gt;=Input!$O$36),($B223&lt;=Input!$O$38)),$J222+Input!$O$37/Input!$O$39,$J222))</f>
        <v>0</v>
      </c>
      <c r="K223" s="69"/>
      <c r="L223" s="69" t="n">
        <f aca="false">$D223+$E223+$F223+$H223+$I223+$J223</f>
        <v>-216306.521412162</v>
      </c>
    </row>
    <row r="224" customFormat="false" ht="12.8" hidden="false" customHeight="false" outlineLevel="0" collapsed="false">
      <c r="A224" s="76" t="n">
        <v>220</v>
      </c>
      <c r="B224" s="68" t="n">
        <f aca="false">EOMONTH(Input!$C$7,A224)</f>
        <v>49613</v>
      </c>
      <c r="C224" s="68"/>
      <c r="D224" s="69" t="n">
        <f aca="false">IF($B224&gt;Input!$O$22,$D223,($D223+Input!$O$28)*(1+Input!$O$27/(100*12)))</f>
        <v>87713.2018367199</v>
      </c>
      <c r="E224" s="69" t="n">
        <f aca="false">IF($B224&gt;Input!$O$29,$E223,($E223+Input!$O$35)*(1+Input!$O$34/(100*12)))</f>
        <v>95980.2767511178</v>
      </c>
      <c r="F224" s="69" t="n">
        <f aca="false">IF($B224&gt;Input!$O$36,$F223,($F223+Input!$O$42)*(1+Input!$O$41/(100*12)))</f>
        <v>0</v>
      </c>
      <c r="G224" s="68"/>
      <c r="H224" s="69" t="n">
        <f aca="false">(IF(AND(($B224&gt;=Input!$O$22),($B224&lt;=Input!$O$24)),$H223+Input!$O$23/Input!$O$25,$H223))</f>
        <v>-200000</v>
      </c>
      <c r="I224" s="69" t="n">
        <f aca="false">(IF(AND(($B224&gt;Input!$O$29),($B224&lt;=Input!$O$31)),$I223+Input!$O$30/Input!$O$32,$I223))</f>
        <v>-200000</v>
      </c>
      <c r="J224" s="69" t="n">
        <f aca="false">(IF(AND(($B224&gt;=Input!$O$36),($B224&lt;=Input!$O$38)),$J223+Input!$O$37/Input!$O$39,$J223))</f>
        <v>0</v>
      </c>
      <c r="K224" s="69"/>
      <c r="L224" s="69" t="n">
        <f aca="false">$D224+$E224+$F224+$H224+$I224+$J224</f>
        <v>-216306.521412162</v>
      </c>
    </row>
    <row r="225" customFormat="false" ht="12.8" hidden="false" customHeight="false" outlineLevel="0" collapsed="false">
      <c r="A225" s="76" t="n">
        <v>221</v>
      </c>
      <c r="B225" s="68" t="n">
        <f aca="false">EOMONTH(Input!$C$7,A225)</f>
        <v>49643</v>
      </c>
      <c r="C225" s="68"/>
      <c r="D225" s="69" t="n">
        <f aca="false">IF($B225&gt;Input!$O$22,$D224,($D224+Input!$O$28)*(1+Input!$O$27/(100*12)))</f>
        <v>87713.2018367199</v>
      </c>
      <c r="E225" s="69" t="n">
        <f aca="false">IF($B225&gt;Input!$O$29,$E224,($E224+Input!$O$35)*(1+Input!$O$34/(100*12)))</f>
        <v>95980.2767511178</v>
      </c>
      <c r="F225" s="69" t="n">
        <f aca="false">IF($B225&gt;Input!$O$36,$F224,($F224+Input!$O$42)*(1+Input!$O$41/(100*12)))</f>
        <v>0</v>
      </c>
      <c r="G225" s="68"/>
      <c r="H225" s="69" t="n">
        <f aca="false">(IF(AND(($B225&gt;=Input!$O$22),($B225&lt;=Input!$O$24)),$H224+Input!$O$23/Input!$O$25,$H224))</f>
        <v>-200000</v>
      </c>
      <c r="I225" s="69" t="n">
        <f aca="false">(IF(AND(($B225&gt;Input!$O$29),($B225&lt;=Input!$O$31)),$I224+Input!$O$30/Input!$O$32,$I224))</f>
        <v>-200000</v>
      </c>
      <c r="J225" s="69" t="n">
        <f aca="false">(IF(AND(($B225&gt;=Input!$O$36),($B225&lt;=Input!$O$38)),$J224+Input!$O$37/Input!$O$39,$J224))</f>
        <v>0</v>
      </c>
      <c r="K225" s="69"/>
      <c r="L225" s="69" t="n">
        <f aca="false">$D225+$E225+$F225+$H225+$I225+$J225</f>
        <v>-216306.521412162</v>
      </c>
    </row>
    <row r="226" customFormat="false" ht="12.8" hidden="false" customHeight="false" outlineLevel="0" collapsed="false">
      <c r="A226" s="76" t="n">
        <v>222</v>
      </c>
      <c r="B226" s="68" t="n">
        <f aca="false">EOMONTH(Input!$C$7,A226)</f>
        <v>49674</v>
      </c>
      <c r="C226" s="68"/>
      <c r="D226" s="69" t="n">
        <f aca="false">IF($B226&gt;Input!$O$22,$D225,($D225+Input!$O$28)*(1+Input!$O$27/(100*12)))</f>
        <v>87713.2018367199</v>
      </c>
      <c r="E226" s="69" t="n">
        <f aca="false">IF($B226&gt;Input!$O$29,$E225,($E225+Input!$O$35)*(1+Input!$O$34/(100*12)))</f>
        <v>95980.2767511178</v>
      </c>
      <c r="F226" s="69" t="n">
        <f aca="false">IF($B226&gt;Input!$O$36,$F225,($F225+Input!$O$42)*(1+Input!$O$41/(100*12)))</f>
        <v>0</v>
      </c>
      <c r="G226" s="68"/>
      <c r="H226" s="69" t="n">
        <f aca="false">(IF(AND(($B226&gt;=Input!$O$22),($B226&lt;=Input!$O$24)),$H225+Input!$O$23/Input!$O$25,$H225))</f>
        <v>-200000</v>
      </c>
      <c r="I226" s="69" t="n">
        <f aca="false">(IF(AND(($B226&gt;Input!$O$29),($B226&lt;=Input!$O$31)),$I225+Input!$O$30/Input!$O$32,$I225))</f>
        <v>-200000</v>
      </c>
      <c r="J226" s="69" t="n">
        <f aca="false">(IF(AND(($B226&gt;=Input!$O$36),($B226&lt;=Input!$O$38)),$J225+Input!$O$37/Input!$O$39,$J225))</f>
        <v>0</v>
      </c>
      <c r="K226" s="69"/>
      <c r="L226" s="69" t="n">
        <f aca="false">$D226+$E226+$F226+$H226+$I226+$J226</f>
        <v>-216306.521412162</v>
      </c>
    </row>
    <row r="227" customFormat="false" ht="12.8" hidden="false" customHeight="false" outlineLevel="0" collapsed="false">
      <c r="A227" s="76" t="n">
        <v>223</v>
      </c>
      <c r="B227" s="68" t="n">
        <f aca="false">EOMONTH(Input!$C$7,A227)</f>
        <v>49705</v>
      </c>
      <c r="C227" s="68"/>
      <c r="D227" s="69" t="n">
        <f aca="false">IF($B227&gt;Input!$O$22,$D226,($D226+Input!$O$28)*(1+Input!$O$27/(100*12)))</f>
        <v>87713.2018367199</v>
      </c>
      <c r="E227" s="69" t="n">
        <f aca="false">IF($B227&gt;Input!$O$29,$E226,($E226+Input!$O$35)*(1+Input!$O$34/(100*12)))</f>
        <v>95980.2767511178</v>
      </c>
      <c r="F227" s="69" t="n">
        <f aca="false">IF($B227&gt;Input!$O$36,$F226,($F226+Input!$O$42)*(1+Input!$O$41/(100*12)))</f>
        <v>0</v>
      </c>
      <c r="G227" s="68"/>
      <c r="H227" s="69" t="n">
        <f aca="false">(IF(AND(($B227&gt;=Input!$O$22),($B227&lt;=Input!$O$24)),$H226+Input!$O$23/Input!$O$25,$H226))</f>
        <v>-200000</v>
      </c>
      <c r="I227" s="69" t="n">
        <f aca="false">(IF(AND(($B227&gt;Input!$O$29),($B227&lt;=Input!$O$31)),$I226+Input!$O$30/Input!$O$32,$I226))</f>
        <v>-200000</v>
      </c>
      <c r="J227" s="69" t="n">
        <f aca="false">(IF(AND(($B227&gt;=Input!$O$36),($B227&lt;=Input!$O$38)),$J226+Input!$O$37/Input!$O$39,$J226))</f>
        <v>0</v>
      </c>
      <c r="K227" s="69"/>
      <c r="L227" s="69" t="n">
        <f aca="false">$D227+$E227+$F227+$H227+$I227+$J227</f>
        <v>-216306.521412162</v>
      </c>
    </row>
    <row r="228" customFormat="false" ht="12.8" hidden="false" customHeight="false" outlineLevel="0" collapsed="false">
      <c r="A228" s="76" t="n">
        <v>224</v>
      </c>
      <c r="B228" s="68" t="n">
        <f aca="false">EOMONTH(Input!$C$7,A228)</f>
        <v>49734</v>
      </c>
      <c r="C228" s="68"/>
      <c r="D228" s="69" t="n">
        <f aca="false">IF($B228&gt;Input!$O$22,$D227,($D227+Input!$O$28)*(1+Input!$O$27/(100*12)))</f>
        <v>87713.2018367199</v>
      </c>
      <c r="E228" s="69" t="n">
        <f aca="false">IF($B228&gt;Input!$O$29,$E227,($E227+Input!$O$35)*(1+Input!$O$34/(100*12)))</f>
        <v>95980.2767511178</v>
      </c>
      <c r="F228" s="69" t="n">
        <f aca="false">IF($B228&gt;Input!$O$36,$F227,($F227+Input!$O$42)*(1+Input!$O$41/(100*12)))</f>
        <v>0</v>
      </c>
      <c r="G228" s="68"/>
      <c r="H228" s="69" t="n">
        <f aca="false">(IF(AND(($B228&gt;=Input!$O$22),($B228&lt;=Input!$O$24)),$H227+Input!$O$23/Input!$O$25,$H227))</f>
        <v>-200000</v>
      </c>
      <c r="I228" s="69" t="n">
        <f aca="false">(IF(AND(($B228&gt;Input!$O$29),($B228&lt;=Input!$O$31)),$I227+Input!$O$30/Input!$O$32,$I227))</f>
        <v>-200000</v>
      </c>
      <c r="J228" s="69" t="n">
        <f aca="false">(IF(AND(($B228&gt;=Input!$O$36),($B228&lt;=Input!$O$38)),$J227+Input!$O$37/Input!$O$39,$J227))</f>
        <v>0</v>
      </c>
      <c r="K228" s="69"/>
      <c r="L228" s="69" t="n">
        <f aca="false">$D228+$E228+$F228+$H228+$I228+$J228</f>
        <v>-216306.521412162</v>
      </c>
    </row>
    <row r="229" customFormat="false" ht="12.8" hidden="false" customHeight="false" outlineLevel="0" collapsed="false">
      <c r="A229" s="76" t="n">
        <v>225</v>
      </c>
      <c r="B229" s="68" t="n">
        <f aca="false">EOMONTH(Input!$C$7,A229)</f>
        <v>49765</v>
      </c>
      <c r="C229" s="68"/>
      <c r="D229" s="69" t="n">
        <f aca="false">IF($B229&gt;Input!$O$22,$D228,($D228+Input!$O$28)*(1+Input!$O$27/(100*12)))</f>
        <v>87713.2018367199</v>
      </c>
      <c r="E229" s="69" t="n">
        <f aca="false">IF($B229&gt;Input!$O$29,$E228,($E228+Input!$O$35)*(1+Input!$O$34/(100*12)))</f>
        <v>95980.2767511178</v>
      </c>
      <c r="F229" s="69" t="n">
        <f aca="false">IF($B229&gt;Input!$O$36,$F228,($F228+Input!$O$42)*(1+Input!$O$41/(100*12)))</f>
        <v>0</v>
      </c>
      <c r="G229" s="68"/>
      <c r="H229" s="69" t="n">
        <f aca="false">(IF(AND(($B229&gt;=Input!$O$22),($B229&lt;=Input!$O$24)),$H228+Input!$O$23/Input!$O$25,$H228))</f>
        <v>-200000</v>
      </c>
      <c r="I229" s="69" t="n">
        <f aca="false">(IF(AND(($B229&gt;Input!$O$29),($B229&lt;=Input!$O$31)),$I228+Input!$O$30/Input!$O$32,$I228))</f>
        <v>-200000</v>
      </c>
      <c r="J229" s="69" t="n">
        <f aca="false">(IF(AND(($B229&gt;=Input!$O$36),($B229&lt;=Input!$O$38)),$J228+Input!$O$37/Input!$O$39,$J228))</f>
        <v>0</v>
      </c>
      <c r="K229" s="69"/>
      <c r="L229" s="69" t="n">
        <f aca="false">$D229+$E229+$F229+$H229+$I229+$J229</f>
        <v>-216306.521412162</v>
      </c>
    </row>
    <row r="230" customFormat="false" ht="12.8" hidden="false" customHeight="false" outlineLevel="0" collapsed="false">
      <c r="A230" s="76" t="n">
        <v>226</v>
      </c>
      <c r="B230" s="68" t="n">
        <f aca="false">EOMONTH(Input!$C$7,A230)</f>
        <v>49795</v>
      </c>
      <c r="C230" s="68"/>
      <c r="D230" s="69" t="n">
        <f aca="false">IF($B230&gt;Input!$O$22,$D229,($D229+Input!$O$28)*(1+Input!$O$27/(100*12)))</f>
        <v>87713.2018367199</v>
      </c>
      <c r="E230" s="69" t="n">
        <f aca="false">IF($B230&gt;Input!$O$29,$E229,($E229+Input!$O$35)*(1+Input!$O$34/(100*12)))</f>
        <v>95980.2767511178</v>
      </c>
      <c r="F230" s="69" t="n">
        <f aca="false">IF($B230&gt;Input!$O$36,$F229,($F229+Input!$O$42)*(1+Input!$O$41/(100*12)))</f>
        <v>0</v>
      </c>
      <c r="G230" s="68"/>
      <c r="H230" s="69" t="n">
        <f aca="false">(IF(AND(($B230&gt;=Input!$O$22),($B230&lt;=Input!$O$24)),$H229+Input!$O$23/Input!$O$25,$H229))</f>
        <v>-200000</v>
      </c>
      <c r="I230" s="69" t="n">
        <f aca="false">(IF(AND(($B230&gt;Input!$O$29),($B230&lt;=Input!$O$31)),$I229+Input!$O$30/Input!$O$32,$I229))</f>
        <v>-200000</v>
      </c>
      <c r="J230" s="69" t="n">
        <f aca="false">(IF(AND(($B230&gt;=Input!$O$36),($B230&lt;=Input!$O$38)),$J229+Input!$O$37/Input!$O$39,$J229))</f>
        <v>0</v>
      </c>
      <c r="K230" s="69"/>
      <c r="L230" s="69" t="n">
        <f aca="false">$D230+$E230+$F230+$H230+$I230+$J230</f>
        <v>-216306.521412162</v>
      </c>
    </row>
    <row r="231" customFormat="false" ht="12.8" hidden="false" customHeight="false" outlineLevel="0" collapsed="false">
      <c r="A231" s="76" t="n">
        <v>227</v>
      </c>
      <c r="B231" s="68" t="n">
        <f aca="false">EOMONTH(Input!$C$7,A231)</f>
        <v>49826</v>
      </c>
      <c r="C231" s="68"/>
      <c r="D231" s="69" t="n">
        <f aca="false">IF($B231&gt;Input!$O$22,$D230,($D230+Input!$O$28)*(1+Input!$O$27/(100*12)))</f>
        <v>87713.2018367199</v>
      </c>
      <c r="E231" s="69" t="n">
        <f aca="false">IF($B231&gt;Input!$O$29,$E230,($E230+Input!$O$35)*(1+Input!$O$34/(100*12)))</f>
        <v>95980.2767511178</v>
      </c>
      <c r="F231" s="69" t="n">
        <f aca="false">IF($B231&gt;Input!$O$36,$F230,($F230+Input!$O$42)*(1+Input!$O$41/(100*12)))</f>
        <v>0</v>
      </c>
      <c r="G231" s="68"/>
      <c r="H231" s="69" t="n">
        <f aca="false">(IF(AND(($B231&gt;=Input!$O$22),($B231&lt;=Input!$O$24)),$H230+Input!$O$23/Input!$O$25,$H230))</f>
        <v>-200000</v>
      </c>
      <c r="I231" s="69" t="n">
        <f aca="false">(IF(AND(($B231&gt;Input!$O$29),($B231&lt;=Input!$O$31)),$I230+Input!$O$30/Input!$O$32,$I230))</f>
        <v>-200000</v>
      </c>
      <c r="J231" s="69" t="n">
        <f aca="false">(IF(AND(($B231&gt;=Input!$O$36),($B231&lt;=Input!$O$38)),$J230+Input!$O$37/Input!$O$39,$J230))</f>
        <v>0</v>
      </c>
      <c r="K231" s="69"/>
      <c r="L231" s="69" t="n">
        <f aca="false">$D231+$E231+$F231+$H231+$I231+$J231</f>
        <v>-216306.521412162</v>
      </c>
    </row>
    <row r="232" customFormat="false" ht="12.8" hidden="false" customHeight="false" outlineLevel="0" collapsed="false">
      <c r="A232" s="76" t="n">
        <v>228</v>
      </c>
      <c r="B232" s="68" t="n">
        <f aca="false">EOMONTH(Input!$C$7,A232)</f>
        <v>49856</v>
      </c>
      <c r="C232" s="68"/>
      <c r="D232" s="69" t="n">
        <f aca="false">IF($B232&gt;Input!$O$22,$D231,($D231+Input!$O$28)*(1+Input!$O$27/(100*12)))</f>
        <v>87713.2018367199</v>
      </c>
      <c r="E232" s="69" t="n">
        <f aca="false">IF($B232&gt;Input!$O$29,$E231,($E231+Input!$O$35)*(1+Input!$O$34/(100*12)))</f>
        <v>95980.2767511178</v>
      </c>
      <c r="F232" s="69" t="n">
        <f aca="false">IF($B232&gt;Input!$O$36,$F231,($F231+Input!$O$42)*(1+Input!$O$41/(100*12)))</f>
        <v>0</v>
      </c>
      <c r="G232" s="68"/>
      <c r="H232" s="69" t="n">
        <f aca="false">(IF(AND(($B232&gt;=Input!$O$22),($B232&lt;=Input!$O$24)),$H231+Input!$O$23/Input!$O$25,$H231))</f>
        <v>-200000</v>
      </c>
      <c r="I232" s="69" t="n">
        <f aca="false">(IF(AND(($B232&gt;Input!$O$29),($B232&lt;=Input!$O$31)),$I231+Input!$O$30/Input!$O$32,$I231))</f>
        <v>-200000</v>
      </c>
      <c r="J232" s="69" t="n">
        <f aca="false">(IF(AND(($B232&gt;=Input!$O$36),($B232&lt;=Input!$O$38)),$J231+Input!$O$37/Input!$O$39,$J231))</f>
        <v>0</v>
      </c>
      <c r="K232" s="69"/>
      <c r="L232" s="69" t="n">
        <f aca="false">$D232+$E232+$F232+$H232+$I232+$J232</f>
        <v>-216306.521412162</v>
      </c>
    </row>
    <row r="233" customFormat="false" ht="12.8" hidden="false" customHeight="false" outlineLevel="0" collapsed="false">
      <c r="A233" s="76" t="n">
        <v>229</v>
      </c>
      <c r="B233" s="68" t="n">
        <f aca="false">EOMONTH(Input!$C$7,A233)</f>
        <v>49887</v>
      </c>
      <c r="C233" s="68"/>
      <c r="D233" s="69" t="n">
        <f aca="false">IF($B233&gt;Input!$O$22,$D232,($D232+Input!$O$28)*(1+Input!$O$27/(100*12)))</f>
        <v>87713.2018367199</v>
      </c>
      <c r="E233" s="69" t="n">
        <f aca="false">IF($B233&gt;Input!$O$29,$E232,($E232+Input!$O$35)*(1+Input!$O$34/(100*12)))</f>
        <v>95980.2767511178</v>
      </c>
      <c r="F233" s="69" t="n">
        <f aca="false">IF($B233&gt;Input!$O$36,$F232,($F232+Input!$O$42)*(1+Input!$O$41/(100*12)))</f>
        <v>0</v>
      </c>
      <c r="G233" s="68"/>
      <c r="H233" s="69" t="n">
        <f aca="false">(IF(AND(($B233&gt;=Input!$O$22),($B233&lt;=Input!$O$24)),$H232+Input!$O$23/Input!$O$25,$H232))</f>
        <v>-200000</v>
      </c>
      <c r="I233" s="69" t="n">
        <f aca="false">(IF(AND(($B233&gt;Input!$O$29),($B233&lt;=Input!$O$31)),$I232+Input!$O$30/Input!$O$32,$I232))</f>
        <v>-200000</v>
      </c>
      <c r="J233" s="69" t="n">
        <f aca="false">(IF(AND(($B233&gt;=Input!$O$36),($B233&lt;=Input!$O$38)),$J232+Input!$O$37/Input!$O$39,$J232))</f>
        <v>0</v>
      </c>
      <c r="K233" s="69"/>
      <c r="L233" s="69" t="n">
        <f aca="false">$D233+$E233+$F233+$H233+$I233+$J233</f>
        <v>-216306.521412162</v>
      </c>
    </row>
    <row r="234" customFormat="false" ht="12.8" hidden="false" customHeight="false" outlineLevel="0" collapsed="false">
      <c r="A234" s="76" t="n">
        <v>230</v>
      </c>
      <c r="B234" s="68" t="n">
        <f aca="false">EOMONTH(Input!$C$7,A234)</f>
        <v>49918</v>
      </c>
      <c r="C234" s="68"/>
      <c r="D234" s="69" t="n">
        <f aca="false">IF($B234&gt;Input!$O$22,$D233,($D233+Input!$O$28)*(1+Input!$O$27/(100*12)))</f>
        <v>87713.2018367199</v>
      </c>
      <c r="E234" s="69" t="n">
        <f aca="false">IF($B234&gt;Input!$O$29,$E233,($E233+Input!$O$35)*(1+Input!$O$34/(100*12)))</f>
        <v>95980.2767511178</v>
      </c>
      <c r="F234" s="69" t="n">
        <f aca="false">IF($B234&gt;Input!$O$36,$F233,($F233+Input!$O$42)*(1+Input!$O$41/(100*12)))</f>
        <v>0</v>
      </c>
      <c r="G234" s="68"/>
      <c r="H234" s="69" t="n">
        <f aca="false">(IF(AND(($B234&gt;=Input!$O$22),($B234&lt;=Input!$O$24)),$H233+Input!$O$23/Input!$O$25,$H233))</f>
        <v>-200000</v>
      </c>
      <c r="I234" s="69" t="n">
        <f aca="false">(IF(AND(($B234&gt;Input!$O$29),($B234&lt;=Input!$O$31)),$I233+Input!$O$30/Input!$O$32,$I233))</f>
        <v>-200000</v>
      </c>
      <c r="J234" s="69" t="n">
        <f aca="false">(IF(AND(($B234&gt;=Input!$O$36),($B234&lt;=Input!$O$38)),$J233+Input!$O$37/Input!$O$39,$J233))</f>
        <v>0</v>
      </c>
      <c r="K234" s="69"/>
      <c r="L234" s="69" t="n">
        <f aca="false">$D234+$E234+$F234+$H234+$I234+$J234</f>
        <v>-216306.521412162</v>
      </c>
    </row>
    <row r="235" customFormat="false" ht="12.8" hidden="false" customHeight="false" outlineLevel="0" collapsed="false">
      <c r="A235" s="76" t="n">
        <v>231</v>
      </c>
      <c r="B235" s="68" t="n">
        <f aca="false">EOMONTH(Input!$C$7,A235)</f>
        <v>49948</v>
      </c>
      <c r="C235" s="68"/>
      <c r="D235" s="69" t="n">
        <f aca="false">IF($B235&gt;Input!$O$22,$D234,($D234+Input!$O$28)*(1+Input!$O$27/(100*12)))</f>
        <v>87713.2018367199</v>
      </c>
      <c r="E235" s="69" t="n">
        <f aca="false">IF($B235&gt;Input!$O$29,$E234,($E234+Input!$O$35)*(1+Input!$O$34/(100*12)))</f>
        <v>95980.2767511178</v>
      </c>
      <c r="F235" s="69" t="n">
        <f aca="false">IF($B235&gt;Input!$O$36,$F234,($F234+Input!$O$42)*(1+Input!$O$41/(100*12)))</f>
        <v>0</v>
      </c>
      <c r="G235" s="68"/>
      <c r="H235" s="69" t="n">
        <f aca="false">(IF(AND(($B235&gt;=Input!$O$22),($B235&lt;=Input!$O$24)),$H234+Input!$O$23/Input!$O$25,$H234))</f>
        <v>-200000</v>
      </c>
      <c r="I235" s="69" t="n">
        <f aca="false">(IF(AND(($B235&gt;Input!$O$29),($B235&lt;=Input!$O$31)),$I234+Input!$O$30/Input!$O$32,$I234))</f>
        <v>-200000</v>
      </c>
      <c r="J235" s="69" t="n">
        <f aca="false">(IF(AND(($B235&gt;=Input!$O$36),($B235&lt;=Input!$O$38)),$J234+Input!$O$37/Input!$O$39,$J234))</f>
        <v>0</v>
      </c>
      <c r="K235" s="69"/>
      <c r="L235" s="69" t="n">
        <f aca="false">$D235+$E235+$F235+$H235+$I235+$J235</f>
        <v>-216306.521412162</v>
      </c>
    </row>
    <row r="236" customFormat="false" ht="12.8" hidden="false" customHeight="false" outlineLevel="0" collapsed="false">
      <c r="A236" s="76" t="n">
        <v>232</v>
      </c>
      <c r="B236" s="68" t="n">
        <f aca="false">EOMONTH(Input!$C$7,A236)</f>
        <v>49979</v>
      </c>
      <c r="C236" s="68"/>
      <c r="D236" s="69" t="n">
        <f aca="false">IF($B236&gt;Input!$O$22,$D235,($D235+Input!$O$28)*(1+Input!$O$27/(100*12)))</f>
        <v>87713.2018367199</v>
      </c>
      <c r="E236" s="69" t="n">
        <f aca="false">IF($B236&gt;Input!$O$29,$E235,($E235+Input!$O$35)*(1+Input!$O$34/(100*12)))</f>
        <v>95980.2767511178</v>
      </c>
      <c r="F236" s="69" t="n">
        <f aca="false">IF($B236&gt;Input!$O$36,$F235,($F235+Input!$O$42)*(1+Input!$O$41/(100*12)))</f>
        <v>0</v>
      </c>
      <c r="G236" s="68"/>
      <c r="H236" s="69" t="n">
        <f aca="false">(IF(AND(($B236&gt;=Input!$O$22),($B236&lt;=Input!$O$24)),$H235+Input!$O$23/Input!$O$25,$H235))</f>
        <v>-200000</v>
      </c>
      <c r="I236" s="69" t="n">
        <f aca="false">(IF(AND(($B236&gt;Input!$O$29),($B236&lt;=Input!$O$31)),$I235+Input!$O$30/Input!$O$32,$I235))</f>
        <v>-200000</v>
      </c>
      <c r="J236" s="69" t="n">
        <f aca="false">(IF(AND(($B236&gt;=Input!$O$36),($B236&lt;=Input!$O$38)),$J235+Input!$O$37/Input!$O$39,$J235))</f>
        <v>0</v>
      </c>
      <c r="K236" s="69"/>
      <c r="L236" s="69" t="n">
        <f aca="false">$D236+$E236+$F236+$H236+$I236+$J236</f>
        <v>-216306.521412162</v>
      </c>
    </row>
    <row r="237" customFormat="false" ht="12.8" hidden="false" customHeight="false" outlineLevel="0" collapsed="false">
      <c r="A237" s="76" t="n">
        <v>233</v>
      </c>
      <c r="B237" s="68" t="n">
        <f aca="false">EOMONTH(Input!$C$7,A237)</f>
        <v>50009</v>
      </c>
      <c r="C237" s="68"/>
      <c r="D237" s="69" t="n">
        <f aca="false">IF($B237&gt;Input!$O$22,$D236,($D236+Input!$O$28)*(1+Input!$O$27/(100*12)))</f>
        <v>87713.2018367199</v>
      </c>
      <c r="E237" s="69" t="n">
        <f aca="false">IF($B237&gt;Input!$O$29,$E236,($E236+Input!$O$35)*(1+Input!$O$34/(100*12)))</f>
        <v>95980.2767511178</v>
      </c>
      <c r="F237" s="69" t="n">
        <f aca="false">IF($B237&gt;Input!$O$36,$F236,($F236+Input!$O$42)*(1+Input!$O$41/(100*12)))</f>
        <v>0</v>
      </c>
      <c r="G237" s="68"/>
      <c r="H237" s="69" t="n">
        <f aca="false">(IF(AND(($B237&gt;=Input!$O$22),($B237&lt;=Input!$O$24)),$H236+Input!$O$23/Input!$O$25,$H236))</f>
        <v>-200000</v>
      </c>
      <c r="I237" s="69" t="n">
        <f aca="false">(IF(AND(($B237&gt;Input!$O$29),($B237&lt;=Input!$O$31)),$I236+Input!$O$30/Input!$O$32,$I236))</f>
        <v>-200000</v>
      </c>
      <c r="J237" s="69" t="n">
        <f aca="false">(IF(AND(($B237&gt;=Input!$O$36),($B237&lt;=Input!$O$38)),$J236+Input!$O$37/Input!$O$39,$J236))</f>
        <v>0</v>
      </c>
      <c r="K237" s="69"/>
      <c r="L237" s="69" t="n">
        <f aca="false">$D237+$E237+$F237+$H237+$I237+$J237</f>
        <v>-216306.521412162</v>
      </c>
    </row>
    <row r="238" customFormat="false" ht="12.8" hidden="false" customHeight="false" outlineLevel="0" collapsed="false">
      <c r="A238" s="76" t="n">
        <v>234</v>
      </c>
      <c r="B238" s="68" t="n">
        <f aca="false">EOMONTH(Input!$C$7,A238)</f>
        <v>50040</v>
      </c>
      <c r="C238" s="68"/>
      <c r="D238" s="69" t="n">
        <f aca="false">IF($B238&gt;Input!$O$22,$D237,($D237+Input!$O$28)*(1+Input!$O$27/(100*12)))</f>
        <v>87713.2018367199</v>
      </c>
      <c r="E238" s="69" t="n">
        <f aca="false">IF($B238&gt;Input!$O$29,$E237,($E237+Input!$O$35)*(1+Input!$O$34/(100*12)))</f>
        <v>95980.2767511178</v>
      </c>
      <c r="F238" s="69" t="n">
        <f aca="false">IF($B238&gt;Input!$O$36,$F237,($F237+Input!$O$42)*(1+Input!$O$41/(100*12)))</f>
        <v>0</v>
      </c>
      <c r="G238" s="68"/>
      <c r="H238" s="69" t="n">
        <f aca="false">(IF(AND(($B238&gt;=Input!$O$22),($B238&lt;=Input!$O$24)),$H237+Input!$O$23/Input!$O$25,$H237))</f>
        <v>-200000</v>
      </c>
      <c r="I238" s="69" t="n">
        <f aca="false">(IF(AND(($B238&gt;Input!$O$29),($B238&lt;=Input!$O$31)),$I237+Input!$O$30/Input!$O$32,$I237))</f>
        <v>-200000</v>
      </c>
      <c r="J238" s="69" t="n">
        <f aca="false">(IF(AND(($B238&gt;=Input!$O$36),($B238&lt;=Input!$O$38)),$J237+Input!$O$37/Input!$O$39,$J237))</f>
        <v>0</v>
      </c>
      <c r="K238" s="69"/>
      <c r="L238" s="69" t="n">
        <f aca="false">$D238+$E238+$F238+$H238+$I238+$J238</f>
        <v>-216306.521412162</v>
      </c>
    </row>
    <row r="239" customFormat="false" ht="12.8" hidden="false" customHeight="false" outlineLevel="0" collapsed="false">
      <c r="A239" s="76" t="n">
        <v>235</v>
      </c>
      <c r="B239" s="68" t="n">
        <f aca="false">EOMONTH(Input!$C$7,A239)</f>
        <v>50071</v>
      </c>
      <c r="C239" s="68"/>
      <c r="D239" s="69" t="n">
        <f aca="false">IF($B239&gt;Input!$O$22,$D238,($D238+Input!$O$28)*(1+Input!$O$27/(100*12)))</f>
        <v>87713.2018367199</v>
      </c>
      <c r="E239" s="69" t="n">
        <f aca="false">IF($B239&gt;Input!$O$29,$E238,($E238+Input!$O$35)*(1+Input!$O$34/(100*12)))</f>
        <v>95980.2767511178</v>
      </c>
      <c r="F239" s="69" t="n">
        <f aca="false">IF($B239&gt;Input!$O$36,$F238,($F238+Input!$O$42)*(1+Input!$O$41/(100*12)))</f>
        <v>0</v>
      </c>
      <c r="G239" s="68"/>
      <c r="H239" s="69" t="n">
        <f aca="false">(IF(AND(($B239&gt;=Input!$O$22),($B239&lt;=Input!$O$24)),$H238+Input!$O$23/Input!$O$25,$H238))</f>
        <v>-200000</v>
      </c>
      <c r="I239" s="69" t="n">
        <f aca="false">(IF(AND(($B239&gt;Input!$O$29),($B239&lt;=Input!$O$31)),$I238+Input!$O$30/Input!$O$32,$I238))</f>
        <v>-200000</v>
      </c>
      <c r="J239" s="69" t="n">
        <f aca="false">(IF(AND(($B239&gt;=Input!$O$36),($B239&lt;=Input!$O$38)),$J238+Input!$O$37/Input!$O$39,$J238))</f>
        <v>0</v>
      </c>
      <c r="K239" s="69"/>
      <c r="L239" s="69" t="n">
        <f aca="false">$D239+$E239+$F239+$H239+$I239+$J239</f>
        <v>-216306.521412162</v>
      </c>
    </row>
    <row r="240" customFormat="false" ht="12.8" hidden="false" customHeight="false" outlineLevel="0" collapsed="false">
      <c r="A240" s="76" t="n">
        <v>236</v>
      </c>
      <c r="B240" s="68" t="n">
        <f aca="false">EOMONTH(Input!$C$7,A240)</f>
        <v>50099</v>
      </c>
      <c r="C240" s="68"/>
      <c r="D240" s="69" t="n">
        <f aca="false">IF($B240&gt;Input!$O$22,$D239,($D239+Input!$O$28)*(1+Input!$O$27/(100*12)))</f>
        <v>87713.2018367199</v>
      </c>
      <c r="E240" s="69" t="n">
        <f aca="false">IF($B240&gt;Input!$O$29,$E239,($E239+Input!$O$35)*(1+Input!$O$34/(100*12)))</f>
        <v>95980.2767511178</v>
      </c>
      <c r="F240" s="69" t="n">
        <f aca="false">IF($B240&gt;Input!$O$36,$F239,($F239+Input!$O$42)*(1+Input!$O$41/(100*12)))</f>
        <v>0</v>
      </c>
      <c r="G240" s="68"/>
      <c r="H240" s="69" t="n">
        <f aca="false">(IF(AND(($B240&gt;=Input!$O$22),($B240&lt;=Input!$O$24)),$H239+Input!$O$23/Input!$O$25,$H239))</f>
        <v>-200000</v>
      </c>
      <c r="I240" s="69" t="n">
        <f aca="false">(IF(AND(($B240&gt;Input!$O$29),($B240&lt;=Input!$O$31)),$I239+Input!$O$30/Input!$O$32,$I239))</f>
        <v>-200000</v>
      </c>
      <c r="J240" s="69" t="n">
        <f aca="false">(IF(AND(($B240&gt;=Input!$O$36),($B240&lt;=Input!$O$38)),$J239+Input!$O$37/Input!$O$39,$J239))</f>
        <v>0</v>
      </c>
      <c r="K240" s="69"/>
      <c r="L240" s="69" t="n">
        <f aca="false">$D240+$E240+$F240+$H240+$I240+$J240</f>
        <v>-216306.521412162</v>
      </c>
    </row>
    <row r="241" customFormat="false" ht="12.8" hidden="false" customHeight="false" outlineLevel="0" collapsed="false">
      <c r="A241" s="76" t="n">
        <v>237</v>
      </c>
      <c r="B241" s="68" t="n">
        <f aca="false">EOMONTH(Input!$C$7,A241)</f>
        <v>50130</v>
      </c>
      <c r="C241" s="68"/>
      <c r="D241" s="69" t="n">
        <f aca="false">IF($B241&gt;Input!$O$22,$D240,($D240+Input!$O$28)*(1+Input!$O$27/(100*12)))</f>
        <v>87713.2018367199</v>
      </c>
      <c r="E241" s="69" t="n">
        <f aca="false">IF($B241&gt;Input!$O$29,$E240,($E240+Input!$O$35)*(1+Input!$O$34/(100*12)))</f>
        <v>95980.2767511178</v>
      </c>
      <c r="F241" s="69" t="n">
        <f aca="false">IF($B241&gt;Input!$O$36,$F240,($F240+Input!$O$42)*(1+Input!$O$41/(100*12)))</f>
        <v>0</v>
      </c>
      <c r="G241" s="68"/>
      <c r="H241" s="69" t="n">
        <f aca="false">(IF(AND(($B241&gt;=Input!$O$22),($B241&lt;=Input!$O$24)),$H240+Input!$O$23/Input!$O$25,$H240))</f>
        <v>-200000</v>
      </c>
      <c r="I241" s="69" t="n">
        <f aca="false">(IF(AND(($B241&gt;Input!$O$29),($B241&lt;=Input!$O$31)),$I240+Input!$O$30/Input!$O$32,$I240))</f>
        <v>-200000</v>
      </c>
      <c r="J241" s="69" t="n">
        <f aca="false">(IF(AND(($B241&gt;=Input!$O$36),($B241&lt;=Input!$O$38)),$J240+Input!$O$37/Input!$O$39,$J240))</f>
        <v>0</v>
      </c>
      <c r="K241" s="69"/>
      <c r="L241" s="69" t="n">
        <f aca="false">$D241+$E241+$F241+$H241+$I241+$J241</f>
        <v>-216306.521412162</v>
      </c>
    </row>
    <row r="242" customFormat="false" ht="12.8" hidden="false" customHeight="false" outlineLevel="0" collapsed="false">
      <c r="A242" s="76" t="n">
        <v>238</v>
      </c>
      <c r="B242" s="68" t="n">
        <f aca="false">EOMONTH(Input!$C$7,A242)</f>
        <v>50160</v>
      </c>
      <c r="C242" s="68"/>
      <c r="D242" s="69" t="n">
        <f aca="false">IF($B242&gt;Input!$O$22,$D241,($D241+Input!$O$28)*(1+Input!$O$27/(100*12)))</f>
        <v>87713.2018367199</v>
      </c>
      <c r="E242" s="69" t="n">
        <f aca="false">IF($B242&gt;Input!$O$29,$E241,($E241+Input!$O$35)*(1+Input!$O$34/(100*12)))</f>
        <v>95980.2767511178</v>
      </c>
      <c r="F242" s="69" t="n">
        <f aca="false">IF($B242&gt;Input!$O$36,$F241,($F241+Input!$O$42)*(1+Input!$O$41/(100*12)))</f>
        <v>0</v>
      </c>
      <c r="G242" s="68"/>
      <c r="H242" s="69" t="n">
        <f aca="false">(IF(AND(($B242&gt;=Input!$O$22),($B242&lt;=Input!$O$24)),$H241+Input!$O$23/Input!$O$25,$H241))</f>
        <v>-200000</v>
      </c>
      <c r="I242" s="69" t="n">
        <f aca="false">(IF(AND(($B242&gt;Input!$O$29),($B242&lt;=Input!$O$31)),$I241+Input!$O$30/Input!$O$32,$I241))</f>
        <v>-200000</v>
      </c>
      <c r="J242" s="69" t="n">
        <f aca="false">(IF(AND(($B242&gt;=Input!$O$36),($B242&lt;=Input!$O$38)),$J241+Input!$O$37/Input!$O$39,$J241))</f>
        <v>0</v>
      </c>
      <c r="K242" s="69"/>
      <c r="L242" s="69" t="n">
        <f aca="false">$D242+$E242+$F242+$H242+$I242+$J242</f>
        <v>-216306.521412162</v>
      </c>
    </row>
    <row r="243" customFormat="false" ht="12.8" hidden="false" customHeight="false" outlineLevel="0" collapsed="false">
      <c r="A243" s="76" t="n">
        <v>239</v>
      </c>
      <c r="B243" s="68" t="n">
        <f aca="false">EOMONTH(Input!$C$7,A243)</f>
        <v>50191</v>
      </c>
      <c r="C243" s="68"/>
      <c r="D243" s="69" t="n">
        <f aca="false">IF($B243&gt;Input!$O$22,$D242,($D242+Input!$O$28)*(1+Input!$O$27/(100*12)))</f>
        <v>87713.2018367199</v>
      </c>
      <c r="E243" s="69" t="n">
        <f aca="false">IF($B243&gt;Input!$O$29,$E242,($E242+Input!$O$35)*(1+Input!$O$34/(100*12)))</f>
        <v>95980.2767511178</v>
      </c>
      <c r="F243" s="69" t="n">
        <f aca="false">IF($B243&gt;Input!$O$36,$F242,($F242+Input!$O$42)*(1+Input!$O$41/(100*12)))</f>
        <v>0</v>
      </c>
      <c r="G243" s="68"/>
      <c r="H243" s="69" t="n">
        <f aca="false">(IF(AND(($B243&gt;=Input!$O$22),($B243&lt;=Input!$O$24)),$H242+Input!$O$23/Input!$O$25,$H242))</f>
        <v>-200000</v>
      </c>
      <c r="I243" s="69" t="n">
        <f aca="false">(IF(AND(($B243&gt;Input!$O$29),($B243&lt;=Input!$O$31)),$I242+Input!$O$30/Input!$O$32,$I242))</f>
        <v>-200000</v>
      </c>
      <c r="J243" s="69" t="n">
        <f aca="false">(IF(AND(($B243&gt;=Input!$O$36),($B243&lt;=Input!$O$38)),$J242+Input!$O$37/Input!$O$39,$J242))</f>
        <v>0</v>
      </c>
      <c r="K243" s="69"/>
      <c r="L243" s="69" t="n">
        <f aca="false">$D243+$E243+$F243+$H243+$I243+$J243</f>
        <v>-216306.521412162</v>
      </c>
    </row>
    <row r="244" customFormat="false" ht="12.8" hidden="false" customHeight="false" outlineLevel="0" collapsed="false">
      <c r="A244" s="76" t="n">
        <v>240</v>
      </c>
      <c r="B244" s="68" t="n">
        <f aca="false">EOMONTH(Input!$C$7,A244)</f>
        <v>50221</v>
      </c>
      <c r="C244" s="68"/>
      <c r="D244" s="69" t="n">
        <f aca="false">IF($B244&gt;Input!$O$22,$D243,($D243+Input!$O$28)*(1+Input!$O$27/(100*12)))</f>
        <v>87713.2018367199</v>
      </c>
      <c r="E244" s="69" t="n">
        <f aca="false">IF($B244&gt;Input!$O$29,$E243,($E243+Input!$O$35)*(1+Input!$O$34/(100*12)))</f>
        <v>95980.2767511178</v>
      </c>
      <c r="F244" s="69" t="n">
        <f aca="false">IF($B244&gt;Input!$O$36,$F243,($F243+Input!$O$42)*(1+Input!$O$41/(100*12)))</f>
        <v>0</v>
      </c>
      <c r="G244" s="68"/>
      <c r="H244" s="69" t="n">
        <f aca="false">(IF(AND(($B244&gt;=Input!$O$22),($B244&lt;=Input!$O$24)),$H243+Input!$O$23/Input!$O$25,$H243))</f>
        <v>-200000</v>
      </c>
      <c r="I244" s="69" t="n">
        <f aca="false">(IF(AND(($B244&gt;Input!$O$29),($B244&lt;=Input!$O$31)),$I243+Input!$O$30/Input!$O$32,$I243))</f>
        <v>-200000</v>
      </c>
      <c r="J244" s="69" t="n">
        <f aca="false">(IF(AND(($B244&gt;=Input!$O$36),($B244&lt;=Input!$O$38)),$J243+Input!$O$37/Input!$O$39,$J243))</f>
        <v>0</v>
      </c>
      <c r="K244" s="69"/>
      <c r="L244" s="69" t="n">
        <f aca="false">$D244+$E244+$F244+$H244+$I244+$J244</f>
        <v>-216306.521412162</v>
      </c>
    </row>
    <row r="245" customFormat="false" ht="12.8" hidden="false" customHeight="false" outlineLevel="0" collapsed="false">
      <c r="A245" s="76" t="n">
        <v>241</v>
      </c>
      <c r="B245" s="68" t="n">
        <f aca="false">EOMONTH(Input!$C$7,A245)</f>
        <v>50252</v>
      </c>
      <c r="C245" s="68"/>
      <c r="D245" s="69" t="n">
        <f aca="false">IF($B245&gt;Input!$O$22,$D244,($D244+Input!$O$28)*(1+Input!$O$27/(100*12)))</f>
        <v>87713.2018367199</v>
      </c>
      <c r="E245" s="69" t="n">
        <f aca="false">IF($B245&gt;Input!$O$29,$E244,($E244+Input!$O$35)*(1+Input!$O$34/(100*12)))</f>
        <v>95980.2767511178</v>
      </c>
      <c r="F245" s="69" t="n">
        <f aca="false">IF($B245&gt;Input!$O$36,$F244,($F244+Input!$O$42)*(1+Input!$O$41/(100*12)))</f>
        <v>0</v>
      </c>
      <c r="G245" s="68"/>
      <c r="H245" s="69" t="n">
        <f aca="false">(IF(AND(($B245&gt;=Input!$O$22),($B245&lt;=Input!$O$24)),$H244+Input!$O$23/Input!$O$25,$H244))</f>
        <v>-200000</v>
      </c>
      <c r="I245" s="69" t="n">
        <f aca="false">(IF(AND(($B245&gt;Input!$O$29),($B245&lt;=Input!$O$31)),$I244+Input!$O$30/Input!$O$32,$I244))</f>
        <v>-200000</v>
      </c>
      <c r="J245" s="69" t="n">
        <f aca="false">(IF(AND(($B245&gt;=Input!$O$36),($B245&lt;=Input!$O$38)),$J244+Input!$O$37/Input!$O$39,$J244))</f>
        <v>0</v>
      </c>
      <c r="K245" s="69"/>
      <c r="L245" s="69" t="n">
        <f aca="false">$D245+$E245+$F245+$H245+$I245+$J245</f>
        <v>-216306.521412162</v>
      </c>
    </row>
    <row r="246" customFormat="false" ht="12.8" hidden="false" customHeight="false" outlineLevel="0" collapsed="false">
      <c r="A246" s="76" t="n">
        <v>242</v>
      </c>
      <c r="B246" s="68" t="n">
        <f aca="false">EOMONTH(Input!$C$7,A246)</f>
        <v>50283</v>
      </c>
      <c r="C246" s="68"/>
      <c r="D246" s="69" t="n">
        <f aca="false">IF($B246&gt;Input!$O$22,$D245,($D245+Input!$O$28)*(1+Input!$O$27/(100*12)))</f>
        <v>87713.2018367199</v>
      </c>
      <c r="E246" s="69" t="n">
        <f aca="false">IF($B246&gt;Input!$O$29,$E245,($E245+Input!$O$35)*(1+Input!$O$34/(100*12)))</f>
        <v>95980.2767511178</v>
      </c>
      <c r="F246" s="69" t="n">
        <f aca="false">IF($B246&gt;Input!$O$36,$F245,($F245+Input!$O$42)*(1+Input!$O$41/(100*12)))</f>
        <v>0</v>
      </c>
      <c r="G246" s="68"/>
      <c r="H246" s="69" t="n">
        <f aca="false">(IF(AND(($B246&gt;=Input!$O$22),($B246&lt;=Input!$O$24)),$H245+Input!$O$23/Input!$O$25,$H245))</f>
        <v>-200000</v>
      </c>
      <c r="I246" s="69" t="n">
        <f aca="false">(IF(AND(($B246&gt;Input!$O$29),($B246&lt;=Input!$O$31)),$I245+Input!$O$30/Input!$O$32,$I245))</f>
        <v>-200000</v>
      </c>
      <c r="J246" s="69" t="n">
        <f aca="false">(IF(AND(($B246&gt;=Input!$O$36),($B246&lt;=Input!$O$38)),$J245+Input!$O$37/Input!$O$39,$J245))</f>
        <v>0</v>
      </c>
      <c r="K246" s="69"/>
      <c r="L246" s="69" t="n">
        <f aca="false">$D246+$E246+$F246+$H246+$I246+$J246</f>
        <v>-216306.521412162</v>
      </c>
    </row>
    <row r="247" customFormat="false" ht="12.8" hidden="false" customHeight="false" outlineLevel="0" collapsed="false">
      <c r="A247" s="76" t="n">
        <v>243</v>
      </c>
      <c r="B247" s="68" t="n">
        <f aca="false">EOMONTH(Input!$C$7,A247)</f>
        <v>50313</v>
      </c>
      <c r="C247" s="68"/>
      <c r="D247" s="69" t="n">
        <f aca="false">IF($B247&gt;Input!$O$22,$D246,($D246+Input!$O$28)*(1+Input!$O$27/(100*12)))</f>
        <v>87713.2018367199</v>
      </c>
      <c r="E247" s="69" t="n">
        <f aca="false">IF($B247&gt;Input!$O$29,$E246,($E246+Input!$O$35)*(1+Input!$O$34/(100*12)))</f>
        <v>95980.2767511178</v>
      </c>
      <c r="F247" s="69" t="n">
        <f aca="false">IF($B247&gt;Input!$O$36,$F246,($F246+Input!$O$42)*(1+Input!$O$41/(100*12)))</f>
        <v>0</v>
      </c>
      <c r="G247" s="68"/>
      <c r="H247" s="69" t="n">
        <f aca="false">(IF(AND(($B247&gt;=Input!$O$22),($B247&lt;=Input!$O$24)),$H246+Input!$O$23/Input!$O$25,$H246))</f>
        <v>-200000</v>
      </c>
      <c r="I247" s="69" t="n">
        <f aca="false">(IF(AND(($B247&gt;Input!$O$29),($B247&lt;=Input!$O$31)),$I246+Input!$O$30/Input!$O$32,$I246))</f>
        <v>-200000</v>
      </c>
      <c r="J247" s="69" t="n">
        <f aca="false">(IF(AND(($B247&gt;=Input!$O$36),($B247&lt;=Input!$O$38)),$J246+Input!$O$37/Input!$O$39,$J246))</f>
        <v>0</v>
      </c>
      <c r="K247" s="69"/>
      <c r="L247" s="69" t="n">
        <f aca="false">$D247+$E247+$F247+$H247+$I247+$J247</f>
        <v>-216306.521412162</v>
      </c>
    </row>
    <row r="248" customFormat="false" ht="12.8" hidden="false" customHeight="false" outlineLevel="0" collapsed="false">
      <c r="A248" s="76" t="n">
        <v>244</v>
      </c>
      <c r="B248" s="68" t="n">
        <f aca="false">EOMONTH(Input!$C$7,A248)</f>
        <v>50344</v>
      </c>
      <c r="C248" s="68"/>
      <c r="D248" s="69" t="n">
        <f aca="false">IF($B248&gt;Input!$O$22,$D247,($D247+Input!$O$28)*(1+Input!$O$27/(100*12)))</f>
        <v>87713.2018367199</v>
      </c>
      <c r="E248" s="69" t="n">
        <f aca="false">IF($B248&gt;Input!$O$29,$E247,($E247+Input!$O$35)*(1+Input!$O$34/(100*12)))</f>
        <v>95980.2767511178</v>
      </c>
      <c r="F248" s="69" t="n">
        <f aca="false">IF($B248&gt;Input!$O$36,$F247,($F247+Input!$O$42)*(1+Input!$O$41/(100*12)))</f>
        <v>0</v>
      </c>
      <c r="G248" s="68"/>
      <c r="H248" s="69" t="n">
        <f aca="false">(IF(AND(($B248&gt;=Input!$O$22),($B248&lt;=Input!$O$24)),$H247+Input!$O$23/Input!$O$25,$H247))</f>
        <v>-200000</v>
      </c>
      <c r="I248" s="69" t="n">
        <f aca="false">(IF(AND(($B248&gt;Input!$O$29),($B248&lt;=Input!$O$31)),$I247+Input!$O$30/Input!$O$32,$I247))</f>
        <v>-200000</v>
      </c>
      <c r="J248" s="69" t="n">
        <f aca="false">(IF(AND(($B248&gt;=Input!$O$36),($B248&lt;=Input!$O$38)),$J247+Input!$O$37/Input!$O$39,$J247))</f>
        <v>0</v>
      </c>
      <c r="K248" s="69"/>
      <c r="L248" s="69" t="n">
        <f aca="false">$D248+$E248+$F248+$H248+$I248+$J248</f>
        <v>-216306.521412162</v>
      </c>
    </row>
    <row r="249" customFormat="false" ht="12.8" hidden="false" customHeight="false" outlineLevel="0" collapsed="false">
      <c r="A249" s="76" t="n">
        <v>245</v>
      </c>
      <c r="B249" s="68" t="n">
        <f aca="false">EOMONTH(Input!$C$7,A249)</f>
        <v>50374</v>
      </c>
      <c r="C249" s="68"/>
      <c r="D249" s="69" t="n">
        <f aca="false">IF($B249&gt;Input!$O$22,$D248,($D248+Input!$O$28)*(1+Input!$O$27/(100*12)))</f>
        <v>87713.2018367199</v>
      </c>
      <c r="E249" s="69" t="n">
        <f aca="false">IF($B249&gt;Input!$O$29,$E248,($E248+Input!$O$35)*(1+Input!$O$34/(100*12)))</f>
        <v>95980.2767511178</v>
      </c>
      <c r="F249" s="69" t="n">
        <f aca="false">IF($B249&gt;Input!$O$36,$F248,($F248+Input!$O$42)*(1+Input!$O$41/(100*12)))</f>
        <v>0</v>
      </c>
      <c r="G249" s="68"/>
      <c r="H249" s="69" t="n">
        <f aca="false">(IF(AND(($B249&gt;=Input!$O$22),($B249&lt;=Input!$O$24)),$H248+Input!$O$23/Input!$O$25,$H248))</f>
        <v>-200000</v>
      </c>
      <c r="I249" s="69" t="n">
        <f aca="false">(IF(AND(($B249&gt;Input!$O$29),($B249&lt;=Input!$O$31)),$I248+Input!$O$30/Input!$O$32,$I248))</f>
        <v>-200000</v>
      </c>
      <c r="J249" s="69" t="n">
        <f aca="false">(IF(AND(($B249&gt;=Input!$O$36),($B249&lt;=Input!$O$38)),$J248+Input!$O$37/Input!$O$39,$J248))</f>
        <v>0</v>
      </c>
      <c r="K249" s="69"/>
      <c r="L249" s="69" t="n">
        <f aca="false">$D249+$E249+$F249+$H249+$I249+$J249</f>
        <v>-216306.521412162</v>
      </c>
    </row>
    <row r="250" customFormat="false" ht="12.8" hidden="false" customHeight="false" outlineLevel="0" collapsed="false">
      <c r="A250" s="76" t="n">
        <v>246</v>
      </c>
      <c r="B250" s="68" t="n">
        <f aca="false">EOMONTH(Input!$C$7,A250)</f>
        <v>50405</v>
      </c>
      <c r="C250" s="68"/>
      <c r="D250" s="69" t="n">
        <f aca="false">IF($B250&gt;Input!$O$22,$D249,($D249+Input!$O$28)*(1+Input!$O$27/(100*12)))</f>
        <v>87713.2018367199</v>
      </c>
      <c r="E250" s="69" t="n">
        <f aca="false">IF($B250&gt;Input!$O$29,$E249,($E249+Input!$O$35)*(1+Input!$O$34/(100*12)))</f>
        <v>95980.2767511178</v>
      </c>
      <c r="F250" s="69" t="n">
        <f aca="false">IF($B250&gt;Input!$O$36,$F249,($F249+Input!$O$42)*(1+Input!$O$41/(100*12)))</f>
        <v>0</v>
      </c>
      <c r="G250" s="68"/>
      <c r="H250" s="69" t="n">
        <f aca="false">(IF(AND(($B250&gt;=Input!$O$22),($B250&lt;=Input!$O$24)),$H249+Input!$O$23/Input!$O$25,$H249))</f>
        <v>-200000</v>
      </c>
      <c r="I250" s="69" t="n">
        <f aca="false">(IF(AND(($B250&gt;Input!$O$29),($B250&lt;=Input!$O$31)),$I249+Input!$O$30/Input!$O$32,$I249))</f>
        <v>-200000</v>
      </c>
      <c r="J250" s="69" t="n">
        <f aca="false">(IF(AND(($B250&gt;=Input!$O$36),($B250&lt;=Input!$O$38)),$J249+Input!$O$37/Input!$O$39,$J249))</f>
        <v>0</v>
      </c>
      <c r="K250" s="69"/>
      <c r="L250" s="69" t="n">
        <f aca="false">$D250+$E250+$F250+$H250+$I250+$J250</f>
        <v>-216306.521412162</v>
      </c>
    </row>
    <row r="251" customFormat="false" ht="12.8" hidden="false" customHeight="false" outlineLevel="0" collapsed="false">
      <c r="A251" s="76" t="n">
        <v>247</v>
      </c>
      <c r="B251" s="68" t="n">
        <f aca="false">EOMONTH(Input!$C$7,A251)</f>
        <v>50436</v>
      </c>
      <c r="C251" s="68"/>
      <c r="D251" s="69" t="n">
        <f aca="false">IF($B251&gt;Input!$O$22,$D250,($D250+Input!$O$28)*(1+Input!$O$27/(100*12)))</f>
        <v>87713.2018367199</v>
      </c>
      <c r="E251" s="69" t="n">
        <f aca="false">IF($B251&gt;Input!$O$29,$E250,($E250+Input!$O$35)*(1+Input!$O$34/(100*12)))</f>
        <v>95980.2767511178</v>
      </c>
      <c r="F251" s="69" t="n">
        <f aca="false">IF($B251&gt;Input!$O$36,$F250,($F250+Input!$O$42)*(1+Input!$O$41/(100*12)))</f>
        <v>0</v>
      </c>
      <c r="G251" s="68"/>
      <c r="H251" s="69" t="n">
        <f aca="false">(IF(AND(($B251&gt;=Input!$O$22),($B251&lt;=Input!$O$24)),$H250+Input!$O$23/Input!$O$25,$H250))</f>
        <v>-200000</v>
      </c>
      <c r="I251" s="69" t="n">
        <f aca="false">(IF(AND(($B251&gt;Input!$O$29),($B251&lt;=Input!$O$31)),$I250+Input!$O$30/Input!$O$32,$I250))</f>
        <v>-200000</v>
      </c>
      <c r="J251" s="69" t="n">
        <f aca="false">(IF(AND(($B251&gt;=Input!$O$36),($B251&lt;=Input!$O$38)),$J250+Input!$O$37/Input!$O$39,$J250))</f>
        <v>0</v>
      </c>
      <c r="K251" s="69"/>
      <c r="L251" s="69" t="n">
        <f aca="false">$D251+$E251+$F251+$H251+$I251+$J251</f>
        <v>-216306.521412162</v>
      </c>
    </row>
    <row r="252" customFormat="false" ht="12.8" hidden="false" customHeight="false" outlineLevel="0" collapsed="false">
      <c r="A252" s="76" t="n">
        <v>248</v>
      </c>
      <c r="B252" s="68" t="n">
        <f aca="false">EOMONTH(Input!$C$7,A252)</f>
        <v>50464</v>
      </c>
      <c r="C252" s="68"/>
      <c r="D252" s="69" t="n">
        <f aca="false">IF($B252&gt;Input!$O$22,$D251,($D251+Input!$O$28)*(1+Input!$O$27/(100*12)))</f>
        <v>87713.2018367199</v>
      </c>
      <c r="E252" s="69" t="n">
        <f aca="false">IF($B252&gt;Input!$O$29,$E251,($E251+Input!$O$35)*(1+Input!$O$34/(100*12)))</f>
        <v>95980.2767511178</v>
      </c>
      <c r="F252" s="69" t="n">
        <f aca="false">IF($B252&gt;Input!$O$36,$F251,($F251+Input!$O$42)*(1+Input!$O$41/(100*12)))</f>
        <v>0</v>
      </c>
      <c r="G252" s="68"/>
      <c r="H252" s="69" t="n">
        <f aca="false">(IF(AND(($B252&gt;=Input!$O$22),($B252&lt;=Input!$O$24)),$H251+Input!$O$23/Input!$O$25,$H251))</f>
        <v>-200000</v>
      </c>
      <c r="I252" s="69" t="n">
        <f aca="false">(IF(AND(($B252&gt;Input!$O$29),($B252&lt;=Input!$O$31)),$I251+Input!$O$30/Input!$O$32,$I251))</f>
        <v>-200000</v>
      </c>
      <c r="J252" s="69" t="n">
        <f aca="false">(IF(AND(($B252&gt;=Input!$O$36),($B252&lt;=Input!$O$38)),$J251+Input!$O$37/Input!$O$39,$J251))</f>
        <v>0</v>
      </c>
      <c r="K252" s="69"/>
      <c r="L252" s="69" t="n">
        <f aca="false">$D252+$E252+$F252+$H252+$I252+$J252</f>
        <v>-216306.521412162</v>
      </c>
    </row>
    <row r="253" customFormat="false" ht="12.8" hidden="false" customHeight="false" outlineLevel="0" collapsed="false">
      <c r="A253" s="76" t="n">
        <v>249</v>
      </c>
      <c r="B253" s="68" t="n">
        <f aca="false">EOMONTH(Input!$C$7,A253)</f>
        <v>50495</v>
      </c>
      <c r="C253" s="68"/>
      <c r="D253" s="69" t="n">
        <f aca="false">IF($B253&gt;Input!$O$22,$D252,($D252+Input!$O$28)*(1+Input!$O$27/(100*12)))</f>
        <v>87713.2018367199</v>
      </c>
      <c r="E253" s="69" t="n">
        <f aca="false">IF($B253&gt;Input!$O$29,$E252,($E252+Input!$O$35)*(1+Input!$O$34/(100*12)))</f>
        <v>95980.2767511178</v>
      </c>
      <c r="F253" s="69" t="n">
        <f aca="false">IF($B253&gt;Input!$O$36,$F252,($F252+Input!$O$42)*(1+Input!$O$41/(100*12)))</f>
        <v>0</v>
      </c>
      <c r="G253" s="68"/>
      <c r="H253" s="69" t="n">
        <f aca="false">(IF(AND(($B253&gt;=Input!$O$22),($B253&lt;=Input!$O$24)),$H252+Input!$O$23/Input!$O$25,$H252))</f>
        <v>-200000</v>
      </c>
      <c r="I253" s="69" t="n">
        <f aca="false">(IF(AND(($B253&gt;Input!$O$29),($B253&lt;=Input!$O$31)),$I252+Input!$O$30/Input!$O$32,$I252))</f>
        <v>-200000</v>
      </c>
      <c r="J253" s="69" t="n">
        <f aca="false">(IF(AND(($B253&gt;=Input!$O$36),($B253&lt;=Input!$O$38)),$J252+Input!$O$37/Input!$O$39,$J252))</f>
        <v>0</v>
      </c>
      <c r="K253" s="69"/>
      <c r="L253" s="69" t="n">
        <f aca="false">$D253+$E253+$F253+$H253+$I253+$J253</f>
        <v>-216306.521412162</v>
      </c>
    </row>
    <row r="254" customFormat="false" ht="12.8" hidden="false" customHeight="false" outlineLevel="0" collapsed="false">
      <c r="A254" s="76" t="n">
        <v>250</v>
      </c>
      <c r="B254" s="68" t="n">
        <f aca="false">EOMONTH(Input!$C$7,A254)</f>
        <v>50525</v>
      </c>
      <c r="C254" s="68"/>
      <c r="D254" s="69" t="n">
        <f aca="false">IF($B254&gt;Input!$O$22,$D253,($D253+Input!$O$28)*(1+Input!$O$27/(100*12)))</f>
        <v>87713.2018367199</v>
      </c>
      <c r="E254" s="69" t="n">
        <f aca="false">IF($B254&gt;Input!$O$29,$E253,($E253+Input!$O$35)*(1+Input!$O$34/(100*12)))</f>
        <v>95980.2767511178</v>
      </c>
      <c r="F254" s="69" t="n">
        <f aca="false">IF($B254&gt;Input!$O$36,$F253,($F253+Input!$O$42)*(1+Input!$O$41/(100*12)))</f>
        <v>0</v>
      </c>
      <c r="G254" s="68"/>
      <c r="H254" s="69" t="n">
        <f aca="false">(IF(AND(($B254&gt;=Input!$O$22),($B254&lt;=Input!$O$24)),$H253+Input!$O$23/Input!$O$25,$H253))</f>
        <v>-200000</v>
      </c>
      <c r="I254" s="69" t="n">
        <f aca="false">(IF(AND(($B254&gt;Input!$O$29),($B254&lt;=Input!$O$31)),$I253+Input!$O$30/Input!$O$32,$I253))</f>
        <v>-200000</v>
      </c>
      <c r="J254" s="69" t="n">
        <f aca="false">(IF(AND(($B254&gt;=Input!$O$36),($B254&lt;=Input!$O$38)),$J253+Input!$O$37/Input!$O$39,$J253))</f>
        <v>0</v>
      </c>
      <c r="K254" s="69"/>
      <c r="L254" s="69" t="n">
        <f aca="false">$D254+$E254+$F254+$H254+$I254+$J254</f>
        <v>-216306.521412162</v>
      </c>
    </row>
    <row r="255" customFormat="false" ht="12.8" hidden="false" customHeight="false" outlineLevel="0" collapsed="false">
      <c r="A255" s="76" t="n">
        <v>251</v>
      </c>
      <c r="B255" s="68" t="n">
        <f aca="false">EOMONTH(Input!$C$7,A255)</f>
        <v>50556</v>
      </c>
      <c r="C255" s="68"/>
      <c r="D255" s="69" t="n">
        <f aca="false">IF($B255&gt;Input!$O$22,$D254,($D254+Input!$O$28)*(1+Input!$O$27/(100*12)))</f>
        <v>87713.2018367199</v>
      </c>
      <c r="E255" s="69" t="n">
        <f aca="false">IF($B255&gt;Input!$O$29,$E254,($E254+Input!$O$35)*(1+Input!$O$34/(100*12)))</f>
        <v>95980.2767511178</v>
      </c>
      <c r="F255" s="69" t="n">
        <f aca="false">IF($B255&gt;Input!$O$36,$F254,($F254+Input!$O$42)*(1+Input!$O$41/(100*12)))</f>
        <v>0</v>
      </c>
      <c r="G255" s="68"/>
      <c r="H255" s="69" t="n">
        <f aca="false">(IF(AND(($B255&gt;=Input!$O$22),($B255&lt;=Input!$O$24)),$H254+Input!$O$23/Input!$O$25,$H254))</f>
        <v>-200000</v>
      </c>
      <c r="I255" s="69" t="n">
        <f aca="false">(IF(AND(($B255&gt;Input!$O$29),($B255&lt;=Input!$O$31)),$I254+Input!$O$30/Input!$O$32,$I254))</f>
        <v>-200000</v>
      </c>
      <c r="J255" s="69" t="n">
        <f aca="false">(IF(AND(($B255&gt;=Input!$O$36),($B255&lt;=Input!$O$38)),$J254+Input!$O$37/Input!$O$39,$J254))</f>
        <v>0</v>
      </c>
      <c r="K255" s="69"/>
      <c r="L255" s="69" t="n">
        <f aca="false">$D255+$E255+$F255+$H255+$I255+$J255</f>
        <v>-216306.521412162</v>
      </c>
    </row>
    <row r="256" customFormat="false" ht="12.8" hidden="false" customHeight="false" outlineLevel="0" collapsed="false">
      <c r="A256" s="76" t="n">
        <v>252</v>
      </c>
      <c r="B256" s="68" t="n">
        <f aca="false">EOMONTH(Input!$C$7,A256)</f>
        <v>50586</v>
      </c>
      <c r="C256" s="68"/>
      <c r="D256" s="69" t="n">
        <f aca="false">IF($B256&gt;Input!$O$22,$D255,($D255+Input!$O$28)*(1+Input!$O$27/(100*12)))</f>
        <v>87713.2018367199</v>
      </c>
      <c r="E256" s="69" t="n">
        <f aca="false">IF($B256&gt;Input!$O$29,$E255,($E255+Input!$O$35)*(1+Input!$O$34/(100*12)))</f>
        <v>95980.2767511178</v>
      </c>
      <c r="F256" s="69" t="n">
        <f aca="false">IF($B256&gt;Input!$O$36,$F255,($F255+Input!$O$42)*(1+Input!$O$41/(100*12)))</f>
        <v>0</v>
      </c>
      <c r="G256" s="68"/>
      <c r="H256" s="69" t="n">
        <f aca="false">(IF(AND(($B256&gt;=Input!$O$22),($B256&lt;=Input!$O$24)),$H255+Input!$O$23/Input!$O$25,$H255))</f>
        <v>-200000</v>
      </c>
      <c r="I256" s="69" t="n">
        <f aca="false">(IF(AND(($B256&gt;Input!$O$29),($B256&lt;=Input!$O$31)),$I255+Input!$O$30/Input!$O$32,$I255))</f>
        <v>-200000</v>
      </c>
      <c r="J256" s="69" t="n">
        <f aca="false">(IF(AND(($B256&gt;=Input!$O$36),($B256&lt;=Input!$O$38)),$J255+Input!$O$37/Input!$O$39,$J255))</f>
        <v>0</v>
      </c>
      <c r="K256" s="69"/>
      <c r="L256" s="69" t="n">
        <f aca="false">$D256+$E256+$F256+$H256+$I256+$J256</f>
        <v>-216306.521412162</v>
      </c>
    </row>
    <row r="257" customFormat="false" ht="12.8" hidden="false" customHeight="false" outlineLevel="0" collapsed="false">
      <c r="A257" s="76" t="n">
        <v>253</v>
      </c>
      <c r="B257" s="68" t="n">
        <f aca="false">EOMONTH(Input!$C$7,A257)</f>
        <v>50617</v>
      </c>
      <c r="C257" s="68"/>
      <c r="D257" s="69" t="n">
        <f aca="false">IF($B257&gt;Input!$O$22,$D256,($D256+Input!$O$28)*(1+Input!$O$27/(100*12)))</f>
        <v>87713.2018367199</v>
      </c>
      <c r="E257" s="69" t="n">
        <f aca="false">IF($B257&gt;Input!$O$29,$E256,($E256+Input!$O$35)*(1+Input!$O$34/(100*12)))</f>
        <v>95980.2767511178</v>
      </c>
      <c r="F257" s="69" t="n">
        <f aca="false">IF($B257&gt;Input!$O$36,$F256,($F256+Input!$O$42)*(1+Input!$O$41/(100*12)))</f>
        <v>0</v>
      </c>
      <c r="G257" s="68"/>
      <c r="H257" s="69" t="n">
        <f aca="false">(IF(AND(($B257&gt;=Input!$O$22),($B257&lt;=Input!$O$24)),$H256+Input!$O$23/Input!$O$25,$H256))</f>
        <v>-200000</v>
      </c>
      <c r="I257" s="69" t="n">
        <f aca="false">(IF(AND(($B257&gt;Input!$O$29),($B257&lt;=Input!$O$31)),$I256+Input!$O$30/Input!$O$32,$I256))</f>
        <v>-200000</v>
      </c>
      <c r="J257" s="69" t="n">
        <f aca="false">(IF(AND(($B257&gt;=Input!$O$36),($B257&lt;=Input!$O$38)),$J256+Input!$O$37/Input!$O$39,$J256))</f>
        <v>0</v>
      </c>
      <c r="K257" s="69"/>
      <c r="L257" s="69" t="n">
        <f aca="false">$D257+$E257+$F257+$H257+$I257+$J257</f>
        <v>-216306.521412162</v>
      </c>
    </row>
    <row r="258" customFormat="false" ht="12.8" hidden="false" customHeight="false" outlineLevel="0" collapsed="false">
      <c r="A258" s="76" t="n">
        <v>254</v>
      </c>
      <c r="B258" s="68" t="n">
        <f aca="false">EOMONTH(Input!$C$7,A258)</f>
        <v>50648</v>
      </c>
      <c r="C258" s="68"/>
      <c r="D258" s="69" t="n">
        <f aca="false">IF($B258&gt;Input!$O$22,$D257,($D257+Input!$O$28)*(1+Input!$O$27/(100*12)))</f>
        <v>87713.2018367199</v>
      </c>
      <c r="E258" s="69" t="n">
        <f aca="false">IF($B258&gt;Input!$O$29,$E257,($E257+Input!$O$35)*(1+Input!$O$34/(100*12)))</f>
        <v>95980.2767511178</v>
      </c>
      <c r="F258" s="69" t="n">
        <f aca="false">IF($B258&gt;Input!$O$36,$F257,($F257+Input!$O$42)*(1+Input!$O$41/(100*12)))</f>
        <v>0</v>
      </c>
      <c r="G258" s="68"/>
      <c r="H258" s="69" t="n">
        <f aca="false">(IF(AND(($B258&gt;=Input!$O$22),($B258&lt;=Input!$O$24)),$H257+Input!$O$23/Input!$O$25,$H257))</f>
        <v>-200000</v>
      </c>
      <c r="I258" s="69" t="n">
        <f aca="false">(IF(AND(($B258&gt;Input!$O$29),($B258&lt;=Input!$O$31)),$I257+Input!$O$30/Input!$O$32,$I257))</f>
        <v>-200000</v>
      </c>
      <c r="J258" s="69" t="n">
        <f aca="false">(IF(AND(($B258&gt;=Input!$O$36),($B258&lt;=Input!$O$38)),$J257+Input!$O$37/Input!$O$39,$J257))</f>
        <v>0</v>
      </c>
      <c r="K258" s="69"/>
      <c r="L258" s="69" t="n">
        <f aca="false">$D258+$E258+$F258+$H258+$I258+$J258</f>
        <v>-216306.521412162</v>
      </c>
    </row>
    <row r="259" customFormat="false" ht="12.8" hidden="false" customHeight="false" outlineLevel="0" collapsed="false">
      <c r="A259" s="76" t="n">
        <v>255</v>
      </c>
      <c r="B259" s="68" t="n">
        <f aca="false">EOMONTH(Input!$C$7,A259)</f>
        <v>50678</v>
      </c>
      <c r="C259" s="68"/>
      <c r="D259" s="69" t="n">
        <f aca="false">IF($B259&gt;Input!$O$22,$D258,($D258+Input!$O$28)*(1+Input!$O$27/(100*12)))</f>
        <v>87713.2018367199</v>
      </c>
      <c r="E259" s="69" t="n">
        <f aca="false">IF($B259&gt;Input!$O$29,$E258,($E258+Input!$O$35)*(1+Input!$O$34/(100*12)))</f>
        <v>95980.2767511178</v>
      </c>
      <c r="F259" s="69" t="n">
        <f aca="false">IF($B259&gt;Input!$O$36,$F258,($F258+Input!$O$42)*(1+Input!$O$41/(100*12)))</f>
        <v>0</v>
      </c>
      <c r="G259" s="68"/>
      <c r="H259" s="69" t="n">
        <f aca="false">(IF(AND(($B259&gt;=Input!$O$22),($B259&lt;=Input!$O$24)),$H258+Input!$O$23/Input!$O$25,$H258))</f>
        <v>-200000</v>
      </c>
      <c r="I259" s="69" t="n">
        <f aca="false">(IF(AND(($B259&gt;Input!$O$29),($B259&lt;=Input!$O$31)),$I258+Input!$O$30/Input!$O$32,$I258))</f>
        <v>-200000</v>
      </c>
      <c r="J259" s="69" t="n">
        <f aca="false">(IF(AND(($B259&gt;=Input!$O$36),($B259&lt;=Input!$O$38)),$J258+Input!$O$37/Input!$O$39,$J258))</f>
        <v>0</v>
      </c>
      <c r="K259" s="69"/>
      <c r="L259" s="69" t="n">
        <f aca="false">$D259+$E259+$F259+$H259+$I259+$J259</f>
        <v>-216306.521412162</v>
      </c>
    </row>
    <row r="260" customFormat="false" ht="12.8" hidden="false" customHeight="false" outlineLevel="0" collapsed="false">
      <c r="A260" s="76" t="n">
        <v>256</v>
      </c>
      <c r="B260" s="68" t="n">
        <f aca="false">EOMONTH(Input!$C$7,A260)</f>
        <v>50709</v>
      </c>
      <c r="C260" s="68"/>
      <c r="D260" s="69" t="n">
        <f aca="false">IF($B260&gt;Input!$O$22,$D259,($D259+Input!$O$28)*(1+Input!$O$27/(100*12)))</f>
        <v>87713.2018367199</v>
      </c>
      <c r="E260" s="69" t="n">
        <f aca="false">IF($B260&gt;Input!$O$29,$E259,($E259+Input!$O$35)*(1+Input!$O$34/(100*12)))</f>
        <v>95980.2767511178</v>
      </c>
      <c r="F260" s="69" t="n">
        <f aca="false">IF($B260&gt;Input!$O$36,$F259,($F259+Input!$O$42)*(1+Input!$O$41/(100*12)))</f>
        <v>0</v>
      </c>
      <c r="G260" s="68"/>
      <c r="H260" s="69" t="n">
        <f aca="false">(IF(AND(($B260&gt;=Input!$O$22),($B260&lt;=Input!$O$24)),$H259+Input!$O$23/Input!$O$25,$H259))</f>
        <v>-200000</v>
      </c>
      <c r="I260" s="69" t="n">
        <f aca="false">(IF(AND(($B260&gt;Input!$O$29),($B260&lt;=Input!$O$31)),$I259+Input!$O$30/Input!$O$32,$I259))</f>
        <v>-200000</v>
      </c>
      <c r="J260" s="69" t="n">
        <f aca="false">(IF(AND(($B260&gt;=Input!$O$36),($B260&lt;=Input!$O$38)),$J259+Input!$O$37/Input!$O$39,$J259))</f>
        <v>0</v>
      </c>
      <c r="K260" s="69"/>
      <c r="L260" s="69" t="n">
        <f aca="false">$D260+$E260+$F260+$H260+$I260+$J260</f>
        <v>-216306.521412162</v>
      </c>
    </row>
    <row r="261" customFormat="false" ht="12.8" hidden="false" customHeight="false" outlineLevel="0" collapsed="false">
      <c r="A261" s="76" t="n">
        <v>257</v>
      </c>
      <c r="B261" s="68" t="n">
        <f aca="false">EOMONTH(Input!$C$7,A261)</f>
        <v>50739</v>
      </c>
      <c r="C261" s="68"/>
      <c r="D261" s="69" t="n">
        <f aca="false">IF($B261&gt;Input!$O$22,$D260,($D260+Input!$O$28)*(1+Input!$O$27/(100*12)))</f>
        <v>87713.2018367199</v>
      </c>
      <c r="E261" s="69" t="n">
        <f aca="false">IF($B261&gt;Input!$O$29,$E260,($E260+Input!$O$35)*(1+Input!$O$34/(100*12)))</f>
        <v>95980.2767511178</v>
      </c>
      <c r="F261" s="69" t="n">
        <f aca="false">IF($B261&gt;Input!$O$36,$F260,($F260+Input!$O$42)*(1+Input!$O$41/(100*12)))</f>
        <v>0</v>
      </c>
      <c r="G261" s="68"/>
      <c r="H261" s="69" t="n">
        <f aca="false">(IF(AND(($B261&gt;=Input!$O$22),($B261&lt;=Input!$O$24)),$H260+Input!$O$23/Input!$O$25,$H260))</f>
        <v>-200000</v>
      </c>
      <c r="I261" s="69" t="n">
        <f aca="false">(IF(AND(($B261&gt;Input!$O$29),($B261&lt;=Input!$O$31)),$I260+Input!$O$30/Input!$O$32,$I260))</f>
        <v>-200000</v>
      </c>
      <c r="J261" s="69" t="n">
        <f aca="false">(IF(AND(($B261&gt;=Input!$O$36),($B261&lt;=Input!$O$38)),$J260+Input!$O$37/Input!$O$39,$J260))</f>
        <v>0</v>
      </c>
      <c r="K261" s="69"/>
      <c r="L261" s="69" t="n">
        <f aca="false">$D261+$E261+$F261+$H261+$I261+$J261</f>
        <v>-216306.521412162</v>
      </c>
    </row>
    <row r="262" customFormat="false" ht="12.8" hidden="false" customHeight="false" outlineLevel="0" collapsed="false">
      <c r="A262" s="76" t="n">
        <v>258</v>
      </c>
      <c r="B262" s="68" t="n">
        <f aca="false">EOMONTH(Input!$C$7,A262)</f>
        <v>50770</v>
      </c>
      <c r="C262" s="68"/>
      <c r="D262" s="69" t="n">
        <f aca="false">IF($B262&gt;Input!$O$22,$D261,($D261+Input!$O$28)*(1+Input!$O$27/(100*12)))</f>
        <v>87713.2018367199</v>
      </c>
      <c r="E262" s="69" t="n">
        <f aca="false">IF($B262&gt;Input!$O$29,$E261,($E261+Input!$O$35)*(1+Input!$O$34/(100*12)))</f>
        <v>95980.2767511178</v>
      </c>
      <c r="F262" s="69" t="n">
        <f aca="false">IF($B262&gt;Input!$O$36,$F261,($F261+Input!$O$42)*(1+Input!$O$41/(100*12)))</f>
        <v>0</v>
      </c>
      <c r="G262" s="68"/>
      <c r="H262" s="69" t="n">
        <f aca="false">(IF(AND(($B262&gt;=Input!$O$22),($B262&lt;=Input!$O$24)),$H261+Input!$O$23/Input!$O$25,$H261))</f>
        <v>-200000</v>
      </c>
      <c r="I262" s="69" t="n">
        <f aca="false">(IF(AND(($B262&gt;Input!$O$29),($B262&lt;=Input!$O$31)),$I261+Input!$O$30/Input!$O$32,$I261))</f>
        <v>-200000</v>
      </c>
      <c r="J262" s="69" t="n">
        <f aca="false">(IF(AND(($B262&gt;=Input!$O$36),($B262&lt;=Input!$O$38)),$J261+Input!$O$37/Input!$O$39,$J261))</f>
        <v>0</v>
      </c>
      <c r="K262" s="69"/>
      <c r="L262" s="69" t="n">
        <f aca="false">$D262+$E262+$F262+$H262+$I262+$J262</f>
        <v>-216306.521412162</v>
      </c>
    </row>
    <row r="263" customFormat="false" ht="12.8" hidden="false" customHeight="false" outlineLevel="0" collapsed="false">
      <c r="A263" s="76" t="n">
        <v>259</v>
      </c>
      <c r="B263" s="68" t="n">
        <f aca="false">EOMONTH(Input!$C$7,A263)</f>
        <v>50801</v>
      </c>
      <c r="C263" s="68"/>
      <c r="D263" s="69" t="n">
        <f aca="false">IF($B263&gt;Input!$O$22,$D262,($D262+Input!$O$28)*(1+Input!$O$27/(100*12)))</f>
        <v>87713.2018367199</v>
      </c>
      <c r="E263" s="69" t="n">
        <f aca="false">IF($B263&gt;Input!$O$29,$E262,($E262+Input!$O$35)*(1+Input!$O$34/(100*12)))</f>
        <v>95980.2767511178</v>
      </c>
      <c r="F263" s="69" t="n">
        <f aca="false">IF($B263&gt;Input!$O$36,$F262,($F262+Input!$O$42)*(1+Input!$O$41/(100*12)))</f>
        <v>0</v>
      </c>
      <c r="G263" s="68"/>
      <c r="H263" s="69" t="n">
        <f aca="false">(IF(AND(($B263&gt;=Input!$O$22),($B263&lt;=Input!$O$24)),$H262+Input!$O$23/Input!$O$25,$H262))</f>
        <v>-200000</v>
      </c>
      <c r="I263" s="69" t="n">
        <f aca="false">(IF(AND(($B263&gt;Input!$O$29),($B263&lt;=Input!$O$31)),$I262+Input!$O$30/Input!$O$32,$I262))</f>
        <v>-200000</v>
      </c>
      <c r="J263" s="69" t="n">
        <f aca="false">(IF(AND(($B263&gt;=Input!$O$36),($B263&lt;=Input!$O$38)),$J262+Input!$O$37/Input!$O$39,$J262))</f>
        <v>0</v>
      </c>
      <c r="K263" s="69"/>
      <c r="L263" s="69" t="n">
        <f aca="false">$D263+$E263+$F263+$H263+$I263+$J263</f>
        <v>-216306.521412162</v>
      </c>
    </row>
    <row r="264" customFormat="false" ht="12.8" hidden="false" customHeight="false" outlineLevel="0" collapsed="false">
      <c r="A264" s="76" t="n">
        <v>260</v>
      </c>
      <c r="B264" s="68" t="n">
        <f aca="false">EOMONTH(Input!$C$7,A264)</f>
        <v>50829</v>
      </c>
      <c r="C264" s="68"/>
      <c r="D264" s="69" t="n">
        <f aca="false">IF($B264&gt;Input!$O$22,$D263,($D263+Input!$O$28)*(1+Input!$O$27/(100*12)))</f>
        <v>87713.2018367199</v>
      </c>
      <c r="E264" s="69" t="n">
        <f aca="false">IF($B264&gt;Input!$O$29,$E263,($E263+Input!$O$35)*(1+Input!$O$34/(100*12)))</f>
        <v>95980.2767511178</v>
      </c>
      <c r="F264" s="69" t="n">
        <f aca="false">IF($B264&gt;Input!$O$36,$F263,($F263+Input!$O$42)*(1+Input!$O$41/(100*12)))</f>
        <v>0</v>
      </c>
      <c r="G264" s="68"/>
      <c r="H264" s="69" t="n">
        <f aca="false">(IF(AND(($B264&gt;=Input!$O$22),($B264&lt;=Input!$O$24)),$H263+Input!$O$23/Input!$O$25,$H263))</f>
        <v>-200000</v>
      </c>
      <c r="I264" s="69" t="n">
        <f aca="false">(IF(AND(($B264&gt;Input!$O$29),($B264&lt;=Input!$O$31)),$I263+Input!$O$30/Input!$O$32,$I263))</f>
        <v>-200000</v>
      </c>
      <c r="J264" s="69" t="n">
        <f aca="false">(IF(AND(($B264&gt;=Input!$O$36),($B264&lt;=Input!$O$38)),$J263+Input!$O$37/Input!$O$39,$J263))</f>
        <v>0</v>
      </c>
      <c r="K264" s="69"/>
      <c r="L264" s="69" t="n">
        <f aca="false">$D264+$E264+$F264+$H264+$I264+$J264</f>
        <v>-216306.521412162</v>
      </c>
    </row>
    <row r="265" customFormat="false" ht="12.8" hidden="false" customHeight="false" outlineLevel="0" collapsed="false">
      <c r="A265" s="76" t="n">
        <v>261</v>
      </c>
      <c r="B265" s="68" t="n">
        <f aca="false">EOMONTH(Input!$C$7,A265)</f>
        <v>50860</v>
      </c>
      <c r="C265" s="68"/>
      <c r="D265" s="69" t="n">
        <f aca="false">IF($B265&gt;Input!$O$22,$D264,($D264+Input!$O$28)*(1+Input!$O$27/(100*12)))</f>
        <v>87713.2018367199</v>
      </c>
      <c r="E265" s="69" t="n">
        <f aca="false">IF($B265&gt;Input!$O$29,$E264,($E264+Input!$O$35)*(1+Input!$O$34/(100*12)))</f>
        <v>95980.2767511178</v>
      </c>
      <c r="F265" s="69" t="n">
        <f aca="false">IF($B265&gt;Input!$O$36,$F264,($F264+Input!$O$42)*(1+Input!$O$41/(100*12)))</f>
        <v>0</v>
      </c>
      <c r="G265" s="68"/>
      <c r="H265" s="69" t="n">
        <f aca="false">(IF(AND(($B265&gt;=Input!$O$22),($B265&lt;=Input!$O$24)),$H264+Input!$O$23/Input!$O$25,$H264))</f>
        <v>-200000</v>
      </c>
      <c r="I265" s="69" t="n">
        <f aca="false">(IF(AND(($B265&gt;Input!$O$29),($B265&lt;=Input!$O$31)),$I264+Input!$O$30/Input!$O$32,$I264))</f>
        <v>-200000</v>
      </c>
      <c r="J265" s="69" t="n">
        <f aca="false">(IF(AND(($B265&gt;=Input!$O$36),($B265&lt;=Input!$O$38)),$J264+Input!$O$37/Input!$O$39,$J264))</f>
        <v>0</v>
      </c>
      <c r="K265" s="69"/>
      <c r="L265" s="69" t="n">
        <f aca="false">$D265+$E265+$F265+$H265+$I265+$J265</f>
        <v>-216306.521412162</v>
      </c>
    </row>
    <row r="266" customFormat="false" ht="12.8" hidden="false" customHeight="false" outlineLevel="0" collapsed="false">
      <c r="A266" s="76" t="n">
        <v>262</v>
      </c>
      <c r="B266" s="68" t="n">
        <f aca="false">EOMONTH(Input!$C$7,A266)</f>
        <v>50890</v>
      </c>
      <c r="C266" s="68"/>
      <c r="D266" s="69" t="n">
        <f aca="false">IF($B266&gt;Input!$O$22,$D265,($D265+Input!$O$28)*(1+Input!$O$27/(100*12)))</f>
        <v>87713.2018367199</v>
      </c>
      <c r="E266" s="69" t="n">
        <f aca="false">IF($B266&gt;Input!$O$29,$E265,($E265+Input!$O$35)*(1+Input!$O$34/(100*12)))</f>
        <v>95980.2767511178</v>
      </c>
      <c r="F266" s="69" t="n">
        <f aca="false">IF($B266&gt;Input!$O$36,$F265,($F265+Input!$O$42)*(1+Input!$O$41/(100*12)))</f>
        <v>0</v>
      </c>
      <c r="G266" s="68"/>
      <c r="H266" s="69" t="n">
        <f aca="false">(IF(AND(($B266&gt;=Input!$O$22),($B266&lt;=Input!$O$24)),$H265+Input!$O$23/Input!$O$25,$H265))</f>
        <v>-200000</v>
      </c>
      <c r="I266" s="69" t="n">
        <f aca="false">(IF(AND(($B266&gt;Input!$O$29),($B266&lt;=Input!$O$31)),$I265+Input!$O$30/Input!$O$32,$I265))</f>
        <v>-200000</v>
      </c>
      <c r="J266" s="69" t="n">
        <f aca="false">(IF(AND(($B266&gt;=Input!$O$36),($B266&lt;=Input!$O$38)),$J265+Input!$O$37/Input!$O$39,$J265))</f>
        <v>0</v>
      </c>
      <c r="K266" s="69"/>
      <c r="L266" s="69" t="n">
        <f aca="false">$D266+$E266+$F266+$H266+$I266+$J266</f>
        <v>-216306.521412162</v>
      </c>
    </row>
    <row r="267" customFormat="false" ht="12.8" hidden="false" customHeight="false" outlineLevel="0" collapsed="false">
      <c r="A267" s="76" t="n">
        <v>263</v>
      </c>
      <c r="B267" s="68" t="n">
        <f aca="false">EOMONTH(Input!$C$7,A267)</f>
        <v>50921</v>
      </c>
      <c r="C267" s="68"/>
      <c r="D267" s="69" t="n">
        <f aca="false">IF($B267&gt;Input!$O$22,$D266,($D266+Input!$O$28)*(1+Input!$O$27/(100*12)))</f>
        <v>87713.2018367199</v>
      </c>
      <c r="E267" s="69" t="n">
        <f aca="false">IF($B267&gt;Input!$O$29,$E266,($E266+Input!$O$35)*(1+Input!$O$34/(100*12)))</f>
        <v>95980.2767511178</v>
      </c>
      <c r="F267" s="69" t="n">
        <f aca="false">IF($B267&gt;Input!$O$36,$F266,($F266+Input!$O$42)*(1+Input!$O$41/(100*12)))</f>
        <v>0</v>
      </c>
      <c r="G267" s="68"/>
      <c r="H267" s="69" t="n">
        <f aca="false">(IF(AND(($B267&gt;=Input!$O$22),($B267&lt;=Input!$O$24)),$H266+Input!$O$23/Input!$O$25,$H266))</f>
        <v>-200000</v>
      </c>
      <c r="I267" s="69" t="n">
        <f aca="false">(IF(AND(($B267&gt;Input!$O$29),($B267&lt;=Input!$O$31)),$I266+Input!$O$30/Input!$O$32,$I266))</f>
        <v>-200000</v>
      </c>
      <c r="J267" s="69" t="n">
        <f aca="false">(IF(AND(($B267&gt;=Input!$O$36),($B267&lt;=Input!$O$38)),$J266+Input!$O$37/Input!$O$39,$J266))</f>
        <v>0</v>
      </c>
      <c r="K267" s="69"/>
      <c r="L267" s="69" t="n">
        <f aca="false">$D267+$E267+$F267+$H267+$I267+$J267</f>
        <v>-216306.521412162</v>
      </c>
    </row>
    <row r="268" customFormat="false" ht="12.8" hidden="false" customHeight="false" outlineLevel="0" collapsed="false">
      <c r="A268" s="76" t="n">
        <v>264</v>
      </c>
      <c r="B268" s="68" t="n">
        <f aca="false">EOMONTH(Input!$C$7,A268)</f>
        <v>50951</v>
      </c>
      <c r="C268" s="68"/>
      <c r="D268" s="69" t="n">
        <f aca="false">IF($B268&gt;Input!$O$22,$D267,($D267+Input!$O$28)*(1+Input!$O$27/(100*12)))</f>
        <v>87713.2018367199</v>
      </c>
      <c r="E268" s="69" t="n">
        <f aca="false">IF($B268&gt;Input!$O$29,$E267,($E267+Input!$O$35)*(1+Input!$O$34/(100*12)))</f>
        <v>95980.2767511178</v>
      </c>
      <c r="F268" s="69" t="n">
        <f aca="false">IF($B268&gt;Input!$O$36,$F267,($F267+Input!$O$42)*(1+Input!$O$41/(100*12)))</f>
        <v>0</v>
      </c>
      <c r="G268" s="68"/>
      <c r="H268" s="69" t="n">
        <f aca="false">(IF(AND(($B268&gt;=Input!$O$22),($B268&lt;=Input!$O$24)),$H267+Input!$O$23/Input!$O$25,$H267))</f>
        <v>-200000</v>
      </c>
      <c r="I268" s="69" t="n">
        <f aca="false">(IF(AND(($B268&gt;Input!$O$29),($B268&lt;=Input!$O$31)),$I267+Input!$O$30/Input!$O$32,$I267))</f>
        <v>-200000</v>
      </c>
      <c r="J268" s="69" t="n">
        <f aca="false">(IF(AND(($B268&gt;=Input!$O$36),($B268&lt;=Input!$O$38)),$J267+Input!$O$37/Input!$O$39,$J267))</f>
        <v>0</v>
      </c>
      <c r="K268" s="69"/>
      <c r="L268" s="69" t="n">
        <f aca="false">$D268+$E268+$F268+$H268+$I268+$J268</f>
        <v>-216306.521412162</v>
      </c>
    </row>
    <row r="269" customFormat="false" ht="12.8" hidden="false" customHeight="false" outlineLevel="0" collapsed="false">
      <c r="A269" s="76" t="n">
        <v>265</v>
      </c>
      <c r="B269" s="68" t="n">
        <f aca="false">EOMONTH(Input!$C$7,A269)</f>
        <v>50982</v>
      </c>
      <c r="C269" s="68"/>
      <c r="D269" s="69" t="n">
        <f aca="false">IF($B269&gt;Input!$O$22,$D268,($D268+Input!$O$28)*(1+Input!$O$27/(100*12)))</f>
        <v>87713.2018367199</v>
      </c>
      <c r="E269" s="69" t="n">
        <f aca="false">IF($B269&gt;Input!$O$29,$E268,($E268+Input!$O$35)*(1+Input!$O$34/(100*12)))</f>
        <v>95980.2767511178</v>
      </c>
      <c r="F269" s="69" t="n">
        <f aca="false">IF($B269&gt;Input!$O$36,$F268,($F268+Input!$O$42)*(1+Input!$O$41/(100*12)))</f>
        <v>0</v>
      </c>
      <c r="G269" s="68"/>
      <c r="H269" s="69" t="n">
        <f aca="false">(IF(AND(($B269&gt;=Input!$O$22),($B269&lt;=Input!$O$24)),$H268+Input!$O$23/Input!$O$25,$H268))</f>
        <v>-200000</v>
      </c>
      <c r="I269" s="69" t="n">
        <f aca="false">(IF(AND(($B269&gt;Input!$O$29),($B269&lt;=Input!$O$31)),$I268+Input!$O$30/Input!$O$32,$I268))</f>
        <v>-200000</v>
      </c>
      <c r="J269" s="69" t="n">
        <f aca="false">(IF(AND(($B269&gt;=Input!$O$36),($B269&lt;=Input!$O$38)),$J268+Input!$O$37/Input!$O$39,$J268))</f>
        <v>0</v>
      </c>
      <c r="K269" s="69"/>
      <c r="L269" s="69" t="n">
        <f aca="false">$D269+$E269+$F269+$H269+$I269+$J269</f>
        <v>-216306.521412162</v>
      </c>
    </row>
    <row r="270" customFormat="false" ht="12.8" hidden="false" customHeight="false" outlineLevel="0" collapsed="false">
      <c r="A270" s="76" t="n">
        <v>266</v>
      </c>
      <c r="B270" s="68" t="n">
        <f aca="false">EOMONTH(Input!$C$7,A270)</f>
        <v>51013</v>
      </c>
      <c r="C270" s="68"/>
      <c r="D270" s="69" t="n">
        <f aca="false">IF($B270&gt;Input!$O$22,$D269,($D269+Input!$O$28)*(1+Input!$O$27/(100*12)))</f>
        <v>87713.2018367199</v>
      </c>
      <c r="E270" s="69" t="n">
        <f aca="false">IF($B270&gt;Input!$O$29,$E269,($E269+Input!$O$35)*(1+Input!$O$34/(100*12)))</f>
        <v>95980.2767511178</v>
      </c>
      <c r="F270" s="69" t="n">
        <f aca="false">IF($B270&gt;Input!$O$36,$F269,($F269+Input!$O$42)*(1+Input!$O$41/(100*12)))</f>
        <v>0</v>
      </c>
      <c r="G270" s="68"/>
      <c r="H270" s="69" t="n">
        <f aca="false">(IF(AND(($B270&gt;=Input!$O$22),($B270&lt;=Input!$O$24)),$H269+Input!$O$23/Input!$O$25,$H269))</f>
        <v>-200000</v>
      </c>
      <c r="I270" s="69" t="n">
        <f aca="false">(IF(AND(($B270&gt;Input!$O$29),($B270&lt;=Input!$O$31)),$I269+Input!$O$30/Input!$O$32,$I269))</f>
        <v>-200000</v>
      </c>
      <c r="J270" s="69" t="n">
        <f aca="false">(IF(AND(($B270&gt;=Input!$O$36),($B270&lt;=Input!$O$38)),$J269+Input!$O$37/Input!$O$39,$J269))</f>
        <v>0</v>
      </c>
      <c r="K270" s="69"/>
      <c r="L270" s="69" t="n">
        <f aca="false">$D270+$E270+$F270+$H270+$I270+$J270</f>
        <v>-216306.521412162</v>
      </c>
    </row>
    <row r="271" customFormat="false" ht="12.8" hidden="false" customHeight="false" outlineLevel="0" collapsed="false">
      <c r="A271" s="76" t="n">
        <v>267</v>
      </c>
      <c r="B271" s="68" t="n">
        <f aca="false">EOMONTH(Input!$C$7,A271)</f>
        <v>51043</v>
      </c>
      <c r="C271" s="68"/>
      <c r="D271" s="69" t="n">
        <f aca="false">IF($B271&gt;Input!$O$22,$D270,($D270+Input!$O$28)*(1+Input!$O$27/(100*12)))</f>
        <v>87713.2018367199</v>
      </c>
      <c r="E271" s="69" t="n">
        <f aca="false">IF($B271&gt;Input!$O$29,$E270,($E270+Input!$O$35)*(1+Input!$O$34/(100*12)))</f>
        <v>95980.2767511178</v>
      </c>
      <c r="F271" s="69" t="n">
        <f aca="false">IF($B271&gt;Input!$O$36,$F270,($F270+Input!$O$42)*(1+Input!$O$41/(100*12)))</f>
        <v>0</v>
      </c>
      <c r="G271" s="68"/>
      <c r="H271" s="69" t="n">
        <f aca="false">(IF(AND(($B271&gt;=Input!$O$22),($B271&lt;=Input!$O$24)),$H270+Input!$O$23/Input!$O$25,$H270))</f>
        <v>-200000</v>
      </c>
      <c r="I271" s="69" t="n">
        <f aca="false">(IF(AND(($B271&gt;Input!$O$29),($B271&lt;=Input!$O$31)),$I270+Input!$O$30/Input!$O$32,$I270))</f>
        <v>-200000</v>
      </c>
      <c r="J271" s="69" t="n">
        <f aca="false">(IF(AND(($B271&gt;=Input!$O$36),($B271&lt;=Input!$O$38)),$J270+Input!$O$37/Input!$O$39,$J270))</f>
        <v>0</v>
      </c>
      <c r="K271" s="69"/>
      <c r="L271" s="69" t="n">
        <f aca="false">$D271+$E271+$F271+$H271+$I271+$J271</f>
        <v>-216306.521412162</v>
      </c>
    </row>
    <row r="272" customFormat="false" ht="12.8" hidden="false" customHeight="false" outlineLevel="0" collapsed="false">
      <c r="A272" s="76" t="n">
        <v>268</v>
      </c>
      <c r="B272" s="68" t="n">
        <f aca="false">EOMONTH(Input!$C$7,A272)</f>
        <v>51074</v>
      </c>
      <c r="C272" s="68"/>
      <c r="D272" s="69" t="n">
        <f aca="false">IF($B272&gt;Input!$O$22,$D271,($D271+Input!$O$28)*(1+Input!$O$27/(100*12)))</f>
        <v>87713.2018367199</v>
      </c>
      <c r="E272" s="69" t="n">
        <f aca="false">IF($B272&gt;Input!$O$29,$E271,($E271+Input!$O$35)*(1+Input!$O$34/(100*12)))</f>
        <v>95980.2767511178</v>
      </c>
      <c r="F272" s="69" t="n">
        <f aca="false">IF($B272&gt;Input!$O$36,$F271,($F271+Input!$O$42)*(1+Input!$O$41/(100*12)))</f>
        <v>0</v>
      </c>
      <c r="G272" s="68"/>
      <c r="H272" s="69" t="n">
        <f aca="false">(IF(AND(($B272&gt;=Input!$O$22),($B272&lt;=Input!$O$24)),$H271+Input!$O$23/Input!$O$25,$H271))</f>
        <v>-200000</v>
      </c>
      <c r="I272" s="69" t="n">
        <f aca="false">(IF(AND(($B272&gt;Input!$O$29),($B272&lt;=Input!$O$31)),$I271+Input!$O$30/Input!$O$32,$I271))</f>
        <v>-200000</v>
      </c>
      <c r="J272" s="69" t="n">
        <f aca="false">(IF(AND(($B272&gt;=Input!$O$36),($B272&lt;=Input!$O$38)),$J271+Input!$O$37/Input!$O$39,$J271))</f>
        <v>0</v>
      </c>
      <c r="K272" s="69"/>
      <c r="L272" s="69" t="n">
        <f aca="false">$D272+$E272+$F272+$H272+$I272+$J272</f>
        <v>-216306.521412162</v>
      </c>
    </row>
    <row r="273" customFormat="false" ht="12.8" hidden="false" customHeight="false" outlineLevel="0" collapsed="false">
      <c r="A273" s="76" t="n">
        <v>269</v>
      </c>
      <c r="B273" s="68" t="n">
        <f aca="false">EOMONTH(Input!$C$7,A273)</f>
        <v>51104</v>
      </c>
      <c r="C273" s="68"/>
      <c r="D273" s="69" t="n">
        <f aca="false">IF($B273&gt;Input!$O$22,$D272,($D272+Input!$O$28)*(1+Input!$O$27/(100*12)))</f>
        <v>87713.2018367199</v>
      </c>
      <c r="E273" s="69" t="n">
        <f aca="false">IF($B273&gt;Input!$O$29,$E272,($E272+Input!$O$35)*(1+Input!$O$34/(100*12)))</f>
        <v>95980.2767511178</v>
      </c>
      <c r="F273" s="69" t="n">
        <f aca="false">IF($B273&gt;Input!$O$36,$F272,($F272+Input!$O$42)*(1+Input!$O$41/(100*12)))</f>
        <v>0</v>
      </c>
      <c r="G273" s="68"/>
      <c r="H273" s="69" t="n">
        <f aca="false">(IF(AND(($B273&gt;=Input!$O$22),($B273&lt;=Input!$O$24)),$H272+Input!$O$23/Input!$O$25,$H272))</f>
        <v>-200000</v>
      </c>
      <c r="I273" s="69" t="n">
        <f aca="false">(IF(AND(($B273&gt;Input!$O$29),($B273&lt;=Input!$O$31)),$I272+Input!$O$30/Input!$O$32,$I272))</f>
        <v>-200000</v>
      </c>
      <c r="J273" s="69" t="n">
        <f aca="false">(IF(AND(($B273&gt;=Input!$O$36),($B273&lt;=Input!$O$38)),$J272+Input!$O$37/Input!$O$39,$J272))</f>
        <v>0</v>
      </c>
      <c r="K273" s="69"/>
      <c r="L273" s="69" t="n">
        <f aca="false">$D273+$E273+$F273+$H273+$I273+$J273</f>
        <v>-216306.521412162</v>
      </c>
    </row>
    <row r="274" customFormat="false" ht="12.8" hidden="false" customHeight="false" outlineLevel="0" collapsed="false">
      <c r="A274" s="76" t="n">
        <v>270</v>
      </c>
      <c r="B274" s="68" t="n">
        <f aca="false">EOMONTH(Input!$C$7,A274)</f>
        <v>51135</v>
      </c>
      <c r="C274" s="68"/>
      <c r="D274" s="69" t="n">
        <f aca="false">IF($B274&gt;Input!$O$22,$D273,($D273+Input!$O$28)*(1+Input!$O$27/(100*12)))</f>
        <v>87713.2018367199</v>
      </c>
      <c r="E274" s="69" t="n">
        <f aca="false">IF($B274&gt;Input!$O$29,$E273,($E273+Input!$O$35)*(1+Input!$O$34/(100*12)))</f>
        <v>95980.2767511178</v>
      </c>
      <c r="F274" s="69" t="n">
        <f aca="false">IF($B274&gt;Input!$O$36,$F273,($F273+Input!$O$42)*(1+Input!$O$41/(100*12)))</f>
        <v>0</v>
      </c>
      <c r="G274" s="68"/>
      <c r="H274" s="69" t="n">
        <f aca="false">(IF(AND(($B274&gt;=Input!$O$22),($B274&lt;=Input!$O$24)),$H273+Input!$O$23/Input!$O$25,$H273))</f>
        <v>-200000</v>
      </c>
      <c r="I274" s="69" t="n">
        <f aca="false">(IF(AND(($B274&gt;Input!$O$29),($B274&lt;=Input!$O$31)),$I273+Input!$O$30/Input!$O$32,$I273))</f>
        <v>-200000</v>
      </c>
      <c r="J274" s="69" t="n">
        <f aca="false">(IF(AND(($B274&gt;=Input!$O$36),($B274&lt;=Input!$O$38)),$J273+Input!$O$37/Input!$O$39,$J273))</f>
        <v>0</v>
      </c>
      <c r="K274" s="69"/>
      <c r="L274" s="69" t="n">
        <f aca="false">$D274+$E274+$F274+$H274+$I274+$J274</f>
        <v>-216306.521412162</v>
      </c>
    </row>
    <row r="275" customFormat="false" ht="12.8" hidden="false" customHeight="false" outlineLevel="0" collapsed="false">
      <c r="A275" s="76" t="n">
        <v>271</v>
      </c>
      <c r="B275" s="68" t="n">
        <f aca="false">EOMONTH(Input!$C$7,A275)</f>
        <v>51166</v>
      </c>
      <c r="C275" s="68"/>
      <c r="D275" s="69" t="n">
        <f aca="false">IF($B275&gt;Input!$O$22,$D274,($D274+Input!$O$28)*(1+Input!$O$27/(100*12)))</f>
        <v>87713.2018367199</v>
      </c>
      <c r="E275" s="69" t="n">
        <f aca="false">IF($B275&gt;Input!$O$29,$E274,($E274+Input!$O$35)*(1+Input!$O$34/(100*12)))</f>
        <v>95980.2767511178</v>
      </c>
      <c r="F275" s="69" t="n">
        <f aca="false">IF($B275&gt;Input!$O$36,$F274,($F274+Input!$O$42)*(1+Input!$O$41/(100*12)))</f>
        <v>0</v>
      </c>
      <c r="G275" s="68"/>
      <c r="H275" s="69" t="n">
        <f aca="false">(IF(AND(($B275&gt;=Input!$O$22),($B275&lt;=Input!$O$24)),$H274+Input!$O$23/Input!$O$25,$H274))</f>
        <v>-200000</v>
      </c>
      <c r="I275" s="69" t="n">
        <f aca="false">(IF(AND(($B275&gt;Input!$O$29),($B275&lt;=Input!$O$31)),$I274+Input!$O$30/Input!$O$32,$I274))</f>
        <v>-200000</v>
      </c>
      <c r="J275" s="69" t="n">
        <f aca="false">(IF(AND(($B275&gt;=Input!$O$36),($B275&lt;=Input!$O$38)),$J274+Input!$O$37/Input!$O$39,$J274))</f>
        <v>0</v>
      </c>
      <c r="K275" s="69"/>
      <c r="L275" s="69" t="n">
        <f aca="false">$D275+$E275+$F275+$H275+$I275+$J275</f>
        <v>-216306.521412162</v>
      </c>
    </row>
    <row r="276" customFormat="false" ht="12.8" hidden="false" customHeight="false" outlineLevel="0" collapsed="false">
      <c r="A276" s="76" t="n">
        <v>272</v>
      </c>
      <c r="B276" s="68" t="n">
        <f aca="false">EOMONTH(Input!$C$7,A276)</f>
        <v>51195</v>
      </c>
      <c r="C276" s="68"/>
      <c r="D276" s="69" t="n">
        <f aca="false">IF($B276&gt;Input!$O$22,$D275,($D275+Input!$O$28)*(1+Input!$O$27/(100*12)))</f>
        <v>87713.2018367199</v>
      </c>
      <c r="E276" s="69" t="n">
        <f aca="false">IF($B276&gt;Input!$O$29,$E275,($E275+Input!$O$35)*(1+Input!$O$34/(100*12)))</f>
        <v>95980.2767511178</v>
      </c>
      <c r="F276" s="69" t="n">
        <f aca="false">IF($B276&gt;Input!$O$36,$F275,($F275+Input!$O$42)*(1+Input!$O$41/(100*12)))</f>
        <v>0</v>
      </c>
      <c r="G276" s="68"/>
      <c r="H276" s="69" t="n">
        <f aca="false">(IF(AND(($B276&gt;=Input!$O$22),($B276&lt;=Input!$O$24)),$H275+Input!$O$23/Input!$O$25,$H275))</f>
        <v>-200000</v>
      </c>
      <c r="I276" s="69" t="n">
        <f aca="false">(IF(AND(($B276&gt;Input!$O$29),($B276&lt;=Input!$O$31)),$I275+Input!$O$30/Input!$O$32,$I275))</f>
        <v>-200000</v>
      </c>
      <c r="J276" s="69" t="n">
        <f aca="false">(IF(AND(($B276&gt;=Input!$O$36),($B276&lt;=Input!$O$38)),$J275+Input!$O$37/Input!$O$39,$J275))</f>
        <v>0</v>
      </c>
      <c r="K276" s="69"/>
      <c r="L276" s="69" t="n">
        <f aca="false">$D276+$E276+$F276+$H276+$I276+$J276</f>
        <v>-216306.521412162</v>
      </c>
    </row>
    <row r="277" customFormat="false" ht="12.8" hidden="false" customHeight="false" outlineLevel="0" collapsed="false">
      <c r="A277" s="76" t="n">
        <v>273</v>
      </c>
      <c r="B277" s="68" t="n">
        <f aca="false">EOMONTH(Input!$C$7,A277)</f>
        <v>51226</v>
      </c>
      <c r="C277" s="68"/>
      <c r="D277" s="69" t="n">
        <f aca="false">IF($B277&gt;Input!$O$22,$D276,($D276+Input!$O$28)*(1+Input!$O$27/(100*12)))</f>
        <v>87713.2018367199</v>
      </c>
      <c r="E277" s="69" t="n">
        <f aca="false">IF($B277&gt;Input!$O$29,$E276,($E276+Input!$O$35)*(1+Input!$O$34/(100*12)))</f>
        <v>95980.2767511178</v>
      </c>
      <c r="F277" s="69" t="n">
        <f aca="false">IF($B277&gt;Input!$O$36,$F276,($F276+Input!$O$42)*(1+Input!$O$41/(100*12)))</f>
        <v>0</v>
      </c>
      <c r="G277" s="68"/>
      <c r="H277" s="69" t="n">
        <f aca="false">(IF(AND(($B277&gt;=Input!$O$22),($B277&lt;=Input!$O$24)),$H276+Input!$O$23/Input!$O$25,$H276))</f>
        <v>-200000</v>
      </c>
      <c r="I277" s="69" t="n">
        <f aca="false">(IF(AND(($B277&gt;Input!$O$29),($B277&lt;=Input!$O$31)),$I276+Input!$O$30/Input!$O$32,$I276))</f>
        <v>-200000</v>
      </c>
      <c r="J277" s="69" t="n">
        <f aca="false">(IF(AND(($B277&gt;=Input!$O$36),($B277&lt;=Input!$O$38)),$J276+Input!$O$37/Input!$O$39,$J276))</f>
        <v>0</v>
      </c>
      <c r="K277" s="69"/>
      <c r="L277" s="69" t="n">
        <f aca="false">$D277+$E277+$F277+$H277+$I277+$J277</f>
        <v>-216306.521412162</v>
      </c>
    </row>
    <row r="278" customFormat="false" ht="12.8" hidden="false" customHeight="false" outlineLevel="0" collapsed="false">
      <c r="A278" s="76" t="n">
        <v>274</v>
      </c>
      <c r="B278" s="68" t="n">
        <f aca="false">EOMONTH(Input!$C$7,A278)</f>
        <v>51256</v>
      </c>
      <c r="C278" s="68"/>
      <c r="D278" s="69" t="n">
        <f aca="false">IF($B278&gt;Input!$O$22,$D277,($D277+Input!$O$28)*(1+Input!$O$27/(100*12)))</f>
        <v>87713.2018367199</v>
      </c>
      <c r="E278" s="69" t="n">
        <f aca="false">IF($B278&gt;Input!$O$29,$E277,($E277+Input!$O$35)*(1+Input!$O$34/(100*12)))</f>
        <v>95980.2767511178</v>
      </c>
      <c r="F278" s="69" t="n">
        <f aca="false">IF($B278&gt;Input!$O$36,$F277,($F277+Input!$O$42)*(1+Input!$O$41/(100*12)))</f>
        <v>0</v>
      </c>
      <c r="G278" s="68"/>
      <c r="H278" s="69" t="n">
        <f aca="false">(IF(AND(($B278&gt;=Input!$O$22),($B278&lt;=Input!$O$24)),$H277+Input!$O$23/Input!$O$25,$H277))</f>
        <v>-200000</v>
      </c>
      <c r="I278" s="69" t="n">
        <f aca="false">(IF(AND(($B278&gt;Input!$O$29),($B278&lt;=Input!$O$31)),$I277+Input!$O$30/Input!$O$32,$I277))</f>
        <v>-200000</v>
      </c>
      <c r="J278" s="69" t="n">
        <f aca="false">(IF(AND(($B278&gt;=Input!$O$36),($B278&lt;=Input!$O$38)),$J277+Input!$O$37/Input!$O$39,$J277))</f>
        <v>0</v>
      </c>
      <c r="K278" s="69"/>
      <c r="L278" s="69" t="n">
        <f aca="false">$D278+$E278+$F278+$H278+$I278+$J278</f>
        <v>-216306.521412162</v>
      </c>
    </row>
    <row r="279" customFormat="false" ht="12.8" hidden="false" customHeight="false" outlineLevel="0" collapsed="false">
      <c r="A279" s="76" t="n">
        <v>275</v>
      </c>
      <c r="B279" s="68" t="n">
        <f aca="false">EOMONTH(Input!$C$7,A279)</f>
        <v>51287</v>
      </c>
      <c r="C279" s="68"/>
      <c r="D279" s="69" t="n">
        <f aca="false">IF($B279&gt;Input!$O$22,$D278,($D278+Input!$O$28)*(1+Input!$O$27/(100*12)))</f>
        <v>87713.2018367199</v>
      </c>
      <c r="E279" s="69" t="n">
        <f aca="false">IF($B279&gt;Input!$O$29,$E278,($E278+Input!$O$35)*(1+Input!$O$34/(100*12)))</f>
        <v>95980.2767511178</v>
      </c>
      <c r="F279" s="69" t="n">
        <f aca="false">IF($B279&gt;Input!$O$36,$F278,($F278+Input!$O$42)*(1+Input!$O$41/(100*12)))</f>
        <v>0</v>
      </c>
      <c r="G279" s="68"/>
      <c r="H279" s="69" t="n">
        <f aca="false">(IF(AND(($B279&gt;=Input!$O$22),($B279&lt;=Input!$O$24)),$H278+Input!$O$23/Input!$O$25,$H278))</f>
        <v>-200000</v>
      </c>
      <c r="I279" s="69" t="n">
        <f aca="false">(IF(AND(($B279&gt;Input!$O$29),($B279&lt;=Input!$O$31)),$I278+Input!$O$30/Input!$O$32,$I278))</f>
        <v>-200000</v>
      </c>
      <c r="J279" s="69" t="n">
        <f aca="false">(IF(AND(($B279&gt;=Input!$O$36),($B279&lt;=Input!$O$38)),$J278+Input!$O$37/Input!$O$39,$J278))</f>
        <v>0</v>
      </c>
      <c r="K279" s="69"/>
      <c r="L279" s="69" t="n">
        <f aca="false">$D279+$E279+$F279+$H279+$I279+$J279</f>
        <v>-216306.521412162</v>
      </c>
    </row>
    <row r="280" customFormat="false" ht="12.8" hidden="false" customHeight="false" outlineLevel="0" collapsed="false">
      <c r="A280" s="76" t="n">
        <v>276</v>
      </c>
      <c r="B280" s="68" t="n">
        <f aca="false">EOMONTH(Input!$C$7,A280)</f>
        <v>51317</v>
      </c>
      <c r="C280" s="68"/>
      <c r="D280" s="69" t="n">
        <f aca="false">IF($B280&gt;Input!$O$22,$D279,($D279+Input!$O$28)*(1+Input!$O$27/(100*12)))</f>
        <v>87713.2018367199</v>
      </c>
      <c r="E280" s="69" t="n">
        <f aca="false">IF($B280&gt;Input!$O$29,$E279,($E279+Input!$O$35)*(1+Input!$O$34/(100*12)))</f>
        <v>95980.2767511178</v>
      </c>
      <c r="F280" s="69" t="n">
        <f aca="false">IF($B280&gt;Input!$O$36,$F279,($F279+Input!$O$42)*(1+Input!$O$41/(100*12)))</f>
        <v>0</v>
      </c>
      <c r="G280" s="68"/>
      <c r="H280" s="69" t="n">
        <f aca="false">(IF(AND(($B280&gt;=Input!$O$22),($B280&lt;=Input!$O$24)),$H279+Input!$O$23/Input!$O$25,$H279))</f>
        <v>-200000</v>
      </c>
      <c r="I280" s="69" t="n">
        <f aca="false">(IF(AND(($B280&gt;Input!$O$29),($B280&lt;=Input!$O$31)),$I279+Input!$O$30/Input!$O$32,$I279))</f>
        <v>-200000</v>
      </c>
      <c r="J280" s="69" t="n">
        <f aca="false">(IF(AND(($B280&gt;=Input!$O$36),($B280&lt;=Input!$O$38)),$J279+Input!$O$37/Input!$O$39,$J279))</f>
        <v>0</v>
      </c>
      <c r="K280" s="69"/>
      <c r="L280" s="69" t="n">
        <f aca="false">$D280+$E280+$F280+$H280+$I280+$J280</f>
        <v>-216306.521412162</v>
      </c>
    </row>
    <row r="281" customFormat="false" ht="12.8" hidden="false" customHeight="false" outlineLevel="0" collapsed="false">
      <c r="A281" s="76" t="n">
        <v>277</v>
      </c>
      <c r="B281" s="68" t="n">
        <f aca="false">EOMONTH(Input!$C$7,A281)</f>
        <v>51348</v>
      </c>
      <c r="C281" s="68"/>
      <c r="D281" s="69" t="n">
        <f aca="false">IF($B281&gt;Input!$O$22,$D280,($D280+Input!$O$28)*(1+Input!$O$27/(100*12)))</f>
        <v>87713.2018367199</v>
      </c>
      <c r="E281" s="69" t="n">
        <f aca="false">IF($B281&gt;Input!$O$29,$E280,($E280+Input!$O$35)*(1+Input!$O$34/(100*12)))</f>
        <v>95980.2767511178</v>
      </c>
      <c r="F281" s="69" t="n">
        <f aca="false">IF($B281&gt;Input!$O$36,$F280,($F280+Input!$O$42)*(1+Input!$O$41/(100*12)))</f>
        <v>0</v>
      </c>
      <c r="G281" s="68"/>
      <c r="H281" s="69" t="n">
        <f aca="false">(IF(AND(($B281&gt;=Input!$O$22),($B281&lt;=Input!$O$24)),$H280+Input!$O$23/Input!$O$25,$H280))</f>
        <v>-200000</v>
      </c>
      <c r="I281" s="69" t="n">
        <f aca="false">(IF(AND(($B281&gt;Input!$O$29),($B281&lt;=Input!$O$31)),$I280+Input!$O$30/Input!$O$32,$I280))</f>
        <v>-200000</v>
      </c>
      <c r="J281" s="69" t="n">
        <f aca="false">(IF(AND(($B281&gt;=Input!$O$36),($B281&lt;=Input!$O$38)),$J280+Input!$O$37/Input!$O$39,$J280))</f>
        <v>0</v>
      </c>
      <c r="K281" s="69"/>
      <c r="L281" s="69" t="n">
        <f aca="false">$D281+$E281+$F281+$H281+$I281+$J281</f>
        <v>-216306.521412162</v>
      </c>
    </row>
    <row r="282" customFormat="false" ht="12.8" hidden="false" customHeight="false" outlineLevel="0" collapsed="false">
      <c r="A282" s="76" t="n">
        <v>278</v>
      </c>
      <c r="B282" s="68" t="n">
        <f aca="false">EOMONTH(Input!$C$7,A282)</f>
        <v>51379</v>
      </c>
      <c r="C282" s="68"/>
      <c r="D282" s="69" t="n">
        <f aca="false">IF($B282&gt;Input!$O$22,$D281,($D281+Input!$O$28)*(1+Input!$O$27/(100*12)))</f>
        <v>87713.2018367199</v>
      </c>
      <c r="E282" s="69" t="n">
        <f aca="false">IF($B282&gt;Input!$O$29,$E281,($E281+Input!$O$35)*(1+Input!$O$34/(100*12)))</f>
        <v>95980.2767511178</v>
      </c>
      <c r="F282" s="69" t="n">
        <f aca="false">IF($B282&gt;Input!$O$36,$F281,($F281+Input!$O$42)*(1+Input!$O$41/(100*12)))</f>
        <v>0</v>
      </c>
      <c r="G282" s="68"/>
      <c r="H282" s="69" t="n">
        <f aca="false">(IF(AND(($B282&gt;=Input!$O$22),($B282&lt;=Input!$O$24)),$H281+Input!$O$23/Input!$O$25,$H281))</f>
        <v>-200000</v>
      </c>
      <c r="I282" s="69" t="n">
        <f aca="false">(IF(AND(($B282&gt;Input!$O$29),($B282&lt;=Input!$O$31)),$I281+Input!$O$30/Input!$O$32,$I281))</f>
        <v>-200000</v>
      </c>
      <c r="J282" s="69" t="n">
        <f aca="false">(IF(AND(($B282&gt;=Input!$O$36),($B282&lt;=Input!$O$38)),$J281+Input!$O$37/Input!$O$39,$J281))</f>
        <v>0</v>
      </c>
      <c r="K282" s="69"/>
      <c r="L282" s="69" t="n">
        <f aca="false">$D282+$E282+$F282+$H282+$I282+$J282</f>
        <v>-216306.521412162</v>
      </c>
    </row>
    <row r="283" customFormat="false" ht="12.8" hidden="false" customHeight="false" outlineLevel="0" collapsed="false">
      <c r="A283" s="76" t="n">
        <v>279</v>
      </c>
      <c r="B283" s="68" t="n">
        <f aca="false">EOMONTH(Input!$C$7,A283)</f>
        <v>51409</v>
      </c>
      <c r="C283" s="68"/>
      <c r="D283" s="69" t="n">
        <f aca="false">IF($B283&gt;Input!$O$22,$D282,($D282+Input!$O$28)*(1+Input!$O$27/(100*12)))</f>
        <v>87713.2018367199</v>
      </c>
      <c r="E283" s="69" t="n">
        <f aca="false">IF($B283&gt;Input!$O$29,$E282,($E282+Input!$O$35)*(1+Input!$O$34/(100*12)))</f>
        <v>95980.2767511178</v>
      </c>
      <c r="F283" s="69" t="n">
        <f aca="false">IF($B283&gt;Input!$O$36,$F282,($F282+Input!$O$42)*(1+Input!$O$41/(100*12)))</f>
        <v>0</v>
      </c>
      <c r="G283" s="68"/>
      <c r="H283" s="69" t="n">
        <f aca="false">(IF(AND(($B283&gt;=Input!$O$22),($B283&lt;=Input!$O$24)),$H282+Input!$O$23/Input!$O$25,$H282))</f>
        <v>-200000</v>
      </c>
      <c r="I283" s="69" t="n">
        <f aca="false">(IF(AND(($B283&gt;Input!$O$29),($B283&lt;=Input!$O$31)),$I282+Input!$O$30/Input!$O$32,$I282))</f>
        <v>-200000</v>
      </c>
      <c r="J283" s="69" t="n">
        <f aca="false">(IF(AND(($B283&gt;=Input!$O$36),($B283&lt;=Input!$O$38)),$J282+Input!$O$37/Input!$O$39,$J282))</f>
        <v>0</v>
      </c>
      <c r="K283" s="69"/>
      <c r="L283" s="69" t="n">
        <f aca="false">$D283+$E283+$F283+$H283+$I283+$J283</f>
        <v>-216306.521412162</v>
      </c>
    </row>
    <row r="284" customFormat="false" ht="12.8" hidden="false" customHeight="false" outlineLevel="0" collapsed="false">
      <c r="A284" s="76" t="n">
        <v>280</v>
      </c>
      <c r="B284" s="68" t="n">
        <f aca="false">EOMONTH(Input!$C$7,A284)</f>
        <v>51440</v>
      </c>
      <c r="C284" s="68"/>
      <c r="D284" s="69" t="n">
        <f aca="false">IF($B284&gt;Input!$O$22,$D283,($D283+Input!$O$28)*(1+Input!$O$27/(100*12)))</f>
        <v>87713.2018367199</v>
      </c>
      <c r="E284" s="69" t="n">
        <f aca="false">IF($B284&gt;Input!$O$29,$E283,($E283+Input!$O$35)*(1+Input!$O$34/(100*12)))</f>
        <v>95980.2767511178</v>
      </c>
      <c r="F284" s="69" t="n">
        <f aca="false">IF($B284&gt;Input!$O$36,$F283,($F283+Input!$O$42)*(1+Input!$O$41/(100*12)))</f>
        <v>0</v>
      </c>
      <c r="G284" s="68"/>
      <c r="H284" s="69" t="n">
        <f aca="false">(IF(AND(($B284&gt;=Input!$O$22),($B284&lt;=Input!$O$24)),$H283+Input!$O$23/Input!$O$25,$H283))</f>
        <v>-200000</v>
      </c>
      <c r="I284" s="69" t="n">
        <f aca="false">(IF(AND(($B284&gt;Input!$O$29),($B284&lt;=Input!$O$31)),$I283+Input!$O$30/Input!$O$32,$I283))</f>
        <v>-200000</v>
      </c>
      <c r="J284" s="69" t="n">
        <f aca="false">(IF(AND(($B284&gt;=Input!$O$36),($B284&lt;=Input!$O$38)),$J283+Input!$O$37/Input!$O$39,$J283))</f>
        <v>0</v>
      </c>
      <c r="K284" s="69"/>
      <c r="L284" s="69" t="n">
        <f aca="false">$D284+$E284+$F284+$H284+$I284+$J284</f>
        <v>-216306.521412162</v>
      </c>
    </row>
    <row r="285" customFormat="false" ht="12.8" hidden="false" customHeight="false" outlineLevel="0" collapsed="false">
      <c r="A285" s="76" t="n">
        <v>281</v>
      </c>
      <c r="B285" s="68" t="n">
        <f aca="false">EOMONTH(Input!$C$7,A285)</f>
        <v>51470</v>
      </c>
      <c r="C285" s="68"/>
      <c r="D285" s="69" t="n">
        <f aca="false">IF($B285&gt;Input!$O$22,$D284,($D284+Input!$O$28)*(1+Input!$O$27/(100*12)))</f>
        <v>87713.2018367199</v>
      </c>
      <c r="E285" s="69" t="n">
        <f aca="false">IF($B285&gt;Input!$O$29,$E284,($E284+Input!$O$35)*(1+Input!$O$34/(100*12)))</f>
        <v>95980.2767511178</v>
      </c>
      <c r="F285" s="69" t="n">
        <f aca="false">IF($B285&gt;Input!$O$36,$F284,($F284+Input!$O$42)*(1+Input!$O$41/(100*12)))</f>
        <v>0</v>
      </c>
      <c r="G285" s="68"/>
      <c r="H285" s="69" t="n">
        <f aca="false">(IF(AND(($B285&gt;=Input!$O$22),($B285&lt;=Input!$O$24)),$H284+Input!$O$23/Input!$O$25,$H284))</f>
        <v>-200000</v>
      </c>
      <c r="I285" s="69" t="n">
        <f aca="false">(IF(AND(($B285&gt;Input!$O$29),($B285&lt;=Input!$O$31)),$I284+Input!$O$30/Input!$O$32,$I284))</f>
        <v>-200000</v>
      </c>
      <c r="J285" s="69" t="n">
        <f aca="false">(IF(AND(($B285&gt;=Input!$O$36),($B285&lt;=Input!$O$38)),$J284+Input!$O$37/Input!$O$39,$J284))</f>
        <v>0</v>
      </c>
      <c r="K285" s="69"/>
      <c r="L285" s="69" t="n">
        <f aca="false">$D285+$E285+$F285+$H285+$I285+$J285</f>
        <v>-216306.521412162</v>
      </c>
    </row>
    <row r="286" customFormat="false" ht="12.8" hidden="false" customHeight="false" outlineLevel="0" collapsed="false">
      <c r="A286" s="76" t="n">
        <v>282</v>
      </c>
      <c r="B286" s="68" t="n">
        <f aca="false">EOMONTH(Input!$C$7,A286)</f>
        <v>51501</v>
      </c>
      <c r="C286" s="68"/>
      <c r="D286" s="69" t="n">
        <f aca="false">IF($B286&gt;Input!$O$22,$D285,($D285+Input!$O$28)*(1+Input!$O$27/(100*12)))</f>
        <v>87713.2018367199</v>
      </c>
      <c r="E286" s="69" t="n">
        <f aca="false">IF($B286&gt;Input!$O$29,$E285,($E285+Input!$O$35)*(1+Input!$O$34/(100*12)))</f>
        <v>95980.2767511178</v>
      </c>
      <c r="F286" s="69" t="n">
        <f aca="false">IF($B286&gt;Input!$O$36,$F285,($F285+Input!$O$42)*(1+Input!$O$41/(100*12)))</f>
        <v>0</v>
      </c>
      <c r="G286" s="68"/>
      <c r="H286" s="69" t="n">
        <f aca="false">(IF(AND(($B286&gt;=Input!$O$22),($B286&lt;=Input!$O$24)),$H285+Input!$O$23/Input!$O$25,$H285))</f>
        <v>-200000</v>
      </c>
      <c r="I286" s="69" t="n">
        <f aca="false">(IF(AND(($B286&gt;Input!$O$29),($B286&lt;=Input!$O$31)),$I285+Input!$O$30/Input!$O$32,$I285))</f>
        <v>-200000</v>
      </c>
      <c r="J286" s="69" t="n">
        <f aca="false">(IF(AND(($B286&gt;=Input!$O$36),($B286&lt;=Input!$O$38)),$J285+Input!$O$37/Input!$O$39,$J285))</f>
        <v>0</v>
      </c>
      <c r="K286" s="69"/>
      <c r="L286" s="69" t="n">
        <f aca="false">$D286+$E286+$F286+$H286+$I286+$J286</f>
        <v>-216306.521412162</v>
      </c>
    </row>
    <row r="287" customFormat="false" ht="12.8" hidden="false" customHeight="false" outlineLevel="0" collapsed="false">
      <c r="A287" s="76" t="n">
        <v>283</v>
      </c>
      <c r="B287" s="68" t="n">
        <f aca="false">EOMONTH(Input!$C$7,A287)</f>
        <v>51532</v>
      </c>
      <c r="C287" s="68"/>
      <c r="D287" s="69" t="n">
        <f aca="false">IF($B287&gt;Input!$O$22,$D286,($D286+Input!$O$28)*(1+Input!$O$27/(100*12)))</f>
        <v>87713.2018367199</v>
      </c>
      <c r="E287" s="69" t="n">
        <f aca="false">IF($B287&gt;Input!$O$29,$E286,($E286+Input!$O$35)*(1+Input!$O$34/(100*12)))</f>
        <v>95980.2767511178</v>
      </c>
      <c r="F287" s="69" t="n">
        <f aca="false">IF($B287&gt;Input!$O$36,$F286,($F286+Input!$O$42)*(1+Input!$O$41/(100*12)))</f>
        <v>0</v>
      </c>
      <c r="G287" s="68"/>
      <c r="H287" s="69" t="n">
        <f aca="false">(IF(AND(($B287&gt;=Input!$O$22),($B287&lt;=Input!$O$24)),$H286+Input!$O$23/Input!$O$25,$H286))</f>
        <v>-200000</v>
      </c>
      <c r="I287" s="69" t="n">
        <f aca="false">(IF(AND(($B287&gt;Input!$O$29),($B287&lt;=Input!$O$31)),$I286+Input!$O$30/Input!$O$32,$I286))</f>
        <v>-200000</v>
      </c>
      <c r="J287" s="69" t="n">
        <f aca="false">(IF(AND(($B287&gt;=Input!$O$36),($B287&lt;=Input!$O$38)),$J286+Input!$O$37/Input!$O$39,$J286))</f>
        <v>0</v>
      </c>
      <c r="K287" s="69"/>
      <c r="L287" s="69" t="n">
        <f aca="false">$D287+$E287+$F287+$H287+$I287+$J287</f>
        <v>-216306.521412162</v>
      </c>
    </row>
    <row r="288" customFormat="false" ht="12.8" hidden="false" customHeight="false" outlineLevel="0" collapsed="false">
      <c r="A288" s="76" t="n">
        <v>284</v>
      </c>
      <c r="B288" s="68" t="n">
        <f aca="false">EOMONTH(Input!$C$7,A288)</f>
        <v>51560</v>
      </c>
      <c r="C288" s="68"/>
      <c r="D288" s="69" t="n">
        <f aca="false">IF($B288&gt;Input!$O$22,$D287,($D287+Input!$O$28)*(1+Input!$O$27/(100*12)))</f>
        <v>87713.2018367199</v>
      </c>
      <c r="E288" s="69" t="n">
        <f aca="false">IF($B288&gt;Input!$O$29,$E287,($E287+Input!$O$35)*(1+Input!$O$34/(100*12)))</f>
        <v>95980.2767511178</v>
      </c>
      <c r="F288" s="69" t="n">
        <f aca="false">IF($B288&gt;Input!$O$36,$F287,($F287+Input!$O$42)*(1+Input!$O$41/(100*12)))</f>
        <v>0</v>
      </c>
      <c r="G288" s="68"/>
      <c r="H288" s="69" t="n">
        <f aca="false">(IF(AND(($B288&gt;=Input!$O$22),($B288&lt;=Input!$O$24)),$H287+Input!$O$23/Input!$O$25,$H287))</f>
        <v>-200000</v>
      </c>
      <c r="I288" s="69" t="n">
        <f aca="false">(IF(AND(($B288&gt;Input!$O$29),($B288&lt;=Input!$O$31)),$I287+Input!$O$30/Input!$O$32,$I287))</f>
        <v>-200000</v>
      </c>
      <c r="J288" s="69" t="n">
        <f aca="false">(IF(AND(($B288&gt;=Input!$O$36),($B288&lt;=Input!$O$38)),$J287+Input!$O$37/Input!$O$39,$J287))</f>
        <v>0</v>
      </c>
      <c r="K288" s="69"/>
      <c r="L288" s="69" t="n">
        <f aca="false">$D288+$E288+$F288+$H288+$I288+$J288</f>
        <v>-216306.521412162</v>
      </c>
    </row>
    <row r="289" customFormat="false" ht="12.8" hidden="false" customHeight="false" outlineLevel="0" collapsed="false">
      <c r="A289" s="76" t="n">
        <v>285</v>
      </c>
      <c r="B289" s="68" t="n">
        <f aca="false">EOMONTH(Input!$C$7,A289)</f>
        <v>51591</v>
      </c>
      <c r="C289" s="68"/>
      <c r="D289" s="69" t="n">
        <f aca="false">IF($B289&gt;Input!$O$22,$D288,($D288+Input!$O$28)*(1+Input!$O$27/(100*12)))</f>
        <v>87713.2018367199</v>
      </c>
      <c r="E289" s="69" t="n">
        <f aca="false">IF($B289&gt;Input!$O$29,$E288,($E288+Input!$O$35)*(1+Input!$O$34/(100*12)))</f>
        <v>95980.2767511178</v>
      </c>
      <c r="F289" s="69" t="n">
        <f aca="false">IF($B289&gt;Input!$O$36,$F288,($F288+Input!$O$42)*(1+Input!$O$41/(100*12)))</f>
        <v>0</v>
      </c>
      <c r="G289" s="68"/>
      <c r="H289" s="69" t="n">
        <f aca="false">(IF(AND(($B289&gt;=Input!$O$22),($B289&lt;=Input!$O$24)),$H288+Input!$O$23/Input!$O$25,$H288))</f>
        <v>-200000</v>
      </c>
      <c r="I289" s="69" t="n">
        <f aca="false">(IF(AND(($B289&gt;Input!$O$29),($B289&lt;=Input!$O$31)),$I288+Input!$O$30/Input!$O$32,$I288))</f>
        <v>-200000</v>
      </c>
      <c r="J289" s="69" t="n">
        <f aca="false">(IF(AND(($B289&gt;=Input!$O$36),($B289&lt;=Input!$O$38)),$J288+Input!$O$37/Input!$O$39,$J288))</f>
        <v>0</v>
      </c>
      <c r="K289" s="69"/>
      <c r="L289" s="69" t="n">
        <f aca="false">$D289+$E289+$F289+$H289+$I289+$J289</f>
        <v>-216306.521412162</v>
      </c>
    </row>
    <row r="290" customFormat="false" ht="12.8" hidden="false" customHeight="false" outlineLevel="0" collapsed="false">
      <c r="A290" s="76" t="n">
        <v>286</v>
      </c>
      <c r="B290" s="68" t="n">
        <f aca="false">EOMONTH(Input!$C$7,A290)</f>
        <v>51621</v>
      </c>
      <c r="C290" s="68"/>
      <c r="D290" s="69" t="n">
        <f aca="false">IF($B290&gt;Input!$O$22,$D289,($D289+Input!$O$28)*(1+Input!$O$27/(100*12)))</f>
        <v>87713.2018367199</v>
      </c>
      <c r="E290" s="69" t="n">
        <f aca="false">IF($B290&gt;Input!$O$29,$E289,($E289+Input!$O$35)*(1+Input!$O$34/(100*12)))</f>
        <v>95980.2767511178</v>
      </c>
      <c r="F290" s="69" t="n">
        <f aca="false">IF($B290&gt;Input!$O$36,$F289,($F289+Input!$O$42)*(1+Input!$O$41/(100*12)))</f>
        <v>0</v>
      </c>
      <c r="G290" s="68"/>
      <c r="H290" s="69" t="n">
        <f aca="false">(IF(AND(($B290&gt;=Input!$O$22),($B290&lt;=Input!$O$24)),$H289+Input!$O$23/Input!$O$25,$H289))</f>
        <v>-200000</v>
      </c>
      <c r="I290" s="69" t="n">
        <f aca="false">(IF(AND(($B290&gt;Input!$O$29),($B290&lt;=Input!$O$31)),$I289+Input!$O$30/Input!$O$32,$I289))</f>
        <v>-200000</v>
      </c>
      <c r="J290" s="69" t="n">
        <f aca="false">(IF(AND(($B290&gt;=Input!$O$36),($B290&lt;=Input!$O$38)),$J289+Input!$O$37/Input!$O$39,$J289))</f>
        <v>0</v>
      </c>
      <c r="K290" s="69"/>
      <c r="L290" s="69" t="n">
        <f aca="false">$D290+$E290+$F290+$H290+$I290+$J290</f>
        <v>-216306.521412162</v>
      </c>
    </row>
    <row r="291" customFormat="false" ht="12.8" hidden="false" customHeight="false" outlineLevel="0" collapsed="false">
      <c r="A291" s="76" t="n">
        <v>287</v>
      </c>
      <c r="B291" s="68" t="n">
        <f aca="false">EOMONTH(Input!$C$7,A291)</f>
        <v>51652</v>
      </c>
      <c r="C291" s="68"/>
      <c r="D291" s="69" t="n">
        <f aca="false">IF($B291&gt;Input!$O$22,$D290,($D290+Input!$O$28)*(1+Input!$O$27/(100*12)))</f>
        <v>87713.2018367199</v>
      </c>
      <c r="E291" s="69" t="n">
        <f aca="false">IF($B291&gt;Input!$O$29,$E290,($E290+Input!$O$35)*(1+Input!$O$34/(100*12)))</f>
        <v>95980.2767511178</v>
      </c>
      <c r="F291" s="69" t="n">
        <f aca="false">IF($B291&gt;Input!$O$36,$F290,($F290+Input!$O$42)*(1+Input!$O$41/(100*12)))</f>
        <v>0</v>
      </c>
      <c r="G291" s="68"/>
      <c r="H291" s="69" t="n">
        <f aca="false">(IF(AND(($B291&gt;=Input!$O$22),($B291&lt;=Input!$O$24)),$H290+Input!$O$23/Input!$O$25,$H290))</f>
        <v>-200000</v>
      </c>
      <c r="I291" s="69" t="n">
        <f aca="false">(IF(AND(($B291&gt;Input!$O$29),($B291&lt;=Input!$O$31)),$I290+Input!$O$30/Input!$O$32,$I290))</f>
        <v>-200000</v>
      </c>
      <c r="J291" s="69" t="n">
        <f aca="false">(IF(AND(($B291&gt;=Input!$O$36),($B291&lt;=Input!$O$38)),$J290+Input!$O$37/Input!$O$39,$J290))</f>
        <v>0</v>
      </c>
      <c r="K291" s="69"/>
      <c r="L291" s="69" t="n">
        <f aca="false">$D291+$E291+$F291+$H291+$I291+$J291</f>
        <v>-216306.521412162</v>
      </c>
    </row>
    <row r="292" customFormat="false" ht="12.8" hidden="false" customHeight="false" outlineLevel="0" collapsed="false">
      <c r="A292" s="76" t="n">
        <v>288</v>
      </c>
      <c r="B292" s="68" t="n">
        <f aca="false">EOMONTH(Input!$C$7,A292)</f>
        <v>51682</v>
      </c>
      <c r="C292" s="68"/>
      <c r="D292" s="69" t="n">
        <f aca="false">IF($B292&gt;Input!$O$22,$D291,($D291+Input!$O$28)*(1+Input!$O$27/(100*12)))</f>
        <v>87713.2018367199</v>
      </c>
      <c r="E292" s="69" t="n">
        <f aca="false">IF($B292&gt;Input!$O$29,$E291,($E291+Input!$O$35)*(1+Input!$O$34/(100*12)))</f>
        <v>95980.2767511178</v>
      </c>
      <c r="F292" s="69" t="n">
        <f aca="false">IF($B292&gt;Input!$O$36,$F291,($F291+Input!$O$42)*(1+Input!$O$41/(100*12)))</f>
        <v>0</v>
      </c>
      <c r="G292" s="68"/>
      <c r="H292" s="69" t="n">
        <f aca="false">(IF(AND(($B292&gt;=Input!$O$22),($B292&lt;=Input!$O$24)),$H291+Input!$O$23/Input!$O$25,$H291))</f>
        <v>-200000</v>
      </c>
      <c r="I292" s="69" t="n">
        <f aca="false">(IF(AND(($B292&gt;Input!$O$29),($B292&lt;=Input!$O$31)),$I291+Input!$O$30/Input!$O$32,$I291))</f>
        <v>-200000</v>
      </c>
      <c r="J292" s="69" t="n">
        <f aca="false">(IF(AND(($B292&gt;=Input!$O$36),($B292&lt;=Input!$O$38)),$J291+Input!$O$37/Input!$O$39,$J291))</f>
        <v>0</v>
      </c>
      <c r="K292" s="69"/>
      <c r="L292" s="69" t="n">
        <f aca="false">$D292+$E292+$F292+$H292+$I292+$J292</f>
        <v>-216306.521412162</v>
      </c>
    </row>
    <row r="293" customFormat="false" ht="12.8" hidden="false" customHeight="false" outlineLevel="0" collapsed="false">
      <c r="A293" s="76" t="n">
        <v>289</v>
      </c>
      <c r="B293" s="68" t="n">
        <f aca="false">EOMONTH(Input!$C$7,A293)</f>
        <v>51713</v>
      </c>
      <c r="C293" s="68"/>
      <c r="D293" s="69" t="n">
        <f aca="false">IF($B293&gt;Input!$O$22,$D292,($D292+Input!$O$28)*(1+Input!$O$27/(100*12)))</f>
        <v>87713.2018367199</v>
      </c>
      <c r="E293" s="69" t="n">
        <f aca="false">IF($B293&gt;Input!$O$29,$E292,($E292+Input!$O$35)*(1+Input!$O$34/(100*12)))</f>
        <v>95980.2767511178</v>
      </c>
      <c r="F293" s="69" t="n">
        <f aca="false">IF($B293&gt;Input!$O$36,$F292,($F292+Input!$O$42)*(1+Input!$O$41/(100*12)))</f>
        <v>0</v>
      </c>
      <c r="G293" s="68"/>
      <c r="H293" s="69" t="n">
        <f aca="false">(IF(AND(($B293&gt;=Input!$O$22),($B293&lt;=Input!$O$24)),$H292+Input!$O$23/Input!$O$25,$H292))</f>
        <v>-200000</v>
      </c>
      <c r="I293" s="69" t="n">
        <f aca="false">(IF(AND(($B293&gt;Input!$O$29),($B293&lt;=Input!$O$31)),$I292+Input!$O$30/Input!$O$32,$I292))</f>
        <v>-200000</v>
      </c>
      <c r="J293" s="69" t="n">
        <f aca="false">(IF(AND(($B293&gt;=Input!$O$36),($B293&lt;=Input!$O$38)),$J292+Input!$O$37/Input!$O$39,$J292))</f>
        <v>0</v>
      </c>
      <c r="K293" s="69"/>
      <c r="L293" s="69" t="n">
        <f aca="false">$D293+$E293+$F293+$H293+$I293+$J293</f>
        <v>-216306.521412162</v>
      </c>
    </row>
    <row r="294" customFormat="false" ht="12.8" hidden="false" customHeight="false" outlineLevel="0" collapsed="false">
      <c r="A294" s="76" t="n">
        <v>290</v>
      </c>
      <c r="B294" s="68" t="n">
        <f aca="false">EOMONTH(Input!$C$7,A294)</f>
        <v>51744</v>
      </c>
      <c r="C294" s="68"/>
      <c r="D294" s="69" t="n">
        <f aca="false">IF($B294&gt;Input!$O$22,$D293,($D293+Input!$O$28)*(1+Input!$O$27/(100*12)))</f>
        <v>87713.2018367199</v>
      </c>
      <c r="E294" s="69" t="n">
        <f aca="false">IF($B294&gt;Input!$O$29,$E293,($E293+Input!$O$35)*(1+Input!$O$34/(100*12)))</f>
        <v>95980.2767511178</v>
      </c>
      <c r="F294" s="69" t="n">
        <f aca="false">IF($B294&gt;Input!$O$36,$F293,($F293+Input!$O$42)*(1+Input!$O$41/(100*12)))</f>
        <v>0</v>
      </c>
      <c r="G294" s="68"/>
      <c r="H294" s="69" t="n">
        <f aca="false">(IF(AND(($B294&gt;=Input!$O$22),($B294&lt;=Input!$O$24)),$H293+Input!$O$23/Input!$O$25,$H293))</f>
        <v>-200000</v>
      </c>
      <c r="I294" s="69" t="n">
        <f aca="false">(IF(AND(($B294&gt;Input!$O$29),($B294&lt;=Input!$O$31)),$I293+Input!$O$30/Input!$O$32,$I293))</f>
        <v>-200000</v>
      </c>
      <c r="J294" s="69" t="n">
        <f aca="false">(IF(AND(($B294&gt;=Input!$O$36),($B294&lt;=Input!$O$38)),$J293+Input!$O$37/Input!$O$39,$J293))</f>
        <v>0</v>
      </c>
      <c r="K294" s="69"/>
      <c r="L294" s="69" t="n">
        <f aca="false">$D294+$E294+$F294+$H294+$I294+$J294</f>
        <v>-216306.521412162</v>
      </c>
    </row>
    <row r="295" customFormat="false" ht="12.8" hidden="false" customHeight="false" outlineLevel="0" collapsed="false">
      <c r="A295" s="76" t="n">
        <v>291</v>
      </c>
      <c r="B295" s="68" t="n">
        <f aca="false">EOMONTH(Input!$C$7,A295)</f>
        <v>51774</v>
      </c>
      <c r="C295" s="68"/>
      <c r="D295" s="69" t="n">
        <f aca="false">IF($B295&gt;Input!$O$22,$D294,($D294+Input!$O$28)*(1+Input!$O$27/(100*12)))</f>
        <v>87713.2018367199</v>
      </c>
      <c r="E295" s="69" t="n">
        <f aca="false">IF($B295&gt;Input!$O$29,$E294,($E294+Input!$O$35)*(1+Input!$O$34/(100*12)))</f>
        <v>95980.2767511178</v>
      </c>
      <c r="F295" s="69" t="n">
        <f aca="false">IF($B295&gt;Input!$O$36,$F294,($F294+Input!$O$42)*(1+Input!$O$41/(100*12)))</f>
        <v>0</v>
      </c>
      <c r="G295" s="68"/>
      <c r="H295" s="69" t="n">
        <f aca="false">(IF(AND(($B295&gt;=Input!$O$22),($B295&lt;=Input!$O$24)),$H294+Input!$O$23/Input!$O$25,$H294))</f>
        <v>-200000</v>
      </c>
      <c r="I295" s="69" t="n">
        <f aca="false">(IF(AND(($B295&gt;Input!$O$29),($B295&lt;=Input!$O$31)),$I294+Input!$O$30/Input!$O$32,$I294))</f>
        <v>-200000</v>
      </c>
      <c r="J295" s="69" t="n">
        <f aca="false">(IF(AND(($B295&gt;=Input!$O$36),($B295&lt;=Input!$O$38)),$J294+Input!$O$37/Input!$O$39,$J294))</f>
        <v>0</v>
      </c>
      <c r="K295" s="69"/>
      <c r="L295" s="69" t="n">
        <f aca="false">$D295+$E295+$F295+$H295+$I295+$J295</f>
        <v>-216306.521412162</v>
      </c>
    </row>
    <row r="296" customFormat="false" ht="12.8" hidden="false" customHeight="false" outlineLevel="0" collapsed="false">
      <c r="A296" s="76" t="n">
        <v>292</v>
      </c>
      <c r="B296" s="68" t="n">
        <f aca="false">EOMONTH(Input!$C$7,A296)</f>
        <v>51805</v>
      </c>
      <c r="C296" s="68"/>
      <c r="D296" s="69" t="n">
        <f aca="false">IF($B296&gt;Input!$O$22,$D295,($D295+Input!$O$28)*(1+Input!$O$27/(100*12)))</f>
        <v>87713.2018367199</v>
      </c>
      <c r="E296" s="69" t="n">
        <f aca="false">IF($B296&gt;Input!$O$29,$E295,($E295+Input!$O$35)*(1+Input!$O$34/(100*12)))</f>
        <v>95980.2767511178</v>
      </c>
      <c r="F296" s="69" t="n">
        <f aca="false">IF($B296&gt;Input!$O$36,$F295,($F295+Input!$O$42)*(1+Input!$O$41/(100*12)))</f>
        <v>0</v>
      </c>
      <c r="G296" s="68"/>
      <c r="H296" s="69" t="n">
        <f aca="false">(IF(AND(($B296&gt;=Input!$O$22),($B296&lt;=Input!$O$24)),$H295+Input!$O$23/Input!$O$25,$H295))</f>
        <v>-200000</v>
      </c>
      <c r="I296" s="69" t="n">
        <f aca="false">(IF(AND(($B296&gt;Input!$O$29),($B296&lt;=Input!$O$31)),$I295+Input!$O$30/Input!$O$32,$I295))</f>
        <v>-200000</v>
      </c>
      <c r="J296" s="69" t="n">
        <f aca="false">(IF(AND(($B296&gt;=Input!$O$36),($B296&lt;=Input!$O$38)),$J295+Input!$O$37/Input!$O$39,$J295))</f>
        <v>0</v>
      </c>
      <c r="K296" s="69"/>
      <c r="L296" s="69" t="n">
        <f aca="false">$D296+$E296+$F296+$H296+$I296+$J296</f>
        <v>-216306.521412162</v>
      </c>
    </row>
    <row r="297" customFormat="false" ht="12.8" hidden="false" customHeight="false" outlineLevel="0" collapsed="false">
      <c r="A297" s="76" t="n">
        <v>293</v>
      </c>
      <c r="B297" s="68" t="n">
        <f aca="false">EOMONTH(Input!$C$7,A297)</f>
        <v>51835</v>
      </c>
      <c r="C297" s="68"/>
      <c r="D297" s="69" t="n">
        <f aca="false">IF($B297&gt;Input!$O$22,$D296,($D296+Input!$O$28)*(1+Input!$O$27/(100*12)))</f>
        <v>87713.2018367199</v>
      </c>
      <c r="E297" s="69" t="n">
        <f aca="false">IF($B297&gt;Input!$O$29,$E296,($E296+Input!$O$35)*(1+Input!$O$34/(100*12)))</f>
        <v>95980.2767511178</v>
      </c>
      <c r="F297" s="69" t="n">
        <f aca="false">IF($B297&gt;Input!$O$36,$F296,($F296+Input!$O$42)*(1+Input!$O$41/(100*12)))</f>
        <v>0</v>
      </c>
      <c r="G297" s="68"/>
      <c r="H297" s="69" t="n">
        <f aca="false">(IF(AND(($B297&gt;=Input!$O$22),($B297&lt;=Input!$O$24)),$H296+Input!$O$23/Input!$O$25,$H296))</f>
        <v>-200000</v>
      </c>
      <c r="I297" s="69" t="n">
        <f aca="false">(IF(AND(($B297&gt;Input!$O$29),($B297&lt;=Input!$O$31)),$I296+Input!$O$30/Input!$O$32,$I296))</f>
        <v>-200000</v>
      </c>
      <c r="J297" s="69" t="n">
        <f aca="false">(IF(AND(($B297&gt;=Input!$O$36),($B297&lt;=Input!$O$38)),$J296+Input!$O$37/Input!$O$39,$J296))</f>
        <v>0</v>
      </c>
      <c r="K297" s="69"/>
      <c r="L297" s="69" t="n">
        <f aca="false">$D297+$E297+$F297+$H297+$I297+$J297</f>
        <v>-216306.521412162</v>
      </c>
    </row>
    <row r="298" customFormat="false" ht="12.8" hidden="false" customHeight="false" outlineLevel="0" collapsed="false">
      <c r="A298" s="76" t="n">
        <v>294</v>
      </c>
      <c r="B298" s="68" t="n">
        <f aca="false">EOMONTH(Input!$C$7,A298)</f>
        <v>51866</v>
      </c>
      <c r="C298" s="68"/>
      <c r="D298" s="69" t="n">
        <f aca="false">IF($B298&gt;Input!$O$22,$D297,($D297+Input!$O$28)*(1+Input!$O$27/(100*12)))</f>
        <v>87713.2018367199</v>
      </c>
      <c r="E298" s="69" t="n">
        <f aca="false">IF($B298&gt;Input!$O$29,$E297,($E297+Input!$O$35)*(1+Input!$O$34/(100*12)))</f>
        <v>95980.2767511178</v>
      </c>
      <c r="F298" s="69" t="n">
        <f aca="false">IF($B298&gt;Input!$O$36,$F297,($F297+Input!$O$42)*(1+Input!$O$41/(100*12)))</f>
        <v>0</v>
      </c>
      <c r="G298" s="68"/>
      <c r="H298" s="69" t="n">
        <f aca="false">(IF(AND(($B298&gt;=Input!$O$22),($B298&lt;=Input!$O$24)),$H297+Input!$O$23/Input!$O$25,$H297))</f>
        <v>-200000</v>
      </c>
      <c r="I298" s="69" t="n">
        <f aca="false">(IF(AND(($B298&gt;Input!$O$29),($B298&lt;=Input!$O$31)),$I297+Input!$O$30/Input!$O$32,$I297))</f>
        <v>-200000</v>
      </c>
      <c r="J298" s="69" t="n">
        <f aca="false">(IF(AND(($B298&gt;=Input!$O$36),($B298&lt;=Input!$O$38)),$J297+Input!$O$37/Input!$O$39,$J297))</f>
        <v>0</v>
      </c>
      <c r="K298" s="69"/>
      <c r="L298" s="69" t="n">
        <f aca="false">$D298+$E298+$F298+$H298+$I298+$J298</f>
        <v>-216306.521412162</v>
      </c>
    </row>
    <row r="299" customFormat="false" ht="12.8" hidden="false" customHeight="false" outlineLevel="0" collapsed="false">
      <c r="A299" s="76" t="n">
        <v>295</v>
      </c>
      <c r="B299" s="68" t="n">
        <f aca="false">EOMONTH(Input!$C$7,A299)</f>
        <v>51897</v>
      </c>
      <c r="C299" s="68"/>
      <c r="D299" s="69" t="n">
        <f aca="false">IF($B299&gt;Input!$O$22,$D298,($D298+Input!$O$28)*(1+Input!$O$27/(100*12)))</f>
        <v>87713.2018367199</v>
      </c>
      <c r="E299" s="69" t="n">
        <f aca="false">IF($B299&gt;Input!$O$29,$E298,($E298+Input!$O$35)*(1+Input!$O$34/(100*12)))</f>
        <v>95980.2767511178</v>
      </c>
      <c r="F299" s="69" t="n">
        <f aca="false">IF($B299&gt;Input!$O$36,$F298,($F298+Input!$O$42)*(1+Input!$O$41/(100*12)))</f>
        <v>0</v>
      </c>
      <c r="G299" s="68"/>
      <c r="H299" s="69" t="n">
        <f aca="false">(IF(AND(($B299&gt;=Input!$O$22),($B299&lt;=Input!$O$24)),$H298+Input!$O$23/Input!$O$25,$H298))</f>
        <v>-200000</v>
      </c>
      <c r="I299" s="69" t="n">
        <f aca="false">(IF(AND(($B299&gt;Input!$O$29),($B299&lt;=Input!$O$31)),$I298+Input!$O$30/Input!$O$32,$I298))</f>
        <v>-200000</v>
      </c>
      <c r="J299" s="69" t="n">
        <f aca="false">(IF(AND(($B299&gt;=Input!$O$36),($B299&lt;=Input!$O$38)),$J298+Input!$O$37/Input!$O$39,$J298))</f>
        <v>0</v>
      </c>
      <c r="K299" s="69"/>
      <c r="L299" s="69" t="n">
        <f aca="false">$D299+$E299+$F299+$H299+$I299+$J299</f>
        <v>-216306.521412162</v>
      </c>
    </row>
    <row r="300" customFormat="false" ht="12.8" hidden="false" customHeight="false" outlineLevel="0" collapsed="false">
      <c r="A300" s="76" t="n">
        <v>296</v>
      </c>
      <c r="B300" s="68" t="n">
        <f aca="false">EOMONTH(Input!$C$7,A300)</f>
        <v>51925</v>
      </c>
      <c r="C300" s="68"/>
      <c r="D300" s="69" t="n">
        <f aca="false">IF($B300&gt;Input!$O$22,$D299,($D299+Input!$O$28)*(1+Input!$O$27/(100*12)))</f>
        <v>87713.2018367199</v>
      </c>
      <c r="E300" s="69" t="n">
        <f aca="false">IF($B300&gt;Input!$O$29,$E299,($E299+Input!$O$35)*(1+Input!$O$34/(100*12)))</f>
        <v>95980.2767511178</v>
      </c>
      <c r="F300" s="69" t="n">
        <f aca="false">IF($B300&gt;Input!$O$36,$F299,($F299+Input!$O$42)*(1+Input!$O$41/(100*12)))</f>
        <v>0</v>
      </c>
      <c r="G300" s="68"/>
      <c r="H300" s="69" t="n">
        <f aca="false">(IF(AND(($B300&gt;=Input!$O$22),($B300&lt;=Input!$O$24)),$H299+Input!$O$23/Input!$O$25,$H299))</f>
        <v>-200000</v>
      </c>
      <c r="I300" s="69" t="n">
        <f aca="false">(IF(AND(($B300&gt;Input!$O$29),($B300&lt;=Input!$O$31)),$I299+Input!$O$30/Input!$O$32,$I299))</f>
        <v>-200000</v>
      </c>
      <c r="J300" s="69" t="n">
        <f aca="false">(IF(AND(($B300&gt;=Input!$O$36),($B300&lt;=Input!$O$38)),$J299+Input!$O$37/Input!$O$39,$J299))</f>
        <v>0</v>
      </c>
      <c r="K300" s="69"/>
      <c r="L300" s="69" t="n">
        <f aca="false">$D300+$E300+$F300+$H300+$I300+$J300</f>
        <v>-216306.521412162</v>
      </c>
    </row>
    <row r="301" customFormat="false" ht="12.8" hidden="false" customHeight="false" outlineLevel="0" collapsed="false">
      <c r="A301" s="76" t="n">
        <v>297</v>
      </c>
      <c r="B301" s="68" t="n">
        <f aca="false">EOMONTH(Input!$C$7,A301)</f>
        <v>51956</v>
      </c>
      <c r="C301" s="68"/>
      <c r="D301" s="69" t="n">
        <f aca="false">IF($B301&gt;Input!$O$22,$D300,($D300+Input!$O$28)*(1+Input!$O$27/(100*12)))</f>
        <v>87713.2018367199</v>
      </c>
      <c r="E301" s="69" t="n">
        <f aca="false">IF($B301&gt;Input!$O$29,$E300,($E300+Input!$O$35)*(1+Input!$O$34/(100*12)))</f>
        <v>95980.2767511178</v>
      </c>
      <c r="F301" s="69" t="n">
        <f aca="false">IF($B301&gt;Input!$O$36,$F300,($F300+Input!$O$42)*(1+Input!$O$41/(100*12)))</f>
        <v>0</v>
      </c>
      <c r="G301" s="68"/>
      <c r="H301" s="69" t="n">
        <f aca="false">(IF(AND(($B301&gt;=Input!$O$22),($B301&lt;=Input!$O$24)),$H300+Input!$O$23/Input!$O$25,$H300))</f>
        <v>-200000</v>
      </c>
      <c r="I301" s="69" t="n">
        <f aca="false">(IF(AND(($B301&gt;Input!$O$29),($B301&lt;=Input!$O$31)),$I300+Input!$O$30/Input!$O$32,$I300))</f>
        <v>-200000</v>
      </c>
      <c r="J301" s="69" t="n">
        <f aca="false">(IF(AND(($B301&gt;=Input!$O$36),($B301&lt;=Input!$O$38)),$J300+Input!$O$37/Input!$O$39,$J300))</f>
        <v>0</v>
      </c>
      <c r="K301" s="69"/>
      <c r="L301" s="69" t="n">
        <f aca="false">$D301+$E301+$F301+$H301+$I301+$J301</f>
        <v>-216306.521412162</v>
      </c>
    </row>
    <row r="302" customFormat="false" ht="12.8" hidden="false" customHeight="false" outlineLevel="0" collapsed="false">
      <c r="A302" s="76" t="n">
        <v>298</v>
      </c>
      <c r="B302" s="68" t="n">
        <f aca="false">EOMONTH(Input!$C$7,A302)</f>
        <v>51986</v>
      </c>
      <c r="C302" s="68"/>
      <c r="D302" s="69" t="n">
        <f aca="false">IF($B302&gt;Input!$O$22,$D301,($D301+Input!$O$28)*(1+Input!$O$27/(100*12)))</f>
        <v>87713.2018367199</v>
      </c>
      <c r="E302" s="69" t="n">
        <f aca="false">IF($B302&gt;Input!$O$29,$E301,($E301+Input!$O$35)*(1+Input!$O$34/(100*12)))</f>
        <v>95980.2767511178</v>
      </c>
      <c r="F302" s="69" t="n">
        <f aca="false">IF($B302&gt;Input!$O$36,$F301,($F301+Input!$O$42)*(1+Input!$O$41/(100*12)))</f>
        <v>0</v>
      </c>
      <c r="G302" s="68"/>
      <c r="H302" s="69" t="n">
        <f aca="false">(IF(AND(($B302&gt;=Input!$O$22),($B302&lt;=Input!$O$24)),$H301+Input!$O$23/Input!$O$25,$H301))</f>
        <v>-200000</v>
      </c>
      <c r="I302" s="69" t="n">
        <f aca="false">(IF(AND(($B302&gt;Input!$O$29),($B302&lt;=Input!$O$31)),$I301+Input!$O$30/Input!$O$32,$I301))</f>
        <v>-200000</v>
      </c>
      <c r="J302" s="69" t="n">
        <f aca="false">(IF(AND(($B302&gt;=Input!$O$36),($B302&lt;=Input!$O$38)),$J301+Input!$O$37/Input!$O$39,$J301))</f>
        <v>0</v>
      </c>
      <c r="K302" s="69"/>
      <c r="L302" s="69" t="n">
        <f aca="false">$D302+$E302+$F302+$H302+$I302+$J302</f>
        <v>-216306.521412162</v>
      </c>
    </row>
    <row r="303" customFormat="false" ht="12.8" hidden="false" customHeight="false" outlineLevel="0" collapsed="false">
      <c r="A303" s="76" t="n">
        <v>299</v>
      </c>
      <c r="B303" s="68" t="n">
        <f aca="false">EOMONTH(Input!$C$7,A303)</f>
        <v>52017</v>
      </c>
      <c r="C303" s="68"/>
      <c r="D303" s="69" t="n">
        <f aca="false">IF($B303&gt;Input!$O$22,$D302,($D302+Input!$O$28)*(1+Input!$O$27/(100*12)))</f>
        <v>87713.2018367199</v>
      </c>
      <c r="E303" s="69" t="n">
        <f aca="false">IF($B303&gt;Input!$O$29,$E302,($E302+Input!$O$35)*(1+Input!$O$34/(100*12)))</f>
        <v>95980.2767511178</v>
      </c>
      <c r="F303" s="69" t="n">
        <f aca="false">IF($B303&gt;Input!$O$36,$F302,($F302+Input!$O$42)*(1+Input!$O$41/(100*12)))</f>
        <v>0</v>
      </c>
      <c r="G303" s="68"/>
      <c r="H303" s="69" t="n">
        <f aca="false">(IF(AND(($B303&gt;=Input!$O$22),($B303&lt;=Input!$O$24)),$H302+Input!$O$23/Input!$O$25,$H302))</f>
        <v>-200000</v>
      </c>
      <c r="I303" s="69" t="n">
        <f aca="false">(IF(AND(($B303&gt;Input!$O$29),($B303&lt;=Input!$O$31)),$I302+Input!$O$30/Input!$O$32,$I302))</f>
        <v>-200000</v>
      </c>
      <c r="J303" s="69" t="n">
        <f aca="false">(IF(AND(($B303&gt;=Input!$O$36),($B303&lt;=Input!$O$38)),$J302+Input!$O$37/Input!$O$39,$J302))</f>
        <v>0</v>
      </c>
      <c r="K303" s="69"/>
      <c r="L303" s="69" t="n">
        <f aca="false">$D303+$E303+$F303+$H303+$I303+$J303</f>
        <v>-216306.521412162</v>
      </c>
    </row>
    <row r="304" customFormat="false" ht="12.8" hidden="false" customHeight="false" outlineLevel="0" collapsed="false">
      <c r="A304" s="76" t="n">
        <v>300</v>
      </c>
      <c r="B304" s="68" t="n">
        <f aca="false">EOMONTH(Input!$C$7,A304)</f>
        <v>52047</v>
      </c>
      <c r="C304" s="68"/>
      <c r="D304" s="69" t="n">
        <f aca="false">IF($B304&gt;Input!$O$22,$D303,($D303+Input!$O$28)*(1+Input!$O$27/(100*12)))</f>
        <v>87713.2018367199</v>
      </c>
      <c r="E304" s="69" t="n">
        <f aca="false">IF($B304&gt;Input!$O$29,$E303,($E303+Input!$O$35)*(1+Input!$O$34/(100*12)))</f>
        <v>95980.2767511178</v>
      </c>
      <c r="F304" s="69" t="n">
        <f aca="false">IF($B304&gt;Input!$O$36,$F303,($F303+Input!$O$42)*(1+Input!$O$41/(100*12)))</f>
        <v>0</v>
      </c>
      <c r="G304" s="68"/>
      <c r="H304" s="69" t="n">
        <f aca="false">(IF(AND(($B304&gt;=Input!$O$22),($B304&lt;=Input!$O$24)),$H303+Input!$O$23/Input!$O$25,$H303))</f>
        <v>-200000</v>
      </c>
      <c r="I304" s="69" t="n">
        <f aca="false">(IF(AND(($B304&gt;Input!$O$29),($B304&lt;=Input!$O$31)),$I303+Input!$O$30/Input!$O$32,$I303))</f>
        <v>-200000</v>
      </c>
      <c r="J304" s="69" t="n">
        <f aca="false">(IF(AND(($B304&gt;=Input!$O$36),($B304&lt;=Input!$O$38)),$J303+Input!$O$37/Input!$O$39,$J303))</f>
        <v>0</v>
      </c>
      <c r="K304" s="69"/>
      <c r="L304" s="69" t="n">
        <f aca="false">$D304+$E304+$F304+$H304+$I304+$J304</f>
        <v>-216306.521412162</v>
      </c>
    </row>
    <row r="305" customFormat="false" ht="12.8" hidden="false" customHeight="false" outlineLevel="0" collapsed="false">
      <c r="A305" s="76" t="n">
        <v>301</v>
      </c>
      <c r="B305" s="68" t="n">
        <f aca="false">EOMONTH(Input!$C$7,A305)</f>
        <v>52078</v>
      </c>
      <c r="C305" s="68"/>
      <c r="D305" s="69" t="n">
        <f aca="false">IF($B305&gt;Input!$O$22,$D304,($D304+Input!$O$28)*(1+Input!$O$27/(100*12)))</f>
        <v>87713.2018367199</v>
      </c>
      <c r="E305" s="69" t="n">
        <f aca="false">IF($B305&gt;Input!$O$29,$E304,($E304+Input!$O$35)*(1+Input!$O$34/(100*12)))</f>
        <v>95980.2767511178</v>
      </c>
      <c r="F305" s="69" t="n">
        <f aca="false">IF($B305&gt;Input!$O$36,$F304,($F304+Input!$O$42)*(1+Input!$O$41/(100*12)))</f>
        <v>0</v>
      </c>
      <c r="G305" s="68"/>
      <c r="H305" s="69" t="n">
        <f aca="false">(IF(AND(($B305&gt;=Input!$O$22),($B305&lt;=Input!$O$24)),$H304+Input!$O$23/Input!$O$25,$H304))</f>
        <v>-200000</v>
      </c>
      <c r="I305" s="69" t="n">
        <f aca="false">(IF(AND(($B305&gt;Input!$O$29),($B305&lt;=Input!$O$31)),$I304+Input!$O$30/Input!$O$32,$I304))</f>
        <v>-200000</v>
      </c>
      <c r="J305" s="69" t="n">
        <f aca="false">(IF(AND(($B305&gt;=Input!$O$36),($B305&lt;=Input!$O$38)),$J304+Input!$O$37/Input!$O$39,$J304))</f>
        <v>0</v>
      </c>
      <c r="K305" s="69"/>
      <c r="L305" s="69" t="n">
        <f aca="false">$D305+$E305+$F305+$H305+$I305+$J305</f>
        <v>-216306.521412162</v>
      </c>
    </row>
    <row r="306" customFormat="false" ht="12.8" hidden="false" customHeight="false" outlineLevel="0" collapsed="false">
      <c r="A306" s="76" t="n">
        <v>302</v>
      </c>
      <c r="B306" s="68" t="n">
        <f aca="false">EOMONTH(Input!$C$7,A306)</f>
        <v>52109</v>
      </c>
      <c r="C306" s="68"/>
      <c r="D306" s="69" t="n">
        <f aca="false">IF($B306&gt;Input!$O$22,$D305,($D305+Input!$O$28)*(1+Input!$O$27/(100*12)))</f>
        <v>87713.2018367199</v>
      </c>
      <c r="E306" s="69" t="n">
        <f aca="false">IF($B306&gt;Input!$O$29,$E305,($E305+Input!$O$35)*(1+Input!$O$34/(100*12)))</f>
        <v>95980.2767511178</v>
      </c>
      <c r="F306" s="69" t="n">
        <f aca="false">IF($B306&gt;Input!$O$36,$F305,($F305+Input!$O$42)*(1+Input!$O$41/(100*12)))</f>
        <v>0</v>
      </c>
      <c r="G306" s="68"/>
      <c r="H306" s="69" t="n">
        <f aca="false">(IF(AND(($B306&gt;=Input!$O$22),($B306&lt;=Input!$O$24)),$H305+Input!$O$23/Input!$O$25,$H305))</f>
        <v>-200000</v>
      </c>
      <c r="I306" s="69" t="n">
        <f aca="false">(IF(AND(($B306&gt;Input!$O$29),($B306&lt;=Input!$O$31)),$I305+Input!$O$30/Input!$O$32,$I305))</f>
        <v>-200000</v>
      </c>
      <c r="J306" s="69" t="n">
        <f aca="false">(IF(AND(($B306&gt;=Input!$O$36),($B306&lt;=Input!$O$38)),$J305+Input!$O$37/Input!$O$39,$J305))</f>
        <v>0</v>
      </c>
      <c r="K306" s="69"/>
      <c r="L306" s="69" t="n">
        <f aca="false">$D306+$E306+$F306+$H306+$I306+$J306</f>
        <v>-216306.521412162</v>
      </c>
    </row>
    <row r="307" customFormat="false" ht="12.8" hidden="false" customHeight="false" outlineLevel="0" collapsed="false">
      <c r="A307" s="76" t="n">
        <v>303</v>
      </c>
      <c r="B307" s="68" t="n">
        <f aca="false">EOMONTH(Input!$C$7,A307)</f>
        <v>52139</v>
      </c>
      <c r="C307" s="68"/>
      <c r="D307" s="69" t="n">
        <f aca="false">IF($B307&gt;Input!$O$22,$D306,($D306+Input!$O$28)*(1+Input!$O$27/(100*12)))</f>
        <v>87713.2018367199</v>
      </c>
      <c r="E307" s="69" t="n">
        <f aca="false">IF($B307&gt;Input!$O$29,$E306,($E306+Input!$O$35)*(1+Input!$O$34/(100*12)))</f>
        <v>95980.2767511178</v>
      </c>
      <c r="F307" s="69" t="n">
        <f aca="false">IF($B307&gt;Input!$O$36,$F306,($F306+Input!$O$42)*(1+Input!$O$41/(100*12)))</f>
        <v>0</v>
      </c>
      <c r="G307" s="68"/>
      <c r="H307" s="69" t="n">
        <f aca="false">(IF(AND(($B307&gt;=Input!$O$22),($B307&lt;=Input!$O$24)),$H306+Input!$O$23/Input!$O$25,$H306))</f>
        <v>-200000</v>
      </c>
      <c r="I307" s="69" t="n">
        <f aca="false">(IF(AND(($B307&gt;Input!$O$29),($B307&lt;=Input!$O$31)),$I306+Input!$O$30/Input!$O$32,$I306))</f>
        <v>-200000</v>
      </c>
      <c r="J307" s="69" t="n">
        <f aca="false">(IF(AND(($B307&gt;=Input!$O$36),($B307&lt;=Input!$O$38)),$J306+Input!$O$37/Input!$O$39,$J306))</f>
        <v>0</v>
      </c>
      <c r="K307" s="69"/>
      <c r="L307" s="69" t="n">
        <f aca="false">$D307+$E307+$F307+$H307+$I307+$J307</f>
        <v>-216306.521412162</v>
      </c>
    </row>
    <row r="308" customFormat="false" ht="12.8" hidden="false" customHeight="false" outlineLevel="0" collapsed="false">
      <c r="A308" s="76" t="n">
        <v>304</v>
      </c>
      <c r="B308" s="68" t="n">
        <f aca="false">EOMONTH(Input!$C$7,A308)</f>
        <v>52170</v>
      </c>
      <c r="C308" s="68"/>
      <c r="D308" s="69" t="n">
        <f aca="false">IF($B308&gt;Input!$O$22,$D307,($D307+Input!$O$28)*(1+Input!$O$27/(100*12)))</f>
        <v>87713.2018367199</v>
      </c>
      <c r="E308" s="69" t="n">
        <f aca="false">IF($B308&gt;Input!$O$29,$E307,($E307+Input!$O$35)*(1+Input!$O$34/(100*12)))</f>
        <v>95980.2767511178</v>
      </c>
      <c r="F308" s="69" t="n">
        <f aca="false">IF($B308&gt;Input!$O$36,$F307,($F307+Input!$O$42)*(1+Input!$O$41/(100*12)))</f>
        <v>0</v>
      </c>
      <c r="G308" s="68"/>
      <c r="H308" s="69" t="n">
        <f aca="false">(IF(AND(($B308&gt;=Input!$O$22),($B308&lt;=Input!$O$24)),$H307+Input!$O$23/Input!$O$25,$H307))</f>
        <v>-200000</v>
      </c>
      <c r="I308" s="69" t="n">
        <f aca="false">(IF(AND(($B308&gt;Input!$O$29),($B308&lt;=Input!$O$31)),$I307+Input!$O$30/Input!$O$32,$I307))</f>
        <v>-200000</v>
      </c>
      <c r="J308" s="69" t="n">
        <f aca="false">(IF(AND(($B308&gt;=Input!$O$36),($B308&lt;=Input!$O$38)),$J307+Input!$O$37/Input!$O$39,$J307))</f>
        <v>0</v>
      </c>
      <c r="K308" s="69"/>
      <c r="L308" s="69" t="n">
        <f aca="false">$D308+$E308+$F308+$H308+$I308+$J308</f>
        <v>-216306.521412162</v>
      </c>
    </row>
    <row r="309" customFormat="false" ht="12.8" hidden="false" customHeight="false" outlineLevel="0" collapsed="false">
      <c r="A309" s="76" t="n">
        <v>305</v>
      </c>
      <c r="B309" s="68" t="n">
        <f aca="false">EOMONTH(Input!$C$7,A309)</f>
        <v>52200</v>
      </c>
      <c r="C309" s="68"/>
      <c r="D309" s="69" t="n">
        <f aca="false">IF($B309&gt;Input!$O$22,$D308,($D308+Input!$O$28)*(1+Input!$O$27/(100*12)))</f>
        <v>87713.2018367199</v>
      </c>
      <c r="E309" s="69" t="n">
        <f aca="false">IF($B309&gt;Input!$O$29,$E308,($E308+Input!$O$35)*(1+Input!$O$34/(100*12)))</f>
        <v>95980.2767511178</v>
      </c>
      <c r="F309" s="69" t="n">
        <f aca="false">IF($B309&gt;Input!$O$36,$F308,($F308+Input!$O$42)*(1+Input!$O$41/(100*12)))</f>
        <v>0</v>
      </c>
      <c r="G309" s="68"/>
      <c r="H309" s="69" t="n">
        <f aca="false">(IF(AND(($B309&gt;=Input!$O$22),($B309&lt;=Input!$O$24)),$H308+Input!$O$23/Input!$O$25,$H308))</f>
        <v>-200000</v>
      </c>
      <c r="I309" s="69" t="n">
        <f aca="false">(IF(AND(($B309&gt;Input!$O$29),($B309&lt;=Input!$O$31)),$I308+Input!$O$30/Input!$O$32,$I308))</f>
        <v>-200000</v>
      </c>
      <c r="J309" s="69" t="n">
        <f aca="false">(IF(AND(($B309&gt;=Input!$O$36),($B309&lt;=Input!$O$38)),$J308+Input!$O$37/Input!$O$39,$J308))</f>
        <v>0</v>
      </c>
      <c r="K309" s="69"/>
      <c r="L309" s="69" t="n">
        <f aca="false">$D309+$E309+$F309+$H309+$I309+$J309</f>
        <v>-216306.521412162</v>
      </c>
    </row>
    <row r="310" customFormat="false" ht="12.8" hidden="false" customHeight="false" outlineLevel="0" collapsed="false">
      <c r="A310" s="76" t="n">
        <v>306</v>
      </c>
      <c r="B310" s="68" t="n">
        <f aca="false">EOMONTH(Input!$C$7,A310)</f>
        <v>52231</v>
      </c>
      <c r="C310" s="68"/>
      <c r="D310" s="69" t="n">
        <f aca="false">IF($B310&gt;Input!$O$22,$D309,($D309+Input!$O$28)*(1+Input!$O$27/(100*12)))</f>
        <v>87713.2018367199</v>
      </c>
      <c r="E310" s="69" t="n">
        <f aca="false">IF($B310&gt;Input!$O$29,$E309,($E309+Input!$O$35)*(1+Input!$O$34/(100*12)))</f>
        <v>95980.2767511178</v>
      </c>
      <c r="F310" s="69" t="n">
        <f aca="false">IF($B310&gt;Input!$O$36,$F309,($F309+Input!$O$42)*(1+Input!$O$41/(100*12)))</f>
        <v>0</v>
      </c>
      <c r="G310" s="68"/>
      <c r="H310" s="69" t="n">
        <f aca="false">(IF(AND(($B310&gt;=Input!$O$22),($B310&lt;=Input!$O$24)),$H309+Input!$O$23/Input!$O$25,$H309))</f>
        <v>-200000</v>
      </c>
      <c r="I310" s="69" t="n">
        <f aca="false">(IF(AND(($B310&gt;Input!$O$29),($B310&lt;=Input!$O$31)),$I309+Input!$O$30/Input!$O$32,$I309))</f>
        <v>-200000</v>
      </c>
      <c r="J310" s="69" t="n">
        <f aca="false">(IF(AND(($B310&gt;=Input!$O$36),($B310&lt;=Input!$O$38)),$J309+Input!$O$37/Input!$O$39,$J309))</f>
        <v>0</v>
      </c>
      <c r="K310" s="69"/>
      <c r="L310" s="69" t="n">
        <f aca="false">$D310+$E310+$F310+$H310+$I310+$J310</f>
        <v>-216306.521412162</v>
      </c>
    </row>
    <row r="311" customFormat="false" ht="12.8" hidden="false" customHeight="false" outlineLevel="0" collapsed="false">
      <c r="A311" s="76" t="n">
        <v>307</v>
      </c>
      <c r="B311" s="68" t="n">
        <f aca="false">EOMONTH(Input!$C$7,A311)</f>
        <v>52262</v>
      </c>
      <c r="C311" s="68"/>
      <c r="D311" s="69" t="n">
        <f aca="false">IF($B311&gt;Input!$O$22,$D310,($D310+Input!$O$28)*(1+Input!$O$27/(100*12)))</f>
        <v>87713.2018367199</v>
      </c>
      <c r="E311" s="69" t="n">
        <f aca="false">IF($B311&gt;Input!$O$29,$E310,($E310+Input!$O$35)*(1+Input!$O$34/(100*12)))</f>
        <v>95980.2767511178</v>
      </c>
      <c r="F311" s="69" t="n">
        <f aca="false">IF($B311&gt;Input!$O$36,$F310,($F310+Input!$O$42)*(1+Input!$O$41/(100*12)))</f>
        <v>0</v>
      </c>
      <c r="G311" s="68"/>
      <c r="H311" s="69" t="n">
        <f aca="false">(IF(AND(($B311&gt;=Input!$O$22),($B311&lt;=Input!$O$24)),$H310+Input!$O$23/Input!$O$25,$H310))</f>
        <v>-200000</v>
      </c>
      <c r="I311" s="69" t="n">
        <f aca="false">(IF(AND(($B311&gt;Input!$O$29),($B311&lt;=Input!$O$31)),$I310+Input!$O$30/Input!$O$32,$I310))</f>
        <v>-200000</v>
      </c>
      <c r="J311" s="69" t="n">
        <f aca="false">(IF(AND(($B311&gt;=Input!$O$36),($B311&lt;=Input!$O$38)),$J310+Input!$O$37/Input!$O$39,$J310))</f>
        <v>0</v>
      </c>
      <c r="K311" s="69"/>
      <c r="L311" s="69" t="n">
        <f aca="false">$D311+$E311+$F311+$H311+$I311+$J311</f>
        <v>-216306.521412162</v>
      </c>
    </row>
    <row r="312" customFormat="false" ht="12.8" hidden="false" customHeight="false" outlineLevel="0" collapsed="false">
      <c r="A312" s="76" t="n">
        <v>308</v>
      </c>
      <c r="B312" s="68" t="n">
        <f aca="false">EOMONTH(Input!$C$7,A312)</f>
        <v>52290</v>
      </c>
      <c r="C312" s="68"/>
      <c r="D312" s="69" t="n">
        <f aca="false">IF($B312&gt;Input!$O$22,$D311,($D311+Input!$O$28)*(1+Input!$O$27/(100*12)))</f>
        <v>87713.2018367199</v>
      </c>
      <c r="E312" s="69" t="n">
        <f aca="false">IF($B312&gt;Input!$O$29,$E311,($E311+Input!$O$35)*(1+Input!$O$34/(100*12)))</f>
        <v>95980.2767511178</v>
      </c>
      <c r="F312" s="69" t="n">
        <f aca="false">IF($B312&gt;Input!$O$36,$F311,($F311+Input!$O$42)*(1+Input!$O$41/(100*12)))</f>
        <v>0</v>
      </c>
      <c r="G312" s="68"/>
      <c r="H312" s="69" t="n">
        <f aca="false">(IF(AND(($B312&gt;=Input!$O$22),($B312&lt;=Input!$O$24)),$H311+Input!$O$23/Input!$O$25,$H311))</f>
        <v>-200000</v>
      </c>
      <c r="I312" s="69" t="n">
        <f aca="false">(IF(AND(($B312&gt;Input!$O$29),($B312&lt;=Input!$O$31)),$I311+Input!$O$30/Input!$O$32,$I311))</f>
        <v>-200000</v>
      </c>
      <c r="J312" s="69" t="n">
        <f aca="false">(IF(AND(($B312&gt;=Input!$O$36),($B312&lt;=Input!$O$38)),$J311+Input!$O$37/Input!$O$39,$J311))</f>
        <v>0</v>
      </c>
      <c r="K312" s="69"/>
      <c r="L312" s="69" t="n">
        <f aca="false">$D312+$E312+$F312+$H312+$I312+$J312</f>
        <v>-216306.521412162</v>
      </c>
    </row>
    <row r="313" customFormat="false" ht="12.8" hidden="false" customHeight="false" outlineLevel="0" collapsed="false">
      <c r="A313" s="76" t="n">
        <v>309</v>
      </c>
      <c r="B313" s="68" t="n">
        <f aca="false">EOMONTH(Input!$C$7,A313)</f>
        <v>52321</v>
      </c>
      <c r="C313" s="68"/>
      <c r="D313" s="69" t="n">
        <f aca="false">IF($B313&gt;Input!$O$22,$D312,($D312+Input!$O$28)*(1+Input!$O$27/(100*12)))</f>
        <v>87713.2018367199</v>
      </c>
      <c r="E313" s="69" t="n">
        <f aca="false">IF($B313&gt;Input!$O$29,$E312,($E312+Input!$O$35)*(1+Input!$O$34/(100*12)))</f>
        <v>95980.2767511178</v>
      </c>
      <c r="F313" s="69" t="n">
        <f aca="false">IF($B313&gt;Input!$O$36,$F312,($F312+Input!$O$42)*(1+Input!$O$41/(100*12)))</f>
        <v>0</v>
      </c>
      <c r="G313" s="68"/>
      <c r="H313" s="69" t="n">
        <f aca="false">(IF(AND(($B313&gt;=Input!$O$22),($B313&lt;=Input!$O$24)),$H312+Input!$O$23/Input!$O$25,$H312))</f>
        <v>-200000</v>
      </c>
      <c r="I313" s="69" t="n">
        <f aca="false">(IF(AND(($B313&gt;Input!$O$29),($B313&lt;=Input!$O$31)),$I312+Input!$O$30/Input!$O$32,$I312))</f>
        <v>-200000</v>
      </c>
      <c r="J313" s="69" t="n">
        <f aca="false">(IF(AND(($B313&gt;=Input!$O$36),($B313&lt;=Input!$O$38)),$J312+Input!$O$37/Input!$O$39,$J312))</f>
        <v>0</v>
      </c>
      <c r="K313" s="69"/>
      <c r="L313" s="69" t="n">
        <f aca="false">$D313+$E313+$F313+$H313+$I313+$J313</f>
        <v>-216306.521412162</v>
      </c>
    </row>
    <row r="314" customFormat="false" ht="12.8" hidden="false" customHeight="false" outlineLevel="0" collapsed="false">
      <c r="A314" s="76" t="n">
        <v>310</v>
      </c>
      <c r="B314" s="68" t="n">
        <f aca="false">EOMONTH(Input!$C$7,A314)</f>
        <v>52351</v>
      </c>
      <c r="C314" s="68"/>
      <c r="D314" s="69" t="n">
        <f aca="false">IF($B314&gt;Input!$O$22,$D313,($D313+Input!$O$28)*(1+Input!$O$27/(100*12)))</f>
        <v>87713.2018367199</v>
      </c>
      <c r="E314" s="69" t="n">
        <f aca="false">IF($B314&gt;Input!$O$29,$E313,($E313+Input!$O$35)*(1+Input!$O$34/(100*12)))</f>
        <v>95980.2767511178</v>
      </c>
      <c r="F314" s="69" t="n">
        <f aca="false">IF($B314&gt;Input!$O$36,$F313,($F313+Input!$O$42)*(1+Input!$O$41/(100*12)))</f>
        <v>0</v>
      </c>
      <c r="G314" s="68"/>
      <c r="H314" s="69" t="n">
        <f aca="false">(IF(AND(($B314&gt;=Input!$O$22),($B314&lt;=Input!$O$24)),$H313+Input!$O$23/Input!$O$25,$H313))</f>
        <v>-200000</v>
      </c>
      <c r="I314" s="69" t="n">
        <f aca="false">(IF(AND(($B314&gt;Input!$O$29),($B314&lt;=Input!$O$31)),$I313+Input!$O$30/Input!$O$32,$I313))</f>
        <v>-200000</v>
      </c>
      <c r="J314" s="69" t="n">
        <f aca="false">(IF(AND(($B314&gt;=Input!$O$36),($B314&lt;=Input!$O$38)),$J313+Input!$O$37/Input!$O$39,$J313))</f>
        <v>0</v>
      </c>
      <c r="K314" s="69"/>
      <c r="L314" s="69" t="n">
        <f aca="false">$D314+$E314+$F314+$H314+$I314+$J314</f>
        <v>-216306.521412162</v>
      </c>
    </row>
    <row r="315" customFormat="false" ht="12.8" hidden="false" customHeight="false" outlineLevel="0" collapsed="false">
      <c r="A315" s="76" t="n">
        <v>311</v>
      </c>
      <c r="B315" s="68" t="n">
        <f aca="false">EOMONTH(Input!$C$7,A315)</f>
        <v>52382</v>
      </c>
      <c r="C315" s="68"/>
      <c r="D315" s="69" t="n">
        <f aca="false">IF($B315&gt;Input!$O$22,$D314,($D314+Input!$O$28)*(1+Input!$O$27/(100*12)))</f>
        <v>87713.2018367199</v>
      </c>
      <c r="E315" s="69" t="n">
        <f aca="false">IF($B315&gt;Input!$O$29,$E314,($E314+Input!$O$35)*(1+Input!$O$34/(100*12)))</f>
        <v>95980.2767511178</v>
      </c>
      <c r="F315" s="69" t="n">
        <f aca="false">IF($B315&gt;Input!$O$36,$F314,($F314+Input!$O$42)*(1+Input!$O$41/(100*12)))</f>
        <v>0</v>
      </c>
      <c r="G315" s="68"/>
      <c r="H315" s="69" t="n">
        <f aca="false">(IF(AND(($B315&gt;=Input!$O$22),($B315&lt;=Input!$O$24)),$H314+Input!$O$23/Input!$O$25,$H314))</f>
        <v>-200000</v>
      </c>
      <c r="I315" s="69" t="n">
        <f aca="false">(IF(AND(($B315&gt;Input!$O$29),($B315&lt;=Input!$O$31)),$I314+Input!$O$30/Input!$O$32,$I314))</f>
        <v>-200000</v>
      </c>
      <c r="J315" s="69" t="n">
        <f aca="false">(IF(AND(($B315&gt;=Input!$O$36),($B315&lt;=Input!$O$38)),$J314+Input!$O$37/Input!$O$39,$J314))</f>
        <v>0</v>
      </c>
      <c r="K315" s="69"/>
      <c r="L315" s="69" t="n">
        <f aca="false">$D315+$E315+$F315+$H315+$I315+$J315</f>
        <v>-216306.521412162</v>
      </c>
    </row>
    <row r="316" customFormat="false" ht="12.8" hidden="false" customHeight="false" outlineLevel="0" collapsed="false">
      <c r="A316" s="76" t="n">
        <v>312</v>
      </c>
      <c r="B316" s="68" t="n">
        <f aca="false">EOMONTH(Input!$C$7,A316)</f>
        <v>52412</v>
      </c>
      <c r="C316" s="68"/>
      <c r="D316" s="69" t="n">
        <f aca="false">IF($B316&gt;Input!$O$22,$D315,($D315+Input!$O$28)*(1+Input!$O$27/(100*12)))</f>
        <v>87713.2018367199</v>
      </c>
      <c r="E316" s="69" t="n">
        <f aca="false">IF($B316&gt;Input!$O$29,$E315,($E315+Input!$O$35)*(1+Input!$O$34/(100*12)))</f>
        <v>95980.2767511178</v>
      </c>
      <c r="F316" s="69" t="n">
        <f aca="false">IF($B316&gt;Input!$O$36,$F315,($F315+Input!$O$42)*(1+Input!$O$41/(100*12)))</f>
        <v>0</v>
      </c>
      <c r="G316" s="68"/>
      <c r="H316" s="69" t="n">
        <f aca="false">(IF(AND(($B316&gt;=Input!$O$22),($B316&lt;=Input!$O$24)),$H315+Input!$O$23/Input!$O$25,$H315))</f>
        <v>-200000</v>
      </c>
      <c r="I316" s="69" t="n">
        <f aca="false">(IF(AND(($B316&gt;Input!$O$29),($B316&lt;=Input!$O$31)),$I315+Input!$O$30/Input!$O$32,$I315))</f>
        <v>-200000</v>
      </c>
      <c r="J316" s="69" t="n">
        <f aca="false">(IF(AND(($B316&gt;=Input!$O$36),($B316&lt;=Input!$O$38)),$J315+Input!$O$37/Input!$O$39,$J315))</f>
        <v>0</v>
      </c>
      <c r="K316" s="69"/>
      <c r="L316" s="69" t="n">
        <f aca="false">$D316+$E316+$F316+$H316+$I316+$J316</f>
        <v>-216306.521412162</v>
      </c>
    </row>
    <row r="317" customFormat="false" ht="12.8" hidden="false" customHeight="false" outlineLevel="0" collapsed="false">
      <c r="A317" s="76" t="n">
        <v>313</v>
      </c>
      <c r="B317" s="68" t="n">
        <f aca="false">EOMONTH(Input!$C$7,A317)</f>
        <v>52443</v>
      </c>
      <c r="C317" s="68"/>
      <c r="D317" s="69" t="n">
        <f aca="false">IF($B317&gt;Input!$O$22,$D316,($D316+Input!$O$28)*(1+Input!$O$27/(100*12)))</f>
        <v>87713.2018367199</v>
      </c>
      <c r="E317" s="69" t="n">
        <f aca="false">IF($B317&gt;Input!$O$29,$E316,($E316+Input!$O$35)*(1+Input!$O$34/(100*12)))</f>
        <v>95980.2767511178</v>
      </c>
      <c r="F317" s="69" t="n">
        <f aca="false">IF($B317&gt;Input!$O$36,$F316,($F316+Input!$O$42)*(1+Input!$O$41/(100*12)))</f>
        <v>0</v>
      </c>
      <c r="G317" s="68"/>
      <c r="H317" s="69" t="n">
        <f aca="false">(IF(AND(($B317&gt;=Input!$O$22),($B317&lt;=Input!$O$24)),$H316+Input!$O$23/Input!$O$25,$H316))</f>
        <v>-200000</v>
      </c>
      <c r="I317" s="69" t="n">
        <f aca="false">(IF(AND(($B317&gt;Input!$O$29),($B317&lt;=Input!$O$31)),$I316+Input!$O$30/Input!$O$32,$I316))</f>
        <v>-200000</v>
      </c>
      <c r="J317" s="69" t="n">
        <f aca="false">(IF(AND(($B317&gt;=Input!$O$36),($B317&lt;=Input!$O$38)),$J316+Input!$O$37/Input!$O$39,$J316))</f>
        <v>0</v>
      </c>
      <c r="K317" s="69"/>
      <c r="L317" s="69" t="n">
        <f aca="false">$D317+$E317+$F317+$H317+$I317+$J317</f>
        <v>-216306.521412162</v>
      </c>
    </row>
    <row r="318" customFormat="false" ht="12.8" hidden="false" customHeight="false" outlineLevel="0" collapsed="false">
      <c r="A318" s="76" t="n">
        <v>314</v>
      </c>
      <c r="B318" s="68" t="n">
        <f aca="false">EOMONTH(Input!$C$7,A318)</f>
        <v>52474</v>
      </c>
      <c r="C318" s="68"/>
      <c r="D318" s="69" t="n">
        <f aca="false">IF($B318&gt;Input!$O$22,$D317,($D317+Input!$O$28)*(1+Input!$O$27/(100*12)))</f>
        <v>87713.2018367199</v>
      </c>
      <c r="E318" s="69" t="n">
        <f aca="false">IF($B318&gt;Input!$O$29,$E317,($E317+Input!$O$35)*(1+Input!$O$34/(100*12)))</f>
        <v>95980.2767511178</v>
      </c>
      <c r="F318" s="69" t="n">
        <f aca="false">IF($B318&gt;Input!$O$36,$F317,($F317+Input!$O$42)*(1+Input!$O$41/(100*12)))</f>
        <v>0</v>
      </c>
      <c r="G318" s="68"/>
      <c r="H318" s="69" t="n">
        <f aca="false">(IF(AND(($B318&gt;=Input!$O$22),($B318&lt;=Input!$O$24)),$H317+Input!$O$23/Input!$O$25,$H317))</f>
        <v>-200000</v>
      </c>
      <c r="I318" s="69" t="n">
        <f aca="false">(IF(AND(($B318&gt;Input!$O$29),($B318&lt;=Input!$O$31)),$I317+Input!$O$30/Input!$O$32,$I317))</f>
        <v>-200000</v>
      </c>
      <c r="J318" s="69" t="n">
        <f aca="false">(IF(AND(($B318&gt;=Input!$O$36),($B318&lt;=Input!$O$38)),$J317+Input!$O$37/Input!$O$39,$J317))</f>
        <v>0</v>
      </c>
      <c r="K318" s="69"/>
      <c r="L318" s="69" t="n">
        <f aca="false">$D318+$E318+$F318+$H318+$I318+$J318</f>
        <v>-216306.521412162</v>
      </c>
    </row>
    <row r="319" customFormat="false" ht="12.8" hidden="false" customHeight="false" outlineLevel="0" collapsed="false">
      <c r="A319" s="76" t="n">
        <v>315</v>
      </c>
      <c r="B319" s="68" t="n">
        <f aca="false">EOMONTH(Input!$C$7,A319)</f>
        <v>52504</v>
      </c>
      <c r="C319" s="68"/>
      <c r="D319" s="69" t="n">
        <f aca="false">IF($B319&gt;Input!$O$22,$D318,($D318+Input!$O$28)*(1+Input!$O$27/(100*12)))</f>
        <v>87713.2018367199</v>
      </c>
      <c r="E319" s="69" t="n">
        <f aca="false">IF($B319&gt;Input!$O$29,$E318,($E318+Input!$O$35)*(1+Input!$O$34/(100*12)))</f>
        <v>95980.2767511178</v>
      </c>
      <c r="F319" s="69" t="n">
        <f aca="false">IF($B319&gt;Input!$O$36,$F318,($F318+Input!$O$42)*(1+Input!$O$41/(100*12)))</f>
        <v>0</v>
      </c>
      <c r="G319" s="68"/>
      <c r="H319" s="69" t="n">
        <f aca="false">(IF(AND(($B319&gt;=Input!$O$22),($B319&lt;=Input!$O$24)),$H318+Input!$O$23/Input!$O$25,$H318))</f>
        <v>-200000</v>
      </c>
      <c r="I319" s="69" t="n">
        <f aca="false">(IF(AND(($B319&gt;Input!$O$29),($B319&lt;=Input!$O$31)),$I318+Input!$O$30/Input!$O$32,$I318))</f>
        <v>-200000</v>
      </c>
      <c r="J319" s="69" t="n">
        <f aca="false">(IF(AND(($B319&gt;=Input!$O$36),($B319&lt;=Input!$O$38)),$J318+Input!$O$37/Input!$O$39,$J318))</f>
        <v>0</v>
      </c>
      <c r="K319" s="69"/>
      <c r="L319" s="69" t="n">
        <f aca="false">$D319+$E319+$F319+$H319+$I319+$J319</f>
        <v>-216306.521412162</v>
      </c>
    </row>
    <row r="320" customFormat="false" ht="12.8" hidden="false" customHeight="false" outlineLevel="0" collapsed="false">
      <c r="A320" s="76" t="n">
        <v>316</v>
      </c>
      <c r="B320" s="68" t="n">
        <f aca="false">EOMONTH(Input!$C$7,A320)</f>
        <v>52535</v>
      </c>
      <c r="C320" s="68"/>
      <c r="D320" s="69" t="n">
        <f aca="false">IF($B320&gt;Input!$O$22,$D319,($D319+Input!$O$28)*(1+Input!$O$27/(100*12)))</f>
        <v>87713.2018367199</v>
      </c>
      <c r="E320" s="69" t="n">
        <f aca="false">IF($B320&gt;Input!$O$29,$E319,($E319+Input!$O$35)*(1+Input!$O$34/(100*12)))</f>
        <v>95980.2767511178</v>
      </c>
      <c r="F320" s="69" t="n">
        <f aca="false">IF($B320&gt;Input!$O$36,$F319,($F319+Input!$O$42)*(1+Input!$O$41/(100*12)))</f>
        <v>0</v>
      </c>
      <c r="G320" s="68"/>
      <c r="H320" s="69" t="n">
        <f aca="false">(IF(AND(($B320&gt;=Input!$O$22),($B320&lt;=Input!$O$24)),$H319+Input!$O$23/Input!$O$25,$H319))</f>
        <v>-200000</v>
      </c>
      <c r="I320" s="69" t="n">
        <f aca="false">(IF(AND(($B320&gt;Input!$O$29),($B320&lt;=Input!$O$31)),$I319+Input!$O$30/Input!$O$32,$I319))</f>
        <v>-200000</v>
      </c>
      <c r="J320" s="69" t="n">
        <f aca="false">(IF(AND(($B320&gt;=Input!$O$36),($B320&lt;=Input!$O$38)),$J319+Input!$O$37/Input!$O$39,$J319))</f>
        <v>0</v>
      </c>
      <c r="K320" s="69"/>
      <c r="L320" s="69" t="n">
        <f aca="false">$D320+$E320+$F320+$H320+$I320+$J320</f>
        <v>-216306.521412162</v>
      </c>
    </row>
    <row r="321" customFormat="false" ht="12.8" hidden="false" customHeight="false" outlineLevel="0" collapsed="false">
      <c r="A321" s="76" t="n">
        <v>317</v>
      </c>
      <c r="B321" s="68" t="n">
        <f aca="false">EOMONTH(Input!$C$7,A321)</f>
        <v>52565</v>
      </c>
      <c r="C321" s="68"/>
      <c r="D321" s="69" t="n">
        <f aca="false">IF($B321&gt;Input!$O$22,$D320,($D320+Input!$O$28)*(1+Input!$O$27/(100*12)))</f>
        <v>87713.2018367199</v>
      </c>
      <c r="E321" s="69" t="n">
        <f aca="false">IF($B321&gt;Input!$O$29,$E320,($E320+Input!$O$35)*(1+Input!$O$34/(100*12)))</f>
        <v>95980.2767511178</v>
      </c>
      <c r="F321" s="69" t="n">
        <f aca="false">IF($B321&gt;Input!$O$36,$F320,($F320+Input!$O$42)*(1+Input!$O$41/(100*12)))</f>
        <v>0</v>
      </c>
      <c r="G321" s="68"/>
      <c r="H321" s="69" t="n">
        <f aca="false">(IF(AND(($B321&gt;=Input!$O$22),($B321&lt;=Input!$O$24)),$H320+Input!$O$23/Input!$O$25,$H320))</f>
        <v>-200000</v>
      </c>
      <c r="I321" s="69" t="n">
        <f aca="false">(IF(AND(($B321&gt;Input!$O$29),($B321&lt;=Input!$O$31)),$I320+Input!$O$30/Input!$O$32,$I320))</f>
        <v>-200000</v>
      </c>
      <c r="J321" s="69" t="n">
        <f aca="false">(IF(AND(($B321&gt;=Input!$O$36),($B321&lt;=Input!$O$38)),$J320+Input!$O$37/Input!$O$39,$J320))</f>
        <v>0</v>
      </c>
      <c r="K321" s="69"/>
      <c r="L321" s="69" t="n">
        <f aca="false">$D321+$E321+$F321+$H321+$I321+$J321</f>
        <v>-216306.521412162</v>
      </c>
    </row>
    <row r="322" customFormat="false" ht="12.8" hidden="false" customHeight="false" outlineLevel="0" collapsed="false">
      <c r="A322" s="76" t="n">
        <v>318</v>
      </c>
      <c r="B322" s="68" t="n">
        <f aca="false">EOMONTH(Input!$C$7,A322)</f>
        <v>52596</v>
      </c>
      <c r="C322" s="68"/>
      <c r="D322" s="69" t="n">
        <f aca="false">IF($B322&gt;Input!$O$22,$D321,($D321+Input!$O$28)*(1+Input!$O$27/(100*12)))</f>
        <v>87713.2018367199</v>
      </c>
      <c r="E322" s="69" t="n">
        <f aca="false">IF($B322&gt;Input!$O$29,$E321,($E321+Input!$O$35)*(1+Input!$O$34/(100*12)))</f>
        <v>95980.2767511178</v>
      </c>
      <c r="F322" s="69" t="n">
        <f aca="false">IF($B322&gt;Input!$O$36,$F321,($F321+Input!$O$42)*(1+Input!$O$41/(100*12)))</f>
        <v>0</v>
      </c>
      <c r="G322" s="68"/>
      <c r="H322" s="69" t="n">
        <f aca="false">(IF(AND(($B322&gt;=Input!$O$22),($B322&lt;=Input!$O$24)),$H321+Input!$O$23/Input!$O$25,$H321))</f>
        <v>-200000</v>
      </c>
      <c r="I322" s="69" t="n">
        <f aca="false">(IF(AND(($B322&gt;Input!$O$29),($B322&lt;=Input!$O$31)),$I321+Input!$O$30/Input!$O$32,$I321))</f>
        <v>-200000</v>
      </c>
      <c r="J322" s="69" t="n">
        <f aca="false">(IF(AND(($B322&gt;=Input!$O$36),($B322&lt;=Input!$O$38)),$J321+Input!$O$37/Input!$O$39,$J321))</f>
        <v>0</v>
      </c>
      <c r="K322" s="69"/>
      <c r="L322" s="69" t="n">
        <f aca="false">$D322+$E322+$F322+$H322+$I322+$J322</f>
        <v>-216306.521412162</v>
      </c>
    </row>
    <row r="323" customFormat="false" ht="12.8" hidden="false" customHeight="false" outlineLevel="0" collapsed="false">
      <c r="A323" s="76" t="n">
        <v>319</v>
      </c>
      <c r="B323" s="68" t="n">
        <f aca="false">EOMONTH(Input!$C$7,A323)</f>
        <v>52627</v>
      </c>
      <c r="C323" s="68"/>
      <c r="D323" s="69" t="n">
        <f aca="false">IF($B323&gt;Input!$O$22,$D322,($D322+Input!$O$28)*(1+Input!$O$27/(100*12)))</f>
        <v>87713.2018367199</v>
      </c>
      <c r="E323" s="69" t="n">
        <f aca="false">IF($B323&gt;Input!$O$29,$E322,($E322+Input!$O$35)*(1+Input!$O$34/(100*12)))</f>
        <v>95980.2767511178</v>
      </c>
      <c r="F323" s="69" t="n">
        <f aca="false">IF($B323&gt;Input!$O$36,$F322,($F322+Input!$O$42)*(1+Input!$O$41/(100*12)))</f>
        <v>0</v>
      </c>
      <c r="G323" s="68"/>
      <c r="H323" s="69" t="n">
        <f aca="false">(IF(AND(($B323&gt;=Input!$O$22),($B323&lt;=Input!$O$24)),$H322+Input!$O$23/Input!$O$25,$H322))</f>
        <v>-200000</v>
      </c>
      <c r="I323" s="69" t="n">
        <f aca="false">(IF(AND(($B323&gt;Input!$O$29),($B323&lt;=Input!$O$31)),$I322+Input!$O$30/Input!$O$32,$I322))</f>
        <v>-200000</v>
      </c>
      <c r="J323" s="69" t="n">
        <f aca="false">(IF(AND(($B323&gt;=Input!$O$36),($B323&lt;=Input!$O$38)),$J322+Input!$O$37/Input!$O$39,$J322))</f>
        <v>0</v>
      </c>
      <c r="K323" s="69"/>
      <c r="L323" s="69" t="n">
        <f aca="false">$D323+$E323+$F323+$H323+$I323+$J323</f>
        <v>-216306.521412162</v>
      </c>
    </row>
    <row r="324" customFormat="false" ht="12.8" hidden="false" customHeight="false" outlineLevel="0" collapsed="false">
      <c r="A324" s="76" t="n">
        <v>320</v>
      </c>
      <c r="B324" s="68" t="n">
        <f aca="false">EOMONTH(Input!$C$7,A324)</f>
        <v>52656</v>
      </c>
      <c r="C324" s="68"/>
      <c r="D324" s="69" t="n">
        <f aca="false">IF($B324&gt;Input!$O$22,$D323,($D323+Input!$O$28)*(1+Input!$O$27/(100*12)))</f>
        <v>87713.2018367199</v>
      </c>
      <c r="E324" s="69" t="n">
        <f aca="false">IF($B324&gt;Input!$O$29,$E323,($E323+Input!$O$35)*(1+Input!$O$34/(100*12)))</f>
        <v>95980.2767511178</v>
      </c>
      <c r="F324" s="69" t="n">
        <f aca="false">IF($B324&gt;Input!$O$36,$F323,($F323+Input!$O$42)*(1+Input!$O$41/(100*12)))</f>
        <v>0</v>
      </c>
      <c r="G324" s="68"/>
      <c r="H324" s="69" t="n">
        <f aca="false">(IF(AND(($B324&gt;=Input!$O$22),($B324&lt;=Input!$O$24)),$H323+Input!$O$23/Input!$O$25,$H323))</f>
        <v>-200000</v>
      </c>
      <c r="I324" s="69" t="n">
        <f aca="false">(IF(AND(($B324&gt;Input!$O$29),($B324&lt;=Input!$O$31)),$I323+Input!$O$30/Input!$O$32,$I323))</f>
        <v>-200000</v>
      </c>
      <c r="J324" s="69" t="n">
        <f aca="false">(IF(AND(($B324&gt;=Input!$O$36),($B324&lt;=Input!$O$38)),$J323+Input!$O$37/Input!$O$39,$J323))</f>
        <v>0</v>
      </c>
      <c r="K324" s="69"/>
      <c r="L324" s="69" t="n">
        <f aca="false">$D324+$E324+$F324+$H324+$I324+$J324</f>
        <v>-216306.521412162</v>
      </c>
    </row>
    <row r="325" customFormat="false" ht="12.8" hidden="false" customHeight="false" outlineLevel="0" collapsed="false">
      <c r="A325" s="76" t="n">
        <v>321</v>
      </c>
      <c r="B325" s="68" t="n">
        <f aca="false">EOMONTH(Input!$C$7,A325)</f>
        <v>52687</v>
      </c>
      <c r="C325" s="68"/>
      <c r="D325" s="69" t="n">
        <f aca="false">IF($B325&gt;Input!$O$22,$D324,($D324+Input!$O$28)*(1+Input!$O$27/(100*12)))</f>
        <v>87713.2018367199</v>
      </c>
      <c r="E325" s="69" t="n">
        <f aca="false">IF($B325&gt;Input!$O$29,$E324,($E324+Input!$O$35)*(1+Input!$O$34/(100*12)))</f>
        <v>95980.2767511178</v>
      </c>
      <c r="F325" s="69" t="n">
        <f aca="false">IF($B325&gt;Input!$O$36,$F324,($F324+Input!$O$42)*(1+Input!$O$41/(100*12)))</f>
        <v>0</v>
      </c>
      <c r="G325" s="68"/>
      <c r="H325" s="69" t="n">
        <f aca="false">(IF(AND(($B325&gt;=Input!$O$22),($B325&lt;=Input!$O$24)),$H324+Input!$O$23/Input!$O$25,$H324))</f>
        <v>-200000</v>
      </c>
      <c r="I325" s="69" t="n">
        <f aca="false">(IF(AND(($B325&gt;Input!$O$29),($B325&lt;=Input!$O$31)),$I324+Input!$O$30/Input!$O$32,$I324))</f>
        <v>-200000</v>
      </c>
      <c r="J325" s="69" t="n">
        <f aca="false">(IF(AND(($B325&gt;=Input!$O$36),($B325&lt;=Input!$O$38)),$J324+Input!$O$37/Input!$O$39,$J324))</f>
        <v>0</v>
      </c>
      <c r="K325" s="69"/>
      <c r="L325" s="69" t="n">
        <f aca="false">$D325+$E325+$F325+$H325+$I325+$J325</f>
        <v>-216306.521412162</v>
      </c>
    </row>
    <row r="326" customFormat="false" ht="12.8" hidden="false" customHeight="false" outlineLevel="0" collapsed="false">
      <c r="A326" s="76" t="n">
        <v>322</v>
      </c>
      <c r="B326" s="68" t="n">
        <f aca="false">EOMONTH(Input!$C$7,A326)</f>
        <v>52717</v>
      </c>
      <c r="C326" s="68"/>
      <c r="D326" s="69" t="n">
        <f aca="false">IF($B326&gt;Input!$O$22,$D325,($D325+Input!$O$28)*(1+Input!$O$27/(100*12)))</f>
        <v>87713.2018367199</v>
      </c>
      <c r="E326" s="69" t="n">
        <f aca="false">IF($B326&gt;Input!$O$29,$E325,($E325+Input!$O$35)*(1+Input!$O$34/(100*12)))</f>
        <v>95980.2767511178</v>
      </c>
      <c r="F326" s="69" t="n">
        <f aca="false">IF($B326&gt;Input!$O$36,$F325,($F325+Input!$O$42)*(1+Input!$O$41/(100*12)))</f>
        <v>0</v>
      </c>
      <c r="G326" s="68"/>
      <c r="H326" s="69" t="n">
        <f aca="false">(IF(AND(($B326&gt;=Input!$O$22),($B326&lt;=Input!$O$24)),$H325+Input!$O$23/Input!$O$25,$H325))</f>
        <v>-200000</v>
      </c>
      <c r="I326" s="69" t="n">
        <f aca="false">(IF(AND(($B326&gt;Input!$O$29),($B326&lt;=Input!$O$31)),$I325+Input!$O$30/Input!$O$32,$I325))</f>
        <v>-200000</v>
      </c>
      <c r="J326" s="69" t="n">
        <f aca="false">(IF(AND(($B326&gt;=Input!$O$36),($B326&lt;=Input!$O$38)),$J325+Input!$O$37/Input!$O$39,$J325))</f>
        <v>0</v>
      </c>
      <c r="K326" s="69"/>
      <c r="L326" s="69" t="n">
        <f aca="false">$D326+$E326+$F326+$H326+$I326+$J326</f>
        <v>-216306.521412162</v>
      </c>
    </row>
    <row r="327" customFormat="false" ht="12.8" hidden="false" customHeight="false" outlineLevel="0" collapsed="false">
      <c r="A327" s="76" t="n">
        <v>323</v>
      </c>
      <c r="B327" s="68" t="n">
        <f aca="false">EOMONTH(Input!$C$7,A327)</f>
        <v>52748</v>
      </c>
      <c r="C327" s="68"/>
      <c r="D327" s="69" t="n">
        <f aca="false">IF($B327&gt;Input!$O$22,$D326,($D326+Input!$O$28)*(1+Input!$O$27/(100*12)))</f>
        <v>87713.2018367199</v>
      </c>
      <c r="E327" s="69" t="n">
        <f aca="false">IF($B327&gt;Input!$O$29,$E326,($E326+Input!$O$35)*(1+Input!$O$34/(100*12)))</f>
        <v>95980.2767511178</v>
      </c>
      <c r="F327" s="69" t="n">
        <f aca="false">IF($B327&gt;Input!$O$36,$F326,($F326+Input!$O$42)*(1+Input!$O$41/(100*12)))</f>
        <v>0</v>
      </c>
      <c r="G327" s="68"/>
      <c r="H327" s="69" t="n">
        <f aca="false">(IF(AND(($B327&gt;=Input!$O$22),($B327&lt;=Input!$O$24)),$H326+Input!$O$23/Input!$O$25,$H326))</f>
        <v>-200000</v>
      </c>
      <c r="I327" s="69" t="n">
        <f aca="false">(IF(AND(($B327&gt;Input!$O$29),($B327&lt;=Input!$O$31)),$I326+Input!$O$30/Input!$O$32,$I326))</f>
        <v>-200000</v>
      </c>
      <c r="J327" s="69" t="n">
        <f aca="false">(IF(AND(($B327&gt;=Input!$O$36),($B327&lt;=Input!$O$38)),$J326+Input!$O$37/Input!$O$39,$J326))</f>
        <v>0</v>
      </c>
      <c r="K327" s="69"/>
      <c r="L327" s="69" t="n">
        <f aca="false">$D327+$E327+$F327+$H327+$I327+$J327</f>
        <v>-216306.521412162</v>
      </c>
    </row>
    <row r="328" customFormat="false" ht="12.8" hidden="false" customHeight="false" outlineLevel="0" collapsed="false">
      <c r="A328" s="76" t="n">
        <v>324</v>
      </c>
      <c r="B328" s="68" t="n">
        <f aca="false">EOMONTH(Input!$C$7,A328)</f>
        <v>52778</v>
      </c>
      <c r="C328" s="68"/>
      <c r="D328" s="69" t="n">
        <f aca="false">IF($B328&gt;Input!$O$22,$D327,($D327+Input!$O$28)*(1+Input!$O$27/(100*12)))</f>
        <v>87713.2018367199</v>
      </c>
      <c r="E328" s="69" t="n">
        <f aca="false">IF($B328&gt;Input!$O$29,$E327,($E327+Input!$O$35)*(1+Input!$O$34/(100*12)))</f>
        <v>95980.2767511178</v>
      </c>
      <c r="F328" s="69" t="n">
        <f aca="false">IF($B328&gt;Input!$O$36,$F327,($F327+Input!$O$42)*(1+Input!$O$41/(100*12)))</f>
        <v>0</v>
      </c>
      <c r="G328" s="68"/>
      <c r="H328" s="69" t="n">
        <f aca="false">(IF(AND(($B328&gt;=Input!$O$22),($B328&lt;=Input!$O$24)),$H327+Input!$O$23/Input!$O$25,$H327))</f>
        <v>-200000</v>
      </c>
      <c r="I328" s="69" t="n">
        <f aca="false">(IF(AND(($B328&gt;Input!$O$29),($B328&lt;=Input!$O$31)),$I327+Input!$O$30/Input!$O$32,$I327))</f>
        <v>-200000</v>
      </c>
      <c r="J328" s="69" t="n">
        <f aca="false">(IF(AND(($B328&gt;=Input!$O$36),($B328&lt;=Input!$O$38)),$J327+Input!$O$37/Input!$O$39,$J327))</f>
        <v>0</v>
      </c>
      <c r="K328" s="69"/>
      <c r="L328" s="69" t="n">
        <f aca="false">$D328+$E328+$F328+$H328+$I328+$J328</f>
        <v>-216306.521412162</v>
      </c>
    </row>
    <row r="329" customFormat="false" ht="12.8" hidden="false" customHeight="false" outlineLevel="0" collapsed="false">
      <c r="A329" s="76" t="n">
        <v>325</v>
      </c>
      <c r="B329" s="68" t="n">
        <f aca="false">EOMONTH(Input!$C$7,A329)</f>
        <v>52809</v>
      </c>
      <c r="C329" s="68"/>
      <c r="D329" s="69" t="n">
        <f aca="false">IF($B329&gt;Input!$O$22,$D328,($D328+Input!$O$28)*(1+Input!$O$27/(100*12)))</f>
        <v>87713.2018367199</v>
      </c>
      <c r="E329" s="69" t="n">
        <f aca="false">IF($B329&gt;Input!$O$29,$E328,($E328+Input!$O$35)*(1+Input!$O$34/(100*12)))</f>
        <v>95980.2767511178</v>
      </c>
      <c r="F329" s="69" t="n">
        <f aca="false">IF($B329&gt;Input!$O$36,$F328,($F328+Input!$O$42)*(1+Input!$O$41/(100*12)))</f>
        <v>0</v>
      </c>
      <c r="G329" s="68"/>
      <c r="H329" s="69" t="n">
        <f aca="false">(IF(AND(($B329&gt;=Input!$O$22),($B329&lt;=Input!$O$24)),$H328+Input!$O$23/Input!$O$25,$H328))</f>
        <v>-200000</v>
      </c>
      <c r="I329" s="69" t="n">
        <f aca="false">(IF(AND(($B329&gt;Input!$O$29),($B329&lt;=Input!$O$31)),$I328+Input!$O$30/Input!$O$32,$I328))</f>
        <v>-200000</v>
      </c>
      <c r="J329" s="69" t="n">
        <f aca="false">(IF(AND(($B329&gt;=Input!$O$36),($B329&lt;=Input!$O$38)),$J328+Input!$O$37/Input!$O$39,$J328))</f>
        <v>0</v>
      </c>
      <c r="K329" s="69"/>
      <c r="L329" s="69" t="n">
        <f aca="false">$D329+$E329+$F329+$H329+$I329+$J329</f>
        <v>-216306.521412162</v>
      </c>
    </row>
    <row r="330" customFormat="false" ht="12.8" hidden="false" customHeight="false" outlineLevel="0" collapsed="false">
      <c r="A330" s="76" t="n">
        <v>326</v>
      </c>
      <c r="B330" s="68" t="n">
        <f aca="false">EOMONTH(Input!$C$7,A330)</f>
        <v>52840</v>
      </c>
      <c r="C330" s="68"/>
      <c r="D330" s="69" t="n">
        <f aca="false">IF($B330&gt;Input!$O$22,$D329,($D329+Input!$O$28)*(1+Input!$O$27/(100*12)))</f>
        <v>87713.2018367199</v>
      </c>
      <c r="E330" s="69" t="n">
        <f aca="false">IF($B330&gt;Input!$O$29,$E329,($E329+Input!$O$35)*(1+Input!$O$34/(100*12)))</f>
        <v>95980.2767511178</v>
      </c>
      <c r="F330" s="69" t="n">
        <f aca="false">IF($B330&gt;Input!$O$36,$F329,($F329+Input!$O$42)*(1+Input!$O$41/(100*12)))</f>
        <v>0</v>
      </c>
      <c r="G330" s="68"/>
      <c r="H330" s="69" t="n">
        <f aca="false">(IF(AND(($B330&gt;=Input!$O$22),($B330&lt;=Input!$O$24)),$H329+Input!$O$23/Input!$O$25,$H329))</f>
        <v>-200000</v>
      </c>
      <c r="I330" s="69" t="n">
        <f aca="false">(IF(AND(($B330&gt;Input!$O$29),($B330&lt;=Input!$O$31)),$I329+Input!$O$30/Input!$O$32,$I329))</f>
        <v>-200000</v>
      </c>
      <c r="J330" s="69" t="n">
        <f aca="false">(IF(AND(($B330&gt;=Input!$O$36),($B330&lt;=Input!$O$38)),$J329+Input!$O$37/Input!$O$39,$J329))</f>
        <v>0</v>
      </c>
      <c r="K330" s="69"/>
      <c r="L330" s="69" t="n">
        <f aca="false">$D330+$E330+$F330+$H330+$I330+$J330</f>
        <v>-216306.521412162</v>
      </c>
    </row>
    <row r="331" customFormat="false" ht="12.8" hidden="false" customHeight="false" outlineLevel="0" collapsed="false">
      <c r="A331" s="76" t="n">
        <v>327</v>
      </c>
      <c r="B331" s="68" t="n">
        <f aca="false">EOMONTH(Input!$C$7,A331)</f>
        <v>52870</v>
      </c>
      <c r="C331" s="68"/>
      <c r="D331" s="69" t="n">
        <f aca="false">IF($B331&gt;Input!$O$22,$D330,($D330+Input!$O$28)*(1+Input!$O$27/(100*12)))</f>
        <v>87713.2018367199</v>
      </c>
      <c r="E331" s="69" t="n">
        <f aca="false">IF($B331&gt;Input!$O$29,$E330,($E330+Input!$O$35)*(1+Input!$O$34/(100*12)))</f>
        <v>95980.2767511178</v>
      </c>
      <c r="F331" s="69" t="n">
        <f aca="false">IF($B331&gt;Input!$O$36,$F330,($F330+Input!$O$42)*(1+Input!$O$41/(100*12)))</f>
        <v>0</v>
      </c>
      <c r="G331" s="68"/>
      <c r="H331" s="69" t="n">
        <f aca="false">(IF(AND(($B331&gt;=Input!$O$22),($B331&lt;=Input!$O$24)),$H330+Input!$O$23/Input!$O$25,$H330))</f>
        <v>-200000</v>
      </c>
      <c r="I331" s="69" t="n">
        <f aca="false">(IF(AND(($B331&gt;Input!$O$29),($B331&lt;=Input!$O$31)),$I330+Input!$O$30/Input!$O$32,$I330))</f>
        <v>-200000</v>
      </c>
      <c r="J331" s="69" t="n">
        <f aca="false">(IF(AND(($B331&gt;=Input!$O$36),($B331&lt;=Input!$O$38)),$J330+Input!$O$37/Input!$O$39,$J330))</f>
        <v>0</v>
      </c>
      <c r="K331" s="69"/>
      <c r="L331" s="69" t="n">
        <f aca="false">$D331+$E331+$F331+$H331+$I331+$J331</f>
        <v>-216306.521412162</v>
      </c>
    </row>
    <row r="332" customFormat="false" ht="12.8" hidden="false" customHeight="false" outlineLevel="0" collapsed="false">
      <c r="A332" s="76" t="n">
        <v>328</v>
      </c>
      <c r="B332" s="68" t="n">
        <f aca="false">EOMONTH(Input!$C$7,A332)</f>
        <v>52901</v>
      </c>
      <c r="C332" s="68"/>
      <c r="D332" s="69" t="n">
        <f aca="false">IF($B332&gt;Input!$O$22,$D331,($D331+Input!$O$28)*(1+Input!$O$27/(100*12)))</f>
        <v>87713.2018367199</v>
      </c>
      <c r="E332" s="69" t="n">
        <f aca="false">IF($B332&gt;Input!$O$29,$E331,($E331+Input!$O$35)*(1+Input!$O$34/(100*12)))</f>
        <v>95980.2767511178</v>
      </c>
      <c r="F332" s="69" t="n">
        <f aca="false">IF($B332&gt;Input!$O$36,$F331,($F331+Input!$O$42)*(1+Input!$O$41/(100*12)))</f>
        <v>0</v>
      </c>
      <c r="G332" s="68"/>
      <c r="H332" s="69" t="n">
        <f aca="false">(IF(AND(($B332&gt;=Input!$O$22),($B332&lt;=Input!$O$24)),$H331+Input!$O$23/Input!$O$25,$H331))</f>
        <v>-200000</v>
      </c>
      <c r="I332" s="69" t="n">
        <f aca="false">(IF(AND(($B332&gt;Input!$O$29),($B332&lt;=Input!$O$31)),$I331+Input!$O$30/Input!$O$32,$I331))</f>
        <v>-200000</v>
      </c>
      <c r="J332" s="69" t="n">
        <f aca="false">(IF(AND(($B332&gt;=Input!$O$36),($B332&lt;=Input!$O$38)),$J331+Input!$O$37/Input!$O$39,$J331))</f>
        <v>0</v>
      </c>
      <c r="K332" s="69"/>
      <c r="L332" s="69" t="n">
        <f aca="false">$D332+$E332+$F332+$H332+$I332+$J332</f>
        <v>-216306.521412162</v>
      </c>
    </row>
    <row r="333" customFormat="false" ht="12.8" hidden="false" customHeight="false" outlineLevel="0" collapsed="false">
      <c r="A333" s="76" t="n">
        <v>329</v>
      </c>
      <c r="B333" s="68" t="n">
        <f aca="false">EOMONTH(Input!$C$7,A333)</f>
        <v>52931</v>
      </c>
      <c r="C333" s="68"/>
      <c r="D333" s="69" t="n">
        <f aca="false">IF($B333&gt;Input!$O$22,$D332,($D332+Input!$O$28)*(1+Input!$O$27/(100*12)))</f>
        <v>87713.2018367199</v>
      </c>
      <c r="E333" s="69" t="n">
        <f aca="false">IF($B333&gt;Input!$O$29,$E332,($E332+Input!$O$35)*(1+Input!$O$34/(100*12)))</f>
        <v>95980.2767511178</v>
      </c>
      <c r="F333" s="69" t="n">
        <f aca="false">IF($B333&gt;Input!$O$36,$F332,($F332+Input!$O$42)*(1+Input!$O$41/(100*12)))</f>
        <v>0</v>
      </c>
      <c r="G333" s="68"/>
      <c r="H333" s="69" t="n">
        <f aca="false">(IF(AND(($B333&gt;=Input!$O$22),($B333&lt;=Input!$O$24)),$H332+Input!$O$23/Input!$O$25,$H332))</f>
        <v>-200000</v>
      </c>
      <c r="I333" s="69" t="n">
        <f aca="false">(IF(AND(($B333&gt;Input!$O$29),($B333&lt;=Input!$O$31)),$I332+Input!$O$30/Input!$O$32,$I332))</f>
        <v>-200000</v>
      </c>
      <c r="J333" s="69" t="n">
        <f aca="false">(IF(AND(($B333&gt;=Input!$O$36),($B333&lt;=Input!$O$38)),$J332+Input!$O$37/Input!$O$39,$J332))</f>
        <v>0</v>
      </c>
      <c r="K333" s="69"/>
      <c r="L333" s="69" t="n">
        <f aca="false">$D333+$E333+$F333+$H333+$I333+$J333</f>
        <v>-216306.521412162</v>
      </c>
    </row>
    <row r="334" customFormat="false" ht="12.8" hidden="false" customHeight="false" outlineLevel="0" collapsed="false">
      <c r="A334" s="76" t="n">
        <v>330</v>
      </c>
      <c r="B334" s="68" t="n">
        <f aca="false">EOMONTH(Input!$C$7,A334)</f>
        <v>52962</v>
      </c>
      <c r="C334" s="68"/>
      <c r="D334" s="69" t="n">
        <f aca="false">IF($B334&gt;Input!$O$22,$D333,($D333+Input!$O$28)*(1+Input!$O$27/(100*12)))</f>
        <v>87713.2018367199</v>
      </c>
      <c r="E334" s="69" t="n">
        <f aca="false">IF($B334&gt;Input!$O$29,$E333,($E333+Input!$O$35)*(1+Input!$O$34/(100*12)))</f>
        <v>95980.2767511178</v>
      </c>
      <c r="F334" s="69" t="n">
        <f aca="false">IF($B334&gt;Input!$O$36,$F333,($F333+Input!$O$42)*(1+Input!$O$41/(100*12)))</f>
        <v>0</v>
      </c>
      <c r="G334" s="68"/>
      <c r="H334" s="69" t="n">
        <f aca="false">(IF(AND(($B334&gt;=Input!$O$22),($B334&lt;=Input!$O$24)),$H333+Input!$O$23/Input!$O$25,$H333))</f>
        <v>-200000</v>
      </c>
      <c r="I334" s="69" t="n">
        <f aca="false">(IF(AND(($B334&gt;Input!$O$29),($B334&lt;=Input!$O$31)),$I333+Input!$O$30/Input!$O$32,$I333))</f>
        <v>-200000</v>
      </c>
      <c r="J334" s="69" t="n">
        <f aca="false">(IF(AND(($B334&gt;=Input!$O$36),($B334&lt;=Input!$O$38)),$J333+Input!$O$37/Input!$O$39,$J333))</f>
        <v>0</v>
      </c>
      <c r="K334" s="69"/>
      <c r="L334" s="69" t="n">
        <f aca="false">$D334+$E334+$F334+$H334+$I334+$J334</f>
        <v>-216306.521412162</v>
      </c>
    </row>
    <row r="335" customFormat="false" ht="12.8" hidden="false" customHeight="false" outlineLevel="0" collapsed="false">
      <c r="A335" s="76" t="n">
        <v>331</v>
      </c>
      <c r="B335" s="68" t="n">
        <f aca="false">EOMONTH(Input!$C$7,A335)</f>
        <v>52993</v>
      </c>
      <c r="C335" s="68"/>
      <c r="D335" s="69" t="n">
        <f aca="false">IF($B335&gt;Input!$O$22,$D334,($D334+Input!$O$28)*(1+Input!$O$27/(100*12)))</f>
        <v>87713.2018367199</v>
      </c>
      <c r="E335" s="69" t="n">
        <f aca="false">IF($B335&gt;Input!$O$29,$E334,($E334+Input!$O$35)*(1+Input!$O$34/(100*12)))</f>
        <v>95980.2767511178</v>
      </c>
      <c r="F335" s="69" t="n">
        <f aca="false">IF($B335&gt;Input!$O$36,$F334,($F334+Input!$O$42)*(1+Input!$O$41/(100*12)))</f>
        <v>0</v>
      </c>
      <c r="G335" s="68"/>
      <c r="H335" s="69" t="n">
        <f aca="false">(IF(AND(($B335&gt;=Input!$O$22),($B335&lt;=Input!$O$24)),$H334+Input!$O$23/Input!$O$25,$H334))</f>
        <v>-200000</v>
      </c>
      <c r="I335" s="69" t="n">
        <f aca="false">(IF(AND(($B335&gt;Input!$O$29),($B335&lt;=Input!$O$31)),$I334+Input!$O$30/Input!$O$32,$I334))</f>
        <v>-200000</v>
      </c>
      <c r="J335" s="69" t="n">
        <f aca="false">(IF(AND(($B335&gt;=Input!$O$36),($B335&lt;=Input!$O$38)),$J334+Input!$O$37/Input!$O$39,$J334))</f>
        <v>0</v>
      </c>
      <c r="K335" s="69"/>
      <c r="L335" s="69" t="n">
        <f aca="false">$D335+$E335+$F335+$H335+$I335+$J335</f>
        <v>-216306.521412162</v>
      </c>
    </row>
    <row r="336" customFormat="false" ht="12.8" hidden="false" customHeight="false" outlineLevel="0" collapsed="false">
      <c r="A336" s="76" t="n">
        <v>332</v>
      </c>
      <c r="B336" s="68" t="n">
        <f aca="false">EOMONTH(Input!$C$7,A336)</f>
        <v>53021</v>
      </c>
      <c r="C336" s="68"/>
      <c r="D336" s="69" t="n">
        <f aca="false">IF($B336&gt;Input!$O$22,$D335,($D335+Input!$O$28)*(1+Input!$O$27/(100*12)))</f>
        <v>87713.2018367199</v>
      </c>
      <c r="E336" s="69" t="n">
        <f aca="false">IF($B336&gt;Input!$O$29,$E335,($E335+Input!$O$35)*(1+Input!$O$34/(100*12)))</f>
        <v>95980.2767511178</v>
      </c>
      <c r="F336" s="69" t="n">
        <f aca="false">IF($B336&gt;Input!$O$36,$F335,($F335+Input!$O$42)*(1+Input!$O$41/(100*12)))</f>
        <v>0</v>
      </c>
      <c r="G336" s="68"/>
      <c r="H336" s="69" t="n">
        <f aca="false">(IF(AND(($B336&gt;=Input!$O$22),($B336&lt;=Input!$O$24)),$H335+Input!$O$23/Input!$O$25,$H335))</f>
        <v>-200000</v>
      </c>
      <c r="I336" s="69" t="n">
        <f aca="false">(IF(AND(($B336&gt;Input!$O$29),($B336&lt;=Input!$O$31)),$I335+Input!$O$30/Input!$O$32,$I335))</f>
        <v>-200000</v>
      </c>
      <c r="J336" s="69" t="n">
        <f aca="false">(IF(AND(($B336&gt;=Input!$O$36),($B336&lt;=Input!$O$38)),$J335+Input!$O$37/Input!$O$39,$J335))</f>
        <v>0</v>
      </c>
      <c r="K336" s="69"/>
      <c r="L336" s="69" t="n">
        <f aca="false">$D336+$E336+$F336+$H336+$I336+$J336</f>
        <v>-216306.521412162</v>
      </c>
    </row>
    <row r="337" customFormat="false" ht="12.8" hidden="false" customHeight="false" outlineLevel="0" collapsed="false">
      <c r="A337" s="76" t="n">
        <v>333</v>
      </c>
      <c r="B337" s="68" t="n">
        <f aca="false">EOMONTH(Input!$C$7,A337)</f>
        <v>53052</v>
      </c>
      <c r="C337" s="68"/>
      <c r="D337" s="69" t="n">
        <f aca="false">IF($B337&gt;Input!$O$22,$D336,($D336+Input!$O$28)*(1+Input!$O$27/(100*12)))</f>
        <v>87713.2018367199</v>
      </c>
      <c r="E337" s="69" t="n">
        <f aca="false">IF($B337&gt;Input!$O$29,$E336,($E336+Input!$O$35)*(1+Input!$O$34/(100*12)))</f>
        <v>95980.2767511178</v>
      </c>
      <c r="F337" s="69" t="n">
        <f aca="false">IF($B337&gt;Input!$O$36,$F336,($F336+Input!$O$42)*(1+Input!$O$41/(100*12)))</f>
        <v>0</v>
      </c>
      <c r="G337" s="68"/>
      <c r="H337" s="69" t="n">
        <f aca="false">(IF(AND(($B337&gt;=Input!$O$22),($B337&lt;=Input!$O$24)),$H336+Input!$O$23/Input!$O$25,$H336))</f>
        <v>-200000</v>
      </c>
      <c r="I337" s="69" t="n">
        <f aca="false">(IF(AND(($B337&gt;Input!$O$29),($B337&lt;=Input!$O$31)),$I336+Input!$O$30/Input!$O$32,$I336))</f>
        <v>-200000</v>
      </c>
      <c r="J337" s="69" t="n">
        <f aca="false">(IF(AND(($B337&gt;=Input!$O$36),($B337&lt;=Input!$O$38)),$J336+Input!$O$37/Input!$O$39,$J336))</f>
        <v>0</v>
      </c>
      <c r="K337" s="69"/>
      <c r="L337" s="69" t="n">
        <f aca="false">$D337+$E337+$F337+$H337+$I337+$J337</f>
        <v>-216306.521412162</v>
      </c>
    </row>
    <row r="338" customFormat="false" ht="12.8" hidden="false" customHeight="false" outlineLevel="0" collapsed="false">
      <c r="A338" s="76" t="n">
        <v>334</v>
      </c>
      <c r="B338" s="68" t="n">
        <f aca="false">EOMONTH(Input!$C$7,A338)</f>
        <v>53082</v>
      </c>
      <c r="C338" s="68"/>
      <c r="D338" s="69" t="n">
        <f aca="false">IF($B338&gt;Input!$O$22,$D337,($D337+Input!$O$28)*(1+Input!$O$27/(100*12)))</f>
        <v>87713.2018367199</v>
      </c>
      <c r="E338" s="69" t="n">
        <f aca="false">IF($B338&gt;Input!$O$29,$E337,($E337+Input!$O$35)*(1+Input!$O$34/(100*12)))</f>
        <v>95980.2767511178</v>
      </c>
      <c r="F338" s="69" t="n">
        <f aca="false">IF($B338&gt;Input!$O$36,$F337,($F337+Input!$O$42)*(1+Input!$O$41/(100*12)))</f>
        <v>0</v>
      </c>
      <c r="G338" s="68"/>
      <c r="H338" s="69" t="n">
        <f aca="false">(IF(AND(($B338&gt;=Input!$O$22),($B338&lt;=Input!$O$24)),$H337+Input!$O$23/Input!$O$25,$H337))</f>
        <v>-200000</v>
      </c>
      <c r="I338" s="69" t="n">
        <f aca="false">(IF(AND(($B338&gt;Input!$O$29),($B338&lt;=Input!$O$31)),$I337+Input!$O$30/Input!$O$32,$I337))</f>
        <v>-200000</v>
      </c>
      <c r="J338" s="69" t="n">
        <f aca="false">(IF(AND(($B338&gt;=Input!$O$36),($B338&lt;=Input!$O$38)),$J337+Input!$O$37/Input!$O$39,$J337))</f>
        <v>0</v>
      </c>
      <c r="K338" s="69"/>
      <c r="L338" s="69" t="n">
        <f aca="false">$D338+$E338+$F338+$H338+$I338+$J338</f>
        <v>-216306.521412162</v>
      </c>
    </row>
    <row r="339" customFormat="false" ht="12.8" hidden="false" customHeight="false" outlineLevel="0" collapsed="false">
      <c r="A339" s="76" t="n">
        <v>335</v>
      </c>
      <c r="B339" s="68" t="n">
        <f aca="false">EOMONTH(Input!$C$7,A339)</f>
        <v>53113</v>
      </c>
      <c r="C339" s="68"/>
      <c r="D339" s="69" t="n">
        <f aca="false">IF($B339&gt;Input!$O$22,$D338,($D338+Input!$O$28)*(1+Input!$O$27/(100*12)))</f>
        <v>87713.2018367199</v>
      </c>
      <c r="E339" s="69" t="n">
        <f aca="false">IF($B339&gt;Input!$O$29,$E338,($E338+Input!$O$35)*(1+Input!$O$34/(100*12)))</f>
        <v>95980.2767511178</v>
      </c>
      <c r="F339" s="69" t="n">
        <f aca="false">IF($B339&gt;Input!$O$36,$F338,($F338+Input!$O$42)*(1+Input!$O$41/(100*12)))</f>
        <v>0</v>
      </c>
      <c r="G339" s="68"/>
      <c r="H339" s="69" t="n">
        <f aca="false">(IF(AND(($B339&gt;=Input!$O$22),($B339&lt;=Input!$O$24)),$H338+Input!$O$23/Input!$O$25,$H338))</f>
        <v>-200000</v>
      </c>
      <c r="I339" s="69" t="n">
        <f aca="false">(IF(AND(($B339&gt;Input!$O$29),($B339&lt;=Input!$O$31)),$I338+Input!$O$30/Input!$O$32,$I338))</f>
        <v>-200000</v>
      </c>
      <c r="J339" s="69" t="n">
        <f aca="false">(IF(AND(($B339&gt;=Input!$O$36),($B339&lt;=Input!$O$38)),$J338+Input!$O$37/Input!$O$39,$J338))</f>
        <v>0</v>
      </c>
      <c r="K339" s="69"/>
      <c r="L339" s="69" t="n">
        <f aca="false">$D339+$E339+$F339+$H339+$I339+$J339</f>
        <v>-216306.521412162</v>
      </c>
    </row>
    <row r="340" customFormat="false" ht="12.8" hidden="false" customHeight="false" outlineLevel="0" collapsed="false">
      <c r="A340" s="76" t="n">
        <v>336</v>
      </c>
      <c r="B340" s="68" t="n">
        <f aca="false">EOMONTH(Input!$C$7,A340)</f>
        <v>53143</v>
      </c>
      <c r="C340" s="68"/>
      <c r="D340" s="69" t="n">
        <f aca="false">IF($B340&gt;Input!$O$22,$D339,($D339+Input!$O$28)*(1+Input!$O$27/(100*12)))</f>
        <v>87713.2018367199</v>
      </c>
      <c r="E340" s="69" t="n">
        <f aca="false">IF($B340&gt;Input!$O$29,$E339,($E339+Input!$O$35)*(1+Input!$O$34/(100*12)))</f>
        <v>95980.2767511178</v>
      </c>
      <c r="F340" s="69" t="n">
        <f aca="false">IF($B340&gt;Input!$O$36,$F339,($F339+Input!$O$42)*(1+Input!$O$41/(100*12)))</f>
        <v>0</v>
      </c>
      <c r="G340" s="68"/>
      <c r="H340" s="69" t="n">
        <f aca="false">(IF(AND(($B340&gt;=Input!$O$22),($B340&lt;=Input!$O$24)),$H339+Input!$O$23/Input!$O$25,$H339))</f>
        <v>-200000</v>
      </c>
      <c r="I340" s="69" t="n">
        <f aca="false">(IF(AND(($B340&gt;Input!$O$29),($B340&lt;=Input!$O$31)),$I339+Input!$O$30/Input!$O$32,$I339))</f>
        <v>-200000</v>
      </c>
      <c r="J340" s="69" t="n">
        <f aca="false">(IF(AND(($B340&gt;=Input!$O$36),($B340&lt;=Input!$O$38)),$J339+Input!$O$37/Input!$O$39,$J339))</f>
        <v>0</v>
      </c>
      <c r="K340" s="69"/>
      <c r="L340" s="69" t="n">
        <f aca="false">$D340+$E340+$F340+$H340+$I340+$J340</f>
        <v>-216306.521412162</v>
      </c>
    </row>
    <row r="341" customFormat="false" ht="12.8" hidden="false" customHeight="false" outlineLevel="0" collapsed="false">
      <c r="A341" s="76" t="n">
        <v>337</v>
      </c>
      <c r="B341" s="68" t="n">
        <f aca="false">EOMONTH(Input!$C$7,A341)</f>
        <v>53174</v>
      </c>
      <c r="C341" s="68"/>
      <c r="D341" s="69" t="n">
        <f aca="false">IF($B341&gt;Input!$O$22,$D340,($D340+Input!$O$28)*(1+Input!$O$27/(100*12)))</f>
        <v>87713.2018367199</v>
      </c>
      <c r="E341" s="69" t="n">
        <f aca="false">IF($B341&gt;Input!$O$29,$E340,($E340+Input!$O$35)*(1+Input!$O$34/(100*12)))</f>
        <v>95980.2767511178</v>
      </c>
      <c r="F341" s="69" t="n">
        <f aca="false">IF($B341&gt;Input!$O$36,$F340,($F340+Input!$O$42)*(1+Input!$O$41/(100*12)))</f>
        <v>0</v>
      </c>
      <c r="G341" s="68"/>
      <c r="H341" s="69" t="n">
        <f aca="false">(IF(AND(($B341&gt;=Input!$O$22),($B341&lt;=Input!$O$24)),$H340+Input!$O$23/Input!$O$25,$H340))</f>
        <v>-200000</v>
      </c>
      <c r="I341" s="69" t="n">
        <f aca="false">(IF(AND(($B341&gt;Input!$O$29),($B341&lt;=Input!$O$31)),$I340+Input!$O$30/Input!$O$32,$I340))</f>
        <v>-200000</v>
      </c>
      <c r="J341" s="69" t="n">
        <f aca="false">(IF(AND(($B341&gt;=Input!$O$36),($B341&lt;=Input!$O$38)),$J340+Input!$O$37/Input!$O$39,$J340))</f>
        <v>0</v>
      </c>
      <c r="K341" s="69"/>
      <c r="L341" s="69" t="n">
        <f aca="false">$D341+$E341+$F341+$H341+$I341+$J341</f>
        <v>-216306.521412162</v>
      </c>
    </row>
    <row r="342" customFormat="false" ht="12.8" hidden="false" customHeight="false" outlineLevel="0" collapsed="false">
      <c r="A342" s="76" t="n">
        <v>338</v>
      </c>
      <c r="B342" s="68" t="n">
        <f aca="false">EOMONTH(Input!$C$7,A342)</f>
        <v>53205</v>
      </c>
      <c r="C342" s="68"/>
      <c r="D342" s="69" t="n">
        <f aca="false">IF($B342&gt;Input!$O$22,$D341,($D341+Input!$O$28)*(1+Input!$O$27/(100*12)))</f>
        <v>87713.2018367199</v>
      </c>
      <c r="E342" s="69" t="n">
        <f aca="false">IF($B342&gt;Input!$O$29,$E341,($E341+Input!$O$35)*(1+Input!$O$34/(100*12)))</f>
        <v>95980.2767511178</v>
      </c>
      <c r="F342" s="69" t="n">
        <f aca="false">IF($B342&gt;Input!$O$36,$F341,($F341+Input!$O$42)*(1+Input!$O$41/(100*12)))</f>
        <v>0</v>
      </c>
      <c r="G342" s="68"/>
      <c r="H342" s="69" t="n">
        <f aca="false">(IF(AND(($B342&gt;=Input!$O$22),($B342&lt;=Input!$O$24)),$H341+Input!$O$23/Input!$O$25,$H341))</f>
        <v>-200000</v>
      </c>
      <c r="I342" s="69" t="n">
        <f aca="false">(IF(AND(($B342&gt;Input!$O$29),($B342&lt;=Input!$O$31)),$I341+Input!$O$30/Input!$O$32,$I341))</f>
        <v>-200000</v>
      </c>
      <c r="J342" s="69" t="n">
        <f aca="false">(IF(AND(($B342&gt;=Input!$O$36),($B342&lt;=Input!$O$38)),$J341+Input!$O$37/Input!$O$39,$J341))</f>
        <v>0</v>
      </c>
      <c r="K342" s="69"/>
      <c r="L342" s="69" t="n">
        <f aca="false">$D342+$E342+$F342+$H342+$I342+$J342</f>
        <v>-216306.521412162</v>
      </c>
    </row>
    <row r="343" customFormat="false" ht="12.8" hidden="false" customHeight="false" outlineLevel="0" collapsed="false">
      <c r="A343" s="76" t="n">
        <v>339</v>
      </c>
      <c r="B343" s="68" t="n">
        <f aca="false">EOMONTH(Input!$C$7,A343)</f>
        <v>53235</v>
      </c>
      <c r="C343" s="68"/>
      <c r="D343" s="69" t="n">
        <f aca="false">IF($B343&gt;Input!$O$22,$D342,($D342+Input!$O$28)*(1+Input!$O$27/(100*12)))</f>
        <v>87713.2018367199</v>
      </c>
      <c r="E343" s="69" t="n">
        <f aca="false">IF($B343&gt;Input!$O$29,$E342,($E342+Input!$O$35)*(1+Input!$O$34/(100*12)))</f>
        <v>95980.2767511178</v>
      </c>
      <c r="F343" s="69" t="n">
        <f aca="false">IF($B343&gt;Input!$O$36,$F342,($F342+Input!$O$42)*(1+Input!$O$41/(100*12)))</f>
        <v>0</v>
      </c>
      <c r="G343" s="68"/>
      <c r="H343" s="69" t="n">
        <f aca="false">(IF(AND(($B343&gt;=Input!$O$22),($B343&lt;=Input!$O$24)),$H342+Input!$O$23/Input!$O$25,$H342))</f>
        <v>-200000</v>
      </c>
      <c r="I343" s="69" t="n">
        <f aca="false">(IF(AND(($B343&gt;Input!$O$29),($B343&lt;=Input!$O$31)),$I342+Input!$O$30/Input!$O$32,$I342))</f>
        <v>-200000</v>
      </c>
      <c r="J343" s="69" t="n">
        <f aca="false">(IF(AND(($B343&gt;=Input!$O$36),($B343&lt;=Input!$O$38)),$J342+Input!$O$37/Input!$O$39,$J342))</f>
        <v>0</v>
      </c>
      <c r="K343" s="69"/>
      <c r="L343" s="69" t="n">
        <f aca="false">$D343+$E343+$F343+$H343+$I343+$J343</f>
        <v>-216306.521412162</v>
      </c>
    </row>
    <row r="344" customFormat="false" ht="12.8" hidden="false" customHeight="false" outlineLevel="0" collapsed="false">
      <c r="A344" s="76" t="n">
        <v>340</v>
      </c>
      <c r="B344" s="68" t="n">
        <f aca="false">EOMONTH(Input!$C$7,A344)</f>
        <v>53266</v>
      </c>
      <c r="C344" s="68"/>
      <c r="D344" s="69" t="n">
        <f aca="false">IF($B344&gt;Input!$O$22,$D343,($D343+Input!$O$28)*(1+Input!$O$27/(100*12)))</f>
        <v>87713.2018367199</v>
      </c>
      <c r="E344" s="69" t="n">
        <f aca="false">IF($B344&gt;Input!$O$29,$E343,($E343+Input!$O$35)*(1+Input!$O$34/(100*12)))</f>
        <v>95980.2767511178</v>
      </c>
      <c r="F344" s="69" t="n">
        <f aca="false">IF($B344&gt;Input!$O$36,$F343,($F343+Input!$O$42)*(1+Input!$O$41/(100*12)))</f>
        <v>0</v>
      </c>
      <c r="G344" s="68"/>
      <c r="H344" s="69" t="n">
        <f aca="false">(IF(AND(($B344&gt;=Input!$O$22),($B344&lt;=Input!$O$24)),$H343+Input!$O$23/Input!$O$25,$H343))</f>
        <v>-200000</v>
      </c>
      <c r="I344" s="69" t="n">
        <f aca="false">(IF(AND(($B344&gt;Input!$O$29),($B344&lt;=Input!$O$31)),$I343+Input!$O$30/Input!$O$32,$I343))</f>
        <v>-200000</v>
      </c>
      <c r="J344" s="69" t="n">
        <f aca="false">(IF(AND(($B344&gt;=Input!$O$36),($B344&lt;=Input!$O$38)),$J343+Input!$O$37/Input!$O$39,$J343))</f>
        <v>0</v>
      </c>
      <c r="K344" s="69"/>
      <c r="L344" s="69" t="n">
        <f aca="false">$D344+$E344+$F344+$H344+$I344+$J344</f>
        <v>-216306.521412162</v>
      </c>
    </row>
    <row r="345" customFormat="false" ht="12.8" hidden="false" customHeight="false" outlineLevel="0" collapsed="false">
      <c r="A345" s="76" t="n">
        <v>341</v>
      </c>
      <c r="B345" s="68" t="n">
        <f aca="false">EOMONTH(Input!$C$7,A345)</f>
        <v>53296</v>
      </c>
      <c r="C345" s="68"/>
      <c r="D345" s="69" t="n">
        <f aca="false">IF($B345&gt;Input!$O$22,$D344,($D344+Input!$O$28)*(1+Input!$O$27/(100*12)))</f>
        <v>87713.2018367199</v>
      </c>
      <c r="E345" s="69" t="n">
        <f aca="false">IF($B345&gt;Input!$O$29,$E344,($E344+Input!$O$35)*(1+Input!$O$34/(100*12)))</f>
        <v>95980.2767511178</v>
      </c>
      <c r="F345" s="69" t="n">
        <f aca="false">IF($B345&gt;Input!$O$36,$F344,($F344+Input!$O$42)*(1+Input!$O$41/(100*12)))</f>
        <v>0</v>
      </c>
      <c r="G345" s="68"/>
      <c r="H345" s="69" t="n">
        <f aca="false">(IF(AND(($B345&gt;=Input!$O$22),($B345&lt;=Input!$O$24)),$H344+Input!$O$23/Input!$O$25,$H344))</f>
        <v>-200000</v>
      </c>
      <c r="I345" s="69" t="n">
        <f aca="false">(IF(AND(($B345&gt;Input!$O$29),($B345&lt;=Input!$O$31)),$I344+Input!$O$30/Input!$O$32,$I344))</f>
        <v>-200000</v>
      </c>
      <c r="J345" s="69" t="n">
        <f aca="false">(IF(AND(($B345&gt;=Input!$O$36),($B345&lt;=Input!$O$38)),$J344+Input!$O$37/Input!$O$39,$J344))</f>
        <v>0</v>
      </c>
      <c r="K345" s="69"/>
      <c r="L345" s="69" t="n">
        <f aca="false">$D345+$E345+$F345+$H345+$I345+$J345</f>
        <v>-216306.521412162</v>
      </c>
    </row>
    <row r="346" customFormat="false" ht="12.8" hidden="false" customHeight="false" outlineLevel="0" collapsed="false">
      <c r="A346" s="76" t="n">
        <v>342</v>
      </c>
      <c r="B346" s="68" t="n">
        <f aca="false">EOMONTH(Input!$C$7,A346)</f>
        <v>53327</v>
      </c>
      <c r="C346" s="68"/>
      <c r="D346" s="69" t="n">
        <f aca="false">IF($B346&gt;Input!$O$22,$D345,($D345+Input!$O$28)*(1+Input!$O$27/(100*12)))</f>
        <v>87713.2018367199</v>
      </c>
      <c r="E346" s="69" t="n">
        <f aca="false">IF($B346&gt;Input!$O$29,$E345,($E345+Input!$O$35)*(1+Input!$O$34/(100*12)))</f>
        <v>95980.2767511178</v>
      </c>
      <c r="F346" s="69" t="n">
        <f aca="false">IF($B346&gt;Input!$O$36,$F345,($F345+Input!$O$42)*(1+Input!$O$41/(100*12)))</f>
        <v>0</v>
      </c>
      <c r="G346" s="68"/>
      <c r="H346" s="69" t="n">
        <f aca="false">(IF(AND(($B346&gt;=Input!$O$22),($B346&lt;=Input!$O$24)),$H345+Input!$O$23/Input!$O$25,$H345))</f>
        <v>-200000</v>
      </c>
      <c r="I346" s="69" t="n">
        <f aca="false">(IF(AND(($B346&gt;Input!$O$29),($B346&lt;=Input!$O$31)),$I345+Input!$O$30/Input!$O$32,$I345))</f>
        <v>-200000</v>
      </c>
      <c r="J346" s="69" t="n">
        <f aca="false">(IF(AND(($B346&gt;=Input!$O$36),($B346&lt;=Input!$O$38)),$J345+Input!$O$37/Input!$O$39,$J345))</f>
        <v>0</v>
      </c>
      <c r="K346" s="69"/>
      <c r="L346" s="69" t="n">
        <f aca="false">$D346+$E346+$F346+$H346+$I346+$J346</f>
        <v>-216306.521412162</v>
      </c>
    </row>
    <row r="347" customFormat="false" ht="12.8" hidden="false" customHeight="false" outlineLevel="0" collapsed="false">
      <c r="A347" s="76" t="n">
        <v>343</v>
      </c>
      <c r="B347" s="68" t="n">
        <f aca="false">EOMONTH(Input!$C$7,A347)</f>
        <v>53358</v>
      </c>
      <c r="C347" s="68"/>
      <c r="D347" s="69" t="n">
        <f aca="false">IF($B347&gt;Input!$O$22,$D346,($D346+Input!$O$28)*(1+Input!$O$27/(100*12)))</f>
        <v>87713.2018367199</v>
      </c>
      <c r="E347" s="69" t="n">
        <f aca="false">IF($B347&gt;Input!$O$29,$E346,($E346+Input!$O$35)*(1+Input!$O$34/(100*12)))</f>
        <v>95980.2767511178</v>
      </c>
      <c r="F347" s="69" t="n">
        <f aca="false">IF($B347&gt;Input!$O$36,$F346,($F346+Input!$O$42)*(1+Input!$O$41/(100*12)))</f>
        <v>0</v>
      </c>
      <c r="G347" s="68"/>
      <c r="H347" s="69" t="n">
        <f aca="false">(IF(AND(($B347&gt;=Input!$O$22),($B347&lt;=Input!$O$24)),$H346+Input!$O$23/Input!$O$25,$H346))</f>
        <v>-200000</v>
      </c>
      <c r="I347" s="69" t="n">
        <f aca="false">(IF(AND(($B347&gt;Input!$O$29),($B347&lt;=Input!$O$31)),$I346+Input!$O$30/Input!$O$32,$I346))</f>
        <v>-200000</v>
      </c>
      <c r="J347" s="69" t="n">
        <f aca="false">(IF(AND(($B347&gt;=Input!$O$36),($B347&lt;=Input!$O$38)),$J346+Input!$O$37/Input!$O$39,$J346))</f>
        <v>0</v>
      </c>
      <c r="K347" s="69"/>
      <c r="L347" s="69" t="n">
        <f aca="false">$D347+$E347+$F347+$H347+$I347+$J347</f>
        <v>-216306.521412162</v>
      </c>
    </row>
    <row r="348" customFormat="false" ht="12.8" hidden="false" customHeight="false" outlineLevel="0" collapsed="false">
      <c r="A348" s="76" t="n">
        <v>344</v>
      </c>
      <c r="B348" s="68" t="n">
        <f aca="false">EOMONTH(Input!$C$7,A348)</f>
        <v>53386</v>
      </c>
      <c r="C348" s="68"/>
      <c r="D348" s="69" t="n">
        <f aca="false">IF($B348&gt;Input!$O$22,$D347,($D347+Input!$O$28)*(1+Input!$O$27/(100*12)))</f>
        <v>87713.2018367199</v>
      </c>
      <c r="E348" s="69" t="n">
        <f aca="false">IF($B348&gt;Input!$O$29,$E347,($E347+Input!$O$35)*(1+Input!$O$34/(100*12)))</f>
        <v>95980.2767511178</v>
      </c>
      <c r="F348" s="69" t="n">
        <f aca="false">IF($B348&gt;Input!$O$36,$F347,($F347+Input!$O$42)*(1+Input!$O$41/(100*12)))</f>
        <v>0</v>
      </c>
      <c r="G348" s="68"/>
      <c r="H348" s="69" t="n">
        <f aca="false">(IF(AND(($B348&gt;=Input!$O$22),($B348&lt;=Input!$O$24)),$H347+Input!$O$23/Input!$O$25,$H347))</f>
        <v>-200000</v>
      </c>
      <c r="I348" s="69" t="n">
        <f aca="false">(IF(AND(($B348&gt;Input!$O$29),($B348&lt;=Input!$O$31)),$I347+Input!$O$30/Input!$O$32,$I347))</f>
        <v>-200000</v>
      </c>
      <c r="J348" s="69" t="n">
        <f aca="false">(IF(AND(($B348&gt;=Input!$O$36),($B348&lt;=Input!$O$38)),$J347+Input!$O$37/Input!$O$39,$J347))</f>
        <v>0</v>
      </c>
      <c r="K348" s="69"/>
      <c r="L348" s="69" t="n">
        <f aca="false">$D348+$E348+$F348+$H348+$I348+$J348</f>
        <v>-216306.521412162</v>
      </c>
    </row>
    <row r="349" customFormat="false" ht="12.8" hidden="false" customHeight="false" outlineLevel="0" collapsed="false">
      <c r="A349" s="76" t="n">
        <v>345</v>
      </c>
      <c r="B349" s="68" t="n">
        <f aca="false">EOMONTH(Input!$C$7,A349)</f>
        <v>53417</v>
      </c>
      <c r="C349" s="68"/>
      <c r="D349" s="69" t="n">
        <f aca="false">IF($B349&gt;Input!$O$22,$D348,($D348+Input!$O$28)*(1+Input!$O$27/(100*12)))</f>
        <v>87713.2018367199</v>
      </c>
      <c r="E349" s="69" t="n">
        <f aca="false">IF($B349&gt;Input!$O$29,$E348,($E348+Input!$O$35)*(1+Input!$O$34/(100*12)))</f>
        <v>95980.2767511178</v>
      </c>
      <c r="F349" s="69" t="n">
        <f aca="false">IF($B349&gt;Input!$O$36,$F348,($F348+Input!$O$42)*(1+Input!$O$41/(100*12)))</f>
        <v>0</v>
      </c>
      <c r="G349" s="68"/>
      <c r="H349" s="69" t="n">
        <f aca="false">(IF(AND(($B349&gt;=Input!$O$22),($B349&lt;=Input!$O$24)),$H348+Input!$O$23/Input!$O$25,$H348))</f>
        <v>-200000</v>
      </c>
      <c r="I349" s="69" t="n">
        <f aca="false">(IF(AND(($B349&gt;Input!$O$29),($B349&lt;=Input!$O$31)),$I348+Input!$O$30/Input!$O$32,$I348))</f>
        <v>-200000</v>
      </c>
      <c r="J349" s="69" t="n">
        <f aca="false">(IF(AND(($B349&gt;=Input!$O$36),($B349&lt;=Input!$O$38)),$J348+Input!$O$37/Input!$O$39,$J348))</f>
        <v>0</v>
      </c>
      <c r="K349" s="69"/>
      <c r="L349" s="69" t="n">
        <f aca="false">$D349+$E349+$F349+$H349+$I349+$J349</f>
        <v>-216306.521412162</v>
      </c>
    </row>
    <row r="350" customFormat="false" ht="12.8" hidden="false" customHeight="false" outlineLevel="0" collapsed="false">
      <c r="A350" s="76" t="n">
        <v>346</v>
      </c>
      <c r="B350" s="68" t="n">
        <f aca="false">EOMONTH(Input!$C$7,A350)</f>
        <v>53447</v>
      </c>
      <c r="C350" s="68"/>
      <c r="D350" s="69" t="n">
        <f aca="false">IF($B350&gt;Input!$O$22,$D349,($D349+Input!$O$28)*(1+Input!$O$27/(100*12)))</f>
        <v>87713.2018367199</v>
      </c>
      <c r="E350" s="69" t="n">
        <f aca="false">IF($B350&gt;Input!$O$29,$E349,($E349+Input!$O$35)*(1+Input!$O$34/(100*12)))</f>
        <v>95980.2767511178</v>
      </c>
      <c r="F350" s="69" t="n">
        <f aca="false">IF($B350&gt;Input!$O$36,$F349,($F349+Input!$O$42)*(1+Input!$O$41/(100*12)))</f>
        <v>0</v>
      </c>
      <c r="G350" s="68"/>
      <c r="H350" s="69" t="n">
        <f aca="false">(IF(AND(($B350&gt;=Input!$O$22),($B350&lt;=Input!$O$24)),$H349+Input!$O$23/Input!$O$25,$H349))</f>
        <v>-200000</v>
      </c>
      <c r="I350" s="69" t="n">
        <f aca="false">(IF(AND(($B350&gt;Input!$O$29),($B350&lt;=Input!$O$31)),$I349+Input!$O$30/Input!$O$32,$I349))</f>
        <v>-200000</v>
      </c>
      <c r="J350" s="69" t="n">
        <f aca="false">(IF(AND(($B350&gt;=Input!$O$36),($B350&lt;=Input!$O$38)),$J349+Input!$O$37/Input!$O$39,$J349))</f>
        <v>0</v>
      </c>
      <c r="K350" s="69"/>
      <c r="L350" s="69" t="n">
        <f aca="false">$D350+$E350+$F350+$H350+$I350+$J350</f>
        <v>-216306.521412162</v>
      </c>
    </row>
    <row r="351" customFormat="false" ht="12.8" hidden="false" customHeight="false" outlineLevel="0" collapsed="false">
      <c r="A351" s="76" t="n">
        <v>347</v>
      </c>
      <c r="B351" s="68" t="n">
        <f aca="false">EOMONTH(Input!$C$7,A351)</f>
        <v>53478</v>
      </c>
      <c r="C351" s="68"/>
      <c r="D351" s="69" t="n">
        <f aca="false">IF($B351&gt;Input!$O$22,$D350,($D350+Input!$O$28)*(1+Input!$O$27/(100*12)))</f>
        <v>87713.2018367199</v>
      </c>
      <c r="E351" s="69" t="n">
        <f aca="false">IF($B351&gt;Input!$O$29,$E350,($E350+Input!$O$35)*(1+Input!$O$34/(100*12)))</f>
        <v>95980.2767511178</v>
      </c>
      <c r="F351" s="69" t="n">
        <f aca="false">IF($B351&gt;Input!$O$36,$F350,($F350+Input!$O$42)*(1+Input!$O$41/(100*12)))</f>
        <v>0</v>
      </c>
      <c r="G351" s="68"/>
      <c r="H351" s="69" t="n">
        <f aca="false">(IF(AND(($B351&gt;=Input!$O$22),($B351&lt;=Input!$O$24)),$H350+Input!$O$23/Input!$O$25,$H350))</f>
        <v>-200000</v>
      </c>
      <c r="I351" s="69" t="n">
        <f aca="false">(IF(AND(($B351&gt;Input!$O$29),($B351&lt;=Input!$O$31)),$I350+Input!$O$30/Input!$O$32,$I350))</f>
        <v>-200000</v>
      </c>
      <c r="J351" s="69" t="n">
        <f aca="false">(IF(AND(($B351&gt;=Input!$O$36),($B351&lt;=Input!$O$38)),$J350+Input!$O$37/Input!$O$39,$J350))</f>
        <v>0</v>
      </c>
      <c r="K351" s="69"/>
      <c r="L351" s="69" t="n">
        <f aca="false">$D351+$E351+$F351+$H351+$I351+$J351</f>
        <v>-216306.521412162</v>
      </c>
    </row>
    <row r="352" customFormat="false" ht="12.8" hidden="false" customHeight="false" outlineLevel="0" collapsed="false">
      <c r="A352" s="76" t="n">
        <v>348</v>
      </c>
      <c r="B352" s="68" t="n">
        <f aca="false">EOMONTH(Input!$C$7,A352)</f>
        <v>53508</v>
      </c>
      <c r="C352" s="68"/>
      <c r="D352" s="69" t="n">
        <f aca="false">IF($B352&gt;Input!$O$22,$D351,($D351+Input!$O$28)*(1+Input!$O$27/(100*12)))</f>
        <v>87713.2018367199</v>
      </c>
      <c r="E352" s="69" t="n">
        <f aca="false">IF($B352&gt;Input!$O$29,$E351,($E351+Input!$O$35)*(1+Input!$O$34/(100*12)))</f>
        <v>95980.2767511178</v>
      </c>
      <c r="F352" s="69" t="n">
        <f aca="false">IF($B352&gt;Input!$O$36,$F351,($F351+Input!$O$42)*(1+Input!$O$41/(100*12)))</f>
        <v>0</v>
      </c>
      <c r="G352" s="68"/>
      <c r="H352" s="69" t="n">
        <f aca="false">(IF(AND(($B352&gt;=Input!$O$22),($B352&lt;=Input!$O$24)),$H351+Input!$O$23/Input!$O$25,$H351))</f>
        <v>-200000</v>
      </c>
      <c r="I352" s="69" t="n">
        <f aca="false">(IF(AND(($B352&gt;Input!$O$29),($B352&lt;=Input!$O$31)),$I351+Input!$O$30/Input!$O$32,$I351))</f>
        <v>-200000</v>
      </c>
      <c r="J352" s="69" t="n">
        <f aca="false">(IF(AND(($B352&gt;=Input!$O$36),($B352&lt;=Input!$O$38)),$J351+Input!$O$37/Input!$O$39,$J351))</f>
        <v>0</v>
      </c>
      <c r="K352" s="69"/>
      <c r="L352" s="69" t="n">
        <f aca="false">$D352+$E352+$F352+$H352+$I352+$J352</f>
        <v>-216306.521412162</v>
      </c>
    </row>
    <row r="353" customFormat="false" ht="12.8" hidden="false" customHeight="false" outlineLevel="0" collapsed="false">
      <c r="A353" s="76" t="n">
        <v>349</v>
      </c>
      <c r="B353" s="68" t="n">
        <f aca="false">EOMONTH(Input!$C$7,A353)</f>
        <v>53539</v>
      </c>
      <c r="C353" s="68"/>
      <c r="D353" s="69" t="n">
        <f aca="false">IF($B353&gt;Input!$O$22,$D352,($D352+Input!$O$28)*(1+Input!$O$27/(100*12)))</f>
        <v>87713.2018367199</v>
      </c>
      <c r="E353" s="69" t="n">
        <f aca="false">IF($B353&gt;Input!$O$29,$E352,($E352+Input!$O$35)*(1+Input!$O$34/(100*12)))</f>
        <v>95980.2767511178</v>
      </c>
      <c r="F353" s="69" t="n">
        <f aca="false">IF($B353&gt;Input!$O$36,$F352,($F352+Input!$O$42)*(1+Input!$O$41/(100*12)))</f>
        <v>0</v>
      </c>
      <c r="G353" s="68"/>
      <c r="H353" s="69" t="n">
        <f aca="false">(IF(AND(($B353&gt;=Input!$O$22),($B353&lt;=Input!$O$24)),$H352+Input!$O$23/Input!$O$25,$H352))</f>
        <v>-200000</v>
      </c>
      <c r="I353" s="69" t="n">
        <f aca="false">(IF(AND(($B353&gt;Input!$O$29),($B353&lt;=Input!$O$31)),$I352+Input!$O$30/Input!$O$32,$I352))</f>
        <v>-200000</v>
      </c>
      <c r="J353" s="69" t="n">
        <f aca="false">(IF(AND(($B353&gt;=Input!$O$36),($B353&lt;=Input!$O$38)),$J352+Input!$O$37/Input!$O$39,$J352))</f>
        <v>0</v>
      </c>
      <c r="K353" s="69"/>
      <c r="L353" s="69" t="n">
        <f aca="false">$D353+$E353+$F353+$H353+$I353+$J353</f>
        <v>-216306.521412162</v>
      </c>
    </row>
    <row r="354" customFormat="false" ht="12.8" hidden="false" customHeight="false" outlineLevel="0" collapsed="false">
      <c r="A354" s="76" t="n">
        <v>350</v>
      </c>
      <c r="B354" s="68" t="n">
        <f aca="false">EOMONTH(Input!$C$7,A354)</f>
        <v>53570</v>
      </c>
      <c r="C354" s="68"/>
      <c r="D354" s="69" t="n">
        <f aca="false">IF($B354&gt;Input!$O$22,$D353,($D353+Input!$O$28)*(1+Input!$O$27/(100*12)))</f>
        <v>87713.2018367199</v>
      </c>
      <c r="E354" s="69" t="n">
        <f aca="false">IF($B354&gt;Input!$O$29,$E353,($E353+Input!$O$35)*(1+Input!$O$34/(100*12)))</f>
        <v>95980.2767511178</v>
      </c>
      <c r="F354" s="69" t="n">
        <f aca="false">IF($B354&gt;Input!$O$36,$F353,($F353+Input!$O$42)*(1+Input!$O$41/(100*12)))</f>
        <v>0</v>
      </c>
      <c r="G354" s="68"/>
      <c r="H354" s="69" t="n">
        <f aca="false">(IF(AND(($B354&gt;=Input!$O$22),($B354&lt;=Input!$O$24)),$H353+Input!$O$23/Input!$O$25,$H353))</f>
        <v>-200000</v>
      </c>
      <c r="I354" s="69" t="n">
        <f aca="false">(IF(AND(($B354&gt;Input!$O$29),($B354&lt;=Input!$O$31)),$I353+Input!$O$30/Input!$O$32,$I353))</f>
        <v>-200000</v>
      </c>
      <c r="J354" s="69" t="n">
        <f aca="false">(IF(AND(($B354&gt;=Input!$O$36),($B354&lt;=Input!$O$38)),$J353+Input!$O$37/Input!$O$39,$J353))</f>
        <v>0</v>
      </c>
      <c r="K354" s="69"/>
      <c r="L354" s="69" t="n">
        <f aca="false">$D354+$E354+$F354+$H354+$I354+$J354</f>
        <v>-216306.521412162</v>
      </c>
    </row>
    <row r="355" customFormat="false" ht="12.8" hidden="false" customHeight="false" outlineLevel="0" collapsed="false">
      <c r="A355" s="76" t="n">
        <v>351</v>
      </c>
      <c r="B355" s="68" t="n">
        <f aca="false">EOMONTH(Input!$C$7,A355)</f>
        <v>53600</v>
      </c>
      <c r="C355" s="68"/>
      <c r="D355" s="69" t="n">
        <f aca="false">IF($B355&gt;Input!$O$22,$D354,($D354+Input!$O$28)*(1+Input!$O$27/(100*12)))</f>
        <v>87713.2018367199</v>
      </c>
      <c r="E355" s="69" t="n">
        <f aca="false">IF($B355&gt;Input!$O$29,$E354,($E354+Input!$O$35)*(1+Input!$O$34/(100*12)))</f>
        <v>95980.2767511178</v>
      </c>
      <c r="F355" s="69" t="n">
        <f aca="false">IF($B355&gt;Input!$O$36,$F354,($F354+Input!$O$42)*(1+Input!$O$41/(100*12)))</f>
        <v>0</v>
      </c>
      <c r="G355" s="68"/>
      <c r="H355" s="69" t="n">
        <f aca="false">(IF(AND(($B355&gt;=Input!$O$22),($B355&lt;=Input!$O$24)),$H354+Input!$O$23/Input!$O$25,$H354))</f>
        <v>-200000</v>
      </c>
      <c r="I355" s="69" t="n">
        <f aca="false">(IF(AND(($B355&gt;Input!$O$29),($B355&lt;=Input!$O$31)),$I354+Input!$O$30/Input!$O$32,$I354))</f>
        <v>-200000</v>
      </c>
      <c r="J355" s="69" t="n">
        <f aca="false">(IF(AND(($B355&gt;=Input!$O$36),($B355&lt;=Input!$O$38)),$J354+Input!$O$37/Input!$O$39,$J354))</f>
        <v>0</v>
      </c>
      <c r="K355" s="69"/>
      <c r="L355" s="69" t="n">
        <f aca="false">$D355+$E355+$F355+$H355+$I355+$J355</f>
        <v>-216306.521412162</v>
      </c>
    </row>
    <row r="356" customFormat="false" ht="12.8" hidden="false" customHeight="false" outlineLevel="0" collapsed="false">
      <c r="A356" s="76" t="n">
        <v>352</v>
      </c>
      <c r="B356" s="68" t="n">
        <f aca="false">EOMONTH(Input!$C$7,A356)</f>
        <v>53631</v>
      </c>
      <c r="C356" s="68"/>
      <c r="D356" s="69" t="n">
        <f aca="false">IF($B356&gt;Input!$O$22,$D355,($D355+Input!$O$28)*(1+Input!$O$27/(100*12)))</f>
        <v>87713.2018367199</v>
      </c>
      <c r="E356" s="69" t="n">
        <f aca="false">IF($B356&gt;Input!$O$29,$E355,($E355+Input!$O$35)*(1+Input!$O$34/(100*12)))</f>
        <v>95980.2767511178</v>
      </c>
      <c r="F356" s="69" t="n">
        <f aca="false">IF($B356&gt;Input!$O$36,$F355,($F355+Input!$O$42)*(1+Input!$O$41/(100*12)))</f>
        <v>0</v>
      </c>
      <c r="G356" s="68"/>
      <c r="H356" s="69" t="n">
        <f aca="false">(IF(AND(($B356&gt;=Input!$O$22),($B356&lt;=Input!$O$24)),$H355+Input!$O$23/Input!$O$25,$H355))</f>
        <v>-200000</v>
      </c>
      <c r="I356" s="69" t="n">
        <f aca="false">(IF(AND(($B356&gt;Input!$O$29),($B356&lt;=Input!$O$31)),$I355+Input!$O$30/Input!$O$32,$I355))</f>
        <v>-200000</v>
      </c>
      <c r="J356" s="69" t="n">
        <f aca="false">(IF(AND(($B356&gt;=Input!$O$36),($B356&lt;=Input!$O$38)),$J355+Input!$O$37/Input!$O$39,$J355))</f>
        <v>0</v>
      </c>
      <c r="K356" s="69"/>
      <c r="L356" s="69" t="n">
        <f aca="false">$D356+$E356+$F356+$H356+$I356+$J356</f>
        <v>-216306.521412162</v>
      </c>
    </row>
    <row r="357" customFormat="false" ht="12.8" hidden="false" customHeight="false" outlineLevel="0" collapsed="false">
      <c r="A357" s="76" t="n">
        <v>353</v>
      </c>
      <c r="B357" s="68" t="n">
        <f aca="false">EOMONTH(Input!$C$7,A357)</f>
        <v>53661</v>
      </c>
      <c r="C357" s="68"/>
      <c r="D357" s="69" t="n">
        <f aca="false">IF($B357&gt;Input!$O$22,$D356,($D356+Input!$O$28)*(1+Input!$O$27/(100*12)))</f>
        <v>87713.2018367199</v>
      </c>
      <c r="E357" s="69" t="n">
        <f aca="false">IF($B357&gt;Input!$O$29,$E356,($E356+Input!$O$35)*(1+Input!$O$34/(100*12)))</f>
        <v>95980.2767511178</v>
      </c>
      <c r="F357" s="69" t="n">
        <f aca="false">IF($B357&gt;Input!$O$36,$F356,($F356+Input!$O$42)*(1+Input!$O$41/(100*12)))</f>
        <v>0</v>
      </c>
      <c r="G357" s="68"/>
      <c r="H357" s="69" t="n">
        <f aca="false">(IF(AND(($B357&gt;=Input!$O$22),($B357&lt;=Input!$O$24)),$H356+Input!$O$23/Input!$O$25,$H356))</f>
        <v>-200000</v>
      </c>
      <c r="I357" s="69" t="n">
        <f aca="false">(IF(AND(($B357&gt;Input!$O$29),($B357&lt;=Input!$O$31)),$I356+Input!$O$30/Input!$O$32,$I356))</f>
        <v>-200000</v>
      </c>
      <c r="J357" s="69" t="n">
        <f aca="false">(IF(AND(($B357&gt;=Input!$O$36),($B357&lt;=Input!$O$38)),$J356+Input!$O$37/Input!$O$39,$J356))</f>
        <v>0</v>
      </c>
      <c r="K357" s="69"/>
      <c r="L357" s="69" t="n">
        <f aca="false">$D357+$E357+$F357+$H357+$I357+$J357</f>
        <v>-216306.521412162</v>
      </c>
    </row>
    <row r="358" customFormat="false" ht="12.8" hidden="false" customHeight="false" outlineLevel="0" collapsed="false">
      <c r="A358" s="76" t="n">
        <v>354</v>
      </c>
      <c r="B358" s="68" t="n">
        <f aca="false">EOMONTH(Input!$C$7,A358)</f>
        <v>53692</v>
      </c>
      <c r="C358" s="68"/>
      <c r="D358" s="69" t="n">
        <f aca="false">IF($B358&gt;Input!$O$22,$D357,($D357+Input!$O$28)*(1+Input!$O$27/(100*12)))</f>
        <v>87713.2018367199</v>
      </c>
      <c r="E358" s="69" t="n">
        <f aca="false">IF($B358&gt;Input!$O$29,$E357,($E357+Input!$O$35)*(1+Input!$O$34/(100*12)))</f>
        <v>95980.2767511178</v>
      </c>
      <c r="F358" s="69" t="n">
        <f aca="false">IF($B358&gt;Input!$O$36,$F357,($F357+Input!$O$42)*(1+Input!$O$41/(100*12)))</f>
        <v>0</v>
      </c>
      <c r="G358" s="68"/>
      <c r="H358" s="69" t="n">
        <f aca="false">(IF(AND(($B358&gt;=Input!$O$22),($B358&lt;=Input!$O$24)),$H357+Input!$O$23/Input!$O$25,$H357))</f>
        <v>-200000</v>
      </c>
      <c r="I358" s="69" t="n">
        <f aca="false">(IF(AND(($B358&gt;Input!$O$29),($B358&lt;=Input!$O$31)),$I357+Input!$O$30/Input!$O$32,$I357))</f>
        <v>-200000</v>
      </c>
      <c r="J358" s="69" t="n">
        <f aca="false">(IF(AND(($B358&gt;=Input!$O$36),($B358&lt;=Input!$O$38)),$J357+Input!$O$37/Input!$O$39,$J357))</f>
        <v>0</v>
      </c>
      <c r="K358" s="69"/>
      <c r="L358" s="69" t="n">
        <f aca="false">$D358+$E358+$F358+$H358+$I358+$J358</f>
        <v>-216306.521412162</v>
      </c>
    </row>
    <row r="359" customFormat="false" ht="12.8" hidden="false" customHeight="false" outlineLevel="0" collapsed="false">
      <c r="A359" s="76" t="n">
        <v>355</v>
      </c>
      <c r="B359" s="68" t="n">
        <f aca="false">EOMONTH(Input!$C$7,A359)</f>
        <v>53723</v>
      </c>
      <c r="C359" s="68"/>
      <c r="D359" s="69" t="n">
        <f aca="false">IF($B359&gt;Input!$O$22,$D358,($D358+Input!$O$28)*(1+Input!$O$27/(100*12)))</f>
        <v>87713.2018367199</v>
      </c>
      <c r="E359" s="69" t="n">
        <f aca="false">IF($B359&gt;Input!$O$29,$E358,($E358+Input!$O$35)*(1+Input!$O$34/(100*12)))</f>
        <v>95980.2767511178</v>
      </c>
      <c r="F359" s="69" t="n">
        <f aca="false">IF($B359&gt;Input!$O$36,$F358,($F358+Input!$O$42)*(1+Input!$O$41/(100*12)))</f>
        <v>0</v>
      </c>
      <c r="G359" s="68"/>
      <c r="H359" s="69" t="n">
        <f aca="false">(IF(AND(($B359&gt;=Input!$O$22),($B359&lt;=Input!$O$24)),$H358+Input!$O$23/Input!$O$25,$H358))</f>
        <v>-200000</v>
      </c>
      <c r="I359" s="69" t="n">
        <f aca="false">(IF(AND(($B359&gt;Input!$O$29),($B359&lt;=Input!$O$31)),$I358+Input!$O$30/Input!$O$32,$I358))</f>
        <v>-200000</v>
      </c>
      <c r="J359" s="69" t="n">
        <f aca="false">(IF(AND(($B359&gt;=Input!$O$36),($B359&lt;=Input!$O$38)),$J358+Input!$O$37/Input!$O$39,$J358))</f>
        <v>0</v>
      </c>
      <c r="K359" s="69"/>
      <c r="L359" s="69" t="n">
        <f aca="false">$D359+$E359+$F359+$H359+$I359+$J359</f>
        <v>-216306.521412162</v>
      </c>
    </row>
    <row r="360" customFormat="false" ht="12.8" hidden="false" customHeight="false" outlineLevel="0" collapsed="false">
      <c r="A360" s="76" t="n">
        <v>356</v>
      </c>
      <c r="B360" s="68" t="n">
        <f aca="false">EOMONTH(Input!$C$7,A360)</f>
        <v>53751</v>
      </c>
      <c r="C360" s="68"/>
      <c r="D360" s="69" t="n">
        <f aca="false">IF($B360&gt;Input!$O$22,$D359,($D359+Input!$O$28)*(1+Input!$O$27/(100*12)))</f>
        <v>87713.2018367199</v>
      </c>
      <c r="E360" s="69" t="n">
        <f aca="false">IF($B360&gt;Input!$O$29,$E359,($E359+Input!$O$35)*(1+Input!$O$34/(100*12)))</f>
        <v>95980.2767511178</v>
      </c>
      <c r="F360" s="69" t="n">
        <f aca="false">IF($B360&gt;Input!$O$36,$F359,($F359+Input!$O$42)*(1+Input!$O$41/(100*12)))</f>
        <v>0</v>
      </c>
      <c r="G360" s="68"/>
      <c r="H360" s="69" t="n">
        <f aca="false">(IF(AND(($B360&gt;=Input!$O$22),($B360&lt;=Input!$O$24)),$H359+Input!$O$23/Input!$O$25,$H359))</f>
        <v>-200000</v>
      </c>
      <c r="I360" s="69" t="n">
        <f aca="false">(IF(AND(($B360&gt;Input!$O$29),($B360&lt;=Input!$O$31)),$I359+Input!$O$30/Input!$O$32,$I359))</f>
        <v>-200000</v>
      </c>
      <c r="J360" s="69" t="n">
        <f aca="false">(IF(AND(($B360&gt;=Input!$O$36),($B360&lt;=Input!$O$38)),$J359+Input!$O$37/Input!$O$39,$J359))</f>
        <v>0</v>
      </c>
      <c r="K360" s="69"/>
      <c r="L360" s="69" t="n">
        <f aca="false">$D360+$E360+$F360+$H360+$I360+$J360</f>
        <v>-216306.521412162</v>
      </c>
    </row>
    <row r="361" customFormat="false" ht="12.8" hidden="false" customHeight="false" outlineLevel="0" collapsed="false">
      <c r="A361" s="76" t="n">
        <v>357</v>
      </c>
      <c r="B361" s="68" t="n">
        <f aca="false">EOMONTH(Input!$C$7,A361)</f>
        <v>53782</v>
      </c>
      <c r="C361" s="68"/>
      <c r="D361" s="69" t="n">
        <f aca="false">IF($B361&gt;Input!$O$22,$D360,($D360+Input!$O$28)*(1+Input!$O$27/(100*12)))</f>
        <v>87713.2018367199</v>
      </c>
      <c r="E361" s="69" t="n">
        <f aca="false">IF($B361&gt;Input!$O$29,$E360,($E360+Input!$O$35)*(1+Input!$O$34/(100*12)))</f>
        <v>95980.2767511178</v>
      </c>
      <c r="F361" s="69" t="n">
        <f aca="false">IF($B361&gt;Input!$O$36,$F360,($F360+Input!$O$42)*(1+Input!$O$41/(100*12)))</f>
        <v>0</v>
      </c>
      <c r="G361" s="68"/>
      <c r="H361" s="69" t="n">
        <f aca="false">(IF(AND(($B361&gt;=Input!$O$22),($B361&lt;=Input!$O$24)),$H360+Input!$O$23/Input!$O$25,$H360))</f>
        <v>-200000</v>
      </c>
      <c r="I361" s="69" t="n">
        <f aca="false">(IF(AND(($B361&gt;Input!$O$29),($B361&lt;=Input!$O$31)),$I360+Input!$O$30/Input!$O$32,$I360))</f>
        <v>-200000</v>
      </c>
      <c r="J361" s="69" t="n">
        <f aca="false">(IF(AND(($B361&gt;=Input!$O$36),($B361&lt;=Input!$O$38)),$J360+Input!$O$37/Input!$O$39,$J360))</f>
        <v>0</v>
      </c>
      <c r="K361" s="69"/>
      <c r="L361" s="69" t="n">
        <f aca="false">$D361+$E361+$F361+$H361+$I361+$J361</f>
        <v>-216306.521412162</v>
      </c>
    </row>
    <row r="362" customFormat="false" ht="12.8" hidden="false" customHeight="false" outlineLevel="0" collapsed="false">
      <c r="A362" s="76" t="n">
        <v>358</v>
      </c>
      <c r="B362" s="68" t="n">
        <f aca="false">EOMONTH(Input!$C$7,A362)</f>
        <v>53812</v>
      </c>
      <c r="C362" s="68"/>
      <c r="D362" s="69" t="n">
        <f aca="false">IF($B362&gt;Input!$O$22,$D361,($D361+Input!$O$28)*(1+Input!$O$27/(100*12)))</f>
        <v>87713.2018367199</v>
      </c>
      <c r="E362" s="69" t="n">
        <f aca="false">IF($B362&gt;Input!$O$29,$E361,($E361+Input!$O$35)*(1+Input!$O$34/(100*12)))</f>
        <v>95980.2767511178</v>
      </c>
      <c r="F362" s="69" t="n">
        <f aca="false">IF($B362&gt;Input!$O$36,$F361,($F361+Input!$O$42)*(1+Input!$O$41/(100*12)))</f>
        <v>0</v>
      </c>
      <c r="G362" s="68"/>
      <c r="H362" s="69" t="n">
        <f aca="false">(IF(AND(($B362&gt;=Input!$O$22),($B362&lt;=Input!$O$24)),$H361+Input!$O$23/Input!$O$25,$H361))</f>
        <v>-200000</v>
      </c>
      <c r="I362" s="69" t="n">
        <f aca="false">(IF(AND(($B362&gt;Input!$O$29),($B362&lt;=Input!$O$31)),$I361+Input!$O$30/Input!$O$32,$I361))</f>
        <v>-200000</v>
      </c>
      <c r="J362" s="69" t="n">
        <f aca="false">(IF(AND(($B362&gt;=Input!$O$36),($B362&lt;=Input!$O$38)),$J361+Input!$O$37/Input!$O$39,$J361))</f>
        <v>0</v>
      </c>
      <c r="K362" s="69"/>
      <c r="L362" s="69" t="n">
        <f aca="false">$D362+$E362+$F362+$H362+$I362+$J362</f>
        <v>-216306.521412162</v>
      </c>
    </row>
    <row r="363" customFormat="false" ht="12.8" hidden="false" customHeight="false" outlineLevel="0" collapsed="false">
      <c r="A363" s="76" t="n">
        <v>359</v>
      </c>
      <c r="B363" s="68" t="n">
        <f aca="false">EOMONTH(Input!$C$7,A363)</f>
        <v>53843</v>
      </c>
      <c r="C363" s="68"/>
      <c r="D363" s="69" t="n">
        <f aca="false">IF($B363&gt;Input!$O$22,$D362,($D362+Input!$O$28)*(1+Input!$O$27/(100*12)))</f>
        <v>87713.2018367199</v>
      </c>
      <c r="E363" s="69" t="n">
        <f aca="false">IF($B363&gt;Input!$O$29,$E362,($E362+Input!$O$35)*(1+Input!$O$34/(100*12)))</f>
        <v>95980.2767511178</v>
      </c>
      <c r="F363" s="69" t="n">
        <f aca="false">IF($B363&gt;Input!$O$36,$F362,($F362+Input!$O$42)*(1+Input!$O$41/(100*12)))</f>
        <v>0</v>
      </c>
      <c r="G363" s="68"/>
      <c r="H363" s="69" t="n">
        <f aca="false">(IF(AND(($B363&gt;=Input!$O$22),($B363&lt;=Input!$O$24)),$H362+Input!$O$23/Input!$O$25,$H362))</f>
        <v>-200000</v>
      </c>
      <c r="I363" s="69" t="n">
        <f aca="false">(IF(AND(($B363&gt;Input!$O$29),($B363&lt;=Input!$O$31)),$I362+Input!$O$30/Input!$O$32,$I362))</f>
        <v>-200000</v>
      </c>
      <c r="J363" s="69" t="n">
        <f aca="false">(IF(AND(($B363&gt;=Input!$O$36),($B363&lt;=Input!$O$38)),$J362+Input!$O$37/Input!$O$39,$J362))</f>
        <v>0</v>
      </c>
      <c r="K363" s="69"/>
      <c r="L363" s="69" t="n">
        <f aca="false">$D363+$E363+$F363+$H363+$I363+$J363</f>
        <v>-216306.521412162</v>
      </c>
    </row>
    <row r="364" customFormat="false" ht="12.8" hidden="false" customHeight="false" outlineLevel="0" collapsed="false">
      <c r="A364" s="67" t="n">
        <v>360</v>
      </c>
      <c r="B364" s="68" t="n">
        <f aca="false">EOMONTH(Input!$C$7,A364)</f>
        <v>53873</v>
      </c>
      <c r="C364" s="68"/>
      <c r="D364" s="69" t="n">
        <f aca="false">IF($B364&gt;Input!$O$22,$D363,($D363+Input!$O$28)*(1+Input!$O$27/(100*12)))</f>
        <v>87713.2018367199</v>
      </c>
      <c r="E364" s="69" t="n">
        <f aca="false">IF($B364&gt;Input!$O$29,$E363,($E363+Input!$O$35)*(1+Input!$O$34/(100*12)))</f>
        <v>95980.2767511178</v>
      </c>
      <c r="F364" s="69" t="n">
        <f aca="false">IF($B364&gt;Input!$O$36,$F363,($F363+Input!$O$42)*(1+Input!$O$41/(100*12)))</f>
        <v>0</v>
      </c>
      <c r="G364" s="68"/>
      <c r="H364" s="69" t="n">
        <f aca="false">(IF(AND(($B364&gt;=Input!$O$22),($B364&lt;=Input!$O$24)),$H363+Input!$O$23/Input!$O$25,$H363))</f>
        <v>-200000</v>
      </c>
      <c r="I364" s="69" t="n">
        <f aca="false">(IF(AND(($B364&gt;Input!$O$29),($B364&lt;=Input!$O$31)),$I363+Input!$O$30/Input!$O$32,$I363))</f>
        <v>-200000</v>
      </c>
      <c r="J364" s="69" t="n">
        <f aca="false">(IF(AND(($B364&gt;=Input!$O$36),($B364&lt;=Input!$O$38)),$J363+Input!$O$37/Input!$O$39,$J363))</f>
        <v>0</v>
      </c>
      <c r="K364" s="69"/>
      <c r="L364" s="69" t="n">
        <f aca="false">$D364+$E364+$F364+$H364+$I364+$J364</f>
        <v>-216306.521412162</v>
      </c>
    </row>
    <row r="365" customFormat="false" ht="12.8" hidden="false" customHeight="false" outlineLevel="0" collapsed="false">
      <c r="A365" s="67" t="n">
        <v>361</v>
      </c>
      <c r="B365" s="68" t="n">
        <f aca="false">EOMONTH(Input!$C$7,A365)</f>
        <v>53904</v>
      </c>
      <c r="C365" s="68"/>
      <c r="D365" s="69" t="n">
        <f aca="false">IF($B365&gt;Input!$O$22,$D364,($D364+Input!$O$28)*(1+Input!$O$27/(100*12)))</f>
        <v>87713.2018367199</v>
      </c>
      <c r="E365" s="69" t="n">
        <f aca="false">IF($B365&gt;Input!$O$29,$E364,($E364+Input!$O$35)*(1+Input!$O$34/(100*12)))</f>
        <v>95980.2767511178</v>
      </c>
      <c r="F365" s="69" t="n">
        <f aca="false">IF($B365&gt;Input!$O$36,$F364,($F364+Input!$O$42)*(1+Input!$O$41/(100*12)))</f>
        <v>0</v>
      </c>
      <c r="G365" s="68"/>
      <c r="H365" s="69" t="n">
        <f aca="false">(IF(AND(($B365&gt;=Input!$O$22),($B365&lt;=Input!$O$24)),$H364+Input!$O$23/Input!$O$25,$H364))</f>
        <v>-200000</v>
      </c>
      <c r="I365" s="69" t="n">
        <f aca="false">(IF(AND(($B365&gt;Input!$O$29),($B365&lt;=Input!$O$31)),$I364+Input!$O$30/Input!$O$32,$I364))</f>
        <v>-200000</v>
      </c>
      <c r="J365" s="69" t="n">
        <f aca="false">(IF(AND(($B365&gt;=Input!$O$36),($B365&lt;=Input!$O$38)),$J364+Input!$O$37/Input!$O$39,$J364))</f>
        <v>0</v>
      </c>
      <c r="K365" s="69"/>
      <c r="L365" s="69" t="n">
        <f aca="false">$D365+$E365+$F365+$H365+$I365+$J365</f>
        <v>-216306.521412162</v>
      </c>
    </row>
    <row r="366" customFormat="false" ht="12.8" hidden="false" customHeight="false" outlineLevel="0" collapsed="false">
      <c r="A366" s="67" t="n">
        <v>362</v>
      </c>
      <c r="B366" s="68" t="n">
        <f aca="false">EOMONTH(Input!$C$7,A366)</f>
        <v>53935</v>
      </c>
      <c r="C366" s="68"/>
      <c r="D366" s="69" t="n">
        <f aca="false">IF($B366&gt;Input!$O$22,$D365,($D365+Input!$O$28)*(1+Input!$O$27/(100*12)))</f>
        <v>87713.2018367199</v>
      </c>
      <c r="E366" s="69" t="n">
        <f aca="false">IF($B366&gt;Input!$O$29,$E365,($E365+Input!$O$35)*(1+Input!$O$34/(100*12)))</f>
        <v>95980.2767511178</v>
      </c>
      <c r="F366" s="69" t="n">
        <f aca="false">IF($B366&gt;Input!$O$36,$F365,($F365+Input!$O$42)*(1+Input!$O$41/(100*12)))</f>
        <v>0</v>
      </c>
      <c r="G366" s="68"/>
      <c r="H366" s="69" t="n">
        <f aca="false">(IF(AND(($B366&gt;=Input!$O$22),($B366&lt;=Input!$O$24)),$H365+Input!$O$23/Input!$O$25,$H365))</f>
        <v>-200000</v>
      </c>
      <c r="I366" s="69" t="n">
        <f aca="false">(IF(AND(($B366&gt;Input!$O$29),($B366&lt;=Input!$O$31)),$I365+Input!$O$30/Input!$O$32,$I365))</f>
        <v>-200000</v>
      </c>
      <c r="J366" s="69" t="n">
        <f aca="false">(IF(AND(($B366&gt;=Input!$O$36),($B366&lt;=Input!$O$38)),$J365+Input!$O$37/Input!$O$39,$J365))</f>
        <v>0</v>
      </c>
      <c r="K366" s="69"/>
      <c r="L366" s="69" t="n">
        <f aca="false">$D366+$E366+$F366+$H366+$I366+$J366</f>
        <v>-216306.521412162</v>
      </c>
    </row>
    <row r="367" customFormat="false" ht="12.8" hidden="false" customHeight="false" outlineLevel="0" collapsed="false">
      <c r="A367" s="67" t="n">
        <v>363</v>
      </c>
      <c r="B367" s="68" t="n">
        <f aca="false">EOMONTH(Input!$C$7,A367)</f>
        <v>53965</v>
      </c>
      <c r="C367" s="68"/>
      <c r="D367" s="69" t="n">
        <f aca="false">IF($B367&gt;Input!$O$22,$D366,($D366+Input!$O$28)*(1+Input!$O$27/(100*12)))</f>
        <v>87713.2018367199</v>
      </c>
      <c r="E367" s="69" t="n">
        <f aca="false">IF($B367&gt;Input!$O$29,$E366,($E366+Input!$O$35)*(1+Input!$O$34/(100*12)))</f>
        <v>95980.2767511178</v>
      </c>
      <c r="F367" s="69" t="n">
        <f aca="false">IF($B367&gt;Input!$O$36,$F366,($F366+Input!$O$42)*(1+Input!$O$41/(100*12)))</f>
        <v>0</v>
      </c>
      <c r="G367" s="68"/>
      <c r="H367" s="69" t="n">
        <f aca="false">(IF(AND(($B367&gt;=Input!$O$22),($B367&lt;=Input!$O$24)),$H366+Input!$O$23/Input!$O$25,$H366))</f>
        <v>-200000</v>
      </c>
      <c r="I367" s="69" t="n">
        <f aca="false">(IF(AND(($B367&gt;Input!$O$29),($B367&lt;=Input!$O$31)),$I366+Input!$O$30/Input!$O$32,$I366))</f>
        <v>-200000</v>
      </c>
      <c r="J367" s="69" t="n">
        <f aca="false">(IF(AND(($B367&gt;=Input!$O$36),($B367&lt;=Input!$O$38)),$J366+Input!$O$37/Input!$O$39,$J366))</f>
        <v>0</v>
      </c>
      <c r="K367" s="69"/>
      <c r="L367" s="69" t="n">
        <f aca="false">$D367+$E367+$F367+$H367+$I367+$J367</f>
        <v>-216306.521412162</v>
      </c>
    </row>
    <row r="368" customFormat="false" ht="12.8" hidden="false" customHeight="false" outlineLevel="0" collapsed="false">
      <c r="A368" s="67" t="n">
        <v>364</v>
      </c>
      <c r="B368" s="68" t="n">
        <f aca="false">EOMONTH(Input!$C$7,A368)</f>
        <v>53996</v>
      </c>
      <c r="C368" s="68"/>
      <c r="D368" s="69" t="n">
        <f aca="false">IF($B368&gt;Input!$O$22,$D367,($D367+Input!$O$28)*(1+Input!$O$27/(100*12)))</f>
        <v>87713.2018367199</v>
      </c>
      <c r="E368" s="69" t="n">
        <f aca="false">IF($B368&gt;Input!$O$29,$E367,($E367+Input!$O$35)*(1+Input!$O$34/(100*12)))</f>
        <v>95980.2767511178</v>
      </c>
      <c r="F368" s="69" t="n">
        <f aca="false">IF($B368&gt;Input!$O$36,$F367,($F367+Input!$O$42)*(1+Input!$O$41/(100*12)))</f>
        <v>0</v>
      </c>
      <c r="G368" s="68"/>
      <c r="H368" s="69" t="n">
        <f aca="false">(IF(AND(($B368&gt;=Input!$O$22),($B368&lt;=Input!$O$24)),$H367+Input!$O$23/Input!$O$25,$H367))</f>
        <v>-200000</v>
      </c>
      <c r="I368" s="69" t="n">
        <f aca="false">(IF(AND(($B368&gt;Input!$O$29),($B368&lt;=Input!$O$31)),$I367+Input!$O$30/Input!$O$32,$I367))</f>
        <v>-200000</v>
      </c>
      <c r="J368" s="69" t="n">
        <f aca="false">(IF(AND(($B368&gt;=Input!$O$36),($B368&lt;=Input!$O$38)),$J367+Input!$O$37/Input!$O$39,$J367))</f>
        <v>0</v>
      </c>
      <c r="K368" s="69"/>
      <c r="L368" s="69" t="n">
        <f aca="false">$D368+$E368+$F368+$H368+$I368+$J368</f>
        <v>-216306.521412162</v>
      </c>
    </row>
    <row r="369" customFormat="false" ht="12.8" hidden="false" customHeight="false" outlineLevel="0" collapsed="false">
      <c r="A369" s="67" t="n">
        <v>365</v>
      </c>
      <c r="B369" s="68" t="n">
        <f aca="false">EOMONTH(Input!$C$7,A369)</f>
        <v>54026</v>
      </c>
      <c r="C369" s="68"/>
      <c r="D369" s="69" t="n">
        <f aca="false">IF($B369&gt;Input!$O$22,$D368,($D368+Input!$O$28)*(1+Input!$O$27/(100*12)))</f>
        <v>87713.2018367199</v>
      </c>
      <c r="E369" s="69" t="n">
        <f aca="false">IF($B369&gt;Input!$O$29,$E368,($E368+Input!$O$35)*(1+Input!$O$34/(100*12)))</f>
        <v>95980.2767511178</v>
      </c>
      <c r="F369" s="69" t="n">
        <f aca="false">IF($B369&gt;Input!$O$36,$F368,($F368+Input!$O$42)*(1+Input!$O$41/(100*12)))</f>
        <v>0</v>
      </c>
      <c r="G369" s="68"/>
      <c r="H369" s="69" t="n">
        <f aca="false">(IF(AND(($B369&gt;=Input!$O$22),($B369&lt;=Input!$O$24)),$H368+Input!$O$23/Input!$O$25,$H368))</f>
        <v>-200000</v>
      </c>
      <c r="I369" s="69" t="n">
        <f aca="false">(IF(AND(($B369&gt;Input!$O$29),($B369&lt;=Input!$O$31)),$I368+Input!$O$30/Input!$O$32,$I368))</f>
        <v>-200000</v>
      </c>
      <c r="J369" s="69" t="n">
        <f aca="false">(IF(AND(($B369&gt;=Input!$O$36),($B369&lt;=Input!$O$38)),$J368+Input!$O$37/Input!$O$39,$J368))</f>
        <v>0</v>
      </c>
      <c r="K369" s="69"/>
      <c r="L369" s="69" t="n">
        <f aca="false">$D369+$E369+$F369+$H369+$I369+$J369</f>
        <v>-216306.521412162</v>
      </c>
    </row>
    <row r="370" customFormat="false" ht="12.8" hidden="false" customHeight="false" outlineLevel="0" collapsed="false">
      <c r="A370" s="67" t="n">
        <v>366</v>
      </c>
      <c r="B370" s="68" t="n">
        <f aca="false">EOMONTH(Input!$C$7,A370)</f>
        <v>54057</v>
      </c>
      <c r="C370" s="68"/>
      <c r="D370" s="69" t="n">
        <f aca="false">IF($B370&gt;Input!$O$22,$D369,($D369+Input!$O$28)*(1+Input!$O$27/(100*12)))</f>
        <v>87713.2018367199</v>
      </c>
      <c r="E370" s="69" t="n">
        <f aca="false">IF($B370&gt;Input!$O$29,$E369,($E369+Input!$O$35)*(1+Input!$O$34/(100*12)))</f>
        <v>95980.2767511178</v>
      </c>
      <c r="F370" s="69" t="n">
        <f aca="false">IF($B370&gt;Input!$O$36,$F369,($F369+Input!$O$42)*(1+Input!$O$41/(100*12)))</f>
        <v>0</v>
      </c>
      <c r="G370" s="68"/>
      <c r="H370" s="69" t="n">
        <f aca="false">(IF(AND(($B370&gt;=Input!$O$22),($B370&lt;=Input!$O$24)),$H369+Input!$O$23/Input!$O$25,$H369))</f>
        <v>-200000</v>
      </c>
      <c r="I370" s="69" t="n">
        <f aca="false">(IF(AND(($B370&gt;Input!$O$29),($B370&lt;=Input!$O$31)),$I369+Input!$O$30/Input!$O$32,$I369))</f>
        <v>-200000</v>
      </c>
      <c r="J370" s="69" t="n">
        <f aca="false">(IF(AND(($B370&gt;=Input!$O$36),($B370&lt;=Input!$O$38)),$J369+Input!$O$37/Input!$O$39,$J369))</f>
        <v>0</v>
      </c>
      <c r="K370" s="69"/>
      <c r="L370" s="69" t="n">
        <f aca="false">$D370+$E370+$F370+$H370+$I370+$J370</f>
        <v>-216306.521412162</v>
      </c>
    </row>
    <row r="371" customFormat="false" ht="12.8" hidden="false" customHeight="false" outlineLevel="0" collapsed="false">
      <c r="A371" s="67" t="n">
        <v>367</v>
      </c>
      <c r="B371" s="68" t="n">
        <f aca="false">EOMONTH(Input!$C$7,A371)</f>
        <v>54088</v>
      </c>
      <c r="C371" s="68"/>
      <c r="D371" s="69" t="n">
        <f aca="false">IF($B371&gt;Input!$O$22,$D370,($D370+Input!$O$28)*(1+Input!$O$27/(100*12)))</f>
        <v>87713.2018367199</v>
      </c>
      <c r="E371" s="69" t="n">
        <f aca="false">IF($B371&gt;Input!$O$29,$E370,($E370+Input!$O$35)*(1+Input!$O$34/(100*12)))</f>
        <v>95980.2767511178</v>
      </c>
      <c r="F371" s="69" t="n">
        <f aca="false">IF($B371&gt;Input!$O$36,$F370,($F370+Input!$O$42)*(1+Input!$O$41/(100*12)))</f>
        <v>0</v>
      </c>
      <c r="G371" s="68"/>
      <c r="H371" s="69" t="n">
        <f aca="false">(IF(AND(($B371&gt;=Input!$O$22),($B371&lt;=Input!$O$24)),$H370+Input!$O$23/Input!$O$25,$H370))</f>
        <v>-200000</v>
      </c>
      <c r="I371" s="69" t="n">
        <f aca="false">(IF(AND(($B371&gt;Input!$O$29),($B371&lt;=Input!$O$31)),$I370+Input!$O$30/Input!$O$32,$I370))</f>
        <v>-200000</v>
      </c>
      <c r="J371" s="69" t="n">
        <f aca="false">(IF(AND(($B371&gt;=Input!$O$36),($B371&lt;=Input!$O$38)),$J370+Input!$O$37/Input!$O$39,$J370))</f>
        <v>0</v>
      </c>
      <c r="K371" s="69"/>
      <c r="L371" s="69" t="n">
        <f aca="false">$D371+$E371+$F371+$H371+$I371+$J371</f>
        <v>-216306.521412162</v>
      </c>
    </row>
    <row r="372" customFormat="false" ht="12.8" hidden="false" customHeight="false" outlineLevel="0" collapsed="false">
      <c r="A372" s="67" t="n">
        <v>368</v>
      </c>
      <c r="B372" s="68" t="n">
        <f aca="false">EOMONTH(Input!$C$7,A372)</f>
        <v>54117</v>
      </c>
      <c r="C372" s="68"/>
      <c r="D372" s="69" t="n">
        <f aca="false">IF($B372&gt;Input!$O$22,$D371,($D371+Input!$O$28)*(1+Input!$O$27/(100*12)))</f>
        <v>87713.2018367199</v>
      </c>
      <c r="E372" s="69" t="n">
        <f aca="false">IF($B372&gt;Input!$O$29,$E371,($E371+Input!$O$35)*(1+Input!$O$34/(100*12)))</f>
        <v>95980.2767511178</v>
      </c>
      <c r="F372" s="69" t="n">
        <f aca="false">IF($B372&gt;Input!$O$36,$F371,($F371+Input!$O$42)*(1+Input!$O$41/(100*12)))</f>
        <v>0</v>
      </c>
      <c r="G372" s="68"/>
      <c r="H372" s="69" t="n">
        <f aca="false">(IF(AND(($B372&gt;=Input!$O$22),($B372&lt;=Input!$O$24)),$H371+Input!$O$23/Input!$O$25,$H371))</f>
        <v>-200000</v>
      </c>
      <c r="I372" s="69" t="n">
        <f aca="false">(IF(AND(($B372&gt;Input!$O$29),($B372&lt;=Input!$O$31)),$I371+Input!$O$30/Input!$O$32,$I371))</f>
        <v>-200000</v>
      </c>
      <c r="J372" s="69" t="n">
        <f aca="false">(IF(AND(($B372&gt;=Input!$O$36),($B372&lt;=Input!$O$38)),$J371+Input!$O$37/Input!$O$39,$J371))</f>
        <v>0</v>
      </c>
      <c r="K372" s="69"/>
      <c r="L372" s="69" t="n">
        <f aca="false">$D372+$E372+$F372+$H372+$I372+$J372</f>
        <v>-216306.521412162</v>
      </c>
    </row>
    <row r="373" customFormat="false" ht="12.8" hidden="false" customHeight="false" outlineLevel="0" collapsed="false">
      <c r="A373" s="67" t="n">
        <v>369</v>
      </c>
      <c r="B373" s="68" t="n">
        <f aca="false">EOMONTH(Input!$C$7,A373)</f>
        <v>54148</v>
      </c>
      <c r="C373" s="68"/>
      <c r="D373" s="69" t="n">
        <f aca="false">IF($B373&gt;Input!$O$22,$D372,($D372+Input!$O$28)*(1+Input!$O$27/(100*12)))</f>
        <v>87713.2018367199</v>
      </c>
      <c r="E373" s="69" t="n">
        <f aca="false">IF($B373&gt;Input!$O$29,$E372,($E372+Input!$O$35)*(1+Input!$O$34/(100*12)))</f>
        <v>95980.2767511178</v>
      </c>
      <c r="F373" s="69" t="n">
        <f aca="false">IF($B373&gt;Input!$O$36,$F372,($F372+Input!$O$42)*(1+Input!$O$41/(100*12)))</f>
        <v>0</v>
      </c>
      <c r="G373" s="68"/>
      <c r="H373" s="69" t="n">
        <f aca="false">(IF(AND(($B373&gt;=Input!$O$22),($B373&lt;=Input!$O$24)),$H372+Input!$O$23/Input!$O$25,$H372))</f>
        <v>-200000</v>
      </c>
      <c r="I373" s="69" t="n">
        <f aca="false">(IF(AND(($B373&gt;Input!$O$29),($B373&lt;=Input!$O$31)),$I372+Input!$O$30/Input!$O$32,$I372))</f>
        <v>-200000</v>
      </c>
      <c r="J373" s="69" t="n">
        <f aca="false">(IF(AND(($B373&gt;=Input!$O$36),($B373&lt;=Input!$O$38)),$J372+Input!$O$37/Input!$O$39,$J372))</f>
        <v>0</v>
      </c>
      <c r="K373" s="69"/>
      <c r="L373" s="69" t="n">
        <f aca="false">$D373+$E373+$F373+$H373+$I373+$J373</f>
        <v>-216306.521412162</v>
      </c>
    </row>
    <row r="374" customFormat="false" ht="12.8" hidden="false" customHeight="false" outlineLevel="0" collapsed="false">
      <c r="A374" s="67" t="n">
        <v>370</v>
      </c>
      <c r="B374" s="68" t="n">
        <f aca="false">EOMONTH(Input!$C$7,A374)</f>
        <v>54178</v>
      </c>
      <c r="C374" s="68"/>
      <c r="D374" s="69" t="n">
        <f aca="false">IF($B374&gt;Input!$O$22,$D373,($D373+Input!$O$28)*(1+Input!$O$27/(100*12)))</f>
        <v>87713.2018367199</v>
      </c>
      <c r="E374" s="69" t="n">
        <f aca="false">IF($B374&gt;Input!$O$29,$E373,($E373+Input!$O$35)*(1+Input!$O$34/(100*12)))</f>
        <v>95980.2767511178</v>
      </c>
      <c r="F374" s="69" t="n">
        <f aca="false">IF($B374&gt;Input!$O$36,$F373,($F373+Input!$O$42)*(1+Input!$O$41/(100*12)))</f>
        <v>0</v>
      </c>
      <c r="G374" s="68"/>
      <c r="H374" s="69" t="n">
        <f aca="false">(IF(AND(($B374&gt;=Input!$O$22),($B374&lt;=Input!$O$24)),$H373+Input!$O$23/Input!$O$25,$H373))</f>
        <v>-200000</v>
      </c>
      <c r="I374" s="69" t="n">
        <f aca="false">(IF(AND(($B374&gt;Input!$O$29),($B374&lt;=Input!$O$31)),$I373+Input!$O$30/Input!$O$32,$I373))</f>
        <v>-200000</v>
      </c>
      <c r="J374" s="69" t="n">
        <f aca="false">(IF(AND(($B374&gt;=Input!$O$36),($B374&lt;=Input!$O$38)),$J373+Input!$O$37/Input!$O$39,$J373))</f>
        <v>0</v>
      </c>
      <c r="K374" s="69"/>
      <c r="L374" s="69" t="n">
        <f aca="false">$D374+$E374+$F374+$H374+$I374+$J374</f>
        <v>-216306.521412162</v>
      </c>
    </row>
    <row r="375" customFormat="false" ht="12.8" hidden="false" customHeight="false" outlineLevel="0" collapsed="false">
      <c r="A375" s="67" t="n">
        <v>371</v>
      </c>
      <c r="B375" s="68" t="n">
        <f aca="false">EOMONTH(Input!$C$7,A375)</f>
        <v>54209</v>
      </c>
      <c r="C375" s="68"/>
      <c r="D375" s="69" t="n">
        <f aca="false">IF($B375&gt;Input!$O$22,$D374,($D374+Input!$O$28)*(1+Input!$O$27/(100*12)))</f>
        <v>87713.2018367199</v>
      </c>
      <c r="E375" s="69" t="n">
        <f aca="false">IF($B375&gt;Input!$O$29,$E374,($E374+Input!$O$35)*(1+Input!$O$34/(100*12)))</f>
        <v>95980.2767511178</v>
      </c>
      <c r="F375" s="69" t="n">
        <f aca="false">IF($B375&gt;Input!$O$36,$F374,($F374+Input!$O$42)*(1+Input!$O$41/(100*12)))</f>
        <v>0</v>
      </c>
      <c r="G375" s="68"/>
      <c r="H375" s="69" t="n">
        <f aca="false">(IF(AND(($B375&gt;=Input!$O$22),($B375&lt;=Input!$O$24)),$H374+Input!$O$23/Input!$O$25,$H374))</f>
        <v>-200000</v>
      </c>
      <c r="I375" s="69" t="n">
        <f aca="false">(IF(AND(($B375&gt;Input!$O$29),($B375&lt;=Input!$O$31)),$I374+Input!$O$30/Input!$O$32,$I374))</f>
        <v>-200000</v>
      </c>
      <c r="J375" s="69" t="n">
        <f aca="false">(IF(AND(($B375&gt;=Input!$O$36),($B375&lt;=Input!$O$38)),$J374+Input!$O$37/Input!$O$39,$J374))</f>
        <v>0</v>
      </c>
      <c r="K375" s="69"/>
      <c r="L375" s="69" t="n">
        <f aca="false">$D375+$E375+$F375+$H375+$I375+$J375</f>
        <v>-216306.521412162</v>
      </c>
    </row>
    <row r="376" customFormat="false" ht="12.8" hidden="false" customHeight="false" outlineLevel="0" collapsed="false">
      <c r="A376" s="67" t="n">
        <v>372</v>
      </c>
      <c r="B376" s="68" t="n">
        <f aca="false">EOMONTH(Input!$C$7,A376)</f>
        <v>54239</v>
      </c>
      <c r="C376" s="68"/>
      <c r="D376" s="69" t="n">
        <f aca="false">IF($B376&gt;Input!$O$22,$D375,($D375+Input!$O$28)*(1+Input!$O$27/(100*12)))</f>
        <v>87713.2018367199</v>
      </c>
      <c r="E376" s="69" t="n">
        <f aca="false">IF($B376&gt;Input!$O$29,$E375,($E375+Input!$O$35)*(1+Input!$O$34/(100*12)))</f>
        <v>95980.2767511178</v>
      </c>
      <c r="F376" s="69" t="n">
        <f aca="false">IF($B376&gt;Input!$O$36,$F375,($F375+Input!$O$42)*(1+Input!$O$41/(100*12)))</f>
        <v>0</v>
      </c>
      <c r="G376" s="68"/>
      <c r="H376" s="69" t="n">
        <f aca="false">(IF(AND(($B376&gt;=Input!$O$22),($B376&lt;=Input!$O$24)),$H375+Input!$O$23/Input!$O$25,$H375))</f>
        <v>-200000</v>
      </c>
      <c r="I376" s="69" t="n">
        <f aca="false">(IF(AND(($B376&gt;Input!$O$29),($B376&lt;=Input!$O$31)),$I375+Input!$O$30/Input!$O$32,$I375))</f>
        <v>-200000</v>
      </c>
      <c r="J376" s="69" t="n">
        <f aca="false">(IF(AND(($B376&gt;=Input!$O$36),($B376&lt;=Input!$O$38)),$J375+Input!$O$37/Input!$O$39,$J375))</f>
        <v>0</v>
      </c>
      <c r="K376" s="69"/>
      <c r="L376" s="69" t="n">
        <f aca="false">$D376+$E376+$F376+$H376+$I376+$J376</f>
        <v>-216306.521412162</v>
      </c>
    </row>
    <row r="377" customFormat="false" ht="12.8" hidden="false" customHeight="false" outlineLevel="0" collapsed="false">
      <c r="A377" s="67" t="n">
        <v>373</v>
      </c>
      <c r="B377" s="68" t="n">
        <f aca="false">EOMONTH(Input!$C$7,A377)</f>
        <v>54270</v>
      </c>
      <c r="C377" s="68"/>
      <c r="D377" s="69" t="n">
        <f aca="false">IF($B377&gt;Input!$O$22,$D376,($D376+Input!$O$28)*(1+Input!$O$27/(100*12)))</f>
        <v>87713.2018367199</v>
      </c>
      <c r="E377" s="69" t="n">
        <f aca="false">IF($B377&gt;Input!$O$29,$E376,($E376+Input!$O$35)*(1+Input!$O$34/(100*12)))</f>
        <v>95980.2767511178</v>
      </c>
      <c r="F377" s="69" t="n">
        <f aca="false">IF($B377&gt;Input!$O$36,$F376,($F376+Input!$O$42)*(1+Input!$O$41/(100*12)))</f>
        <v>0</v>
      </c>
      <c r="G377" s="68"/>
      <c r="H377" s="69" t="n">
        <f aca="false">(IF(AND(($B377&gt;=Input!$O$22),($B377&lt;=Input!$O$24)),$H376+Input!$O$23/Input!$O$25,$H376))</f>
        <v>-200000</v>
      </c>
      <c r="I377" s="69" t="n">
        <f aca="false">(IF(AND(($B377&gt;Input!$O$29),($B377&lt;=Input!$O$31)),$I376+Input!$O$30/Input!$O$32,$I376))</f>
        <v>-200000</v>
      </c>
      <c r="J377" s="69" t="n">
        <f aca="false">(IF(AND(($B377&gt;=Input!$O$36),($B377&lt;=Input!$O$38)),$J376+Input!$O$37/Input!$O$39,$J376))</f>
        <v>0</v>
      </c>
      <c r="K377" s="69"/>
      <c r="L377" s="69" t="n">
        <f aca="false">$D377+$E377+$F377+$H377+$I377+$J377</f>
        <v>-216306.521412162</v>
      </c>
    </row>
    <row r="378" customFormat="false" ht="12.8" hidden="false" customHeight="false" outlineLevel="0" collapsed="false">
      <c r="A378" s="67" t="n">
        <v>374</v>
      </c>
      <c r="B378" s="68" t="n">
        <f aca="false">EOMONTH(Input!$C$7,A378)</f>
        <v>54301</v>
      </c>
      <c r="C378" s="68"/>
      <c r="D378" s="69" t="n">
        <f aca="false">IF($B378&gt;Input!$O$22,$D377,($D377+Input!$O$28)*(1+Input!$O$27/(100*12)))</f>
        <v>87713.2018367199</v>
      </c>
      <c r="E378" s="69" t="n">
        <f aca="false">IF($B378&gt;Input!$O$29,$E377,($E377+Input!$O$35)*(1+Input!$O$34/(100*12)))</f>
        <v>95980.2767511178</v>
      </c>
      <c r="F378" s="69" t="n">
        <f aca="false">IF($B378&gt;Input!$O$36,$F377,($F377+Input!$O$42)*(1+Input!$O$41/(100*12)))</f>
        <v>0</v>
      </c>
      <c r="G378" s="68"/>
      <c r="H378" s="69" t="n">
        <f aca="false">(IF(AND(($B378&gt;=Input!$O$22),($B378&lt;=Input!$O$24)),$H377+Input!$O$23/Input!$O$25,$H377))</f>
        <v>-200000</v>
      </c>
      <c r="I378" s="69" t="n">
        <f aca="false">(IF(AND(($B378&gt;Input!$O$29),($B378&lt;=Input!$O$31)),$I377+Input!$O$30/Input!$O$32,$I377))</f>
        <v>-200000</v>
      </c>
      <c r="J378" s="69" t="n">
        <f aca="false">(IF(AND(($B378&gt;=Input!$O$36),($B378&lt;=Input!$O$38)),$J377+Input!$O$37/Input!$O$39,$J377))</f>
        <v>0</v>
      </c>
      <c r="K378" s="69"/>
      <c r="L378" s="69" t="n">
        <f aca="false">$D378+$E378+$F378+$H378+$I378+$J378</f>
        <v>-216306.521412162</v>
      </c>
    </row>
    <row r="379" customFormat="false" ht="12.8" hidden="false" customHeight="false" outlineLevel="0" collapsed="false">
      <c r="A379" s="67" t="n">
        <v>375</v>
      </c>
      <c r="B379" s="68" t="n">
        <f aca="false">EOMONTH(Input!$C$7,A379)</f>
        <v>54331</v>
      </c>
      <c r="C379" s="68"/>
      <c r="D379" s="69" t="n">
        <f aca="false">IF($B379&gt;Input!$O$22,$D378,($D378+Input!$O$28)*(1+Input!$O$27/(100*12)))</f>
        <v>87713.2018367199</v>
      </c>
      <c r="E379" s="69" t="n">
        <f aca="false">IF($B379&gt;Input!$O$29,$E378,($E378+Input!$O$35)*(1+Input!$O$34/(100*12)))</f>
        <v>95980.2767511178</v>
      </c>
      <c r="F379" s="69" t="n">
        <f aca="false">IF($B379&gt;Input!$O$36,$F378,($F378+Input!$O$42)*(1+Input!$O$41/(100*12)))</f>
        <v>0</v>
      </c>
      <c r="G379" s="68"/>
      <c r="H379" s="69" t="n">
        <f aca="false">(IF(AND(($B379&gt;=Input!$O$22),($B379&lt;=Input!$O$24)),$H378+Input!$O$23/Input!$O$25,$H378))</f>
        <v>-200000</v>
      </c>
      <c r="I379" s="69" t="n">
        <f aca="false">(IF(AND(($B379&gt;Input!$O$29),($B379&lt;=Input!$O$31)),$I378+Input!$O$30/Input!$O$32,$I378))</f>
        <v>-200000</v>
      </c>
      <c r="J379" s="69" t="n">
        <f aca="false">(IF(AND(($B379&gt;=Input!$O$36),($B379&lt;=Input!$O$38)),$J378+Input!$O$37/Input!$O$39,$J378))</f>
        <v>0</v>
      </c>
      <c r="K379" s="69"/>
      <c r="L379" s="69" t="n">
        <f aca="false">$D379+$E379+$F379+$H379+$I379+$J379</f>
        <v>-216306.521412162</v>
      </c>
    </row>
    <row r="380" customFormat="false" ht="12.8" hidden="false" customHeight="false" outlineLevel="0" collapsed="false">
      <c r="A380" s="67" t="n">
        <v>376</v>
      </c>
      <c r="B380" s="68" t="n">
        <f aca="false">EOMONTH(Input!$C$7,A380)</f>
        <v>54362</v>
      </c>
      <c r="C380" s="68"/>
      <c r="D380" s="69" t="n">
        <f aca="false">IF($B380&gt;Input!$O$22,$D379,($D379+Input!$O$28)*(1+Input!$O$27/(100*12)))</f>
        <v>87713.2018367199</v>
      </c>
      <c r="E380" s="69" t="n">
        <f aca="false">IF($B380&gt;Input!$O$29,$E379,($E379+Input!$O$35)*(1+Input!$O$34/(100*12)))</f>
        <v>95980.2767511178</v>
      </c>
      <c r="F380" s="69" t="n">
        <f aca="false">IF($B380&gt;Input!$O$36,$F379,($F379+Input!$O$42)*(1+Input!$O$41/(100*12)))</f>
        <v>0</v>
      </c>
      <c r="G380" s="68"/>
      <c r="H380" s="69" t="n">
        <f aca="false">(IF(AND(($B380&gt;=Input!$O$22),($B380&lt;=Input!$O$24)),$H379+Input!$O$23/Input!$O$25,$H379))</f>
        <v>-200000</v>
      </c>
      <c r="I380" s="69" t="n">
        <f aca="false">(IF(AND(($B380&gt;Input!$O$29),($B380&lt;=Input!$O$31)),$I379+Input!$O$30/Input!$O$32,$I379))</f>
        <v>-200000</v>
      </c>
      <c r="J380" s="69" t="n">
        <f aca="false">(IF(AND(($B380&gt;=Input!$O$36),($B380&lt;=Input!$O$38)),$J379+Input!$O$37/Input!$O$39,$J379))</f>
        <v>0</v>
      </c>
      <c r="K380" s="69"/>
      <c r="L380" s="69" t="n">
        <f aca="false">$D380+$E380+$F380+$H380+$I380+$J380</f>
        <v>-216306.521412162</v>
      </c>
    </row>
    <row r="381" customFormat="false" ht="12.8" hidden="false" customHeight="false" outlineLevel="0" collapsed="false">
      <c r="A381" s="67" t="n">
        <v>377</v>
      </c>
      <c r="B381" s="68" t="n">
        <f aca="false">EOMONTH(Input!$C$7,A381)</f>
        <v>54392</v>
      </c>
      <c r="C381" s="68"/>
      <c r="D381" s="69" t="n">
        <f aca="false">IF($B381&gt;Input!$O$22,$D380,($D380+Input!$O$28)*(1+Input!$O$27/(100*12)))</f>
        <v>87713.2018367199</v>
      </c>
      <c r="E381" s="69" t="n">
        <f aca="false">IF($B381&gt;Input!$O$29,$E380,($E380+Input!$O$35)*(1+Input!$O$34/(100*12)))</f>
        <v>95980.2767511178</v>
      </c>
      <c r="F381" s="69" t="n">
        <f aca="false">IF($B381&gt;Input!$O$36,$F380,($F380+Input!$O$42)*(1+Input!$O$41/(100*12)))</f>
        <v>0</v>
      </c>
      <c r="G381" s="68"/>
      <c r="H381" s="69" t="n">
        <f aca="false">(IF(AND(($B381&gt;=Input!$O$22),($B381&lt;=Input!$O$24)),$H380+Input!$O$23/Input!$O$25,$H380))</f>
        <v>-200000</v>
      </c>
      <c r="I381" s="69" t="n">
        <f aca="false">(IF(AND(($B381&gt;Input!$O$29),($B381&lt;=Input!$O$31)),$I380+Input!$O$30/Input!$O$32,$I380))</f>
        <v>-200000</v>
      </c>
      <c r="J381" s="69" t="n">
        <f aca="false">(IF(AND(($B381&gt;=Input!$O$36),($B381&lt;=Input!$O$38)),$J380+Input!$O$37/Input!$O$39,$J380))</f>
        <v>0</v>
      </c>
      <c r="K381" s="69"/>
      <c r="L381" s="69" t="n">
        <f aca="false">$D381+$E381+$F381+$H381+$I381+$J381</f>
        <v>-216306.521412162</v>
      </c>
    </row>
    <row r="382" customFormat="false" ht="12.8" hidden="false" customHeight="false" outlineLevel="0" collapsed="false">
      <c r="A382" s="67" t="n">
        <v>378</v>
      </c>
      <c r="B382" s="68" t="n">
        <f aca="false">EOMONTH(Input!$C$7,A382)</f>
        <v>54423</v>
      </c>
      <c r="C382" s="68"/>
      <c r="D382" s="69" t="n">
        <f aca="false">IF($B382&gt;Input!$O$22,$D381,($D381+Input!$O$28)*(1+Input!$O$27/(100*12)))</f>
        <v>87713.2018367199</v>
      </c>
      <c r="E382" s="69" t="n">
        <f aca="false">IF($B382&gt;Input!$O$29,$E381,($E381+Input!$O$35)*(1+Input!$O$34/(100*12)))</f>
        <v>95980.2767511178</v>
      </c>
      <c r="F382" s="69" t="n">
        <f aca="false">IF($B382&gt;Input!$O$36,$F381,($F381+Input!$O$42)*(1+Input!$O$41/(100*12)))</f>
        <v>0</v>
      </c>
      <c r="G382" s="68"/>
      <c r="H382" s="69" t="n">
        <f aca="false">(IF(AND(($B382&gt;=Input!$O$22),($B382&lt;=Input!$O$24)),$H381+Input!$O$23/Input!$O$25,$H381))</f>
        <v>-200000</v>
      </c>
      <c r="I382" s="69" t="n">
        <f aca="false">(IF(AND(($B382&gt;Input!$O$29),($B382&lt;=Input!$O$31)),$I381+Input!$O$30/Input!$O$32,$I381))</f>
        <v>-200000</v>
      </c>
      <c r="J382" s="69" t="n">
        <f aca="false">(IF(AND(($B382&gt;=Input!$O$36),($B382&lt;=Input!$O$38)),$J381+Input!$O$37/Input!$O$39,$J381))</f>
        <v>0</v>
      </c>
      <c r="K382" s="69"/>
      <c r="L382" s="69" t="n">
        <f aca="false">$D382+$E382+$F382+$H382+$I382+$J382</f>
        <v>-216306.521412162</v>
      </c>
    </row>
    <row r="383" customFormat="false" ht="12.8" hidden="false" customHeight="false" outlineLevel="0" collapsed="false">
      <c r="A383" s="67" t="n">
        <v>379</v>
      </c>
      <c r="B383" s="68" t="n">
        <f aca="false">EOMONTH(Input!$C$7,A383)</f>
        <v>54454</v>
      </c>
      <c r="C383" s="68"/>
      <c r="D383" s="69" t="n">
        <f aca="false">IF($B383&gt;Input!$O$22,$D382,($D382+Input!$O$28)*(1+Input!$O$27/(100*12)))</f>
        <v>87713.2018367199</v>
      </c>
      <c r="E383" s="69" t="n">
        <f aca="false">IF($B383&gt;Input!$O$29,$E382,($E382+Input!$O$35)*(1+Input!$O$34/(100*12)))</f>
        <v>95980.2767511178</v>
      </c>
      <c r="F383" s="69" t="n">
        <f aca="false">IF($B383&gt;Input!$O$36,$F382,($F382+Input!$O$42)*(1+Input!$O$41/(100*12)))</f>
        <v>0</v>
      </c>
      <c r="G383" s="68"/>
      <c r="H383" s="69" t="n">
        <f aca="false">(IF(AND(($B383&gt;=Input!$O$22),($B383&lt;=Input!$O$24)),$H382+Input!$O$23/Input!$O$25,$H382))</f>
        <v>-200000</v>
      </c>
      <c r="I383" s="69" t="n">
        <f aca="false">(IF(AND(($B383&gt;Input!$O$29),($B383&lt;=Input!$O$31)),$I382+Input!$O$30/Input!$O$32,$I382))</f>
        <v>-200000</v>
      </c>
      <c r="J383" s="69" t="n">
        <f aca="false">(IF(AND(($B383&gt;=Input!$O$36),($B383&lt;=Input!$O$38)),$J382+Input!$O$37/Input!$O$39,$J382))</f>
        <v>0</v>
      </c>
      <c r="K383" s="69"/>
      <c r="L383" s="69" t="n">
        <f aca="false">$D383+$E383+$F383+$H383+$I383+$J383</f>
        <v>-216306.521412162</v>
      </c>
    </row>
    <row r="384" customFormat="false" ht="12.8" hidden="false" customHeight="false" outlineLevel="0" collapsed="false">
      <c r="A384" s="67" t="n">
        <v>380</v>
      </c>
      <c r="B384" s="68" t="n">
        <f aca="false">EOMONTH(Input!$C$7,A384)</f>
        <v>54482</v>
      </c>
      <c r="C384" s="68"/>
      <c r="D384" s="69" t="n">
        <f aca="false">IF($B384&gt;Input!$O$22,$D383,($D383+Input!$O$28)*(1+Input!$O$27/(100*12)))</f>
        <v>87713.2018367199</v>
      </c>
      <c r="E384" s="69" t="n">
        <f aca="false">IF($B384&gt;Input!$O$29,$E383,($E383+Input!$O$35)*(1+Input!$O$34/(100*12)))</f>
        <v>95980.2767511178</v>
      </c>
      <c r="F384" s="69" t="n">
        <f aca="false">IF($B384&gt;Input!$O$36,$F383,($F383+Input!$O$42)*(1+Input!$O$41/(100*12)))</f>
        <v>0</v>
      </c>
      <c r="G384" s="68"/>
      <c r="H384" s="69" t="n">
        <f aca="false">(IF(AND(($B384&gt;=Input!$O$22),($B384&lt;=Input!$O$24)),$H383+Input!$O$23/Input!$O$25,$H383))</f>
        <v>-200000</v>
      </c>
      <c r="I384" s="69" t="n">
        <f aca="false">(IF(AND(($B384&gt;Input!$O$29),($B384&lt;=Input!$O$31)),$I383+Input!$O$30/Input!$O$32,$I383))</f>
        <v>-200000</v>
      </c>
      <c r="J384" s="69" t="n">
        <f aca="false">(IF(AND(($B384&gt;=Input!$O$36),($B384&lt;=Input!$O$38)),$J383+Input!$O$37/Input!$O$39,$J383))</f>
        <v>0</v>
      </c>
      <c r="K384" s="69"/>
      <c r="L384" s="69" t="n">
        <f aca="false">$D384+$E384+$F384+$H384+$I384+$J384</f>
        <v>-216306.521412162</v>
      </c>
    </row>
    <row r="385" customFormat="false" ht="12.8" hidden="false" customHeight="false" outlineLevel="0" collapsed="false">
      <c r="A385" s="67" t="n">
        <v>381</v>
      </c>
      <c r="B385" s="68" t="n">
        <f aca="false">EOMONTH(Input!$C$7,A385)</f>
        <v>54513</v>
      </c>
      <c r="C385" s="68"/>
      <c r="D385" s="69" t="n">
        <f aca="false">IF($B385&gt;Input!$O$22,$D384,($D384+Input!$O$28)*(1+Input!$O$27/(100*12)))</f>
        <v>87713.2018367199</v>
      </c>
      <c r="E385" s="69" t="n">
        <f aca="false">IF($B385&gt;Input!$O$29,$E384,($E384+Input!$O$35)*(1+Input!$O$34/(100*12)))</f>
        <v>95980.2767511178</v>
      </c>
      <c r="F385" s="69" t="n">
        <f aca="false">IF($B385&gt;Input!$O$36,$F384,($F384+Input!$O$42)*(1+Input!$O$41/(100*12)))</f>
        <v>0</v>
      </c>
      <c r="G385" s="68"/>
      <c r="H385" s="69" t="n">
        <f aca="false">(IF(AND(($B385&gt;=Input!$O$22),($B385&lt;=Input!$O$24)),$H384+Input!$O$23/Input!$O$25,$H384))</f>
        <v>-200000</v>
      </c>
      <c r="I385" s="69" t="n">
        <f aca="false">(IF(AND(($B385&gt;Input!$O$29),($B385&lt;=Input!$O$31)),$I384+Input!$O$30/Input!$O$32,$I384))</f>
        <v>-200000</v>
      </c>
      <c r="J385" s="69" t="n">
        <f aca="false">(IF(AND(($B385&gt;=Input!$O$36),($B385&lt;=Input!$O$38)),$J384+Input!$O$37/Input!$O$39,$J384))</f>
        <v>0</v>
      </c>
      <c r="K385" s="69"/>
      <c r="L385" s="69" t="n">
        <f aca="false">$D385+$E385+$F385+$H385+$I385+$J385</f>
        <v>-216306.521412162</v>
      </c>
    </row>
    <row r="386" customFormat="false" ht="12.8" hidden="false" customHeight="false" outlineLevel="0" collapsed="false">
      <c r="A386" s="67" t="n">
        <v>382</v>
      </c>
      <c r="B386" s="68" t="n">
        <f aca="false">EOMONTH(Input!$C$7,A386)</f>
        <v>54543</v>
      </c>
      <c r="C386" s="68"/>
      <c r="D386" s="69" t="n">
        <f aca="false">IF($B386&gt;Input!$O$22,$D385,($D385+Input!$O$28)*(1+Input!$O$27/(100*12)))</f>
        <v>87713.2018367199</v>
      </c>
      <c r="E386" s="69" t="n">
        <f aca="false">IF($B386&gt;Input!$O$29,$E385,($E385+Input!$O$35)*(1+Input!$O$34/(100*12)))</f>
        <v>95980.2767511178</v>
      </c>
      <c r="F386" s="69" t="n">
        <f aca="false">IF($B386&gt;Input!$O$36,$F385,($F385+Input!$O$42)*(1+Input!$O$41/(100*12)))</f>
        <v>0</v>
      </c>
      <c r="G386" s="68"/>
      <c r="H386" s="69" t="n">
        <f aca="false">(IF(AND(($B386&gt;=Input!$O$22),($B386&lt;=Input!$O$24)),$H385+Input!$O$23/Input!$O$25,$H385))</f>
        <v>-200000</v>
      </c>
      <c r="I386" s="69" t="n">
        <f aca="false">(IF(AND(($B386&gt;Input!$O$29),($B386&lt;=Input!$O$31)),$I385+Input!$O$30/Input!$O$32,$I385))</f>
        <v>-200000</v>
      </c>
      <c r="J386" s="69" t="n">
        <f aca="false">(IF(AND(($B386&gt;=Input!$O$36),($B386&lt;=Input!$O$38)),$J385+Input!$O$37/Input!$O$39,$J385))</f>
        <v>0</v>
      </c>
      <c r="K386" s="69"/>
      <c r="L386" s="69" t="n">
        <f aca="false">$D386+$E386+$F386+$H386+$I386+$J386</f>
        <v>-216306.521412162</v>
      </c>
    </row>
    <row r="387" customFormat="false" ht="12.8" hidden="false" customHeight="false" outlineLevel="0" collapsed="false">
      <c r="A387" s="67" t="n">
        <v>383</v>
      </c>
      <c r="B387" s="68" t="n">
        <f aca="false">EOMONTH(Input!$C$7,A387)</f>
        <v>54574</v>
      </c>
      <c r="C387" s="68"/>
      <c r="D387" s="69" t="n">
        <f aca="false">IF($B387&gt;Input!$O$22,$D386,($D386+Input!$O$28)*(1+Input!$O$27/(100*12)))</f>
        <v>87713.2018367199</v>
      </c>
      <c r="E387" s="69" t="n">
        <f aca="false">IF($B387&gt;Input!$O$29,$E386,($E386+Input!$O$35)*(1+Input!$O$34/(100*12)))</f>
        <v>95980.2767511178</v>
      </c>
      <c r="F387" s="69" t="n">
        <f aca="false">IF($B387&gt;Input!$O$36,$F386,($F386+Input!$O$42)*(1+Input!$O$41/(100*12)))</f>
        <v>0</v>
      </c>
      <c r="G387" s="68"/>
      <c r="H387" s="69" t="n">
        <f aca="false">(IF(AND(($B387&gt;=Input!$O$22),($B387&lt;=Input!$O$24)),$H386+Input!$O$23/Input!$O$25,$H386))</f>
        <v>-200000</v>
      </c>
      <c r="I387" s="69" t="n">
        <f aca="false">(IF(AND(($B387&gt;Input!$O$29),($B387&lt;=Input!$O$31)),$I386+Input!$O$30/Input!$O$32,$I386))</f>
        <v>-200000</v>
      </c>
      <c r="J387" s="69" t="n">
        <f aca="false">(IF(AND(($B387&gt;=Input!$O$36),($B387&lt;=Input!$O$38)),$J386+Input!$O$37/Input!$O$39,$J386))</f>
        <v>0</v>
      </c>
      <c r="K387" s="69"/>
      <c r="L387" s="69" t="n">
        <f aca="false">$D387+$E387+$F387+$H387+$I387+$J387</f>
        <v>-216306.521412162</v>
      </c>
    </row>
    <row r="388" customFormat="false" ht="12.8" hidden="false" customHeight="false" outlineLevel="0" collapsed="false">
      <c r="A388" s="67" t="n">
        <v>384</v>
      </c>
      <c r="B388" s="68" t="n">
        <f aca="false">EOMONTH(Input!$C$7,A388)</f>
        <v>54604</v>
      </c>
      <c r="C388" s="68"/>
      <c r="D388" s="69" t="n">
        <f aca="false">IF($B388&gt;Input!$O$22,$D387,($D387+Input!$O$28)*(1+Input!$O$27/(100*12)))</f>
        <v>87713.2018367199</v>
      </c>
      <c r="E388" s="69" t="n">
        <f aca="false">IF($B388&gt;Input!$O$29,$E387,($E387+Input!$O$35)*(1+Input!$O$34/(100*12)))</f>
        <v>95980.2767511178</v>
      </c>
      <c r="F388" s="69" t="n">
        <f aca="false">IF($B388&gt;Input!$O$36,$F387,($F387+Input!$O$42)*(1+Input!$O$41/(100*12)))</f>
        <v>0</v>
      </c>
      <c r="G388" s="68"/>
      <c r="H388" s="69" t="n">
        <f aca="false">(IF(AND(($B388&gt;=Input!$O$22),($B388&lt;=Input!$O$24)),$H387+Input!$O$23/Input!$O$25,$H387))</f>
        <v>-200000</v>
      </c>
      <c r="I388" s="69" t="n">
        <f aca="false">(IF(AND(($B388&gt;Input!$O$29),($B388&lt;=Input!$O$31)),$I387+Input!$O$30/Input!$O$32,$I387))</f>
        <v>-200000</v>
      </c>
      <c r="J388" s="69" t="n">
        <f aca="false">(IF(AND(($B388&gt;=Input!$O$36),($B388&lt;=Input!$O$38)),$J387+Input!$O$37/Input!$O$39,$J387))</f>
        <v>0</v>
      </c>
      <c r="K388" s="69"/>
      <c r="L388" s="69" t="n">
        <f aca="false">$D388+$E388+$F388+$H388+$I388+$J388</f>
        <v>-216306.521412162</v>
      </c>
    </row>
    <row r="389" customFormat="false" ht="12.8" hidden="false" customHeight="false" outlineLevel="0" collapsed="false">
      <c r="A389" s="67" t="n">
        <v>385</v>
      </c>
      <c r="B389" s="68" t="n">
        <f aca="false">EOMONTH(Input!$C$7,A389)</f>
        <v>54635</v>
      </c>
      <c r="C389" s="68"/>
      <c r="D389" s="69" t="n">
        <f aca="false">IF($B389&gt;Input!$O$22,$D388,($D388+Input!$O$28)*(1+Input!$O$27/(100*12)))</f>
        <v>87713.2018367199</v>
      </c>
      <c r="E389" s="69" t="n">
        <f aca="false">IF($B389&gt;Input!$O$29,$E388,($E388+Input!$O$35)*(1+Input!$O$34/(100*12)))</f>
        <v>95980.2767511178</v>
      </c>
      <c r="F389" s="69" t="n">
        <f aca="false">IF($B389&gt;Input!$O$36,$F388,($F388+Input!$O$42)*(1+Input!$O$41/(100*12)))</f>
        <v>0</v>
      </c>
      <c r="G389" s="68"/>
      <c r="H389" s="69" t="n">
        <f aca="false">(IF(AND(($B389&gt;=Input!$O$22),($B389&lt;=Input!$O$24)),$H388+Input!$O$23/Input!$O$25,$H388))</f>
        <v>-200000</v>
      </c>
      <c r="I389" s="69" t="n">
        <f aca="false">(IF(AND(($B389&gt;Input!$O$29),($B389&lt;=Input!$O$31)),$I388+Input!$O$30/Input!$O$32,$I388))</f>
        <v>-200000</v>
      </c>
      <c r="J389" s="69" t="n">
        <f aca="false">(IF(AND(($B389&gt;=Input!$O$36),($B389&lt;=Input!$O$38)),$J388+Input!$O$37/Input!$O$39,$J388))</f>
        <v>0</v>
      </c>
      <c r="K389" s="69"/>
      <c r="L389" s="69" t="n">
        <f aca="false">$D389+$E389+$F389+$H389+$I389+$J389</f>
        <v>-216306.521412162</v>
      </c>
    </row>
    <row r="390" customFormat="false" ht="12.8" hidden="false" customHeight="false" outlineLevel="0" collapsed="false">
      <c r="A390" s="67" t="n">
        <v>386</v>
      </c>
      <c r="B390" s="68" t="n">
        <f aca="false">EOMONTH(Input!$C$7,A390)</f>
        <v>54666</v>
      </c>
      <c r="C390" s="68"/>
      <c r="D390" s="69" t="n">
        <f aca="false">IF($B390&gt;Input!$O$22,$D389,($D389+Input!$O$28)*(1+Input!$O$27/(100*12)))</f>
        <v>87713.2018367199</v>
      </c>
      <c r="E390" s="69" t="n">
        <f aca="false">IF($B390&gt;Input!$O$29,$E389,($E389+Input!$O$35)*(1+Input!$O$34/(100*12)))</f>
        <v>95980.2767511178</v>
      </c>
      <c r="F390" s="69" t="n">
        <f aca="false">IF($B390&gt;Input!$O$36,$F389,($F389+Input!$O$42)*(1+Input!$O$41/(100*12)))</f>
        <v>0</v>
      </c>
      <c r="G390" s="68"/>
      <c r="H390" s="69" t="n">
        <f aca="false">(IF(AND(($B390&gt;=Input!$O$22),($B390&lt;=Input!$O$24)),$H389+Input!$O$23/Input!$O$25,$H389))</f>
        <v>-200000</v>
      </c>
      <c r="I390" s="69" t="n">
        <f aca="false">(IF(AND(($B390&gt;Input!$O$29),($B390&lt;=Input!$O$31)),$I389+Input!$O$30/Input!$O$32,$I389))</f>
        <v>-200000</v>
      </c>
      <c r="J390" s="69" t="n">
        <f aca="false">(IF(AND(($B390&gt;=Input!$O$36),($B390&lt;=Input!$O$38)),$J389+Input!$O$37/Input!$O$39,$J389))</f>
        <v>0</v>
      </c>
      <c r="K390" s="69"/>
      <c r="L390" s="69" t="n">
        <f aca="false">$D390+$E390+$F390+$H390+$I390+$J390</f>
        <v>-216306.521412162</v>
      </c>
    </row>
    <row r="391" customFormat="false" ht="12.8" hidden="false" customHeight="false" outlineLevel="0" collapsed="false">
      <c r="A391" s="67" t="n">
        <v>387</v>
      </c>
      <c r="B391" s="68" t="n">
        <f aca="false">EOMONTH(Input!$C$7,A391)</f>
        <v>54696</v>
      </c>
      <c r="C391" s="68"/>
      <c r="D391" s="69" t="n">
        <f aca="false">IF($B391&gt;Input!$O$22,$D390,($D390+Input!$O$28)*(1+Input!$O$27/(100*12)))</f>
        <v>87713.2018367199</v>
      </c>
      <c r="E391" s="69" t="n">
        <f aca="false">IF($B391&gt;Input!$O$29,$E390,($E390+Input!$O$35)*(1+Input!$O$34/(100*12)))</f>
        <v>95980.2767511178</v>
      </c>
      <c r="F391" s="69" t="n">
        <f aca="false">IF($B391&gt;Input!$O$36,$F390,($F390+Input!$O$42)*(1+Input!$O$41/(100*12)))</f>
        <v>0</v>
      </c>
      <c r="G391" s="68"/>
      <c r="H391" s="69" t="n">
        <f aca="false">(IF(AND(($B391&gt;=Input!$O$22),($B391&lt;=Input!$O$24)),$H390+Input!$O$23/Input!$O$25,$H390))</f>
        <v>-200000</v>
      </c>
      <c r="I391" s="69" t="n">
        <f aca="false">(IF(AND(($B391&gt;Input!$O$29),($B391&lt;=Input!$O$31)),$I390+Input!$O$30/Input!$O$32,$I390))</f>
        <v>-200000</v>
      </c>
      <c r="J391" s="69" t="n">
        <f aca="false">(IF(AND(($B391&gt;=Input!$O$36),($B391&lt;=Input!$O$38)),$J390+Input!$O$37/Input!$O$39,$J390))</f>
        <v>0</v>
      </c>
      <c r="K391" s="69"/>
      <c r="L391" s="69" t="n">
        <f aca="false">$D391+$E391+$F391+$H391+$I391+$J391</f>
        <v>-216306.521412162</v>
      </c>
    </row>
    <row r="392" customFormat="false" ht="12.8" hidden="false" customHeight="false" outlineLevel="0" collapsed="false">
      <c r="A392" s="67" t="n">
        <v>388</v>
      </c>
      <c r="B392" s="68" t="n">
        <f aca="false">EOMONTH(Input!$C$7,A392)</f>
        <v>54727</v>
      </c>
      <c r="C392" s="68"/>
      <c r="D392" s="69" t="n">
        <f aca="false">IF($B392&gt;Input!$O$22,$D391,($D391+Input!$O$28)*(1+Input!$O$27/(100*12)))</f>
        <v>87713.2018367199</v>
      </c>
      <c r="E392" s="69" t="n">
        <f aca="false">IF($B392&gt;Input!$O$29,$E391,($E391+Input!$O$35)*(1+Input!$O$34/(100*12)))</f>
        <v>95980.2767511178</v>
      </c>
      <c r="F392" s="69" t="n">
        <f aca="false">IF($B392&gt;Input!$O$36,$F391,($F391+Input!$O$42)*(1+Input!$O$41/(100*12)))</f>
        <v>0</v>
      </c>
      <c r="G392" s="68"/>
      <c r="H392" s="69" t="n">
        <f aca="false">(IF(AND(($B392&gt;=Input!$O$22),($B392&lt;=Input!$O$24)),$H391+Input!$O$23/Input!$O$25,$H391))</f>
        <v>-200000</v>
      </c>
      <c r="I392" s="69" t="n">
        <f aca="false">(IF(AND(($B392&gt;Input!$O$29),($B392&lt;=Input!$O$31)),$I391+Input!$O$30/Input!$O$32,$I391))</f>
        <v>-200000</v>
      </c>
      <c r="J392" s="69" t="n">
        <f aca="false">(IF(AND(($B392&gt;=Input!$O$36),($B392&lt;=Input!$O$38)),$J391+Input!$O$37/Input!$O$39,$J391))</f>
        <v>0</v>
      </c>
      <c r="K392" s="69"/>
      <c r="L392" s="69" t="n">
        <f aca="false">$D392+$E392+$F392+$H392+$I392+$J392</f>
        <v>-216306.521412162</v>
      </c>
    </row>
    <row r="393" customFormat="false" ht="12.8" hidden="false" customHeight="false" outlineLevel="0" collapsed="false">
      <c r="A393" s="67" t="n">
        <v>389</v>
      </c>
      <c r="B393" s="68" t="n">
        <f aca="false">EOMONTH(Input!$C$7,A393)</f>
        <v>54757</v>
      </c>
      <c r="C393" s="68"/>
      <c r="D393" s="69" t="n">
        <f aca="false">IF($B393&gt;Input!$O$22,$D392,($D392+Input!$O$28)*(1+Input!$O$27/(100*12)))</f>
        <v>87713.2018367199</v>
      </c>
      <c r="E393" s="69" t="n">
        <f aca="false">IF($B393&gt;Input!$O$29,$E392,($E392+Input!$O$35)*(1+Input!$O$34/(100*12)))</f>
        <v>95980.2767511178</v>
      </c>
      <c r="F393" s="69" t="n">
        <f aca="false">IF($B393&gt;Input!$O$36,$F392,($F392+Input!$O$42)*(1+Input!$O$41/(100*12)))</f>
        <v>0</v>
      </c>
      <c r="G393" s="68"/>
      <c r="H393" s="69" t="n">
        <f aca="false">(IF(AND(($B393&gt;=Input!$O$22),($B393&lt;=Input!$O$24)),$H392+Input!$O$23/Input!$O$25,$H392))</f>
        <v>-200000</v>
      </c>
      <c r="I393" s="69" t="n">
        <f aca="false">(IF(AND(($B393&gt;Input!$O$29),($B393&lt;=Input!$O$31)),$I392+Input!$O$30/Input!$O$32,$I392))</f>
        <v>-200000</v>
      </c>
      <c r="J393" s="69" t="n">
        <f aca="false">(IF(AND(($B393&gt;=Input!$O$36),($B393&lt;=Input!$O$38)),$J392+Input!$O$37/Input!$O$39,$J392))</f>
        <v>0</v>
      </c>
      <c r="K393" s="69"/>
      <c r="L393" s="69" t="n">
        <f aca="false">$D393+$E393+$F393+$H393+$I393+$J393</f>
        <v>-216306.521412162</v>
      </c>
    </row>
    <row r="394" customFormat="false" ht="12.8" hidden="false" customHeight="false" outlineLevel="0" collapsed="false">
      <c r="A394" s="67" t="n">
        <v>390</v>
      </c>
      <c r="B394" s="68" t="n">
        <f aca="false">EOMONTH(Input!$C$7,A394)</f>
        <v>54788</v>
      </c>
      <c r="C394" s="68"/>
      <c r="D394" s="69" t="n">
        <f aca="false">IF($B394&gt;Input!$O$22,$D393,($D393+Input!$O$28)*(1+Input!$O$27/(100*12)))</f>
        <v>87713.2018367199</v>
      </c>
      <c r="E394" s="69" t="n">
        <f aca="false">IF($B394&gt;Input!$O$29,$E393,($E393+Input!$O$35)*(1+Input!$O$34/(100*12)))</f>
        <v>95980.2767511178</v>
      </c>
      <c r="F394" s="69" t="n">
        <f aca="false">IF($B394&gt;Input!$O$36,$F393,($F393+Input!$O$42)*(1+Input!$O$41/(100*12)))</f>
        <v>0</v>
      </c>
      <c r="G394" s="68"/>
      <c r="H394" s="69" t="n">
        <f aca="false">(IF(AND(($B394&gt;=Input!$O$22),($B394&lt;=Input!$O$24)),$H393+Input!$O$23/Input!$O$25,$H393))</f>
        <v>-200000</v>
      </c>
      <c r="I394" s="69" t="n">
        <f aca="false">(IF(AND(($B394&gt;Input!$O$29),($B394&lt;=Input!$O$31)),$I393+Input!$O$30/Input!$O$32,$I393))</f>
        <v>-200000</v>
      </c>
      <c r="J394" s="69" t="n">
        <f aca="false">(IF(AND(($B394&gt;=Input!$O$36),($B394&lt;=Input!$O$38)),$J393+Input!$O$37/Input!$O$39,$J393))</f>
        <v>0</v>
      </c>
      <c r="K394" s="69"/>
      <c r="L394" s="69" t="n">
        <f aca="false">$D394+$E394+$F394+$H394+$I394+$J394</f>
        <v>-216306.521412162</v>
      </c>
    </row>
    <row r="395" customFormat="false" ht="12.8" hidden="false" customHeight="false" outlineLevel="0" collapsed="false">
      <c r="A395" s="67" t="n">
        <v>391</v>
      </c>
      <c r="B395" s="68" t="n">
        <f aca="false">EOMONTH(Input!$C$7,A395)</f>
        <v>54819</v>
      </c>
      <c r="C395" s="68"/>
      <c r="D395" s="69" t="n">
        <f aca="false">IF($B395&gt;Input!$O$22,$D394,($D394+Input!$O$28)*(1+Input!$O$27/(100*12)))</f>
        <v>87713.2018367199</v>
      </c>
      <c r="E395" s="69" t="n">
        <f aca="false">IF($B395&gt;Input!$O$29,$E394,($E394+Input!$O$35)*(1+Input!$O$34/(100*12)))</f>
        <v>95980.2767511178</v>
      </c>
      <c r="F395" s="69" t="n">
        <f aca="false">IF($B395&gt;Input!$O$36,$F394,($F394+Input!$O$42)*(1+Input!$O$41/(100*12)))</f>
        <v>0</v>
      </c>
      <c r="G395" s="68"/>
      <c r="H395" s="69" t="n">
        <f aca="false">(IF(AND(($B395&gt;=Input!$O$22),($B395&lt;=Input!$O$24)),$H394+Input!$O$23/Input!$O$25,$H394))</f>
        <v>-200000</v>
      </c>
      <c r="I395" s="69" t="n">
        <f aca="false">(IF(AND(($B395&gt;Input!$O$29),($B395&lt;=Input!$O$31)),$I394+Input!$O$30/Input!$O$32,$I394))</f>
        <v>-200000</v>
      </c>
      <c r="J395" s="69" t="n">
        <f aca="false">(IF(AND(($B395&gt;=Input!$O$36),($B395&lt;=Input!$O$38)),$J394+Input!$O$37/Input!$O$39,$J394))</f>
        <v>0</v>
      </c>
      <c r="K395" s="69"/>
      <c r="L395" s="69" t="n">
        <f aca="false">$D395+$E395+$F395+$H395+$I395+$J395</f>
        <v>-216306.521412162</v>
      </c>
    </row>
    <row r="396" customFormat="false" ht="12.8" hidden="false" customHeight="false" outlineLevel="0" collapsed="false">
      <c r="A396" s="67" t="n">
        <v>392</v>
      </c>
      <c r="B396" s="68" t="n">
        <f aca="false">EOMONTH(Input!$C$7,A396)</f>
        <v>54847</v>
      </c>
      <c r="C396" s="68"/>
      <c r="D396" s="69" t="n">
        <f aca="false">IF($B396&gt;Input!$O$22,$D395,($D395+Input!$O$28)*(1+Input!$O$27/(100*12)))</f>
        <v>87713.2018367199</v>
      </c>
      <c r="E396" s="69" t="n">
        <f aca="false">IF($B396&gt;Input!$O$29,$E395,($E395+Input!$O$35)*(1+Input!$O$34/(100*12)))</f>
        <v>95980.2767511178</v>
      </c>
      <c r="F396" s="69" t="n">
        <f aca="false">IF($B396&gt;Input!$O$36,$F395,($F395+Input!$O$42)*(1+Input!$O$41/(100*12)))</f>
        <v>0</v>
      </c>
      <c r="G396" s="68"/>
      <c r="H396" s="69" t="n">
        <f aca="false">(IF(AND(($B396&gt;=Input!$O$22),($B396&lt;=Input!$O$24)),$H395+Input!$O$23/Input!$O$25,$H395))</f>
        <v>-200000</v>
      </c>
      <c r="I396" s="69" t="n">
        <f aca="false">(IF(AND(($B396&gt;Input!$O$29),($B396&lt;=Input!$O$31)),$I395+Input!$O$30/Input!$O$32,$I395))</f>
        <v>-200000</v>
      </c>
      <c r="J396" s="69" t="n">
        <f aca="false">(IF(AND(($B396&gt;=Input!$O$36),($B396&lt;=Input!$O$38)),$J395+Input!$O$37/Input!$O$39,$J395))</f>
        <v>0</v>
      </c>
      <c r="K396" s="69"/>
      <c r="L396" s="69" t="n">
        <f aca="false">$D396+$E396+$F396+$H396+$I396+$J396</f>
        <v>-216306.521412162</v>
      </c>
    </row>
    <row r="397" customFormat="false" ht="12.8" hidden="false" customHeight="false" outlineLevel="0" collapsed="false">
      <c r="A397" s="67" t="n">
        <v>393</v>
      </c>
      <c r="B397" s="68" t="n">
        <f aca="false">EOMONTH(Input!$C$7,A397)</f>
        <v>54878</v>
      </c>
      <c r="C397" s="68"/>
      <c r="D397" s="69" t="n">
        <f aca="false">IF($B397&gt;Input!$O$22,$D396,($D396+Input!$O$28)*(1+Input!$O$27/(100*12)))</f>
        <v>87713.2018367199</v>
      </c>
      <c r="E397" s="69" t="n">
        <f aca="false">IF($B397&gt;Input!$O$29,$E396,($E396+Input!$O$35)*(1+Input!$O$34/(100*12)))</f>
        <v>95980.2767511178</v>
      </c>
      <c r="F397" s="69" t="n">
        <f aca="false">IF($B397&gt;Input!$O$36,$F396,($F396+Input!$O$42)*(1+Input!$O$41/(100*12)))</f>
        <v>0</v>
      </c>
      <c r="G397" s="68"/>
      <c r="H397" s="69" t="n">
        <f aca="false">(IF(AND(($B397&gt;=Input!$O$22),($B397&lt;=Input!$O$24)),$H396+Input!$O$23/Input!$O$25,$H396))</f>
        <v>-200000</v>
      </c>
      <c r="I397" s="69" t="n">
        <f aca="false">(IF(AND(($B397&gt;Input!$O$29),($B397&lt;=Input!$O$31)),$I396+Input!$O$30/Input!$O$32,$I396))</f>
        <v>-200000</v>
      </c>
      <c r="J397" s="69" t="n">
        <f aca="false">(IF(AND(($B397&gt;=Input!$O$36),($B397&lt;=Input!$O$38)),$J396+Input!$O$37/Input!$O$39,$J396))</f>
        <v>0</v>
      </c>
      <c r="K397" s="69"/>
      <c r="L397" s="69" t="n">
        <f aca="false">$D397+$E397+$F397+$H397+$I397+$J397</f>
        <v>-216306.521412162</v>
      </c>
    </row>
    <row r="398" customFormat="false" ht="12.8" hidden="false" customHeight="false" outlineLevel="0" collapsed="false">
      <c r="A398" s="67" t="n">
        <v>394</v>
      </c>
      <c r="B398" s="68" t="n">
        <f aca="false">EOMONTH(Input!$C$7,A398)</f>
        <v>54908</v>
      </c>
      <c r="C398" s="68"/>
      <c r="D398" s="69" t="n">
        <f aca="false">IF($B398&gt;Input!$O$22,$D397,($D397+Input!$O$28)*(1+Input!$O$27/(100*12)))</f>
        <v>87713.2018367199</v>
      </c>
      <c r="E398" s="69" t="n">
        <f aca="false">IF($B398&gt;Input!$O$29,$E397,($E397+Input!$O$35)*(1+Input!$O$34/(100*12)))</f>
        <v>95980.2767511178</v>
      </c>
      <c r="F398" s="69" t="n">
        <f aca="false">IF($B398&gt;Input!$O$36,$F397,($F397+Input!$O$42)*(1+Input!$O$41/(100*12)))</f>
        <v>0</v>
      </c>
      <c r="G398" s="68"/>
      <c r="H398" s="69" t="n">
        <f aca="false">(IF(AND(($B398&gt;=Input!$O$22),($B398&lt;=Input!$O$24)),$H397+Input!$O$23/Input!$O$25,$H397))</f>
        <v>-200000</v>
      </c>
      <c r="I398" s="69" t="n">
        <f aca="false">(IF(AND(($B398&gt;Input!$O$29),($B398&lt;=Input!$O$31)),$I397+Input!$O$30/Input!$O$32,$I397))</f>
        <v>-200000</v>
      </c>
      <c r="J398" s="69" t="n">
        <f aca="false">(IF(AND(($B398&gt;=Input!$O$36),($B398&lt;=Input!$O$38)),$J397+Input!$O$37/Input!$O$39,$J397))</f>
        <v>0</v>
      </c>
      <c r="K398" s="69"/>
      <c r="L398" s="69" t="n">
        <f aca="false">$D398+$E398+$F398+$H398+$I398+$J398</f>
        <v>-216306.521412162</v>
      </c>
    </row>
    <row r="399" customFormat="false" ht="12.8" hidden="false" customHeight="false" outlineLevel="0" collapsed="false">
      <c r="A399" s="67" t="n">
        <v>395</v>
      </c>
      <c r="B399" s="68" t="n">
        <f aca="false">EOMONTH(Input!$C$7,A399)</f>
        <v>54939</v>
      </c>
      <c r="C399" s="68"/>
      <c r="D399" s="69" t="n">
        <f aca="false">IF($B399&gt;Input!$O$22,$D398,($D398+Input!$O$28)*(1+Input!$O$27/(100*12)))</f>
        <v>87713.2018367199</v>
      </c>
      <c r="E399" s="69" t="n">
        <f aca="false">IF($B399&gt;Input!$O$29,$E398,($E398+Input!$O$35)*(1+Input!$O$34/(100*12)))</f>
        <v>95980.2767511178</v>
      </c>
      <c r="F399" s="69" t="n">
        <f aca="false">IF($B399&gt;Input!$O$36,$F398,($F398+Input!$O$42)*(1+Input!$O$41/(100*12)))</f>
        <v>0</v>
      </c>
      <c r="G399" s="68"/>
      <c r="H399" s="69" t="n">
        <f aca="false">(IF(AND(($B399&gt;=Input!$O$22),($B399&lt;=Input!$O$24)),$H398+Input!$O$23/Input!$O$25,$H398))</f>
        <v>-200000</v>
      </c>
      <c r="I399" s="69" t="n">
        <f aca="false">(IF(AND(($B399&gt;Input!$O$29),($B399&lt;=Input!$O$31)),$I398+Input!$O$30/Input!$O$32,$I398))</f>
        <v>-200000</v>
      </c>
      <c r="J399" s="69" t="n">
        <f aca="false">(IF(AND(($B399&gt;=Input!$O$36),($B399&lt;=Input!$O$38)),$J398+Input!$O$37/Input!$O$39,$J398))</f>
        <v>0</v>
      </c>
      <c r="K399" s="69"/>
      <c r="L399" s="69" t="n">
        <f aca="false">$D399+$E399+$F399+$H399+$I399+$J399</f>
        <v>-216306.521412162</v>
      </c>
    </row>
    <row r="400" customFormat="false" ht="12.8" hidden="false" customHeight="false" outlineLevel="0" collapsed="false">
      <c r="A400" s="67" t="n">
        <v>396</v>
      </c>
      <c r="B400" s="68" t="n">
        <f aca="false">EOMONTH(Input!$C$7,A400)</f>
        <v>54969</v>
      </c>
      <c r="C400" s="68"/>
      <c r="D400" s="69" t="n">
        <f aca="false">IF($B400&gt;Input!$O$22,$D399,($D399+Input!$O$28)*(1+Input!$O$27/(100*12)))</f>
        <v>87713.2018367199</v>
      </c>
      <c r="E400" s="69" t="n">
        <f aca="false">IF($B400&gt;Input!$O$29,$E399,($E399+Input!$O$35)*(1+Input!$O$34/(100*12)))</f>
        <v>95980.2767511178</v>
      </c>
      <c r="F400" s="69" t="n">
        <f aca="false">IF($B400&gt;Input!$O$36,$F399,($F399+Input!$O$42)*(1+Input!$O$41/(100*12)))</f>
        <v>0</v>
      </c>
      <c r="G400" s="68"/>
      <c r="H400" s="69" t="n">
        <f aca="false">(IF(AND(($B400&gt;=Input!$O$22),($B400&lt;=Input!$O$24)),$H399+Input!$O$23/Input!$O$25,$H399))</f>
        <v>-200000</v>
      </c>
      <c r="I400" s="69" t="n">
        <f aca="false">(IF(AND(($B400&gt;Input!$O$29),($B400&lt;=Input!$O$31)),$I399+Input!$O$30/Input!$O$32,$I399))</f>
        <v>-200000</v>
      </c>
      <c r="J400" s="69" t="n">
        <f aca="false">(IF(AND(($B400&gt;=Input!$O$36),($B400&lt;=Input!$O$38)),$J399+Input!$O$37/Input!$O$39,$J399))</f>
        <v>0</v>
      </c>
      <c r="K400" s="69"/>
      <c r="L400" s="69" t="n">
        <f aca="false">$D400+$E400+$F400+$H400+$I400+$J400</f>
        <v>-216306.521412162</v>
      </c>
    </row>
    <row r="401" customFormat="false" ht="12.8" hidden="false" customHeight="false" outlineLevel="0" collapsed="false">
      <c r="A401" s="67" t="n">
        <v>397</v>
      </c>
      <c r="B401" s="68" t="n">
        <f aca="false">EOMONTH(Input!$C$7,A401)</f>
        <v>55000</v>
      </c>
      <c r="C401" s="68"/>
      <c r="D401" s="69" t="n">
        <f aca="false">IF($B401&gt;Input!$O$22,$D400,($D400+Input!$O$28)*(1+Input!$O$27/(100*12)))</f>
        <v>87713.2018367199</v>
      </c>
      <c r="E401" s="69" t="n">
        <f aca="false">IF($B401&gt;Input!$O$29,$E400,($E400+Input!$O$35)*(1+Input!$O$34/(100*12)))</f>
        <v>95980.2767511178</v>
      </c>
      <c r="F401" s="69" t="n">
        <f aca="false">IF($B401&gt;Input!$O$36,$F400,($F400+Input!$O$42)*(1+Input!$O$41/(100*12)))</f>
        <v>0</v>
      </c>
      <c r="G401" s="68"/>
      <c r="H401" s="69" t="n">
        <f aca="false">(IF(AND(($B401&gt;=Input!$O$22),($B401&lt;=Input!$O$24)),$H400+Input!$O$23/Input!$O$25,$H400))</f>
        <v>-200000</v>
      </c>
      <c r="I401" s="69" t="n">
        <f aca="false">(IF(AND(($B401&gt;Input!$O$29),($B401&lt;=Input!$O$31)),$I400+Input!$O$30/Input!$O$32,$I400))</f>
        <v>-200000</v>
      </c>
      <c r="J401" s="69" t="n">
        <f aca="false">(IF(AND(($B401&gt;=Input!$O$36),($B401&lt;=Input!$O$38)),$J400+Input!$O$37/Input!$O$39,$J400))</f>
        <v>0</v>
      </c>
      <c r="K401" s="69"/>
      <c r="L401" s="69" t="n">
        <f aca="false">$D401+$E401+$F401+$H401+$I401+$J401</f>
        <v>-216306.521412162</v>
      </c>
    </row>
    <row r="402" customFormat="false" ht="12.8" hidden="false" customHeight="false" outlineLevel="0" collapsed="false">
      <c r="A402" s="67" t="n">
        <v>398</v>
      </c>
      <c r="B402" s="68" t="n">
        <f aca="false">EOMONTH(Input!$C$7,A402)</f>
        <v>55031</v>
      </c>
      <c r="C402" s="68"/>
      <c r="D402" s="69" t="n">
        <f aca="false">IF($B402&gt;Input!$O$22,$D401,($D401+Input!$O$28)*(1+Input!$O$27/(100*12)))</f>
        <v>87713.2018367199</v>
      </c>
      <c r="E402" s="69" t="n">
        <f aca="false">IF($B402&gt;Input!$O$29,$E401,($E401+Input!$O$35)*(1+Input!$O$34/(100*12)))</f>
        <v>95980.2767511178</v>
      </c>
      <c r="F402" s="69" t="n">
        <f aca="false">IF($B402&gt;Input!$O$36,$F401,($F401+Input!$O$42)*(1+Input!$O$41/(100*12)))</f>
        <v>0</v>
      </c>
      <c r="G402" s="68"/>
      <c r="H402" s="69" t="n">
        <f aca="false">(IF(AND(($B402&gt;=Input!$O$22),($B402&lt;=Input!$O$24)),$H401+Input!$O$23/Input!$O$25,$H401))</f>
        <v>-200000</v>
      </c>
      <c r="I402" s="69" t="n">
        <f aca="false">(IF(AND(($B402&gt;Input!$O$29),($B402&lt;=Input!$O$31)),$I401+Input!$O$30/Input!$O$32,$I401))</f>
        <v>-200000</v>
      </c>
      <c r="J402" s="69" t="n">
        <f aca="false">(IF(AND(($B402&gt;=Input!$O$36),($B402&lt;=Input!$O$38)),$J401+Input!$O$37/Input!$O$39,$J401))</f>
        <v>0</v>
      </c>
      <c r="K402" s="69"/>
      <c r="L402" s="69" t="n">
        <f aca="false">$D402+$E402+$F402+$H402+$I402+$J402</f>
        <v>-216306.521412162</v>
      </c>
    </row>
    <row r="403" customFormat="false" ht="12.8" hidden="false" customHeight="false" outlineLevel="0" collapsed="false">
      <c r="A403" s="67" t="n">
        <v>399</v>
      </c>
      <c r="B403" s="68" t="n">
        <f aca="false">EOMONTH(Input!$C$7,A403)</f>
        <v>55061</v>
      </c>
      <c r="C403" s="68"/>
      <c r="D403" s="69" t="n">
        <f aca="false">IF($B403&gt;Input!$O$22,$D402,($D402+Input!$O$28)*(1+Input!$O$27/(100*12)))</f>
        <v>87713.2018367199</v>
      </c>
      <c r="E403" s="69" t="n">
        <f aca="false">IF($B403&gt;Input!$O$29,$E402,($E402+Input!$O$35)*(1+Input!$O$34/(100*12)))</f>
        <v>95980.2767511178</v>
      </c>
      <c r="F403" s="69" t="n">
        <f aca="false">IF($B403&gt;Input!$O$36,$F402,($F402+Input!$O$42)*(1+Input!$O$41/(100*12)))</f>
        <v>0</v>
      </c>
      <c r="G403" s="68"/>
      <c r="H403" s="69" t="n">
        <f aca="false">(IF(AND(($B403&gt;=Input!$O$22),($B403&lt;=Input!$O$24)),$H402+Input!$O$23/Input!$O$25,$H402))</f>
        <v>-200000</v>
      </c>
      <c r="I403" s="69" t="n">
        <f aca="false">(IF(AND(($B403&gt;Input!$O$29),($B403&lt;=Input!$O$31)),$I402+Input!$O$30/Input!$O$32,$I402))</f>
        <v>-200000</v>
      </c>
      <c r="J403" s="69" t="n">
        <f aca="false">(IF(AND(($B403&gt;=Input!$O$36),($B403&lt;=Input!$O$38)),$J402+Input!$O$37/Input!$O$39,$J402))</f>
        <v>0</v>
      </c>
      <c r="K403" s="69"/>
      <c r="L403" s="69" t="n">
        <f aca="false">$D403+$E403+$F403+$H403+$I403+$J403</f>
        <v>-216306.521412162</v>
      </c>
    </row>
    <row r="404" customFormat="false" ht="12.8" hidden="false" customHeight="false" outlineLevel="0" collapsed="false">
      <c r="A404" s="67" t="n">
        <v>400</v>
      </c>
      <c r="B404" s="68" t="n">
        <f aca="false">EOMONTH(Input!$C$7,A404)</f>
        <v>55092</v>
      </c>
      <c r="C404" s="68"/>
      <c r="D404" s="69" t="n">
        <f aca="false">IF($B404&gt;Input!$O$22,$D403,($D403+Input!$O$28)*(1+Input!$O$27/(100*12)))</f>
        <v>87713.2018367199</v>
      </c>
      <c r="E404" s="69" t="n">
        <f aca="false">IF($B404&gt;Input!$O$29,$E403,($E403+Input!$O$35)*(1+Input!$O$34/(100*12)))</f>
        <v>95980.2767511178</v>
      </c>
      <c r="F404" s="69" t="n">
        <f aca="false">IF($B404&gt;Input!$O$36,$F403,($F403+Input!$O$42)*(1+Input!$O$41/(100*12)))</f>
        <v>0</v>
      </c>
      <c r="G404" s="68"/>
      <c r="H404" s="69" t="n">
        <f aca="false">(IF(AND(($B404&gt;=Input!$O$22),($B404&lt;=Input!$O$24)),$H403+Input!$O$23/Input!$O$25,$H403))</f>
        <v>-200000</v>
      </c>
      <c r="I404" s="69" t="n">
        <f aca="false">(IF(AND(($B404&gt;Input!$O$29),($B404&lt;=Input!$O$31)),$I403+Input!$O$30/Input!$O$32,$I403))</f>
        <v>-200000</v>
      </c>
      <c r="J404" s="69" t="n">
        <f aca="false">(IF(AND(($B404&gt;=Input!$O$36),($B404&lt;=Input!$O$38)),$J403+Input!$O$37/Input!$O$39,$J403))</f>
        <v>0</v>
      </c>
      <c r="K404" s="69"/>
      <c r="L404" s="69" t="n">
        <f aca="false">$D404+$E404+$F404+$H404+$I404+$J404</f>
        <v>-216306.521412162</v>
      </c>
    </row>
    <row r="405" customFormat="false" ht="12.8" hidden="false" customHeight="false" outlineLevel="0" collapsed="false">
      <c r="A405" s="67" t="n">
        <v>401</v>
      </c>
      <c r="B405" s="68" t="n">
        <f aca="false">EOMONTH(Input!$C$7,A405)</f>
        <v>55122</v>
      </c>
      <c r="C405" s="68"/>
      <c r="D405" s="69" t="n">
        <f aca="false">IF($B405&gt;Input!$O$22,$D404,($D404+Input!$O$28)*(1+Input!$O$27/(100*12)))</f>
        <v>87713.2018367199</v>
      </c>
      <c r="E405" s="69" t="n">
        <f aca="false">IF($B405&gt;Input!$O$29,$E404,($E404+Input!$O$35)*(1+Input!$O$34/(100*12)))</f>
        <v>95980.2767511178</v>
      </c>
      <c r="F405" s="69" t="n">
        <f aca="false">IF($B405&gt;Input!$O$36,$F404,($F404+Input!$O$42)*(1+Input!$O$41/(100*12)))</f>
        <v>0</v>
      </c>
      <c r="G405" s="68"/>
      <c r="H405" s="69" t="n">
        <f aca="false">(IF(AND(($B405&gt;=Input!$O$22),($B405&lt;=Input!$O$24)),$H404+Input!$O$23/Input!$O$25,$H404))</f>
        <v>-200000</v>
      </c>
      <c r="I405" s="69" t="n">
        <f aca="false">(IF(AND(($B405&gt;Input!$O$29),($B405&lt;=Input!$O$31)),$I404+Input!$O$30/Input!$O$32,$I404))</f>
        <v>-200000</v>
      </c>
      <c r="J405" s="69" t="n">
        <f aca="false">(IF(AND(($B405&gt;=Input!$O$36),($B405&lt;=Input!$O$38)),$J404+Input!$O$37/Input!$O$39,$J404))</f>
        <v>0</v>
      </c>
      <c r="K405" s="69"/>
      <c r="L405" s="69" t="n">
        <f aca="false">$D405+$E405+$F405+$H405+$I405+$J405</f>
        <v>-216306.521412162</v>
      </c>
    </row>
    <row r="406" customFormat="false" ht="12.8" hidden="false" customHeight="false" outlineLevel="0" collapsed="false">
      <c r="A406" s="67" t="n">
        <v>402</v>
      </c>
      <c r="B406" s="68" t="n">
        <f aca="false">EOMONTH(Input!$C$7,A406)</f>
        <v>55153</v>
      </c>
      <c r="C406" s="68"/>
      <c r="D406" s="69" t="n">
        <f aca="false">IF($B406&gt;Input!$O$22,$D405,($D405+Input!$O$28)*(1+Input!$O$27/(100*12)))</f>
        <v>87713.2018367199</v>
      </c>
      <c r="E406" s="69" t="n">
        <f aca="false">IF($B406&gt;Input!$O$29,$E405,($E405+Input!$O$35)*(1+Input!$O$34/(100*12)))</f>
        <v>95980.2767511178</v>
      </c>
      <c r="F406" s="69" t="n">
        <f aca="false">IF($B406&gt;Input!$O$36,$F405,($F405+Input!$O$42)*(1+Input!$O$41/(100*12)))</f>
        <v>0</v>
      </c>
      <c r="G406" s="68"/>
      <c r="H406" s="69" t="n">
        <f aca="false">(IF(AND(($B406&gt;=Input!$O$22),($B406&lt;=Input!$O$24)),$H405+Input!$O$23/Input!$O$25,$H405))</f>
        <v>-200000</v>
      </c>
      <c r="I406" s="69" t="n">
        <f aca="false">(IF(AND(($B406&gt;Input!$O$29),($B406&lt;=Input!$O$31)),$I405+Input!$O$30/Input!$O$32,$I405))</f>
        <v>-200000</v>
      </c>
      <c r="J406" s="69" t="n">
        <f aca="false">(IF(AND(($B406&gt;=Input!$O$36),($B406&lt;=Input!$O$38)),$J405+Input!$O$37/Input!$O$39,$J405))</f>
        <v>0</v>
      </c>
      <c r="K406" s="69"/>
      <c r="L406" s="69" t="n">
        <f aca="false">$D406+$E406+$F406+$H406+$I406+$J406</f>
        <v>-216306.521412162</v>
      </c>
    </row>
    <row r="407" customFormat="false" ht="12.8" hidden="false" customHeight="false" outlineLevel="0" collapsed="false">
      <c r="A407" s="67" t="n">
        <v>403</v>
      </c>
      <c r="B407" s="68" t="n">
        <f aca="false">EOMONTH(Input!$C$7,A407)</f>
        <v>55184</v>
      </c>
      <c r="C407" s="68"/>
      <c r="D407" s="69" t="n">
        <f aca="false">IF($B407&gt;Input!$O$22,$D406,($D406+Input!$O$28)*(1+Input!$O$27/(100*12)))</f>
        <v>87713.2018367199</v>
      </c>
      <c r="E407" s="69" t="n">
        <f aca="false">IF($B407&gt;Input!$O$29,$E406,($E406+Input!$O$35)*(1+Input!$O$34/(100*12)))</f>
        <v>95980.2767511178</v>
      </c>
      <c r="F407" s="69" t="n">
        <f aca="false">IF($B407&gt;Input!$O$36,$F406,($F406+Input!$O$42)*(1+Input!$O$41/(100*12)))</f>
        <v>0</v>
      </c>
      <c r="G407" s="68"/>
      <c r="H407" s="69" t="n">
        <f aca="false">(IF(AND(($B407&gt;=Input!$O$22),($B407&lt;=Input!$O$24)),$H406+Input!$O$23/Input!$O$25,$H406))</f>
        <v>-200000</v>
      </c>
      <c r="I407" s="69" t="n">
        <f aca="false">(IF(AND(($B407&gt;Input!$O$29),($B407&lt;=Input!$O$31)),$I406+Input!$O$30/Input!$O$32,$I406))</f>
        <v>-200000</v>
      </c>
      <c r="J407" s="69" t="n">
        <f aca="false">(IF(AND(($B407&gt;=Input!$O$36),($B407&lt;=Input!$O$38)),$J406+Input!$O$37/Input!$O$39,$J406))</f>
        <v>0</v>
      </c>
      <c r="K407" s="69"/>
      <c r="L407" s="69" t="n">
        <f aca="false">$D407+$E407+$F407+$H407+$I407+$J407</f>
        <v>-216306.521412162</v>
      </c>
    </row>
    <row r="408" customFormat="false" ht="12.8" hidden="false" customHeight="false" outlineLevel="0" collapsed="false">
      <c r="A408" s="67" t="n">
        <v>404</v>
      </c>
      <c r="B408" s="68" t="n">
        <f aca="false">EOMONTH(Input!$C$7,A408)</f>
        <v>55212</v>
      </c>
      <c r="C408" s="68"/>
      <c r="D408" s="69" t="n">
        <f aca="false">IF($B408&gt;Input!$O$22,$D407,($D407+Input!$O$28)*(1+Input!$O$27/(100*12)))</f>
        <v>87713.2018367199</v>
      </c>
      <c r="E408" s="69" t="n">
        <f aca="false">IF($B408&gt;Input!$O$29,$E407,($E407+Input!$O$35)*(1+Input!$O$34/(100*12)))</f>
        <v>95980.2767511178</v>
      </c>
      <c r="F408" s="69" t="n">
        <f aca="false">IF($B408&gt;Input!$O$36,$F407,($F407+Input!$O$42)*(1+Input!$O$41/(100*12)))</f>
        <v>0</v>
      </c>
      <c r="G408" s="68"/>
      <c r="H408" s="69" t="n">
        <f aca="false">(IF(AND(($B408&gt;=Input!$O$22),($B408&lt;=Input!$O$24)),$H407+Input!$O$23/Input!$O$25,$H407))</f>
        <v>-200000</v>
      </c>
      <c r="I408" s="69" t="n">
        <f aca="false">(IF(AND(($B408&gt;Input!$O$29),($B408&lt;=Input!$O$31)),$I407+Input!$O$30/Input!$O$32,$I407))</f>
        <v>-200000</v>
      </c>
      <c r="J408" s="69" t="n">
        <f aca="false">(IF(AND(($B408&gt;=Input!$O$36),($B408&lt;=Input!$O$38)),$J407+Input!$O$37/Input!$O$39,$J407))</f>
        <v>0</v>
      </c>
      <c r="K408" s="69"/>
      <c r="L408" s="69" t="n">
        <f aca="false">$D408+$E408+$F408+$H408+$I408+$J408</f>
        <v>-216306.521412162</v>
      </c>
    </row>
    <row r="409" customFormat="false" ht="12.8" hidden="false" customHeight="false" outlineLevel="0" collapsed="false">
      <c r="A409" s="67" t="n">
        <v>405</v>
      </c>
      <c r="B409" s="68" t="n">
        <f aca="false">EOMONTH(Input!$C$7,A409)</f>
        <v>55243</v>
      </c>
      <c r="C409" s="68"/>
      <c r="D409" s="69" t="n">
        <f aca="false">IF($B409&gt;Input!$O$22,$D408,($D408+Input!$O$28)*(1+Input!$O$27/(100*12)))</f>
        <v>87713.2018367199</v>
      </c>
      <c r="E409" s="69" t="n">
        <f aca="false">IF($B409&gt;Input!$O$29,$E408,($E408+Input!$O$35)*(1+Input!$O$34/(100*12)))</f>
        <v>95980.2767511178</v>
      </c>
      <c r="F409" s="69" t="n">
        <f aca="false">IF($B409&gt;Input!$O$36,$F408,($F408+Input!$O$42)*(1+Input!$O$41/(100*12)))</f>
        <v>0</v>
      </c>
      <c r="G409" s="68"/>
      <c r="H409" s="69" t="n">
        <f aca="false">(IF(AND(($B409&gt;=Input!$O$22),($B409&lt;=Input!$O$24)),$H408+Input!$O$23/Input!$O$25,$H408))</f>
        <v>-200000</v>
      </c>
      <c r="I409" s="69" t="n">
        <f aca="false">(IF(AND(($B409&gt;Input!$O$29),($B409&lt;=Input!$O$31)),$I408+Input!$O$30/Input!$O$32,$I408))</f>
        <v>-200000</v>
      </c>
      <c r="J409" s="69" t="n">
        <f aca="false">(IF(AND(($B409&gt;=Input!$O$36),($B409&lt;=Input!$O$38)),$J408+Input!$O$37/Input!$O$39,$J408))</f>
        <v>0</v>
      </c>
      <c r="K409" s="69"/>
      <c r="L409" s="69" t="n">
        <f aca="false">$D409+$E409+$F409+$H409+$I409+$J409</f>
        <v>-216306.521412162</v>
      </c>
    </row>
    <row r="410" customFormat="false" ht="12.8" hidden="false" customHeight="false" outlineLevel="0" collapsed="false">
      <c r="A410" s="67" t="n">
        <v>406</v>
      </c>
      <c r="B410" s="68" t="n">
        <f aca="false">EOMONTH(Input!$C$7,A410)</f>
        <v>55273</v>
      </c>
      <c r="C410" s="68"/>
      <c r="D410" s="69" t="n">
        <f aca="false">IF($B410&gt;Input!$O$22,$D409,($D409+Input!$O$28)*(1+Input!$O$27/(100*12)))</f>
        <v>87713.2018367199</v>
      </c>
      <c r="E410" s="69" t="n">
        <f aca="false">IF($B410&gt;Input!$O$29,$E409,($E409+Input!$O$35)*(1+Input!$O$34/(100*12)))</f>
        <v>95980.2767511178</v>
      </c>
      <c r="F410" s="69" t="n">
        <f aca="false">IF($B410&gt;Input!$O$36,$F409,($F409+Input!$O$42)*(1+Input!$O$41/(100*12)))</f>
        <v>0</v>
      </c>
      <c r="G410" s="68"/>
      <c r="H410" s="69" t="n">
        <f aca="false">(IF(AND(($B410&gt;=Input!$O$22),($B410&lt;=Input!$O$24)),$H409+Input!$O$23/Input!$O$25,$H409))</f>
        <v>-200000</v>
      </c>
      <c r="I410" s="69" t="n">
        <f aca="false">(IF(AND(($B410&gt;Input!$O$29),($B410&lt;=Input!$O$31)),$I409+Input!$O$30/Input!$O$32,$I409))</f>
        <v>-200000</v>
      </c>
      <c r="J410" s="69" t="n">
        <f aca="false">(IF(AND(($B410&gt;=Input!$O$36),($B410&lt;=Input!$O$38)),$J409+Input!$O$37/Input!$O$39,$J409))</f>
        <v>0</v>
      </c>
      <c r="K410" s="69"/>
      <c r="L410" s="69" t="n">
        <f aca="false">$D410+$E410+$F410+$H410+$I410+$J410</f>
        <v>-216306.521412162</v>
      </c>
    </row>
    <row r="411" customFormat="false" ht="12.8" hidden="false" customHeight="false" outlineLevel="0" collapsed="false">
      <c r="A411" s="67" t="n">
        <v>407</v>
      </c>
      <c r="B411" s="68" t="n">
        <f aca="false">EOMONTH(Input!$C$7,A411)</f>
        <v>55304</v>
      </c>
      <c r="C411" s="68"/>
      <c r="D411" s="69" t="n">
        <f aca="false">IF($B411&gt;Input!$O$22,$D410,($D410+Input!$O$28)*(1+Input!$O$27/(100*12)))</f>
        <v>87713.2018367199</v>
      </c>
      <c r="E411" s="69" t="n">
        <f aca="false">IF($B411&gt;Input!$O$29,$E410,($E410+Input!$O$35)*(1+Input!$O$34/(100*12)))</f>
        <v>95980.2767511178</v>
      </c>
      <c r="F411" s="69" t="n">
        <f aca="false">IF($B411&gt;Input!$O$36,$F410,($F410+Input!$O$42)*(1+Input!$O$41/(100*12)))</f>
        <v>0</v>
      </c>
      <c r="G411" s="68"/>
      <c r="H411" s="69" t="n">
        <f aca="false">(IF(AND(($B411&gt;=Input!$O$22),($B411&lt;=Input!$O$24)),$H410+Input!$O$23/Input!$O$25,$H410))</f>
        <v>-200000</v>
      </c>
      <c r="I411" s="69" t="n">
        <f aca="false">(IF(AND(($B411&gt;Input!$O$29),($B411&lt;=Input!$O$31)),$I410+Input!$O$30/Input!$O$32,$I410))</f>
        <v>-200000</v>
      </c>
      <c r="J411" s="69" t="n">
        <f aca="false">(IF(AND(($B411&gt;=Input!$O$36),($B411&lt;=Input!$O$38)),$J410+Input!$O$37/Input!$O$39,$J410))</f>
        <v>0</v>
      </c>
      <c r="K411" s="69"/>
      <c r="L411" s="69" t="n">
        <f aca="false">$D411+$E411+$F411+$H411+$I411+$J411</f>
        <v>-216306.521412162</v>
      </c>
    </row>
    <row r="412" customFormat="false" ht="12.8" hidden="false" customHeight="false" outlineLevel="0" collapsed="false">
      <c r="A412" s="67" t="n">
        <v>408</v>
      </c>
      <c r="B412" s="68" t="n">
        <f aca="false">EOMONTH(Input!$C$7,A412)</f>
        <v>55334</v>
      </c>
      <c r="C412" s="68"/>
      <c r="D412" s="69" t="n">
        <f aca="false">IF($B412&gt;Input!$O$22,$D411,($D411+Input!$O$28)*(1+Input!$O$27/(100*12)))</f>
        <v>87713.2018367199</v>
      </c>
      <c r="E412" s="69" t="n">
        <f aca="false">IF($B412&gt;Input!$O$29,$E411,($E411+Input!$O$35)*(1+Input!$O$34/(100*12)))</f>
        <v>95980.2767511178</v>
      </c>
      <c r="F412" s="69" t="n">
        <f aca="false">IF($B412&gt;Input!$O$36,$F411,($F411+Input!$O$42)*(1+Input!$O$41/(100*12)))</f>
        <v>0</v>
      </c>
      <c r="G412" s="68"/>
      <c r="H412" s="69" t="n">
        <f aca="false">(IF(AND(($B412&gt;=Input!$O$22),($B412&lt;=Input!$O$24)),$H411+Input!$O$23/Input!$O$25,$H411))</f>
        <v>-200000</v>
      </c>
      <c r="I412" s="69" t="n">
        <f aca="false">(IF(AND(($B412&gt;Input!$O$29),($B412&lt;=Input!$O$31)),$I411+Input!$O$30/Input!$O$32,$I411))</f>
        <v>-200000</v>
      </c>
      <c r="J412" s="69" t="n">
        <f aca="false">(IF(AND(($B412&gt;=Input!$O$36),($B412&lt;=Input!$O$38)),$J411+Input!$O$37/Input!$O$39,$J411))</f>
        <v>0</v>
      </c>
      <c r="K412" s="69"/>
      <c r="L412" s="69" t="n">
        <f aca="false">$D412+$E412+$F412+$H412+$I412+$J412</f>
        <v>-216306.521412162</v>
      </c>
    </row>
    <row r="413" customFormat="false" ht="12.8" hidden="false" customHeight="false" outlineLevel="0" collapsed="false">
      <c r="A413" s="67" t="n">
        <v>409</v>
      </c>
      <c r="B413" s="68" t="n">
        <f aca="false">EOMONTH(Input!$C$7,A413)</f>
        <v>55365</v>
      </c>
      <c r="C413" s="68"/>
      <c r="D413" s="69" t="n">
        <f aca="false">IF($B413&gt;Input!$O$22,$D412,($D412+Input!$O$28)*(1+Input!$O$27/(100*12)))</f>
        <v>87713.2018367199</v>
      </c>
      <c r="E413" s="69" t="n">
        <f aca="false">IF($B413&gt;Input!$O$29,$E412,($E412+Input!$O$35)*(1+Input!$O$34/(100*12)))</f>
        <v>95980.2767511178</v>
      </c>
      <c r="F413" s="69" t="n">
        <f aca="false">IF($B413&gt;Input!$O$36,$F412,($F412+Input!$O$42)*(1+Input!$O$41/(100*12)))</f>
        <v>0</v>
      </c>
      <c r="G413" s="68"/>
      <c r="H413" s="69" t="n">
        <f aca="false">(IF(AND(($B413&gt;=Input!$O$22),($B413&lt;=Input!$O$24)),$H412+Input!$O$23/Input!$O$25,$H412))</f>
        <v>-200000</v>
      </c>
      <c r="I413" s="69" t="n">
        <f aca="false">(IF(AND(($B413&gt;Input!$O$29),($B413&lt;=Input!$O$31)),$I412+Input!$O$30/Input!$O$32,$I412))</f>
        <v>-200000</v>
      </c>
      <c r="J413" s="69" t="n">
        <f aca="false">(IF(AND(($B413&gt;=Input!$O$36),($B413&lt;=Input!$O$38)),$J412+Input!$O$37/Input!$O$39,$J412))</f>
        <v>0</v>
      </c>
      <c r="K413" s="69"/>
      <c r="L413" s="69" t="n">
        <f aca="false">$D413+$E413+$F413+$H413+$I413+$J413</f>
        <v>-216306.521412162</v>
      </c>
    </row>
    <row r="414" customFormat="false" ht="12.8" hidden="false" customHeight="false" outlineLevel="0" collapsed="false">
      <c r="A414" s="67" t="n">
        <v>410</v>
      </c>
      <c r="B414" s="68" t="n">
        <f aca="false">EOMONTH(Input!$C$7,A414)</f>
        <v>55396</v>
      </c>
      <c r="C414" s="68"/>
      <c r="D414" s="69" t="n">
        <f aca="false">IF($B414&gt;Input!$O$22,$D413,($D413+Input!$O$28)*(1+Input!$O$27/(100*12)))</f>
        <v>87713.2018367199</v>
      </c>
      <c r="E414" s="69" t="n">
        <f aca="false">IF($B414&gt;Input!$O$29,$E413,($E413+Input!$O$35)*(1+Input!$O$34/(100*12)))</f>
        <v>95980.2767511178</v>
      </c>
      <c r="F414" s="69" t="n">
        <f aca="false">IF($B414&gt;Input!$O$36,$F413,($F413+Input!$O$42)*(1+Input!$O$41/(100*12)))</f>
        <v>0</v>
      </c>
      <c r="G414" s="68"/>
      <c r="H414" s="69" t="n">
        <f aca="false">(IF(AND(($B414&gt;=Input!$O$22),($B414&lt;=Input!$O$24)),$H413+Input!$O$23/Input!$O$25,$H413))</f>
        <v>-200000</v>
      </c>
      <c r="I414" s="69" t="n">
        <f aca="false">(IF(AND(($B414&gt;Input!$O$29),($B414&lt;=Input!$O$31)),$I413+Input!$O$30/Input!$O$32,$I413))</f>
        <v>-200000</v>
      </c>
      <c r="J414" s="69" t="n">
        <f aca="false">(IF(AND(($B414&gt;=Input!$O$36),($B414&lt;=Input!$O$38)),$J413+Input!$O$37/Input!$O$39,$J413))</f>
        <v>0</v>
      </c>
      <c r="K414" s="69"/>
      <c r="L414" s="69" t="n">
        <f aca="false">$D414+$E414+$F414+$H414+$I414+$J414</f>
        <v>-216306.521412162</v>
      </c>
    </row>
    <row r="415" customFormat="false" ht="12.8" hidden="false" customHeight="false" outlineLevel="0" collapsed="false">
      <c r="A415" s="67" t="n">
        <v>411</v>
      </c>
      <c r="B415" s="68" t="n">
        <f aca="false">EOMONTH(Input!$C$7,A415)</f>
        <v>55426</v>
      </c>
      <c r="C415" s="68"/>
      <c r="D415" s="69" t="n">
        <f aca="false">IF($B415&gt;Input!$O$22,$D414,($D414+Input!$O$28)*(1+Input!$O$27/(100*12)))</f>
        <v>87713.2018367199</v>
      </c>
      <c r="E415" s="69" t="n">
        <f aca="false">IF($B415&gt;Input!$O$29,$E414,($E414+Input!$O$35)*(1+Input!$O$34/(100*12)))</f>
        <v>95980.2767511178</v>
      </c>
      <c r="F415" s="69" t="n">
        <f aca="false">IF($B415&gt;Input!$O$36,$F414,($F414+Input!$O$42)*(1+Input!$O$41/(100*12)))</f>
        <v>0</v>
      </c>
      <c r="G415" s="68"/>
      <c r="H415" s="69" t="n">
        <f aca="false">(IF(AND(($B415&gt;=Input!$O$22),($B415&lt;=Input!$O$24)),$H414+Input!$O$23/Input!$O$25,$H414))</f>
        <v>-200000</v>
      </c>
      <c r="I415" s="69" t="n">
        <f aca="false">(IF(AND(($B415&gt;Input!$O$29),($B415&lt;=Input!$O$31)),$I414+Input!$O$30/Input!$O$32,$I414))</f>
        <v>-200000</v>
      </c>
      <c r="J415" s="69" t="n">
        <f aca="false">(IF(AND(($B415&gt;=Input!$O$36),($B415&lt;=Input!$O$38)),$J414+Input!$O$37/Input!$O$39,$J414))</f>
        <v>0</v>
      </c>
      <c r="K415" s="69"/>
      <c r="L415" s="69" t="n">
        <f aca="false">$D415+$E415+$F415+$H415+$I415+$J415</f>
        <v>-216306.521412162</v>
      </c>
    </row>
    <row r="416" customFormat="false" ht="12.8" hidden="false" customHeight="false" outlineLevel="0" collapsed="false">
      <c r="A416" s="67" t="n">
        <v>412</v>
      </c>
      <c r="B416" s="68" t="n">
        <f aca="false">EOMONTH(Input!$C$7,A416)</f>
        <v>55457</v>
      </c>
      <c r="C416" s="68"/>
      <c r="D416" s="69" t="n">
        <f aca="false">IF($B416&gt;Input!$O$22,$D415,($D415+Input!$O$28)*(1+Input!$O$27/(100*12)))</f>
        <v>87713.2018367199</v>
      </c>
      <c r="E416" s="69" t="n">
        <f aca="false">IF($B416&gt;Input!$O$29,$E415,($E415+Input!$O$35)*(1+Input!$O$34/(100*12)))</f>
        <v>95980.2767511178</v>
      </c>
      <c r="F416" s="69" t="n">
        <f aca="false">IF($B416&gt;Input!$O$36,$F415,($F415+Input!$O$42)*(1+Input!$O$41/(100*12)))</f>
        <v>0</v>
      </c>
      <c r="G416" s="68"/>
      <c r="H416" s="69" t="n">
        <f aca="false">(IF(AND(($B416&gt;=Input!$O$22),($B416&lt;=Input!$O$24)),$H415+Input!$O$23/Input!$O$25,$H415))</f>
        <v>-200000</v>
      </c>
      <c r="I416" s="69" t="n">
        <f aca="false">(IF(AND(($B416&gt;Input!$O$29),($B416&lt;=Input!$O$31)),$I415+Input!$O$30/Input!$O$32,$I415))</f>
        <v>-200000</v>
      </c>
      <c r="J416" s="69" t="n">
        <f aca="false">(IF(AND(($B416&gt;=Input!$O$36),($B416&lt;=Input!$O$38)),$J415+Input!$O$37/Input!$O$39,$J415))</f>
        <v>0</v>
      </c>
      <c r="K416" s="69"/>
      <c r="L416" s="69" t="n">
        <f aca="false">$D416+$E416+$F416+$H416+$I416+$J416</f>
        <v>-216306.521412162</v>
      </c>
    </row>
    <row r="417" customFormat="false" ht="12.8" hidden="false" customHeight="false" outlineLevel="0" collapsed="false">
      <c r="A417" s="67" t="n">
        <v>413</v>
      </c>
      <c r="B417" s="68" t="n">
        <f aca="false">EOMONTH(Input!$C$7,A417)</f>
        <v>55487</v>
      </c>
      <c r="C417" s="68"/>
      <c r="D417" s="69" t="n">
        <f aca="false">IF($B417&gt;Input!$O$22,$D416,($D416+Input!$O$28)*(1+Input!$O$27/(100*12)))</f>
        <v>87713.2018367199</v>
      </c>
      <c r="E417" s="69" t="n">
        <f aca="false">IF($B417&gt;Input!$O$29,$E416,($E416+Input!$O$35)*(1+Input!$O$34/(100*12)))</f>
        <v>95980.2767511178</v>
      </c>
      <c r="F417" s="69" t="n">
        <f aca="false">IF($B417&gt;Input!$O$36,$F416,($F416+Input!$O$42)*(1+Input!$O$41/(100*12)))</f>
        <v>0</v>
      </c>
      <c r="G417" s="68"/>
      <c r="H417" s="69" t="n">
        <f aca="false">(IF(AND(($B417&gt;=Input!$O$22),($B417&lt;=Input!$O$24)),$H416+Input!$O$23/Input!$O$25,$H416))</f>
        <v>-200000</v>
      </c>
      <c r="I417" s="69" t="n">
        <f aca="false">(IF(AND(($B417&gt;Input!$O$29),($B417&lt;=Input!$O$31)),$I416+Input!$O$30/Input!$O$32,$I416))</f>
        <v>-200000</v>
      </c>
      <c r="J417" s="69" t="n">
        <f aca="false">(IF(AND(($B417&gt;=Input!$O$36),($B417&lt;=Input!$O$38)),$J416+Input!$O$37/Input!$O$39,$J416))</f>
        <v>0</v>
      </c>
      <c r="K417" s="69"/>
      <c r="L417" s="69" t="n">
        <f aca="false">$D417+$E417+$F417+$H417+$I417+$J417</f>
        <v>-216306.521412162</v>
      </c>
    </row>
    <row r="418" customFormat="false" ht="12.8" hidden="false" customHeight="false" outlineLevel="0" collapsed="false">
      <c r="A418" s="67" t="n">
        <v>414</v>
      </c>
      <c r="B418" s="68" t="n">
        <f aca="false">EOMONTH(Input!$C$7,A418)</f>
        <v>55518</v>
      </c>
      <c r="C418" s="68"/>
      <c r="D418" s="69" t="n">
        <f aca="false">IF($B418&gt;Input!$O$22,$D417,($D417+Input!$O$28)*(1+Input!$O$27/(100*12)))</f>
        <v>87713.2018367199</v>
      </c>
      <c r="E418" s="69" t="n">
        <f aca="false">IF($B418&gt;Input!$O$29,$E417,($E417+Input!$O$35)*(1+Input!$O$34/(100*12)))</f>
        <v>95980.2767511178</v>
      </c>
      <c r="F418" s="69" t="n">
        <f aca="false">IF($B418&gt;Input!$O$36,$F417,($F417+Input!$O$42)*(1+Input!$O$41/(100*12)))</f>
        <v>0</v>
      </c>
      <c r="G418" s="68"/>
      <c r="H418" s="69" t="n">
        <f aca="false">(IF(AND(($B418&gt;=Input!$O$22),($B418&lt;=Input!$O$24)),$H417+Input!$O$23/Input!$O$25,$H417))</f>
        <v>-200000</v>
      </c>
      <c r="I418" s="69" t="n">
        <f aca="false">(IF(AND(($B418&gt;Input!$O$29),($B418&lt;=Input!$O$31)),$I417+Input!$O$30/Input!$O$32,$I417))</f>
        <v>-200000</v>
      </c>
      <c r="J418" s="69" t="n">
        <f aca="false">(IF(AND(($B418&gt;=Input!$O$36),($B418&lt;=Input!$O$38)),$J417+Input!$O$37/Input!$O$39,$J417))</f>
        <v>0</v>
      </c>
      <c r="K418" s="69"/>
      <c r="L418" s="69" t="n">
        <f aca="false">$D418+$E418+$F418+$H418+$I418+$J418</f>
        <v>-216306.521412162</v>
      </c>
    </row>
    <row r="419" customFormat="false" ht="12.8" hidden="false" customHeight="false" outlineLevel="0" collapsed="false">
      <c r="A419" s="67" t="n">
        <v>415</v>
      </c>
      <c r="B419" s="68" t="n">
        <f aca="false">EOMONTH(Input!$C$7,A419)</f>
        <v>55549</v>
      </c>
      <c r="C419" s="68"/>
      <c r="D419" s="69" t="n">
        <f aca="false">IF($B419&gt;Input!$O$22,$D418,($D418+Input!$O$28)*(1+Input!$O$27/(100*12)))</f>
        <v>87713.2018367199</v>
      </c>
      <c r="E419" s="69" t="n">
        <f aca="false">IF($B419&gt;Input!$O$29,$E418,($E418+Input!$O$35)*(1+Input!$O$34/(100*12)))</f>
        <v>95980.2767511178</v>
      </c>
      <c r="F419" s="69" t="n">
        <f aca="false">IF($B419&gt;Input!$O$36,$F418,($F418+Input!$O$42)*(1+Input!$O$41/(100*12)))</f>
        <v>0</v>
      </c>
      <c r="G419" s="68"/>
      <c r="H419" s="69" t="n">
        <f aca="false">(IF(AND(($B419&gt;=Input!$O$22),($B419&lt;=Input!$O$24)),$H418+Input!$O$23/Input!$O$25,$H418))</f>
        <v>-200000</v>
      </c>
      <c r="I419" s="69" t="n">
        <f aca="false">(IF(AND(($B419&gt;Input!$O$29),($B419&lt;=Input!$O$31)),$I418+Input!$O$30/Input!$O$32,$I418))</f>
        <v>-200000</v>
      </c>
      <c r="J419" s="69" t="n">
        <f aca="false">(IF(AND(($B419&gt;=Input!$O$36),($B419&lt;=Input!$O$38)),$J418+Input!$O$37/Input!$O$39,$J418))</f>
        <v>0</v>
      </c>
      <c r="K419" s="69"/>
      <c r="L419" s="69" t="n">
        <f aca="false">$D419+$E419+$F419+$H419+$I419+$J419</f>
        <v>-216306.521412162</v>
      </c>
    </row>
    <row r="420" customFormat="false" ht="12.8" hidden="false" customHeight="false" outlineLevel="0" collapsed="false">
      <c r="A420" s="67" t="n">
        <v>416</v>
      </c>
      <c r="B420" s="68" t="n">
        <f aca="false">EOMONTH(Input!$C$7,A420)</f>
        <v>55578</v>
      </c>
      <c r="C420" s="68"/>
      <c r="D420" s="69" t="n">
        <f aca="false">IF($B420&gt;Input!$O$22,$D419,($D419+Input!$O$28)*(1+Input!$O$27/(100*12)))</f>
        <v>87713.2018367199</v>
      </c>
      <c r="E420" s="69" t="n">
        <f aca="false">IF($B420&gt;Input!$O$29,$E419,($E419+Input!$O$35)*(1+Input!$O$34/(100*12)))</f>
        <v>95980.2767511178</v>
      </c>
      <c r="F420" s="69" t="n">
        <f aca="false">IF($B420&gt;Input!$O$36,$F419,($F419+Input!$O$42)*(1+Input!$O$41/(100*12)))</f>
        <v>0</v>
      </c>
      <c r="G420" s="68"/>
      <c r="H420" s="69" t="n">
        <f aca="false">(IF(AND(($B420&gt;=Input!$O$22),($B420&lt;=Input!$O$24)),$H419+Input!$O$23/Input!$O$25,$H419))</f>
        <v>-200000</v>
      </c>
      <c r="I420" s="69" t="n">
        <f aca="false">(IF(AND(($B420&gt;Input!$O$29),($B420&lt;=Input!$O$31)),$I419+Input!$O$30/Input!$O$32,$I419))</f>
        <v>-200000</v>
      </c>
      <c r="J420" s="69" t="n">
        <f aca="false">(IF(AND(($B420&gt;=Input!$O$36),($B420&lt;=Input!$O$38)),$J419+Input!$O$37/Input!$O$39,$J419))</f>
        <v>0</v>
      </c>
      <c r="K420" s="69"/>
      <c r="L420" s="69" t="n">
        <f aca="false">$D420+$E420+$F420+$H420+$I420+$J420</f>
        <v>-216306.521412162</v>
      </c>
    </row>
    <row r="421" customFormat="false" ht="12.8" hidden="false" customHeight="false" outlineLevel="0" collapsed="false">
      <c r="A421" s="67" t="n">
        <v>417</v>
      </c>
      <c r="B421" s="68" t="n">
        <f aca="false">EOMONTH(Input!$C$7,A421)</f>
        <v>55609</v>
      </c>
      <c r="C421" s="68"/>
      <c r="D421" s="69" t="n">
        <f aca="false">IF($B421&gt;Input!$O$22,$D420,($D420+Input!$O$28)*(1+Input!$O$27/(100*12)))</f>
        <v>87713.2018367199</v>
      </c>
      <c r="E421" s="69" t="n">
        <f aca="false">IF($B421&gt;Input!$O$29,$E420,($E420+Input!$O$35)*(1+Input!$O$34/(100*12)))</f>
        <v>95980.2767511178</v>
      </c>
      <c r="F421" s="69" t="n">
        <f aca="false">IF($B421&gt;Input!$O$36,$F420,($F420+Input!$O$42)*(1+Input!$O$41/(100*12)))</f>
        <v>0</v>
      </c>
      <c r="G421" s="68"/>
      <c r="H421" s="69" t="n">
        <f aca="false">(IF(AND(($B421&gt;=Input!$O$22),($B421&lt;=Input!$O$24)),$H420+Input!$O$23/Input!$O$25,$H420))</f>
        <v>-200000</v>
      </c>
      <c r="I421" s="69" t="n">
        <f aca="false">(IF(AND(($B421&gt;Input!$O$29),($B421&lt;=Input!$O$31)),$I420+Input!$O$30/Input!$O$32,$I420))</f>
        <v>-200000</v>
      </c>
      <c r="J421" s="69" t="n">
        <f aca="false">(IF(AND(($B421&gt;=Input!$O$36),($B421&lt;=Input!$O$38)),$J420+Input!$O$37/Input!$O$39,$J420))</f>
        <v>0</v>
      </c>
      <c r="K421" s="69"/>
      <c r="L421" s="69" t="n">
        <f aca="false">$D421+$E421+$F421+$H421+$I421+$J421</f>
        <v>-216306.521412162</v>
      </c>
    </row>
    <row r="422" customFormat="false" ht="12.8" hidden="false" customHeight="false" outlineLevel="0" collapsed="false">
      <c r="A422" s="67" t="n">
        <v>418</v>
      </c>
      <c r="B422" s="68" t="n">
        <f aca="false">EOMONTH(Input!$C$7,A422)</f>
        <v>55639</v>
      </c>
      <c r="C422" s="68"/>
      <c r="D422" s="69" t="n">
        <f aca="false">IF($B422&gt;Input!$O$22,$D421,($D421+Input!$O$28)*(1+Input!$O$27/(100*12)))</f>
        <v>87713.2018367199</v>
      </c>
      <c r="E422" s="69" t="n">
        <f aca="false">IF($B422&gt;Input!$O$29,$E421,($E421+Input!$O$35)*(1+Input!$O$34/(100*12)))</f>
        <v>95980.2767511178</v>
      </c>
      <c r="F422" s="69" t="n">
        <f aca="false">IF($B422&gt;Input!$O$36,$F421,($F421+Input!$O$42)*(1+Input!$O$41/(100*12)))</f>
        <v>0</v>
      </c>
      <c r="G422" s="68"/>
      <c r="H422" s="69" t="n">
        <f aca="false">(IF(AND(($B422&gt;=Input!$O$22),($B422&lt;=Input!$O$24)),$H421+Input!$O$23/Input!$O$25,$H421))</f>
        <v>-200000</v>
      </c>
      <c r="I422" s="69" t="n">
        <f aca="false">(IF(AND(($B422&gt;Input!$O$29),($B422&lt;=Input!$O$31)),$I421+Input!$O$30/Input!$O$32,$I421))</f>
        <v>-200000</v>
      </c>
      <c r="J422" s="69" t="n">
        <f aca="false">(IF(AND(($B422&gt;=Input!$O$36),($B422&lt;=Input!$O$38)),$J421+Input!$O$37/Input!$O$39,$J421))</f>
        <v>0</v>
      </c>
      <c r="K422" s="69"/>
      <c r="L422" s="69" t="n">
        <f aca="false">$D422+$E422+$F422+$H422+$I422+$J422</f>
        <v>-216306.521412162</v>
      </c>
    </row>
    <row r="423" customFormat="false" ht="12.8" hidden="false" customHeight="false" outlineLevel="0" collapsed="false">
      <c r="A423" s="67" t="n">
        <v>419</v>
      </c>
      <c r="B423" s="68" t="n">
        <f aca="false">EOMONTH(Input!$C$7,A423)</f>
        <v>55670</v>
      </c>
      <c r="C423" s="68"/>
      <c r="D423" s="69" t="n">
        <f aca="false">IF($B423&gt;Input!$O$22,$D422,($D422+Input!$O$28)*(1+Input!$O$27/(100*12)))</f>
        <v>87713.2018367199</v>
      </c>
      <c r="E423" s="69" t="n">
        <f aca="false">IF($B423&gt;Input!$O$29,$E422,($E422+Input!$O$35)*(1+Input!$O$34/(100*12)))</f>
        <v>95980.2767511178</v>
      </c>
      <c r="F423" s="69" t="n">
        <f aca="false">IF($B423&gt;Input!$O$36,$F422,($F422+Input!$O$42)*(1+Input!$O$41/(100*12)))</f>
        <v>0</v>
      </c>
      <c r="G423" s="68"/>
      <c r="H423" s="69" t="n">
        <f aca="false">(IF(AND(($B423&gt;=Input!$O$22),($B423&lt;=Input!$O$24)),$H422+Input!$O$23/Input!$O$25,$H422))</f>
        <v>-200000</v>
      </c>
      <c r="I423" s="69" t="n">
        <f aca="false">(IF(AND(($B423&gt;Input!$O$29),($B423&lt;=Input!$O$31)),$I422+Input!$O$30/Input!$O$32,$I422))</f>
        <v>-200000</v>
      </c>
      <c r="J423" s="69" t="n">
        <f aca="false">(IF(AND(($B423&gt;=Input!$O$36),($B423&lt;=Input!$O$38)),$J422+Input!$O$37/Input!$O$39,$J422))</f>
        <v>0</v>
      </c>
      <c r="K423" s="69"/>
      <c r="L423" s="69" t="n">
        <f aca="false">$D423+$E423+$F423+$H423+$I423+$J423</f>
        <v>-216306.521412162</v>
      </c>
    </row>
    <row r="424" customFormat="false" ht="12.8" hidden="false" customHeight="false" outlineLevel="0" collapsed="false">
      <c r="A424" s="67" t="n">
        <v>420</v>
      </c>
      <c r="B424" s="68" t="n">
        <f aca="false">EOMONTH(Input!$C$7,A424)</f>
        <v>55700</v>
      </c>
      <c r="C424" s="68"/>
      <c r="D424" s="69" t="n">
        <f aca="false">IF($B424&gt;Input!$O$22,$D423,($D423+Input!$O$28)*(1+Input!$O$27/(100*12)))</f>
        <v>87713.2018367199</v>
      </c>
      <c r="E424" s="69" t="n">
        <f aca="false">IF($B424&gt;Input!$O$29,$E423,($E423+Input!$O$35)*(1+Input!$O$34/(100*12)))</f>
        <v>95980.2767511178</v>
      </c>
      <c r="F424" s="69" t="n">
        <f aca="false">IF($B424&gt;Input!$O$36,$F423,($F423+Input!$O$42)*(1+Input!$O$41/(100*12)))</f>
        <v>0</v>
      </c>
      <c r="G424" s="68"/>
      <c r="H424" s="69" t="n">
        <f aca="false">(IF(AND(($B424&gt;=Input!$O$22),($B424&lt;=Input!$O$24)),$H423+Input!$O$23/Input!$O$25,$H423))</f>
        <v>-200000</v>
      </c>
      <c r="I424" s="69" t="n">
        <f aca="false">(IF(AND(($B424&gt;Input!$O$29),($B424&lt;=Input!$O$31)),$I423+Input!$O$30/Input!$O$32,$I423))</f>
        <v>-200000</v>
      </c>
      <c r="J424" s="69" t="n">
        <f aca="false">(IF(AND(($B424&gt;=Input!$O$36),($B424&lt;=Input!$O$38)),$J423+Input!$O$37/Input!$O$39,$J423))</f>
        <v>0</v>
      </c>
      <c r="K424" s="69"/>
      <c r="L424" s="69" t="n">
        <f aca="false">$D424+$E424+$F424+$H424+$I424+$J424</f>
        <v>-216306.521412162</v>
      </c>
    </row>
    <row r="425" customFormat="false" ht="12.8" hidden="false" customHeight="false" outlineLevel="0" collapsed="false">
      <c r="A425" s="67" t="n">
        <v>421</v>
      </c>
      <c r="B425" s="68" t="n">
        <f aca="false">EOMONTH(Input!$C$7,A425)</f>
        <v>55731</v>
      </c>
      <c r="C425" s="68"/>
      <c r="D425" s="69" t="n">
        <f aca="false">IF($B425&gt;Input!$O$22,$D424,($D424+Input!$O$28)*(1+Input!$O$27/(100*12)))</f>
        <v>87713.2018367199</v>
      </c>
      <c r="E425" s="69" t="n">
        <f aca="false">IF($B425&gt;Input!$O$29,$E424,($E424+Input!$O$35)*(1+Input!$O$34/(100*12)))</f>
        <v>95980.2767511178</v>
      </c>
      <c r="F425" s="69" t="n">
        <f aca="false">IF($B425&gt;Input!$O$36,$F424,($F424+Input!$O$42)*(1+Input!$O$41/(100*12)))</f>
        <v>0</v>
      </c>
      <c r="G425" s="68"/>
      <c r="H425" s="69" t="n">
        <f aca="false">(IF(AND(($B425&gt;=Input!$O$22),($B425&lt;=Input!$O$24)),$H424+Input!$O$23/Input!$O$25,$H424))</f>
        <v>-200000</v>
      </c>
      <c r="I425" s="69" t="n">
        <f aca="false">(IF(AND(($B425&gt;Input!$O$29),($B425&lt;=Input!$O$31)),$I424+Input!$O$30/Input!$O$32,$I424))</f>
        <v>-200000</v>
      </c>
      <c r="J425" s="69" t="n">
        <f aca="false">(IF(AND(($B425&gt;=Input!$O$36),($B425&lt;=Input!$O$38)),$J424+Input!$O$37/Input!$O$39,$J424))</f>
        <v>0</v>
      </c>
      <c r="K425" s="69"/>
      <c r="L425" s="69" t="n">
        <f aca="false">$D425+$E425+$F425+$H425+$I425+$J425</f>
        <v>-216306.521412162</v>
      </c>
    </row>
    <row r="426" customFormat="false" ht="12.8" hidden="false" customHeight="false" outlineLevel="0" collapsed="false">
      <c r="A426" s="67" t="n">
        <v>422</v>
      </c>
      <c r="B426" s="68" t="n">
        <f aca="false">EOMONTH(Input!$C$7,A426)</f>
        <v>55762</v>
      </c>
      <c r="C426" s="68"/>
      <c r="D426" s="69" t="n">
        <f aca="false">IF($B426&gt;Input!$O$22,$D425,($D425+Input!$O$28)*(1+Input!$O$27/(100*12)))</f>
        <v>87713.2018367199</v>
      </c>
      <c r="E426" s="69" t="n">
        <f aca="false">IF($B426&gt;Input!$O$29,$E425,($E425+Input!$O$35)*(1+Input!$O$34/(100*12)))</f>
        <v>95980.2767511178</v>
      </c>
      <c r="F426" s="69" t="n">
        <f aca="false">IF($B426&gt;Input!$O$36,$F425,($F425+Input!$O$42)*(1+Input!$O$41/(100*12)))</f>
        <v>0</v>
      </c>
      <c r="G426" s="68"/>
      <c r="H426" s="69" t="n">
        <f aca="false">(IF(AND(($B426&gt;=Input!$O$22),($B426&lt;=Input!$O$24)),$H425+Input!$O$23/Input!$O$25,$H425))</f>
        <v>-200000</v>
      </c>
      <c r="I426" s="69" t="n">
        <f aca="false">(IF(AND(($B426&gt;Input!$O$29),($B426&lt;=Input!$O$31)),$I425+Input!$O$30/Input!$O$32,$I425))</f>
        <v>-200000</v>
      </c>
      <c r="J426" s="69" t="n">
        <f aca="false">(IF(AND(($B426&gt;=Input!$O$36),($B426&lt;=Input!$O$38)),$J425+Input!$O$37/Input!$O$39,$J425))</f>
        <v>0</v>
      </c>
      <c r="K426" s="69"/>
      <c r="L426" s="69" t="n">
        <f aca="false">$D426+$E426+$F426+$H426+$I426+$J426</f>
        <v>-216306.521412162</v>
      </c>
    </row>
    <row r="427" customFormat="false" ht="12.8" hidden="false" customHeight="false" outlineLevel="0" collapsed="false">
      <c r="A427" s="67" t="n">
        <v>423</v>
      </c>
      <c r="B427" s="68" t="n">
        <f aca="false">EOMONTH(Input!$C$7,A427)</f>
        <v>55792</v>
      </c>
      <c r="C427" s="68"/>
      <c r="D427" s="69" t="n">
        <f aca="false">IF($B427&gt;Input!$O$22,$D426,($D426+Input!$O$28)*(1+Input!$O$27/(100*12)))</f>
        <v>87713.2018367199</v>
      </c>
      <c r="E427" s="69" t="n">
        <f aca="false">IF($B427&gt;Input!$O$29,$E426,($E426+Input!$O$35)*(1+Input!$O$34/(100*12)))</f>
        <v>95980.2767511178</v>
      </c>
      <c r="F427" s="69" t="n">
        <f aca="false">IF($B427&gt;Input!$O$36,$F426,($F426+Input!$O$42)*(1+Input!$O$41/(100*12)))</f>
        <v>0</v>
      </c>
      <c r="G427" s="68"/>
      <c r="H427" s="69" t="n">
        <f aca="false">(IF(AND(($B427&gt;=Input!$O$22),($B427&lt;=Input!$O$24)),$H426+Input!$O$23/Input!$O$25,$H426))</f>
        <v>-200000</v>
      </c>
      <c r="I427" s="69" t="n">
        <f aca="false">(IF(AND(($B427&gt;Input!$O$29),($B427&lt;=Input!$O$31)),$I426+Input!$O$30/Input!$O$32,$I426))</f>
        <v>-200000</v>
      </c>
      <c r="J427" s="69" t="n">
        <f aca="false">(IF(AND(($B427&gt;=Input!$O$36),($B427&lt;=Input!$O$38)),$J426+Input!$O$37/Input!$O$39,$J426))</f>
        <v>0</v>
      </c>
      <c r="K427" s="69"/>
      <c r="L427" s="69" t="n">
        <f aca="false">$D427+$E427+$F427+$H427+$I427+$J427</f>
        <v>-216306.521412162</v>
      </c>
    </row>
    <row r="428" customFormat="false" ht="12.8" hidden="false" customHeight="false" outlineLevel="0" collapsed="false">
      <c r="A428" s="67" t="n">
        <v>424</v>
      </c>
      <c r="B428" s="68" t="n">
        <f aca="false">EOMONTH(Input!$C$7,A428)</f>
        <v>55823</v>
      </c>
      <c r="C428" s="68"/>
      <c r="D428" s="69" t="n">
        <f aca="false">IF($B428&gt;Input!$O$22,$D427,($D427+Input!$O$28)*(1+Input!$O$27/(100*12)))</f>
        <v>87713.2018367199</v>
      </c>
      <c r="E428" s="69" t="n">
        <f aca="false">IF($B428&gt;Input!$O$29,$E427,($E427+Input!$O$35)*(1+Input!$O$34/(100*12)))</f>
        <v>95980.2767511178</v>
      </c>
      <c r="F428" s="69" t="n">
        <f aca="false">IF($B428&gt;Input!$O$36,$F427,($F427+Input!$O$42)*(1+Input!$O$41/(100*12)))</f>
        <v>0</v>
      </c>
      <c r="G428" s="68"/>
      <c r="H428" s="69" t="n">
        <f aca="false">(IF(AND(($B428&gt;=Input!$O$22),($B428&lt;=Input!$O$24)),$H427+Input!$O$23/Input!$O$25,$H427))</f>
        <v>-200000</v>
      </c>
      <c r="I428" s="69" t="n">
        <f aca="false">(IF(AND(($B428&gt;Input!$O$29),($B428&lt;=Input!$O$31)),$I427+Input!$O$30/Input!$O$32,$I427))</f>
        <v>-200000</v>
      </c>
      <c r="J428" s="69" t="n">
        <f aca="false">(IF(AND(($B428&gt;=Input!$O$36),($B428&lt;=Input!$O$38)),$J427+Input!$O$37/Input!$O$39,$J427))</f>
        <v>0</v>
      </c>
      <c r="K428" s="69"/>
      <c r="L428" s="69" t="n">
        <f aca="false">$D428+$E428+$F428+$H428+$I428+$J428</f>
        <v>-216306.521412162</v>
      </c>
    </row>
    <row r="429" customFormat="false" ht="12.8" hidden="false" customHeight="false" outlineLevel="0" collapsed="false">
      <c r="A429" s="67" t="n">
        <v>425</v>
      </c>
      <c r="B429" s="68" t="n">
        <f aca="false">EOMONTH(Input!$C$7,A429)</f>
        <v>55853</v>
      </c>
      <c r="C429" s="68"/>
      <c r="D429" s="69" t="n">
        <f aca="false">IF($B429&gt;Input!$O$22,$D428,($D428+Input!$O$28)*(1+Input!$O$27/(100*12)))</f>
        <v>87713.2018367199</v>
      </c>
      <c r="E429" s="69" t="n">
        <f aca="false">IF($B429&gt;Input!$O$29,$E428,($E428+Input!$O$35)*(1+Input!$O$34/(100*12)))</f>
        <v>95980.2767511178</v>
      </c>
      <c r="F429" s="69" t="n">
        <f aca="false">IF($B429&gt;Input!$O$36,$F428,($F428+Input!$O$42)*(1+Input!$O$41/(100*12)))</f>
        <v>0</v>
      </c>
      <c r="G429" s="68"/>
      <c r="H429" s="69" t="n">
        <f aca="false">(IF(AND(($B429&gt;=Input!$O$22),($B429&lt;=Input!$O$24)),$H428+Input!$O$23/Input!$O$25,$H428))</f>
        <v>-200000</v>
      </c>
      <c r="I429" s="69" t="n">
        <f aca="false">(IF(AND(($B429&gt;Input!$O$29),($B429&lt;=Input!$O$31)),$I428+Input!$O$30/Input!$O$32,$I428))</f>
        <v>-200000</v>
      </c>
      <c r="J429" s="69" t="n">
        <f aca="false">(IF(AND(($B429&gt;=Input!$O$36),($B429&lt;=Input!$O$38)),$J428+Input!$O$37/Input!$O$39,$J428))</f>
        <v>0</v>
      </c>
      <c r="K429" s="69"/>
      <c r="L429" s="69" t="n">
        <f aca="false">$D429+$E429+$F429+$H429+$I429+$J429</f>
        <v>-216306.521412162</v>
      </c>
    </row>
    <row r="430" customFormat="false" ht="12.8" hidden="false" customHeight="false" outlineLevel="0" collapsed="false">
      <c r="A430" s="67" t="n">
        <v>426</v>
      </c>
      <c r="B430" s="68" t="n">
        <f aca="false">EOMONTH(Input!$C$7,A430)</f>
        <v>55884</v>
      </c>
      <c r="C430" s="68"/>
      <c r="D430" s="69" t="n">
        <f aca="false">IF($B430&gt;Input!$O$22,$D429,($D429+Input!$O$28)*(1+Input!$O$27/(100*12)))</f>
        <v>87713.2018367199</v>
      </c>
      <c r="E430" s="69" t="n">
        <f aca="false">IF($B430&gt;Input!$O$29,$E429,($E429+Input!$O$35)*(1+Input!$O$34/(100*12)))</f>
        <v>95980.2767511178</v>
      </c>
      <c r="F430" s="69" t="n">
        <f aca="false">IF($B430&gt;Input!$O$36,$F429,($F429+Input!$O$42)*(1+Input!$O$41/(100*12)))</f>
        <v>0</v>
      </c>
      <c r="G430" s="68"/>
      <c r="H430" s="69" t="n">
        <f aca="false">(IF(AND(($B430&gt;=Input!$O$22),($B430&lt;=Input!$O$24)),$H429+Input!$O$23/Input!$O$25,$H429))</f>
        <v>-200000</v>
      </c>
      <c r="I430" s="69" t="n">
        <f aca="false">(IF(AND(($B430&gt;Input!$O$29),($B430&lt;=Input!$O$31)),$I429+Input!$O$30/Input!$O$32,$I429))</f>
        <v>-200000</v>
      </c>
      <c r="J430" s="69" t="n">
        <f aca="false">(IF(AND(($B430&gt;=Input!$O$36),($B430&lt;=Input!$O$38)),$J429+Input!$O$37/Input!$O$39,$J429))</f>
        <v>0</v>
      </c>
      <c r="K430" s="69"/>
      <c r="L430" s="69" t="n">
        <f aca="false">$D430+$E430+$F430+$H430+$I430+$J430</f>
        <v>-216306.521412162</v>
      </c>
    </row>
    <row r="431" customFormat="false" ht="12.8" hidden="false" customHeight="false" outlineLevel="0" collapsed="false">
      <c r="A431" s="67" t="n">
        <v>427</v>
      </c>
      <c r="B431" s="68" t="n">
        <f aca="false">EOMONTH(Input!$C$7,A431)</f>
        <v>55915</v>
      </c>
      <c r="C431" s="68"/>
      <c r="D431" s="69" t="n">
        <f aca="false">IF($B431&gt;Input!$O$22,$D430,($D430+Input!$O$28)*(1+Input!$O$27/(100*12)))</f>
        <v>87713.2018367199</v>
      </c>
      <c r="E431" s="69" t="n">
        <f aca="false">IF($B431&gt;Input!$O$29,$E430,($E430+Input!$O$35)*(1+Input!$O$34/(100*12)))</f>
        <v>95980.2767511178</v>
      </c>
      <c r="F431" s="69" t="n">
        <f aca="false">IF($B431&gt;Input!$O$36,$F430,($F430+Input!$O$42)*(1+Input!$O$41/(100*12)))</f>
        <v>0</v>
      </c>
      <c r="G431" s="68"/>
      <c r="H431" s="69" t="n">
        <f aca="false">(IF(AND(($B431&gt;=Input!$O$22),($B431&lt;=Input!$O$24)),$H430+Input!$O$23/Input!$O$25,$H430))</f>
        <v>-200000</v>
      </c>
      <c r="I431" s="69" t="n">
        <f aca="false">(IF(AND(($B431&gt;Input!$O$29),($B431&lt;=Input!$O$31)),$I430+Input!$O$30/Input!$O$32,$I430))</f>
        <v>-200000</v>
      </c>
      <c r="J431" s="69" t="n">
        <f aca="false">(IF(AND(($B431&gt;=Input!$O$36),($B431&lt;=Input!$O$38)),$J430+Input!$O$37/Input!$O$39,$J430))</f>
        <v>0</v>
      </c>
      <c r="K431" s="69"/>
      <c r="L431" s="69" t="n">
        <f aca="false">$D431+$E431+$F431+$H431+$I431+$J431</f>
        <v>-216306.521412162</v>
      </c>
    </row>
    <row r="432" customFormat="false" ht="12.8" hidden="false" customHeight="false" outlineLevel="0" collapsed="false">
      <c r="A432" s="67" t="n">
        <v>428</v>
      </c>
      <c r="B432" s="68" t="n">
        <f aca="false">EOMONTH(Input!$C$7,A432)</f>
        <v>55943</v>
      </c>
      <c r="C432" s="68"/>
      <c r="D432" s="69" t="n">
        <f aca="false">IF($B432&gt;Input!$O$22,$D431,($D431+Input!$O$28)*(1+Input!$O$27/(100*12)))</f>
        <v>87713.2018367199</v>
      </c>
      <c r="E432" s="69" t="n">
        <f aca="false">IF($B432&gt;Input!$O$29,$E431,($E431+Input!$O$35)*(1+Input!$O$34/(100*12)))</f>
        <v>95980.2767511178</v>
      </c>
      <c r="F432" s="69" t="n">
        <f aca="false">IF($B432&gt;Input!$O$36,$F431,($F431+Input!$O$42)*(1+Input!$O$41/(100*12)))</f>
        <v>0</v>
      </c>
      <c r="G432" s="68"/>
      <c r="H432" s="69" t="n">
        <f aca="false">(IF(AND(($B432&gt;=Input!$O$22),($B432&lt;=Input!$O$24)),$H431+Input!$O$23/Input!$O$25,$H431))</f>
        <v>-200000</v>
      </c>
      <c r="I432" s="69" t="n">
        <f aca="false">(IF(AND(($B432&gt;Input!$O$29),($B432&lt;=Input!$O$31)),$I431+Input!$O$30/Input!$O$32,$I431))</f>
        <v>-200000</v>
      </c>
      <c r="J432" s="69" t="n">
        <f aca="false">(IF(AND(($B432&gt;=Input!$O$36),($B432&lt;=Input!$O$38)),$J431+Input!$O$37/Input!$O$39,$J431))</f>
        <v>0</v>
      </c>
      <c r="K432" s="69"/>
      <c r="L432" s="69" t="n">
        <f aca="false">$D432+$E432+$F432+$H432+$I432+$J432</f>
        <v>-216306.521412162</v>
      </c>
    </row>
    <row r="433" customFormat="false" ht="12.8" hidden="false" customHeight="false" outlineLevel="0" collapsed="false">
      <c r="A433" s="67" t="n">
        <v>429</v>
      </c>
      <c r="B433" s="68" t="n">
        <f aca="false">EOMONTH(Input!$C$7,A433)</f>
        <v>55974</v>
      </c>
      <c r="C433" s="68"/>
      <c r="D433" s="69" t="n">
        <f aca="false">IF($B433&gt;Input!$O$22,$D432,($D432+Input!$O$28)*(1+Input!$O$27/(100*12)))</f>
        <v>87713.2018367199</v>
      </c>
      <c r="E433" s="69" t="n">
        <f aca="false">IF($B433&gt;Input!$O$29,$E432,($E432+Input!$O$35)*(1+Input!$O$34/(100*12)))</f>
        <v>95980.2767511178</v>
      </c>
      <c r="F433" s="69" t="n">
        <f aca="false">IF($B433&gt;Input!$O$36,$F432,($F432+Input!$O$42)*(1+Input!$O$41/(100*12)))</f>
        <v>0</v>
      </c>
      <c r="G433" s="68"/>
      <c r="H433" s="69" t="n">
        <f aca="false">(IF(AND(($B433&gt;=Input!$O$22),($B433&lt;=Input!$O$24)),$H432+Input!$O$23/Input!$O$25,$H432))</f>
        <v>-200000</v>
      </c>
      <c r="I433" s="69" t="n">
        <f aca="false">(IF(AND(($B433&gt;Input!$O$29),($B433&lt;=Input!$O$31)),$I432+Input!$O$30/Input!$O$32,$I432))</f>
        <v>-200000</v>
      </c>
      <c r="J433" s="69" t="n">
        <f aca="false">(IF(AND(($B433&gt;=Input!$O$36),($B433&lt;=Input!$O$38)),$J432+Input!$O$37/Input!$O$39,$J432))</f>
        <v>0</v>
      </c>
      <c r="K433" s="69"/>
      <c r="L433" s="69" t="n">
        <f aca="false">$D433+$E433+$F433+$H433+$I433+$J433</f>
        <v>-216306.521412162</v>
      </c>
    </row>
    <row r="434" customFormat="false" ht="12.8" hidden="false" customHeight="false" outlineLevel="0" collapsed="false">
      <c r="A434" s="67" t="n">
        <v>430</v>
      </c>
      <c r="B434" s="68" t="n">
        <f aca="false">EOMONTH(Input!$C$7,A434)</f>
        <v>56004</v>
      </c>
      <c r="C434" s="68"/>
      <c r="D434" s="69" t="n">
        <f aca="false">IF($B434&gt;Input!$O$22,$D433,($D433+Input!$O$28)*(1+Input!$O$27/(100*12)))</f>
        <v>87713.2018367199</v>
      </c>
      <c r="E434" s="69" t="n">
        <f aca="false">IF($B434&gt;Input!$O$29,$E433,($E433+Input!$O$35)*(1+Input!$O$34/(100*12)))</f>
        <v>95980.2767511178</v>
      </c>
      <c r="F434" s="69" t="n">
        <f aca="false">IF($B434&gt;Input!$O$36,$F433,($F433+Input!$O$42)*(1+Input!$O$41/(100*12)))</f>
        <v>0</v>
      </c>
      <c r="G434" s="68"/>
      <c r="H434" s="69" t="n">
        <f aca="false">(IF(AND(($B434&gt;=Input!$O$22),($B434&lt;=Input!$O$24)),$H433+Input!$O$23/Input!$O$25,$H433))</f>
        <v>-200000</v>
      </c>
      <c r="I434" s="69" t="n">
        <f aca="false">(IF(AND(($B434&gt;Input!$O$29),($B434&lt;=Input!$O$31)),$I433+Input!$O$30/Input!$O$32,$I433))</f>
        <v>-200000</v>
      </c>
      <c r="J434" s="69" t="n">
        <f aca="false">(IF(AND(($B434&gt;=Input!$O$36),($B434&lt;=Input!$O$38)),$J433+Input!$O$37/Input!$O$39,$J433))</f>
        <v>0</v>
      </c>
      <c r="K434" s="69"/>
      <c r="L434" s="69" t="n">
        <f aca="false">$D434+$E434+$F434+$H434+$I434+$J434</f>
        <v>-216306.521412162</v>
      </c>
    </row>
    <row r="435" customFormat="false" ht="12.8" hidden="false" customHeight="false" outlineLevel="0" collapsed="false">
      <c r="A435" s="67" t="n">
        <v>431</v>
      </c>
      <c r="B435" s="68" t="n">
        <f aca="false">EOMONTH(Input!$C$7,A435)</f>
        <v>56035</v>
      </c>
      <c r="C435" s="68"/>
      <c r="D435" s="69" t="n">
        <f aca="false">IF($B435&gt;Input!$O$22,$D434,($D434+Input!$O$28)*(1+Input!$O$27/(100*12)))</f>
        <v>87713.2018367199</v>
      </c>
      <c r="E435" s="69" t="n">
        <f aca="false">IF($B435&gt;Input!$O$29,$E434,($E434+Input!$O$35)*(1+Input!$O$34/(100*12)))</f>
        <v>95980.2767511178</v>
      </c>
      <c r="F435" s="69" t="n">
        <f aca="false">IF($B435&gt;Input!$O$36,$F434,($F434+Input!$O$42)*(1+Input!$O$41/(100*12)))</f>
        <v>0</v>
      </c>
      <c r="G435" s="68"/>
      <c r="H435" s="69" t="n">
        <f aca="false">(IF(AND(($B435&gt;=Input!$O$22),($B435&lt;=Input!$O$24)),$H434+Input!$O$23/Input!$O$25,$H434))</f>
        <v>-200000</v>
      </c>
      <c r="I435" s="69" t="n">
        <f aca="false">(IF(AND(($B435&gt;Input!$O$29),($B435&lt;=Input!$O$31)),$I434+Input!$O$30/Input!$O$32,$I434))</f>
        <v>-200000</v>
      </c>
      <c r="J435" s="69" t="n">
        <f aca="false">(IF(AND(($B435&gt;=Input!$O$36),($B435&lt;=Input!$O$38)),$J434+Input!$O$37/Input!$O$39,$J434))</f>
        <v>0</v>
      </c>
      <c r="K435" s="69"/>
      <c r="L435" s="69" t="n">
        <f aca="false">$D435+$E435+$F435+$H435+$I435+$J435</f>
        <v>-216306.521412162</v>
      </c>
    </row>
    <row r="436" customFormat="false" ht="12.8" hidden="false" customHeight="false" outlineLevel="0" collapsed="false">
      <c r="A436" s="67" t="n">
        <v>432</v>
      </c>
      <c r="B436" s="68" t="n">
        <f aca="false">EOMONTH(Input!$C$7,A436)</f>
        <v>56065</v>
      </c>
      <c r="C436" s="68"/>
      <c r="D436" s="69" t="n">
        <f aca="false">IF($B436&gt;Input!$O$22,$D435,($D435+Input!$O$28)*(1+Input!$O$27/(100*12)))</f>
        <v>87713.2018367199</v>
      </c>
      <c r="E436" s="69" t="n">
        <f aca="false">IF($B436&gt;Input!$O$29,$E435,($E435+Input!$O$35)*(1+Input!$O$34/(100*12)))</f>
        <v>95980.2767511178</v>
      </c>
      <c r="F436" s="69" t="n">
        <f aca="false">IF($B436&gt;Input!$O$36,$F435,($F435+Input!$O$42)*(1+Input!$O$41/(100*12)))</f>
        <v>0</v>
      </c>
      <c r="G436" s="68"/>
      <c r="H436" s="69" t="n">
        <f aca="false">(IF(AND(($B436&gt;=Input!$O$22),($B436&lt;=Input!$O$24)),$H435+Input!$O$23/Input!$O$25,$H435))</f>
        <v>-200000</v>
      </c>
      <c r="I436" s="69" t="n">
        <f aca="false">(IF(AND(($B436&gt;Input!$O$29),($B436&lt;=Input!$O$31)),$I435+Input!$O$30/Input!$O$32,$I435))</f>
        <v>-200000</v>
      </c>
      <c r="J436" s="69" t="n">
        <f aca="false">(IF(AND(($B436&gt;=Input!$O$36),($B436&lt;=Input!$O$38)),$J435+Input!$O$37/Input!$O$39,$J435))</f>
        <v>0</v>
      </c>
      <c r="K436" s="69"/>
      <c r="L436" s="69" t="n">
        <f aca="false">$D436+$E436+$F436+$H436+$I436+$J436</f>
        <v>-216306.521412162</v>
      </c>
    </row>
    <row r="437" customFormat="false" ht="12.8" hidden="false" customHeight="false" outlineLevel="0" collapsed="false">
      <c r="A437" s="67" t="n">
        <v>433</v>
      </c>
      <c r="B437" s="68" t="n">
        <f aca="false">EOMONTH(Input!$C$7,A437)</f>
        <v>56096</v>
      </c>
      <c r="C437" s="68"/>
      <c r="D437" s="69" t="n">
        <f aca="false">IF($B437&gt;Input!$O$22,$D436,($D436+Input!$O$28)*(1+Input!$O$27/(100*12)))</f>
        <v>87713.2018367199</v>
      </c>
      <c r="E437" s="69" t="n">
        <f aca="false">IF($B437&gt;Input!$O$29,$E436,($E436+Input!$O$35)*(1+Input!$O$34/(100*12)))</f>
        <v>95980.2767511178</v>
      </c>
      <c r="F437" s="69" t="n">
        <f aca="false">IF($B437&gt;Input!$O$36,$F436,($F436+Input!$O$42)*(1+Input!$O$41/(100*12)))</f>
        <v>0</v>
      </c>
      <c r="G437" s="68"/>
      <c r="H437" s="69" t="n">
        <f aca="false">(IF(AND(($B437&gt;=Input!$O$22),($B437&lt;=Input!$O$24)),$H436+Input!$O$23/Input!$O$25,$H436))</f>
        <v>-200000</v>
      </c>
      <c r="I437" s="69" t="n">
        <f aca="false">(IF(AND(($B437&gt;Input!$O$29),($B437&lt;=Input!$O$31)),$I436+Input!$O$30/Input!$O$32,$I436))</f>
        <v>-200000</v>
      </c>
      <c r="J437" s="69" t="n">
        <f aca="false">(IF(AND(($B437&gt;=Input!$O$36),($B437&lt;=Input!$O$38)),$J436+Input!$O$37/Input!$O$39,$J436))</f>
        <v>0</v>
      </c>
      <c r="K437" s="69"/>
      <c r="L437" s="69" t="n">
        <f aca="false">$D437+$E437+$F437+$H437+$I437+$J437</f>
        <v>-216306.521412162</v>
      </c>
    </row>
    <row r="438" customFormat="false" ht="12.8" hidden="false" customHeight="false" outlineLevel="0" collapsed="false">
      <c r="A438" s="67" t="n">
        <v>434</v>
      </c>
      <c r="B438" s="68" t="n">
        <f aca="false">EOMONTH(Input!$C$7,A438)</f>
        <v>56127</v>
      </c>
      <c r="C438" s="68"/>
      <c r="D438" s="69" t="n">
        <f aca="false">IF($B438&gt;Input!$O$22,$D437,($D437+Input!$O$28)*(1+Input!$O$27/(100*12)))</f>
        <v>87713.2018367199</v>
      </c>
      <c r="E438" s="69" t="n">
        <f aca="false">IF($B438&gt;Input!$O$29,$E437,($E437+Input!$O$35)*(1+Input!$O$34/(100*12)))</f>
        <v>95980.2767511178</v>
      </c>
      <c r="F438" s="69" t="n">
        <f aca="false">IF($B438&gt;Input!$O$36,$F437,($F437+Input!$O$42)*(1+Input!$O$41/(100*12)))</f>
        <v>0</v>
      </c>
      <c r="G438" s="68"/>
      <c r="H438" s="69" t="n">
        <f aca="false">(IF(AND(($B438&gt;=Input!$O$22),($B438&lt;=Input!$O$24)),$H437+Input!$O$23/Input!$O$25,$H437))</f>
        <v>-200000</v>
      </c>
      <c r="I438" s="69" t="n">
        <f aca="false">(IF(AND(($B438&gt;Input!$O$29),($B438&lt;=Input!$O$31)),$I437+Input!$O$30/Input!$O$32,$I437))</f>
        <v>-200000</v>
      </c>
      <c r="J438" s="69" t="n">
        <f aca="false">(IF(AND(($B438&gt;=Input!$O$36),($B438&lt;=Input!$O$38)),$J437+Input!$O$37/Input!$O$39,$J437))</f>
        <v>0</v>
      </c>
      <c r="K438" s="69"/>
      <c r="L438" s="69" t="n">
        <f aca="false">$D438+$E438+$F438+$H438+$I438+$J438</f>
        <v>-216306.521412162</v>
      </c>
    </row>
    <row r="439" customFormat="false" ht="12.8" hidden="false" customHeight="false" outlineLevel="0" collapsed="false">
      <c r="A439" s="67" t="n">
        <v>435</v>
      </c>
      <c r="B439" s="68" t="n">
        <f aca="false">EOMONTH(Input!$C$7,A439)</f>
        <v>56157</v>
      </c>
      <c r="C439" s="68"/>
      <c r="D439" s="69" t="n">
        <f aca="false">IF($B439&gt;Input!$O$22,$D438,($D438+Input!$O$28)*(1+Input!$O$27/(100*12)))</f>
        <v>87713.2018367199</v>
      </c>
      <c r="E439" s="69" t="n">
        <f aca="false">IF($B439&gt;Input!$O$29,$E438,($E438+Input!$O$35)*(1+Input!$O$34/(100*12)))</f>
        <v>95980.2767511178</v>
      </c>
      <c r="F439" s="69" t="n">
        <f aca="false">IF($B439&gt;Input!$O$36,$F438,($F438+Input!$O$42)*(1+Input!$O$41/(100*12)))</f>
        <v>0</v>
      </c>
      <c r="G439" s="68"/>
      <c r="H439" s="69" t="n">
        <f aca="false">(IF(AND(($B439&gt;=Input!$O$22),($B439&lt;=Input!$O$24)),$H438+Input!$O$23/Input!$O$25,$H438))</f>
        <v>-200000</v>
      </c>
      <c r="I439" s="69" t="n">
        <f aca="false">(IF(AND(($B439&gt;Input!$O$29),($B439&lt;=Input!$O$31)),$I438+Input!$O$30/Input!$O$32,$I438))</f>
        <v>-200000</v>
      </c>
      <c r="J439" s="69" t="n">
        <f aca="false">(IF(AND(($B439&gt;=Input!$O$36),($B439&lt;=Input!$O$38)),$J438+Input!$O$37/Input!$O$39,$J438))</f>
        <v>0</v>
      </c>
      <c r="K439" s="69"/>
      <c r="L439" s="69" t="n">
        <f aca="false">$D439+$E439+$F439+$H439+$I439+$J439</f>
        <v>-216306.521412162</v>
      </c>
    </row>
    <row r="440" customFormat="false" ht="12.8" hidden="false" customHeight="false" outlineLevel="0" collapsed="false">
      <c r="A440" s="67" t="n">
        <v>436</v>
      </c>
      <c r="B440" s="68" t="n">
        <f aca="false">EOMONTH(Input!$C$7,A440)</f>
        <v>56188</v>
      </c>
      <c r="C440" s="68"/>
      <c r="D440" s="69" t="n">
        <f aca="false">IF($B440&gt;Input!$O$22,$D439,($D439+Input!$O$28)*(1+Input!$O$27/(100*12)))</f>
        <v>87713.2018367199</v>
      </c>
      <c r="E440" s="69" t="n">
        <f aca="false">IF($B440&gt;Input!$O$29,$E439,($E439+Input!$O$35)*(1+Input!$O$34/(100*12)))</f>
        <v>95980.2767511178</v>
      </c>
      <c r="F440" s="69" t="n">
        <f aca="false">IF($B440&gt;Input!$O$36,$F439,($F439+Input!$O$42)*(1+Input!$O$41/(100*12)))</f>
        <v>0</v>
      </c>
      <c r="G440" s="68"/>
      <c r="H440" s="69" t="n">
        <f aca="false">(IF(AND(($B440&gt;=Input!$O$22),($B440&lt;=Input!$O$24)),$H439+Input!$O$23/Input!$O$25,$H439))</f>
        <v>-200000</v>
      </c>
      <c r="I440" s="69" t="n">
        <f aca="false">(IF(AND(($B440&gt;Input!$O$29),($B440&lt;=Input!$O$31)),$I439+Input!$O$30/Input!$O$32,$I439))</f>
        <v>-200000</v>
      </c>
      <c r="J440" s="69" t="n">
        <f aca="false">(IF(AND(($B440&gt;=Input!$O$36),($B440&lt;=Input!$O$38)),$J439+Input!$O$37/Input!$O$39,$J439))</f>
        <v>0</v>
      </c>
      <c r="K440" s="69"/>
      <c r="L440" s="69" t="n">
        <f aca="false">$D440+$E440+$F440+$H440+$I440+$J440</f>
        <v>-216306.521412162</v>
      </c>
    </row>
    <row r="441" customFormat="false" ht="12.8" hidden="false" customHeight="false" outlineLevel="0" collapsed="false">
      <c r="A441" s="67" t="n">
        <v>437</v>
      </c>
      <c r="B441" s="68" t="n">
        <f aca="false">EOMONTH(Input!$C$7,A441)</f>
        <v>56218</v>
      </c>
      <c r="C441" s="68"/>
      <c r="D441" s="69" t="n">
        <f aca="false">IF($B441&gt;Input!$O$22,$D440,($D440+Input!$O$28)*(1+Input!$O$27/(100*12)))</f>
        <v>87713.2018367199</v>
      </c>
      <c r="E441" s="69" t="n">
        <f aca="false">IF($B441&gt;Input!$O$29,$E440,($E440+Input!$O$35)*(1+Input!$O$34/(100*12)))</f>
        <v>95980.2767511178</v>
      </c>
      <c r="F441" s="69" t="n">
        <f aca="false">IF($B441&gt;Input!$O$36,$F440,($F440+Input!$O$42)*(1+Input!$O$41/(100*12)))</f>
        <v>0</v>
      </c>
      <c r="G441" s="68"/>
      <c r="H441" s="69" t="n">
        <f aca="false">(IF(AND(($B441&gt;=Input!$O$22),($B441&lt;=Input!$O$24)),$H440+Input!$O$23/Input!$O$25,$H440))</f>
        <v>-200000</v>
      </c>
      <c r="I441" s="69" t="n">
        <f aca="false">(IF(AND(($B441&gt;Input!$O$29),($B441&lt;=Input!$O$31)),$I440+Input!$O$30/Input!$O$32,$I440))</f>
        <v>-200000</v>
      </c>
      <c r="J441" s="69" t="n">
        <f aca="false">(IF(AND(($B441&gt;=Input!$O$36),($B441&lt;=Input!$O$38)),$J440+Input!$O$37/Input!$O$39,$J440))</f>
        <v>0</v>
      </c>
      <c r="K441" s="69"/>
      <c r="L441" s="69" t="n">
        <f aca="false">$D441+$E441+$F441+$H441+$I441+$J441</f>
        <v>-216306.521412162</v>
      </c>
    </row>
    <row r="442" customFormat="false" ht="12.8" hidden="false" customHeight="false" outlineLevel="0" collapsed="false">
      <c r="A442" s="67" t="n">
        <v>438</v>
      </c>
      <c r="B442" s="68" t="n">
        <f aca="false">EOMONTH(Input!$C$7,A442)</f>
        <v>56249</v>
      </c>
      <c r="C442" s="68"/>
      <c r="D442" s="69" t="n">
        <f aca="false">IF($B442&gt;Input!$O$22,$D441,($D441+Input!$O$28)*(1+Input!$O$27/(100*12)))</f>
        <v>87713.2018367199</v>
      </c>
      <c r="E442" s="69" t="n">
        <f aca="false">IF($B442&gt;Input!$O$29,$E441,($E441+Input!$O$35)*(1+Input!$O$34/(100*12)))</f>
        <v>95980.2767511178</v>
      </c>
      <c r="F442" s="69" t="n">
        <f aca="false">IF($B442&gt;Input!$O$36,$F441,($F441+Input!$O$42)*(1+Input!$O$41/(100*12)))</f>
        <v>0</v>
      </c>
      <c r="G442" s="68"/>
      <c r="H442" s="69" t="n">
        <f aca="false">(IF(AND(($B442&gt;=Input!$O$22),($B442&lt;=Input!$O$24)),$H441+Input!$O$23/Input!$O$25,$H441))</f>
        <v>-200000</v>
      </c>
      <c r="I442" s="69" t="n">
        <f aca="false">(IF(AND(($B442&gt;Input!$O$29),($B442&lt;=Input!$O$31)),$I441+Input!$O$30/Input!$O$32,$I441))</f>
        <v>-200000</v>
      </c>
      <c r="J442" s="69" t="n">
        <f aca="false">(IF(AND(($B442&gt;=Input!$O$36),($B442&lt;=Input!$O$38)),$J441+Input!$O$37/Input!$O$39,$J441))</f>
        <v>0</v>
      </c>
      <c r="K442" s="69"/>
      <c r="L442" s="69" t="n">
        <f aca="false">$D442+$E442+$F442+$H442+$I442+$J442</f>
        <v>-216306.521412162</v>
      </c>
    </row>
    <row r="443" customFormat="false" ht="12.8" hidden="false" customHeight="false" outlineLevel="0" collapsed="false">
      <c r="A443" s="67" t="n">
        <v>439</v>
      </c>
      <c r="B443" s="68" t="n">
        <f aca="false">EOMONTH(Input!$C$7,A443)</f>
        <v>56280</v>
      </c>
      <c r="C443" s="68"/>
      <c r="D443" s="69" t="n">
        <f aca="false">IF($B443&gt;Input!$O$22,$D442,($D442+Input!$O$28)*(1+Input!$O$27/(100*12)))</f>
        <v>87713.2018367199</v>
      </c>
      <c r="E443" s="69" t="n">
        <f aca="false">IF($B443&gt;Input!$O$29,$E442,($E442+Input!$O$35)*(1+Input!$O$34/(100*12)))</f>
        <v>95980.2767511178</v>
      </c>
      <c r="F443" s="69" t="n">
        <f aca="false">IF($B443&gt;Input!$O$36,$F442,($F442+Input!$O$42)*(1+Input!$O$41/(100*12)))</f>
        <v>0</v>
      </c>
      <c r="G443" s="68"/>
      <c r="H443" s="69" t="n">
        <f aca="false">(IF(AND(($B443&gt;=Input!$O$22),($B443&lt;=Input!$O$24)),$H442+Input!$O$23/Input!$O$25,$H442))</f>
        <v>-200000</v>
      </c>
      <c r="I443" s="69" t="n">
        <f aca="false">(IF(AND(($B443&gt;Input!$O$29),($B443&lt;=Input!$O$31)),$I442+Input!$O$30/Input!$O$32,$I442))</f>
        <v>-200000</v>
      </c>
      <c r="J443" s="69" t="n">
        <f aca="false">(IF(AND(($B443&gt;=Input!$O$36),($B443&lt;=Input!$O$38)),$J442+Input!$O$37/Input!$O$39,$J442))</f>
        <v>0</v>
      </c>
      <c r="K443" s="69"/>
      <c r="L443" s="69" t="n">
        <f aca="false">$D443+$E443+$F443+$H443+$I443+$J443</f>
        <v>-216306.521412162</v>
      </c>
    </row>
    <row r="444" customFormat="false" ht="12.8" hidden="false" customHeight="false" outlineLevel="0" collapsed="false">
      <c r="A444" s="67" t="n">
        <v>440</v>
      </c>
      <c r="B444" s="68" t="n">
        <f aca="false">EOMONTH(Input!$C$7,A444)</f>
        <v>56308</v>
      </c>
      <c r="C444" s="68"/>
      <c r="D444" s="69" t="n">
        <f aca="false">IF($B444&gt;Input!$O$22,$D443,($D443+Input!$O$28)*(1+Input!$O$27/(100*12)))</f>
        <v>87713.2018367199</v>
      </c>
      <c r="E444" s="69" t="n">
        <f aca="false">IF($B444&gt;Input!$O$29,$E443,($E443+Input!$O$35)*(1+Input!$O$34/(100*12)))</f>
        <v>95980.2767511178</v>
      </c>
      <c r="F444" s="69" t="n">
        <f aca="false">IF($B444&gt;Input!$O$36,$F443,($F443+Input!$O$42)*(1+Input!$O$41/(100*12)))</f>
        <v>0</v>
      </c>
      <c r="G444" s="68"/>
      <c r="H444" s="69" t="n">
        <f aca="false">(IF(AND(($B444&gt;=Input!$O$22),($B444&lt;=Input!$O$24)),$H443+Input!$O$23/Input!$O$25,$H443))</f>
        <v>-200000</v>
      </c>
      <c r="I444" s="69" t="n">
        <f aca="false">(IF(AND(($B444&gt;Input!$O$29),($B444&lt;=Input!$O$31)),$I443+Input!$O$30/Input!$O$32,$I443))</f>
        <v>-200000</v>
      </c>
      <c r="J444" s="69" t="n">
        <f aca="false">(IF(AND(($B444&gt;=Input!$O$36),($B444&lt;=Input!$O$38)),$J443+Input!$O$37/Input!$O$39,$J443))</f>
        <v>0</v>
      </c>
      <c r="K444" s="69"/>
      <c r="L444" s="69" t="n">
        <f aca="false">$D444+$E444+$F444+$H444+$I444+$J444</f>
        <v>-216306.521412162</v>
      </c>
    </row>
    <row r="445" customFormat="false" ht="12.8" hidden="false" customHeight="false" outlineLevel="0" collapsed="false">
      <c r="A445" s="67" t="n">
        <v>441</v>
      </c>
      <c r="B445" s="68" t="n">
        <f aca="false">EOMONTH(Input!$C$7,A445)</f>
        <v>56339</v>
      </c>
      <c r="C445" s="68"/>
      <c r="D445" s="69" t="n">
        <f aca="false">IF($B445&gt;Input!$O$22,$D444,($D444+Input!$O$28)*(1+Input!$O$27/(100*12)))</f>
        <v>87713.2018367199</v>
      </c>
      <c r="E445" s="69" t="n">
        <f aca="false">IF($B445&gt;Input!$O$29,$E444,($E444+Input!$O$35)*(1+Input!$O$34/(100*12)))</f>
        <v>95980.2767511178</v>
      </c>
      <c r="F445" s="69" t="n">
        <f aca="false">IF($B445&gt;Input!$O$36,$F444,($F444+Input!$O$42)*(1+Input!$O$41/(100*12)))</f>
        <v>0</v>
      </c>
      <c r="G445" s="68"/>
      <c r="H445" s="69" t="n">
        <f aca="false">(IF(AND(($B445&gt;=Input!$O$22),($B445&lt;=Input!$O$24)),$H444+Input!$O$23/Input!$O$25,$H444))</f>
        <v>-200000</v>
      </c>
      <c r="I445" s="69" t="n">
        <f aca="false">(IF(AND(($B445&gt;Input!$O$29),($B445&lt;=Input!$O$31)),$I444+Input!$O$30/Input!$O$32,$I444))</f>
        <v>-200000</v>
      </c>
      <c r="J445" s="69" t="n">
        <f aca="false">(IF(AND(($B445&gt;=Input!$O$36),($B445&lt;=Input!$O$38)),$J444+Input!$O$37/Input!$O$39,$J444))</f>
        <v>0</v>
      </c>
      <c r="K445" s="69"/>
      <c r="L445" s="69" t="n">
        <f aca="false">$D445+$E445+$F445+$H445+$I445+$J445</f>
        <v>-216306.521412162</v>
      </c>
    </row>
    <row r="446" customFormat="false" ht="12.8" hidden="false" customHeight="false" outlineLevel="0" collapsed="false">
      <c r="A446" s="67" t="n">
        <v>442</v>
      </c>
      <c r="B446" s="68" t="n">
        <f aca="false">EOMONTH(Input!$C$7,A446)</f>
        <v>56369</v>
      </c>
      <c r="C446" s="68"/>
      <c r="D446" s="69" t="n">
        <f aca="false">IF($B446&gt;Input!$O$22,$D445,($D445+Input!$O$28)*(1+Input!$O$27/(100*12)))</f>
        <v>87713.2018367199</v>
      </c>
      <c r="E446" s="69" t="n">
        <f aca="false">IF($B446&gt;Input!$O$29,$E445,($E445+Input!$O$35)*(1+Input!$O$34/(100*12)))</f>
        <v>95980.2767511178</v>
      </c>
      <c r="F446" s="69" t="n">
        <f aca="false">IF($B446&gt;Input!$O$36,$F445,($F445+Input!$O$42)*(1+Input!$O$41/(100*12)))</f>
        <v>0</v>
      </c>
      <c r="G446" s="68"/>
      <c r="H446" s="69" t="n">
        <f aca="false">(IF(AND(($B446&gt;=Input!$O$22),($B446&lt;=Input!$O$24)),$H445+Input!$O$23/Input!$O$25,$H445))</f>
        <v>-200000</v>
      </c>
      <c r="I446" s="69" t="n">
        <f aca="false">(IF(AND(($B446&gt;Input!$O$29),($B446&lt;=Input!$O$31)),$I445+Input!$O$30/Input!$O$32,$I445))</f>
        <v>-200000</v>
      </c>
      <c r="J446" s="69" t="n">
        <f aca="false">(IF(AND(($B446&gt;=Input!$O$36),($B446&lt;=Input!$O$38)),$J445+Input!$O$37/Input!$O$39,$J445))</f>
        <v>0</v>
      </c>
      <c r="K446" s="69"/>
      <c r="L446" s="69" t="n">
        <f aca="false">$D446+$E446+$F446+$H446+$I446+$J446</f>
        <v>-216306.521412162</v>
      </c>
    </row>
    <row r="447" customFormat="false" ht="12.8" hidden="false" customHeight="false" outlineLevel="0" collapsed="false">
      <c r="A447" s="67" t="n">
        <v>443</v>
      </c>
      <c r="B447" s="68" t="n">
        <f aca="false">EOMONTH(Input!$C$7,A447)</f>
        <v>56400</v>
      </c>
      <c r="C447" s="68"/>
      <c r="D447" s="69" t="n">
        <f aca="false">IF($B447&gt;Input!$O$22,$D446,($D446+Input!$O$28)*(1+Input!$O$27/(100*12)))</f>
        <v>87713.2018367199</v>
      </c>
      <c r="E447" s="69" t="n">
        <f aca="false">IF($B447&gt;Input!$O$29,$E446,($E446+Input!$O$35)*(1+Input!$O$34/(100*12)))</f>
        <v>95980.2767511178</v>
      </c>
      <c r="F447" s="69" t="n">
        <f aca="false">IF($B447&gt;Input!$O$36,$F446,($F446+Input!$O$42)*(1+Input!$O$41/(100*12)))</f>
        <v>0</v>
      </c>
      <c r="G447" s="68"/>
      <c r="H447" s="69" t="n">
        <f aca="false">(IF(AND(($B447&gt;=Input!$O$22),($B447&lt;=Input!$O$24)),$H446+Input!$O$23/Input!$O$25,$H446))</f>
        <v>-200000</v>
      </c>
      <c r="I447" s="69" t="n">
        <f aca="false">(IF(AND(($B447&gt;Input!$O$29),($B447&lt;=Input!$O$31)),$I446+Input!$O$30/Input!$O$32,$I446))</f>
        <v>-200000</v>
      </c>
      <c r="J447" s="69" t="n">
        <f aca="false">(IF(AND(($B447&gt;=Input!$O$36),($B447&lt;=Input!$O$38)),$J446+Input!$O$37/Input!$O$39,$J446))</f>
        <v>0</v>
      </c>
      <c r="K447" s="69"/>
      <c r="L447" s="69" t="n">
        <f aca="false">$D447+$E447+$F447+$H447+$I447+$J447</f>
        <v>-216306.521412162</v>
      </c>
    </row>
    <row r="448" customFormat="false" ht="12.8" hidden="false" customHeight="false" outlineLevel="0" collapsed="false">
      <c r="A448" s="67" t="n">
        <v>444</v>
      </c>
      <c r="B448" s="68" t="n">
        <f aca="false">EOMONTH(Input!$C$7,A448)</f>
        <v>56430</v>
      </c>
      <c r="C448" s="68"/>
      <c r="D448" s="69" t="n">
        <f aca="false">IF($B448&gt;Input!$O$22,$D447,($D447+Input!$O$28)*(1+Input!$O$27/(100*12)))</f>
        <v>87713.2018367199</v>
      </c>
      <c r="E448" s="69" t="n">
        <f aca="false">IF($B448&gt;Input!$O$29,$E447,($E447+Input!$O$35)*(1+Input!$O$34/(100*12)))</f>
        <v>95980.2767511178</v>
      </c>
      <c r="F448" s="69" t="n">
        <f aca="false">IF($B448&gt;Input!$O$36,$F447,($F447+Input!$O$42)*(1+Input!$O$41/(100*12)))</f>
        <v>0</v>
      </c>
      <c r="G448" s="68"/>
      <c r="H448" s="69" t="n">
        <f aca="false">(IF(AND(($B448&gt;=Input!$O$22),($B448&lt;=Input!$O$24)),$H447+Input!$O$23/Input!$O$25,$H447))</f>
        <v>-200000</v>
      </c>
      <c r="I448" s="69" t="n">
        <f aca="false">(IF(AND(($B448&gt;Input!$O$29),($B448&lt;=Input!$O$31)),$I447+Input!$O$30/Input!$O$32,$I447))</f>
        <v>-200000</v>
      </c>
      <c r="J448" s="69" t="n">
        <f aca="false">(IF(AND(($B448&gt;=Input!$O$36),($B448&lt;=Input!$O$38)),$J447+Input!$O$37/Input!$O$39,$J447))</f>
        <v>0</v>
      </c>
      <c r="K448" s="69"/>
      <c r="L448" s="69" t="n">
        <f aca="false">$D448+$E448+$F448+$H448+$I448+$J448</f>
        <v>-216306.521412162</v>
      </c>
    </row>
    <row r="449" customFormat="false" ht="12.8" hidden="false" customHeight="false" outlineLevel="0" collapsed="false">
      <c r="A449" s="67" t="n">
        <v>445</v>
      </c>
      <c r="B449" s="68" t="n">
        <f aca="false">EOMONTH(Input!$C$7,A449)</f>
        <v>56461</v>
      </c>
      <c r="C449" s="68"/>
      <c r="D449" s="69" t="n">
        <f aca="false">IF($B449&gt;Input!$O$22,$D448,($D448+Input!$O$28)*(1+Input!$O$27/(100*12)))</f>
        <v>87713.2018367199</v>
      </c>
      <c r="E449" s="69" t="n">
        <f aca="false">IF($B449&gt;Input!$O$29,$E448,($E448+Input!$O$35)*(1+Input!$O$34/(100*12)))</f>
        <v>95980.2767511178</v>
      </c>
      <c r="F449" s="69" t="n">
        <f aca="false">IF($B449&gt;Input!$O$36,$F448,($F448+Input!$O$42)*(1+Input!$O$41/(100*12)))</f>
        <v>0</v>
      </c>
      <c r="G449" s="68"/>
      <c r="H449" s="69" t="n">
        <f aca="false">(IF(AND(($B449&gt;=Input!$O$22),($B449&lt;=Input!$O$24)),$H448+Input!$O$23/Input!$O$25,$H448))</f>
        <v>-200000</v>
      </c>
      <c r="I449" s="69" t="n">
        <f aca="false">(IF(AND(($B449&gt;Input!$O$29),($B449&lt;=Input!$O$31)),$I448+Input!$O$30/Input!$O$32,$I448))</f>
        <v>-200000</v>
      </c>
      <c r="J449" s="69" t="n">
        <f aca="false">(IF(AND(($B449&gt;=Input!$O$36),($B449&lt;=Input!$O$38)),$J448+Input!$O$37/Input!$O$39,$J448))</f>
        <v>0</v>
      </c>
      <c r="K449" s="69"/>
      <c r="L449" s="69" t="n">
        <f aca="false">$D449+$E449+$F449+$H449+$I449+$J449</f>
        <v>-216306.521412162</v>
      </c>
    </row>
    <row r="450" customFormat="false" ht="12.8" hidden="false" customHeight="false" outlineLevel="0" collapsed="false">
      <c r="A450" s="67" t="n">
        <v>446</v>
      </c>
      <c r="B450" s="68" t="n">
        <f aca="false">EOMONTH(Input!$C$7,A450)</f>
        <v>56492</v>
      </c>
      <c r="C450" s="68"/>
      <c r="D450" s="69" t="n">
        <f aca="false">IF($B450&gt;Input!$O$22,$D449,($D449+Input!$O$28)*(1+Input!$O$27/(100*12)))</f>
        <v>87713.2018367199</v>
      </c>
      <c r="E450" s="69" t="n">
        <f aca="false">IF($B450&gt;Input!$O$29,$E449,($E449+Input!$O$35)*(1+Input!$O$34/(100*12)))</f>
        <v>95980.2767511178</v>
      </c>
      <c r="F450" s="69" t="n">
        <f aca="false">IF($B450&gt;Input!$O$36,$F449,($F449+Input!$O$42)*(1+Input!$O$41/(100*12)))</f>
        <v>0</v>
      </c>
      <c r="G450" s="68"/>
      <c r="H450" s="69" t="n">
        <f aca="false">(IF(AND(($B450&gt;=Input!$O$22),($B450&lt;=Input!$O$24)),$H449+Input!$O$23/Input!$O$25,$H449))</f>
        <v>-200000</v>
      </c>
      <c r="I450" s="69" t="n">
        <f aca="false">(IF(AND(($B450&gt;Input!$O$29),($B450&lt;=Input!$O$31)),$I449+Input!$O$30/Input!$O$32,$I449))</f>
        <v>-200000</v>
      </c>
      <c r="J450" s="69" t="n">
        <f aca="false">(IF(AND(($B450&gt;=Input!$O$36),($B450&lt;=Input!$O$38)),$J449+Input!$O$37/Input!$O$39,$J449))</f>
        <v>0</v>
      </c>
      <c r="K450" s="69"/>
      <c r="L450" s="69" t="n">
        <f aca="false">$D450+$E450+$F450+$H450+$I450+$J450</f>
        <v>-216306.521412162</v>
      </c>
    </row>
    <row r="451" customFormat="false" ht="12.8" hidden="false" customHeight="false" outlineLevel="0" collapsed="false">
      <c r="A451" s="67" t="n">
        <v>447</v>
      </c>
      <c r="B451" s="68" t="n">
        <f aca="false">EOMONTH(Input!$C$7,A451)</f>
        <v>56522</v>
      </c>
      <c r="C451" s="68"/>
      <c r="D451" s="69" t="n">
        <f aca="false">IF($B451&gt;Input!$O$22,$D450,($D450+Input!$O$28)*(1+Input!$O$27/(100*12)))</f>
        <v>87713.2018367199</v>
      </c>
      <c r="E451" s="69" t="n">
        <f aca="false">IF($B451&gt;Input!$O$29,$E450,($E450+Input!$O$35)*(1+Input!$O$34/(100*12)))</f>
        <v>95980.2767511178</v>
      </c>
      <c r="F451" s="69" t="n">
        <f aca="false">IF($B451&gt;Input!$O$36,$F450,($F450+Input!$O$42)*(1+Input!$O$41/(100*12)))</f>
        <v>0</v>
      </c>
      <c r="G451" s="68"/>
      <c r="H451" s="69" t="n">
        <f aca="false">(IF(AND(($B451&gt;=Input!$O$22),($B451&lt;=Input!$O$24)),$H450+Input!$O$23/Input!$O$25,$H450))</f>
        <v>-200000</v>
      </c>
      <c r="I451" s="69" t="n">
        <f aca="false">(IF(AND(($B451&gt;Input!$O$29),($B451&lt;=Input!$O$31)),$I450+Input!$O$30/Input!$O$32,$I450))</f>
        <v>-200000</v>
      </c>
      <c r="J451" s="69" t="n">
        <f aca="false">(IF(AND(($B451&gt;=Input!$O$36),($B451&lt;=Input!$O$38)),$J450+Input!$O$37/Input!$O$39,$J450))</f>
        <v>0</v>
      </c>
      <c r="K451" s="69"/>
      <c r="L451" s="69" t="n">
        <f aca="false">$D451+$E451+$F451+$H451+$I451+$J451</f>
        <v>-216306.521412162</v>
      </c>
    </row>
    <row r="452" customFormat="false" ht="12.8" hidden="false" customHeight="false" outlineLevel="0" collapsed="false">
      <c r="A452" s="67" t="n">
        <v>448</v>
      </c>
      <c r="B452" s="68" t="n">
        <f aca="false">EOMONTH(Input!$C$7,A452)</f>
        <v>56553</v>
      </c>
      <c r="C452" s="68"/>
      <c r="D452" s="69" t="n">
        <f aca="false">IF($B452&gt;Input!$O$22,$D451,($D451+Input!$O$28)*(1+Input!$O$27/(100*12)))</f>
        <v>87713.2018367199</v>
      </c>
      <c r="E452" s="69" t="n">
        <f aca="false">IF($B452&gt;Input!$O$29,$E451,($E451+Input!$O$35)*(1+Input!$O$34/(100*12)))</f>
        <v>95980.2767511178</v>
      </c>
      <c r="F452" s="69" t="n">
        <f aca="false">IF($B452&gt;Input!$O$36,$F451,($F451+Input!$O$42)*(1+Input!$O$41/(100*12)))</f>
        <v>0</v>
      </c>
      <c r="G452" s="68"/>
      <c r="H452" s="69" t="n">
        <f aca="false">(IF(AND(($B452&gt;=Input!$O$22),($B452&lt;=Input!$O$24)),$H451+Input!$O$23/Input!$O$25,$H451))</f>
        <v>-200000</v>
      </c>
      <c r="I452" s="69" t="n">
        <f aca="false">(IF(AND(($B452&gt;Input!$O$29),($B452&lt;=Input!$O$31)),$I451+Input!$O$30/Input!$O$32,$I451))</f>
        <v>-200000</v>
      </c>
      <c r="J452" s="69" t="n">
        <f aca="false">(IF(AND(($B452&gt;=Input!$O$36),($B452&lt;=Input!$O$38)),$J451+Input!$O$37/Input!$O$39,$J451))</f>
        <v>0</v>
      </c>
      <c r="K452" s="69"/>
      <c r="L452" s="69" t="n">
        <f aca="false">$D452+$E452+$F452+$H452+$I452+$J452</f>
        <v>-216306.521412162</v>
      </c>
    </row>
    <row r="453" customFormat="false" ht="12.8" hidden="false" customHeight="false" outlineLevel="0" collapsed="false">
      <c r="A453" s="67" t="n">
        <v>449</v>
      </c>
      <c r="B453" s="68" t="n">
        <f aca="false">EOMONTH(Input!$C$7,A453)</f>
        <v>56583</v>
      </c>
      <c r="C453" s="68"/>
      <c r="D453" s="69" t="n">
        <f aca="false">IF($B453&gt;Input!$O$22,$D452,($D452+Input!$O$28)*(1+Input!$O$27/(100*12)))</f>
        <v>87713.2018367199</v>
      </c>
      <c r="E453" s="69" t="n">
        <f aca="false">IF($B453&gt;Input!$O$29,$E452,($E452+Input!$O$35)*(1+Input!$O$34/(100*12)))</f>
        <v>95980.2767511178</v>
      </c>
      <c r="F453" s="69" t="n">
        <f aca="false">IF($B453&gt;Input!$O$36,$F452,($F452+Input!$O$42)*(1+Input!$O$41/(100*12)))</f>
        <v>0</v>
      </c>
      <c r="G453" s="68"/>
      <c r="H453" s="69" t="n">
        <f aca="false">(IF(AND(($B453&gt;=Input!$O$22),($B453&lt;=Input!$O$24)),$H452+Input!$O$23/Input!$O$25,$H452))</f>
        <v>-200000</v>
      </c>
      <c r="I453" s="69" t="n">
        <f aca="false">(IF(AND(($B453&gt;Input!$O$29),($B453&lt;=Input!$O$31)),$I452+Input!$O$30/Input!$O$32,$I452))</f>
        <v>-200000</v>
      </c>
      <c r="J453" s="69" t="n">
        <f aca="false">(IF(AND(($B453&gt;=Input!$O$36),($B453&lt;=Input!$O$38)),$J452+Input!$O$37/Input!$O$39,$J452))</f>
        <v>0</v>
      </c>
      <c r="K453" s="69"/>
      <c r="L453" s="69" t="n">
        <f aca="false">$D453+$E453+$F453+$H453+$I453+$J453</f>
        <v>-216306.521412162</v>
      </c>
    </row>
    <row r="454" customFormat="false" ht="12.8" hidden="false" customHeight="false" outlineLevel="0" collapsed="false">
      <c r="A454" s="67" t="n">
        <v>450</v>
      </c>
      <c r="B454" s="68" t="n">
        <f aca="false">EOMONTH(Input!$C$7,A454)</f>
        <v>56614</v>
      </c>
      <c r="C454" s="68"/>
      <c r="D454" s="69" t="n">
        <f aca="false">IF($B454&gt;Input!$O$22,$D453,($D453+Input!$O$28)*(1+Input!$O$27/(100*12)))</f>
        <v>87713.2018367199</v>
      </c>
      <c r="E454" s="69" t="n">
        <f aca="false">IF($B454&gt;Input!$O$29,$E453,($E453+Input!$O$35)*(1+Input!$O$34/(100*12)))</f>
        <v>95980.2767511178</v>
      </c>
      <c r="F454" s="69" t="n">
        <f aca="false">IF($B454&gt;Input!$O$36,$F453,($F453+Input!$O$42)*(1+Input!$O$41/(100*12)))</f>
        <v>0</v>
      </c>
      <c r="G454" s="68"/>
      <c r="H454" s="69" t="n">
        <f aca="false">(IF(AND(($B454&gt;=Input!$O$22),($B454&lt;=Input!$O$24)),$H453+Input!$O$23/Input!$O$25,$H453))</f>
        <v>-200000</v>
      </c>
      <c r="I454" s="69" t="n">
        <f aca="false">(IF(AND(($B454&gt;Input!$O$29),($B454&lt;=Input!$O$31)),$I453+Input!$O$30/Input!$O$32,$I453))</f>
        <v>-200000</v>
      </c>
      <c r="J454" s="69" t="n">
        <f aca="false">(IF(AND(($B454&gt;=Input!$O$36),($B454&lt;=Input!$O$38)),$J453+Input!$O$37/Input!$O$39,$J453))</f>
        <v>0</v>
      </c>
      <c r="K454" s="69"/>
      <c r="L454" s="69" t="n">
        <f aca="false">$D454+$E454+$F454+$H454+$I454+$J454</f>
        <v>-216306.521412162</v>
      </c>
    </row>
    <row r="455" customFormat="false" ht="12.8" hidden="false" customHeight="false" outlineLevel="0" collapsed="false">
      <c r="A455" s="67" t="n">
        <v>451</v>
      </c>
      <c r="B455" s="68" t="n">
        <f aca="false">EOMONTH(Input!$C$7,A455)</f>
        <v>56645</v>
      </c>
      <c r="C455" s="68"/>
      <c r="D455" s="69" t="n">
        <f aca="false">IF($B455&gt;Input!$O$22,$D454,($D454+Input!$O$28)*(1+Input!$O$27/(100*12)))</f>
        <v>87713.2018367199</v>
      </c>
      <c r="E455" s="69" t="n">
        <f aca="false">IF($B455&gt;Input!$O$29,$E454,($E454+Input!$O$35)*(1+Input!$O$34/(100*12)))</f>
        <v>95980.2767511178</v>
      </c>
      <c r="F455" s="69" t="n">
        <f aca="false">IF($B455&gt;Input!$O$36,$F454,($F454+Input!$O$42)*(1+Input!$O$41/(100*12)))</f>
        <v>0</v>
      </c>
      <c r="G455" s="68"/>
      <c r="H455" s="69" t="n">
        <f aca="false">(IF(AND(($B455&gt;=Input!$O$22),($B455&lt;=Input!$O$24)),$H454+Input!$O$23/Input!$O$25,$H454))</f>
        <v>-200000</v>
      </c>
      <c r="I455" s="69" t="n">
        <f aca="false">(IF(AND(($B455&gt;Input!$O$29),($B455&lt;=Input!$O$31)),$I454+Input!$O$30/Input!$O$32,$I454))</f>
        <v>-200000</v>
      </c>
      <c r="J455" s="69" t="n">
        <f aca="false">(IF(AND(($B455&gt;=Input!$O$36),($B455&lt;=Input!$O$38)),$J454+Input!$O$37/Input!$O$39,$J454))</f>
        <v>0</v>
      </c>
      <c r="K455" s="69"/>
      <c r="L455" s="69" t="n">
        <f aca="false">$D455+$E455+$F455+$H455+$I455+$J455</f>
        <v>-216306.521412162</v>
      </c>
    </row>
    <row r="456" customFormat="false" ht="12.8" hidden="false" customHeight="false" outlineLevel="0" collapsed="false">
      <c r="A456" s="67" t="n">
        <v>452</v>
      </c>
      <c r="B456" s="68" t="n">
        <f aca="false">EOMONTH(Input!$C$7,A456)</f>
        <v>56673</v>
      </c>
      <c r="C456" s="68"/>
      <c r="D456" s="69" t="n">
        <f aca="false">IF($B456&gt;Input!$O$22,$D455,($D455+Input!$O$28)*(1+Input!$O$27/(100*12)))</f>
        <v>87713.2018367199</v>
      </c>
      <c r="E456" s="69" t="n">
        <f aca="false">IF($B456&gt;Input!$O$29,$E455,($E455+Input!$O$35)*(1+Input!$O$34/(100*12)))</f>
        <v>95980.2767511178</v>
      </c>
      <c r="F456" s="69" t="n">
        <f aca="false">IF($B456&gt;Input!$O$36,$F455,($F455+Input!$O$42)*(1+Input!$O$41/(100*12)))</f>
        <v>0</v>
      </c>
      <c r="G456" s="68"/>
      <c r="H456" s="69" t="n">
        <f aca="false">(IF(AND(($B456&gt;=Input!$O$22),($B456&lt;=Input!$O$24)),$H455+Input!$O$23/Input!$O$25,$H455))</f>
        <v>-200000</v>
      </c>
      <c r="I456" s="69" t="n">
        <f aca="false">(IF(AND(($B456&gt;Input!$O$29),($B456&lt;=Input!$O$31)),$I455+Input!$O$30/Input!$O$32,$I455))</f>
        <v>-200000</v>
      </c>
      <c r="J456" s="69" t="n">
        <f aca="false">(IF(AND(($B456&gt;=Input!$O$36),($B456&lt;=Input!$O$38)),$J455+Input!$O$37/Input!$O$39,$J455))</f>
        <v>0</v>
      </c>
      <c r="K456" s="69"/>
      <c r="L456" s="69" t="n">
        <f aca="false">$D456+$E456+$F456+$H456+$I456+$J456</f>
        <v>-216306.521412162</v>
      </c>
    </row>
    <row r="457" customFormat="false" ht="12.8" hidden="false" customHeight="false" outlineLevel="0" collapsed="false">
      <c r="A457" s="67" t="n">
        <v>453</v>
      </c>
      <c r="B457" s="68" t="n">
        <f aca="false">EOMONTH(Input!$C$7,A457)</f>
        <v>56704</v>
      </c>
      <c r="C457" s="68"/>
      <c r="D457" s="69" t="n">
        <f aca="false">IF($B457&gt;Input!$O$22,$D456,($D456+Input!$O$28)*(1+Input!$O$27/(100*12)))</f>
        <v>87713.2018367199</v>
      </c>
      <c r="E457" s="69" t="n">
        <f aca="false">IF($B457&gt;Input!$O$29,$E456,($E456+Input!$O$35)*(1+Input!$O$34/(100*12)))</f>
        <v>95980.2767511178</v>
      </c>
      <c r="F457" s="69" t="n">
        <f aca="false">IF($B457&gt;Input!$O$36,$F456,($F456+Input!$O$42)*(1+Input!$O$41/(100*12)))</f>
        <v>0</v>
      </c>
      <c r="G457" s="68"/>
      <c r="H457" s="69" t="n">
        <f aca="false">(IF(AND(($B457&gt;=Input!$O$22),($B457&lt;=Input!$O$24)),$H456+Input!$O$23/Input!$O$25,$H456))</f>
        <v>-200000</v>
      </c>
      <c r="I457" s="69" t="n">
        <f aca="false">(IF(AND(($B457&gt;Input!$O$29),($B457&lt;=Input!$O$31)),$I456+Input!$O$30/Input!$O$32,$I456))</f>
        <v>-200000</v>
      </c>
      <c r="J457" s="69" t="n">
        <f aca="false">(IF(AND(($B457&gt;=Input!$O$36),($B457&lt;=Input!$O$38)),$J456+Input!$O$37/Input!$O$39,$J456))</f>
        <v>0</v>
      </c>
      <c r="K457" s="69"/>
      <c r="L457" s="69" t="n">
        <f aca="false">$D457+$E457+$F457+$H457+$I457+$J457</f>
        <v>-216306.521412162</v>
      </c>
    </row>
    <row r="458" customFormat="false" ht="12.8" hidden="false" customHeight="false" outlineLevel="0" collapsed="false">
      <c r="A458" s="67" t="n">
        <v>454</v>
      </c>
      <c r="B458" s="68" t="n">
        <f aca="false">EOMONTH(Input!$C$7,A458)</f>
        <v>56734</v>
      </c>
      <c r="C458" s="68"/>
      <c r="D458" s="69" t="n">
        <f aca="false">IF($B458&gt;Input!$O$22,$D457,($D457+Input!$O$28)*(1+Input!$O$27/(100*12)))</f>
        <v>87713.2018367199</v>
      </c>
      <c r="E458" s="69" t="n">
        <f aca="false">IF($B458&gt;Input!$O$29,$E457,($E457+Input!$O$35)*(1+Input!$O$34/(100*12)))</f>
        <v>95980.2767511178</v>
      </c>
      <c r="F458" s="69" t="n">
        <f aca="false">IF($B458&gt;Input!$O$36,$F457,($F457+Input!$O$42)*(1+Input!$O$41/(100*12)))</f>
        <v>0</v>
      </c>
      <c r="G458" s="68"/>
      <c r="H458" s="69" t="n">
        <f aca="false">(IF(AND(($B458&gt;=Input!$O$22),($B458&lt;=Input!$O$24)),$H457+Input!$O$23/Input!$O$25,$H457))</f>
        <v>-200000</v>
      </c>
      <c r="I458" s="69" t="n">
        <f aca="false">(IF(AND(($B458&gt;Input!$O$29),($B458&lt;=Input!$O$31)),$I457+Input!$O$30/Input!$O$32,$I457))</f>
        <v>-200000</v>
      </c>
      <c r="J458" s="69" t="n">
        <f aca="false">(IF(AND(($B458&gt;=Input!$O$36),($B458&lt;=Input!$O$38)),$J457+Input!$O$37/Input!$O$39,$J457))</f>
        <v>0</v>
      </c>
      <c r="K458" s="69"/>
      <c r="L458" s="69" t="n">
        <f aca="false">$D458+$E458+$F458+$H458+$I458+$J458</f>
        <v>-216306.521412162</v>
      </c>
    </row>
    <row r="459" customFormat="false" ht="12.8" hidden="false" customHeight="false" outlineLevel="0" collapsed="false">
      <c r="A459" s="67" t="n">
        <v>455</v>
      </c>
      <c r="B459" s="68" t="n">
        <f aca="false">EOMONTH(Input!$C$7,A459)</f>
        <v>56765</v>
      </c>
      <c r="C459" s="68"/>
      <c r="D459" s="69" t="n">
        <f aca="false">IF($B459&gt;Input!$O$22,$D458,($D458+Input!$O$28)*(1+Input!$O$27/(100*12)))</f>
        <v>87713.2018367199</v>
      </c>
      <c r="E459" s="69" t="n">
        <f aca="false">IF($B459&gt;Input!$O$29,$E458,($E458+Input!$O$35)*(1+Input!$O$34/(100*12)))</f>
        <v>95980.2767511178</v>
      </c>
      <c r="F459" s="69" t="n">
        <f aca="false">IF($B459&gt;Input!$O$36,$F458,($F458+Input!$O$42)*(1+Input!$O$41/(100*12)))</f>
        <v>0</v>
      </c>
      <c r="G459" s="68"/>
      <c r="H459" s="69" t="n">
        <f aca="false">(IF(AND(($B459&gt;=Input!$O$22),($B459&lt;=Input!$O$24)),$H458+Input!$O$23/Input!$O$25,$H458))</f>
        <v>-200000</v>
      </c>
      <c r="I459" s="69" t="n">
        <f aca="false">(IF(AND(($B459&gt;Input!$O$29),($B459&lt;=Input!$O$31)),$I458+Input!$O$30/Input!$O$32,$I458))</f>
        <v>-200000</v>
      </c>
      <c r="J459" s="69" t="n">
        <f aca="false">(IF(AND(($B459&gt;=Input!$O$36),($B459&lt;=Input!$O$38)),$J458+Input!$O$37/Input!$O$39,$J458))</f>
        <v>0</v>
      </c>
      <c r="K459" s="69"/>
      <c r="L459" s="69" t="n">
        <f aca="false">$D459+$E459+$F459+$H459+$I459+$J459</f>
        <v>-216306.521412162</v>
      </c>
    </row>
    <row r="460" customFormat="false" ht="12.8" hidden="false" customHeight="false" outlineLevel="0" collapsed="false">
      <c r="A460" s="67" t="n">
        <v>456</v>
      </c>
      <c r="B460" s="68" t="n">
        <f aca="false">EOMONTH(Input!$C$7,A460)</f>
        <v>56795</v>
      </c>
      <c r="C460" s="68"/>
      <c r="D460" s="69" t="n">
        <f aca="false">IF($B460&gt;Input!$O$22,$D459,($D459+Input!$O$28)*(1+Input!$O$27/(100*12)))</f>
        <v>87713.2018367199</v>
      </c>
      <c r="E460" s="69" t="n">
        <f aca="false">IF($B460&gt;Input!$O$29,$E459,($E459+Input!$O$35)*(1+Input!$O$34/(100*12)))</f>
        <v>95980.2767511178</v>
      </c>
      <c r="F460" s="69" t="n">
        <f aca="false">IF($B460&gt;Input!$O$36,$F459,($F459+Input!$O$42)*(1+Input!$O$41/(100*12)))</f>
        <v>0</v>
      </c>
      <c r="G460" s="68"/>
      <c r="H460" s="69" t="n">
        <f aca="false">(IF(AND(($B460&gt;=Input!$O$22),($B460&lt;=Input!$O$24)),$H459+Input!$O$23/Input!$O$25,$H459))</f>
        <v>-200000</v>
      </c>
      <c r="I460" s="69" t="n">
        <f aca="false">(IF(AND(($B460&gt;Input!$O$29),($B460&lt;=Input!$O$31)),$I459+Input!$O$30/Input!$O$32,$I459))</f>
        <v>-200000</v>
      </c>
      <c r="J460" s="69" t="n">
        <f aca="false">(IF(AND(($B460&gt;=Input!$O$36),($B460&lt;=Input!$O$38)),$J459+Input!$O$37/Input!$O$39,$J459))</f>
        <v>0</v>
      </c>
      <c r="K460" s="69"/>
      <c r="L460" s="69" t="n">
        <f aca="false">$D460+$E460+$F460+$H460+$I460+$J460</f>
        <v>-216306.521412162</v>
      </c>
    </row>
    <row r="461" customFormat="false" ht="12.8" hidden="false" customHeight="false" outlineLevel="0" collapsed="false">
      <c r="A461" s="67" t="n">
        <v>457</v>
      </c>
      <c r="B461" s="68" t="n">
        <f aca="false">EOMONTH(Input!$C$7,A461)</f>
        <v>56826</v>
      </c>
      <c r="C461" s="68"/>
      <c r="D461" s="69" t="n">
        <f aca="false">IF($B461&gt;Input!$O$22,$D460,($D460+Input!$O$28)*(1+Input!$O$27/(100*12)))</f>
        <v>87713.2018367199</v>
      </c>
      <c r="E461" s="69" t="n">
        <f aca="false">IF($B461&gt;Input!$O$29,$E460,($E460+Input!$O$35)*(1+Input!$O$34/(100*12)))</f>
        <v>95980.2767511178</v>
      </c>
      <c r="F461" s="69" t="n">
        <f aca="false">IF($B461&gt;Input!$O$36,$F460,($F460+Input!$O$42)*(1+Input!$O$41/(100*12)))</f>
        <v>0</v>
      </c>
      <c r="G461" s="68"/>
      <c r="H461" s="69" t="n">
        <f aca="false">(IF(AND(($B461&gt;=Input!$O$22),($B461&lt;=Input!$O$24)),$H460+Input!$O$23/Input!$O$25,$H460))</f>
        <v>-200000</v>
      </c>
      <c r="I461" s="69" t="n">
        <f aca="false">(IF(AND(($B461&gt;Input!$O$29),($B461&lt;=Input!$O$31)),$I460+Input!$O$30/Input!$O$32,$I460))</f>
        <v>-200000</v>
      </c>
      <c r="J461" s="69" t="n">
        <f aca="false">(IF(AND(($B461&gt;=Input!$O$36),($B461&lt;=Input!$O$38)),$J460+Input!$O$37/Input!$O$39,$J460))</f>
        <v>0</v>
      </c>
      <c r="K461" s="69"/>
      <c r="L461" s="69" t="n">
        <f aca="false">$D461+$E461+$F461+$H461+$I461+$J461</f>
        <v>-216306.521412162</v>
      </c>
    </row>
    <row r="462" customFormat="false" ht="12.8" hidden="false" customHeight="false" outlineLevel="0" collapsed="false">
      <c r="A462" s="67" t="n">
        <v>458</v>
      </c>
      <c r="B462" s="68" t="n">
        <f aca="false">EOMONTH(Input!$C$7,A462)</f>
        <v>56857</v>
      </c>
      <c r="C462" s="68"/>
      <c r="D462" s="69" t="n">
        <f aca="false">IF($B462&gt;Input!$O$22,$D461,($D461+Input!$O$28)*(1+Input!$O$27/(100*12)))</f>
        <v>87713.2018367199</v>
      </c>
      <c r="E462" s="69" t="n">
        <f aca="false">IF($B462&gt;Input!$O$29,$E461,($E461+Input!$O$35)*(1+Input!$O$34/(100*12)))</f>
        <v>95980.2767511178</v>
      </c>
      <c r="F462" s="69" t="n">
        <f aca="false">IF($B462&gt;Input!$O$36,$F461,($F461+Input!$O$42)*(1+Input!$O$41/(100*12)))</f>
        <v>0</v>
      </c>
      <c r="G462" s="68"/>
      <c r="H462" s="69" t="n">
        <f aca="false">(IF(AND(($B462&gt;=Input!$O$22),($B462&lt;=Input!$O$24)),$H461+Input!$O$23/Input!$O$25,$H461))</f>
        <v>-200000</v>
      </c>
      <c r="I462" s="69" t="n">
        <f aca="false">(IF(AND(($B462&gt;Input!$O$29),($B462&lt;=Input!$O$31)),$I461+Input!$O$30/Input!$O$32,$I461))</f>
        <v>-200000</v>
      </c>
      <c r="J462" s="69" t="n">
        <f aca="false">(IF(AND(($B462&gt;=Input!$O$36),($B462&lt;=Input!$O$38)),$J461+Input!$O$37/Input!$O$39,$J461))</f>
        <v>0</v>
      </c>
      <c r="K462" s="69"/>
      <c r="L462" s="69" t="n">
        <f aca="false">$D462+$E462+$F462+$H462+$I462+$J462</f>
        <v>-216306.521412162</v>
      </c>
    </row>
    <row r="463" customFormat="false" ht="12.8" hidden="false" customHeight="false" outlineLevel="0" collapsed="false">
      <c r="A463" s="67" t="n">
        <v>459</v>
      </c>
      <c r="B463" s="68" t="n">
        <f aca="false">EOMONTH(Input!$C$7,A463)</f>
        <v>56887</v>
      </c>
      <c r="C463" s="68"/>
      <c r="D463" s="69" t="n">
        <f aca="false">IF($B463&gt;Input!$O$22,$D462,($D462+Input!$O$28)*(1+Input!$O$27/(100*12)))</f>
        <v>87713.2018367199</v>
      </c>
      <c r="E463" s="69" t="n">
        <f aca="false">IF($B463&gt;Input!$O$29,$E462,($E462+Input!$O$35)*(1+Input!$O$34/(100*12)))</f>
        <v>95980.2767511178</v>
      </c>
      <c r="F463" s="69" t="n">
        <f aca="false">IF($B463&gt;Input!$O$36,$F462,($F462+Input!$O$42)*(1+Input!$O$41/(100*12)))</f>
        <v>0</v>
      </c>
      <c r="G463" s="68"/>
      <c r="H463" s="69" t="n">
        <f aca="false">(IF(AND(($B463&gt;=Input!$O$22),($B463&lt;=Input!$O$24)),$H462+Input!$O$23/Input!$O$25,$H462))</f>
        <v>-200000</v>
      </c>
      <c r="I463" s="69" t="n">
        <f aca="false">(IF(AND(($B463&gt;Input!$O$29),($B463&lt;=Input!$O$31)),$I462+Input!$O$30/Input!$O$32,$I462))</f>
        <v>-200000</v>
      </c>
      <c r="J463" s="69" t="n">
        <f aca="false">(IF(AND(($B463&gt;=Input!$O$36),($B463&lt;=Input!$O$38)),$J462+Input!$O$37/Input!$O$39,$J462))</f>
        <v>0</v>
      </c>
      <c r="K463" s="69"/>
      <c r="L463" s="69" t="n">
        <f aca="false">$D463+$E463+$F463+$H463+$I463+$J463</f>
        <v>-216306.521412162</v>
      </c>
    </row>
    <row r="464" customFormat="false" ht="12.8" hidden="false" customHeight="false" outlineLevel="0" collapsed="false">
      <c r="A464" s="67" t="n">
        <v>460</v>
      </c>
      <c r="B464" s="68" t="n">
        <f aca="false">EOMONTH(Input!$C$7,A464)</f>
        <v>56918</v>
      </c>
      <c r="C464" s="68"/>
      <c r="D464" s="69" t="n">
        <f aca="false">IF($B464&gt;Input!$O$22,$D463,($D463+Input!$O$28)*(1+Input!$O$27/(100*12)))</f>
        <v>87713.2018367199</v>
      </c>
      <c r="E464" s="69" t="n">
        <f aca="false">IF($B464&gt;Input!$O$29,$E463,($E463+Input!$O$35)*(1+Input!$O$34/(100*12)))</f>
        <v>95980.2767511178</v>
      </c>
      <c r="F464" s="69" t="n">
        <f aca="false">IF($B464&gt;Input!$O$36,$F463,($F463+Input!$O$42)*(1+Input!$O$41/(100*12)))</f>
        <v>0</v>
      </c>
      <c r="G464" s="68"/>
      <c r="H464" s="69" t="n">
        <f aca="false">(IF(AND(($B464&gt;=Input!$O$22),($B464&lt;=Input!$O$24)),$H463+Input!$O$23/Input!$O$25,$H463))</f>
        <v>-200000</v>
      </c>
      <c r="I464" s="69" t="n">
        <f aca="false">(IF(AND(($B464&gt;Input!$O$29),($B464&lt;=Input!$O$31)),$I463+Input!$O$30/Input!$O$32,$I463))</f>
        <v>-200000</v>
      </c>
      <c r="J464" s="69" t="n">
        <f aca="false">(IF(AND(($B464&gt;=Input!$O$36),($B464&lt;=Input!$O$38)),$J463+Input!$O$37/Input!$O$39,$J463))</f>
        <v>0</v>
      </c>
      <c r="K464" s="69"/>
      <c r="L464" s="69" t="n">
        <f aca="false">$D464+$E464+$F464+$H464+$I464+$J464</f>
        <v>-216306.521412162</v>
      </c>
    </row>
    <row r="465" customFormat="false" ht="12.8" hidden="false" customHeight="false" outlineLevel="0" collapsed="false">
      <c r="A465" s="67" t="n">
        <v>461</v>
      </c>
      <c r="B465" s="68" t="n">
        <f aca="false">EOMONTH(Input!$C$7,A465)</f>
        <v>56948</v>
      </c>
      <c r="C465" s="68"/>
      <c r="D465" s="69" t="n">
        <f aca="false">IF($B465&gt;Input!$O$22,$D464,($D464+Input!$O$28)*(1+Input!$O$27/(100*12)))</f>
        <v>87713.2018367199</v>
      </c>
      <c r="E465" s="69" t="n">
        <f aca="false">IF($B465&gt;Input!$O$29,$E464,($E464+Input!$O$35)*(1+Input!$O$34/(100*12)))</f>
        <v>95980.2767511178</v>
      </c>
      <c r="F465" s="69" t="n">
        <f aca="false">IF($B465&gt;Input!$O$36,$F464,($F464+Input!$O$42)*(1+Input!$O$41/(100*12)))</f>
        <v>0</v>
      </c>
      <c r="G465" s="68"/>
      <c r="H465" s="69" t="n">
        <f aca="false">(IF(AND(($B465&gt;=Input!$O$22),($B465&lt;=Input!$O$24)),$H464+Input!$O$23/Input!$O$25,$H464))</f>
        <v>-200000</v>
      </c>
      <c r="I465" s="69" t="n">
        <f aca="false">(IF(AND(($B465&gt;Input!$O$29),($B465&lt;=Input!$O$31)),$I464+Input!$O$30/Input!$O$32,$I464))</f>
        <v>-200000</v>
      </c>
      <c r="J465" s="69" t="n">
        <f aca="false">(IF(AND(($B465&gt;=Input!$O$36),($B465&lt;=Input!$O$38)),$J464+Input!$O$37/Input!$O$39,$J464))</f>
        <v>0</v>
      </c>
      <c r="K465" s="69"/>
      <c r="L465" s="69" t="n">
        <f aca="false">$D465+$E465+$F465+$H465+$I465+$J465</f>
        <v>-216306.521412162</v>
      </c>
    </row>
    <row r="466" customFormat="false" ht="12.8" hidden="false" customHeight="false" outlineLevel="0" collapsed="false">
      <c r="A466" s="67" t="n">
        <v>462</v>
      </c>
      <c r="B466" s="68" t="n">
        <f aca="false">EOMONTH(Input!$C$7,A466)</f>
        <v>56979</v>
      </c>
      <c r="C466" s="68"/>
      <c r="D466" s="69" t="n">
        <f aca="false">IF($B466&gt;Input!$O$22,$D465,($D465+Input!$O$28)*(1+Input!$O$27/(100*12)))</f>
        <v>87713.2018367199</v>
      </c>
      <c r="E466" s="69" t="n">
        <f aca="false">IF($B466&gt;Input!$O$29,$E465,($E465+Input!$O$35)*(1+Input!$O$34/(100*12)))</f>
        <v>95980.2767511178</v>
      </c>
      <c r="F466" s="69" t="n">
        <f aca="false">IF($B466&gt;Input!$O$36,$F465,($F465+Input!$O$42)*(1+Input!$O$41/(100*12)))</f>
        <v>0</v>
      </c>
      <c r="G466" s="68"/>
      <c r="H466" s="69" t="n">
        <f aca="false">(IF(AND(($B466&gt;=Input!$O$22),($B466&lt;=Input!$O$24)),$H465+Input!$O$23/Input!$O$25,$H465))</f>
        <v>-200000</v>
      </c>
      <c r="I466" s="69" t="n">
        <f aca="false">(IF(AND(($B466&gt;Input!$O$29),($B466&lt;=Input!$O$31)),$I465+Input!$O$30/Input!$O$32,$I465))</f>
        <v>-200000</v>
      </c>
      <c r="J466" s="69" t="n">
        <f aca="false">(IF(AND(($B466&gt;=Input!$O$36),($B466&lt;=Input!$O$38)),$J465+Input!$O$37/Input!$O$39,$J465))</f>
        <v>0</v>
      </c>
      <c r="K466" s="69"/>
      <c r="L466" s="69" t="n">
        <f aca="false">$D466+$E466+$F466+$H466+$I466+$J466</f>
        <v>-216306.521412162</v>
      </c>
    </row>
    <row r="467" customFormat="false" ht="12.8" hidden="false" customHeight="false" outlineLevel="0" collapsed="false">
      <c r="A467" s="67" t="n">
        <v>463</v>
      </c>
      <c r="B467" s="68" t="n">
        <f aca="false">EOMONTH(Input!$C$7,A467)</f>
        <v>57010</v>
      </c>
      <c r="C467" s="68"/>
      <c r="D467" s="69" t="n">
        <f aca="false">IF($B467&gt;Input!$O$22,$D466,($D466+Input!$O$28)*(1+Input!$O$27/(100*12)))</f>
        <v>87713.2018367199</v>
      </c>
      <c r="E467" s="69" t="n">
        <f aca="false">IF($B467&gt;Input!$O$29,$E466,($E466+Input!$O$35)*(1+Input!$O$34/(100*12)))</f>
        <v>95980.2767511178</v>
      </c>
      <c r="F467" s="69" t="n">
        <f aca="false">IF($B467&gt;Input!$O$36,$F466,($F466+Input!$O$42)*(1+Input!$O$41/(100*12)))</f>
        <v>0</v>
      </c>
      <c r="G467" s="68"/>
      <c r="H467" s="69" t="n">
        <f aca="false">(IF(AND(($B467&gt;=Input!$O$22),($B467&lt;=Input!$O$24)),$H466+Input!$O$23/Input!$O$25,$H466))</f>
        <v>-200000</v>
      </c>
      <c r="I467" s="69" t="n">
        <f aca="false">(IF(AND(($B467&gt;Input!$O$29),($B467&lt;=Input!$O$31)),$I466+Input!$O$30/Input!$O$32,$I466))</f>
        <v>-200000</v>
      </c>
      <c r="J467" s="69" t="n">
        <f aca="false">(IF(AND(($B467&gt;=Input!$O$36),($B467&lt;=Input!$O$38)),$J466+Input!$O$37/Input!$O$39,$J466))</f>
        <v>0</v>
      </c>
      <c r="K467" s="69"/>
      <c r="L467" s="69" t="n">
        <f aca="false">$D467+$E467+$F467+$H467+$I467+$J467</f>
        <v>-216306.521412162</v>
      </c>
    </row>
    <row r="468" customFormat="false" ht="12.8" hidden="false" customHeight="false" outlineLevel="0" collapsed="false">
      <c r="A468" s="67" t="n">
        <v>464</v>
      </c>
      <c r="B468" s="68" t="n">
        <f aca="false">EOMONTH(Input!$C$7,A468)</f>
        <v>57039</v>
      </c>
      <c r="C468" s="68"/>
      <c r="D468" s="69" t="n">
        <f aca="false">IF($B468&gt;Input!$O$22,$D467,($D467+Input!$O$28)*(1+Input!$O$27/(100*12)))</f>
        <v>87713.2018367199</v>
      </c>
      <c r="E468" s="69" t="n">
        <f aca="false">IF($B468&gt;Input!$O$29,$E467,($E467+Input!$O$35)*(1+Input!$O$34/(100*12)))</f>
        <v>95980.2767511178</v>
      </c>
      <c r="F468" s="69" t="n">
        <f aca="false">IF($B468&gt;Input!$O$36,$F467,($F467+Input!$O$42)*(1+Input!$O$41/(100*12)))</f>
        <v>0</v>
      </c>
      <c r="G468" s="68"/>
      <c r="H468" s="69" t="n">
        <f aca="false">(IF(AND(($B468&gt;=Input!$O$22),($B468&lt;=Input!$O$24)),$H467+Input!$O$23/Input!$O$25,$H467))</f>
        <v>-200000</v>
      </c>
      <c r="I468" s="69" t="n">
        <f aca="false">(IF(AND(($B468&gt;Input!$O$29),($B468&lt;=Input!$O$31)),$I467+Input!$O$30/Input!$O$32,$I467))</f>
        <v>-200000</v>
      </c>
      <c r="J468" s="69" t="n">
        <f aca="false">(IF(AND(($B468&gt;=Input!$O$36),($B468&lt;=Input!$O$38)),$J467+Input!$O$37/Input!$O$39,$J467))</f>
        <v>0</v>
      </c>
      <c r="K468" s="69"/>
      <c r="L468" s="69" t="n">
        <f aca="false">$D468+$E468+$F468+$H468+$I468+$J468</f>
        <v>-216306.521412162</v>
      </c>
    </row>
    <row r="469" customFormat="false" ht="12.8" hidden="false" customHeight="false" outlineLevel="0" collapsed="false">
      <c r="A469" s="67" t="n">
        <v>465</v>
      </c>
      <c r="B469" s="68" t="n">
        <f aca="false">EOMONTH(Input!$C$7,A469)</f>
        <v>57070</v>
      </c>
      <c r="C469" s="68"/>
      <c r="D469" s="69" t="n">
        <f aca="false">IF($B469&gt;Input!$O$22,$D468,($D468+Input!$O$28)*(1+Input!$O$27/(100*12)))</f>
        <v>87713.2018367199</v>
      </c>
      <c r="E469" s="69" t="n">
        <f aca="false">IF($B469&gt;Input!$O$29,$E468,($E468+Input!$O$35)*(1+Input!$O$34/(100*12)))</f>
        <v>95980.2767511178</v>
      </c>
      <c r="F469" s="69" t="n">
        <f aca="false">IF($B469&gt;Input!$O$36,$F468,($F468+Input!$O$42)*(1+Input!$O$41/(100*12)))</f>
        <v>0</v>
      </c>
      <c r="G469" s="68"/>
      <c r="H469" s="69" t="n">
        <f aca="false">(IF(AND(($B469&gt;=Input!$O$22),($B469&lt;=Input!$O$24)),$H468+Input!$O$23/Input!$O$25,$H468))</f>
        <v>-200000</v>
      </c>
      <c r="I469" s="69" t="n">
        <f aca="false">(IF(AND(($B469&gt;Input!$O$29),($B469&lt;=Input!$O$31)),$I468+Input!$O$30/Input!$O$32,$I468))</f>
        <v>-200000</v>
      </c>
      <c r="J469" s="69" t="n">
        <f aca="false">(IF(AND(($B469&gt;=Input!$O$36),($B469&lt;=Input!$O$38)),$J468+Input!$O$37/Input!$O$39,$J468))</f>
        <v>0</v>
      </c>
      <c r="K469" s="69"/>
      <c r="L469" s="69" t="n">
        <f aca="false">$D469+$E469+$F469+$H469+$I469+$J469</f>
        <v>-216306.521412162</v>
      </c>
    </row>
    <row r="470" customFormat="false" ht="12.8" hidden="false" customHeight="false" outlineLevel="0" collapsed="false">
      <c r="A470" s="67" t="n">
        <v>466</v>
      </c>
      <c r="B470" s="68" t="n">
        <f aca="false">EOMONTH(Input!$C$7,A470)</f>
        <v>57100</v>
      </c>
      <c r="C470" s="68"/>
      <c r="D470" s="69" t="n">
        <f aca="false">IF($B470&gt;Input!$O$22,$D469,($D469+Input!$O$28)*(1+Input!$O$27/(100*12)))</f>
        <v>87713.2018367199</v>
      </c>
      <c r="E470" s="69" t="n">
        <f aca="false">IF($B470&gt;Input!$O$29,$E469,($E469+Input!$O$35)*(1+Input!$O$34/(100*12)))</f>
        <v>95980.2767511178</v>
      </c>
      <c r="F470" s="69" t="n">
        <f aca="false">IF($B470&gt;Input!$O$36,$F469,($F469+Input!$O$42)*(1+Input!$O$41/(100*12)))</f>
        <v>0</v>
      </c>
      <c r="G470" s="68"/>
      <c r="H470" s="69" t="n">
        <f aca="false">(IF(AND(($B470&gt;=Input!$O$22),($B470&lt;=Input!$O$24)),$H469+Input!$O$23/Input!$O$25,$H469))</f>
        <v>-200000</v>
      </c>
      <c r="I470" s="69" t="n">
        <f aca="false">(IF(AND(($B470&gt;Input!$O$29),($B470&lt;=Input!$O$31)),$I469+Input!$O$30/Input!$O$32,$I469))</f>
        <v>-200000</v>
      </c>
      <c r="J470" s="69" t="n">
        <f aca="false">(IF(AND(($B470&gt;=Input!$O$36),($B470&lt;=Input!$O$38)),$J469+Input!$O$37/Input!$O$39,$J469))</f>
        <v>0</v>
      </c>
      <c r="K470" s="69"/>
      <c r="L470" s="69" t="n">
        <f aca="false">$D470+$E470+$F470+$H470+$I470+$J470</f>
        <v>-216306.521412162</v>
      </c>
    </row>
    <row r="471" customFormat="false" ht="12.8" hidden="false" customHeight="false" outlineLevel="0" collapsed="false">
      <c r="A471" s="67" t="n">
        <v>467</v>
      </c>
      <c r="B471" s="68" t="n">
        <f aca="false">EOMONTH(Input!$C$7,A471)</f>
        <v>57131</v>
      </c>
      <c r="C471" s="68"/>
      <c r="D471" s="69" t="n">
        <f aca="false">IF($B471&gt;Input!$O$22,$D470,($D470+Input!$O$28)*(1+Input!$O$27/(100*12)))</f>
        <v>87713.2018367199</v>
      </c>
      <c r="E471" s="69" t="n">
        <f aca="false">IF($B471&gt;Input!$O$29,$E470,($E470+Input!$O$35)*(1+Input!$O$34/(100*12)))</f>
        <v>95980.2767511178</v>
      </c>
      <c r="F471" s="69" t="n">
        <f aca="false">IF($B471&gt;Input!$O$36,$F470,($F470+Input!$O$42)*(1+Input!$O$41/(100*12)))</f>
        <v>0</v>
      </c>
      <c r="G471" s="68"/>
      <c r="H471" s="69" t="n">
        <f aca="false">(IF(AND(($B471&gt;=Input!$O$22),($B471&lt;=Input!$O$24)),$H470+Input!$O$23/Input!$O$25,$H470))</f>
        <v>-200000</v>
      </c>
      <c r="I471" s="69" t="n">
        <f aca="false">(IF(AND(($B471&gt;Input!$O$29),($B471&lt;=Input!$O$31)),$I470+Input!$O$30/Input!$O$32,$I470))</f>
        <v>-200000</v>
      </c>
      <c r="J471" s="69" t="n">
        <f aca="false">(IF(AND(($B471&gt;=Input!$O$36),($B471&lt;=Input!$O$38)),$J470+Input!$O$37/Input!$O$39,$J470))</f>
        <v>0</v>
      </c>
      <c r="K471" s="69"/>
      <c r="L471" s="69" t="n">
        <f aca="false">$D471+$E471+$F471+$H471+$I471+$J471</f>
        <v>-216306.521412162</v>
      </c>
    </row>
    <row r="472" customFormat="false" ht="12.8" hidden="false" customHeight="false" outlineLevel="0" collapsed="false">
      <c r="A472" s="67" t="n">
        <v>468</v>
      </c>
      <c r="B472" s="68" t="n">
        <f aca="false">EOMONTH(Input!$C$7,A472)</f>
        <v>57161</v>
      </c>
      <c r="C472" s="68"/>
      <c r="D472" s="69" t="n">
        <f aca="false">IF($B472&gt;Input!$O$22,$D471,($D471+Input!$O$28)*(1+Input!$O$27/(100*12)))</f>
        <v>87713.2018367199</v>
      </c>
      <c r="E472" s="69" t="n">
        <f aca="false">IF($B472&gt;Input!$O$29,$E471,($E471+Input!$O$35)*(1+Input!$O$34/(100*12)))</f>
        <v>95980.2767511178</v>
      </c>
      <c r="F472" s="69" t="n">
        <f aca="false">IF($B472&gt;Input!$O$36,$F471,($F471+Input!$O$42)*(1+Input!$O$41/(100*12)))</f>
        <v>0</v>
      </c>
      <c r="G472" s="68"/>
      <c r="H472" s="69" t="n">
        <f aca="false">(IF(AND(($B472&gt;=Input!$O$22),($B472&lt;=Input!$O$24)),$H471+Input!$O$23/Input!$O$25,$H471))</f>
        <v>-200000</v>
      </c>
      <c r="I472" s="69" t="n">
        <f aca="false">(IF(AND(($B472&gt;Input!$O$29),($B472&lt;=Input!$O$31)),$I471+Input!$O$30/Input!$O$32,$I471))</f>
        <v>-200000</v>
      </c>
      <c r="J472" s="69" t="n">
        <f aca="false">(IF(AND(($B472&gt;=Input!$O$36),($B472&lt;=Input!$O$38)),$J471+Input!$O$37/Input!$O$39,$J471))</f>
        <v>0</v>
      </c>
      <c r="K472" s="69"/>
      <c r="L472" s="69" t="n">
        <f aca="false">$D472+$E472+$F472+$H472+$I472+$J472</f>
        <v>-216306.521412162</v>
      </c>
    </row>
    <row r="473" customFormat="false" ht="12.8" hidden="false" customHeight="false" outlineLevel="0" collapsed="false">
      <c r="A473" s="67" t="n">
        <v>469</v>
      </c>
      <c r="B473" s="68" t="n">
        <f aca="false">EOMONTH(Input!$C$7,A473)</f>
        <v>57192</v>
      </c>
      <c r="C473" s="68"/>
      <c r="D473" s="69" t="n">
        <f aca="false">IF($B473&gt;Input!$O$22,$D472,($D472+Input!$O$28)*(1+Input!$O$27/(100*12)))</f>
        <v>87713.2018367199</v>
      </c>
      <c r="E473" s="69" t="n">
        <f aca="false">IF($B473&gt;Input!$O$29,$E472,($E472+Input!$O$35)*(1+Input!$O$34/(100*12)))</f>
        <v>95980.2767511178</v>
      </c>
      <c r="F473" s="69" t="n">
        <f aca="false">IF($B473&gt;Input!$O$36,$F472,($F472+Input!$O$42)*(1+Input!$O$41/(100*12)))</f>
        <v>0</v>
      </c>
      <c r="G473" s="68"/>
      <c r="H473" s="69" t="n">
        <f aca="false">(IF(AND(($B473&gt;=Input!$O$22),($B473&lt;=Input!$O$24)),$H472+Input!$O$23/Input!$O$25,$H472))</f>
        <v>-200000</v>
      </c>
      <c r="I473" s="69" t="n">
        <f aca="false">(IF(AND(($B473&gt;Input!$O$29),($B473&lt;=Input!$O$31)),$I472+Input!$O$30/Input!$O$32,$I472))</f>
        <v>-200000</v>
      </c>
      <c r="J473" s="69" t="n">
        <f aca="false">(IF(AND(($B473&gt;=Input!$O$36),($B473&lt;=Input!$O$38)),$J472+Input!$O$37/Input!$O$39,$J472))</f>
        <v>0</v>
      </c>
      <c r="K473" s="69"/>
      <c r="L473" s="69" t="n">
        <f aca="false">$D473+$E473+$F473+$H473+$I473+$J473</f>
        <v>-216306.521412162</v>
      </c>
    </row>
    <row r="474" customFormat="false" ht="12.8" hidden="false" customHeight="false" outlineLevel="0" collapsed="false">
      <c r="A474" s="67" t="n">
        <v>470</v>
      </c>
      <c r="B474" s="68" t="n">
        <f aca="false">EOMONTH(Input!$C$7,A474)</f>
        <v>57223</v>
      </c>
      <c r="C474" s="68"/>
      <c r="D474" s="69" t="n">
        <f aca="false">IF($B474&gt;Input!$O$22,$D473,($D473+Input!$O$28)*(1+Input!$O$27/(100*12)))</f>
        <v>87713.2018367199</v>
      </c>
      <c r="E474" s="69" t="n">
        <f aca="false">IF($B474&gt;Input!$O$29,$E473,($E473+Input!$O$35)*(1+Input!$O$34/(100*12)))</f>
        <v>95980.2767511178</v>
      </c>
      <c r="F474" s="69" t="n">
        <f aca="false">IF($B474&gt;Input!$O$36,$F473,($F473+Input!$O$42)*(1+Input!$O$41/(100*12)))</f>
        <v>0</v>
      </c>
      <c r="G474" s="68"/>
      <c r="H474" s="69" t="n">
        <f aca="false">(IF(AND(($B474&gt;=Input!$O$22),($B474&lt;=Input!$O$24)),$H473+Input!$O$23/Input!$O$25,$H473))</f>
        <v>-200000</v>
      </c>
      <c r="I474" s="69" t="n">
        <f aca="false">(IF(AND(($B474&gt;Input!$O$29),($B474&lt;=Input!$O$31)),$I473+Input!$O$30/Input!$O$32,$I473))</f>
        <v>-200000</v>
      </c>
      <c r="J474" s="69" t="n">
        <f aca="false">(IF(AND(($B474&gt;=Input!$O$36),($B474&lt;=Input!$O$38)),$J473+Input!$O$37/Input!$O$39,$J473))</f>
        <v>0</v>
      </c>
      <c r="K474" s="69"/>
      <c r="L474" s="69" t="n">
        <f aca="false">$D474+$E474+$F474+$H474+$I474+$J474</f>
        <v>-216306.521412162</v>
      </c>
    </row>
    <row r="475" customFormat="false" ht="12.8" hidden="false" customHeight="false" outlineLevel="0" collapsed="false">
      <c r="A475" s="67" t="n">
        <v>471</v>
      </c>
      <c r="B475" s="68" t="n">
        <f aca="false">EOMONTH(Input!$C$7,A475)</f>
        <v>57253</v>
      </c>
      <c r="C475" s="68"/>
      <c r="D475" s="69" t="n">
        <f aca="false">IF($B475&gt;Input!$O$22,$D474,($D474+Input!$O$28)*(1+Input!$O$27/(100*12)))</f>
        <v>87713.2018367199</v>
      </c>
      <c r="E475" s="69" t="n">
        <f aca="false">IF($B475&gt;Input!$O$29,$E474,($E474+Input!$O$35)*(1+Input!$O$34/(100*12)))</f>
        <v>95980.2767511178</v>
      </c>
      <c r="F475" s="69" t="n">
        <f aca="false">IF($B475&gt;Input!$O$36,$F474,($F474+Input!$O$42)*(1+Input!$O$41/(100*12)))</f>
        <v>0</v>
      </c>
      <c r="G475" s="68"/>
      <c r="H475" s="69" t="n">
        <f aca="false">(IF(AND(($B475&gt;=Input!$O$22),($B475&lt;=Input!$O$24)),$H474+Input!$O$23/Input!$O$25,$H474))</f>
        <v>-200000</v>
      </c>
      <c r="I475" s="69" t="n">
        <f aca="false">(IF(AND(($B475&gt;Input!$O$29),($B475&lt;=Input!$O$31)),$I474+Input!$O$30/Input!$O$32,$I474))</f>
        <v>-200000</v>
      </c>
      <c r="J475" s="69" t="n">
        <f aca="false">(IF(AND(($B475&gt;=Input!$O$36),($B475&lt;=Input!$O$38)),$J474+Input!$O$37/Input!$O$39,$J474))</f>
        <v>0</v>
      </c>
      <c r="K475" s="69"/>
      <c r="L475" s="69" t="n">
        <f aca="false">$D475+$E475+$F475+$H475+$I475+$J475</f>
        <v>-216306.521412162</v>
      </c>
    </row>
    <row r="476" customFormat="false" ht="12.8" hidden="false" customHeight="false" outlineLevel="0" collapsed="false">
      <c r="A476" s="67" t="n">
        <v>472</v>
      </c>
      <c r="B476" s="68" t="n">
        <f aca="false">EOMONTH(Input!$C$7,A476)</f>
        <v>57284</v>
      </c>
      <c r="C476" s="68"/>
      <c r="D476" s="69" t="n">
        <f aca="false">IF($B476&gt;Input!$O$22,$D475,($D475+Input!$O$28)*(1+Input!$O$27/(100*12)))</f>
        <v>87713.2018367199</v>
      </c>
      <c r="E476" s="69" t="n">
        <f aca="false">IF($B476&gt;Input!$O$29,$E475,($E475+Input!$O$35)*(1+Input!$O$34/(100*12)))</f>
        <v>95980.2767511178</v>
      </c>
      <c r="F476" s="69" t="n">
        <f aca="false">IF($B476&gt;Input!$O$36,$F475,($F475+Input!$O$42)*(1+Input!$O$41/(100*12)))</f>
        <v>0</v>
      </c>
      <c r="G476" s="68"/>
      <c r="H476" s="69" t="n">
        <f aca="false">(IF(AND(($B476&gt;=Input!$O$22),($B476&lt;=Input!$O$24)),$H475+Input!$O$23/Input!$O$25,$H475))</f>
        <v>-200000</v>
      </c>
      <c r="I476" s="69" t="n">
        <f aca="false">(IF(AND(($B476&gt;Input!$O$29),($B476&lt;=Input!$O$31)),$I475+Input!$O$30/Input!$O$32,$I475))</f>
        <v>-200000</v>
      </c>
      <c r="J476" s="69" t="n">
        <f aca="false">(IF(AND(($B476&gt;=Input!$O$36),($B476&lt;=Input!$O$38)),$J475+Input!$O$37/Input!$O$39,$J475))</f>
        <v>0</v>
      </c>
      <c r="K476" s="69"/>
      <c r="L476" s="69" t="n">
        <f aca="false">$D476+$E476+$F476+$H476+$I476+$J476</f>
        <v>-216306.521412162</v>
      </c>
    </row>
    <row r="477" customFormat="false" ht="12.8" hidden="false" customHeight="false" outlineLevel="0" collapsed="false">
      <c r="A477" s="67" t="n">
        <v>473</v>
      </c>
      <c r="B477" s="68" t="n">
        <f aca="false">EOMONTH(Input!$C$7,A477)</f>
        <v>57314</v>
      </c>
      <c r="C477" s="68"/>
      <c r="D477" s="69" t="n">
        <f aca="false">IF($B477&gt;Input!$O$22,$D476,($D476+Input!$O$28)*(1+Input!$O$27/(100*12)))</f>
        <v>87713.2018367199</v>
      </c>
      <c r="E477" s="69" t="n">
        <f aca="false">IF($B477&gt;Input!$O$29,$E476,($E476+Input!$O$35)*(1+Input!$O$34/(100*12)))</f>
        <v>95980.2767511178</v>
      </c>
      <c r="F477" s="69" t="n">
        <f aca="false">IF($B477&gt;Input!$O$36,$F476,($F476+Input!$O$42)*(1+Input!$O$41/(100*12)))</f>
        <v>0</v>
      </c>
      <c r="G477" s="68"/>
      <c r="H477" s="69" t="n">
        <f aca="false">(IF(AND(($B477&gt;=Input!$O$22),($B477&lt;=Input!$O$24)),$H476+Input!$O$23/Input!$O$25,$H476))</f>
        <v>-200000</v>
      </c>
      <c r="I477" s="69" t="n">
        <f aca="false">(IF(AND(($B477&gt;Input!$O$29),($B477&lt;=Input!$O$31)),$I476+Input!$O$30/Input!$O$32,$I476))</f>
        <v>-200000</v>
      </c>
      <c r="J477" s="69" t="n">
        <f aca="false">(IF(AND(($B477&gt;=Input!$O$36),($B477&lt;=Input!$O$38)),$J476+Input!$O$37/Input!$O$39,$J476))</f>
        <v>0</v>
      </c>
      <c r="K477" s="69"/>
      <c r="L477" s="69" t="n">
        <f aca="false">$D477+$E477+$F477+$H477+$I477+$J477</f>
        <v>-216306.521412162</v>
      </c>
    </row>
    <row r="478" customFormat="false" ht="12.8" hidden="false" customHeight="false" outlineLevel="0" collapsed="false">
      <c r="A478" s="67" t="n">
        <v>474</v>
      </c>
      <c r="B478" s="68" t="n">
        <f aca="false">EOMONTH(Input!$C$7,A478)</f>
        <v>57345</v>
      </c>
      <c r="C478" s="68"/>
      <c r="D478" s="69" t="n">
        <f aca="false">IF($B478&gt;Input!$O$22,$D477,($D477+Input!$O$28)*(1+Input!$O$27/(100*12)))</f>
        <v>87713.2018367199</v>
      </c>
      <c r="E478" s="69" t="n">
        <f aca="false">IF($B478&gt;Input!$O$29,$E477,($E477+Input!$O$35)*(1+Input!$O$34/(100*12)))</f>
        <v>95980.2767511178</v>
      </c>
      <c r="F478" s="69" t="n">
        <f aca="false">IF($B478&gt;Input!$O$36,$F477,($F477+Input!$O$42)*(1+Input!$O$41/(100*12)))</f>
        <v>0</v>
      </c>
      <c r="G478" s="68"/>
      <c r="H478" s="69" t="n">
        <f aca="false">(IF(AND(($B478&gt;=Input!$O$22),($B478&lt;=Input!$O$24)),$H477+Input!$O$23/Input!$O$25,$H477))</f>
        <v>-200000</v>
      </c>
      <c r="I478" s="69" t="n">
        <f aca="false">(IF(AND(($B478&gt;Input!$O$29),($B478&lt;=Input!$O$31)),$I477+Input!$O$30/Input!$O$32,$I477))</f>
        <v>-200000</v>
      </c>
      <c r="J478" s="69" t="n">
        <f aca="false">(IF(AND(($B478&gt;=Input!$O$36),($B478&lt;=Input!$O$38)),$J477+Input!$O$37/Input!$O$39,$J477))</f>
        <v>0</v>
      </c>
      <c r="K478" s="69"/>
      <c r="L478" s="69" t="n">
        <f aca="false">$D478+$E478+$F478+$H478+$I478+$J478</f>
        <v>-216306.521412162</v>
      </c>
    </row>
    <row r="479" customFormat="false" ht="12.8" hidden="false" customHeight="false" outlineLevel="0" collapsed="false">
      <c r="A479" s="67" t="n">
        <v>475</v>
      </c>
      <c r="B479" s="68" t="n">
        <f aca="false">EOMONTH(Input!$C$7,A479)</f>
        <v>57376</v>
      </c>
      <c r="C479" s="68"/>
      <c r="D479" s="69" t="n">
        <f aca="false">IF($B479&gt;Input!$O$22,$D478,($D478+Input!$O$28)*(1+Input!$O$27/(100*12)))</f>
        <v>87713.2018367199</v>
      </c>
      <c r="E479" s="69" t="n">
        <f aca="false">IF($B479&gt;Input!$O$29,$E478,($E478+Input!$O$35)*(1+Input!$O$34/(100*12)))</f>
        <v>95980.2767511178</v>
      </c>
      <c r="F479" s="69" t="n">
        <f aca="false">IF($B479&gt;Input!$O$36,$F478,($F478+Input!$O$42)*(1+Input!$O$41/(100*12)))</f>
        <v>0</v>
      </c>
      <c r="G479" s="68"/>
      <c r="H479" s="69" t="n">
        <f aca="false">(IF(AND(($B479&gt;=Input!$O$22),($B479&lt;=Input!$O$24)),$H478+Input!$O$23/Input!$O$25,$H478))</f>
        <v>-200000</v>
      </c>
      <c r="I479" s="69" t="n">
        <f aca="false">(IF(AND(($B479&gt;Input!$O$29),($B479&lt;=Input!$O$31)),$I478+Input!$O$30/Input!$O$32,$I478))</f>
        <v>-200000</v>
      </c>
      <c r="J479" s="69" t="n">
        <f aca="false">(IF(AND(($B479&gt;=Input!$O$36),($B479&lt;=Input!$O$38)),$J478+Input!$O$37/Input!$O$39,$J478))</f>
        <v>0</v>
      </c>
      <c r="K479" s="69"/>
      <c r="L479" s="69" t="n">
        <f aca="false">$D479+$E479+$F479+$H479+$I479+$J479</f>
        <v>-216306.521412162</v>
      </c>
    </row>
    <row r="480" customFormat="false" ht="12.8" hidden="false" customHeight="false" outlineLevel="0" collapsed="false">
      <c r="A480" s="67" t="n">
        <v>476</v>
      </c>
      <c r="B480" s="68" t="n">
        <f aca="false">EOMONTH(Input!$C$7,A480)</f>
        <v>57404</v>
      </c>
      <c r="C480" s="68"/>
      <c r="D480" s="69" t="n">
        <f aca="false">IF($B480&gt;Input!$O$22,$D479,($D479+Input!$O$28)*(1+Input!$O$27/(100*12)))</f>
        <v>87713.2018367199</v>
      </c>
      <c r="E480" s="69" t="n">
        <f aca="false">IF($B480&gt;Input!$O$29,$E479,($E479+Input!$O$35)*(1+Input!$O$34/(100*12)))</f>
        <v>95980.2767511178</v>
      </c>
      <c r="F480" s="69" t="n">
        <f aca="false">IF($B480&gt;Input!$O$36,$F479,($F479+Input!$O$42)*(1+Input!$O$41/(100*12)))</f>
        <v>0</v>
      </c>
      <c r="G480" s="68"/>
      <c r="H480" s="69" t="n">
        <f aca="false">(IF(AND(($B480&gt;=Input!$O$22),($B480&lt;=Input!$O$24)),$H479+Input!$O$23/Input!$O$25,$H479))</f>
        <v>-200000</v>
      </c>
      <c r="I480" s="69" t="n">
        <f aca="false">(IF(AND(($B480&gt;Input!$O$29),($B480&lt;=Input!$O$31)),$I479+Input!$O$30/Input!$O$32,$I479))</f>
        <v>-200000</v>
      </c>
      <c r="J480" s="69" t="n">
        <f aca="false">(IF(AND(($B480&gt;=Input!$O$36),($B480&lt;=Input!$O$38)),$J479+Input!$O$37/Input!$O$39,$J479))</f>
        <v>0</v>
      </c>
      <c r="K480" s="69"/>
      <c r="L480" s="69" t="n">
        <f aca="false">$D480+$E480+$F480+$H480+$I480+$J480</f>
        <v>-216306.521412162</v>
      </c>
    </row>
    <row r="481" customFormat="false" ht="12.8" hidden="false" customHeight="false" outlineLevel="0" collapsed="false">
      <c r="A481" s="67" t="n">
        <v>477</v>
      </c>
      <c r="B481" s="68" t="n">
        <f aca="false">EOMONTH(Input!$C$7,A481)</f>
        <v>57435</v>
      </c>
      <c r="C481" s="68"/>
      <c r="D481" s="69" t="n">
        <f aca="false">IF($B481&gt;Input!$O$22,$D480,($D480+Input!$O$28)*(1+Input!$O$27/(100*12)))</f>
        <v>87713.2018367199</v>
      </c>
      <c r="E481" s="69" t="n">
        <f aca="false">IF($B481&gt;Input!$O$29,$E480,($E480+Input!$O$35)*(1+Input!$O$34/(100*12)))</f>
        <v>95980.2767511178</v>
      </c>
      <c r="F481" s="69" t="n">
        <f aca="false">IF($B481&gt;Input!$O$36,$F480,($F480+Input!$O$42)*(1+Input!$O$41/(100*12)))</f>
        <v>0</v>
      </c>
      <c r="G481" s="68"/>
      <c r="H481" s="69" t="n">
        <f aca="false">(IF(AND(($B481&gt;=Input!$O$22),($B481&lt;=Input!$O$24)),$H480+Input!$O$23/Input!$O$25,$H480))</f>
        <v>-200000</v>
      </c>
      <c r="I481" s="69" t="n">
        <f aca="false">(IF(AND(($B481&gt;Input!$O$29),($B481&lt;=Input!$O$31)),$I480+Input!$O$30/Input!$O$32,$I480))</f>
        <v>-200000</v>
      </c>
      <c r="J481" s="69" t="n">
        <f aca="false">(IF(AND(($B481&gt;=Input!$O$36),($B481&lt;=Input!$O$38)),$J480+Input!$O$37/Input!$O$39,$J480))</f>
        <v>0</v>
      </c>
      <c r="K481" s="69"/>
      <c r="L481" s="69" t="n">
        <f aca="false">$D481+$E481+$F481+$H481+$I481+$J481</f>
        <v>-216306.521412162</v>
      </c>
    </row>
    <row r="482" customFormat="false" ht="12.8" hidden="false" customHeight="false" outlineLevel="0" collapsed="false">
      <c r="A482" s="67" t="n">
        <v>478</v>
      </c>
      <c r="B482" s="68" t="n">
        <f aca="false">EOMONTH(Input!$C$7,A482)</f>
        <v>57465</v>
      </c>
      <c r="C482" s="68"/>
      <c r="D482" s="69" t="n">
        <f aca="false">IF($B482&gt;Input!$O$22,$D481,($D481+Input!$O$28)*(1+Input!$O$27/(100*12)))</f>
        <v>87713.2018367199</v>
      </c>
      <c r="E482" s="69" t="n">
        <f aca="false">IF($B482&gt;Input!$O$29,$E481,($E481+Input!$O$35)*(1+Input!$O$34/(100*12)))</f>
        <v>95980.2767511178</v>
      </c>
      <c r="F482" s="69" t="n">
        <f aca="false">IF($B482&gt;Input!$O$36,$F481,($F481+Input!$O$42)*(1+Input!$O$41/(100*12)))</f>
        <v>0</v>
      </c>
      <c r="G482" s="68"/>
      <c r="H482" s="69" t="n">
        <f aca="false">(IF(AND(($B482&gt;=Input!$O$22),($B482&lt;=Input!$O$24)),$H481+Input!$O$23/Input!$O$25,$H481))</f>
        <v>-200000</v>
      </c>
      <c r="I482" s="69" t="n">
        <f aca="false">(IF(AND(($B482&gt;Input!$O$29),($B482&lt;=Input!$O$31)),$I481+Input!$O$30/Input!$O$32,$I481))</f>
        <v>-200000</v>
      </c>
      <c r="J482" s="69" t="n">
        <f aca="false">(IF(AND(($B482&gt;=Input!$O$36),($B482&lt;=Input!$O$38)),$J481+Input!$O$37/Input!$O$39,$J481))</f>
        <v>0</v>
      </c>
      <c r="K482" s="69"/>
      <c r="L482" s="69" t="n">
        <f aca="false">$D482+$E482+$F482+$H482+$I482+$J482</f>
        <v>-216306.521412162</v>
      </c>
    </row>
    <row r="483" customFormat="false" ht="12.8" hidden="false" customHeight="false" outlineLevel="0" collapsed="false">
      <c r="A483" s="67" t="n">
        <v>479</v>
      </c>
      <c r="B483" s="68" t="n">
        <f aca="false">EOMONTH(Input!$C$7,A483)</f>
        <v>57496</v>
      </c>
      <c r="C483" s="68"/>
      <c r="D483" s="69" t="n">
        <f aca="false">IF($B483&gt;Input!$O$22,$D482,($D482+Input!$O$28)*(1+Input!$O$27/(100*12)))</f>
        <v>87713.2018367199</v>
      </c>
      <c r="E483" s="69" t="n">
        <f aca="false">IF($B483&gt;Input!$O$29,$E482,($E482+Input!$O$35)*(1+Input!$O$34/(100*12)))</f>
        <v>95980.2767511178</v>
      </c>
      <c r="F483" s="69" t="n">
        <f aca="false">IF($B483&gt;Input!$O$36,$F482,($F482+Input!$O$42)*(1+Input!$O$41/(100*12)))</f>
        <v>0</v>
      </c>
      <c r="G483" s="68"/>
      <c r="H483" s="69" t="n">
        <f aca="false">(IF(AND(($B483&gt;=Input!$O$22),($B483&lt;=Input!$O$24)),$H482+Input!$O$23/Input!$O$25,$H482))</f>
        <v>-200000</v>
      </c>
      <c r="I483" s="69" t="n">
        <f aca="false">(IF(AND(($B483&gt;Input!$O$29),($B483&lt;=Input!$O$31)),$I482+Input!$O$30/Input!$O$32,$I482))</f>
        <v>-200000</v>
      </c>
      <c r="J483" s="69" t="n">
        <f aca="false">(IF(AND(($B483&gt;=Input!$O$36),($B483&lt;=Input!$O$38)),$J482+Input!$O$37/Input!$O$39,$J482))</f>
        <v>0</v>
      </c>
      <c r="K483" s="69"/>
      <c r="L483" s="69" t="n">
        <f aca="false">$D483+$E483+$F483+$H483+$I483+$J483</f>
        <v>-216306.521412162</v>
      </c>
    </row>
    <row r="484" customFormat="false" ht="12.8" hidden="false" customHeight="false" outlineLevel="0" collapsed="false">
      <c r="A484" s="67" t="n">
        <v>480</v>
      </c>
      <c r="B484" s="68" t="n">
        <f aca="false">EOMONTH(Input!$C$7,A484)</f>
        <v>57526</v>
      </c>
      <c r="C484" s="68"/>
      <c r="D484" s="69" t="n">
        <f aca="false">IF($B484&gt;Input!$O$22,$D483,($D483+Input!$O$28)*(1+Input!$O$27/(100*12)))</f>
        <v>87713.2018367199</v>
      </c>
      <c r="E484" s="69" t="n">
        <f aca="false">IF($B484&gt;Input!$O$29,$E483,($E483+Input!$O$35)*(1+Input!$O$34/(100*12)))</f>
        <v>95980.2767511178</v>
      </c>
      <c r="F484" s="69" t="n">
        <f aca="false">IF($B484&gt;Input!$O$36,$F483,($F483+Input!$O$42)*(1+Input!$O$41/(100*12)))</f>
        <v>0</v>
      </c>
      <c r="G484" s="68"/>
      <c r="H484" s="69" t="n">
        <f aca="false">(IF(AND(($B484&gt;=Input!$O$22),($B484&lt;=Input!$O$24)),$H483+Input!$O$23/Input!$O$25,$H483))</f>
        <v>-200000</v>
      </c>
      <c r="I484" s="69" t="n">
        <f aca="false">(IF(AND(($B484&gt;Input!$O$29),($B484&lt;=Input!$O$31)),$I483+Input!$O$30/Input!$O$32,$I483))</f>
        <v>-200000</v>
      </c>
      <c r="J484" s="69" t="n">
        <f aca="false">(IF(AND(($B484&gt;=Input!$O$36),($B484&lt;=Input!$O$38)),$J483+Input!$O$37/Input!$O$39,$J483))</f>
        <v>0</v>
      </c>
      <c r="K484" s="69"/>
      <c r="L484" s="69" t="n">
        <f aca="false">$D484+$E484+$F484+$H484+$I484+$J484</f>
        <v>-216306.521412162</v>
      </c>
    </row>
    <row r="485" customFormat="false" ht="12.8" hidden="false" customHeight="false" outlineLevel="0" collapsed="false">
      <c r="A485" s="67" t="n">
        <v>481</v>
      </c>
      <c r="B485" s="68" t="n">
        <f aca="false">EOMONTH(Input!$C$7,A485)</f>
        <v>57557</v>
      </c>
      <c r="C485" s="68"/>
      <c r="D485" s="69" t="n">
        <f aca="false">IF($B485&gt;Input!$O$22,$D484,($D484+Input!$O$28)*(1+Input!$O$27/(100*12)))</f>
        <v>87713.2018367199</v>
      </c>
      <c r="E485" s="69" t="n">
        <f aca="false">IF($B485&gt;Input!$O$29,$E484,($E484+Input!$O$35)*(1+Input!$O$34/(100*12)))</f>
        <v>95980.2767511178</v>
      </c>
      <c r="F485" s="69" t="n">
        <f aca="false">IF($B485&gt;Input!$O$36,$F484,($F484+Input!$O$42)*(1+Input!$O$41/(100*12)))</f>
        <v>0</v>
      </c>
      <c r="G485" s="68"/>
      <c r="H485" s="69" t="n">
        <f aca="false">(IF(AND(($B485&gt;=Input!$O$22),($B485&lt;=Input!$O$24)),$H484+Input!$O$23/Input!$O$25,$H484))</f>
        <v>-200000</v>
      </c>
      <c r="I485" s="69" t="n">
        <f aca="false">(IF(AND(($B485&gt;Input!$O$29),($B485&lt;=Input!$O$31)),$I484+Input!$O$30/Input!$O$32,$I484))</f>
        <v>-200000</v>
      </c>
      <c r="J485" s="69" t="n">
        <f aca="false">(IF(AND(($B485&gt;=Input!$O$36),($B485&lt;=Input!$O$38)),$J484+Input!$O$37/Input!$O$39,$J484))</f>
        <v>0</v>
      </c>
      <c r="K485" s="69"/>
      <c r="L485" s="69" t="n">
        <f aca="false">$D485+$E485+$F485+$H485+$I485+$J485</f>
        <v>-216306.521412162</v>
      </c>
    </row>
    <row r="486" customFormat="false" ht="12.8" hidden="false" customHeight="false" outlineLevel="0" collapsed="false">
      <c r="A486" s="67" t="n">
        <v>482</v>
      </c>
      <c r="B486" s="68" t="n">
        <f aca="false">EOMONTH(Input!$C$7,A486)</f>
        <v>57588</v>
      </c>
      <c r="C486" s="68"/>
      <c r="D486" s="69" t="n">
        <f aca="false">IF($B486&gt;Input!$O$22,$D485,($D485+Input!$O$28)*(1+Input!$O$27/(100*12)))</f>
        <v>87713.2018367199</v>
      </c>
      <c r="E486" s="69" t="n">
        <f aca="false">IF($B486&gt;Input!$O$29,$E485,($E485+Input!$O$35)*(1+Input!$O$34/(100*12)))</f>
        <v>95980.2767511178</v>
      </c>
      <c r="F486" s="69" t="n">
        <f aca="false">IF($B486&gt;Input!$O$36,$F485,($F485+Input!$O$42)*(1+Input!$O$41/(100*12)))</f>
        <v>0</v>
      </c>
      <c r="G486" s="68"/>
      <c r="H486" s="69" t="n">
        <f aca="false">(IF(AND(($B486&gt;=Input!$O$22),($B486&lt;=Input!$O$24)),$H485+Input!$O$23/Input!$O$25,$H485))</f>
        <v>-200000</v>
      </c>
      <c r="I486" s="69" t="n">
        <f aca="false">(IF(AND(($B486&gt;Input!$O$29),($B486&lt;=Input!$O$31)),$I485+Input!$O$30/Input!$O$32,$I485))</f>
        <v>-200000</v>
      </c>
      <c r="J486" s="69" t="n">
        <f aca="false">(IF(AND(($B486&gt;=Input!$O$36),($B486&lt;=Input!$O$38)),$J485+Input!$O$37/Input!$O$39,$J485))</f>
        <v>0</v>
      </c>
      <c r="K486" s="69"/>
      <c r="L486" s="69" t="n">
        <f aca="false">$D486+$E486+$F486+$H486+$I486+$J486</f>
        <v>-216306.521412162</v>
      </c>
    </row>
    <row r="487" customFormat="false" ht="12.8" hidden="false" customHeight="false" outlineLevel="0" collapsed="false">
      <c r="A487" s="67" t="n">
        <v>483</v>
      </c>
      <c r="B487" s="68" t="n">
        <f aca="false">EOMONTH(Input!$C$7,A487)</f>
        <v>57618</v>
      </c>
      <c r="C487" s="68"/>
      <c r="D487" s="69" t="n">
        <f aca="false">IF($B487&gt;Input!$O$22,$D486,($D486+Input!$O$28)*(1+Input!$O$27/(100*12)))</f>
        <v>87713.2018367199</v>
      </c>
      <c r="E487" s="69" t="n">
        <f aca="false">IF($B487&gt;Input!$O$29,$E486,($E486+Input!$O$35)*(1+Input!$O$34/(100*12)))</f>
        <v>95980.2767511178</v>
      </c>
      <c r="F487" s="69" t="n">
        <f aca="false">IF($B487&gt;Input!$O$36,$F486,($F486+Input!$O$42)*(1+Input!$O$41/(100*12)))</f>
        <v>0</v>
      </c>
      <c r="G487" s="68"/>
      <c r="H487" s="69" t="n">
        <f aca="false">(IF(AND(($B487&gt;=Input!$O$22),($B487&lt;=Input!$O$24)),$H486+Input!$O$23/Input!$O$25,$H486))</f>
        <v>-200000</v>
      </c>
      <c r="I487" s="69" t="n">
        <f aca="false">(IF(AND(($B487&gt;Input!$O$29),($B487&lt;=Input!$O$31)),$I486+Input!$O$30/Input!$O$32,$I486))</f>
        <v>-200000</v>
      </c>
      <c r="J487" s="69" t="n">
        <f aca="false">(IF(AND(($B487&gt;=Input!$O$36),($B487&lt;=Input!$O$38)),$J486+Input!$O$37/Input!$O$39,$J486))</f>
        <v>0</v>
      </c>
      <c r="K487" s="69"/>
      <c r="L487" s="69" t="n">
        <f aca="false">$D487+$E487+$F487+$H487+$I487+$J487</f>
        <v>-216306.521412162</v>
      </c>
    </row>
    <row r="488" customFormat="false" ht="12.8" hidden="false" customHeight="false" outlineLevel="0" collapsed="false">
      <c r="A488" s="67" t="n">
        <v>484</v>
      </c>
      <c r="B488" s="68" t="n">
        <f aca="false">EOMONTH(Input!$C$7,A488)</f>
        <v>57649</v>
      </c>
      <c r="C488" s="68"/>
      <c r="D488" s="69" t="n">
        <f aca="false">IF($B488&gt;Input!$O$22,$D487,($D487+Input!$O$28)*(1+Input!$O$27/(100*12)))</f>
        <v>87713.2018367199</v>
      </c>
      <c r="E488" s="69" t="n">
        <f aca="false">IF($B488&gt;Input!$O$29,$E487,($E487+Input!$O$35)*(1+Input!$O$34/(100*12)))</f>
        <v>95980.2767511178</v>
      </c>
      <c r="F488" s="69" t="n">
        <f aca="false">IF($B488&gt;Input!$O$36,$F487,($F487+Input!$O$42)*(1+Input!$O$41/(100*12)))</f>
        <v>0</v>
      </c>
      <c r="G488" s="68"/>
      <c r="H488" s="69" t="n">
        <f aca="false">(IF(AND(($B488&gt;=Input!$O$22),($B488&lt;=Input!$O$24)),$H487+Input!$O$23/Input!$O$25,$H487))</f>
        <v>-200000</v>
      </c>
      <c r="I488" s="69" t="n">
        <f aca="false">(IF(AND(($B488&gt;Input!$O$29),($B488&lt;=Input!$O$31)),$I487+Input!$O$30/Input!$O$32,$I487))</f>
        <v>-200000</v>
      </c>
      <c r="J488" s="69" t="n">
        <f aca="false">(IF(AND(($B488&gt;=Input!$O$36),($B488&lt;=Input!$O$38)),$J487+Input!$O$37/Input!$O$39,$J487))</f>
        <v>0</v>
      </c>
      <c r="K488" s="69"/>
      <c r="L488" s="69" t="n">
        <f aca="false">$D488+$E488+$F488+$H488+$I488+$J488</f>
        <v>-216306.521412162</v>
      </c>
    </row>
    <row r="489" customFormat="false" ht="12.8" hidden="false" customHeight="false" outlineLevel="0" collapsed="false">
      <c r="A489" s="67" t="n">
        <v>485</v>
      </c>
      <c r="B489" s="68" t="n">
        <f aca="false">EOMONTH(Input!$C$7,A489)</f>
        <v>57679</v>
      </c>
      <c r="C489" s="68"/>
      <c r="D489" s="69" t="n">
        <f aca="false">IF($B489&gt;Input!$O$22,$D488,($D488+Input!$O$28)*(1+Input!$O$27/(100*12)))</f>
        <v>87713.2018367199</v>
      </c>
      <c r="E489" s="69" t="n">
        <f aca="false">IF($B489&gt;Input!$O$29,$E488,($E488+Input!$O$35)*(1+Input!$O$34/(100*12)))</f>
        <v>95980.2767511178</v>
      </c>
      <c r="F489" s="69" t="n">
        <f aca="false">IF($B489&gt;Input!$O$36,$F488,($F488+Input!$O$42)*(1+Input!$O$41/(100*12)))</f>
        <v>0</v>
      </c>
      <c r="G489" s="68"/>
      <c r="H489" s="69" t="n">
        <f aca="false">(IF(AND(($B489&gt;=Input!$O$22),($B489&lt;=Input!$O$24)),$H488+Input!$O$23/Input!$O$25,$H488))</f>
        <v>-200000</v>
      </c>
      <c r="I489" s="69" t="n">
        <f aca="false">(IF(AND(($B489&gt;Input!$O$29),($B489&lt;=Input!$O$31)),$I488+Input!$O$30/Input!$O$32,$I488))</f>
        <v>-200000</v>
      </c>
      <c r="J489" s="69" t="n">
        <f aca="false">(IF(AND(($B489&gt;=Input!$O$36),($B489&lt;=Input!$O$38)),$J488+Input!$O$37/Input!$O$39,$J488))</f>
        <v>0</v>
      </c>
      <c r="K489" s="69"/>
      <c r="L489" s="69" t="n">
        <f aca="false">$D489+$E489+$F489+$H489+$I489+$J489</f>
        <v>-216306.521412162</v>
      </c>
    </row>
    <row r="490" customFormat="false" ht="12.8" hidden="false" customHeight="false" outlineLevel="0" collapsed="false">
      <c r="A490" s="67" t="n">
        <v>486</v>
      </c>
      <c r="B490" s="68" t="n">
        <f aca="false">EOMONTH(Input!$C$7,A490)</f>
        <v>57710</v>
      </c>
      <c r="C490" s="68"/>
      <c r="D490" s="69" t="n">
        <f aca="false">IF($B490&gt;Input!$O$22,$D489,($D489+Input!$O$28)*(1+Input!$O$27/(100*12)))</f>
        <v>87713.2018367199</v>
      </c>
      <c r="E490" s="69" t="n">
        <f aca="false">IF($B490&gt;Input!$O$29,$E489,($E489+Input!$O$35)*(1+Input!$O$34/(100*12)))</f>
        <v>95980.2767511178</v>
      </c>
      <c r="F490" s="69" t="n">
        <f aca="false">IF($B490&gt;Input!$O$36,$F489,($F489+Input!$O$42)*(1+Input!$O$41/(100*12)))</f>
        <v>0</v>
      </c>
      <c r="G490" s="68"/>
      <c r="H490" s="69" t="n">
        <f aca="false">(IF(AND(($B490&gt;=Input!$O$22),($B490&lt;=Input!$O$24)),$H489+Input!$O$23/Input!$O$25,$H489))</f>
        <v>-200000</v>
      </c>
      <c r="I490" s="69" t="n">
        <f aca="false">(IF(AND(($B490&gt;Input!$O$29),($B490&lt;=Input!$O$31)),$I489+Input!$O$30/Input!$O$32,$I489))</f>
        <v>-200000</v>
      </c>
      <c r="J490" s="69" t="n">
        <f aca="false">(IF(AND(($B490&gt;=Input!$O$36),($B490&lt;=Input!$O$38)),$J489+Input!$O$37/Input!$O$39,$J489))</f>
        <v>0</v>
      </c>
      <c r="K490" s="69"/>
      <c r="L490" s="69" t="n">
        <f aca="false">$D490+$E490+$F490+$H490+$I490+$J490</f>
        <v>-216306.521412162</v>
      </c>
    </row>
    <row r="491" customFormat="false" ht="12.8" hidden="false" customHeight="false" outlineLevel="0" collapsed="false">
      <c r="A491" s="67" t="n">
        <v>487</v>
      </c>
      <c r="B491" s="68" t="n">
        <f aca="false">EOMONTH(Input!$C$7,A491)</f>
        <v>57741</v>
      </c>
      <c r="C491" s="68"/>
      <c r="D491" s="69" t="n">
        <f aca="false">IF($B491&gt;Input!$O$22,$D490,($D490+Input!$O$28)*(1+Input!$O$27/(100*12)))</f>
        <v>87713.2018367199</v>
      </c>
      <c r="E491" s="69" t="n">
        <f aca="false">IF($B491&gt;Input!$O$29,$E490,($E490+Input!$O$35)*(1+Input!$O$34/(100*12)))</f>
        <v>95980.2767511178</v>
      </c>
      <c r="F491" s="69" t="n">
        <f aca="false">IF($B491&gt;Input!$O$36,$F490,($F490+Input!$O$42)*(1+Input!$O$41/(100*12)))</f>
        <v>0</v>
      </c>
      <c r="G491" s="68"/>
      <c r="H491" s="69" t="n">
        <f aca="false">(IF(AND(($B491&gt;=Input!$O$22),($B491&lt;=Input!$O$24)),$H490+Input!$O$23/Input!$O$25,$H490))</f>
        <v>-200000</v>
      </c>
      <c r="I491" s="69" t="n">
        <f aca="false">(IF(AND(($B491&gt;Input!$O$29),($B491&lt;=Input!$O$31)),$I490+Input!$O$30/Input!$O$32,$I490))</f>
        <v>-200000</v>
      </c>
      <c r="J491" s="69" t="n">
        <f aca="false">(IF(AND(($B491&gt;=Input!$O$36),($B491&lt;=Input!$O$38)),$J490+Input!$O$37/Input!$O$39,$J490))</f>
        <v>0</v>
      </c>
      <c r="K491" s="69"/>
      <c r="L491" s="69" t="n">
        <f aca="false">$D491+$E491+$F491+$H491+$I491+$J491</f>
        <v>-216306.521412162</v>
      </c>
    </row>
    <row r="492" customFormat="false" ht="12.8" hidden="false" customHeight="false" outlineLevel="0" collapsed="false">
      <c r="A492" s="67" t="n">
        <v>488</v>
      </c>
      <c r="B492" s="68" t="n">
        <f aca="false">EOMONTH(Input!$C$7,A492)</f>
        <v>57769</v>
      </c>
      <c r="C492" s="68"/>
      <c r="D492" s="69" t="n">
        <f aca="false">IF($B492&gt;Input!$O$22,$D491,($D491+Input!$O$28)*(1+Input!$O$27/(100*12)))</f>
        <v>87713.2018367199</v>
      </c>
      <c r="E492" s="69" t="n">
        <f aca="false">IF($B492&gt;Input!$O$29,$E491,($E491+Input!$O$35)*(1+Input!$O$34/(100*12)))</f>
        <v>95980.2767511178</v>
      </c>
      <c r="F492" s="69" t="n">
        <f aca="false">IF($B492&gt;Input!$O$36,$F491,($F491+Input!$O$42)*(1+Input!$O$41/(100*12)))</f>
        <v>0</v>
      </c>
      <c r="G492" s="68"/>
      <c r="H492" s="69" t="n">
        <f aca="false">(IF(AND(($B492&gt;=Input!$O$22),($B492&lt;=Input!$O$24)),$H491+Input!$O$23/Input!$O$25,$H491))</f>
        <v>-200000</v>
      </c>
      <c r="I492" s="69" t="n">
        <f aca="false">(IF(AND(($B492&gt;Input!$O$29),($B492&lt;=Input!$O$31)),$I491+Input!$O$30/Input!$O$32,$I491))</f>
        <v>-200000</v>
      </c>
      <c r="J492" s="69" t="n">
        <f aca="false">(IF(AND(($B492&gt;=Input!$O$36),($B492&lt;=Input!$O$38)),$J491+Input!$O$37/Input!$O$39,$J491))</f>
        <v>0</v>
      </c>
      <c r="K492" s="69"/>
      <c r="L492" s="69" t="n">
        <f aca="false">$D492+$E492+$F492+$H492+$I492+$J492</f>
        <v>-216306.521412162</v>
      </c>
    </row>
    <row r="493" customFormat="false" ht="12.8" hidden="false" customHeight="false" outlineLevel="0" collapsed="false">
      <c r="A493" s="67" t="n">
        <v>489</v>
      </c>
      <c r="B493" s="68" t="n">
        <f aca="false">EOMONTH(Input!$C$7,A493)</f>
        <v>57800</v>
      </c>
      <c r="C493" s="68"/>
      <c r="D493" s="69" t="n">
        <f aca="false">IF($B493&gt;Input!$O$22,$D492,($D492+Input!$O$28)*(1+Input!$O$27/(100*12)))</f>
        <v>87713.2018367199</v>
      </c>
      <c r="E493" s="69" t="n">
        <f aca="false">IF($B493&gt;Input!$O$29,$E492,($E492+Input!$O$35)*(1+Input!$O$34/(100*12)))</f>
        <v>95980.2767511178</v>
      </c>
      <c r="F493" s="69" t="n">
        <f aca="false">IF($B493&gt;Input!$O$36,$F492,($F492+Input!$O$42)*(1+Input!$O$41/(100*12)))</f>
        <v>0</v>
      </c>
      <c r="G493" s="68"/>
      <c r="H493" s="69" t="n">
        <f aca="false">(IF(AND(($B493&gt;=Input!$O$22),($B493&lt;=Input!$O$24)),$H492+Input!$O$23/Input!$O$25,$H492))</f>
        <v>-200000</v>
      </c>
      <c r="I493" s="69" t="n">
        <f aca="false">(IF(AND(($B493&gt;Input!$O$29),($B493&lt;=Input!$O$31)),$I492+Input!$O$30/Input!$O$32,$I492))</f>
        <v>-200000</v>
      </c>
      <c r="J493" s="69" t="n">
        <f aca="false">(IF(AND(($B493&gt;=Input!$O$36),($B493&lt;=Input!$O$38)),$J492+Input!$O$37/Input!$O$39,$J492))</f>
        <v>0</v>
      </c>
      <c r="K493" s="69"/>
      <c r="L493" s="69" t="n">
        <f aca="false">$D493+$E493+$F493+$H493+$I493+$J493</f>
        <v>-216306.521412162</v>
      </c>
    </row>
    <row r="494" customFormat="false" ht="12.8" hidden="false" customHeight="false" outlineLevel="0" collapsed="false">
      <c r="A494" s="67" t="n">
        <v>490</v>
      </c>
      <c r="B494" s="68" t="n">
        <f aca="false">EOMONTH(Input!$C$7,A494)</f>
        <v>57830</v>
      </c>
      <c r="C494" s="68"/>
      <c r="D494" s="69" t="n">
        <f aca="false">IF($B494&gt;Input!$O$22,$D493,($D493+Input!$O$28)*(1+Input!$O$27/(100*12)))</f>
        <v>87713.2018367199</v>
      </c>
      <c r="E494" s="69" t="n">
        <f aca="false">IF($B494&gt;Input!$O$29,$E493,($E493+Input!$O$35)*(1+Input!$O$34/(100*12)))</f>
        <v>95980.2767511178</v>
      </c>
      <c r="F494" s="69" t="n">
        <f aca="false">IF($B494&gt;Input!$O$36,$F493,($F493+Input!$O$42)*(1+Input!$O$41/(100*12)))</f>
        <v>0</v>
      </c>
      <c r="G494" s="68"/>
      <c r="H494" s="69" t="n">
        <f aca="false">(IF(AND(($B494&gt;=Input!$O$22),($B494&lt;=Input!$O$24)),$H493+Input!$O$23/Input!$O$25,$H493))</f>
        <v>-200000</v>
      </c>
      <c r="I494" s="69" t="n">
        <f aca="false">(IF(AND(($B494&gt;Input!$O$29),($B494&lt;=Input!$O$31)),$I493+Input!$O$30/Input!$O$32,$I493))</f>
        <v>-200000</v>
      </c>
      <c r="J494" s="69" t="n">
        <f aca="false">(IF(AND(($B494&gt;=Input!$O$36),($B494&lt;=Input!$O$38)),$J493+Input!$O$37/Input!$O$39,$J493))</f>
        <v>0</v>
      </c>
      <c r="K494" s="69"/>
      <c r="L494" s="69" t="n">
        <f aca="false">$D494+$E494+$F494+$H494+$I494+$J494</f>
        <v>-216306.521412162</v>
      </c>
    </row>
    <row r="495" customFormat="false" ht="12.8" hidden="false" customHeight="false" outlineLevel="0" collapsed="false">
      <c r="A495" s="67" t="n">
        <v>491</v>
      </c>
      <c r="B495" s="68" t="n">
        <f aca="false">EOMONTH(Input!$C$7,A495)</f>
        <v>57861</v>
      </c>
      <c r="C495" s="68"/>
      <c r="D495" s="69" t="n">
        <f aca="false">IF($B495&gt;Input!$O$22,$D494,($D494+Input!$O$28)*(1+Input!$O$27/(100*12)))</f>
        <v>87713.2018367199</v>
      </c>
      <c r="E495" s="69" t="n">
        <f aca="false">IF($B495&gt;Input!$O$29,$E494,($E494+Input!$O$35)*(1+Input!$O$34/(100*12)))</f>
        <v>95980.2767511178</v>
      </c>
      <c r="F495" s="69" t="n">
        <f aca="false">IF($B495&gt;Input!$O$36,$F494,($F494+Input!$O$42)*(1+Input!$O$41/(100*12)))</f>
        <v>0</v>
      </c>
      <c r="G495" s="68"/>
      <c r="H495" s="69" t="n">
        <f aca="false">(IF(AND(($B495&gt;=Input!$O$22),($B495&lt;=Input!$O$24)),$H494+Input!$O$23/Input!$O$25,$H494))</f>
        <v>-200000</v>
      </c>
      <c r="I495" s="69" t="n">
        <f aca="false">(IF(AND(($B495&gt;Input!$O$29),($B495&lt;=Input!$O$31)),$I494+Input!$O$30/Input!$O$32,$I494))</f>
        <v>-200000</v>
      </c>
      <c r="J495" s="69" t="n">
        <f aca="false">(IF(AND(($B495&gt;=Input!$O$36),($B495&lt;=Input!$O$38)),$J494+Input!$O$37/Input!$O$39,$J494))</f>
        <v>0</v>
      </c>
      <c r="K495" s="69"/>
      <c r="L495" s="69" t="n">
        <f aca="false">$D495+$E495+$F495+$H495+$I495+$J495</f>
        <v>-216306.521412162</v>
      </c>
    </row>
    <row r="496" customFormat="false" ht="12.8" hidden="false" customHeight="false" outlineLevel="0" collapsed="false">
      <c r="A496" s="67" t="n">
        <v>492</v>
      </c>
      <c r="B496" s="68" t="n">
        <f aca="false">EOMONTH(Input!$C$7,A496)</f>
        <v>57891</v>
      </c>
      <c r="C496" s="68"/>
      <c r="D496" s="69" t="n">
        <f aca="false">IF($B496&gt;Input!$O$22,$D495,($D495+Input!$O$28)*(1+Input!$O$27/(100*12)))</f>
        <v>87713.2018367199</v>
      </c>
      <c r="E496" s="69" t="n">
        <f aca="false">IF($B496&gt;Input!$O$29,$E495,($E495+Input!$O$35)*(1+Input!$O$34/(100*12)))</f>
        <v>95980.2767511178</v>
      </c>
      <c r="F496" s="69" t="n">
        <f aca="false">IF($B496&gt;Input!$O$36,$F495,($F495+Input!$O$42)*(1+Input!$O$41/(100*12)))</f>
        <v>0</v>
      </c>
      <c r="G496" s="68"/>
      <c r="H496" s="69" t="n">
        <f aca="false">(IF(AND(($B496&gt;=Input!$O$22),($B496&lt;=Input!$O$24)),$H495+Input!$O$23/Input!$O$25,$H495))</f>
        <v>-200000</v>
      </c>
      <c r="I496" s="69" t="n">
        <f aca="false">(IF(AND(($B496&gt;Input!$O$29),($B496&lt;=Input!$O$31)),$I495+Input!$O$30/Input!$O$32,$I495))</f>
        <v>-200000</v>
      </c>
      <c r="J496" s="69" t="n">
        <f aca="false">(IF(AND(($B496&gt;=Input!$O$36),($B496&lt;=Input!$O$38)),$J495+Input!$O$37/Input!$O$39,$J495))</f>
        <v>0</v>
      </c>
      <c r="K496" s="69"/>
      <c r="L496" s="69" t="n">
        <f aca="false">$D496+$E496+$F496+$H496+$I496+$J496</f>
        <v>-216306.521412162</v>
      </c>
    </row>
    <row r="497" customFormat="false" ht="12.8" hidden="false" customHeight="false" outlineLevel="0" collapsed="false">
      <c r="A497" s="67" t="n">
        <v>493</v>
      </c>
      <c r="B497" s="68" t="n">
        <f aca="false">EOMONTH(Input!$C$7,A497)</f>
        <v>57922</v>
      </c>
      <c r="C497" s="68"/>
      <c r="D497" s="69" t="n">
        <f aca="false">IF($B497&gt;Input!$O$22,$D496,($D496+Input!$O$28)*(1+Input!$O$27/(100*12)))</f>
        <v>87713.2018367199</v>
      </c>
      <c r="E497" s="69" t="n">
        <f aca="false">IF($B497&gt;Input!$O$29,$E496,($E496+Input!$O$35)*(1+Input!$O$34/(100*12)))</f>
        <v>95980.2767511178</v>
      </c>
      <c r="F497" s="69" t="n">
        <f aca="false">IF($B497&gt;Input!$O$36,$F496,($F496+Input!$O$42)*(1+Input!$O$41/(100*12)))</f>
        <v>0</v>
      </c>
      <c r="G497" s="68"/>
      <c r="H497" s="69" t="n">
        <f aca="false">(IF(AND(($B497&gt;=Input!$O$22),($B497&lt;=Input!$O$24)),$H496+Input!$O$23/Input!$O$25,$H496))</f>
        <v>-200000</v>
      </c>
      <c r="I497" s="69" t="n">
        <f aca="false">(IF(AND(($B497&gt;Input!$O$29),($B497&lt;=Input!$O$31)),$I496+Input!$O$30/Input!$O$32,$I496))</f>
        <v>-200000</v>
      </c>
      <c r="J497" s="69" t="n">
        <f aca="false">(IF(AND(($B497&gt;=Input!$O$36),($B497&lt;=Input!$O$38)),$J496+Input!$O$37/Input!$O$39,$J496))</f>
        <v>0</v>
      </c>
      <c r="K497" s="69"/>
      <c r="L497" s="69" t="n">
        <f aca="false">$D497+$E497+$F497+$H497+$I497+$J497</f>
        <v>-216306.521412162</v>
      </c>
    </row>
    <row r="498" customFormat="false" ht="12.8" hidden="false" customHeight="false" outlineLevel="0" collapsed="false">
      <c r="A498" s="67" t="n">
        <v>494</v>
      </c>
      <c r="B498" s="68" t="n">
        <f aca="false">EOMONTH(Input!$C$7,A498)</f>
        <v>57953</v>
      </c>
      <c r="C498" s="68"/>
      <c r="D498" s="69" t="n">
        <f aca="false">IF($B498&gt;Input!$O$22,$D497,($D497+Input!$O$28)*(1+Input!$O$27/(100*12)))</f>
        <v>87713.2018367199</v>
      </c>
      <c r="E498" s="69" t="n">
        <f aca="false">IF($B498&gt;Input!$O$29,$E497,($E497+Input!$O$35)*(1+Input!$O$34/(100*12)))</f>
        <v>95980.2767511178</v>
      </c>
      <c r="F498" s="69" t="n">
        <f aca="false">IF($B498&gt;Input!$O$36,$F497,($F497+Input!$O$42)*(1+Input!$O$41/(100*12)))</f>
        <v>0</v>
      </c>
      <c r="G498" s="68"/>
      <c r="H498" s="69" t="n">
        <f aca="false">(IF(AND(($B498&gt;=Input!$O$22),($B498&lt;=Input!$O$24)),$H497+Input!$O$23/Input!$O$25,$H497))</f>
        <v>-200000</v>
      </c>
      <c r="I498" s="69" t="n">
        <f aca="false">(IF(AND(($B498&gt;Input!$O$29),($B498&lt;=Input!$O$31)),$I497+Input!$O$30/Input!$O$32,$I497))</f>
        <v>-200000</v>
      </c>
      <c r="J498" s="69" t="n">
        <f aca="false">(IF(AND(($B498&gt;=Input!$O$36),($B498&lt;=Input!$O$38)),$J497+Input!$O$37/Input!$O$39,$J497))</f>
        <v>0</v>
      </c>
      <c r="K498" s="69"/>
      <c r="L498" s="69" t="n">
        <f aca="false">$D498+$E498+$F498+$H498+$I498+$J498</f>
        <v>-216306.521412162</v>
      </c>
    </row>
    <row r="499" customFormat="false" ht="12.8" hidden="false" customHeight="false" outlineLevel="0" collapsed="false">
      <c r="A499" s="67" t="n">
        <v>495</v>
      </c>
      <c r="B499" s="68" t="n">
        <f aca="false">EOMONTH(Input!$C$7,A499)</f>
        <v>57983</v>
      </c>
      <c r="C499" s="68"/>
      <c r="D499" s="69" t="n">
        <f aca="false">IF($B499&gt;Input!$O$22,$D498,($D498+Input!$O$28)*(1+Input!$O$27/(100*12)))</f>
        <v>87713.2018367199</v>
      </c>
      <c r="E499" s="69" t="n">
        <f aca="false">IF($B499&gt;Input!$O$29,$E498,($E498+Input!$O$35)*(1+Input!$O$34/(100*12)))</f>
        <v>95980.2767511178</v>
      </c>
      <c r="F499" s="69" t="n">
        <f aca="false">IF($B499&gt;Input!$O$36,$F498,($F498+Input!$O$42)*(1+Input!$O$41/(100*12)))</f>
        <v>0</v>
      </c>
      <c r="G499" s="68"/>
      <c r="H499" s="69" t="n">
        <f aca="false">(IF(AND(($B499&gt;=Input!$O$22),($B499&lt;=Input!$O$24)),$H498+Input!$O$23/Input!$O$25,$H498))</f>
        <v>-200000</v>
      </c>
      <c r="I499" s="69" t="n">
        <f aca="false">(IF(AND(($B499&gt;Input!$O$29),($B499&lt;=Input!$O$31)),$I498+Input!$O$30/Input!$O$32,$I498))</f>
        <v>-200000</v>
      </c>
      <c r="J499" s="69" t="n">
        <f aca="false">(IF(AND(($B499&gt;=Input!$O$36),($B499&lt;=Input!$O$38)),$J498+Input!$O$37/Input!$O$39,$J498))</f>
        <v>0</v>
      </c>
      <c r="K499" s="69"/>
      <c r="L499" s="69" t="n">
        <f aca="false">$D499+$E499+$F499+$H499+$I499+$J499</f>
        <v>-216306.521412162</v>
      </c>
    </row>
    <row r="500" customFormat="false" ht="12.8" hidden="false" customHeight="false" outlineLevel="0" collapsed="false">
      <c r="A500" s="67" t="n">
        <v>496</v>
      </c>
      <c r="B500" s="68" t="n">
        <f aca="false">EOMONTH(Input!$C$7,A500)</f>
        <v>58014</v>
      </c>
      <c r="C500" s="68"/>
      <c r="D500" s="69" t="n">
        <f aca="false">IF($B500&gt;Input!$O$22,$D499,($D499+Input!$O$28)*(1+Input!$O$27/(100*12)))</f>
        <v>87713.2018367199</v>
      </c>
      <c r="E500" s="69" t="n">
        <f aca="false">IF($B500&gt;Input!$O$29,$E499,($E499+Input!$O$35)*(1+Input!$O$34/(100*12)))</f>
        <v>95980.2767511178</v>
      </c>
      <c r="F500" s="69" t="n">
        <f aca="false">IF($B500&gt;Input!$O$36,$F499,($F499+Input!$O$42)*(1+Input!$O$41/(100*12)))</f>
        <v>0</v>
      </c>
      <c r="G500" s="68"/>
      <c r="H500" s="69" t="n">
        <f aca="false">(IF(AND(($B500&gt;=Input!$O$22),($B500&lt;=Input!$O$24)),$H499+Input!$O$23/Input!$O$25,$H499))</f>
        <v>-200000</v>
      </c>
      <c r="I500" s="69" t="n">
        <f aca="false">(IF(AND(($B500&gt;Input!$O$29),($B500&lt;=Input!$O$31)),$I499+Input!$O$30/Input!$O$32,$I499))</f>
        <v>-200000</v>
      </c>
      <c r="J500" s="69" t="n">
        <f aca="false">(IF(AND(($B500&gt;=Input!$O$36),($B500&lt;=Input!$O$38)),$J499+Input!$O$37/Input!$O$39,$J499))</f>
        <v>0</v>
      </c>
      <c r="K500" s="69"/>
      <c r="L500" s="69" t="n">
        <f aca="false">$D500+$E500+$F500+$H500+$I500+$J500</f>
        <v>-216306.521412162</v>
      </c>
    </row>
    <row r="501" customFormat="false" ht="12.8" hidden="false" customHeight="false" outlineLevel="0" collapsed="false">
      <c r="A501" s="67" t="n">
        <v>497</v>
      </c>
      <c r="B501" s="68" t="n">
        <f aca="false">EOMONTH(Input!$C$7,A501)</f>
        <v>58044</v>
      </c>
      <c r="C501" s="68"/>
      <c r="D501" s="69" t="n">
        <f aca="false">IF($B501&gt;Input!$O$22,$D500,($D500+Input!$O$28)*(1+Input!$O$27/(100*12)))</f>
        <v>87713.2018367199</v>
      </c>
      <c r="E501" s="69" t="n">
        <f aca="false">IF($B501&gt;Input!$O$29,$E500,($E500+Input!$O$35)*(1+Input!$O$34/(100*12)))</f>
        <v>95980.2767511178</v>
      </c>
      <c r="F501" s="69" t="n">
        <f aca="false">IF($B501&gt;Input!$O$36,$F500,($F500+Input!$O$42)*(1+Input!$O$41/(100*12)))</f>
        <v>0</v>
      </c>
      <c r="G501" s="68"/>
      <c r="H501" s="69" t="n">
        <f aca="false">(IF(AND(($B501&gt;=Input!$O$22),($B501&lt;=Input!$O$24)),$H500+Input!$O$23/Input!$O$25,$H500))</f>
        <v>-200000</v>
      </c>
      <c r="I501" s="69" t="n">
        <f aca="false">(IF(AND(($B501&gt;Input!$O$29),($B501&lt;=Input!$O$31)),$I500+Input!$O$30/Input!$O$32,$I500))</f>
        <v>-200000</v>
      </c>
      <c r="J501" s="69" t="n">
        <f aca="false">(IF(AND(($B501&gt;=Input!$O$36),($B501&lt;=Input!$O$38)),$J500+Input!$O$37/Input!$O$39,$J500))</f>
        <v>0</v>
      </c>
      <c r="K501" s="69"/>
      <c r="L501" s="69" t="n">
        <f aca="false">$D501+$E501+$F501+$H501+$I501+$J501</f>
        <v>-216306.521412162</v>
      </c>
    </row>
    <row r="502" customFormat="false" ht="12.8" hidden="false" customHeight="false" outlineLevel="0" collapsed="false">
      <c r="A502" s="67" t="n">
        <v>498</v>
      </c>
      <c r="B502" s="68" t="n">
        <f aca="false">EOMONTH(Input!$C$7,A502)</f>
        <v>58075</v>
      </c>
      <c r="C502" s="68"/>
      <c r="D502" s="69" t="n">
        <f aca="false">IF($B502&gt;Input!$O$22,$D501,($D501+Input!$O$28)*(1+Input!$O$27/(100*12)))</f>
        <v>87713.2018367199</v>
      </c>
      <c r="E502" s="69" t="n">
        <f aca="false">IF($B502&gt;Input!$O$29,$E501,($E501+Input!$O$35)*(1+Input!$O$34/(100*12)))</f>
        <v>95980.2767511178</v>
      </c>
      <c r="F502" s="69" t="n">
        <f aca="false">IF($B502&gt;Input!$O$36,$F501,($F501+Input!$O$42)*(1+Input!$O$41/(100*12)))</f>
        <v>0</v>
      </c>
      <c r="G502" s="68"/>
      <c r="H502" s="69" t="n">
        <f aca="false">(IF(AND(($B502&gt;=Input!$O$22),($B502&lt;=Input!$O$24)),$H501+Input!$O$23/Input!$O$25,$H501))</f>
        <v>-200000</v>
      </c>
      <c r="I502" s="69" t="n">
        <f aca="false">(IF(AND(($B502&gt;Input!$O$29),($B502&lt;=Input!$O$31)),$I501+Input!$O$30/Input!$O$32,$I501))</f>
        <v>-200000</v>
      </c>
      <c r="J502" s="69" t="n">
        <f aca="false">(IF(AND(($B502&gt;=Input!$O$36),($B502&lt;=Input!$O$38)),$J501+Input!$O$37/Input!$O$39,$J501))</f>
        <v>0</v>
      </c>
      <c r="K502" s="69"/>
      <c r="L502" s="69" t="n">
        <f aca="false">$D502+$E502+$F502+$H502+$I502+$J502</f>
        <v>-216306.521412162</v>
      </c>
    </row>
    <row r="503" customFormat="false" ht="12.8" hidden="false" customHeight="false" outlineLevel="0" collapsed="false">
      <c r="A503" s="67" t="n">
        <v>499</v>
      </c>
      <c r="B503" s="68" t="n">
        <f aca="false">EOMONTH(Input!$C$7,A503)</f>
        <v>58106</v>
      </c>
      <c r="C503" s="68"/>
      <c r="D503" s="69" t="n">
        <f aca="false">IF($B503&gt;Input!$O$22,$D502,($D502+Input!$O$28)*(1+Input!$O$27/(100*12)))</f>
        <v>87713.2018367199</v>
      </c>
      <c r="E503" s="69" t="n">
        <f aca="false">IF($B503&gt;Input!$O$29,$E502,($E502+Input!$O$35)*(1+Input!$O$34/(100*12)))</f>
        <v>95980.2767511178</v>
      </c>
      <c r="F503" s="69" t="n">
        <f aca="false">IF($B503&gt;Input!$O$36,$F502,($F502+Input!$O$42)*(1+Input!$O$41/(100*12)))</f>
        <v>0</v>
      </c>
      <c r="G503" s="68"/>
      <c r="H503" s="69" t="n">
        <f aca="false">(IF(AND(($B503&gt;=Input!$O$22),($B503&lt;=Input!$O$24)),$H502+Input!$O$23/Input!$O$25,$H502))</f>
        <v>-200000</v>
      </c>
      <c r="I503" s="69" t="n">
        <f aca="false">(IF(AND(($B503&gt;Input!$O$29),($B503&lt;=Input!$O$31)),$I502+Input!$O$30/Input!$O$32,$I502))</f>
        <v>-200000</v>
      </c>
      <c r="J503" s="69" t="n">
        <f aca="false">(IF(AND(($B503&gt;=Input!$O$36),($B503&lt;=Input!$O$38)),$J502+Input!$O$37/Input!$O$39,$J502))</f>
        <v>0</v>
      </c>
      <c r="K503" s="69"/>
      <c r="L503" s="69" t="n">
        <f aca="false">$D503+$E503+$F503+$H503+$I503+$J503</f>
        <v>-216306.521412162</v>
      </c>
    </row>
    <row r="504" customFormat="false" ht="12.8" hidden="false" customHeight="false" outlineLevel="0" collapsed="false">
      <c r="A504" s="67" t="n">
        <v>500</v>
      </c>
      <c r="B504" s="68" t="n">
        <f aca="false">EOMONTH(Input!$C$7,A504)</f>
        <v>58134</v>
      </c>
      <c r="C504" s="68"/>
      <c r="D504" s="69" t="n">
        <f aca="false">IF($B504&gt;Input!$O$22,$D503,($D503+Input!$O$28)*(1+Input!$O$27/(100*12)))</f>
        <v>87713.2018367199</v>
      </c>
      <c r="E504" s="69" t="n">
        <f aca="false">IF($B504&gt;Input!$O$29,$E503,($E503+Input!$O$35)*(1+Input!$O$34/(100*12)))</f>
        <v>95980.2767511178</v>
      </c>
      <c r="F504" s="69" t="n">
        <f aca="false">IF($B504&gt;Input!$O$36,$F503,($F503+Input!$O$42)*(1+Input!$O$41/(100*12)))</f>
        <v>0</v>
      </c>
      <c r="G504" s="68"/>
      <c r="H504" s="69" t="n">
        <f aca="false">(IF(AND(($B504&gt;=Input!$O$22),($B504&lt;=Input!$O$24)),$H503+Input!$O$23/Input!$O$25,$H503))</f>
        <v>-200000</v>
      </c>
      <c r="I504" s="69" t="n">
        <f aca="false">(IF(AND(($B504&gt;Input!$O$29),($B504&lt;=Input!$O$31)),$I503+Input!$O$30/Input!$O$32,$I503))</f>
        <v>-200000</v>
      </c>
      <c r="J504" s="69" t="n">
        <f aca="false">(IF(AND(($B504&gt;=Input!$O$36),($B504&lt;=Input!$O$38)),$J503+Input!$O$37/Input!$O$39,$J503))</f>
        <v>0</v>
      </c>
      <c r="K504" s="69"/>
      <c r="L504" s="69" t="n">
        <f aca="false">$D504+$E504+$F504+$H504+$I504+$J504</f>
        <v>-216306.521412162</v>
      </c>
    </row>
    <row r="505" customFormat="false" ht="12.8" hidden="false" customHeight="false" outlineLevel="0" collapsed="false">
      <c r="A505" s="67" t="n">
        <v>501</v>
      </c>
      <c r="B505" s="68" t="n">
        <f aca="false">EOMONTH(Input!$C$7,A505)</f>
        <v>58165</v>
      </c>
      <c r="C505" s="68"/>
      <c r="D505" s="69" t="n">
        <f aca="false">IF($B505&gt;Input!$O$22,$D504,($D504+Input!$O$28)*(1+Input!$O$27/(100*12)))</f>
        <v>87713.2018367199</v>
      </c>
      <c r="E505" s="69" t="n">
        <f aca="false">IF($B505&gt;Input!$O$29,$E504,($E504+Input!$O$35)*(1+Input!$O$34/(100*12)))</f>
        <v>95980.2767511178</v>
      </c>
      <c r="F505" s="69" t="n">
        <f aca="false">IF($B505&gt;Input!$O$36,$F504,($F504+Input!$O$42)*(1+Input!$O$41/(100*12)))</f>
        <v>0</v>
      </c>
      <c r="G505" s="68"/>
      <c r="H505" s="69" t="n">
        <f aca="false">(IF(AND(($B505&gt;=Input!$O$22),($B505&lt;=Input!$O$24)),$H504+Input!$O$23/Input!$O$25,$H504))</f>
        <v>-200000</v>
      </c>
      <c r="I505" s="69" t="n">
        <f aca="false">(IF(AND(($B505&gt;Input!$O$29),($B505&lt;=Input!$O$31)),$I504+Input!$O$30/Input!$O$32,$I504))</f>
        <v>-200000</v>
      </c>
      <c r="J505" s="69" t="n">
        <f aca="false">(IF(AND(($B505&gt;=Input!$O$36),($B505&lt;=Input!$O$38)),$J504+Input!$O$37/Input!$O$39,$J504))</f>
        <v>0</v>
      </c>
      <c r="K505" s="69"/>
      <c r="L505" s="69" t="n">
        <f aca="false">$D505+$E505+$F505+$H505+$I505+$J505</f>
        <v>-216306.521412162</v>
      </c>
    </row>
    <row r="506" customFormat="false" ht="12.8" hidden="false" customHeight="false" outlineLevel="0" collapsed="false">
      <c r="A506" s="67" t="n">
        <v>502</v>
      </c>
      <c r="B506" s="68" t="n">
        <f aca="false">EOMONTH(Input!$C$7,A506)</f>
        <v>58195</v>
      </c>
      <c r="C506" s="68"/>
      <c r="D506" s="69" t="n">
        <f aca="false">IF($B506&gt;Input!$O$22,$D505,($D505+Input!$O$28)*(1+Input!$O$27/(100*12)))</f>
        <v>87713.2018367199</v>
      </c>
      <c r="E506" s="69" t="n">
        <f aca="false">IF($B506&gt;Input!$O$29,$E505,($E505+Input!$O$35)*(1+Input!$O$34/(100*12)))</f>
        <v>95980.2767511178</v>
      </c>
      <c r="F506" s="69" t="n">
        <f aca="false">IF($B506&gt;Input!$O$36,$F505,($F505+Input!$O$42)*(1+Input!$O$41/(100*12)))</f>
        <v>0</v>
      </c>
      <c r="G506" s="68"/>
      <c r="H506" s="69" t="n">
        <f aca="false">(IF(AND(($B506&gt;=Input!$O$22),($B506&lt;=Input!$O$24)),$H505+Input!$O$23/Input!$O$25,$H505))</f>
        <v>-200000</v>
      </c>
      <c r="I506" s="69" t="n">
        <f aca="false">(IF(AND(($B506&gt;Input!$O$29),($B506&lt;=Input!$O$31)),$I505+Input!$O$30/Input!$O$32,$I505))</f>
        <v>-200000</v>
      </c>
      <c r="J506" s="69" t="n">
        <f aca="false">(IF(AND(($B506&gt;=Input!$O$36),($B506&lt;=Input!$O$38)),$J505+Input!$O$37/Input!$O$39,$J505))</f>
        <v>0</v>
      </c>
      <c r="K506" s="69"/>
      <c r="L506" s="69" t="n">
        <f aca="false">$D506+$E506+$F506+$H506+$I506+$J506</f>
        <v>-216306.521412162</v>
      </c>
    </row>
    <row r="507" customFormat="false" ht="12.8" hidden="false" customHeight="false" outlineLevel="0" collapsed="false">
      <c r="A507" s="67" t="n">
        <v>503</v>
      </c>
      <c r="B507" s="68" t="n">
        <f aca="false">EOMONTH(Input!$C$7,A507)</f>
        <v>58226</v>
      </c>
      <c r="C507" s="68"/>
      <c r="D507" s="69" t="n">
        <f aca="false">IF($B507&gt;Input!$O$22,$D506,($D506+Input!$O$28)*(1+Input!$O$27/(100*12)))</f>
        <v>87713.2018367199</v>
      </c>
      <c r="E507" s="69" t="n">
        <f aca="false">IF($B507&gt;Input!$O$29,$E506,($E506+Input!$O$35)*(1+Input!$O$34/(100*12)))</f>
        <v>95980.2767511178</v>
      </c>
      <c r="F507" s="69" t="n">
        <f aca="false">IF($B507&gt;Input!$O$36,$F506,($F506+Input!$O$42)*(1+Input!$O$41/(100*12)))</f>
        <v>0</v>
      </c>
      <c r="G507" s="68"/>
      <c r="H507" s="69" t="n">
        <f aca="false">(IF(AND(($B507&gt;=Input!$O$22),($B507&lt;=Input!$O$24)),$H506+Input!$O$23/Input!$O$25,$H506))</f>
        <v>-200000</v>
      </c>
      <c r="I507" s="69" t="n">
        <f aca="false">(IF(AND(($B507&gt;Input!$O$29),($B507&lt;=Input!$O$31)),$I506+Input!$O$30/Input!$O$32,$I506))</f>
        <v>-200000</v>
      </c>
      <c r="J507" s="69" t="n">
        <f aca="false">(IF(AND(($B507&gt;=Input!$O$36),($B507&lt;=Input!$O$38)),$J506+Input!$O$37/Input!$O$39,$J506))</f>
        <v>0</v>
      </c>
      <c r="K507" s="69"/>
      <c r="L507" s="69" t="n">
        <f aca="false">$D507+$E507+$F507+$H507+$I507+$J507</f>
        <v>-216306.521412162</v>
      </c>
    </row>
    <row r="508" customFormat="false" ht="12.8" hidden="false" customHeight="false" outlineLevel="0" collapsed="false">
      <c r="A508" s="67" t="n">
        <v>504</v>
      </c>
      <c r="B508" s="68" t="n">
        <f aca="false">EOMONTH(Input!$C$7,A508)</f>
        <v>58256</v>
      </c>
      <c r="C508" s="68"/>
      <c r="D508" s="69" t="n">
        <f aca="false">IF($B508&gt;Input!$O$22,$D507,($D507+Input!$O$28)*(1+Input!$O$27/(100*12)))</f>
        <v>87713.2018367199</v>
      </c>
      <c r="E508" s="69" t="n">
        <f aca="false">IF($B508&gt;Input!$O$29,$E507,($E507+Input!$O$35)*(1+Input!$O$34/(100*12)))</f>
        <v>95980.2767511178</v>
      </c>
      <c r="F508" s="69" t="n">
        <f aca="false">IF($B508&gt;Input!$O$36,$F507,($F507+Input!$O$42)*(1+Input!$O$41/(100*12)))</f>
        <v>0</v>
      </c>
      <c r="G508" s="68"/>
      <c r="H508" s="69" t="n">
        <f aca="false">(IF(AND(($B508&gt;=Input!$O$22),($B508&lt;=Input!$O$24)),$H507+Input!$O$23/Input!$O$25,$H507))</f>
        <v>-200000</v>
      </c>
      <c r="I508" s="69" t="n">
        <f aca="false">(IF(AND(($B508&gt;Input!$O$29),($B508&lt;=Input!$O$31)),$I507+Input!$O$30/Input!$O$32,$I507))</f>
        <v>-200000</v>
      </c>
      <c r="J508" s="69" t="n">
        <f aca="false">(IF(AND(($B508&gt;=Input!$O$36),($B508&lt;=Input!$O$38)),$J507+Input!$O$37/Input!$O$39,$J507))</f>
        <v>0</v>
      </c>
      <c r="K508" s="69"/>
      <c r="L508" s="69" t="n">
        <f aca="false">$D508+$E508+$F508+$H508+$I508+$J508</f>
        <v>-216306.521412162</v>
      </c>
    </row>
    <row r="509" customFormat="false" ht="12.8" hidden="false" customHeight="false" outlineLevel="0" collapsed="false">
      <c r="A509" s="67" t="n">
        <v>505</v>
      </c>
      <c r="B509" s="68" t="n">
        <f aca="false">EOMONTH(Input!$C$7,A509)</f>
        <v>58287</v>
      </c>
      <c r="C509" s="68"/>
      <c r="D509" s="69" t="n">
        <f aca="false">IF($B509&gt;Input!$O$22,$D508,($D508+Input!$O$28)*(1+Input!$O$27/(100*12)))</f>
        <v>87713.2018367199</v>
      </c>
      <c r="E509" s="69" t="n">
        <f aca="false">IF($B509&gt;Input!$O$29,$E508,($E508+Input!$O$35)*(1+Input!$O$34/(100*12)))</f>
        <v>95980.2767511178</v>
      </c>
      <c r="F509" s="69" t="n">
        <f aca="false">IF($B509&gt;Input!$O$36,$F508,($F508+Input!$O$42)*(1+Input!$O$41/(100*12)))</f>
        <v>0</v>
      </c>
      <c r="G509" s="68"/>
      <c r="H509" s="69" t="n">
        <f aca="false">(IF(AND(($B509&gt;=Input!$O$22),($B509&lt;=Input!$O$24)),$H508+Input!$O$23/Input!$O$25,$H508))</f>
        <v>-200000</v>
      </c>
      <c r="I509" s="69" t="n">
        <f aca="false">(IF(AND(($B509&gt;Input!$O$29),($B509&lt;=Input!$O$31)),$I508+Input!$O$30/Input!$O$32,$I508))</f>
        <v>-200000</v>
      </c>
      <c r="J509" s="69" t="n">
        <f aca="false">(IF(AND(($B509&gt;=Input!$O$36),($B509&lt;=Input!$O$38)),$J508+Input!$O$37/Input!$O$39,$J508))</f>
        <v>0</v>
      </c>
      <c r="K509" s="69"/>
      <c r="L509" s="69" t="n">
        <f aca="false">$D509+$E509+$F509+$H509+$I509+$J509</f>
        <v>-216306.521412162</v>
      </c>
    </row>
    <row r="510" customFormat="false" ht="12.8" hidden="false" customHeight="false" outlineLevel="0" collapsed="false">
      <c r="A510" s="67" t="n">
        <v>506</v>
      </c>
      <c r="B510" s="68" t="n">
        <f aca="false">EOMONTH(Input!$C$7,A510)</f>
        <v>58318</v>
      </c>
      <c r="C510" s="68"/>
      <c r="D510" s="69" t="n">
        <f aca="false">IF($B510&gt;Input!$O$22,$D509,($D509+Input!$O$28)*(1+Input!$O$27/(100*12)))</f>
        <v>87713.2018367199</v>
      </c>
      <c r="E510" s="69" t="n">
        <f aca="false">IF($B510&gt;Input!$O$29,$E509,($E509+Input!$O$35)*(1+Input!$O$34/(100*12)))</f>
        <v>95980.2767511178</v>
      </c>
      <c r="F510" s="69" t="n">
        <f aca="false">IF($B510&gt;Input!$O$36,$F509,($F509+Input!$O$42)*(1+Input!$O$41/(100*12)))</f>
        <v>0</v>
      </c>
      <c r="G510" s="68"/>
      <c r="H510" s="69" t="n">
        <f aca="false">(IF(AND(($B510&gt;=Input!$O$22),($B510&lt;=Input!$O$24)),$H509+Input!$O$23/Input!$O$25,$H509))</f>
        <v>-200000</v>
      </c>
      <c r="I510" s="69" t="n">
        <f aca="false">(IF(AND(($B510&gt;Input!$O$29),($B510&lt;=Input!$O$31)),$I509+Input!$O$30/Input!$O$32,$I509))</f>
        <v>-200000</v>
      </c>
      <c r="J510" s="69" t="n">
        <f aca="false">(IF(AND(($B510&gt;=Input!$O$36),($B510&lt;=Input!$O$38)),$J509+Input!$O$37/Input!$O$39,$J509))</f>
        <v>0</v>
      </c>
      <c r="K510" s="69"/>
      <c r="L510" s="69" t="n">
        <f aca="false">$D510+$E510+$F510+$H510+$I510+$J510</f>
        <v>-216306.521412162</v>
      </c>
    </row>
    <row r="511" customFormat="false" ht="12.8" hidden="false" customHeight="false" outlineLevel="0" collapsed="false">
      <c r="A511" s="67" t="n">
        <v>507</v>
      </c>
      <c r="B511" s="68" t="n">
        <f aca="false">EOMONTH(Input!$C$7,A511)</f>
        <v>58348</v>
      </c>
      <c r="C511" s="68"/>
      <c r="D511" s="69" t="n">
        <f aca="false">IF($B511&gt;Input!$O$22,$D510,($D510+Input!$O$28)*(1+Input!$O$27/(100*12)))</f>
        <v>87713.2018367199</v>
      </c>
      <c r="E511" s="69" t="n">
        <f aca="false">IF($B511&gt;Input!$O$29,$E510,($E510+Input!$O$35)*(1+Input!$O$34/(100*12)))</f>
        <v>95980.2767511178</v>
      </c>
      <c r="F511" s="69" t="n">
        <f aca="false">IF($B511&gt;Input!$O$36,$F510,($F510+Input!$O$42)*(1+Input!$O$41/(100*12)))</f>
        <v>0</v>
      </c>
      <c r="G511" s="68"/>
      <c r="H511" s="69" t="n">
        <f aca="false">(IF(AND(($B511&gt;=Input!$O$22),($B511&lt;=Input!$O$24)),$H510+Input!$O$23/Input!$O$25,$H510))</f>
        <v>-200000</v>
      </c>
      <c r="I511" s="69" t="n">
        <f aca="false">(IF(AND(($B511&gt;Input!$O$29),($B511&lt;=Input!$O$31)),$I510+Input!$O$30/Input!$O$32,$I510))</f>
        <v>-200000</v>
      </c>
      <c r="J511" s="69" t="n">
        <f aca="false">(IF(AND(($B511&gt;=Input!$O$36),($B511&lt;=Input!$O$38)),$J510+Input!$O$37/Input!$O$39,$J510))</f>
        <v>0</v>
      </c>
      <c r="K511" s="69"/>
      <c r="L511" s="69" t="n">
        <f aca="false">$D511+$E511+$F511+$H511+$I511+$J511</f>
        <v>-216306.521412162</v>
      </c>
    </row>
    <row r="512" customFormat="false" ht="12.8" hidden="false" customHeight="false" outlineLevel="0" collapsed="false">
      <c r="A512" s="67" t="n">
        <v>508</v>
      </c>
      <c r="B512" s="68" t="n">
        <f aca="false">EOMONTH(Input!$C$7,A512)</f>
        <v>58379</v>
      </c>
      <c r="C512" s="68"/>
      <c r="D512" s="69" t="n">
        <f aca="false">IF($B512&gt;Input!$O$22,$D511,($D511+Input!$O$28)*(1+Input!$O$27/(100*12)))</f>
        <v>87713.2018367199</v>
      </c>
      <c r="E512" s="69" t="n">
        <f aca="false">IF($B512&gt;Input!$O$29,$E511,($E511+Input!$O$35)*(1+Input!$O$34/(100*12)))</f>
        <v>95980.2767511178</v>
      </c>
      <c r="F512" s="69" t="n">
        <f aca="false">IF($B512&gt;Input!$O$36,$F511,($F511+Input!$O$42)*(1+Input!$O$41/(100*12)))</f>
        <v>0</v>
      </c>
      <c r="G512" s="68"/>
      <c r="H512" s="69" t="n">
        <f aca="false">(IF(AND(($B512&gt;=Input!$O$22),($B512&lt;=Input!$O$24)),$H511+Input!$O$23/Input!$O$25,$H511))</f>
        <v>-200000</v>
      </c>
      <c r="I512" s="69" t="n">
        <f aca="false">(IF(AND(($B512&gt;Input!$O$29),($B512&lt;=Input!$O$31)),$I511+Input!$O$30/Input!$O$32,$I511))</f>
        <v>-200000</v>
      </c>
      <c r="J512" s="69" t="n">
        <f aca="false">(IF(AND(($B512&gt;=Input!$O$36),($B512&lt;=Input!$O$38)),$J511+Input!$O$37/Input!$O$39,$J511))</f>
        <v>0</v>
      </c>
      <c r="K512" s="69"/>
      <c r="L512" s="69" t="n">
        <f aca="false">$D512+$E512+$F512+$H512+$I512+$J512</f>
        <v>-216306.521412162</v>
      </c>
    </row>
    <row r="513" customFormat="false" ht="12.8" hidden="false" customHeight="false" outlineLevel="0" collapsed="false">
      <c r="A513" s="67" t="n">
        <v>509</v>
      </c>
      <c r="B513" s="68" t="n">
        <f aca="false">EOMONTH(Input!$C$7,A513)</f>
        <v>58409</v>
      </c>
      <c r="C513" s="68"/>
      <c r="D513" s="69" t="n">
        <f aca="false">IF($B513&gt;Input!$O$22,$D512,($D512+Input!$O$28)*(1+Input!$O$27/(100*12)))</f>
        <v>87713.2018367199</v>
      </c>
      <c r="E513" s="69" t="n">
        <f aca="false">IF($B513&gt;Input!$O$29,$E512,($E512+Input!$O$35)*(1+Input!$O$34/(100*12)))</f>
        <v>95980.2767511178</v>
      </c>
      <c r="F513" s="69" t="n">
        <f aca="false">IF($B513&gt;Input!$O$36,$F512,($F512+Input!$O$42)*(1+Input!$O$41/(100*12)))</f>
        <v>0</v>
      </c>
      <c r="G513" s="68"/>
      <c r="H513" s="69" t="n">
        <f aca="false">(IF(AND(($B513&gt;=Input!$O$22),($B513&lt;=Input!$O$24)),$H512+Input!$O$23/Input!$O$25,$H512))</f>
        <v>-200000</v>
      </c>
      <c r="I513" s="69" t="n">
        <f aca="false">(IF(AND(($B513&gt;Input!$O$29),($B513&lt;=Input!$O$31)),$I512+Input!$O$30/Input!$O$32,$I512))</f>
        <v>-200000</v>
      </c>
      <c r="J513" s="69" t="n">
        <f aca="false">(IF(AND(($B513&gt;=Input!$O$36),($B513&lt;=Input!$O$38)),$J512+Input!$O$37/Input!$O$39,$J512))</f>
        <v>0</v>
      </c>
      <c r="K513" s="69"/>
      <c r="L513" s="69" t="n">
        <f aca="false">$D513+$E513+$F513+$H513+$I513+$J513</f>
        <v>-216306.521412162</v>
      </c>
    </row>
    <row r="514" customFormat="false" ht="12.8" hidden="false" customHeight="false" outlineLevel="0" collapsed="false">
      <c r="A514" s="67" t="n">
        <v>510</v>
      </c>
      <c r="B514" s="68" t="n">
        <f aca="false">EOMONTH(Input!$C$7,A514)</f>
        <v>58440</v>
      </c>
      <c r="C514" s="68"/>
      <c r="D514" s="69" t="n">
        <f aca="false">IF($B514&gt;Input!$O$22,$D513,($D513+Input!$O$28)*(1+Input!$O$27/(100*12)))</f>
        <v>87713.2018367199</v>
      </c>
      <c r="E514" s="69" t="n">
        <f aca="false">IF($B514&gt;Input!$O$29,$E513,($E513+Input!$O$35)*(1+Input!$O$34/(100*12)))</f>
        <v>95980.2767511178</v>
      </c>
      <c r="F514" s="69" t="n">
        <f aca="false">IF($B514&gt;Input!$O$36,$F513,($F513+Input!$O$42)*(1+Input!$O$41/(100*12)))</f>
        <v>0</v>
      </c>
      <c r="G514" s="68"/>
      <c r="H514" s="69" t="n">
        <f aca="false">(IF(AND(($B514&gt;=Input!$O$22),($B514&lt;=Input!$O$24)),$H513+Input!$O$23/Input!$O$25,$H513))</f>
        <v>-200000</v>
      </c>
      <c r="I514" s="69" t="n">
        <f aca="false">(IF(AND(($B514&gt;Input!$O$29),($B514&lt;=Input!$O$31)),$I513+Input!$O$30/Input!$O$32,$I513))</f>
        <v>-200000</v>
      </c>
      <c r="J514" s="69" t="n">
        <f aca="false">(IF(AND(($B514&gt;=Input!$O$36),($B514&lt;=Input!$O$38)),$J513+Input!$O$37/Input!$O$39,$J513))</f>
        <v>0</v>
      </c>
      <c r="K514" s="69"/>
      <c r="L514" s="69" t="n">
        <f aca="false">$D514+$E514+$F514+$H514+$I514+$J514</f>
        <v>-216306.521412162</v>
      </c>
    </row>
    <row r="515" customFormat="false" ht="12.8" hidden="false" customHeight="false" outlineLevel="0" collapsed="false">
      <c r="A515" s="67" t="n">
        <v>511</v>
      </c>
      <c r="B515" s="68" t="n">
        <f aca="false">EOMONTH(Input!$C$7,A515)</f>
        <v>58471</v>
      </c>
      <c r="C515" s="68"/>
      <c r="D515" s="69" t="n">
        <f aca="false">IF($B515&gt;Input!$O$22,$D514,($D514+Input!$O$28)*(1+Input!$O$27/(100*12)))</f>
        <v>87713.2018367199</v>
      </c>
      <c r="E515" s="69" t="n">
        <f aca="false">IF($B515&gt;Input!$O$29,$E514,($E514+Input!$O$35)*(1+Input!$O$34/(100*12)))</f>
        <v>95980.2767511178</v>
      </c>
      <c r="F515" s="69" t="n">
        <f aca="false">IF($B515&gt;Input!$O$36,$F514,($F514+Input!$O$42)*(1+Input!$O$41/(100*12)))</f>
        <v>0</v>
      </c>
      <c r="G515" s="68"/>
      <c r="H515" s="69" t="n">
        <f aca="false">(IF(AND(($B515&gt;=Input!$O$22),($B515&lt;=Input!$O$24)),$H514+Input!$O$23/Input!$O$25,$H514))</f>
        <v>-200000</v>
      </c>
      <c r="I515" s="69" t="n">
        <f aca="false">(IF(AND(($B515&gt;Input!$O$29),($B515&lt;=Input!$O$31)),$I514+Input!$O$30/Input!$O$32,$I514))</f>
        <v>-200000</v>
      </c>
      <c r="J515" s="69" t="n">
        <f aca="false">(IF(AND(($B515&gt;=Input!$O$36),($B515&lt;=Input!$O$38)),$J514+Input!$O$37/Input!$O$39,$J514))</f>
        <v>0</v>
      </c>
      <c r="K515" s="69"/>
      <c r="L515" s="69" t="n">
        <f aca="false">$D515+$E515+$F515+$H515+$I515+$J515</f>
        <v>-216306.521412162</v>
      </c>
    </row>
    <row r="516" customFormat="false" ht="12.8" hidden="false" customHeight="false" outlineLevel="0" collapsed="false">
      <c r="A516" s="67" t="n">
        <v>512</v>
      </c>
      <c r="B516" s="68" t="n">
        <f aca="false">EOMONTH(Input!$C$7,A516)</f>
        <v>58500</v>
      </c>
      <c r="C516" s="68"/>
      <c r="D516" s="69" t="n">
        <f aca="false">IF($B516&gt;Input!$O$22,$D515,($D515+Input!$O$28)*(1+Input!$O$27/(100*12)))</f>
        <v>87713.2018367199</v>
      </c>
      <c r="E516" s="69" t="n">
        <f aca="false">IF($B516&gt;Input!$O$29,$E515,($E515+Input!$O$35)*(1+Input!$O$34/(100*12)))</f>
        <v>95980.2767511178</v>
      </c>
      <c r="F516" s="69" t="n">
        <f aca="false">IF($B516&gt;Input!$O$36,$F515,($F515+Input!$O$42)*(1+Input!$O$41/(100*12)))</f>
        <v>0</v>
      </c>
      <c r="G516" s="68"/>
      <c r="H516" s="69" t="n">
        <f aca="false">(IF(AND(($B516&gt;=Input!$O$22),($B516&lt;=Input!$O$24)),$H515+Input!$O$23/Input!$O$25,$H515))</f>
        <v>-200000</v>
      </c>
      <c r="I516" s="69" t="n">
        <f aca="false">(IF(AND(($B516&gt;Input!$O$29),($B516&lt;=Input!$O$31)),$I515+Input!$O$30/Input!$O$32,$I515))</f>
        <v>-200000</v>
      </c>
      <c r="J516" s="69" t="n">
        <f aca="false">(IF(AND(($B516&gt;=Input!$O$36),($B516&lt;=Input!$O$38)),$J515+Input!$O$37/Input!$O$39,$J515))</f>
        <v>0</v>
      </c>
      <c r="K516" s="69"/>
      <c r="L516" s="69" t="n">
        <f aca="false">$D516+$E516+$F516+$H516+$I516+$J516</f>
        <v>-216306.521412162</v>
      </c>
    </row>
    <row r="517" customFormat="false" ht="12.8" hidden="false" customHeight="false" outlineLevel="0" collapsed="false">
      <c r="A517" s="67" t="n">
        <v>513</v>
      </c>
      <c r="B517" s="68" t="n">
        <f aca="false">EOMONTH(Input!$C$7,A517)</f>
        <v>58531</v>
      </c>
      <c r="C517" s="68"/>
      <c r="D517" s="69" t="n">
        <f aca="false">IF($B517&gt;Input!$O$22,$D516,($D516+Input!$O$28)*(1+Input!$O$27/(100*12)))</f>
        <v>87713.2018367199</v>
      </c>
      <c r="E517" s="69" t="n">
        <f aca="false">IF($B517&gt;Input!$O$29,$E516,($E516+Input!$O$35)*(1+Input!$O$34/(100*12)))</f>
        <v>95980.2767511178</v>
      </c>
      <c r="F517" s="69" t="n">
        <f aca="false">IF($B517&gt;Input!$O$36,$F516,($F516+Input!$O$42)*(1+Input!$O$41/(100*12)))</f>
        <v>0</v>
      </c>
      <c r="G517" s="68"/>
      <c r="H517" s="69" t="n">
        <f aca="false">(IF(AND(($B517&gt;=Input!$O$22),($B517&lt;=Input!$O$24)),$H516+Input!$O$23/Input!$O$25,$H516))</f>
        <v>-200000</v>
      </c>
      <c r="I517" s="69" t="n">
        <f aca="false">(IF(AND(($B517&gt;Input!$O$29),($B517&lt;=Input!$O$31)),$I516+Input!$O$30/Input!$O$32,$I516))</f>
        <v>-200000</v>
      </c>
      <c r="J517" s="69" t="n">
        <f aca="false">(IF(AND(($B517&gt;=Input!$O$36),($B517&lt;=Input!$O$38)),$J516+Input!$O$37/Input!$O$39,$J516))</f>
        <v>0</v>
      </c>
      <c r="K517" s="69"/>
      <c r="L517" s="69" t="n">
        <f aca="false">$D517+$E517+$F517+$H517+$I517+$J517</f>
        <v>-216306.521412162</v>
      </c>
    </row>
    <row r="518" customFormat="false" ht="12.8" hidden="false" customHeight="false" outlineLevel="0" collapsed="false">
      <c r="A518" s="67" t="n">
        <v>514</v>
      </c>
      <c r="B518" s="68" t="n">
        <f aca="false">EOMONTH(Input!$C$7,A518)</f>
        <v>58561</v>
      </c>
      <c r="C518" s="68"/>
      <c r="D518" s="69" t="n">
        <f aca="false">IF($B518&gt;Input!$O$22,$D517,($D517+Input!$O$28)*(1+Input!$O$27/(100*12)))</f>
        <v>87713.2018367199</v>
      </c>
      <c r="E518" s="69" t="n">
        <f aca="false">IF($B518&gt;Input!$O$29,$E517,($E517+Input!$O$35)*(1+Input!$O$34/(100*12)))</f>
        <v>95980.2767511178</v>
      </c>
      <c r="F518" s="69" t="n">
        <f aca="false">IF($B518&gt;Input!$O$36,$F517,($F517+Input!$O$42)*(1+Input!$O$41/(100*12)))</f>
        <v>0</v>
      </c>
      <c r="G518" s="68"/>
      <c r="H518" s="69" t="n">
        <f aca="false">(IF(AND(($B518&gt;=Input!$O$22),($B518&lt;=Input!$O$24)),$H517+Input!$O$23/Input!$O$25,$H517))</f>
        <v>-200000</v>
      </c>
      <c r="I518" s="69" t="n">
        <f aca="false">(IF(AND(($B518&gt;Input!$O$29),($B518&lt;=Input!$O$31)),$I517+Input!$O$30/Input!$O$32,$I517))</f>
        <v>-200000</v>
      </c>
      <c r="J518" s="69" t="n">
        <f aca="false">(IF(AND(($B518&gt;=Input!$O$36),($B518&lt;=Input!$O$38)),$J517+Input!$O$37/Input!$O$39,$J517))</f>
        <v>0</v>
      </c>
      <c r="K518" s="69"/>
      <c r="L518" s="69" t="n">
        <f aca="false">$D518+$E518+$F518+$H518+$I518+$J518</f>
        <v>-216306.521412162</v>
      </c>
    </row>
    <row r="519" customFormat="false" ht="12.8" hidden="false" customHeight="false" outlineLevel="0" collapsed="false">
      <c r="A519" s="67" t="n">
        <v>515</v>
      </c>
      <c r="B519" s="68" t="n">
        <f aca="false">EOMONTH(Input!$C$7,A519)</f>
        <v>58592</v>
      </c>
      <c r="C519" s="68"/>
      <c r="D519" s="69" t="n">
        <f aca="false">IF($B519&gt;Input!$O$22,$D518,($D518+Input!$O$28)*(1+Input!$O$27/(100*12)))</f>
        <v>87713.2018367199</v>
      </c>
      <c r="E519" s="69" t="n">
        <f aca="false">IF($B519&gt;Input!$O$29,$E518,($E518+Input!$O$35)*(1+Input!$O$34/(100*12)))</f>
        <v>95980.2767511178</v>
      </c>
      <c r="F519" s="69" t="n">
        <f aca="false">IF($B519&gt;Input!$O$36,$F518,($F518+Input!$O$42)*(1+Input!$O$41/(100*12)))</f>
        <v>0</v>
      </c>
      <c r="G519" s="68"/>
      <c r="H519" s="69" t="n">
        <f aca="false">(IF(AND(($B519&gt;=Input!$O$22),($B519&lt;=Input!$O$24)),$H518+Input!$O$23/Input!$O$25,$H518))</f>
        <v>-200000</v>
      </c>
      <c r="I519" s="69" t="n">
        <f aca="false">(IF(AND(($B519&gt;Input!$O$29),($B519&lt;=Input!$O$31)),$I518+Input!$O$30/Input!$O$32,$I518))</f>
        <v>-200000</v>
      </c>
      <c r="J519" s="69" t="n">
        <f aca="false">(IF(AND(($B519&gt;=Input!$O$36),($B519&lt;=Input!$O$38)),$J518+Input!$O$37/Input!$O$39,$J518))</f>
        <v>0</v>
      </c>
      <c r="K519" s="69"/>
      <c r="L519" s="69" t="n">
        <f aca="false">$D519+$E519+$F519+$H519+$I519+$J519</f>
        <v>-216306.521412162</v>
      </c>
    </row>
    <row r="520" customFormat="false" ht="12.8" hidden="false" customHeight="false" outlineLevel="0" collapsed="false">
      <c r="A520" s="67" t="n">
        <v>516</v>
      </c>
      <c r="B520" s="68" t="n">
        <f aca="false">EOMONTH(Input!$C$7,A520)</f>
        <v>58622</v>
      </c>
      <c r="C520" s="68"/>
      <c r="D520" s="69" t="n">
        <f aca="false">IF($B520&gt;Input!$O$22,$D519,($D519+Input!$O$28)*(1+Input!$O$27/(100*12)))</f>
        <v>87713.2018367199</v>
      </c>
      <c r="E520" s="69" t="n">
        <f aca="false">IF($B520&gt;Input!$O$29,$E519,($E519+Input!$O$35)*(1+Input!$O$34/(100*12)))</f>
        <v>95980.2767511178</v>
      </c>
      <c r="F520" s="69" t="n">
        <f aca="false">IF($B520&gt;Input!$O$36,$F519,($F519+Input!$O$42)*(1+Input!$O$41/(100*12)))</f>
        <v>0</v>
      </c>
      <c r="G520" s="68"/>
      <c r="H520" s="69" t="n">
        <f aca="false">(IF(AND(($B520&gt;=Input!$O$22),($B520&lt;=Input!$O$24)),$H519+Input!$O$23/Input!$O$25,$H519))</f>
        <v>-200000</v>
      </c>
      <c r="I520" s="69" t="n">
        <f aca="false">(IF(AND(($B520&gt;Input!$O$29),($B520&lt;=Input!$O$31)),$I519+Input!$O$30/Input!$O$32,$I519))</f>
        <v>-200000</v>
      </c>
      <c r="J520" s="69" t="n">
        <f aca="false">(IF(AND(($B520&gt;=Input!$O$36),($B520&lt;=Input!$O$38)),$J519+Input!$O$37/Input!$O$39,$J519))</f>
        <v>0</v>
      </c>
      <c r="K520" s="69"/>
      <c r="L520" s="69" t="n">
        <f aca="false">$D520+$E520+$F520+$H520+$I520+$J520</f>
        <v>-216306.521412162</v>
      </c>
    </row>
    <row r="521" customFormat="false" ht="12.8" hidden="false" customHeight="false" outlineLevel="0" collapsed="false">
      <c r="A521" s="67" t="n">
        <v>517</v>
      </c>
      <c r="B521" s="68" t="n">
        <f aca="false">EOMONTH(Input!$C$7,A521)</f>
        <v>58653</v>
      </c>
      <c r="C521" s="68"/>
      <c r="D521" s="69" t="n">
        <f aca="false">IF($B521&gt;Input!$O$22,$D520,($D520+Input!$O$28)*(1+Input!$O$27/(100*12)))</f>
        <v>87713.2018367199</v>
      </c>
      <c r="E521" s="69" t="n">
        <f aca="false">IF($B521&gt;Input!$O$29,$E520,($E520+Input!$O$35)*(1+Input!$O$34/(100*12)))</f>
        <v>95980.2767511178</v>
      </c>
      <c r="F521" s="69" t="n">
        <f aca="false">IF($B521&gt;Input!$O$36,$F520,($F520+Input!$O$42)*(1+Input!$O$41/(100*12)))</f>
        <v>0</v>
      </c>
      <c r="G521" s="68"/>
      <c r="H521" s="69" t="n">
        <f aca="false">(IF(AND(($B521&gt;=Input!$O$22),($B521&lt;=Input!$O$24)),$H520+Input!$O$23/Input!$O$25,$H520))</f>
        <v>-200000</v>
      </c>
      <c r="I521" s="69" t="n">
        <f aca="false">(IF(AND(($B521&gt;Input!$O$29),($B521&lt;=Input!$O$31)),$I520+Input!$O$30/Input!$O$32,$I520))</f>
        <v>-200000</v>
      </c>
      <c r="J521" s="69" t="n">
        <f aca="false">(IF(AND(($B521&gt;=Input!$O$36),($B521&lt;=Input!$O$38)),$J520+Input!$O$37/Input!$O$39,$J520))</f>
        <v>0</v>
      </c>
      <c r="K521" s="69"/>
      <c r="L521" s="69" t="n">
        <f aca="false">$D521+$E521+$F521+$H521+$I521+$J521</f>
        <v>-216306.521412162</v>
      </c>
    </row>
    <row r="522" customFormat="false" ht="12.8" hidden="false" customHeight="false" outlineLevel="0" collapsed="false">
      <c r="A522" s="67" t="n">
        <v>518</v>
      </c>
      <c r="B522" s="68" t="n">
        <f aca="false">EOMONTH(Input!$C$7,A522)</f>
        <v>58684</v>
      </c>
      <c r="C522" s="68"/>
      <c r="D522" s="69" t="n">
        <f aca="false">IF($B522&gt;Input!$O$22,$D521,($D521+Input!$O$28)*(1+Input!$O$27/(100*12)))</f>
        <v>87713.2018367199</v>
      </c>
      <c r="E522" s="69" t="n">
        <f aca="false">IF($B522&gt;Input!$O$29,$E521,($E521+Input!$O$35)*(1+Input!$O$34/(100*12)))</f>
        <v>95980.2767511178</v>
      </c>
      <c r="F522" s="69" t="n">
        <f aca="false">IF($B522&gt;Input!$O$36,$F521,($F521+Input!$O$42)*(1+Input!$O$41/(100*12)))</f>
        <v>0</v>
      </c>
      <c r="G522" s="68"/>
      <c r="H522" s="69" t="n">
        <f aca="false">(IF(AND(($B522&gt;=Input!$O$22),($B522&lt;=Input!$O$24)),$H521+Input!$O$23/Input!$O$25,$H521))</f>
        <v>-200000</v>
      </c>
      <c r="I522" s="69" t="n">
        <f aca="false">(IF(AND(($B522&gt;Input!$O$29),($B522&lt;=Input!$O$31)),$I521+Input!$O$30/Input!$O$32,$I521))</f>
        <v>-200000</v>
      </c>
      <c r="J522" s="69" t="n">
        <f aca="false">(IF(AND(($B522&gt;=Input!$O$36),($B522&lt;=Input!$O$38)),$J521+Input!$O$37/Input!$O$39,$J521))</f>
        <v>0</v>
      </c>
      <c r="K522" s="69"/>
      <c r="L522" s="69" t="n">
        <f aca="false">$D522+$E522+$F522+$H522+$I522+$J522</f>
        <v>-216306.521412162</v>
      </c>
    </row>
    <row r="523" customFormat="false" ht="12.8" hidden="false" customHeight="false" outlineLevel="0" collapsed="false">
      <c r="A523" s="67" t="n">
        <v>519</v>
      </c>
      <c r="B523" s="68" t="n">
        <f aca="false">EOMONTH(Input!$C$7,A523)</f>
        <v>58714</v>
      </c>
      <c r="C523" s="68"/>
      <c r="D523" s="69" t="n">
        <f aca="false">IF($B523&gt;Input!$O$22,$D522,($D522+Input!$O$28)*(1+Input!$O$27/(100*12)))</f>
        <v>87713.2018367199</v>
      </c>
      <c r="E523" s="69" t="n">
        <f aca="false">IF($B523&gt;Input!$O$29,$E522,($E522+Input!$O$35)*(1+Input!$O$34/(100*12)))</f>
        <v>95980.2767511178</v>
      </c>
      <c r="F523" s="69" t="n">
        <f aca="false">IF($B523&gt;Input!$O$36,$F522,($F522+Input!$O$42)*(1+Input!$O$41/(100*12)))</f>
        <v>0</v>
      </c>
      <c r="G523" s="68"/>
      <c r="H523" s="69" t="n">
        <f aca="false">(IF(AND(($B523&gt;=Input!$O$22),($B523&lt;=Input!$O$24)),$H522+Input!$O$23/Input!$O$25,$H522))</f>
        <v>-200000</v>
      </c>
      <c r="I523" s="69" t="n">
        <f aca="false">(IF(AND(($B523&gt;Input!$O$29),($B523&lt;=Input!$O$31)),$I522+Input!$O$30/Input!$O$32,$I522))</f>
        <v>-200000</v>
      </c>
      <c r="J523" s="69" t="n">
        <f aca="false">(IF(AND(($B523&gt;=Input!$O$36),($B523&lt;=Input!$O$38)),$J522+Input!$O$37/Input!$O$39,$J522))</f>
        <v>0</v>
      </c>
      <c r="K523" s="69"/>
      <c r="L523" s="69" t="n">
        <f aca="false">$D523+$E523+$F523+$H523+$I523+$J523</f>
        <v>-216306.521412162</v>
      </c>
    </row>
    <row r="524" customFormat="false" ht="12.8" hidden="false" customHeight="false" outlineLevel="0" collapsed="false">
      <c r="A524" s="67" t="n">
        <v>520</v>
      </c>
      <c r="B524" s="68" t="n">
        <f aca="false">EOMONTH(Input!$C$7,A524)</f>
        <v>58745</v>
      </c>
      <c r="C524" s="68"/>
      <c r="D524" s="69" t="n">
        <f aca="false">IF($B524&gt;Input!$O$22,$D523,($D523+Input!$O$28)*(1+Input!$O$27/(100*12)))</f>
        <v>87713.2018367199</v>
      </c>
      <c r="E524" s="69" t="n">
        <f aca="false">IF($B524&gt;Input!$O$29,$E523,($E523+Input!$O$35)*(1+Input!$O$34/(100*12)))</f>
        <v>95980.2767511178</v>
      </c>
      <c r="F524" s="69" t="n">
        <f aca="false">IF($B524&gt;Input!$O$36,$F523,($F523+Input!$O$42)*(1+Input!$O$41/(100*12)))</f>
        <v>0</v>
      </c>
      <c r="G524" s="68"/>
      <c r="H524" s="69" t="n">
        <f aca="false">(IF(AND(($B524&gt;=Input!$O$22),($B524&lt;=Input!$O$24)),$H523+Input!$O$23/Input!$O$25,$H523))</f>
        <v>-200000</v>
      </c>
      <c r="I524" s="69" t="n">
        <f aca="false">(IF(AND(($B524&gt;Input!$O$29),($B524&lt;=Input!$O$31)),$I523+Input!$O$30/Input!$O$32,$I523))</f>
        <v>-200000</v>
      </c>
      <c r="J524" s="69" t="n">
        <f aca="false">(IF(AND(($B524&gt;=Input!$O$36),($B524&lt;=Input!$O$38)),$J523+Input!$O$37/Input!$O$39,$J523))</f>
        <v>0</v>
      </c>
      <c r="K524" s="69"/>
      <c r="L524" s="69" t="n">
        <f aca="false">$D524+$E524+$F524+$H524+$I524+$J524</f>
        <v>-216306.521412162</v>
      </c>
    </row>
    <row r="525" customFormat="false" ht="12.8" hidden="false" customHeight="false" outlineLevel="0" collapsed="false">
      <c r="A525" s="67" t="n">
        <v>521</v>
      </c>
      <c r="B525" s="68" t="n">
        <f aca="false">EOMONTH(Input!$C$7,A525)</f>
        <v>58775</v>
      </c>
      <c r="C525" s="68"/>
      <c r="D525" s="69" t="n">
        <f aca="false">IF($B525&gt;Input!$O$22,$D524,($D524+Input!$O$28)*(1+Input!$O$27/(100*12)))</f>
        <v>87713.2018367199</v>
      </c>
      <c r="E525" s="69" t="n">
        <f aca="false">IF($B525&gt;Input!$O$29,$E524,($E524+Input!$O$35)*(1+Input!$O$34/(100*12)))</f>
        <v>95980.2767511178</v>
      </c>
      <c r="F525" s="69" t="n">
        <f aca="false">IF($B525&gt;Input!$O$36,$F524,($F524+Input!$O$42)*(1+Input!$O$41/(100*12)))</f>
        <v>0</v>
      </c>
      <c r="G525" s="68"/>
      <c r="H525" s="69" t="n">
        <f aca="false">(IF(AND(($B525&gt;=Input!$O$22),($B525&lt;=Input!$O$24)),$H524+Input!$O$23/Input!$O$25,$H524))</f>
        <v>-200000</v>
      </c>
      <c r="I525" s="69" t="n">
        <f aca="false">(IF(AND(($B525&gt;Input!$O$29),($B525&lt;=Input!$O$31)),$I524+Input!$O$30/Input!$O$32,$I524))</f>
        <v>-200000</v>
      </c>
      <c r="J525" s="69" t="n">
        <f aca="false">(IF(AND(($B525&gt;=Input!$O$36),($B525&lt;=Input!$O$38)),$J524+Input!$O$37/Input!$O$39,$J524))</f>
        <v>0</v>
      </c>
      <c r="K525" s="69"/>
      <c r="L525" s="69" t="n">
        <f aca="false">$D525+$E525+$F525+$H525+$I525+$J525</f>
        <v>-216306.521412162</v>
      </c>
    </row>
    <row r="526" customFormat="false" ht="12.8" hidden="false" customHeight="false" outlineLevel="0" collapsed="false">
      <c r="A526" s="67" t="n">
        <v>522</v>
      </c>
      <c r="B526" s="68" t="n">
        <f aca="false">EOMONTH(Input!$C$7,A526)</f>
        <v>58806</v>
      </c>
      <c r="C526" s="68"/>
      <c r="D526" s="69" t="n">
        <f aca="false">IF($B526&gt;Input!$O$22,$D525,($D525+Input!$O$28)*(1+Input!$O$27/(100*12)))</f>
        <v>87713.2018367199</v>
      </c>
      <c r="E526" s="69" t="n">
        <f aca="false">IF($B526&gt;Input!$O$29,$E525,($E525+Input!$O$35)*(1+Input!$O$34/(100*12)))</f>
        <v>95980.2767511178</v>
      </c>
      <c r="F526" s="69" t="n">
        <f aca="false">IF($B526&gt;Input!$O$36,$F525,($F525+Input!$O$42)*(1+Input!$O$41/(100*12)))</f>
        <v>0</v>
      </c>
      <c r="G526" s="68"/>
      <c r="H526" s="69" t="n">
        <f aca="false">(IF(AND(($B526&gt;=Input!$O$22),($B526&lt;=Input!$O$24)),$H525+Input!$O$23/Input!$O$25,$H525))</f>
        <v>-200000</v>
      </c>
      <c r="I526" s="69" t="n">
        <f aca="false">(IF(AND(($B526&gt;Input!$O$29),($B526&lt;=Input!$O$31)),$I525+Input!$O$30/Input!$O$32,$I525))</f>
        <v>-200000</v>
      </c>
      <c r="J526" s="69" t="n">
        <f aca="false">(IF(AND(($B526&gt;=Input!$O$36),($B526&lt;=Input!$O$38)),$J525+Input!$O$37/Input!$O$39,$J525))</f>
        <v>0</v>
      </c>
      <c r="K526" s="69"/>
      <c r="L526" s="69" t="n">
        <f aca="false">$D526+$E526+$F526+$H526+$I526+$J526</f>
        <v>-216306.521412162</v>
      </c>
    </row>
    <row r="527" customFormat="false" ht="12.8" hidden="false" customHeight="false" outlineLevel="0" collapsed="false">
      <c r="A527" s="67" t="n">
        <v>523</v>
      </c>
      <c r="B527" s="68" t="n">
        <f aca="false">EOMONTH(Input!$C$7,A527)</f>
        <v>58837</v>
      </c>
      <c r="C527" s="68"/>
      <c r="D527" s="69" t="n">
        <f aca="false">IF($B527&gt;Input!$O$22,$D526,($D526+Input!$O$28)*(1+Input!$O$27/(100*12)))</f>
        <v>87713.2018367199</v>
      </c>
      <c r="E527" s="69" t="n">
        <f aca="false">IF($B527&gt;Input!$O$29,$E526,($E526+Input!$O$35)*(1+Input!$O$34/(100*12)))</f>
        <v>95980.2767511178</v>
      </c>
      <c r="F527" s="69" t="n">
        <f aca="false">IF($B527&gt;Input!$O$36,$F526,($F526+Input!$O$42)*(1+Input!$O$41/(100*12)))</f>
        <v>0</v>
      </c>
      <c r="G527" s="68"/>
      <c r="H527" s="69" t="n">
        <f aca="false">(IF(AND(($B527&gt;=Input!$O$22),($B527&lt;=Input!$O$24)),$H526+Input!$O$23/Input!$O$25,$H526))</f>
        <v>-200000</v>
      </c>
      <c r="I527" s="69" t="n">
        <f aca="false">(IF(AND(($B527&gt;Input!$O$29),($B527&lt;=Input!$O$31)),$I526+Input!$O$30/Input!$O$32,$I526))</f>
        <v>-200000</v>
      </c>
      <c r="J527" s="69" t="n">
        <f aca="false">(IF(AND(($B527&gt;=Input!$O$36),($B527&lt;=Input!$O$38)),$J526+Input!$O$37/Input!$O$39,$J526))</f>
        <v>0</v>
      </c>
      <c r="K527" s="69"/>
      <c r="L527" s="69" t="n">
        <f aca="false">$D527+$E527+$F527+$H527+$I527+$J527</f>
        <v>-216306.521412162</v>
      </c>
    </row>
    <row r="528" customFormat="false" ht="12.8" hidden="false" customHeight="false" outlineLevel="0" collapsed="false">
      <c r="A528" s="67" t="n">
        <v>524</v>
      </c>
      <c r="B528" s="68" t="n">
        <f aca="false">EOMONTH(Input!$C$7,A528)</f>
        <v>58865</v>
      </c>
      <c r="C528" s="68"/>
      <c r="D528" s="69" t="n">
        <f aca="false">IF($B528&gt;Input!$O$22,$D527,($D527+Input!$O$28)*(1+Input!$O$27/(100*12)))</f>
        <v>87713.2018367199</v>
      </c>
      <c r="E528" s="69" t="n">
        <f aca="false">IF($B528&gt;Input!$O$29,$E527,($E527+Input!$O$35)*(1+Input!$O$34/(100*12)))</f>
        <v>95980.2767511178</v>
      </c>
      <c r="F528" s="69" t="n">
        <f aca="false">IF($B528&gt;Input!$O$36,$F527,($F527+Input!$O$42)*(1+Input!$O$41/(100*12)))</f>
        <v>0</v>
      </c>
      <c r="G528" s="68"/>
      <c r="H528" s="69" t="n">
        <f aca="false">(IF(AND(($B528&gt;=Input!$O$22),($B528&lt;=Input!$O$24)),$H527+Input!$O$23/Input!$O$25,$H527))</f>
        <v>-200000</v>
      </c>
      <c r="I528" s="69" t="n">
        <f aca="false">(IF(AND(($B528&gt;Input!$O$29),($B528&lt;=Input!$O$31)),$I527+Input!$O$30/Input!$O$32,$I527))</f>
        <v>-200000</v>
      </c>
      <c r="J528" s="69" t="n">
        <f aca="false">(IF(AND(($B528&gt;=Input!$O$36),($B528&lt;=Input!$O$38)),$J527+Input!$O$37/Input!$O$39,$J527))</f>
        <v>0</v>
      </c>
      <c r="K528" s="69"/>
      <c r="L528" s="69" t="n">
        <f aca="false">$D528+$E528+$F528+$H528+$I528+$J528</f>
        <v>-216306.521412162</v>
      </c>
    </row>
    <row r="529" customFormat="false" ht="12.8" hidden="false" customHeight="false" outlineLevel="0" collapsed="false">
      <c r="A529" s="67" t="n">
        <v>525</v>
      </c>
      <c r="B529" s="68" t="n">
        <f aca="false">EOMONTH(Input!$C$7,A529)</f>
        <v>58896</v>
      </c>
      <c r="C529" s="68"/>
      <c r="D529" s="69" t="n">
        <f aca="false">IF($B529&gt;Input!$O$22,$D528,($D528+Input!$O$28)*(1+Input!$O$27/(100*12)))</f>
        <v>87713.2018367199</v>
      </c>
      <c r="E529" s="69" t="n">
        <f aca="false">IF($B529&gt;Input!$O$29,$E528,($E528+Input!$O$35)*(1+Input!$O$34/(100*12)))</f>
        <v>95980.2767511178</v>
      </c>
      <c r="F529" s="69" t="n">
        <f aca="false">IF($B529&gt;Input!$O$36,$F528,($F528+Input!$O$42)*(1+Input!$O$41/(100*12)))</f>
        <v>0</v>
      </c>
      <c r="G529" s="68"/>
      <c r="H529" s="69" t="n">
        <f aca="false">(IF(AND(($B529&gt;=Input!$O$22),($B529&lt;=Input!$O$24)),$H528+Input!$O$23/Input!$O$25,$H528))</f>
        <v>-200000</v>
      </c>
      <c r="I529" s="69" t="n">
        <f aca="false">(IF(AND(($B529&gt;Input!$O$29),($B529&lt;=Input!$O$31)),$I528+Input!$O$30/Input!$O$32,$I528))</f>
        <v>-200000</v>
      </c>
      <c r="J529" s="69" t="n">
        <f aca="false">(IF(AND(($B529&gt;=Input!$O$36),($B529&lt;=Input!$O$38)),$J528+Input!$O$37/Input!$O$39,$J528))</f>
        <v>0</v>
      </c>
      <c r="K529" s="69"/>
      <c r="L529" s="69" t="n">
        <f aca="false">$D529+$E529+$F529+$H529+$I529+$J529</f>
        <v>-216306.521412162</v>
      </c>
    </row>
    <row r="530" customFormat="false" ht="12.8" hidden="false" customHeight="false" outlineLevel="0" collapsed="false">
      <c r="A530" s="67" t="n">
        <v>526</v>
      </c>
      <c r="B530" s="68" t="n">
        <f aca="false">EOMONTH(Input!$C$7,A530)</f>
        <v>58926</v>
      </c>
      <c r="C530" s="68"/>
      <c r="D530" s="69" t="n">
        <f aca="false">IF($B530&gt;Input!$O$22,$D529,($D529+Input!$O$28)*(1+Input!$O$27/(100*12)))</f>
        <v>87713.2018367199</v>
      </c>
      <c r="E530" s="69" t="n">
        <f aca="false">IF($B530&gt;Input!$O$29,$E529,($E529+Input!$O$35)*(1+Input!$O$34/(100*12)))</f>
        <v>95980.2767511178</v>
      </c>
      <c r="F530" s="69" t="n">
        <f aca="false">IF($B530&gt;Input!$O$36,$F529,($F529+Input!$O$42)*(1+Input!$O$41/(100*12)))</f>
        <v>0</v>
      </c>
      <c r="G530" s="68"/>
      <c r="H530" s="69" t="n">
        <f aca="false">(IF(AND(($B530&gt;=Input!$O$22),($B530&lt;=Input!$O$24)),$H529+Input!$O$23/Input!$O$25,$H529))</f>
        <v>-200000</v>
      </c>
      <c r="I530" s="69" t="n">
        <f aca="false">(IF(AND(($B530&gt;Input!$O$29),($B530&lt;=Input!$O$31)),$I529+Input!$O$30/Input!$O$32,$I529))</f>
        <v>-200000</v>
      </c>
      <c r="J530" s="69" t="n">
        <f aca="false">(IF(AND(($B530&gt;=Input!$O$36),($B530&lt;=Input!$O$38)),$J529+Input!$O$37/Input!$O$39,$J529))</f>
        <v>0</v>
      </c>
      <c r="K530" s="69"/>
      <c r="L530" s="69" t="n">
        <f aca="false">$D530+$E530+$F530+$H530+$I530+$J530</f>
        <v>-216306.521412162</v>
      </c>
    </row>
    <row r="531" customFormat="false" ht="12.8" hidden="false" customHeight="false" outlineLevel="0" collapsed="false">
      <c r="A531" s="67" t="n">
        <v>527</v>
      </c>
      <c r="B531" s="68" t="n">
        <f aca="false">EOMONTH(Input!$C$7,A531)</f>
        <v>58957</v>
      </c>
      <c r="C531" s="68"/>
      <c r="D531" s="69" t="n">
        <f aca="false">IF($B531&gt;Input!$O$22,$D530,($D530+Input!$O$28)*(1+Input!$O$27/(100*12)))</f>
        <v>87713.2018367199</v>
      </c>
      <c r="E531" s="69" t="n">
        <f aca="false">IF($B531&gt;Input!$O$29,$E530,($E530+Input!$O$35)*(1+Input!$O$34/(100*12)))</f>
        <v>95980.2767511178</v>
      </c>
      <c r="F531" s="69" t="n">
        <f aca="false">IF($B531&gt;Input!$O$36,$F530,($F530+Input!$O$42)*(1+Input!$O$41/(100*12)))</f>
        <v>0</v>
      </c>
      <c r="G531" s="68"/>
      <c r="H531" s="69" t="n">
        <f aca="false">(IF(AND(($B531&gt;=Input!$O$22),($B531&lt;=Input!$O$24)),$H530+Input!$O$23/Input!$O$25,$H530))</f>
        <v>-200000</v>
      </c>
      <c r="I531" s="69" t="n">
        <f aca="false">(IF(AND(($B531&gt;Input!$O$29),($B531&lt;=Input!$O$31)),$I530+Input!$O$30/Input!$O$32,$I530))</f>
        <v>-200000</v>
      </c>
      <c r="J531" s="69" t="n">
        <f aca="false">(IF(AND(($B531&gt;=Input!$O$36),($B531&lt;=Input!$O$38)),$J530+Input!$O$37/Input!$O$39,$J530))</f>
        <v>0</v>
      </c>
      <c r="K531" s="69"/>
      <c r="L531" s="69" t="n">
        <f aca="false">$D531+$E531+$F531+$H531+$I531+$J531</f>
        <v>-216306.521412162</v>
      </c>
    </row>
    <row r="532" customFormat="false" ht="12.8" hidden="false" customHeight="false" outlineLevel="0" collapsed="false">
      <c r="A532" s="67" t="n">
        <v>528</v>
      </c>
      <c r="B532" s="68" t="n">
        <f aca="false">EOMONTH(Input!$C$7,A532)</f>
        <v>58987</v>
      </c>
      <c r="C532" s="68"/>
      <c r="D532" s="69" t="n">
        <f aca="false">IF($B532&gt;Input!$O$22,$D531,($D531+Input!$O$28)*(1+Input!$O$27/(100*12)))</f>
        <v>87713.2018367199</v>
      </c>
      <c r="E532" s="69" t="n">
        <f aca="false">IF($B532&gt;Input!$O$29,$E531,($E531+Input!$O$35)*(1+Input!$O$34/(100*12)))</f>
        <v>95980.2767511178</v>
      </c>
      <c r="F532" s="69" t="n">
        <f aca="false">IF($B532&gt;Input!$O$36,$F531,($F531+Input!$O$42)*(1+Input!$O$41/(100*12)))</f>
        <v>0</v>
      </c>
      <c r="G532" s="68"/>
      <c r="H532" s="69" t="n">
        <f aca="false">(IF(AND(($B532&gt;=Input!$O$22),($B532&lt;=Input!$O$24)),$H531+Input!$O$23/Input!$O$25,$H531))</f>
        <v>-200000</v>
      </c>
      <c r="I532" s="69" t="n">
        <f aca="false">(IF(AND(($B532&gt;Input!$O$29),($B532&lt;=Input!$O$31)),$I531+Input!$O$30/Input!$O$32,$I531))</f>
        <v>-200000</v>
      </c>
      <c r="J532" s="69" t="n">
        <f aca="false">(IF(AND(($B532&gt;=Input!$O$36),($B532&lt;=Input!$O$38)),$J531+Input!$O$37/Input!$O$39,$J531))</f>
        <v>0</v>
      </c>
      <c r="K532" s="69"/>
      <c r="L532" s="69" t="n">
        <f aca="false">$D532+$E532+$F532+$H532+$I532+$J532</f>
        <v>-216306.521412162</v>
      </c>
    </row>
    <row r="533" customFormat="false" ht="12.8" hidden="false" customHeight="false" outlineLevel="0" collapsed="false">
      <c r="A533" s="67" t="n">
        <v>529</v>
      </c>
      <c r="B533" s="68" t="n">
        <f aca="false">EOMONTH(Input!$C$7,A533)</f>
        <v>59018</v>
      </c>
      <c r="C533" s="68"/>
      <c r="D533" s="69" t="n">
        <f aca="false">IF($B533&gt;Input!$O$22,$D532,($D532+Input!$O$28)*(1+Input!$O$27/(100*12)))</f>
        <v>87713.2018367199</v>
      </c>
      <c r="E533" s="69" t="n">
        <f aca="false">IF($B533&gt;Input!$O$29,$E532,($E532+Input!$O$35)*(1+Input!$O$34/(100*12)))</f>
        <v>95980.2767511178</v>
      </c>
      <c r="F533" s="69" t="n">
        <f aca="false">IF($B533&gt;Input!$O$36,$F532,($F532+Input!$O$42)*(1+Input!$O$41/(100*12)))</f>
        <v>0</v>
      </c>
      <c r="G533" s="68"/>
      <c r="H533" s="69" t="n">
        <f aca="false">(IF(AND(($B533&gt;=Input!$O$22),($B533&lt;=Input!$O$24)),$H532+Input!$O$23/Input!$O$25,$H532))</f>
        <v>-200000</v>
      </c>
      <c r="I533" s="69" t="n">
        <f aca="false">(IF(AND(($B533&gt;Input!$O$29),($B533&lt;=Input!$O$31)),$I532+Input!$O$30/Input!$O$32,$I532))</f>
        <v>-200000</v>
      </c>
      <c r="J533" s="69" t="n">
        <f aca="false">(IF(AND(($B533&gt;=Input!$O$36),($B533&lt;=Input!$O$38)),$J532+Input!$O$37/Input!$O$39,$J532))</f>
        <v>0</v>
      </c>
      <c r="K533" s="69"/>
      <c r="L533" s="69" t="n">
        <f aca="false">$D533+$E533+$F533+$H533+$I533+$J533</f>
        <v>-216306.521412162</v>
      </c>
    </row>
    <row r="534" customFormat="false" ht="12.8" hidden="false" customHeight="false" outlineLevel="0" collapsed="false">
      <c r="A534" s="67" t="n">
        <v>530</v>
      </c>
      <c r="B534" s="68" t="n">
        <f aca="false">EOMONTH(Input!$C$7,A534)</f>
        <v>59049</v>
      </c>
      <c r="C534" s="68"/>
      <c r="D534" s="69" t="n">
        <f aca="false">IF($B534&gt;Input!$O$22,$D533,($D533+Input!$O$28)*(1+Input!$O$27/(100*12)))</f>
        <v>87713.2018367199</v>
      </c>
      <c r="E534" s="69" t="n">
        <f aca="false">IF($B534&gt;Input!$O$29,$E533,($E533+Input!$O$35)*(1+Input!$O$34/(100*12)))</f>
        <v>95980.2767511178</v>
      </c>
      <c r="F534" s="69" t="n">
        <f aca="false">IF($B534&gt;Input!$O$36,$F533,($F533+Input!$O$42)*(1+Input!$O$41/(100*12)))</f>
        <v>0</v>
      </c>
      <c r="G534" s="68"/>
      <c r="H534" s="69" t="n">
        <f aca="false">(IF(AND(($B534&gt;=Input!$O$22),($B534&lt;=Input!$O$24)),$H533+Input!$O$23/Input!$O$25,$H533))</f>
        <v>-200000</v>
      </c>
      <c r="I534" s="69" t="n">
        <f aca="false">(IF(AND(($B534&gt;Input!$O$29),($B534&lt;=Input!$O$31)),$I533+Input!$O$30/Input!$O$32,$I533))</f>
        <v>-200000</v>
      </c>
      <c r="J534" s="69" t="n">
        <f aca="false">(IF(AND(($B534&gt;=Input!$O$36),($B534&lt;=Input!$O$38)),$J533+Input!$O$37/Input!$O$39,$J533))</f>
        <v>0</v>
      </c>
      <c r="K534" s="69"/>
      <c r="L534" s="69" t="n">
        <f aca="false">$D534+$E534+$F534+$H534+$I534+$J534</f>
        <v>-216306.521412162</v>
      </c>
    </row>
    <row r="535" customFormat="false" ht="12.8" hidden="false" customHeight="false" outlineLevel="0" collapsed="false">
      <c r="A535" s="67" t="n">
        <v>531</v>
      </c>
      <c r="B535" s="68" t="n">
        <f aca="false">EOMONTH(Input!$C$7,A535)</f>
        <v>59079</v>
      </c>
      <c r="C535" s="68"/>
      <c r="D535" s="69" t="n">
        <f aca="false">IF($B535&gt;Input!$O$22,$D534,($D534+Input!$O$28)*(1+Input!$O$27/(100*12)))</f>
        <v>87713.2018367199</v>
      </c>
      <c r="E535" s="69" t="n">
        <f aca="false">IF($B535&gt;Input!$O$29,$E534,($E534+Input!$O$35)*(1+Input!$O$34/(100*12)))</f>
        <v>95980.2767511178</v>
      </c>
      <c r="F535" s="69" t="n">
        <f aca="false">IF($B535&gt;Input!$O$36,$F534,($F534+Input!$O$42)*(1+Input!$O$41/(100*12)))</f>
        <v>0</v>
      </c>
      <c r="G535" s="68"/>
      <c r="H535" s="69" t="n">
        <f aca="false">(IF(AND(($B535&gt;=Input!$O$22),($B535&lt;=Input!$O$24)),$H534+Input!$O$23/Input!$O$25,$H534))</f>
        <v>-200000</v>
      </c>
      <c r="I535" s="69" t="n">
        <f aca="false">(IF(AND(($B535&gt;Input!$O$29),($B535&lt;=Input!$O$31)),$I534+Input!$O$30/Input!$O$32,$I534))</f>
        <v>-200000</v>
      </c>
      <c r="J535" s="69" t="n">
        <f aca="false">(IF(AND(($B535&gt;=Input!$O$36),($B535&lt;=Input!$O$38)),$J534+Input!$O$37/Input!$O$39,$J534))</f>
        <v>0</v>
      </c>
      <c r="K535" s="69"/>
      <c r="L535" s="69" t="n">
        <f aca="false">$D535+$E535+$F535+$H535+$I535+$J535</f>
        <v>-216306.521412162</v>
      </c>
    </row>
    <row r="536" customFormat="false" ht="12.8" hidden="false" customHeight="false" outlineLevel="0" collapsed="false">
      <c r="A536" s="67" t="n">
        <v>532</v>
      </c>
      <c r="B536" s="68" t="n">
        <f aca="false">EOMONTH(Input!$C$7,A536)</f>
        <v>59110</v>
      </c>
      <c r="C536" s="68"/>
      <c r="D536" s="69" t="n">
        <f aca="false">IF($B536&gt;Input!$O$22,$D535,($D535+Input!$O$28)*(1+Input!$O$27/(100*12)))</f>
        <v>87713.2018367199</v>
      </c>
      <c r="E536" s="69" t="n">
        <f aca="false">IF($B536&gt;Input!$O$29,$E535,($E535+Input!$O$35)*(1+Input!$O$34/(100*12)))</f>
        <v>95980.2767511178</v>
      </c>
      <c r="F536" s="69" t="n">
        <f aca="false">IF($B536&gt;Input!$O$36,$F535,($F535+Input!$O$42)*(1+Input!$O$41/(100*12)))</f>
        <v>0</v>
      </c>
      <c r="G536" s="68"/>
      <c r="H536" s="69" t="n">
        <f aca="false">(IF(AND(($B536&gt;=Input!$O$22),($B536&lt;=Input!$O$24)),$H535+Input!$O$23/Input!$O$25,$H535))</f>
        <v>-200000</v>
      </c>
      <c r="I536" s="69" t="n">
        <f aca="false">(IF(AND(($B536&gt;Input!$O$29),($B536&lt;=Input!$O$31)),$I535+Input!$O$30/Input!$O$32,$I535))</f>
        <v>-200000</v>
      </c>
      <c r="J536" s="69" t="n">
        <f aca="false">(IF(AND(($B536&gt;=Input!$O$36),($B536&lt;=Input!$O$38)),$J535+Input!$O$37/Input!$O$39,$J535))</f>
        <v>0</v>
      </c>
      <c r="K536" s="69"/>
      <c r="L536" s="69" t="n">
        <f aca="false">$D536+$E536+$F536+$H536+$I536+$J536</f>
        <v>-216306.521412162</v>
      </c>
    </row>
    <row r="537" customFormat="false" ht="12.8" hidden="false" customHeight="false" outlineLevel="0" collapsed="false">
      <c r="A537" s="67" t="n">
        <v>533</v>
      </c>
      <c r="B537" s="68" t="n">
        <f aca="false">EOMONTH(Input!$C$7,A537)</f>
        <v>59140</v>
      </c>
      <c r="C537" s="68"/>
      <c r="D537" s="69" t="n">
        <f aca="false">IF($B537&gt;Input!$O$22,$D536,($D536+Input!$O$28)*(1+Input!$O$27/(100*12)))</f>
        <v>87713.2018367199</v>
      </c>
      <c r="E537" s="69" t="n">
        <f aca="false">IF($B537&gt;Input!$O$29,$E536,($E536+Input!$O$35)*(1+Input!$O$34/(100*12)))</f>
        <v>95980.2767511178</v>
      </c>
      <c r="F537" s="69" t="n">
        <f aca="false">IF($B537&gt;Input!$O$36,$F536,($F536+Input!$O$42)*(1+Input!$O$41/(100*12)))</f>
        <v>0</v>
      </c>
      <c r="G537" s="68"/>
      <c r="H537" s="69" t="n">
        <f aca="false">(IF(AND(($B537&gt;=Input!$O$22),($B537&lt;=Input!$O$24)),$H536+Input!$O$23/Input!$O$25,$H536))</f>
        <v>-200000</v>
      </c>
      <c r="I537" s="69" t="n">
        <f aca="false">(IF(AND(($B537&gt;Input!$O$29),($B537&lt;=Input!$O$31)),$I536+Input!$O$30/Input!$O$32,$I536))</f>
        <v>-200000</v>
      </c>
      <c r="J537" s="69" t="n">
        <f aca="false">(IF(AND(($B537&gt;=Input!$O$36),($B537&lt;=Input!$O$38)),$J536+Input!$O$37/Input!$O$39,$J536))</f>
        <v>0</v>
      </c>
      <c r="K537" s="69"/>
      <c r="L537" s="69" t="n">
        <f aca="false">$D537+$E537+$F537+$H537+$I537+$J537</f>
        <v>-216306.521412162</v>
      </c>
    </row>
    <row r="538" customFormat="false" ht="12.8" hidden="false" customHeight="false" outlineLevel="0" collapsed="false">
      <c r="A538" s="67" t="n">
        <v>534</v>
      </c>
      <c r="B538" s="68" t="n">
        <f aca="false">EOMONTH(Input!$C$7,A538)</f>
        <v>59171</v>
      </c>
      <c r="C538" s="68"/>
      <c r="D538" s="69" t="n">
        <f aca="false">IF($B538&gt;Input!$O$22,$D537,($D537+Input!$O$28)*(1+Input!$O$27/(100*12)))</f>
        <v>87713.2018367199</v>
      </c>
      <c r="E538" s="69" t="n">
        <f aca="false">IF($B538&gt;Input!$O$29,$E537,($E537+Input!$O$35)*(1+Input!$O$34/(100*12)))</f>
        <v>95980.2767511178</v>
      </c>
      <c r="F538" s="69" t="n">
        <f aca="false">IF($B538&gt;Input!$O$36,$F537,($F537+Input!$O$42)*(1+Input!$O$41/(100*12)))</f>
        <v>0</v>
      </c>
      <c r="G538" s="68"/>
      <c r="H538" s="69" t="n">
        <f aca="false">(IF(AND(($B538&gt;=Input!$O$22),($B538&lt;=Input!$O$24)),$H537+Input!$O$23/Input!$O$25,$H537))</f>
        <v>-200000</v>
      </c>
      <c r="I538" s="69" t="n">
        <f aca="false">(IF(AND(($B538&gt;Input!$O$29),($B538&lt;=Input!$O$31)),$I537+Input!$O$30/Input!$O$32,$I537))</f>
        <v>-200000</v>
      </c>
      <c r="J538" s="69" t="n">
        <f aca="false">(IF(AND(($B538&gt;=Input!$O$36),($B538&lt;=Input!$O$38)),$J537+Input!$O$37/Input!$O$39,$J537))</f>
        <v>0</v>
      </c>
      <c r="K538" s="69"/>
      <c r="L538" s="69" t="n">
        <f aca="false">$D538+$E538+$F538+$H538+$I538+$J538</f>
        <v>-216306.521412162</v>
      </c>
    </row>
    <row r="539" customFormat="false" ht="12.8" hidden="false" customHeight="false" outlineLevel="0" collapsed="false">
      <c r="A539" s="67" t="n">
        <v>535</v>
      </c>
      <c r="B539" s="68" t="n">
        <f aca="false">EOMONTH(Input!$C$7,A539)</f>
        <v>59202</v>
      </c>
      <c r="C539" s="68"/>
      <c r="D539" s="69" t="n">
        <f aca="false">IF($B539&gt;Input!$O$22,$D538,($D538+Input!$O$28)*(1+Input!$O$27/(100*12)))</f>
        <v>87713.2018367199</v>
      </c>
      <c r="E539" s="69" t="n">
        <f aca="false">IF($B539&gt;Input!$O$29,$E538,($E538+Input!$O$35)*(1+Input!$O$34/(100*12)))</f>
        <v>95980.2767511178</v>
      </c>
      <c r="F539" s="69" t="n">
        <f aca="false">IF($B539&gt;Input!$O$36,$F538,($F538+Input!$O$42)*(1+Input!$O$41/(100*12)))</f>
        <v>0</v>
      </c>
      <c r="G539" s="68"/>
      <c r="H539" s="69" t="n">
        <f aca="false">(IF(AND(($B539&gt;=Input!$O$22),($B539&lt;=Input!$O$24)),$H538+Input!$O$23/Input!$O$25,$H538))</f>
        <v>-200000</v>
      </c>
      <c r="I539" s="69" t="n">
        <f aca="false">(IF(AND(($B539&gt;Input!$O$29),($B539&lt;=Input!$O$31)),$I538+Input!$O$30/Input!$O$32,$I538))</f>
        <v>-200000</v>
      </c>
      <c r="J539" s="69" t="n">
        <f aca="false">(IF(AND(($B539&gt;=Input!$O$36),($B539&lt;=Input!$O$38)),$J538+Input!$O$37/Input!$O$39,$J538))</f>
        <v>0</v>
      </c>
      <c r="K539" s="69"/>
      <c r="L539" s="69" t="n">
        <f aca="false">$D539+$E539+$F539+$H539+$I539+$J539</f>
        <v>-216306.521412162</v>
      </c>
    </row>
    <row r="540" customFormat="false" ht="12.8" hidden="false" customHeight="false" outlineLevel="0" collapsed="false">
      <c r="A540" s="67" t="n">
        <v>536</v>
      </c>
      <c r="B540" s="68" t="n">
        <f aca="false">EOMONTH(Input!$C$7,A540)</f>
        <v>59230</v>
      </c>
      <c r="C540" s="68"/>
      <c r="D540" s="69" t="n">
        <f aca="false">IF($B540&gt;Input!$O$22,$D539,($D539+Input!$O$28)*(1+Input!$O$27/(100*12)))</f>
        <v>87713.2018367199</v>
      </c>
      <c r="E540" s="69" t="n">
        <f aca="false">IF($B540&gt;Input!$O$29,$E539,($E539+Input!$O$35)*(1+Input!$O$34/(100*12)))</f>
        <v>95980.2767511178</v>
      </c>
      <c r="F540" s="69" t="n">
        <f aca="false">IF($B540&gt;Input!$O$36,$F539,($F539+Input!$O$42)*(1+Input!$O$41/(100*12)))</f>
        <v>0</v>
      </c>
      <c r="G540" s="68"/>
      <c r="H540" s="69" t="n">
        <f aca="false">(IF(AND(($B540&gt;=Input!$O$22),($B540&lt;=Input!$O$24)),$H539+Input!$O$23/Input!$O$25,$H539))</f>
        <v>-200000</v>
      </c>
      <c r="I540" s="69" t="n">
        <f aca="false">(IF(AND(($B540&gt;Input!$O$29),($B540&lt;=Input!$O$31)),$I539+Input!$O$30/Input!$O$32,$I539))</f>
        <v>-200000</v>
      </c>
      <c r="J540" s="69" t="n">
        <f aca="false">(IF(AND(($B540&gt;=Input!$O$36),($B540&lt;=Input!$O$38)),$J539+Input!$O$37/Input!$O$39,$J539))</f>
        <v>0</v>
      </c>
      <c r="K540" s="69"/>
      <c r="L540" s="69" t="n">
        <f aca="false">$D540+$E540+$F540+$H540+$I540+$J540</f>
        <v>-216306.521412162</v>
      </c>
    </row>
    <row r="541" customFormat="false" ht="12.8" hidden="false" customHeight="false" outlineLevel="0" collapsed="false">
      <c r="A541" s="67" t="n">
        <v>537</v>
      </c>
      <c r="B541" s="68" t="n">
        <f aca="false">EOMONTH(Input!$C$7,A541)</f>
        <v>59261</v>
      </c>
      <c r="C541" s="68"/>
      <c r="D541" s="69" t="n">
        <f aca="false">IF($B541&gt;Input!$O$22,$D540,($D540+Input!$O$28)*(1+Input!$O$27/(100*12)))</f>
        <v>87713.2018367199</v>
      </c>
      <c r="E541" s="69" t="n">
        <f aca="false">IF($B541&gt;Input!$O$29,$E540,($E540+Input!$O$35)*(1+Input!$O$34/(100*12)))</f>
        <v>95980.2767511178</v>
      </c>
      <c r="F541" s="69" t="n">
        <f aca="false">IF($B541&gt;Input!$O$36,$F540,($F540+Input!$O$42)*(1+Input!$O$41/(100*12)))</f>
        <v>0</v>
      </c>
      <c r="G541" s="68"/>
      <c r="H541" s="69" t="n">
        <f aca="false">(IF(AND(($B541&gt;=Input!$O$22),($B541&lt;=Input!$O$24)),$H540+Input!$O$23/Input!$O$25,$H540))</f>
        <v>-200000</v>
      </c>
      <c r="I541" s="69" t="n">
        <f aca="false">(IF(AND(($B541&gt;Input!$O$29),($B541&lt;=Input!$O$31)),$I540+Input!$O$30/Input!$O$32,$I540))</f>
        <v>-200000</v>
      </c>
      <c r="J541" s="69" t="n">
        <f aca="false">(IF(AND(($B541&gt;=Input!$O$36),($B541&lt;=Input!$O$38)),$J540+Input!$O$37/Input!$O$39,$J540))</f>
        <v>0</v>
      </c>
      <c r="K541" s="69"/>
      <c r="L541" s="69" t="n">
        <f aca="false">$D541+$E541+$F541+$H541+$I541+$J541</f>
        <v>-216306.521412162</v>
      </c>
    </row>
    <row r="542" customFormat="false" ht="12.8" hidden="false" customHeight="false" outlineLevel="0" collapsed="false">
      <c r="A542" s="67" t="n">
        <v>538</v>
      </c>
      <c r="B542" s="68" t="n">
        <f aca="false">EOMONTH(Input!$C$7,A542)</f>
        <v>59291</v>
      </c>
      <c r="C542" s="68"/>
      <c r="D542" s="69" t="n">
        <f aca="false">IF($B542&gt;Input!$O$22,$D541,($D541+Input!$O$28)*(1+Input!$O$27/(100*12)))</f>
        <v>87713.2018367199</v>
      </c>
      <c r="E542" s="69" t="n">
        <f aca="false">IF($B542&gt;Input!$O$29,$E541,($E541+Input!$O$35)*(1+Input!$O$34/(100*12)))</f>
        <v>95980.2767511178</v>
      </c>
      <c r="F542" s="69" t="n">
        <f aca="false">IF($B542&gt;Input!$O$36,$F541,($F541+Input!$O$42)*(1+Input!$O$41/(100*12)))</f>
        <v>0</v>
      </c>
      <c r="G542" s="68"/>
      <c r="H542" s="69" t="n">
        <f aca="false">(IF(AND(($B542&gt;=Input!$O$22),($B542&lt;=Input!$O$24)),$H541+Input!$O$23/Input!$O$25,$H541))</f>
        <v>-200000</v>
      </c>
      <c r="I542" s="69" t="n">
        <f aca="false">(IF(AND(($B542&gt;Input!$O$29),($B542&lt;=Input!$O$31)),$I541+Input!$O$30/Input!$O$32,$I541))</f>
        <v>-200000</v>
      </c>
      <c r="J542" s="69" t="n">
        <f aca="false">(IF(AND(($B542&gt;=Input!$O$36),($B542&lt;=Input!$O$38)),$J541+Input!$O$37/Input!$O$39,$J541))</f>
        <v>0</v>
      </c>
      <c r="K542" s="69"/>
      <c r="L542" s="69" t="n">
        <f aca="false">$D542+$E542+$F542+$H542+$I542+$J542</f>
        <v>-216306.521412162</v>
      </c>
    </row>
    <row r="543" customFormat="false" ht="12.8" hidden="false" customHeight="false" outlineLevel="0" collapsed="false">
      <c r="A543" s="67" t="n">
        <v>539</v>
      </c>
      <c r="B543" s="68" t="n">
        <f aca="false">EOMONTH(Input!$C$7,A543)</f>
        <v>59322</v>
      </c>
      <c r="C543" s="68"/>
      <c r="D543" s="69" t="n">
        <f aca="false">IF($B543&gt;Input!$O$22,$D542,($D542+Input!$O$28)*(1+Input!$O$27/(100*12)))</f>
        <v>87713.2018367199</v>
      </c>
      <c r="E543" s="69" t="n">
        <f aca="false">IF($B543&gt;Input!$O$29,$E542,($E542+Input!$O$35)*(1+Input!$O$34/(100*12)))</f>
        <v>95980.2767511178</v>
      </c>
      <c r="F543" s="69" t="n">
        <f aca="false">IF($B543&gt;Input!$O$36,$F542,($F542+Input!$O$42)*(1+Input!$O$41/(100*12)))</f>
        <v>0</v>
      </c>
      <c r="G543" s="68"/>
      <c r="H543" s="69" t="n">
        <f aca="false">(IF(AND(($B543&gt;=Input!$O$22),($B543&lt;=Input!$O$24)),$H542+Input!$O$23/Input!$O$25,$H542))</f>
        <v>-200000</v>
      </c>
      <c r="I543" s="69" t="n">
        <f aca="false">(IF(AND(($B543&gt;Input!$O$29),($B543&lt;=Input!$O$31)),$I542+Input!$O$30/Input!$O$32,$I542))</f>
        <v>-200000</v>
      </c>
      <c r="J543" s="69" t="n">
        <f aca="false">(IF(AND(($B543&gt;=Input!$O$36),($B543&lt;=Input!$O$38)),$J542+Input!$O$37/Input!$O$39,$J542))</f>
        <v>0</v>
      </c>
      <c r="K543" s="69"/>
      <c r="L543" s="69" t="n">
        <f aca="false">$D543+$E543+$F543+$H543+$I543+$J543</f>
        <v>-216306.521412162</v>
      </c>
    </row>
    <row r="544" customFormat="false" ht="12.8" hidden="false" customHeight="false" outlineLevel="0" collapsed="false">
      <c r="A544" s="67" t="n">
        <v>540</v>
      </c>
      <c r="B544" s="68" t="n">
        <f aca="false">EOMONTH(Input!$C$7,A544)</f>
        <v>59352</v>
      </c>
      <c r="C544" s="68"/>
      <c r="D544" s="69" t="n">
        <f aca="false">IF($B544&gt;Input!$O$22,$D543,($D543+Input!$O$28)*(1+Input!$O$27/(100*12)))</f>
        <v>87713.2018367199</v>
      </c>
      <c r="E544" s="69" t="n">
        <f aca="false">IF($B544&gt;Input!$O$29,$E543,($E543+Input!$O$35)*(1+Input!$O$34/(100*12)))</f>
        <v>95980.2767511178</v>
      </c>
      <c r="F544" s="69" t="n">
        <f aca="false">IF($B544&gt;Input!$O$36,$F543,($F543+Input!$O$42)*(1+Input!$O$41/(100*12)))</f>
        <v>0</v>
      </c>
      <c r="G544" s="68"/>
      <c r="H544" s="69" t="n">
        <f aca="false">(IF(AND(($B544&gt;=Input!$O$22),($B544&lt;=Input!$O$24)),$H543+Input!$O$23/Input!$O$25,$H543))</f>
        <v>-200000</v>
      </c>
      <c r="I544" s="69" t="n">
        <f aca="false">(IF(AND(($B544&gt;Input!$O$29),($B544&lt;=Input!$O$31)),$I543+Input!$O$30/Input!$O$32,$I543))</f>
        <v>-200000</v>
      </c>
      <c r="J544" s="69" t="n">
        <f aca="false">(IF(AND(($B544&gt;=Input!$O$36),($B544&lt;=Input!$O$38)),$J543+Input!$O$37/Input!$O$39,$J543))</f>
        <v>0</v>
      </c>
      <c r="K544" s="69"/>
      <c r="L544" s="69" t="n">
        <f aca="false">$D544+$E544+$F544+$H544+$I544+$J544</f>
        <v>-216306.521412162</v>
      </c>
    </row>
    <row r="545" customFormat="false" ht="12.8" hidden="false" customHeight="false" outlineLevel="0" collapsed="false">
      <c r="A545" s="67" t="n">
        <v>541</v>
      </c>
      <c r="B545" s="68" t="n">
        <f aca="false">EOMONTH(Input!$C$7,A545)</f>
        <v>59383</v>
      </c>
      <c r="C545" s="68"/>
      <c r="D545" s="69" t="n">
        <f aca="false">IF($B545&gt;Input!$O$22,$D544,($D544+Input!$O$28)*(1+Input!$O$27/(100*12)))</f>
        <v>87713.2018367199</v>
      </c>
      <c r="E545" s="69" t="n">
        <f aca="false">IF($B545&gt;Input!$O$29,$E544,($E544+Input!$O$35)*(1+Input!$O$34/(100*12)))</f>
        <v>95980.2767511178</v>
      </c>
      <c r="F545" s="69" t="n">
        <f aca="false">IF($B545&gt;Input!$O$36,$F544,($F544+Input!$O$42)*(1+Input!$O$41/(100*12)))</f>
        <v>0</v>
      </c>
      <c r="G545" s="68"/>
      <c r="H545" s="69" t="n">
        <f aca="false">(IF(AND(($B545&gt;=Input!$O$22),($B545&lt;=Input!$O$24)),$H544+Input!$O$23/Input!$O$25,$H544))</f>
        <v>-200000</v>
      </c>
      <c r="I545" s="69" t="n">
        <f aca="false">(IF(AND(($B545&gt;Input!$O$29),($B545&lt;=Input!$O$31)),$I544+Input!$O$30/Input!$O$32,$I544))</f>
        <v>-200000</v>
      </c>
      <c r="J545" s="69" t="n">
        <f aca="false">(IF(AND(($B545&gt;=Input!$O$36),($B545&lt;=Input!$O$38)),$J544+Input!$O$37/Input!$O$39,$J544))</f>
        <v>0</v>
      </c>
      <c r="K545" s="69"/>
      <c r="L545" s="69" t="n">
        <f aca="false">$D545+$E545+$F545+$H545+$I545+$J545</f>
        <v>-216306.521412162</v>
      </c>
    </row>
    <row r="546" customFormat="false" ht="12.8" hidden="false" customHeight="false" outlineLevel="0" collapsed="false">
      <c r="A546" s="67" t="n">
        <v>542</v>
      </c>
      <c r="B546" s="68" t="n">
        <f aca="false">EOMONTH(Input!$C$7,A546)</f>
        <v>59414</v>
      </c>
      <c r="C546" s="68"/>
      <c r="D546" s="69" t="n">
        <f aca="false">IF($B546&gt;Input!$O$22,$D545,($D545+Input!$O$28)*(1+Input!$O$27/(100*12)))</f>
        <v>87713.2018367199</v>
      </c>
      <c r="E546" s="69" t="n">
        <f aca="false">IF($B546&gt;Input!$O$29,$E545,($E545+Input!$O$35)*(1+Input!$O$34/(100*12)))</f>
        <v>95980.2767511178</v>
      </c>
      <c r="F546" s="69" t="n">
        <f aca="false">IF($B546&gt;Input!$O$36,$F545,($F545+Input!$O$42)*(1+Input!$O$41/(100*12)))</f>
        <v>0</v>
      </c>
      <c r="G546" s="68"/>
      <c r="H546" s="69" t="n">
        <f aca="false">(IF(AND(($B546&gt;=Input!$O$22),($B546&lt;=Input!$O$24)),$H545+Input!$O$23/Input!$O$25,$H545))</f>
        <v>-200000</v>
      </c>
      <c r="I546" s="69" t="n">
        <f aca="false">(IF(AND(($B546&gt;Input!$O$29),($B546&lt;=Input!$O$31)),$I545+Input!$O$30/Input!$O$32,$I545))</f>
        <v>-200000</v>
      </c>
      <c r="J546" s="69" t="n">
        <f aca="false">(IF(AND(($B546&gt;=Input!$O$36),($B546&lt;=Input!$O$38)),$J545+Input!$O$37/Input!$O$39,$J545))</f>
        <v>0</v>
      </c>
      <c r="K546" s="69"/>
      <c r="L546" s="69" t="n">
        <f aca="false">$D546+$E546+$F546+$H546+$I546+$J546</f>
        <v>-216306.521412162</v>
      </c>
    </row>
    <row r="547" customFormat="false" ht="12.8" hidden="false" customHeight="false" outlineLevel="0" collapsed="false">
      <c r="A547" s="67" t="n">
        <v>543</v>
      </c>
      <c r="B547" s="68" t="n">
        <f aca="false">EOMONTH(Input!$C$7,A547)</f>
        <v>59444</v>
      </c>
      <c r="C547" s="68"/>
      <c r="D547" s="69" t="n">
        <f aca="false">IF($B547&gt;Input!$O$22,$D546,($D546+Input!$O$28)*(1+Input!$O$27/(100*12)))</f>
        <v>87713.2018367199</v>
      </c>
      <c r="E547" s="69" t="n">
        <f aca="false">IF($B547&gt;Input!$O$29,$E546,($E546+Input!$O$35)*(1+Input!$O$34/(100*12)))</f>
        <v>95980.2767511178</v>
      </c>
      <c r="F547" s="69" t="n">
        <f aca="false">IF($B547&gt;Input!$O$36,$F546,($F546+Input!$O$42)*(1+Input!$O$41/(100*12)))</f>
        <v>0</v>
      </c>
      <c r="G547" s="68"/>
      <c r="H547" s="69" t="n">
        <f aca="false">(IF(AND(($B547&gt;=Input!$O$22),($B547&lt;=Input!$O$24)),$H546+Input!$O$23/Input!$O$25,$H546))</f>
        <v>-200000</v>
      </c>
      <c r="I547" s="69" t="n">
        <f aca="false">(IF(AND(($B547&gt;Input!$O$29),($B547&lt;=Input!$O$31)),$I546+Input!$O$30/Input!$O$32,$I546))</f>
        <v>-200000</v>
      </c>
      <c r="J547" s="69" t="n">
        <f aca="false">(IF(AND(($B547&gt;=Input!$O$36),($B547&lt;=Input!$O$38)),$J546+Input!$O$37/Input!$O$39,$J546))</f>
        <v>0</v>
      </c>
      <c r="K547" s="69"/>
      <c r="L547" s="69" t="n">
        <f aca="false">$D547+$E547+$F547+$H547+$I547+$J547</f>
        <v>-216306.521412162</v>
      </c>
    </row>
    <row r="548" customFormat="false" ht="12.8" hidden="false" customHeight="false" outlineLevel="0" collapsed="false">
      <c r="A548" s="67" t="n">
        <v>544</v>
      </c>
      <c r="B548" s="68" t="n">
        <f aca="false">EOMONTH(Input!$C$7,A548)</f>
        <v>59475</v>
      </c>
      <c r="C548" s="68"/>
      <c r="D548" s="69" t="n">
        <f aca="false">IF($B548&gt;Input!$O$22,$D547,($D547+Input!$O$28)*(1+Input!$O$27/(100*12)))</f>
        <v>87713.2018367199</v>
      </c>
      <c r="E548" s="69" t="n">
        <f aca="false">IF($B548&gt;Input!$O$29,$E547,($E547+Input!$O$35)*(1+Input!$O$34/(100*12)))</f>
        <v>95980.2767511178</v>
      </c>
      <c r="F548" s="69" t="n">
        <f aca="false">IF($B548&gt;Input!$O$36,$F547,($F547+Input!$O$42)*(1+Input!$O$41/(100*12)))</f>
        <v>0</v>
      </c>
      <c r="G548" s="68"/>
      <c r="H548" s="69" t="n">
        <f aca="false">(IF(AND(($B548&gt;=Input!$O$22),($B548&lt;=Input!$O$24)),$H547+Input!$O$23/Input!$O$25,$H547))</f>
        <v>-200000</v>
      </c>
      <c r="I548" s="69" t="n">
        <f aca="false">(IF(AND(($B548&gt;Input!$O$29),($B548&lt;=Input!$O$31)),$I547+Input!$O$30/Input!$O$32,$I547))</f>
        <v>-200000</v>
      </c>
      <c r="J548" s="69" t="n">
        <f aca="false">(IF(AND(($B548&gt;=Input!$O$36),($B548&lt;=Input!$O$38)),$J547+Input!$O$37/Input!$O$39,$J547))</f>
        <v>0</v>
      </c>
      <c r="K548" s="69"/>
      <c r="L548" s="69" t="n">
        <f aca="false">$D548+$E548+$F548+$H548+$I548+$J548</f>
        <v>-216306.521412162</v>
      </c>
    </row>
    <row r="549" customFormat="false" ht="12.8" hidden="false" customHeight="false" outlineLevel="0" collapsed="false">
      <c r="A549" s="67" t="n">
        <v>545</v>
      </c>
      <c r="B549" s="68" t="n">
        <f aca="false">EOMONTH(Input!$C$7,A549)</f>
        <v>59505</v>
      </c>
      <c r="C549" s="68"/>
      <c r="D549" s="69" t="n">
        <f aca="false">IF($B549&gt;Input!$O$22,$D548,($D548+Input!$O$28)*(1+Input!$O$27/(100*12)))</f>
        <v>87713.2018367199</v>
      </c>
      <c r="E549" s="69" t="n">
        <f aca="false">IF($B549&gt;Input!$O$29,$E548,($E548+Input!$O$35)*(1+Input!$O$34/(100*12)))</f>
        <v>95980.2767511178</v>
      </c>
      <c r="F549" s="69" t="n">
        <f aca="false">IF($B549&gt;Input!$O$36,$F548,($F548+Input!$O$42)*(1+Input!$O$41/(100*12)))</f>
        <v>0</v>
      </c>
      <c r="G549" s="68"/>
      <c r="H549" s="69" t="n">
        <f aca="false">(IF(AND(($B549&gt;=Input!$O$22),($B549&lt;=Input!$O$24)),$H548+Input!$O$23/Input!$O$25,$H548))</f>
        <v>-200000</v>
      </c>
      <c r="I549" s="69" t="n">
        <f aca="false">(IF(AND(($B549&gt;Input!$O$29),($B549&lt;=Input!$O$31)),$I548+Input!$O$30/Input!$O$32,$I548))</f>
        <v>-200000</v>
      </c>
      <c r="J549" s="69" t="n">
        <f aca="false">(IF(AND(($B549&gt;=Input!$O$36),($B549&lt;=Input!$O$38)),$J548+Input!$O$37/Input!$O$39,$J548))</f>
        <v>0</v>
      </c>
      <c r="K549" s="69"/>
      <c r="L549" s="69" t="n">
        <f aca="false">$D549+$E549+$F549+$H549+$I549+$J549</f>
        <v>-216306.521412162</v>
      </c>
    </row>
    <row r="550" customFormat="false" ht="12.8" hidden="false" customHeight="false" outlineLevel="0" collapsed="false">
      <c r="A550" s="67" t="n">
        <v>546</v>
      </c>
      <c r="B550" s="68" t="n">
        <f aca="false">EOMONTH(Input!$C$7,A550)</f>
        <v>59536</v>
      </c>
      <c r="C550" s="68"/>
      <c r="D550" s="69" t="n">
        <f aca="false">IF($B550&gt;Input!$O$22,$D549,($D549+Input!$O$28)*(1+Input!$O$27/(100*12)))</f>
        <v>87713.2018367199</v>
      </c>
      <c r="E550" s="69" t="n">
        <f aca="false">IF($B550&gt;Input!$O$29,$E549,($E549+Input!$O$35)*(1+Input!$O$34/(100*12)))</f>
        <v>95980.2767511178</v>
      </c>
      <c r="F550" s="69" t="n">
        <f aca="false">IF($B550&gt;Input!$O$36,$F549,($F549+Input!$O$42)*(1+Input!$O$41/(100*12)))</f>
        <v>0</v>
      </c>
      <c r="G550" s="68"/>
      <c r="H550" s="69" t="n">
        <f aca="false">(IF(AND(($B550&gt;=Input!$O$22),($B550&lt;=Input!$O$24)),$H549+Input!$O$23/Input!$O$25,$H549))</f>
        <v>-200000</v>
      </c>
      <c r="I550" s="69" t="n">
        <f aca="false">(IF(AND(($B550&gt;Input!$O$29),($B550&lt;=Input!$O$31)),$I549+Input!$O$30/Input!$O$32,$I549))</f>
        <v>-200000</v>
      </c>
      <c r="J550" s="69" t="n">
        <f aca="false">(IF(AND(($B550&gt;=Input!$O$36),($B550&lt;=Input!$O$38)),$J549+Input!$O$37/Input!$O$39,$J549))</f>
        <v>0</v>
      </c>
      <c r="K550" s="69"/>
      <c r="L550" s="69" t="n">
        <f aca="false">$D550+$E550+$F550+$H550+$I550+$J550</f>
        <v>-216306.521412162</v>
      </c>
    </row>
    <row r="551" customFormat="false" ht="12.8" hidden="false" customHeight="false" outlineLevel="0" collapsed="false">
      <c r="A551" s="67" t="n">
        <v>547</v>
      </c>
      <c r="B551" s="68" t="n">
        <f aca="false">EOMONTH(Input!$C$7,A551)</f>
        <v>59567</v>
      </c>
      <c r="C551" s="68"/>
      <c r="D551" s="69" t="n">
        <f aca="false">IF($B551&gt;Input!$O$22,$D550,($D550+Input!$O$28)*(1+Input!$O$27/(100*12)))</f>
        <v>87713.2018367199</v>
      </c>
      <c r="E551" s="69" t="n">
        <f aca="false">IF($B551&gt;Input!$O$29,$E550,($E550+Input!$O$35)*(1+Input!$O$34/(100*12)))</f>
        <v>95980.2767511178</v>
      </c>
      <c r="F551" s="69" t="n">
        <f aca="false">IF($B551&gt;Input!$O$36,$F550,($F550+Input!$O$42)*(1+Input!$O$41/(100*12)))</f>
        <v>0</v>
      </c>
      <c r="G551" s="68"/>
      <c r="H551" s="69" t="n">
        <f aca="false">(IF(AND(($B551&gt;=Input!$O$22),($B551&lt;=Input!$O$24)),$H550+Input!$O$23/Input!$O$25,$H550))</f>
        <v>-200000</v>
      </c>
      <c r="I551" s="69" t="n">
        <f aca="false">(IF(AND(($B551&gt;Input!$O$29),($B551&lt;=Input!$O$31)),$I550+Input!$O$30/Input!$O$32,$I550))</f>
        <v>-200000</v>
      </c>
      <c r="J551" s="69" t="n">
        <f aca="false">(IF(AND(($B551&gt;=Input!$O$36),($B551&lt;=Input!$O$38)),$J550+Input!$O$37/Input!$O$39,$J550))</f>
        <v>0</v>
      </c>
      <c r="K551" s="69"/>
      <c r="L551" s="69" t="n">
        <f aca="false">$D551+$E551+$F551+$H551+$I551+$J551</f>
        <v>-216306.521412162</v>
      </c>
    </row>
    <row r="552" customFormat="false" ht="12.8" hidden="false" customHeight="false" outlineLevel="0" collapsed="false">
      <c r="A552" s="67" t="n">
        <v>548</v>
      </c>
      <c r="B552" s="68" t="n">
        <f aca="false">EOMONTH(Input!$C$7,A552)</f>
        <v>59595</v>
      </c>
      <c r="C552" s="68"/>
      <c r="D552" s="69" t="n">
        <f aca="false">IF($B552&gt;Input!$O$22,$D551,($D551+Input!$O$28)*(1+Input!$O$27/(100*12)))</f>
        <v>87713.2018367199</v>
      </c>
      <c r="E552" s="69" t="n">
        <f aca="false">IF($B552&gt;Input!$O$29,$E551,($E551+Input!$O$35)*(1+Input!$O$34/(100*12)))</f>
        <v>95980.2767511178</v>
      </c>
      <c r="F552" s="69" t="n">
        <f aca="false">IF($B552&gt;Input!$O$36,$F551,($F551+Input!$O$42)*(1+Input!$O$41/(100*12)))</f>
        <v>0</v>
      </c>
      <c r="G552" s="68"/>
      <c r="H552" s="69" t="n">
        <f aca="false">(IF(AND(($B552&gt;=Input!$O$22),($B552&lt;=Input!$O$24)),$H551+Input!$O$23/Input!$O$25,$H551))</f>
        <v>-200000</v>
      </c>
      <c r="I552" s="69" t="n">
        <f aca="false">(IF(AND(($B552&gt;Input!$O$29),($B552&lt;=Input!$O$31)),$I551+Input!$O$30/Input!$O$32,$I551))</f>
        <v>-200000</v>
      </c>
      <c r="J552" s="69" t="n">
        <f aca="false">(IF(AND(($B552&gt;=Input!$O$36),($B552&lt;=Input!$O$38)),$J551+Input!$O$37/Input!$O$39,$J551))</f>
        <v>0</v>
      </c>
      <c r="K552" s="69"/>
      <c r="L552" s="69" t="n">
        <f aca="false">$D552+$E552+$F552+$H552+$I552+$J552</f>
        <v>-216306.521412162</v>
      </c>
    </row>
    <row r="553" customFormat="false" ht="12.8" hidden="false" customHeight="false" outlineLevel="0" collapsed="false">
      <c r="A553" s="67" t="n">
        <v>549</v>
      </c>
      <c r="B553" s="68" t="n">
        <f aca="false">EOMONTH(Input!$C$7,A553)</f>
        <v>59626</v>
      </c>
      <c r="C553" s="68"/>
      <c r="D553" s="69" t="n">
        <f aca="false">IF($B553&gt;Input!$O$22,$D552,($D552+Input!$O$28)*(1+Input!$O$27/(100*12)))</f>
        <v>87713.2018367199</v>
      </c>
      <c r="E553" s="69" t="n">
        <f aca="false">IF($B553&gt;Input!$O$29,$E552,($E552+Input!$O$35)*(1+Input!$O$34/(100*12)))</f>
        <v>95980.2767511178</v>
      </c>
      <c r="F553" s="69" t="n">
        <f aca="false">IF($B553&gt;Input!$O$36,$F552,($F552+Input!$O$42)*(1+Input!$O$41/(100*12)))</f>
        <v>0</v>
      </c>
      <c r="G553" s="68"/>
      <c r="H553" s="69" t="n">
        <f aca="false">(IF(AND(($B553&gt;=Input!$O$22),($B553&lt;=Input!$O$24)),$H552+Input!$O$23/Input!$O$25,$H552))</f>
        <v>-200000</v>
      </c>
      <c r="I553" s="69" t="n">
        <f aca="false">(IF(AND(($B553&gt;Input!$O$29),($B553&lt;=Input!$O$31)),$I552+Input!$O$30/Input!$O$32,$I552))</f>
        <v>-200000</v>
      </c>
      <c r="J553" s="69" t="n">
        <f aca="false">(IF(AND(($B553&gt;=Input!$O$36),($B553&lt;=Input!$O$38)),$J552+Input!$O$37/Input!$O$39,$J552))</f>
        <v>0</v>
      </c>
      <c r="K553" s="69"/>
      <c r="L553" s="69" t="n">
        <f aca="false">$D553+$E553+$F553+$H553+$I553+$J553</f>
        <v>-216306.521412162</v>
      </c>
    </row>
    <row r="554" customFormat="false" ht="12.8" hidden="false" customHeight="false" outlineLevel="0" collapsed="false">
      <c r="A554" s="67" t="n">
        <v>550</v>
      </c>
      <c r="B554" s="68" t="n">
        <f aca="false">EOMONTH(Input!$C$7,A554)</f>
        <v>59656</v>
      </c>
      <c r="C554" s="68"/>
      <c r="D554" s="69" t="n">
        <f aca="false">IF($B554&gt;Input!$O$22,$D553,($D553+Input!$O$28)*(1+Input!$O$27/(100*12)))</f>
        <v>87713.2018367199</v>
      </c>
      <c r="E554" s="69" t="n">
        <f aca="false">IF($B554&gt;Input!$O$29,$E553,($E553+Input!$O$35)*(1+Input!$O$34/(100*12)))</f>
        <v>95980.2767511178</v>
      </c>
      <c r="F554" s="69" t="n">
        <f aca="false">IF($B554&gt;Input!$O$36,$F553,($F553+Input!$O$42)*(1+Input!$O$41/(100*12)))</f>
        <v>0</v>
      </c>
      <c r="G554" s="68"/>
      <c r="H554" s="69" t="n">
        <f aca="false">(IF(AND(($B554&gt;=Input!$O$22),($B554&lt;=Input!$O$24)),$H553+Input!$O$23/Input!$O$25,$H553))</f>
        <v>-200000</v>
      </c>
      <c r="I554" s="69" t="n">
        <f aca="false">(IF(AND(($B554&gt;Input!$O$29),($B554&lt;=Input!$O$31)),$I553+Input!$O$30/Input!$O$32,$I553))</f>
        <v>-200000</v>
      </c>
      <c r="J554" s="69" t="n">
        <f aca="false">(IF(AND(($B554&gt;=Input!$O$36),($B554&lt;=Input!$O$38)),$J553+Input!$O$37/Input!$O$39,$J553))</f>
        <v>0</v>
      </c>
      <c r="K554" s="69"/>
      <c r="L554" s="69" t="n">
        <f aca="false">$D554+$E554+$F554+$H554+$I554+$J554</f>
        <v>-216306.521412162</v>
      </c>
    </row>
    <row r="555" customFormat="false" ht="12.8" hidden="false" customHeight="false" outlineLevel="0" collapsed="false">
      <c r="A555" s="67" t="n">
        <v>551</v>
      </c>
      <c r="B555" s="68" t="n">
        <f aca="false">EOMONTH(Input!$C$7,A555)</f>
        <v>59687</v>
      </c>
      <c r="C555" s="68"/>
      <c r="D555" s="69" t="n">
        <f aca="false">IF($B555&gt;Input!$O$22,$D554,($D554+Input!$O$28)*(1+Input!$O$27/(100*12)))</f>
        <v>87713.2018367199</v>
      </c>
      <c r="E555" s="69" t="n">
        <f aca="false">IF($B555&gt;Input!$O$29,$E554,($E554+Input!$O$35)*(1+Input!$O$34/(100*12)))</f>
        <v>95980.2767511178</v>
      </c>
      <c r="F555" s="69" t="n">
        <f aca="false">IF($B555&gt;Input!$O$36,$F554,($F554+Input!$O$42)*(1+Input!$O$41/(100*12)))</f>
        <v>0</v>
      </c>
      <c r="G555" s="68"/>
      <c r="H555" s="69" t="n">
        <f aca="false">(IF(AND(($B555&gt;=Input!$O$22),($B555&lt;=Input!$O$24)),$H554+Input!$O$23/Input!$O$25,$H554))</f>
        <v>-200000</v>
      </c>
      <c r="I555" s="69" t="n">
        <f aca="false">(IF(AND(($B555&gt;Input!$O$29),($B555&lt;=Input!$O$31)),$I554+Input!$O$30/Input!$O$32,$I554))</f>
        <v>-200000</v>
      </c>
      <c r="J555" s="69" t="n">
        <f aca="false">(IF(AND(($B555&gt;=Input!$O$36),($B555&lt;=Input!$O$38)),$J554+Input!$O$37/Input!$O$39,$J554))</f>
        <v>0</v>
      </c>
      <c r="K555" s="69"/>
      <c r="L555" s="69" t="n">
        <f aca="false">$D555+$E555+$F555+$H555+$I555+$J555</f>
        <v>-216306.521412162</v>
      </c>
    </row>
    <row r="556" customFormat="false" ht="12.8" hidden="false" customHeight="false" outlineLevel="0" collapsed="false">
      <c r="A556" s="67" t="n">
        <v>552</v>
      </c>
      <c r="B556" s="68" t="n">
        <f aca="false">EOMONTH(Input!$C$7,A556)</f>
        <v>59717</v>
      </c>
      <c r="C556" s="68"/>
      <c r="D556" s="69" t="n">
        <f aca="false">IF($B556&gt;Input!$O$22,$D555,($D555+Input!$O$28)*(1+Input!$O$27/(100*12)))</f>
        <v>87713.2018367199</v>
      </c>
      <c r="E556" s="69" t="n">
        <f aca="false">IF($B556&gt;Input!$O$29,$E555,($E555+Input!$O$35)*(1+Input!$O$34/(100*12)))</f>
        <v>95980.2767511178</v>
      </c>
      <c r="F556" s="69" t="n">
        <f aca="false">IF($B556&gt;Input!$O$36,$F555,($F555+Input!$O$42)*(1+Input!$O$41/(100*12)))</f>
        <v>0</v>
      </c>
      <c r="G556" s="68"/>
      <c r="H556" s="69" t="n">
        <f aca="false">(IF(AND(($B556&gt;=Input!$O$22),($B556&lt;=Input!$O$24)),$H555+Input!$O$23/Input!$O$25,$H555))</f>
        <v>-200000</v>
      </c>
      <c r="I556" s="69" t="n">
        <f aca="false">(IF(AND(($B556&gt;Input!$O$29),($B556&lt;=Input!$O$31)),$I555+Input!$O$30/Input!$O$32,$I555))</f>
        <v>-200000</v>
      </c>
      <c r="J556" s="69" t="n">
        <f aca="false">(IF(AND(($B556&gt;=Input!$O$36),($B556&lt;=Input!$O$38)),$J555+Input!$O$37/Input!$O$39,$J555))</f>
        <v>0</v>
      </c>
      <c r="K556" s="69"/>
      <c r="L556" s="69" t="n">
        <f aca="false">$D556+$E556+$F556+$H556+$I556+$J556</f>
        <v>-216306.521412162</v>
      </c>
    </row>
    <row r="557" customFormat="false" ht="12.8" hidden="false" customHeight="false" outlineLevel="0" collapsed="false">
      <c r="A557" s="67" t="n">
        <v>553</v>
      </c>
      <c r="B557" s="68" t="n">
        <f aca="false">EOMONTH(Input!$C$7,A557)</f>
        <v>59748</v>
      </c>
      <c r="C557" s="68"/>
      <c r="D557" s="69" t="n">
        <f aca="false">IF($B557&gt;Input!$O$22,$D556,($D556+Input!$O$28)*(1+Input!$O$27/(100*12)))</f>
        <v>87713.2018367199</v>
      </c>
      <c r="E557" s="69" t="n">
        <f aca="false">IF($B557&gt;Input!$O$29,$E556,($E556+Input!$O$35)*(1+Input!$O$34/(100*12)))</f>
        <v>95980.2767511178</v>
      </c>
      <c r="F557" s="69" t="n">
        <f aca="false">IF($B557&gt;Input!$O$36,$F556,($F556+Input!$O$42)*(1+Input!$O$41/(100*12)))</f>
        <v>0</v>
      </c>
      <c r="G557" s="68"/>
      <c r="H557" s="69" t="n">
        <f aca="false">(IF(AND(($B557&gt;=Input!$O$22),($B557&lt;=Input!$O$24)),$H556+Input!$O$23/Input!$O$25,$H556))</f>
        <v>-200000</v>
      </c>
      <c r="I557" s="69" t="n">
        <f aca="false">(IF(AND(($B557&gt;Input!$O$29),($B557&lt;=Input!$O$31)),$I556+Input!$O$30/Input!$O$32,$I556))</f>
        <v>-200000</v>
      </c>
      <c r="J557" s="69" t="n">
        <f aca="false">(IF(AND(($B557&gt;=Input!$O$36),($B557&lt;=Input!$O$38)),$J556+Input!$O$37/Input!$O$39,$J556))</f>
        <v>0</v>
      </c>
      <c r="K557" s="69"/>
      <c r="L557" s="69" t="n">
        <f aca="false">$D557+$E557+$F557+$H557+$I557+$J557</f>
        <v>-216306.521412162</v>
      </c>
    </row>
    <row r="558" customFormat="false" ht="12.8" hidden="false" customHeight="false" outlineLevel="0" collapsed="false">
      <c r="A558" s="67" t="n">
        <v>554</v>
      </c>
      <c r="B558" s="68" t="n">
        <f aca="false">EOMONTH(Input!$C$7,A558)</f>
        <v>59779</v>
      </c>
      <c r="C558" s="68"/>
      <c r="D558" s="69" t="n">
        <f aca="false">IF($B558&gt;Input!$O$22,$D557,($D557+Input!$O$28)*(1+Input!$O$27/(100*12)))</f>
        <v>87713.2018367199</v>
      </c>
      <c r="E558" s="69" t="n">
        <f aca="false">IF($B558&gt;Input!$O$29,$E557,($E557+Input!$O$35)*(1+Input!$O$34/(100*12)))</f>
        <v>95980.2767511178</v>
      </c>
      <c r="F558" s="69" t="n">
        <f aca="false">IF($B558&gt;Input!$O$36,$F557,($F557+Input!$O$42)*(1+Input!$O$41/(100*12)))</f>
        <v>0</v>
      </c>
      <c r="G558" s="68"/>
      <c r="H558" s="69" t="n">
        <f aca="false">(IF(AND(($B558&gt;=Input!$O$22),($B558&lt;=Input!$O$24)),$H557+Input!$O$23/Input!$O$25,$H557))</f>
        <v>-200000</v>
      </c>
      <c r="I558" s="69" t="n">
        <f aca="false">(IF(AND(($B558&gt;Input!$O$29),($B558&lt;=Input!$O$31)),$I557+Input!$O$30/Input!$O$32,$I557))</f>
        <v>-200000</v>
      </c>
      <c r="J558" s="69" t="n">
        <f aca="false">(IF(AND(($B558&gt;=Input!$O$36),($B558&lt;=Input!$O$38)),$J557+Input!$O$37/Input!$O$39,$J557))</f>
        <v>0</v>
      </c>
      <c r="K558" s="69"/>
      <c r="L558" s="69" t="n">
        <f aca="false">$D558+$E558+$F558+$H558+$I558+$J558</f>
        <v>-216306.521412162</v>
      </c>
    </row>
    <row r="559" customFormat="false" ht="12.8" hidden="false" customHeight="false" outlineLevel="0" collapsed="false">
      <c r="A559" s="67" t="n">
        <v>555</v>
      </c>
      <c r="B559" s="68" t="n">
        <f aca="false">EOMONTH(Input!$C$7,A559)</f>
        <v>59809</v>
      </c>
      <c r="C559" s="68"/>
      <c r="D559" s="69" t="n">
        <f aca="false">IF($B559&gt;Input!$O$22,$D558,($D558+Input!$O$28)*(1+Input!$O$27/(100*12)))</f>
        <v>87713.2018367199</v>
      </c>
      <c r="E559" s="69" t="n">
        <f aca="false">IF($B559&gt;Input!$O$29,$E558,($E558+Input!$O$35)*(1+Input!$O$34/(100*12)))</f>
        <v>95980.2767511178</v>
      </c>
      <c r="F559" s="69" t="n">
        <f aca="false">IF($B559&gt;Input!$O$36,$F558,($F558+Input!$O$42)*(1+Input!$O$41/(100*12)))</f>
        <v>0</v>
      </c>
      <c r="G559" s="68"/>
      <c r="H559" s="69" t="n">
        <f aca="false">(IF(AND(($B559&gt;=Input!$O$22),($B559&lt;=Input!$O$24)),$H558+Input!$O$23/Input!$O$25,$H558))</f>
        <v>-200000</v>
      </c>
      <c r="I559" s="69" t="n">
        <f aca="false">(IF(AND(($B559&gt;Input!$O$29),($B559&lt;=Input!$O$31)),$I558+Input!$O$30/Input!$O$32,$I558))</f>
        <v>-200000</v>
      </c>
      <c r="J559" s="69" t="n">
        <f aca="false">(IF(AND(($B559&gt;=Input!$O$36),($B559&lt;=Input!$O$38)),$J558+Input!$O$37/Input!$O$39,$J558))</f>
        <v>0</v>
      </c>
      <c r="K559" s="69"/>
      <c r="L559" s="69" t="n">
        <f aca="false">$D559+$E559+$F559+$H559+$I559+$J559</f>
        <v>-216306.521412162</v>
      </c>
    </row>
    <row r="560" customFormat="false" ht="12.8" hidden="false" customHeight="false" outlineLevel="0" collapsed="false">
      <c r="A560" s="67" t="n">
        <v>556</v>
      </c>
      <c r="B560" s="68" t="n">
        <f aca="false">EOMONTH(Input!$C$7,A560)</f>
        <v>59840</v>
      </c>
      <c r="C560" s="68"/>
      <c r="D560" s="69" t="n">
        <f aca="false">IF($B560&gt;Input!$O$22,$D559,($D559+Input!$O$28)*(1+Input!$O$27/(100*12)))</f>
        <v>87713.2018367199</v>
      </c>
      <c r="E560" s="69" t="n">
        <f aca="false">IF($B560&gt;Input!$O$29,$E559,($E559+Input!$O$35)*(1+Input!$O$34/(100*12)))</f>
        <v>95980.2767511178</v>
      </c>
      <c r="F560" s="69" t="n">
        <f aca="false">IF($B560&gt;Input!$O$36,$F559,($F559+Input!$O$42)*(1+Input!$O$41/(100*12)))</f>
        <v>0</v>
      </c>
      <c r="G560" s="68"/>
      <c r="H560" s="69" t="n">
        <f aca="false">(IF(AND(($B560&gt;=Input!$O$22),($B560&lt;=Input!$O$24)),$H559+Input!$O$23/Input!$O$25,$H559))</f>
        <v>-200000</v>
      </c>
      <c r="I560" s="69" t="n">
        <f aca="false">(IF(AND(($B560&gt;Input!$O$29),($B560&lt;=Input!$O$31)),$I559+Input!$O$30/Input!$O$32,$I559))</f>
        <v>-200000</v>
      </c>
      <c r="J560" s="69" t="n">
        <f aca="false">(IF(AND(($B560&gt;=Input!$O$36),($B560&lt;=Input!$O$38)),$J559+Input!$O$37/Input!$O$39,$J559))</f>
        <v>0</v>
      </c>
      <c r="K560" s="69"/>
      <c r="L560" s="69" t="n">
        <f aca="false">$D560+$E560+$F560+$H560+$I560+$J560</f>
        <v>-216306.521412162</v>
      </c>
    </row>
    <row r="561" customFormat="false" ht="12.8" hidden="false" customHeight="false" outlineLevel="0" collapsed="false">
      <c r="A561" s="67" t="n">
        <v>557</v>
      </c>
      <c r="B561" s="68" t="n">
        <f aca="false">EOMONTH(Input!$C$7,A561)</f>
        <v>59870</v>
      </c>
      <c r="C561" s="68"/>
      <c r="D561" s="69" t="n">
        <f aca="false">IF($B561&gt;Input!$O$22,$D560,($D560+Input!$O$28)*(1+Input!$O$27/(100*12)))</f>
        <v>87713.2018367199</v>
      </c>
      <c r="E561" s="69" t="n">
        <f aca="false">IF($B561&gt;Input!$O$29,$E560,($E560+Input!$O$35)*(1+Input!$O$34/(100*12)))</f>
        <v>95980.2767511178</v>
      </c>
      <c r="F561" s="69" t="n">
        <f aca="false">IF($B561&gt;Input!$O$36,$F560,($F560+Input!$O$42)*(1+Input!$O$41/(100*12)))</f>
        <v>0</v>
      </c>
      <c r="G561" s="68"/>
      <c r="H561" s="69" t="n">
        <f aca="false">(IF(AND(($B561&gt;=Input!$O$22),($B561&lt;=Input!$O$24)),$H560+Input!$O$23/Input!$O$25,$H560))</f>
        <v>-200000</v>
      </c>
      <c r="I561" s="69" t="n">
        <f aca="false">(IF(AND(($B561&gt;Input!$O$29),($B561&lt;=Input!$O$31)),$I560+Input!$O$30/Input!$O$32,$I560))</f>
        <v>-200000</v>
      </c>
      <c r="J561" s="69" t="n">
        <f aca="false">(IF(AND(($B561&gt;=Input!$O$36),($B561&lt;=Input!$O$38)),$J560+Input!$O$37/Input!$O$39,$J560))</f>
        <v>0</v>
      </c>
      <c r="K561" s="69"/>
      <c r="L561" s="69" t="n">
        <f aca="false">$D561+$E561+$F561+$H561+$I561+$J561</f>
        <v>-216306.521412162</v>
      </c>
    </row>
    <row r="562" customFormat="false" ht="12.8" hidden="false" customHeight="false" outlineLevel="0" collapsed="false">
      <c r="A562" s="67" t="n">
        <v>558</v>
      </c>
      <c r="B562" s="68" t="n">
        <f aca="false">EOMONTH(Input!$C$7,A562)</f>
        <v>59901</v>
      </c>
      <c r="C562" s="68"/>
      <c r="D562" s="69" t="n">
        <f aca="false">IF($B562&gt;Input!$O$22,$D561,($D561+Input!$O$28)*(1+Input!$O$27/(100*12)))</f>
        <v>87713.2018367199</v>
      </c>
      <c r="E562" s="69" t="n">
        <f aca="false">IF($B562&gt;Input!$O$29,$E561,($E561+Input!$O$35)*(1+Input!$O$34/(100*12)))</f>
        <v>95980.2767511178</v>
      </c>
      <c r="F562" s="69" t="n">
        <f aca="false">IF($B562&gt;Input!$O$36,$F561,($F561+Input!$O$42)*(1+Input!$O$41/(100*12)))</f>
        <v>0</v>
      </c>
      <c r="G562" s="68"/>
      <c r="H562" s="69" t="n">
        <f aca="false">(IF(AND(($B562&gt;=Input!$O$22),($B562&lt;=Input!$O$24)),$H561+Input!$O$23/Input!$O$25,$H561))</f>
        <v>-200000</v>
      </c>
      <c r="I562" s="69" t="n">
        <f aca="false">(IF(AND(($B562&gt;Input!$O$29),($B562&lt;=Input!$O$31)),$I561+Input!$O$30/Input!$O$32,$I561))</f>
        <v>-200000</v>
      </c>
      <c r="J562" s="69" t="n">
        <f aca="false">(IF(AND(($B562&gt;=Input!$O$36),($B562&lt;=Input!$O$38)),$J561+Input!$O$37/Input!$O$39,$J561))</f>
        <v>0</v>
      </c>
      <c r="K562" s="69"/>
      <c r="L562" s="69" t="n">
        <f aca="false">$D562+$E562+$F562+$H562+$I562+$J562</f>
        <v>-216306.521412162</v>
      </c>
    </row>
    <row r="563" customFormat="false" ht="12.8" hidden="false" customHeight="false" outlineLevel="0" collapsed="false">
      <c r="A563" s="67" t="n">
        <v>559</v>
      </c>
      <c r="B563" s="68" t="n">
        <f aca="false">EOMONTH(Input!$C$7,A563)</f>
        <v>59932</v>
      </c>
      <c r="C563" s="68"/>
      <c r="D563" s="69" t="n">
        <f aca="false">IF($B563&gt;Input!$O$22,$D562,($D562+Input!$O$28)*(1+Input!$O$27/(100*12)))</f>
        <v>87713.2018367199</v>
      </c>
      <c r="E563" s="69" t="n">
        <f aca="false">IF($B563&gt;Input!$O$29,$E562,($E562+Input!$O$35)*(1+Input!$O$34/(100*12)))</f>
        <v>95980.2767511178</v>
      </c>
      <c r="F563" s="69" t="n">
        <f aca="false">IF($B563&gt;Input!$O$36,$F562,($F562+Input!$O$42)*(1+Input!$O$41/(100*12)))</f>
        <v>0</v>
      </c>
      <c r="G563" s="68"/>
      <c r="H563" s="69" t="n">
        <f aca="false">(IF(AND(($B563&gt;=Input!$O$22),($B563&lt;=Input!$O$24)),$H562+Input!$O$23/Input!$O$25,$H562))</f>
        <v>-200000</v>
      </c>
      <c r="I563" s="69" t="n">
        <f aca="false">(IF(AND(($B563&gt;Input!$O$29),($B563&lt;=Input!$O$31)),$I562+Input!$O$30/Input!$O$32,$I562))</f>
        <v>-200000</v>
      </c>
      <c r="J563" s="69" t="n">
        <f aca="false">(IF(AND(($B563&gt;=Input!$O$36),($B563&lt;=Input!$O$38)),$J562+Input!$O$37/Input!$O$39,$J562))</f>
        <v>0</v>
      </c>
      <c r="K563" s="69"/>
      <c r="L563" s="69" t="n">
        <f aca="false">$D563+$E563+$F563+$H563+$I563+$J563</f>
        <v>-216306.521412162</v>
      </c>
    </row>
    <row r="564" customFormat="false" ht="12.8" hidden="false" customHeight="false" outlineLevel="0" collapsed="false">
      <c r="A564" s="67" t="n">
        <v>560</v>
      </c>
      <c r="B564" s="68" t="n">
        <f aca="false">EOMONTH(Input!$C$7,A564)</f>
        <v>59961</v>
      </c>
      <c r="C564" s="68"/>
      <c r="D564" s="69" t="n">
        <f aca="false">IF($B564&gt;Input!$O$22,$D563,($D563+Input!$O$28)*(1+Input!$O$27/(100*12)))</f>
        <v>87713.2018367199</v>
      </c>
      <c r="E564" s="69" t="n">
        <f aca="false">IF($B564&gt;Input!$O$29,$E563,($E563+Input!$O$35)*(1+Input!$O$34/(100*12)))</f>
        <v>95980.2767511178</v>
      </c>
      <c r="F564" s="69" t="n">
        <f aca="false">IF($B564&gt;Input!$O$36,$F563,($F563+Input!$O$42)*(1+Input!$O$41/(100*12)))</f>
        <v>0</v>
      </c>
      <c r="G564" s="68"/>
      <c r="H564" s="69" t="n">
        <f aca="false">(IF(AND(($B564&gt;=Input!$O$22),($B564&lt;=Input!$O$24)),$H563+Input!$O$23/Input!$O$25,$H563))</f>
        <v>-200000</v>
      </c>
      <c r="I564" s="69" t="n">
        <f aca="false">(IF(AND(($B564&gt;Input!$O$29),($B564&lt;=Input!$O$31)),$I563+Input!$O$30/Input!$O$32,$I563))</f>
        <v>-200000</v>
      </c>
      <c r="J564" s="69" t="n">
        <f aca="false">(IF(AND(($B564&gt;=Input!$O$36),($B564&lt;=Input!$O$38)),$J563+Input!$O$37/Input!$O$39,$J563))</f>
        <v>0</v>
      </c>
      <c r="K564" s="69"/>
      <c r="L564" s="69" t="n">
        <f aca="false">$D564+$E564+$F564+$H564+$I564+$J564</f>
        <v>-216306.521412162</v>
      </c>
    </row>
    <row r="565" customFormat="false" ht="12.8" hidden="false" customHeight="false" outlineLevel="0" collapsed="false">
      <c r="A565" s="67" t="n">
        <v>561</v>
      </c>
      <c r="B565" s="68" t="n">
        <f aca="false">EOMONTH(Input!$C$7,A565)</f>
        <v>59992</v>
      </c>
      <c r="C565" s="68"/>
      <c r="D565" s="69" t="n">
        <f aca="false">IF($B565&gt;Input!$O$22,$D564,($D564+Input!$O$28)*(1+Input!$O$27/(100*12)))</f>
        <v>87713.2018367199</v>
      </c>
      <c r="E565" s="69" t="n">
        <f aca="false">IF($B565&gt;Input!$O$29,$E564,($E564+Input!$O$35)*(1+Input!$O$34/(100*12)))</f>
        <v>95980.2767511178</v>
      </c>
      <c r="F565" s="69" t="n">
        <f aca="false">IF($B565&gt;Input!$O$36,$F564,($F564+Input!$O$42)*(1+Input!$O$41/(100*12)))</f>
        <v>0</v>
      </c>
      <c r="G565" s="68"/>
      <c r="H565" s="69" t="n">
        <f aca="false">(IF(AND(($B565&gt;=Input!$O$22),($B565&lt;=Input!$O$24)),$H564+Input!$O$23/Input!$O$25,$H564))</f>
        <v>-200000</v>
      </c>
      <c r="I565" s="69" t="n">
        <f aca="false">(IF(AND(($B565&gt;Input!$O$29),($B565&lt;=Input!$O$31)),$I564+Input!$O$30/Input!$O$32,$I564))</f>
        <v>-200000</v>
      </c>
      <c r="J565" s="69" t="n">
        <f aca="false">(IF(AND(($B565&gt;=Input!$O$36),($B565&lt;=Input!$O$38)),$J564+Input!$O$37/Input!$O$39,$J564))</f>
        <v>0</v>
      </c>
      <c r="K565" s="69"/>
      <c r="L565" s="69" t="n">
        <f aca="false">$D565+$E565+$F565+$H565+$I565+$J565</f>
        <v>-216306.521412162</v>
      </c>
    </row>
    <row r="566" customFormat="false" ht="12.8" hidden="false" customHeight="false" outlineLevel="0" collapsed="false">
      <c r="A566" s="67" t="n">
        <v>562</v>
      </c>
      <c r="B566" s="68" t="n">
        <f aca="false">EOMONTH(Input!$C$7,A566)</f>
        <v>60022</v>
      </c>
      <c r="C566" s="68"/>
      <c r="D566" s="69" t="n">
        <f aca="false">IF($B566&gt;Input!$O$22,$D565,($D565+Input!$O$28)*(1+Input!$O$27/(100*12)))</f>
        <v>87713.2018367199</v>
      </c>
      <c r="E566" s="69" t="n">
        <f aca="false">IF($B566&gt;Input!$O$29,$E565,($E565+Input!$O$35)*(1+Input!$O$34/(100*12)))</f>
        <v>95980.2767511178</v>
      </c>
      <c r="F566" s="69" t="n">
        <f aca="false">IF($B566&gt;Input!$O$36,$F565,($F565+Input!$O$42)*(1+Input!$O$41/(100*12)))</f>
        <v>0</v>
      </c>
      <c r="G566" s="68"/>
      <c r="H566" s="69" t="n">
        <f aca="false">(IF(AND(($B566&gt;=Input!$O$22),($B566&lt;=Input!$O$24)),$H565+Input!$O$23/Input!$O$25,$H565))</f>
        <v>-200000</v>
      </c>
      <c r="I566" s="69" t="n">
        <f aca="false">(IF(AND(($B566&gt;Input!$O$29),($B566&lt;=Input!$O$31)),$I565+Input!$O$30/Input!$O$32,$I565))</f>
        <v>-200000</v>
      </c>
      <c r="J566" s="69" t="n">
        <f aca="false">(IF(AND(($B566&gt;=Input!$O$36),($B566&lt;=Input!$O$38)),$J565+Input!$O$37/Input!$O$39,$J565))</f>
        <v>0</v>
      </c>
      <c r="K566" s="69"/>
      <c r="L566" s="69" t="n">
        <f aca="false">$D566+$E566+$F566+$H566+$I566+$J566</f>
        <v>-216306.521412162</v>
      </c>
    </row>
    <row r="567" customFormat="false" ht="12.8" hidden="false" customHeight="false" outlineLevel="0" collapsed="false">
      <c r="A567" s="67" t="n">
        <v>563</v>
      </c>
      <c r="B567" s="68" t="n">
        <f aca="false">EOMONTH(Input!$C$7,A567)</f>
        <v>60053</v>
      </c>
      <c r="C567" s="68"/>
      <c r="D567" s="69" t="n">
        <f aca="false">IF($B567&gt;Input!$O$22,$D566,($D566+Input!$O$28)*(1+Input!$O$27/(100*12)))</f>
        <v>87713.2018367199</v>
      </c>
      <c r="E567" s="69" t="n">
        <f aca="false">IF($B567&gt;Input!$O$29,$E566,($E566+Input!$O$35)*(1+Input!$O$34/(100*12)))</f>
        <v>95980.2767511178</v>
      </c>
      <c r="F567" s="69" t="n">
        <f aca="false">IF($B567&gt;Input!$O$36,$F566,($F566+Input!$O$42)*(1+Input!$O$41/(100*12)))</f>
        <v>0</v>
      </c>
      <c r="G567" s="68"/>
      <c r="H567" s="69" t="n">
        <f aca="false">(IF(AND(($B567&gt;=Input!$O$22),($B567&lt;=Input!$O$24)),$H566+Input!$O$23/Input!$O$25,$H566))</f>
        <v>-200000</v>
      </c>
      <c r="I567" s="69" t="n">
        <f aca="false">(IF(AND(($B567&gt;Input!$O$29),($B567&lt;=Input!$O$31)),$I566+Input!$O$30/Input!$O$32,$I566))</f>
        <v>-200000</v>
      </c>
      <c r="J567" s="69" t="n">
        <f aca="false">(IF(AND(($B567&gt;=Input!$O$36),($B567&lt;=Input!$O$38)),$J566+Input!$O$37/Input!$O$39,$J566))</f>
        <v>0</v>
      </c>
      <c r="K567" s="69"/>
      <c r="L567" s="69" t="n">
        <f aca="false">$D567+$E567+$F567+$H567+$I567+$J567</f>
        <v>-216306.521412162</v>
      </c>
    </row>
    <row r="568" customFormat="false" ht="12.8" hidden="false" customHeight="false" outlineLevel="0" collapsed="false">
      <c r="A568" s="67" t="n">
        <v>564</v>
      </c>
      <c r="B568" s="68" t="n">
        <f aca="false">EOMONTH(Input!$C$7,A568)</f>
        <v>60083</v>
      </c>
      <c r="C568" s="68"/>
      <c r="D568" s="69" t="n">
        <f aca="false">IF($B568&gt;Input!$O$22,$D567,($D567+Input!$O$28)*(1+Input!$O$27/(100*12)))</f>
        <v>87713.2018367199</v>
      </c>
      <c r="E568" s="69" t="n">
        <f aca="false">IF($B568&gt;Input!$O$29,$E567,($E567+Input!$O$35)*(1+Input!$O$34/(100*12)))</f>
        <v>95980.2767511178</v>
      </c>
      <c r="F568" s="69" t="n">
        <f aca="false">IF($B568&gt;Input!$O$36,$F567,($F567+Input!$O$42)*(1+Input!$O$41/(100*12)))</f>
        <v>0</v>
      </c>
      <c r="G568" s="68"/>
      <c r="H568" s="69" t="n">
        <f aca="false">(IF(AND(($B568&gt;=Input!$O$22),($B568&lt;=Input!$O$24)),$H567+Input!$O$23/Input!$O$25,$H567))</f>
        <v>-200000</v>
      </c>
      <c r="I568" s="69" t="n">
        <f aca="false">(IF(AND(($B568&gt;Input!$O$29),($B568&lt;=Input!$O$31)),$I567+Input!$O$30/Input!$O$32,$I567))</f>
        <v>-200000</v>
      </c>
      <c r="J568" s="69" t="n">
        <f aca="false">(IF(AND(($B568&gt;=Input!$O$36),($B568&lt;=Input!$O$38)),$J567+Input!$O$37/Input!$O$39,$J567))</f>
        <v>0</v>
      </c>
      <c r="K568" s="69"/>
      <c r="L568" s="69" t="n">
        <f aca="false">$D568+$E568+$F568+$H568+$I568+$J568</f>
        <v>-216306.521412162</v>
      </c>
    </row>
    <row r="569" customFormat="false" ht="12.8" hidden="false" customHeight="false" outlineLevel="0" collapsed="false">
      <c r="A569" s="67" t="n">
        <v>565</v>
      </c>
      <c r="B569" s="68" t="n">
        <f aca="false">EOMONTH(Input!$C$7,A569)</f>
        <v>60114</v>
      </c>
      <c r="C569" s="68"/>
      <c r="D569" s="69" t="n">
        <f aca="false">IF($B569&gt;Input!$O$22,$D568,($D568+Input!$O$28)*(1+Input!$O$27/(100*12)))</f>
        <v>87713.2018367199</v>
      </c>
      <c r="E569" s="69" t="n">
        <f aca="false">IF($B569&gt;Input!$O$29,$E568,($E568+Input!$O$35)*(1+Input!$O$34/(100*12)))</f>
        <v>95980.2767511178</v>
      </c>
      <c r="F569" s="69" t="n">
        <f aca="false">IF($B569&gt;Input!$O$36,$F568,($F568+Input!$O$42)*(1+Input!$O$41/(100*12)))</f>
        <v>0</v>
      </c>
      <c r="G569" s="68"/>
      <c r="H569" s="69" t="n">
        <f aca="false">(IF(AND(($B569&gt;=Input!$O$22),($B569&lt;=Input!$O$24)),$H568+Input!$O$23/Input!$O$25,$H568))</f>
        <v>-200000</v>
      </c>
      <c r="I569" s="69" t="n">
        <f aca="false">(IF(AND(($B569&gt;Input!$O$29),($B569&lt;=Input!$O$31)),$I568+Input!$O$30/Input!$O$32,$I568))</f>
        <v>-200000</v>
      </c>
      <c r="J569" s="69" t="n">
        <f aca="false">(IF(AND(($B569&gt;=Input!$O$36),($B569&lt;=Input!$O$38)),$J568+Input!$O$37/Input!$O$39,$J568))</f>
        <v>0</v>
      </c>
      <c r="K569" s="69"/>
      <c r="L569" s="69" t="n">
        <f aca="false">$D569+$E569+$F569+$H569+$I569+$J569</f>
        <v>-216306.521412162</v>
      </c>
    </row>
    <row r="570" customFormat="false" ht="12.8" hidden="false" customHeight="false" outlineLevel="0" collapsed="false">
      <c r="A570" s="67" t="n">
        <v>566</v>
      </c>
      <c r="B570" s="68" t="n">
        <f aca="false">EOMONTH(Input!$C$7,A570)</f>
        <v>60145</v>
      </c>
      <c r="C570" s="68"/>
      <c r="D570" s="69" t="n">
        <f aca="false">IF($B570&gt;Input!$O$22,$D569,($D569+Input!$O$28)*(1+Input!$O$27/(100*12)))</f>
        <v>87713.2018367199</v>
      </c>
      <c r="E570" s="69" t="n">
        <f aca="false">IF($B570&gt;Input!$O$29,$E569,($E569+Input!$O$35)*(1+Input!$O$34/(100*12)))</f>
        <v>95980.2767511178</v>
      </c>
      <c r="F570" s="69" t="n">
        <f aca="false">IF($B570&gt;Input!$O$36,$F569,($F569+Input!$O$42)*(1+Input!$O$41/(100*12)))</f>
        <v>0</v>
      </c>
      <c r="G570" s="68"/>
      <c r="H570" s="69" t="n">
        <f aca="false">(IF(AND(($B570&gt;=Input!$O$22),($B570&lt;=Input!$O$24)),$H569+Input!$O$23/Input!$O$25,$H569))</f>
        <v>-200000</v>
      </c>
      <c r="I570" s="69" t="n">
        <f aca="false">(IF(AND(($B570&gt;Input!$O$29),($B570&lt;=Input!$O$31)),$I569+Input!$O$30/Input!$O$32,$I569))</f>
        <v>-200000</v>
      </c>
      <c r="J570" s="69" t="n">
        <f aca="false">(IF(AND(($B570&gt;=Input!$O$36),($B570&lt;=Input!$O$38)),$J569+Input!$O$37/Input!$O$39,$J569))</f>
        <v>0</v>
      </c>
      <c r="K570" s="69"/>
      <c r="L570" s="69" t="n">
        <f aca="false">$D570+$E570+$F570+$H570+$I570+$J570</f>
        <v>-216306.521412162</v>
      </c>
    </row>
    <row r="571" customFormat="false" ht="12.8" hidden="false" customHeight="false" outlineLevel="0" collapsed="false">
      <c r="A571" s="67" t="n">
        <v>567</v>
      </c>
      <c r="B571" s="68" t="n">
        <f aca="false">EOMONTH(Input!$C$7,A571)</f>
        <v>60175</v>
      </c>
      <c r="C571" s="68"/>
      <c r="D571" s="69" t="n">
        <f aca="false">IF($B571&gt;Input!$O$22,$D570,($D570+Input!$O$28)*(1+Input!$O$27/(100*12)))</f>
        <v>87713.2018367199</v>
      </c>
      <c r="E571" s="69" t="n">
        <f aca="false">IF($B571&gt;Input!$O$29,$E570,($E570+Input!$O$35)*(1+Input!$O$34/(100*12)))</f>
        <v>95980.2767511178</v>
      </c>
      <c r="F571" s="69" t="n">
        <f aca="false">IF($B571&gt;Input!$O$36,$F570,($F570+Input!$O$42)*(1+Input!$O$41/(100*12)))</f>
        <v>0</v>
      </c>
      <c r="G571" s="68"/>
      <c r="H571" s="69" t="n">
        <f aca="false">(IF(AND(($B571&gt;=Input!$O$22),($B571&lt;=Input!$O$24)),$H570+Input!$O$23/Input!$O$25,$H570))</f>
        <v>-200000</v>
      </c>
      <c r="I571" s="69" t="n">
        <f aca="false">(IF(AND(($B571&gt;Input!$O$29),($B571&lt;=Input!$O$31)),$I570+Input!$O$30/Input!$O$32,$I570))</f>
        <v>-200000</v>
      </c>
      <c r="J571" s="69" t="n">
        <f aca="false">(IF(AND(($B571&gt;=Input!$O$36),($B571&lt;=Input!$O$38)),$J570+Input!$O$37/Input!$O$39,$J570))</f>
        <v>0</v>
      </c>
      <c r="K571" s="69"/>
      <c r="L571" s="69" t="n">
        <f aca="false">$D571+$E571+$F571+$H571+$I571+$J571</f>
        <v>-216306.521412162</v>
      </c>
    </row>
    <row r="572" customFormat="false" ht="12.8" hidden="false" customHeight="false" outlineLevel="0" collapsed="false">
      <c r="A572" s="67" t="n">
        <v>568</v>
      </c>
      <c r="B572" s="68" t="n">
        <f aca="false">EOMONTH(Input!$C$7,A572)</f>
        <v>60206</v>
      </c>
      <c r="C572" s="68"/>
      <c r="D572" s="69" t="n">
        <f aca="false">IF($B572&gt;Input!$O$22,$D571,($D571+Input!$O$28)*(1+Input!$O$27/(100*12)))</f>
        <v>87713.2018367199</v>
      </c>
      <c r="E572" s="69" t="n">
        <f aca="false">IF($B572&gt;Input!$O$29,$E571,($E571+Input!$O$35)*(1+Input!$O$34/(100*12)))</f>
        <v>95980.2767511178</v>
      </c>
      <c r="F572" s="69" t="n">
        <f aca="false">IF($B572&gt;Input!$O$36,$F571,($F571+Input!$O$42)*(1+Input!$O$41/(100*12)))</f>
        <v>0</v>
      </c>
      <c r="G572" s="68"/>
      <c r="H572" s="69" t="n">
        <f aca="false">(IF(AND(($B572&gt;=Input!$O$22),($B572&lt;=Input!$O$24)),$H571+Input!$O$23/Input!$O$25,$H571))</f>
        <v>-200000</v>
      </c>
      <c r="I572" s="69" t="n">
        <f aca="false">(IF(AND(($B572&gt;Input!$O$29),($B572&lt;=Input!$O$31)),$I571+Input!$O$30/Input!$O$32,$I571))</f>
        <v>-200000</v>
      </c>
      <c r="J572" s="69" t="n">
        <f aca="false">(IF(AND(($B572&gt;=Input!$O$36),($B572&lt;=Input!$O$38)),$J571+Input!$O$37/Input!$O$39,$J571))</f>
        <v>0</v>
      </c>
      <c r="K572" s="69"/>
      <c r="L572" s="69" t="n">
        <f aca="false">$D572+$E572+$F572+$H572+$I572+$J572</f>
        <v>-216306.521412162</v>
      </c>
    </row>
    <row r="573" customFormat="false" ht="12.8" hidden="false" customHeight="false" outlineLevel="0" collapsed="false">
      <c r="A573" s="67" t="n">
        <v>569</v>
      </c>
      <c r="B573" s="68" t="n">
        <f aca="false">EOMONTH(Input!$C$7,A573)</f>
        <v>60236</v>
      </c>
      <c r="C573" s="68"/>
      <c r="D573" s="69" t="n">
        <f aca="false">IF($B573&gt;Input!$O$22,$D572,($D572+Input!$O$28)*(1+Input!$O$27/(100*12)))</f>
        <v>87713.2018367199</v>
      </c>
      <c r="E573" s="69" t="n">
        <f aca="false">IF($B573&gt;Input!$O$29,$E572,($E572+Input!$O$35)*(1+Input!$O$34/(100*12)))</f>
        <v>95980.2767511178</v>
      </c>
      <c r="F573" s="69" t="n">
        <f aca="false">IF($B573&gt;Input!$O$36,$F572,($F572+Input!$O$42)*(1+Input!$O$41/(100*12)))</f>
        <v>0</v>
      </c>
      <c r="G573" s="68"/>
      <c r="H573" s="69" t="n">
        <f aca="false">(IF(AND(($B573&gt;=Input!$O$22),($B573&lt;=Input!$O$24)),$H572+Input!$O$23/Input!$O$25,$H572))</f>
        <v>-200000</v>
      </c>
      <c r="I573" s="69" t="n">
        <f aca="false">(IF(AND(($B573&gt;Input!$O$29),($B573&lt;=Input!$O$31)),$I572+Input!$O$30/Input!$O$32,$I572))</f>
        <v>-200000</v>
      </c>
      <c r="J573" s="69" t="n">
        <f aca="false">(IF(AND(($B573&gt;=Input!$O$36),($B573&lt;=Input!$O$38)),$J572+Input!$O$37/Input!$O$39,$J572))</f>
        <v>0</v>
      </c>
      <c r="K573" s="69"/>
      <c r="L573" s="69" t="n">
        <f aca="false">$D573+$E573+$F573+$H573+$I573+$J573</f>
        <v>-216306.521412162</v>
      </c>
    </row>
    <row r="574" customFormat="false" ht="12.8" hidden="false" customHeight="false" outlineLevel="0" collapsed="false">
      <c r="A574" s="67" t="n">
        <v>570</v>
      </c>
      <c r="B574" s="68" t="n">
        <f aca="false">EOMONTH(Input!$C$7,A574)</f>
        <v>60267</v>
      </c>
      <c r="C574" s="68"/>
      <c r="D574" s="69" t="n">
        <f aca="false">IF($B574&gt;Input!$O$22,$D573,($D573+Input!$O$28)*(1+Input!$O$27/(100*12)))</f>
        <v>87713.2018367199</v>
      </c>
      <c r="E574" s="69" t="n">
        <f aca="false">IF($B574&gt;Input!$O$29,$E573,($E573+Input!$O$35)*(1+Input!$O$34/(100*12)))</f>
        <v>95980.2767511178</v>
      </c>
      <c r="F574" s="69" t="n">
        <f aca="false">IF($B574&gt;Input!$O$36,$F573,($F573+Input!$O$42)*(1+Input!$O$41/(100*12)))</f>
        <v>0</v>
      </c>
      <c r="G574" s="68"/>
      <c r="H574" s="69" t="n">
        <f aca="false">(IF(AND(($B574&gt;=Input!$O$22),($B574&lt;=Input!$O$24)),$H573+Input!$O$23/Input!$O$25,$H573))</f>
        <v>-200000</v>
      </c>
      <c r="I574" s="69" t="n">
        <f aca="false">(IF(AND(($B574&gt;Input!$O$29),($B574&lt;=Input!$O$31)),$I573+Input!$O$30/Input!$O$32,$I573))</f>
        <v>-200000</v>
      </c>
      <c r="J574" s="69" t="n">
        <f aca="false">(IF(AND(($B574&gt;=Input!$O$36),($B574&lt;=Input!$O$38)),$J573+Input!$O$37/Input!$O$39,$J573))</f>
        <v>0</v>
      </c>
      <c r="K574" s="69"/>
      <c r="L574" s="69" t="n">
        <f aca="false">$D574+$E574+$F574+$H574+$I574+$J574</f>
        <v>-216306.521412162</v>
      </c>
    </row>
    <row r="575" customFormat="false" ht="12.8" hidden="false" customHeight="false" outlineLevel="0" collapsed="false">
      <c r="A575" s="67" t="n">
        <v>571</v>
      </c>
      <c r="B575" s="68" t="n">
        <f aca="false">EOMONTH(Input!$C$7,A575)</f>
        <v>60298</v>
      </c>
      <c r="C575" s="68"/>
      <c r="D575" s="69" t="n">
        <f aca="false">IF($B575&gt;Input!$O$22,$D574,($D574+Input!$O$28)*(1+Input!$O$27/(100*12)))</f>
        <v>87713.2018367199</v>
      </c>
      <c r="E575" s="69" t="n">
        <f aca="false">IF($B575&gt;Input!$O$29,$E574,($E574+Input!$O$35)*(1+Input!$O$34/(100*12)))</f>
        <v>95980.2767511178</v>
      </c>
      <c r="F575" s="69" t="n">
        <f aca="false">IF($B575&gt;Input!$O$36,$F574,($F574+Input!$O$42)*(1+Input!$O$41/(100*12)))</f>
        <v>0</v>
      </c>
      <c r="G575" s="68"/>
      <c r="H575" s="69" t="n">
        <f aca="false">(IF(AND(($B575&gt;=Input!$O$22),($B575&lt;=Input!$O$24)),$H574+Input!$O$23/Input!$O$25,$H574))</f>
        <v>-200000</v>
      </c>
      <c r="I575" s="69" t="n">
        <f aca="false">(IF(AND(($B575&gt;Input!$O$29),($B575&lt;=Input!$O$31)),$I574+Input!$O$30/Input!$O$32,$I574))</f>
        <v>-200000</v>
      </c>
      <c r="J575" s="69" t="n">
        <f aca="false">(IF(AND(($B575&gt;=Input!$O$36),($B575&lt;=Input!$O$38)),$J574+Input!$O$37/Input!$O$39,$J574))</f>
        <v>0</v>
      </c>
      <c r="K575" s="69"/>
      <c r="L575" s="69" t="n">
        <f aca="false">$D575+$E575+$F575+$H575+$I575+$J575</f>
        <v>-216306.521412162</v>
      </c>
    </row>
    <row r="576" customFormat="false" ht="12.8" hidden="false" customHeight="false" outlineLevel="0" collapsed="false">
      <c r="A576" s="67" t="n">
        <v>572</v>
      </c>
      <c r="B576" s="68" t="n">
        <f aca="false">EOMONTH(Input!$C$7,A576)</f>
        <v>60326</v>
      </c>
      <c r="C576" s="68"/>
      <c r="D576" s="69" t="n">
        <f aca="false">IF($B576&gt;Input!$O$22,$D575,($D575+Input!$O$28)*(1+Input!$O$27/(100*12)))</f>
        <v>87713.2018367199</v>
      </c>
      <c r="E576" s="69" t="n">
        <f aca="false">IF($B576&gt;Input!$O$29,$E575,($E575+Input!$O$35)*(1+Input!$O$34/(100*12)))</f>
        <v>95980.2767511178</v>
      </c>
      <c r="F576" s="69" t="n">
        <f aca="false">IF($B576&gt;Input!$O$36,$F575,($F575+Input!$O$42)*(1+Input!$O$41/(100*12)))</f>
        <v>0</v>
      </c>
      <c r="G576" s="68"/>
      <c r="H576" s="69" t="n">
        <f aca="false">(IF(AND(($B576&gt;=Input!$O$22),($B576&lt;=Input!$O$24)),$H575+Input!$O$23/Input!$O$25,$H575))</f>
        <v>-200000</v>
      </c>
      <c r="I576" s="69" t="n">
        <f aca="false">(IF(AND(($B576&gt;Input!$O$29),($B576&lt;=Input!$O$31)),$I575+Input!$O$30/Input!$O$32,$I575))</f>
        <v>-200000</v>
      </c>
      <c r="J576" s="69" t="n">
        <f aca="false">(IF(AND(($B576&gt;=Input!$O$36),($B576&lt;=Input!$O$38)),$J575+Input!$O$37/Input!$O$39,$J575))</f>
        <v>0</v>
      </c>
      <c r="K576" s="69"/>
      <c r="L576" s="69" t="n">
        <f aca="false">$D576+$E576+$F576+$H576+$I576+$J576</f>
        <v>-216306.521412162</v>
      </c>
    </row>
    <row r="577" customFormat="false" ht="12.8" hidden="false" customHeight="false" outlineLevel="0" collapsed="false">
      <c r="A577" s="67" t="n">
        <v>573</v>
      </c>
      <c r="B577" s="68" t="n">
        <f aca="false">EOMONTH(Input!$C$7,A577)</f>
        <v>60357</v>
      </c>
      <c r="C577" s="68"/>
      <c r="D577" s="69" t="n">
        <f aca="false">IF($B577&gt;Input!$O$22,$D576,($D576+Input!$O$28)*(1+Input!$O$27/(100*12)))</f>
        <v>87713.2018367199</v>
      </c>
      <c r="E577" s="69" t="n">
        <f aca="false">IF($B577&gt;Input!$O$29,$E576,($E576+Input!$O$35)*(1+Input!$O$34/(100*12)))</f>
        <v>95980.2767511178</v>
      </c>
      <c r="F577" s="69" t="n">
        <f aca="false">IF($B577&gt;Input!$O$36,$F576,($F576+Input!$O$42)*(1+Input!$O$41/(100*12)))</f>
        <v>0</v>
      </c>
      <c r="G577" s="68"/>
      <c r="H577" s="69" t="n">
        <f aca="false">(IF(AND(($B577&gt;=Input!$O$22),($B577&lt;=Input!$O$24)),$H576+Input!$O$23/Input!$O$25,$H576))</f>
        <v>-200000</v>
      </c>
      <c r="I577" s="69" t="n">
        <f aca="false">(IF(AND(($B577&gt;Input!$O$29),($B577&lt;=Input!$O$31)),$I576+Input!$O$30/Input!$O$32,$I576))</f>
        <v>-200000</v>
      </c>
      <c r="J577" s="69" t="n">
        <f aca="false">(IF(AND(($B577&gt;=Input!$O$36),($B577&lt;=Input!$O$38)),$J576+Input!$O$37/Input!$O$39,$J576))</f>
        <v>0</v>
      </c>
      <c r="K577" s="69"/>
      <c r="L577" s="69" t="n">
        <f aca="false">$D577+$E577+$F577+$H577+$I577+$J577</f>
        <v>-216306.521412162</v>
      </c>
    </row>
    <row r="578" customFormat="false" ht="12.8" hidden="false" customHeight="false" outlineLevel="0" collapsed="false">
      <c r="A578" s="67" t="n">
        <v>574</v>
      </c>
      <c r="B578" s="68" t="n">
        <f aca="false">EOMONTH(Input!$C$7,A578)</f>
        <v>60387</v>
      </c>
      <c r="C578" s="68"/>
      <c r="D578" s="69" t="n">
        <f aca="false">IF($B578&gt;Input!$O$22,$D577,($D577+Input!$O$28)*(1+Input!$O$27/(100*12)))</f>
        <v>87713.2018367199</v>
      </c>
      <c r="E578" s="69" t="n">
        <f aca="false">IF($B578&gt;Input!$O$29,$E577,($E577+Input!$O$35)*(1+Input!$O$34/(100*12)))</f>
        <v>95980.2767511178</v>
      </c>
      <c r="F578" s="69" t="n">
        <f aca="false">IF($B578&gt;Input!$O$36,$F577,($F577+Input!$O$42)*(1+Input!$O$41/(100*12)))</f>
        <v>0</v>
      </c>
      <c r="G578" s="68"/>
      <c r="H578" s="69" t="n">
        <f aca="false">(IF(AND(($B578&gt;=Input!$O$22),($B578&lt;=Input!$O$24)),$H577+Input!$O$23/Input!$O$25,$H577))</f>
        <v>-200000</v>
      </c>
      <c r="I578" s="69" t="n">
        <f aca="false">(IF(AND(($B578&gt;Input!$O$29),($B578&lt;=Input!$O$31)),$I577+Input!$O$30/Input!$O$32,$I577))</f>
        <v>-200000</v>
      </c>
      <c r="J578" s="69" t="n">
        <f aca="false">(IF(AND(($B578&gt;=Input!$O$36),($B578&lt;=Input!$O$38)),$J577+Input!$O$37/Input!$O$39,$J577))</f>
        <v>0</v>
      </c>
      <c r="K578" s="69"/>
      <c r="L578" s="69" t="n">
        <f aca="false">$D578+$E578+$F578+$H578+$I578+$J578</f>
        <v>-216306.521412162</v>
      </c>
    </row>
    <row r="579" customFormat="false" ht="12.8" hidden="false" customHeight="false" outlineLevel="0" collapsed="false">
      <c r="A579" s="67" t="n">
        <v>575</v>
      </c>
      <c r="B579" s="68" t="n">
        <f aca="false">EOMONTH(Input!$C$7,A579)</f>
        <v>60418</v>
      </c>
      <c r="C579" s="68"/>
      <c r="D579" s="69" t="n">
        <f aca="false">IF($B579&gt;Input!$O$22,$D578,($D578+Input!$O$28)*(1+Input!$O$27/(100*12)))</f>
        <v>87713.2018367199</v>
      </c>
      <c r="E579" s="69" t="n">
        <f aca="false">IF($B579&gt;Input!$O$29,$E578,($E578+Input!$O$35)*(1+Input!$O$34/(100*12)))</f>
        <v>95980.2767511178</v>
      </c>
      <c r="F579" s="69" t="n">
        <f aca="false">IF($B579&gt;Input!$O$36,$F578,($F578+Input!$O$42)*(1+Input!$O$41/(100*12)))</f>
        <v>0</v>
      </c>
      <c r="G579" s="68"/>
      <c r="H579" s="69" t="n">
        <f aca="false">(IF(AND(($B579&gt;=Input!$O$22),($B579&lt;=Input!$O$24)),$H578+Input!$O$23/Input!$O$25,$H578))</f>
        <v>-200000</v>
      </c>
      <c r="I579" s="69" t="n">
        <f aca="false">(IF(AND(($B579&gt;Input!$O$29),($B579&lt;=Input!$O$31)),$I578+Input!$O$30/Input!$O$32,$I578))</f>
        <v>-200000</v>
      </c>
      <c r="J579" s="69" t="n">
        <f aca="false">(IF(AND(($B579&gt;=Input!$O$36),($B579&lt;=Input!$O$38)),$J578+Input!$O$37/Input!$O$39,$J578))</f>
        <v>0</v>
      </c>
      <c r="K579" s="69"/>
      <c r="L579" s="69" t="n">
        <f aca="false">$D579+$E579+$F579+$H579+$I579+$J579</f>
        <v>-216306.521412162</v>
      </c>
    </row>
    <row r="580" customFormat="false" ht="12.8" hidden="false" customHeight="false" outlineLevel="0" collapsed="false">
      <c r="A580" s="67" t="n">
        <v>576</v>
      </c>
      <c r="B580" s="68" t="n">
        <f aca="false">EOMONTH(Input!$C$7,A580)</f>
        <v>60448</v>
      </c>
      <c r="C580" s="68"/>
      <c r="D580" s="69" t="n">
        <f aca="false">IF($B580&gt;Input!$O$22,$D579,($D579+Input!$O$28)*(1+Input!$O$27/(100*12)))</f>
        <v>87713.2018367199</v>
      </c>
      <c r="E580" s="69" t="n">
        <f aca="false">IF($B580&gt;Input!$O$29,$E579,($E579+Input!$O$35)*(1+Input!$O$34/(100*12)))</f>
        <v>95980.2767511178</v>
      </c>
      <c r="F580" s="69" t="n">
        <f aca="false">IF($B580&gt;Input!$O$36,$F579,($F579+Input!$O$42)*(1+Input!$O$41/(100*12)))</f>
        <v>0</v>
      </c>
      <c r="G580" s="68"/>
      <c r="H580" s="69" t="n">
        <f aca="false">(IF(AND(($B580&gt;=Input!$O$22),($B580&lt;=Input!$O$24)),$H579+Input!$O$23/Input!$O$25,$H579))</f>
        <v>-200000</v>
      </c>
      <c r="I580" s="69" t="n">
        <f aca="false">(IF(AND(($B580&gt;Input!$O$29),($B580&lt;=Input!$O$31)),$I579+Input!$O$30/Input!$O$32,$I579))</f>
        <v>-200000</v>
      </c>
      <c r="J580" s="69" t="n">
        <f aca="false">(IF(AND(($B580&gt;=Input!$O$36),($B580&lt;=Input!$O$38)),$J579+Input!$O$37/Input!$O$39,$J579))</f>
        <v>0</v>
      </c>
      <c r="K580" s="69"/>
      <c r="L580" s="69" t="n">
        <f aca="false">$D580+$E580+$F580+$H580+$I580+$J580</f>
        <v>-216306.521412162</v>
      </c>
    </row>
    <row r="581" customFormat="false" ht="12.8" hidden="false" customHeight="false" outlineLevel="0" collapsed="false">
      <c r="A581" s="67" t="n">
        <v>577</v>
      </c>
      <c r="B581" s="68" t="n">
        <f aca="false">EOMONTH(Input!$C$7,A581)</f>
        <v>60479</v>
      </c>
      <c r="C581" s="68"/>
      <c r="D581" s="69" t="n">
        <f aca="false">IF($B581&gt;Input!$O$22,$D580,($D580+Input!$O$28)*(1+Input!$O$27/(100*12)))</f>
        <v>87713.2018367199</v>
      </c>
      <c r="E581" s="69" t="n">
        <f aca="false">IF($B581&gt;Input!$O$29,$E580,($E580+Input!$O$35)*(1+Input!$O$34/(100*12)))</f>
        <v>95980.2767511178</v>
      </c>
      <c r="F581" s="69" t="n">
        <f aca="false">IF($B581&gt;Input!$O$36,$F580,($F580+Input!$O$42)*(1+Input!$O$41/(100*12)))</f>
        <v>0</v>
      </c>
      <c r="G581" s="68"/>
      <c r="H581" s="69" t="n">
        <f aca="false">(IF(AND(($B581&gt;=Input!$O$22),($B581&lt;=Input!$O$24)),$H580+Input!$O$23/Input!$O$25,$H580))</f>
        <v>-200000</v>
      </c>
      <c r="I581" s="69" t="n">
        <f aca="false">(IF(AND(($B581&gt;Input!$O$29),($B581&lt;=Input!$O$31)),$I580+Input!$O$30/Input!$O$32,$I580))</f>
        <v>-200000</v>
      </c>
      <c r="J581" s="69" t="n">
        <f aca="false">(IF(AND(($B581&gt;=Input!$O$36),($B581&lt;=Input!$O$38)),$J580+Input!$O$37/Input!$O$39,$J580))</f>
        <v>0</v>
      </c>
      <c r="K581" s="69"/>
      <c r="L581" s="69" t="n">
        <f aca="false">$D581+$E581+$F581+$H581+$I581+$J581</f>
        <v>-216306.521412162</v>
      </c>
    </row>
    <row r="582" customFormat="false" ht="12.8" hidden="false" customHeight="false" outlineLevel="0" collapsed="false">
      <c r="A582" s="67" t="n">
        <v>578</v>
      </c>
      <c r="B582" s="68" t="n">
        <f aca="false">EOMONTH(Input!$C$7,A582)</f>
        <v>60510</v>
      </c>
      <c r="C582" s="68"/>
      <c r="D582" s="69" t="n">
        <f aca="false">IF($B582&gt;Input!$O$22,$D581,($D581+Input!$O$28)*(1+Input!$O$27/(100*12)))</f>
        <v>87713.2018367199</v>
      </c>
      <c r="E582" s="69" t="n">
        <f aca="false">IF($B582&gt;Input!$O$29,$E581,($E581+Input!$O$35)*(1+Input!$O$34/(100*12)))</f>
        <v>95980.2767511178</v>
      </c>
      <c r="F582" s="69" t="n">
        <f aca="false">IF($B582&gt;Input!$O$36,$F581,($F581+Input!$O$42)*(1+Input!$O$41/(100*12)))</f>
        <v>0</v>
      </c>
      <c r="G582" s="68"/>
      <c r="H582" s="69" t="n">
        <f aca="false">(IF(AND(($B582&gt;=Input!$O$22),($B582&lt;=Input!$O$24)),$H581+Input!$O$23/Input!$O$25,$H581))</f>
        <v>-200000</v>
      </c>
      <c r="I582" s="69" t="n">
        <f aca="false">(IF(AND(($B582&gt;Input!$O$29),($B582&lt;=Input!$O$31)),$I581+Input!$O$30/Input!$O$32,$I581))</f>
        <v>-200000</v>
      </c>
      <c r="J582" s="69" t="n">
        <f aca="false">(IF(AND(($B582&gt;=Input!$O$36),($B582&lt;=Input!$O$38)),$J581+Input!$O$37/Input!$O$39,$J581))</f>
        <v>0</v>
      </c>
      <c r="K582" s="69"/>
      <c r="L582" s="69" t="n">
        <f aca="false">$D582+$E582+$F582+$H582+$I582+$J582</f>
        <v>-216306.521412162</v>
      </c>
    </row>
    <row r="583" customFormat="false" ht="12.8" hidden="false" customHeight="false" outlineLevel="0" collapsed="false">
      <c r="A583" s="67" t="n">
        <v>579</v>
      </c>
      <c r="B583" s="68" t="n">
        <f aca="false">EOMONTH(Input!$C$7,A583)</f>
        <v>60540</v>
      </c>
      <c r="C583" s="68"/>
      <c r="D583" s="69" t="n">
        <f aca="false">IF($B583&gt;Input!$O$22,$D582,($D582+Input!$O$28)*(1+Input!$O$27/(100*12)))</f>
        <v>87713.2018367199</v>
      </c>
      <c r="E583" s="69" t="n">
        <f aca="false">IF($B583&gt;Input!$O$29,$E582,($E582+Input!$O$35)*(1+Input!$O$34/(100*12)))</f>
        <v>95980.2767511178</v>
      </c>
      <c r="F583" s="69" t="n">
        <f aca="false">IF($B583&gt;Input!$O$36,$F582,($F582+Input!$O$42)*(1+Input!$O$41/(100*12)))</f>
        <v>0</v>
      </c>
      <c r="G583" s="68"/>
      <c r="H583" s="69" t="n">
        <f aca="false">(IF(AND(($B583&gt;=Input!$O$22),($B583&lt;=Input!$O$24)),$H582+Input!$O$23/Input!$O$25,$H582))</f>
        <v>-200000</v>
      </c>
      <c r="I583" s="69" t="n">
        <f aca="false">(IF(AND(($B583&gt;Input!$O$29),($B583&lt;=Input!$O$31)),$I582+Input!$O$30/Input!$O$32,$I582))</f>
        <v>-200000</v>
      </c>
      <c r="J583" s="69" t="n">
        <f aca="false">(IF(AND(($B583&gt;=Input!$O$36),($B583&lt;=Input!$O$38)),$J582+Input!$O$37/Input!$O$39,$J582))</f>
        <v>0</v>
      </c>
      <c r="K583" s="69"/>
      <c r="L583" s="69" t="n">
        <f aca="false">$D583+$E583+$F583+$H583+$I583+$J583</f>
        <v>-216306.521412162</v>
      </c>
    </row>
    <row r="584" customFormat="false" ht="12.8" hidden="false" customHeight="false" outlineLevel="0" collapsed="false">
      <c r="A584" s="67" t="n">
        <v>580</v>
      </c>
      <c r="B584" s="68" t="n">
        <f aca="false">EOMONTH(Input!$C$7,A584)</f>
        <v>60571</v>
      </c>
      <c r="C584" s="68"/>
      <c r="D584" s="69" t="n">
        <f aca="false">IF($B584&gt;Input!$O$22,$D583,($D583+Input!$O$28)*(1+Input!$O$27/(100*12)))</f>
        <v>87713.2018367199</v>
      </c>
      <c r="E584" s="69" t="n">
        <f aca="false">IF($B584&gt;Input!$O$29,$E583,($E583+Input!$O$35)*(1+Input!$O$34/(100*12)))</f>
        <v>95980.2767511178</v>
      </c>
      <c r="F584" s="69" t="n">
        <f aca="false">IF($B584&gt;Input!$O$36,$F583,($F583+Input!$O$42)*(1+Input!$O$41/(100*12)))</f>
        <v>0</v>
      </c>
      <c r="G584" s="68"/>
      <c r="H584" s="69" t="n">
        <f aca="false">(IF(AND(($B584&gt;=Input!$O$22),($B584&lt;=Input!$O$24)),$H583+Input!$O$23/Input!$O$25,$H583))</f>
        <v>-200000</v>
      </c>
      <c r="I584" s="69" t="n">
        <f aca="false">(IF(AND(($B584&gt;Input!$O$29),($B584&lt;=Input!$O$31)),$I583+Input!$O$30/Input!$O$32,$I583))</f>
        <v>-200000</v>
      </c>
      <c r="J584" s="69" t="n">
        <f aca="false">(IF(AND(($B584&gt;=Input!$O$36),($B584&lt;=Input!$O$38)),$J583+Input!$O$37/Input!$O$39,$J583))</f>
        <v>0</v>
      </c>
      <c r="K584" s="69"/>
      <c r="L584" s="69" t="n">
        <f aca="false">$D584+$E584+$F584+$H584+$I584+$J584</f>
        <v>-216306.521412162</v>
      </c>
    </row>
    <row r="585" customFormat="false" ht="12.8" hidden="false" customHeight="false" outlineLevel="0" collapsed="false">
      <c r="A585" s="67" t="n">
        <v>581</v>
      </c>
      <c r="B585" s="68" t="n">
        <f aca="false">EOMONTH(Input!$C$7,A585)</f>
        <v>60601</v>
      </c>
      <c r="C585" s="68"/>
      <c r="D585" s="69" t="n">
        <f aca="false">IF($B585&gt;Input!$O$22,$D584,($D584+Input!$O$28)*(1+Input!$O$27/(100*12)))</f>
        <v>87713.2018367199</v>
      </c>
      <c r="E585" s="69" t="n">
        <f aca="false">IF($B585&gt;Input!$O$29,$E584,($E584+Input!$O$35)*(1+Input!$O$34/(100*12)))</f>
        <v>95980.2767511178</v>
      </c>
      <c r="F585" s="69" t="n">
        <f aca="false">IF($B585&gt;Input!$O$36,$F584,($F584+Input!$O$42)*(1+Input!$O$41/(100*12)))</f>
        <v>0</v>
      </c>
      <c r="G585" s="68"/>
      <c r="H585" s="69" t="n">
        <f aca="false">(IF(AND(($B585&gt;=Input!$O$22),($B585&lt;=Input!$O$24)),$H584+Input!$O$23/Input!$O$25,$H584))</f>
        <v>-200000</v>
      </c>
      <c r="I585" s="69" t="n">
        <f aca="false">(IF(AND(($B585&gt;Input!$O$29),($B585&lt;=Input!$O$31)),$I584+Input!$O$30/Input!$O$32,$I584))</f>
        <v>-200000</v>
      </c>
      <c r="J585" s="69" t="n">
        <f aca="false">(IF(AND(($B585&gt;=Input!$O$36),($B585&lt;=Input!$O$38)),$J584+Input!$O$37/Input!$O$39,$J584))</f>
        <v>0</v>
      </c>
      <c r="K585" s="69"/>
      <c r="L585" s="69" t="n">
        <f aca="false">$D585+$E585+$F585+$H585+$I585+$J585</f>
        <v>-216306.521412162</v>
      </c>
    </row>
    <row r="586" customFormat="false" ht="12.8" hidden="false" customHeight="false" outlineLevel="0" collapsed="false">
      <c r="A586" s="67" t="n">
        <v>582</v>
      </c>
      <c r="B586" s="68" t="n">
        <f aca="false">EOMONTH(Input!$C$7,A586)</f>
        <v>60632</v>
      </c>
      <c r="C586" s="68"/>
      <c r="D586" s="69" t="n">
        <f aca="false">IF($B586&gt;Input!$O$22,$D585,($D585+Input!$O$28)*(1+Input!$O$27/(100*12)))</f>
        <v>87713.2018367199</v>
      </c>
      <c r="E586" s="69" t="n">
        <f aca="false">IF($B586&gt;Input!$O$29,$E585,($E585+Input!$O$35)*(1+Input!$O$34/(100*12)))</f>
        <v>95980.2767511178</v>
      </c>
      <c r="F586" s="69" t="n">
        <f aca="false">IF($B586&gt;Input!$O$36,$F585,($F585+Input!$O$42)*(1+Input!$O$41/(100*12)))</f>
        <v>0</v>
      </c>
      <c r="G586" s="68"/>
      <c r="H586" s="69" t="n">
        <f aca="false">(IF(AND(($B586&gt;=Input!$O$22),($B586&lt;=Input!$O$24)),$H585+Input!$O$23/Input!$O$25,$H585))</f>
        <v>-200000</v>
      </c>
      <c r="I586" s="69" t="n">
        <f aca="false">(IF(AND(($B586&gt;Input!$O$29),($B586&lt;=Input!$O$31)),$I585+Input!$O$30/Input!$O$32,$I585))</f>
        <v>-200000</v>
      </c>
      <c r="J586" s="69" t="n">
        <f aca="false">(IF(AND(($B586&gt;=Input!$O$36),($B586&lt;=Input!$O$38)),$J585+Input!$O$37/Input!$O$39,$J585))</f>
        <v>0</v>
      </c>
      <c r="K586" s="69"/>
      <c r="L586" s="69" t="n">
        <f aca="false">$D586+$E586+$F586+$H586+$I586+$J586</f>
        <v>-216306.521412162</v>
      </c>
    </row>
    <row r="587" customFormat="false" ht="12.8" hidden="false" customHeight="false" outlineLevel="0" collapsed="false">
      <c r="A587" s="67" t="n">
        <v>583</v>
      </c>
      <c r="B587" s="68" t="n">
        <f aca="false">EOMONTH(Input!$C$7,A587)</f>
        <v>60663</v>
      </c>
      <c r="C587" s="68"/>
      <c r="D587" s="69" t="n">
        <f aca="false">IF($B587&gt;Input!$O$22,$D586,($D586+Input!$O$28)*(1+Input!$O$27/(100*12)))</f>
        <v>87713.2018367199</v>
      </c>
      <c r="E587" s="69" t="n">
        <f aca="false">IF($B587&gt;Input!$O$29,$E586,($E586+Input!$O$35)*(1+Input!$O$34/(100*12)))</f>
        <v>95980.2767511178</v>
      </c>
      <c r="F587" s="69" t="n">
        <f aca="false">IF($B587&gt;Input!$O$36,$F586,($F586+Input!$O$42)*(1+Input!$O$41/(100*12)))</f>
        <v>0</v>
      </c>
      <c r="G587" s="68"/>
      <c r="H587" s="69" t="n">
        <f aca="false">(IF(AND(($B587&gt;=Input!$O$22),($B587&lt;=Input!$O$24)),$H586+Input!$O$23/Input!$O$25,$H586))</f>
        <v>-200000</v>
      </c>
      <c r="I587" s="69" t="n">
        <f aca="false">(IF(AND(($B587&gt;Input!$O$29),($B587&lt;=Input!$O$31)),$I586+Input!$O$30/Input!$O$32,$I586))</f>
        <v>-200000</v>
      </c>
      <c r="J587" s="69" t="n">
        <f aca="false">(IF(AND(($B587&gt;=Input!$O$36),($B587&lt;=Input!$O$38)),$J586+Input!$O$37/Input!$O$39,$J586))</f>
        <v>0</v>
      </c>
      <c r="K587" s="69"/>
      <c r="L587" s="69" t="n">
        <f aca="false">$D587+$E587+$F587+$H587+$I587+$J587</f>
        <v>-216306.521412162</v>
      </c>
    </row>
    <row r="588" customFormat="false" ht="12.8" hidden="false" customHeight="false" outlineLevel="0" collapsed="false">
      <c r="A588" s="67" t="n">
        <v>584</v>
      </c>
      <c r="B588" s="68" t="n">
        <f aca="false">EOMONTH(Input!$C$7,A588)</f>
        <v>60691</v>
      </c>
      <c r="C588" s="68"/>
      <c r="D588" s="69" t="n">
        <f aca="false">IF($B588&gt;Input!$O$22,$D587,($D587+Input!$O$28)*(1+Input!$O$27/(100*12)))</f>
        <v>87713.2018367199</v>
      </c>
      <c r="E588" s="69" t="n">
        <f aca="false">IF($B588&gt;Input!$O$29,$E587,($E587+Input!$O$35)*(1+Input!$O$34/(100*12)))</f>
        <v>95980.2767511178</v>
      </c>
      <c r="F588" s="69" t="n">
        <f aca="false">IF($B588&gt;Input!$O$36,$F587,($F587+Input!$O$42)*(1+Input!$O$41/(100*12)))</f>
        <v>0</v>
      </c>
      <c r="G588" s="68"/>
      <c r="H588" s="69" t="n">
        <f aca="false">(IF(AND(($B588&gt;=Input!$O$22),($B588&lt;=Input!$O$24)),$H587+Input!$O$23/Input!$O$25,$H587))</f>
        <v>-200000</v>
      </c>
      <c r="I588" s="69" t="n">
        <f aca="false">(IF(AND(($B588&gt;Input!$O$29),($B588&lt;=Input!$O$31)),$I587+Input!$O$30/Input!$O$32,$I587))</f>
        <v>-200000</v>
      </c>
      <c r="J588" s="69" t="n">
        <f aca="false">(IF(AND(($B588&gt;=Input!$O$36),($B588&lt;=Input!$O$38)),$J587+Input!$O$37/Input!$O$39,$J587))</f>
        <v>0</v>
      </c>
      <c r="K588" s="69"/>
      <c r="L588" s="69" t="n">
        <f aca="false">$D588+$E588+$F588+$H588+$I588+$J588</f>
        <v>-216306.521412162</v>
      </c>
    </row>
    <row r="589" customFormat="false" ht="12.8" hidden="false" customHeight="false" outlineLevel="0" collapsed="false">
      <c r="A589" s="67" t="n">
        <v>585</v>
      </c>
      <c r="B589" s="68" t="n">
        <f aca="false">EOMONTH(Input!$C$7,A589)</f>
        <v>60722</v>
      </c>
      <c r="C589" s="68"/>
      <c r="D589" s="69" t="n">
        <f aca="false">IF($B589&gt;Input!$O$22,$D588,($D588+Input!$O$28)*(1+Input!$O$27/(100*12)))</f>
        <v>87713.2018367199</v>
      </c>
      <c r="E589" s="69" t="n">
        <f aca="false">IF($B589&gt;Input!$O$29,$E588,($E588+Input!$O$35)*(1+Input!$O$34/(100*12)))</f>
        <v>95980.2767511178</v>
      </c>
      <c r="F589" s="69" t="n">
        <f aca="false">IF($B589&gt;Input!$O$36,$F588,($F588+Input!$O$42)*(1+Input!$O$41/(100*12)))</f>
        <v>0</v>
      </c>
      <c r="G589" s="68"/>
      <c r="H589" s="69" t="n">
        <f aca="false">(IF(AND(($B589&gt;=Input!$O$22),($B589&lt;=Input!$O$24)),$H588+Input!$O$23/Input!$O$25,$H588))</f>
        <v>-200000</v>
      </c>
      <c r="I589" s="69" t="n">
        <f aca="false">(IF(AND(($B589&gt;Input!$O$29),($B589&lt;=Input!$O$31)),$I588+Input!$O$30/Input!$O$32,$I588))</f>
        <v>-200000</v>
      </c>
      <c r="J589" s="69" t="n">
        <f aca="false">(IF(AND(($B589&gt;=Input!$O$36),($B589&lt;=Input!$O$38)),$J588+Input!$O$37/Input!$O$39,$J588))</f>
        <v>0</v>
      </c>
      <c r="K589" s="69"/>
      <c r="L589" s="69" t="n">
        <f aca="false">$D589+$E589+$F589+$H589+$I589+$J589</f>
        <v>-216306.521412162</v>
      </c>
    </row>
    <row r="590" customFormat="false" ht="12.8" hidden="false" customHeight="false" outlineLevel="0" collapsed="false">
      <c r="A590" s="67" t="n">
        <v>586</v>
      </c>
      <c r="B590" s="68" t="n">
        <f aca="false">EOMONTH(Input!$C$7,A590)</f>
        <v>60752</v>
      </c>
      <c r="C590" s="68"/>
      <c r="D590" s="69" t="n">
        <f aca="false">IF($B590&gt;Input!$O$22,$D589,($D589+Input!$O$28)*(1+Input!$O$27/(100*12)))</f>
        <v>87713.2018367199</v>
      </c>
      <c r="E590" s="69" t="n">
        <f aca="false">IF($B590&gt;Input!$O$29,$E589,($E589+Input!$O$35)*(1+Input!$O$34/(100*12)))</f>
        <v>95980.2767511178</v>
      </c>
      <c r="F590" s="69" t="n">
        <f aca="false">IF($B590&gt;Input!$O$36,$F589,($F589+Input!$O$42)*(1+Input!$O$41/(100*12)))</f>
        <v>0</v>
      </c>
      <c r="G590" s="68"/>
      <c r="H590" s="69" t="n">
        <f aca="false">(IF(AND(($B590&gt;=Input!$O$22),($B590&lt;=Input!$O$24)),$H589+Input!$O$23/Input!$O$25,$H589))</f>
        <v>-200000</v>
      </c>
      <c r="I590" s="69" t="n">
        <f aca="false">(IF(AND(($B590&gt;Input!$O$29),($B590&lt;=Input!$O$31)),$I589+Input!$O$30/Input!$O$32,$I589))</f>
        <v>-200000</v>
      </c>
      <c r="J590" s="69" t="n">
        <f aca="false">(IF(AND(($B590&gt;=Input!$O$36),($B590&lt;=Input!$O$38)),$J589+Input!$O$37/Input!$O$39,$J589))</f>
        <v>0</v>
      </c>
      <c r="K590" s="69"/>
      <c r="L590" s="69" t="n">
        <f aca="false">$D590+$E590+$F590+$H590+$I590+$J590</f>
        <v>-216306.521412162</v>
      </c>
    </row>
    <row r="591" customFormat="false" ht="12.8" hidden="false" customHeight="false" outlineLevel="0" collapsed="false">
      <c r="A591" s="67" t="n">
        <v>587</v>
      </c>
      <c r="B591" s="68" t="n">
        <f aca="false">EOMONTH(Input!$C$7,A591)</f>
        <v>60783</v>
      </c>
      <c r="C591" s="68"/>
      <c r="D591" s="69" t="n">
        <f aca="false">IF($B591&gt;Input!$O$22,$D590,($D590+Input!$O$28)*(1+Input!$O$27/(100*12)))</f>
        <v>87713.2018367199</v>
      </c>
      <c r="E591" s="69" t="n">
        <f aca="false">IF($B591&gt;Input!$O$29,$E590,($E590+Input!$O$35)*(1+Input!$O$34/(100*12)))</f>
        <v>95980.2767511178</v>
      </c>
      <c r="F591" s="69" t="n">
        <f aca="false">IF($B591&gt;Input!$O$36,$F590,($F590+Input!$O$42)*(1+Input!$O$41/(100*12)))</f>
        <v>0</v>
      </c>
      <c r="G591" s="68"/>
      <c r="H591" s="69" t="n">
        <f aca="false">(IF(AND(($B591&gt;=Input!$O$22),($B591&lt;=Input!$O$24)),$H590+Input!$O$23/Input!$O$25,$H590))</f>
        <v>-200000</v>
      </c>
      <c r="I591" s="69" t="n">
        <f aca="false">(IF(AND(($B591&gt;Input!$O$29),($B591&lt;=Input!$O$31)),$I590+Input!$O$30/Input!$O$32,$I590))</f>
        <v>-200000</v>
      </c>
      <c r="J591" s="69" t="n">
        <f aca="false">(IF(AND(($B591&gt;=Input!$O$36),($B591&lt;=Input!$O$38)),$J590+Input!$O$37/Input!$O$39,$J590))</f>
        <v>0</v>
      </c>
      <c r="K591" s="69"/>
      <c r="L591" s="69" t="n">
        <f aca="false">$D591+$E591+$F591+$H591+$I591+$J591</f>
        <v>-216306.521412162</v>
      </c>
    </row>
    <row r="592" customFormat="false" ht="12.8" hidden="false" customHeight="false" outlineLevel="0" collapsed="false">
      <c r="A592" s="67" t="n">
        <v>588</v>
      </c>
      <c r="B592" s="68" t="n">
        <f aca="false">EOMONTH(Input!$C$7,A592)</f>
        <v>60813</v>
      </c>
      <c r="C592" s="68"/>
      <c r="D592" s="69" t="n">
        <f aca="false">IF($B592&gt;Input!$O$22,$D591,($D591+Input!$O$28)*(1+Input!$O$27/(100*12)))</f>
        <v>87713.2018367199</v>
      </c>
      <c r="E592" s="69" t="n">
        <f aca="false">IF($B592&gt;Input!$O$29,$E591,($E591+Input!$O$35)*(1+Input!$O$34/(100*12)))</f>
        <v>95980.2767511178</v>
      </c>
      <c r="F592" s="69" t="n">
        <f aca="false">IF($B592&gt;Input!$O$36,$F591,($F591+Input!$O$42)*(1+Input!$O$41/(100*12)))</f>
        <v>0</v>
      </c>
      <c r="G592" s="68"/>
      <c r="H592" s="69" t="n">
        <f aca="false">(IF(AND(($B592&gt;=Input!$O$22),($B592&lt;=Input!$O$24)),$H591+Input!$O$23/Input!$O$25,$H591))</f>
        <v>-200000</v>
      </c>
      <c r="I592" s="69" t="n">
        <f aca="false">(IF(AND(($B592&gt;Input!$O$29),($B592&lt;=Input!$O$31)),$I591+Input!$O$30/Input!$O$32,$I591))</f>
        <v>-200000</v>
      </c>
      <c r="J592" s="69" t="n">
        <f aca="false">(IF(AND(($B592&gt;=Input!$O$36),($B592&lt;=Input!$O$38)),$J591+Input!$O$37/Input!$O$39,$J591))</f>
        <v>0</v>
      </c>
      <c r="K592" s="69"/>
      <c r="L592" s="69" t="n">
        <f aca="false">$D592+$E592+$F592+$H592+$I592+$J592</f>
        <v>-216306.521412162</v>
      </c>
    </row>
    <row r="593" customFormat="false" ht="12.8" hidden="false" customHeight="false" outlineLevel="0" collapsed="false">
      <c r="A593" s="67" t="n">
        <v>589</v>
      </c>
      <c r="B593" s="68" t="n">
        <f aca="false">EOMONTH(Input!$C$7,A593)</f>
        <v>60844</v>
      </c>
      <c r="C593" s="68"/>
      <c r="D593" s="69" t="n">
        <f aca="false">IF($B593&gt;Input!$O$22,$D592,($D592+Input!$O$28)*(1+Input!$O$27/(100*12)))</f>
        <v>87713.2018367199</v>
      </c>
      <c r="E593" s="69" t="n">
        <f aca="false">IF($B593&gt;Input!$O$29,$E592,($E592+Input!$O$35)*(1+Input!$O$34/(100*12)))</f>
        <v>95980.2767511178</v>
      </c>
      <c r="F593" s="69" t="n">
        <f aca="false">IF($B593&gt;Input!$O$36,$F592,($F592+Input!$O$42)*(1+Input!$O$41/(100*12)))</f>
        <v>0</v>
      </c>
      <c r="G593" s="68"/>
      <c r="H593" s="69" t="n">
        <f aca="false">(IF(AND(($B593&gt;=Input!$O$22),($B593&lt;=Input!$O$24)),$H592+Input!$O$23/Input!$O$25,$H592))</f>
        <v>-200000</v>
      </c>
      <c r="I593" s="69" t="n">
        <f aca="false">(IF(AND(($B593&gt;Input!$O$29),($B593&lt;=Input!$O$31)),$I592+Input!$O$30/Input!$O$32,$I592))</f>
        <v>-200000</v>
      </c>
      <c r="J593" s="69" t="n">
        <f aca="false">(IF(AND(($B593&gt;=Input!$O$36),($B593&lt;=Input!$O$38)),$J592+Input!$O$37/Input!$O$39,$J592))</f>
        <v>0</v>
      </c>
      <c r="K593" s="69"/>
      <c r="L593" s="69" t="n">
        <f aca="false">$D593+$E593+$F593+$H593+$I593+$J593</f>
        <v>-216306.521412162</v>
      </c>
    </row>
    <row r="594" customFormat="false" ht="12.8" hidden="false" customHeight="false" outlineLevel="0" collapsed="false">
      <c r="A594" s="67" t="n">
        <v>590</v>
      </c>
      <c r="B594" s="68" t="n">
        <f aca="false">EOMONTH(Input!$C$7,A594)</f>
        <v>60875</v>
      </c>
      <c r="C594" s="68"/>
      <c r="D594" s="69" t="n">
        <f aca="false">IF($B594&gt;Input!$O$22,$D593,($D593+Input!$O$28)*(1+Input!$O$27/(100*12)))</f>
        <v>87713.2018367199</v>
      </c>
      <c r="E594" s="69" t="n">
        <f aca="false">IF($B594&gt;Input!$O$29,$E593,($E593+Input!$O$35)*(1+Input!$O$34/(100*12)))</f>
        <v>95980.2767511178</v>
      </c>
      <c r="F594" s="69" t="n">
        <f aca="false">IF($B594&gt;Input!$O$36,$F593,($F593+Input!$O$42)*(1+Input!$O$41/(100*12)))</f>
        <v>0</v>
      </c>
      <c r="G594" s="68"/>
      <c r="H594" s="69" t="n">
        <f aca="false">(IF(AND(($B594&gt;=Input!$O$22),($B594&lt;=Input!$O$24)),$H593+Input!$O$23/Input!$O$25,$H593))</f>
        <v>-200000</v>
      </c>
      <c r="I594" s="69" t="n">
        <f aca="false">(IF(AND(($B594&gt;Input!$O$29),($B594&lt;=Input!$O$31)),$I593+Input!$O$30/Input!$O$32,$I593))</f>
        <v>-200000</v>
      </c>
      <c r="J594" s="69" t="n">
        <f aca="false">(IF(AND(($B594&gt;=Input!$O$36),($B594&lt;=Input!$O$38)),$J593+Input!$O$37/Input!$O$39,$J593))</f>
        <v>0</v>
      </c>
      <c r="K594" s="69"/>
      <c r="L594" s="69" t="n">
        <f aca="false">$D594+$E594+$F594+$H594+$I594+$J594</f>
        <v>-216306.521412162</v>
      </c>
    </row>
    <row r="595" customFormat="false" ht="12.8" hidden="false" customHeight="false" outlineLevel="0" collapsed="false">
      <c r="A595" s="67" t="n">
        <v>591</v>
      </c>
      <c r="B595" s="68" t="n">
        <f aca="false">EOMONTH(Input!$C$7,A595)</f>
        <v>60905</v>
      </c>
      <c r="C595" s="68"/>
      <c r="D595" s="69" t="n">
        <f aca="false">IF($B595&gt;Input!$O$22,$D594,($D594+Input!$O$28)*(1+Input!$O$27/(100*12)))</f>
        <v>87713.2018367199</v>
      </c>
      <c r="E595" s="69" t="n">
        <f aca="false">IF($B595&gt;Input!$O$29,$E594,($E594+Input!$O$35)*(1+Input!$O$34/(100*12)))</f>
        <v>95980.2767511178</v>
      </c>
      <c r="F595" s="69" t="n">
        <f aca="false">IF($B595&gt;Input!$O$36,$F594,($F594+Input!$O$42)*(1+Input!$O$41/(100*12)))</f>
        <v>0</v>
      </c>
      <c r="G595" s="68"/>
      <c r="H595" s="69" t="n">
        <f aca="false">(IF(AND(($B595&gt;=Input!$O$22),($B595&lt;=Input!$O$24)),$H594+Input!$O$23/Input!$O$25,$H594))</f>
        <v>-200000</v>
      </c>
      <c r="I595" s="69" t="n">
        <f aca="false">(IF(AND(($B595&gt;Input!$O$29),($B595&lt;=Input!$O$31)),$I594+Input!$O$30/Input!$O$32,$I594))</f>
        <v>-200000</v>
      </c>
      <c r="J595" s="69" t="n">
        <f aca="false">(IF(AND(($B595&gt;=Input!$O$36),($B595&lt;=Input!$O$38)),$J594+Input!$O$37/Input!$O$39,$J594))</f>
        <v>0</v>
      </c>
      <c r="K595" s="69"/>
      <c r="L595" s="69" t="n">
        <f aca="false">$D595+$E595+$F595+$H595+$I595+$J595</f>
        <v>-216306.521412162</v>
      </c>
    </row>
    <row r="596" customFormat="false" ht="12.8" hidden="false" customHeight="false" outlineLevel="0" collapsed="false">
      <c r="A596" s="67" t="n">
        <v>592</v>
      </c>
      <c r="B596" s="68" t="n">
        <f aca="false">EOMONTH(Input!$C$7,A596)</f>
        <v>60936</v>
      </c>
      <c r="C596" s="68"/>
      <c r="D596" s="69" t="n">
        <f aca="false">IF($B596&gt;Input!$O$22,$D595,($D595+Input!$O$28)*(1+Input!$O$27/(100*12)))</f>
        <v>87713.2018367199</v>
      </c>
      <c r="E596" s="69" t="n">
        <f aca="false">IF($B596&gt;Input!$O$29,$E595,($E595+Input!$O$35)*(1+Input!$O$34/(100*12)))</f>
        <v>95980.2767511178</v>
      </c>
      <c r="F596" s="69" t="n">
        <f aca="false">IF($B596&gt;Input!$O$36,$F595,($F595+Input!$O$42)*(1+Input!$O$41/(100*12)))</f>
        <v>0</v>
      </c>
      <c r="G596" s="68"/>
      <c r="H596" s="69" t="n">
        <f aca="false">(IF(AND(($B596&gt;=Input!$O$22),($B596&lt;=Input!$O$24)),$H595+Input!$O$23/Input!$O$25,$H595))</f>
        <v>-200000</v>
      </c>
      <c r="I596" s="69" t="n">
        <f aca="false">(IF(AND(($B596&gt;Input!$O$29),($B596&lt;=Input!$O$31)),$I595+Input!$O$30/Input!$O$32,$I595))</f>
        <v>-200000</v>
      </c>
      <c r="J596" s="69" t="n">
        <f aca="false">(IF(AND(($B596&gt;=Input!$O$36),($B596&lt;=Input!$O$38)),$J595+Input!$O$37/Input!$O$39,$J595))</f>
        <v>0</v>
      </c>
      <c r="K596" s="69"/>
      <c r="L596" s="69" t="n">
        <f aca="false">$D596+$E596+$F596+$H596+$I596+$J596</f>
        <v>-216306.521412162</v>
      </c>
    </row>
    <row r="597" customFormat="false" ht="12.8" hidden="false" customHeight="false" outlineLevel="0" collapsed="false">
      <c r="A597" s="67" t="n">
        <v>593</v>
      </c>
      <c r="B597" s="68" t="n">
        <f aca="false">EOMONTH(Input!$C$7,A597)</f>
        <v>60966</v>
      </c>
      <c r="C597" s="68"/>
      <c r="D597" s="69" t="n">
        <f aca="false">IF($B597&gt;Input!$O$22,$D596,($D596+Input!$O$28)*(1+Input!$O$27/(100*12)))</f>
        <v>87713.2018367199</v>
      </c>
      <c r="E597" s="69" t="n">
        <f aca="false">IF($B597&gt;Input!$O$29,$E596,($E596+Input!$O$35)*(1+Input!$O$34/(100*12)))</f>
        <v>95980.2767511178</v>
      </c>
      <c r="F597" s="69" t="n">
        <f aca="false">IF($B597&gt;Input!$O$36,$F596,($F596+Input!$O$42)*(1+Input!$O$41/(100*12)))</f>
        <v>0</v>
      </c>
      <c r="G597" s="68"/>
      <c r="H597" s="69" t="n">
        <f aca="false">(IF(AND(($B597&gt;=Input!$O$22),($B597&lt;=Input!$O$24)),$H596+Input!$O$23/Input!$O$25,$H596))</f>
        <v>-200000</v>
      </c>
      <c r="I597" s="69" t="n">
        <f aca="false">(IF(AND(($B597&gt;Input!$O$29),($B597&lt;=Input!$O$31)),$I596+Input!$O$30/Input!$O$32,$I596))</f>
        <v>-200000</v>
      </c>
      <c r="J597" s="69" t="n">
        <f aca="false">(IF(AND(($B597&gt;=Input!$O$36),($B597&lt;=Input!$O$38)),$J596+Input!$O$37/Input!$O$39,$J596))</f>
        <v>0</v>
      </c>
      <c r="K597" s="69"/>
      <c r="L597" s="69" t="n">
        <f aca="false">$D597+$E597+$F597+$H597+$I597+$J597</f>
        <v>-216306.521412162</v>
      </c>
    </row>
    <row r="598" customFormat="false" ht="12.8" hidden="false" customHeight="false" outlineLevel="0" collapsed="false">
      <c r="A598" s="67" t="n">
        <v>594</v>
      </c>
      <c r="B598" s="68" t="n">
        <f aca="false">EOMONTH(Input!$C$7,A598)</f>
        <v>60997</v>
      </c>
      <c r="C598" s="68"/>
      <c r="D598" s="69" t="n">
        <f aca="false">IF($B598&gt;Input!$O$22,$D597,($D597+Input!$O$28)*(1+Input!$O$27/(100*12)))</f>
        <v>87713.2018367199</v>
      </c>
      <c r="E598" s="69" t="n">
        <f aca="false">IF($B598&gt;Input!$O$29,$E597,($E597+Input!$O$35)*(1+Input!$O$34/(100*12)))</f>
        <v>95980.2767511178</v>
      </c>
      <c r="F598" s="69" t="n">
        <f aca="false">IF($B598&gt;Input!$O$36,$F597,($F597+Input!$O$42)*(1+Input!$O$41/(100*12)))</f>
        <v>0</v>
      </c>
      <c r="G598" s="68"/>
      <c r="H598" s="69" t="n">
        <f aca="false">(IF(AND(($B598&gt;=Input!$O$22),($B598&lt;=Input!$O$24)),$H597+Input!$O$23/Input!$O$25,$H597))</f>
        <v>-200000</v>
      </c>
      <c r="I598" s="69" t="n">
        <f aca="false">(IF(AND(($B598&gt;Input!$O$29),($B598&lt;=Input!$O$31)),$I597+Input!$O$30/Input!$O$32,$I597))</f>
        <v>-200000</v>
      </c>
      <c r="J598" s="69" t="n">
        <f aca="false">(IF(AND(($B598&gt;=Input!$O$36),($B598&lt;=Input!$O$38)),$J597+Input!$O$37/Input!$O$39,$J597))</f>
        <v>0</v>
      </c>
      <c r="K598" s="69"/>
      <c r="L598" s="69" t="n">
        <f aca="false">$D598+$E598+$F598+$H598+$I598+$J598</f>
        <v>-216306.521412162</v>
      </c>
    </row>
    <row r="599" customFormat="false" ht="12.8" hidden="false" customHeight="false" outlineLevel="0" collapsed="false">
      <c r="A599" s="67" t="n">
        <v>595</v>
      </c>
      <c r="B599" s="68" t="n">
        <f aca="false">EOMONTH(Input!$C$7,A599)</f>
        <v>61028</v>
      </c>
      <c r="C599" s="68"/>
      <c r="D599" s="69" t="n">
        <f aca="false">IF($B599&gt;Input!$O$22,$D598,($D598+Input!$O$28)*(1+Input!$O$27/(100*12)))</f>
        <v>87713.2018367199</v>
      </c>
      <c r="E599" s="69" t="n">
        <f aca="false">IF($B599&gt;Input!$O$29,$E598,($E598+Input!$O$35)*(1+Input!$O$34/(100*12)))</f>
        <v>95980.2767511178</v>
      </c>
      <c r="F599" s="69" t="n">
        <f aca="false">IF($B599&gt;Input!$O$36,$F598,($F598+Input!$O$42)*(1+Input!$O$41/(100*12)))</f>
        <v>0</v>
      </c>
      <c r="G599" s="68"/>
      <c r="H599" s="69" t="n">
        <f aca="false">(IF(AND(($B599&gt;=Input!$O$22),($B599&lt;=Input!$O$24)),$H598+Input!$O$23/Input!$O$25,$H598))</f>
        <v>-200000</v>
      </c>
      <c r="I599" s="69" t="n">
        <f aca="false">(IF(AND(($B599&gt;Input!$O$29),($B599&lt;=Input!$O$31)),$I598+Input!$O$30/Input!$O$32,$I598))</f>
        <v>-200000</v>
      </c>
      <c r="J599" s="69" t="n">
        <f aca="false">(IF(AND(($B599&gt;=Input!$O$36),($B599&lt;=Input!$O$38)),$J598+Input!$O$37/Input!$O$39,$J598))</f>
        <v>0</v>
      </c>
      <c r="K599" s="69"/>
      <c r="L599" s="69" t="n">
        <f aca="false">$D599+$E599+$F599+$H599+$I599+$J599</f>
        <v>-216306.521412162</v>
      </c>
    </row>
    <row r="600" customFormat="false" ht="12.8" hidden="false" customHeight="false" outlineLevel="0" collapsed="false">
      <c r="A600" s="67" t="n">
        <v>596</v>
      </c>
      <c r="B600" s="68" t="n">
        <f aca="false">EOMONTH(Input!$C$7,A600)</f>
        <v>61056</v>
      </c>
      <c r="C600" s="68"/>
      <c r="D600" s="69" t="n">
        <f aca="false">IF($B600&gt;Input!$O$22,$D599,($D599+Input!$O$28)*(1+Input!$O$27/(100*12)))</f>
        <v>87713.2018367199</v>
      </c>
      <c r="E600" s="69" t="n">
        <f aca="false">IF($B600&gt;Input!$O$29,$E599,($E599+Input!$O$35)*(1+Input!$O$34/(100*12)))</f>
        <v>95980.2767511178</v>
      </c>
      <c r="F600" s="69" t="n">
        <f aca="false">IF($B600&gt;Input!$O$36,$F599,($F599+Input!$O$42)*(1+Input!$O$41/(100*12)))</f>
        <v>0</v>
      </c>
      <c r="G600" s="68"/>
      <c r="H600" s="69" t="n">
        <f aca="false">(IF(AND(($B600&gt;=Input!$O$22),($B600&lt;=Input!$O$24)),$H599+Input!$O$23/Input!$O$25,$H599))</f>
        <v>-200000</v>
      </c>
      <c r="I600" s="69" t="n">
        <f aca="false">(IF(AND(($B600&gt;Input!$O$29),($B600&lt;=Input!$O$31)),$I599+Input!$O$30/Input!$O$32,$I599))</f>
        <v>-200000</v>
      </c>
      <c r="J600" s="69" t="n">
        <f aca="false">(IF(AND(($B600&gt;=Input!$O$36),($B600&lt;=Input!$O$38)),$J599+Input!$O$37/Input!$O$39,$J599))</f>
        <v>0</v>
      </c>
      <c r="K600" s="69"/>
      <c r="L600" s="69" t="n">
        <f aca="false">$D600+$E600+$F600+$H600+$I600+$J600</f>
        <v>-216306.521412162</v>
      </c>
    </row>
    <row r="601" customFormat="false" ht="12.8" hidden="false" customHeight="false" outlineLevel="0" collapsed="false">
      <c r="A601" s="67" t="n">
        <v>597</v>
      </c>
      <c r="B601" s="68" t="n">
        <f aca="false">EOMONTH(Input!$C$7,A601)</f>
        <v>61087</v>
      </c>
      <c r="C601" s="68"/>
      <c r="D601" s="69" t="n">
        <f aca="false">IF($B601&gt;Input!$O$22,$D600,($D600+Input!$O$28)*(1+Input!$O$27/(100*12)))</f>
        <v>87713.2018367199</v>
      </c>
      <c r="E601" s="69" t="n">
        <f aca="false">IF($B601&gt;Input!$O$29,$E600,($E600+Input!$O$35)*(1+Input!$O$34/(100*12)))</f>
        <v>95980.2767511178</v>
      </c>
      <c r="F601" s="69" t="n">
        <f aca="false">IF($B601&gt;Input!$O$36,$F600,($F600+Input!$O$42)*(1+Input!$O$41/(100*12)))</f>
        <v>0</v>
      </c>
      <c r="G601" s="68"/>
      <c r="H601" s="69" t="n">
        <f aca="false">(IF(AND(($B601&gt;=Input!$O$22),($B601&lt;=Input!$O$24)),$H600+Input!$O$23/Input!$O$25,$H600))</f>
        <v>-200000</v>
      </c>
      <c r="I601" s="69" t="n">
        <f aca="false">(IF(AND(($B601&gt;Input!$O$29),($B601&lt;=Input!$O$31)),$I600+Input!$O$30/Input!$O$32,$I600))</f>
        <v>-200000</v>
      </c>
      <c r="J601" s="69" t="n">
        <f aca="false">(IF(AND(($B601&gt;=Input!$O$36),($B601&lt;=Input!$O$38)),$J600+Input!$O$37/Input!$O$39,$J600))</f>
        <v>0</v>
      </c>
      <c r="K601" s="69"/>
      <c r="L601" s="69" t="n">
        <f aca="false">$D601+$E601+$F601+$H601+$I601+$J601</f>
        <v>-216306.521412162</v>
      </c>
    </row>
    <row r="602" customFormat="false" ht="12.8" hidden="false" customHeight="false" outlineLevel="0" collapsed="false">
      <c r="A602" s="67" t="n">
        <v>598</v>
      </c>
      <c r="B602" s="68" t="n">
        <f aca="false">EOMONTH(Input!$C$7,A602)</f>
        <v>61117</v>
      </c>
      <c r="C602" s="68"/>
      <c r="D602" s="69" t="n">
        <f aca="false">IF($B602&gt;Input!$O$22,$D601,($D601+Input!$O$28)*(1+Input!$O$27/(100*12)))</f>
        <v>87713.2018367199</v>
      </c>
      <c r="E602" s="69" t="n">
        <f aca="false">IF($B602&gt;Input!$O$29,$E601,($E601+Input!$O$35)*(1+Input!$O$34/(100*12)))</f>
        <v>95980.2767511178</v>
      </c>
      <c r="F602" s="69" t="n">
        <f aca="false">IF($B602&gt;Input!$O$36,$F601,($F601+Input!$O$42)*(1+Input!$O$41/(100*12)))</f>
        <v>0</v>
      </c>
      <c r="G602" s="68"/>
      <c r="H602" s="69" t="n">
        <f aca="false">(IF(AND(($B602&gt;=Input!$O$22),($B602&lt;=Input!$O$24)),$H601+Input!$O$23/Input!$O$25,$H601))</f>
        <v>-200000</v>
      </c>
      <c r="I602" s="69" t="n">
        <f aca="false">(IF(AND(($B602&gt;Input!$O$29),($B602&lt;=Input!$O$31)),$I601+Input!$O$30/Input!$O$32,$I601))</f>
        <v>-200000</v>
      </c>
      <c r="J602" s="69" t="n">
        <f aca="false">(IF(AND(($B602&gt;=Input!$O$36),($B602&lt;=Input!$O$38)),$J601+Input!$O$37/Input!$O$39,$J601))</f>
        <v>0</v>
      </c>
      <c r="K602" s="69"/>
      <c r="L602" s="69" t="n">
        <f aca="false">$D602+$E602+$F602+$H602+$I602+$J602</f>
        <v>-216306.521412162</v>
      </c>
    </row>
    <row r="603" customFormat="false" ht="12.8" hidden="false" customHeight="false" outlineLevel="0" collapsed="false">
      <c r="A603" s="67" t="n">
        <v>599</v>
      </c>
      <c r="B603" s="68" t="n">
        <f aca="false">EOMONTH(Input!$C$7,A603)</f>
        <v>61148</v>
      </c>
      <c r="C603" s="68"/>
      <c r="D603" s="69" t="n">
        <f aca="false">IF($B603&gt;Input!$O$22,$D602,($D602+Input!$O$28)*(1+Input!$O$27/(100*12)))</f>
        <v>87713.2018367199</v>
      </c>
      <c r="E603" s="69" t="n">
        <f aca="false">IF($B603&gt;Input!$O$29,$E602,($E602+Input!$O$35)*(1+Input!$O$34/(100*12)))</f>
        <v>95980.2767511178</v>
      </c>
      <c r="F603" s="69" t="n">
        <f aca="false">IF($B603&gt;Input!$O$36,$F602,($F602+Input!$O$42)*(1+Input!$O$41/(100*12)))</f>
        <v>0</v>
      </c>
      <c r="G603" s="68"/>
      <c r="H603" s="69" t="n">
        <f aca="false">(IF(AND(($B603&gt;=Input!$O$22),($B603&lt;=Input!$O$24)),$H602+Input!$O$23/Input!$O$25,$H602))</f>
        <v>-200000</v>
      </c>
      <c r="I603" s="69" t="n">
        <f aca="false">(IF(AND(($B603&gt;Input!$O$29),($B603&lt;=Input!$O$31)),$I602+Input!$O$30/Input!$O$32,$I602))</f>
        <v>-200000</v>
      </c>
      <c r="J603" s="69" t="n">
        <f aca="false">(IF(AND(($B603&gt;=Input!$O$36),($B603&lt;=Input!$O$38)),$J602+Input!$O$37/Input!$O$39,$J602))</f>
        <v>0</v>
      </c>
      <c r="K603" s="69"/>
      <c r="L603" s="69" t="n">
        <f aca="false">$D603+$E603+$F603+$H603+$I603+$J603</f>
        <v>-216306.521412162</v>
      </c>
    </row>
    <row r="604" customFormat="false" ht="12.8" hidden="false" customHeight="false" outlineLevel="0" collapsed="false">
      <c r="A604" s="67" t="n">
        <v>600</v>
      </c>
      <c r="B604" s="68" t="n">
        <f aca="false">EOMONTH(Input!$C$7,A604)</f>
        <v>61178</v>
      </c>
      <c r="C604" s="68"/>
      <c r="D604" s="69" t="n">
        <f aca="false">IF($B604&gt;Input!$O$22,$D603,($D603+Input!$O$28)*(1+Input!$O$27/(100*12)))</f>
        <v>87713.2018367199</v>
      </c>
      <c r="E604" s="69" t="n">
        <f aca="false">IF($B604&gt;Input!$O$29,$E603,($E603+Input!$O$35)*(1+Input!$O$34/(100*12)))</f>
        <v>95980.2767511178</v>
      </c>
      <c r="F604" s="69" t="n">
        <f aca="false">IF($B604&gt;Input!$O$36,$F603,($F603+Input!$O$42)*(1+Input!$O$41/(100*12)))</f>
        <v>0</v>
      </c>
      <c r="G604" s="68"/>
      <c r="H604" s="69" t="n">
        <f aca="false">(IF(AND(($B604&gt;=Input!$O$22),($B604&lt;=Input!$O$24)),$H603+Input!$O$23/Input!$O$25,$H603))</f>
        <v>-200000</v>
      </c>
      <c r="I604" s="69" t="n">
        <f aca="false">(IF(AND(($B604&gt;Input!$O$29),($B604&lt;=Input!$O$31)),$I603+Input!$O$30/Input!$O$32,$I603))</f>
        <v>-200000</v>
      </c>
      <c r="J604" s="69" t="n">
        <f aca="false">(IF(AND(($B604&gt;=Input!$O$36),($B604&lt;=Input!$O$38)),$J603+Input!$O$37/Input!$O$39,$J603))</f>
        <v>0</v>
      </c>
      <c r="K604" s="69"/>
      <c r="L604" s="69" t="n">
        <f aca="false">$D604+$E604+$F604+$H604+$I604+$J604</f>
        <v>-216306.521412162</v>
      </c>
    </row>
    <row r="605" customFormat="false" ht="12.8" hidden="false" customHeight="false" outlineLevel="0" collapsed="false">
      <c r="A605" s="67" t="n">
        <v>601</v>
      </c>
      <c r="B605" s="68" t="n">
        <f aca="false">EOMONTH(Input!$C$7,A605)</f>
        <v>61209</v>
      </c>
      <c r="C605" s="68"/>
      <c r="D605" s="69" t="n">
        <f aca="false">IF($B605&gt;Input!$O$22,$D604,($D604+Input!$O$28)*(1+Input!$O$27/(100*12)))</f>
        <v>87713.2018367199</v>
      </c>
      <c r="E605" s="69" t="n">
        <f aca="false">IF($B605&gt;Input!$O$29,$E604,($E604+Input!$O$35)*(1+Input!$O$34/(100*12)))</f>
        <v>95980.2767511178</v>
      </c>
      <c r="F605" s="69" t="n">
        <f aca="false">IF($B605&gt;Input!$O$36,$F604,($F604+Input!$O$42)*(1+Input!$O$41/(100*12)))</f>
        <v>0</v>
      </c>
      <c r="G605" s="68"/>
      <c r="H605" s="69" t="n">
        <f aca="false">(IF(AND(($B605&gt;=Input!$O$22),($B605&lt;=Input!$O$24)),$H604+Input!$O$23/Input!$O$25,$H604))</f>
        <v>-200000</v>
      </c>
      <c r="I605" s="69" t="n">
        <f aca="false">(IF(AND(($B605&gt;Input!$O$29),($B605&lt;=Input!$O$31)),$I604+Input!$O$30/Input!$O$32,$I604))</f>
        <v>-200000</v>
      </c>
      <c r="J605" s="69" t="n">
        <f aca="false">(IF(AND(($B605&gt;=Input!$O$36),($B605&lt;=Input!$O$38)),$J604+Input!$O$37/Input!$O$39,$J604))</f>
        <v>0</v>
      </c>
      <c r="K605" s="69"/>
      <c r="L605" s="69" t="n">
        <f aca="false">$D605+$E605+$F605+$H605+$I605+$J605</f>
        <v>-216306.521412162</v>
      </c>
    </row>
    <row r="606" customFormat="false" ht="12.8" hidden="false" customHeight="false" outlineLevel="0" collapsed="false">
      <c r="A606" s="67" t="n">
        <v>602</v>
      </c>
      <c r="B606" s="68" t="n">
        <f aca="false">EOMONTH(Input!$C$7,A606)</f>
        <v>61240</v>
      </c>
      <c r="C606" s="68"/>
      <c r="D606" s="69" t="n">
        <f aca="false">IF($B606&gt;Input!$O$22,$D605,($D605+Input!$O$28)*(1+Input!$O$27/(100*12)))</f>
        <v>87713.2018367199</v>
      </c>
      <c r="E606" s="69" t="n">
        <f aca="false">IF($B606&gt;Input!$O$29,$E605,($E605+Input!$O$35)*(1+Input!$O$34/(100*12)))</f>
        <v>95980.2767511178</v>
      </c>
      <c r="F606" s="69" t="n">
        <f aca="false">IF($B606&gt;Input!$O$36,$F605,($F605+Input!$O$42)*(1+Input!$O$41/(100*12)))</f>
        <v>0</v>
      </c>
      <c r="G606" s="68"/>
      <c r="H606" s="69" t="n">
        <f aca="false">(IF(AND(($B606&gt;=Input!$O$22),($B606&lt;=Input!$O$24)),$H605+Input!$O$23/Input!$O$25,$H605))</f>
        <v>-200000</v>
      </c>
      <c r="I606" s="69" t="n">
        <f aca="false">(IF(AND(($B606&gt;Input!$O$29),($B606&lt;=Input!$O$31)),$I605+Input!$O$30/Input!$O$32,$I605))</f>
        <v>-200000</v>
      </c>
      <c r="J606" s="69" t="n">
        <f aca="false">(IF(AND(($B606&gt;=Input!$O$36),($B606&lt;=Input!$O$38)),$J605+Input!$O$37/Input!$O$39,$J605))</f>
        <v>0</v>
      </c>
      <c r="K606" s="69"/>
      <c r="L606" s="69" t="n">
        <f aca="false">$D606+$E606+$F606+$H606+$I606+$J606</f>
        <v>-216306.521412162</v>
      </c>
    </row>
    <row r="607" customFormat="false" ht="12.8" hidden="false" customHeight="false" outlineLevel="0" collapsed="false">
      <c r="A607" s="67" t="n">
        <v>603</v>
      </c>
      <c r="B607" s="68" t="n">
        <f aca="false">EOMONTH(Input!$C$7,A607)</f>
        <v>61270</v>
      </c>
      <c r="C607" s="68"/>
      <c r="D607" s="69" t="n">
        <f aca="false">IF($B607&gt;Input!$O$22,$D606,($D606+Input!$O$28)*(1+Input!$O$27/(100*12)))</f>
        <v>87713.2018367199</v>
      </c>
      <c r="E607" s="69" t="n">
        <f aca="false">IF($B607&gt;Input!$O$29,$E606,($E606+Input!$O$35)*(1+Input!$O$34/(100*12)))</f>
        <v>95980.2767511178</v>
      </c>
      <c r="F607" s="69" t="n">
        <f aca="false">IF($B607&gt;Input!$O$36,$F606,($F606+Input!$O$42)*(1+Input!$O$41/(100*12)))</f>
        <v>0</v>
      </c>
      <c r="G607" s="68"/>
      <c r="H607" s="69" t="n">
        <f aca="false">(IF(AND(($B607&gt;=Input!$O$22),($B607&lt;=Input!$O$24)),$H606+Input!$O$23/Input!$O$25,$H606))</f>
        <v>-200000</v>
      </c>
      <c r="I607" s="69" t="n">
        <f aca="false">(IF(AND(($B607&gt;Input!$O$29),($B607&lt;=Input!$O$31)),$I606+Input!$O$30/Input!$O$32,$I606))</f>
        <v>-200000</v>
      </c>
      <c r="J607" s="69" t="n">
        <f aca="false">(IF(AND(($B607&gt;=Input!$O$36),($B607&lt;=Input!$O$38)),$J606+Input!$O$37/Input!$O$39,$J606))</f>
        <v>0</v>
      </c>
      <c r="K607" s="69"/>
      <c r="L607" s="69" t="n">
        <f aca="false">$D607+$E607+$F607+$H607+$I607+$J607</f>
        <v>-216306.521412162</v>
      </c>
    </row>
    <row r="608" customFormat="false" ht="12.8" hidden="false" customHeight="false" outlineLevel="0" collapsed="false">
      <c r="A608" s="67" t="n">
        <v>604</v>
      </c>
      <c r="B608" s="68" t="n">
        <f aca="false">EOMONTH(Input!$C$7,A608)</f>
        <v>61301</v>
      </c>
      <c r="C608" s="68"/>
      <c r="D608" s="69" t="n">
        <f aca="false">IF($B608&gt;Input!$O$22,$D607,($D607+Input!$O$28)*(1+Input!$O$27/(100*12)))</f>
        <v>87713.2018367199</v>
      </c>
      <c r="E608" s="69" t="n">
        <f aca="false">IF($B608&gt;Input!$O$29,$E607,($E607+Input!$O$35)*(1+Input!$O$34/(100*12)))</f>
        <v>95980.2767511178</v>
      </c>
      <c r="F608" s="69" t="n">
        <f aca="false">IF($B608&gt;Input!$O$36,$F607,($F607+Input!$O$42)*(1+Input!$O$41/(100*12)))</f>
        <v>0</v>
      </c>
      <c r="G608" s="68"/>
      <c r="H608" s="69" t="n">
        <f aca="false">(IF(AND(($B608&gt;=Input!$O$22),($B608&lt;=Input!$O$24)),$H607+Input!$O$23/Input!$O$25,$H607))</f>
        <v>-200000</v>
      </c>
      <c r="I608" s="69" t="n">
        <f aca="false">(IF(AND(($B608&gt;Input!$O$29),($B608&lt;=Input!$O$31)),$I607+Input!$O$30/Input!$O$32,$I607))</f>
        <v>-200000</v>
      </c>
      <c r="J608" s="69" t="n">
        <f aca="false">(IF(AND(($B608&gt;=Input!$O$36),($B608&lt;=Input!$O$38)),$J607+Input!$O$37/Input!$O$39,$J607))</f>
        <v>0</v>
      </c>
      <c r="K608" s="69"/>
      <c r="L608" s="69" t="n">
        <f aca="false">$D608+$E608+$F608+$H608+$I608+$J608</f>
        <v>-216306.521412162</v>
      </c>
    </row>
    <row r="609" customFormat="false" ht="12.8" hidden="false" customHeight="false" outlineLevel="0" collapsed="false">
      <c r="A609" s="67" t="n">
        <v>605</v>
      </c>
      <c r="B609" s="68" t="n">
        <f aca="false">EOMONTH(Input!$C$7,A609)</f>
        <v>61331</v>
      </c>
      <c r="C609" s="68"/>
      <c r="D609" s="69" t="n">
        <f aca="false">IF($B609&gt;Input!$O$22,$D608,($D608+Input!$O$28)*(1+Input!$O$27/(100*12)))</f>
        <v>87713.2018367199</v>
      </c>
      <c r="E609" s="69" t="n">
        <f aca="false">IF($B609&gt;Input!$O$29,$E608,($E608+Input!$O$35)*(1+Input!$O$34/(100*12)))</f>
        <v>95980.2767511178</v>
      </c>
      <c r="F609" s="69" t="n">
        <f aca="false">IF($B609&gt;Input!$O$36,$F608,($F608+Input!$O$42)*(1+Input!$O$41/(100*12)))</f>
        <v>0</v>
      </c>
      <c r="G609" s="68"/>
      <c r="H609" s="69" t="n">
        <f aca="false">(IF(AND(($B609&gt;=Input!$O$22),($B609&lt;=Input!$O$24)),$H608+Input!$O$23/Input!$O$25,$H608))</f>
        <v>-200000</v>
      </c>
      <c r="I609" s="69" t="n">
        <f aca="false">(IF(AND(($B609&gt;Input!$O$29),($B609&lt;=Input!$O$31)),$I608+Input!$O$30/Input!$O$32,$I608))</f>
        <v>-200000</v>
      </c>
      <c r="J609" s="69" t="n">
        <f aca="false">(IF(AND(($B609&gt;=Input!$O$36),($B609&lt;=Input!$O$38)),$J608+Input!$O$37/Input!$O$39,$J608))</f>
        <v>0</v>
      </c>
      <c r="K609" s="69"/>
      <c r="L609" s="69" t="n">
        <f aca="false">$D609+$E609+$F609+$H609+$I609+$J609</f>
        <v>-216306.521412162</v>
      </c>
    </row>
    <row r="610" customFormat="false" ht="12.8" hidden="false" customHeight="false" outlineLevel="0" collapsed="false">
      <c r="A610" s="67" t="n">
        <v>606</v>
      </c>
      <c r="B610" s="68" t="n">
        <f aca="false">EOMONTH(Input!$C$7,A610)</f>
        <v>61362</v>
      </c>
      <c r="C610" s="68"/>
      <c r="D610" s="69" t="n">
        <f aca="false">IF($B610&gt;Input!$O$22,$D609,($D609+Input!$O$28)*(1+Input!$O$27/(100*12)))</f>
        <v>87713.2018367199</v>
      </c>
      <c r="E610" s="69" t="n">
        <f aca="false">IF($B610&gt;Input!$O$29,$E609,($E609+Input!$O$35)*(1+Input!$O$34/(100*12)))</f>
        <v>95980.2767511178</v>
      </c>
      <c r="F610" s="69" t="n">
        <f aca="false">IF($B610&gt;Input!$O$36,$F609,($F609+Input!$O$42)*(1+Input!$O$41/(100*12)))</f>
        <v>0</v>
      </c>
      <c r="G610" s="68"/>
      <c r="H610" s="69" t="n">
        <f aca="false">(IF(AND(($B610&gt;=Input!$O$22),($B610&lt;=Input!$O$24)),$H609+Input!$O$23/Input!$O$25,$H609))</f>
        <v>-200000</v>
      </c>
      <c r="I610" s="69" t="n">
        <f aca="false">(IF(AND(($B610&gt;Input!$O$29),($B610&lt;=Input!$O$31)),$I609+Input!$O$30/Input!$O$32,$I609))</f>
        <v>-200000</v>
      </c>
      <c r="J610" s="69" t="n">
        <f aca="false">(IF(AND(($B610&gt;=Input!$O$36),($B610&lt;=Input!$O$38)),$J609+Input!$O$37/Input!$O$39,$J609))</f>
        <v>0</v>
      </c>
      <c r="K610" s="69"/>
      <c r="L610" s="69" t="n">
        <f aca="false">$D610+$E610+$F610+$H610+$I610+$J610</f>
        <v>-216306.521412162</v>
      </c>
    </row>
    <row r="611" customFormat="false" ht="12.8" hidden="false" customHeight="false" outlineLevel="0" collapsed="false">
      <c r="A611" s="67" t="n">
        <v>607</v>
      </c>
      <c r="B611" s="68" t="n">
        <f aca="false">EOMONTH(Input!$C$7,A611)</f>
        <v>61393</v>
      </c>
      <c r="C611" s="68"/>
      <c r="D611" s="69" t="n">
        <f aca="false">IF($B611&gt;Input!$O$22,$D610,($D610+Input!$O$28)*(1+Input!$O$27/(100*12)))</f>
        <v>87713.2018367199</v>
      </c>
      <c r="E611" s="69" t="n">
        <f aca="false">IF($B611&gt;Input!$O$29,$E610,($E610+Input!$O$35)*(1+Input!$O$34/(100*12)))</f>
        <v>95980.2767511178</v>
      </c>
      <c r="F611" s="69" t="n">
        <f aca="false">IF($B611&gt;Input!$O$36,$F610,($F610+Input!$O$42)*(1+Input!$O$41/(100*12)))</f>
        <v>0</v>
      </c>
      <c r="G611" s="68"/>
      <c r="H611" s="69" t="n">
        <f aca="false">(IF(AND(($B611&gt;=Input!$O$22),($B611&lt;=Input!$O$24)),$H610+Input!$O$23/Input!$O$25,$H610))</f>
        <v>-200000</v>
      </c>
      <c r="I611" s="69" t="n">
        <f aca="false">(IF(AND(($B611&gt;Input!$O$29),($B611&lt;=Input!$O$31)),$I610+Input!$O$30/Input!$O$32,$I610))</f>
        <v>-200000</v>
      </c>
      <c r="J611" s="69" t="n">
        <f aca="false">(IF(AND(($B611&gt;=Input!$O$36),($B611&lt;=Input!$O$38)),$J610+Input!$O$37/Input!$O$39,$J610))</f>
        <v>0</v>
      </c>
      <c r="K611" s="69"/>
      <c r="L611" s="69" t="n">
        <f aca="false">$D611+$E611+$F611+$H611+$I611+$J611</f>
        <v>-216306.521412162</v>
      </c>
    </row>
    <row r="612" customFormat="false" ht="12.8" hidden="false" customHeight="false" outlineLevel="0" collapsed="false">
      <c r="A612" s="67" t="n">
        <v>608</v>
      </c>
      <c r="B612" s="68" t="n">
        <f aca="false">EOMONTH(Input!$C$7,A612)</f>
        <v>61422</v>
      </c>
      <c r="C612" s="68"/>
      <c r="D612" s="69" t="n">
        <f aca="false">IF($B612&gt;Input!$O$22,$D611,($D611+Input!$O$28)*(1+Input!$O$27/(100*12)))</f>
        <v>87713.2018367199</v>
      </c>
      <c r="E612" s="69" t="n">
        <f aca="false">IF($B612&gt;Input!$O$29,$E611,($E611+Input!$O$35)*(1+Input!$O$34/(100*12)))</f>
        <v>95980.2767511178</v>
      </c>
      <c r="F612" s="69" t="n">
        <f aca="false">IF($B612&gt;Input!$O$36,$F611,($F611+Input!$O$42)*(1+Input!$O$41/(100*12)))</f>
        <v>0</v>
      </c>
      <c r="G612" s="68"/>
      <c r="H612" s="69" t="n">
        <f aca="false">(IF(AND(($B612&gt;=Input!$O$22),($B612&lt;=Input!$O$24)),$H611+Input!$O$23/Input!$O$25,$H611))</f>
        <v>-200000</v>
      </c>
      <c r="I612" s="69" t="n">
        <f aca="false">(IF(AND(($B612&gt;Input!$O$29),($B612&lt;=Input!$O$31)),$I611+Input!$O$30/Input!$O$32,$I611))</f>
        <v>-200000</v>
      </c>
      <c r="J612" s="69" t="n">
        <f aca="false">(IF(AND(($B612&gt;=Input!$O$36),($B612&lt;=Input!$O$38)),$J611+Input!$O$37/Input!$O$39,$J611))</f>
        <v>0</v>
      </c>
      <c r="K612" s="69"/>
      <c r="L612" s="69" t="n">
        <f aca="false">$D612+$E612+$F612+$H612+$I612+$J612</f>
        <v>-216306.521412162</v>
      </c>
    </row>
    <row r="613" customFormat="false" ht="12.8" hidden="false" customHeight="false" outlineLevel="0" collapsed="false">
      <c r="A613" s="67" t="n">
        <v>609</v>
      </c>
      <c r="B613" s="68" t="n">
        <f aca="false">EOMONTH(Input!$C$7,A613)</f>
        <v>61453</v>
      </c>
      <c r="C613" s="68"/>
      <c r="D613" s="69" t="n">
        <f aca="false">IF($B613&gt;Input!$O$22,$D612,($D612+Input!$O$28)*(1+Input!$O$27/(100*12)))</f>
        <v>87713.2018367199</v>
      </c>
      <c r="E613" s="69" t="n">
        <f aca="false">IF($B613&gt;Input!$O$29,$E612,($E612+Input!$O$35)*(1+Input!$O$34/(100*12)))</f>
        <v>95980.2767511178</v>
      </c>
      <c r="F613" s="69" t="n">
        <f aca="false">IF($B613&gt;Input!$O$36,$F612,($F612+Input!$O$42)*(1+Input!$O$41/(100*12)))</f>
        <v>0</v>
      </c>
      <c r="G613" s="68"/>
      <c r="H613" s="69" t="n">
        <f aca="false">(IF(AND(($B613&gt;=Input!$O$22),($B613&lt;=Input!$O$24)),$H612+Input!$O$23/Input!$O$25,$H612))</f>
        <v>-200000</v>
      </c>
      <c r="I613" s="69" t="n">
        <f aca="false">(IF(AND(($B613&gt;Input!$O$29),($B613&lt;=Input!$O$31)),$I612+Input!$O$30/Input!$O$32,$I612))</f>
        <v>-200000</v>
      </c>
      <c r="J613" s="69" t="n">
        <f aca="false">(IF(AND(($B613&gt;=Input!$O$36),($B613&lt;=Input!$O$38)),$J612+Input!$O$37/Input!$O$39,$J612))</f>
        <v>0</v>
      </c>
      <c r="K613" s="69"/>
      <c r="L613" s="69" t="n">
        <f aca="false">$D613+$E613+$F613+$H613+$I613+$J613</f>
        <v>-216306.521412162</v>
      </c>
    </row>
    <row r="614" customFormat="false" ht="12.8" hidden="false" customHeight="false" outlineLevel="0" collapsed="false">
      <c r="A614" s="67" t="n">
        <v>610</v>
      </c>
      <c r="B614" s="68" t="n">
        <f aca="false">EOMONTH(Input!$C$7,A614)</f>
        <v>61483</v>
      </c>
      <c r="C614" s="68"/>
      <c r="D614" s="69" t="n">
        <f aca="false">IF($B614&gt;Input!$O$22,$D613,($D613+Input!$O$28)*(1+Input!$O$27/(100*12)))</f>
        <v>87713.2018367199</v>
      </c>
      <c r="E614" s="69" t="n">
        <f aca="false">IF($B614&gt;Input!$O$29,$E613,($E613+Input!$O$35)*(1+Input!$O$34/(100*12)))</f>
        <v>95980.2767511178</v>
      </c>
      <c r="F614" s="69" t="n">
        <f aca="false">IF($B614&gt;Input!$O$36,$F613,($F613+Input!$O$42)*(1+Input!$O$41/(100*12)))</f>
        <v>0</v>
      </c>
      <c r="G614" s="68"/>
      <c r="H614" s="69" t="n">
        <f aca="false">(IF(AND(($B614&gt;=Input!$O$22),($B614&lt;=Input!$O$24)),$H613+Input!$O$23/Input!$O$25,$H613))</f>
        <v>-200000</v>
      </c>
      <c r="I614" s="69" t="n">
        <f aca="false">(IF(AND(($B614&gt;Input!$O$29),($B614&lt;=Input!$O$31)),$I613+Input!$O$30/Input!$O$32,$I613))</f>
        <v>-200000</v>
      </c>
      <c r="J614" s="69" t="n">
        <f aca="false">(IF(AND(($B614&gt;=Input!$O$36),($B614&lt;=Input!$O$38)),$J613+Input!$O$37/Input!$O$39,$J613))</f>
        <v>0</v>
      </c>
      <c r="K614" s="69"/>
      <c r="L614" s="69" t="n">
        <f aca="false">$D614+$E614+$F614+$H614+$I614+$J614</f>
        <v>-216306.521412162</v>
      </c>
    </row>
    <row r="615" customFormat="false" ht="12.8" hidden="false" customHeight="false" outlineLevel="0" collapsed="false">
      <c r="A615" s="67" t="n">
        <v>611</v>
      </c>
      <c r="B615" s="68" t="n">
        <f aca="false">EOMONTH(Input!$C$7,A615)</f>
        <v>61514</v>
      </c>
      <c r="C615" s="68"/>
      <c r="D615" s="69" t="n">
        <f aca="false">IF($B615&gt;Input!$O$22,$D614,($D614+Input!$O$28)*(1+Input!$O$27/(100*12)))</f>
        <v>87713.2018367199</v>
      </c>
      <c r="E615" s="69" t="n">
        <f aca="false">IF($B615&gt;Input!$O$29,$E614,($E614+Input!$O$35)*(1+Input!$O$34/(100*12)))</f>
        <v>95980.2767511178</v>
      </c>
      <c r="F615" s="69" t="n">
        <f aca="false">IF($B615&gt;Input!$O$36,$F614,($F614+Input!$O$42)*(1+Input!$O$41/(100*12)))</f>
        <v>0</v>
      </c>
      <c r="G615" s="68"/>
      <c r="H615" s="69" t="n">
        <f aca="false">(IF(AND(($B615&gt;=Input!$O$22),($B615&lt;=Input!$O$24)),$H614+Input!$O$23/Input!$O$25,$H614))</f>
        <v>-200000</v>
      </c>
      <c r="I615" s="69" t="n">
        <f aca="false">(IF(AND(($B615&gt;Input!$O$29),($B615&lt;=Input!$O$31)),$I614+Input!$O$30/Input!$O$32,$I614))</f>
        <v>-200000</v>
      </c>
      <c r="J615" s="69" t="n">
        <f aca="false">(IF(AND(($B615&gt;=Input!$O$36),($B615&lt;=Input!$O$38)),$J614+Input!$O$37/Input!$O$39,$J614))</f>
        <v>0</v>
      </c>
      <c r="K615" s="69"/>
      <c r="L615" s="69" t="n">
        <f aca="false">$D615+$E615+$F615+$H615+$I615+$J615</f>
        <v>-216306.521412162</v>
      </c>
    </row>
    <row r="616" customFormat="false" ht="12.8" hidden="false" customHeight="false" outlineLevel="0" collapsed="false">
      <c r="A616" s="67" t="n">
        <v>612</v>
      </c>
      <c r="B616" s="68" t="n">
        <f aca="false">EOMONTH(Input!$C$7,A616)</f>
        <v>61544</v>
      </c>
      <c r="C616" s="68"/>
      <c r="D616" s="69" t="n">
        <f aca="false">IF($B616&gt;Input!$O$22,$D615,($D615+Input!$O$28)*(1+Input!$O$27/(100*12)))</f>
        <v>87713.2018367199</v>
      </c>
      <c r="E616" s="69" t="n">
        <f aca="false">IF($B616&gt;Input!$O$29,$E615,($E615+Input!$O$35)*(1+Input!$O$34/(100*12)))</f>
        <v>95980.2767511178</v>
      </c>
      <c r="F616" s="69" t="n">
        <f aca="false">IF($B616&gt;Input!$O$36,$F615,($F615+Input!$O$42)*(1+Input!$O$41/(100*12)))</f>
        <v>0</v>
      </c>
      <c r="G616" s="68"/>
      <c r="H616" s="69" t="n">
        <f aca="false">(IF(AND(($B616&gt;=Input!$O$22),($B616&lt;=Input!$O$24)),$H615+Input!$O$23/Input!$O$25,$H615))</f>
        <v>-200000</v>
      </c>
      <c r="I616" s="69" t="n">
        <f aca="false">(IF(AND(($B616&gt;Input!$O$29),($B616&lt;=Input!$O$31)),$I615+Input!$O$30/Input!$O$32,$I615))</f>
        <v>-200000</v>
      </c>
      <c r="J616" s="69" t="n">
        <f aca="false">(IF(AND(($B616&gt;=Input!$O$36),($B616&lt;=Input!$O$38)),$J615+Input!$O$37/Input!$O$39,$J615))</f>
        <v>0</v>
      </c>
      <c r="K616" s="69"/>
      <c r="L616" s="69" t="n">
        <f aca="false">$D616+$E616+$F616+$H616+$I616+$J616</f>
        <v>-216306.521412162</v>
      </c>
    </row>
    <row r="617" customFormat="false" ht="12.8" hidden="false" customHeight="false" outlineLevel="0" collapsed="false">
      <c r="A617" s="67" t="n">
        <v>613</v>
      </c>
      <c r="B617" s="68" t="n">
        <f aca="false">EOMONTH(Input!$C$7,A617)</f>
        <v>61575</v>
      </c>
      <c r="C617" s="68"/>
      <c r="D617" s="69" t="n">
        <f aca="false">IF($B617&gt;Input!$O$22,$D616,($D616+Input!$O$28)*(1+Input!$O$27/(100*12)))</f>
        <v>87713.2018367199</v>
      </c>
      <c r="E617" s="69" t="n">
        <f aca="false">IF($B617&gt;Input!$O$29,$E616,($E616+Input!$O$35)*(1+Input!$O$34/(100*12)))</f>
        <v>95980.2767511178</v>
      </c>
      <c r="F617" s="69" t="n">
        <f aca="false">IF($B617&gt;Input!$O$36,$F616,($F616+Input!$O$42)*(1+Input!$O$41/(100*12)))</f>
        <v>0</v>
      </c>
      <c r="G617" s="68"/>
      <c r="H617" s="69" t="n">
        <f aca="false">(IF(AND(($B617&gt;=Input!$O$22),($B617&lt;=Input!$O$24)),$H616+Input!$O$23/Input!$O$25,$H616))</f>
        <v>-200000</v>
      </c>
      <c r="I617" s="69" t="n">
        <f aca="false">(IF(AND(($B617&gt;Input!$O$29),($B617&lt;=Input!$O$31)),$I616+Input!$O$30/Input!$O$32,$I616))</f>
        <v>-200000</v>
      </c>
      <c r="J617" s="69" t="n">
        <f aca="false">(IF(AND(($B617&gt;=Input!$O$36),($B617&lt;=Input!$O$38)),$J616+Input!$O$37/Input!$O$39,$J616))</f>
        <v>0</v>
      </c>
      <c r="K617" s="69"/>
      <c r="L617" s="69" t="n">
        <f aca="false">$D617+$E617+$F617+$H617+$I617+$J617</f>
        <v>-216306.521412162</v>
      </c>
    </row>
    <row r="618" customFormat="false" ht="12.8" hidden="false" customHeight="false" outlineLevel="0" collapsed="false">
      <c r="A618" s="67" t="n">
        <v>614</v>
      </c>
      <c r="B618" s="68" t="n">
        <f aca="false">EOMONTH(Input!$C$7,A618)</f>
        <v>61606</v>
      </c>
      <c r="C618" s="68"/>
      <c r="D618" s="69" t="n">
        <f aca="false">IF($B618&gt;Input!$O$22,$D617,($D617+Input!$O$28)*(1+Input!$O$27/(100*12)))</f>
        <v>87713.2018367199</v>
      </c>
      <c r="E618" s="69" t="n">
        <f aca="false">IF($B618&gt;Input!$O$29,$E617,($E617+Input!$O$35)*(1+Input!$O$34/(100*12)))</f>
        <v>95980.2767511178</v>
      </c>
      <c r="F618" s="69" t="n">
        <f aca="false">IF($B618&gt;Input!$O$36,$F617,($F617+Input!$O$42)*(1+Input!$O$41/(100*12)))</f>
        <v>0</v>
      </c>
      <c r="G618" s="68"/>
      <c r="H618" s="69" t="n">
        <f aca="false">(IF(AND(($B618&gt;=Input!$O$22),($B618&lt;=Input!$O$24)),$H617+Input!$O$23/Input!$O$25,$H617))</f>
        <v>-200000</v>
      </c>
      <c r="I618" s="69" t="n">
        <f aca="false">(IF(AND(($B618&gt;Input!$O$29),($B618&lt;=Input!$O$31)),$I617+Input!$O$30/Input!$O$32,$I617))</f>
        <v>-200000</v>
      </c>
      <c r="J618" s="69" t="n">
        <f aca="false">(IF(AND(($B618&gt;=Input!$O$36),($B618&lt;=Input!$O$38)),$J617+Input!$O$37/Input!$O$39,$J617))</f>
        <v>0</v>
      </c>
      <c r="K618" s="69"/>
      <c r="L618" s="69" t="n">
        <f aca="false">$D618+$E618+$F618+$H618+$I618+$J618</f>
        <v>-216306.521412162</v>
      </c>
    </row>
    <row r="619" customFormat="false" ht="12.8" hidden="false" customHeight="false" outlineLevel="0" collapsed="false">
      <c r="A619" s="67" t="n">
        <v>615</v>
      </c>
      <c r="B619" s="68" t="n">
        <f aca="false">EOMONTH(Input!$C$7,A619)</f>
        <v>61636</v>
      </c>
      <c r="C619" s="68"/>
      <c r="D619" s="69" t="n">
        <f aca="false">IF($B619&gt;Input!$O$22,$D618,($D618+Input!$O$28)*(1+Input!$O$27/(100*12)))</f>
        <v>87713.2018367199</v>
      </c>
      <c r="E619" s="69" t="n">
        <f aca="false">IF($B619&gt;Input!$O$29,$E618,($E618+Input!$O$35)*(1+Input!$O$34/(100*12)))</f>
        <v>95980.2767511178</v>
      </c>
      <c r="F619" s="69" t="n">
        <f aca="false">IF($B619&gt;Input!$O$36,$F618,($F618+Input!$O$42)*(1+Input!$O$41/(100*12)))</f>
        <v>0</v>
      </c>
      <c r="G619" s="68"/>
      <c r="H619" s="69" t="n">
        <f aca="false">(IF(AND(($B619&gt;=Input!$O$22),($B619&lt;=Input!$O$24)),$H618+Input!$O$23/Input!$O$25,$H618))</f>
        <v>-200000</v>
      </c>
      <c r="I619" s="69" t="n">
        <f aca="false">(IF(AND(($B619&gt;Input!$O$29),($B619&lt;=Input!$O$31)),$I618+Input!$O$30/Input!$O$32,$I618))</f>
        <v>-200000</v>
      </c>
      <c r="J619" s="69" t="n">
        <f aca="false">(IF(AND(($B619&gt;=Input!$O$36),($B619&lt;=Input!$O$38)),$J618+Input!$O$37/Input!$O$39,$J618))</f>
        <v>0</v>
      </c>
      <c r="K619" s="69"/>
      <c r="L619" s="69" t="n">
        <f aca="false">$D619+$E619+$F619+$H619+$I619+$J619</f>
        <v>-216306.521412162</v>
      </c>
    </row>
    <row r="620" customFormat="false" ht="12.8" hidden="false" customHeight="false" outlineLevel="0" collapsed="false">
      <c r="A620" s="67" t="n">
        <v>616</v>
      </c>
      <c r="B620" s="68" t="n">
        <f aca="false">EOMONTH(Input!$C$7,A620)</f>
        <v>61667</v>
      </c>
      <c r="C620" s="68"/>
      <c r="D620" s="69" t="n">
        <f aca="false">IF($B620&gt;Input!$O$22,$D619,($D619+Input!$O$28)*(1+Input!$O$27/(100*12)))</f>
        <v>87713.2018367199</v>
      </c>
      <c r="E620" s="69" t="n">
        <f aca="false">IF($B620&gt;Input!$O$29,$E619,($E619+Input!$O$35)*(1+Input!$O$34/(100*12)))</f>
        <v>95980.2767511178</v>
      </c>
      <c r="F620" s="69" t="n">
        <f aca="false">IF($B620&gt;Input!$O$36,$F619,($F619+Input!$O$42)*(1+Input!$O$41/(100*12)))</f>
        <v>0</v>
      </c>
      <c r="G620" s="68"/>
      <c r="H620" s="69" t="n">
        <f aca="false">(IF(AND(($B620&gt;=Input!$O$22),($B620&lt;=Input!$O$24)),$H619+Input!$O$23/Input!$O$25,$H619))</f>
        <v>-200000</v>
      </c>
      <c r="I620" s="69" t="n">
        <f aca="false">(IF(AND(($B620&gt;Input!$O$29),($B620&lt;=Input!$O$31)),$I619+Input!$O$30/Input!$O$32,$I619))</f>
        <v>-200000</v>
      </c>
      <c r="J620" s="69" t="n">
        <f aca="false">(IF(AND(($B620&gt;=Input!$O$36),($B620&lt;=Input!$O$38)),$J619+Input!$O$37/Input!$O$39,$J619))</f>
        <v>0</v>
      </c>
      <c r="K620" s="69"/>
      <c r="L620" s="69" t="n">
        <f aca="false">$D620+$E620+$F620+$H620+$I620+$J620</f>
        <v>-216306.521412162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11.69"/>
    <col collapsed="false" customWidth="true" hidden="false" outlineLevel="0" max="2" min="2" style="68" width="10.83"/>
    <col collapsed="false" customWidth="true" hidden="false" outlineLevel="0" max="3" min="3" style="67" width="4.89"/>
    <col collapsed="false" customWidth="true" hidden="false" outlineLevel="0" max="4" min="4" style="0" width="1.29"/>
    <col collapsed="false" customWidth="true" hidden="false" outlineLevel="0" max="5" min="5" style="69" width="12.64"/>
    <col collapsed="false" customWidth="true" hidden="false" outlineLevel="0" max="6" min="6" style="69" width="9.02"/>
    <col collapsed="false" customWidth="true" hidden="false" outlineLevel="0" max="7" min="7" style="69" width="9.4"/>
    <col collapsed="false" customWidth="true" hidden="false" outlineLevel="0" max="8" min="8" style="67" width="16.13"/>
    <col collapsed="false" customWidth="true" hidden="false" outlineLevel="0" max="9" min="9" style="67" width="7.6"/>
    <col collapsed="false" customWidth="true" hidden="false" outlineLevel="0" max="10" min="10" style="67" width="10.83"/>
    <col collapsed="false" customWidth="false" hidden="false" outlineLevel="0" max="11" min="11" style="67" width="11.6"/>
    <col collapsed="false" customWidth="true" hidden="false" outlineLevel="0" max="12" min="12" style="67" width="8.12"/>
    <col collapsed="false" customWidth="false" hidden="false" outlineLevel="0" max="256" min="13" style="67" width="11.57"/>
  </cols>
  <sheetData>
    <row r="1" customFormat="false" ht="19.25" hidden="false" customHeight="false" outlineLevel="0" collapsed="false">
      <c r="A1" s="70" t="str">
        <f aca="false">Input!$C$22</f>
        <v>Tina</v>
      </c>
      <c r="B1" s="70" t="s">
        <v>196</v>
      </c>
    </row>
    <row r="3" s="73" customFormat="true" ht="12.05" hidden="false" customHeight="false" outlineLevel="0" collapsed="false">
      <c r="A3" s="73" t="s">
        <v>169</v>
      </c>
      <c r="B3" s="74" t="s">
        <v>170</v>
      </c>
      <c r="C3" s="73" t="s">
        <v>171</v>
      </c>
      <c r="E3" s="75" t="s">
        <v>197</v>
      </c>
      <c r="F3" s="75" t="s">
        <v>198</v>
      </c>
      <c r="G3" s="75" t="s">
        <v>199</v>
      </c>
      <c r="H3" s="73" t="s">
        <v>200</v>
      </c>
      <c r="I3" s="73" t="s">
        <v>201</v>
      </c>
      <c r="J3" s="73" t="s">
        <v>202</v>
      </c>
      <c r="K3" s="73" t="s">
        <v>203</v>
      </c>
      <c r="L3" s="73" t="s">
        <v>204</v>
      </c>
    </row>
    <row r="4" customFormat="false" ht="12.8" hidden="false" customHeight="false" outlineLevel="0" collapsed="false">
      <c r="A4" s="67" t="n">
        <v>0</v>
      </c>
      <c r="B4" s="68" t="n">
        <f aca="false">EOMONTH(Input!$C$7,A4)</f>
        <v>42916</v>
      </c>
      <c r="C4" s="67" t="n">
        <f aca="false">DATEDIF(Input!$C$23,$B4,"Y")</f>
        <v>40</v>
      </c>
      <c r="E4" s="69" t="n">
        <f aca="false">Input!$C$24</f>
        <v>7000</v>
      </c>
      <c r="F4" s="69" t="n">
        <f aca="false">-1*($E4*(Input!$C$11/100))</f>
        <v>-434</v>
      </c>
      <c r="G4" s="69" t="n">
        <f aca="false">-1*($E4*(Input!$C$12/100))</f>
        <v>-101.5</v>
      </c>
      <c r="H4" s="69" t="n">
        <f aca="false">IF($B4&gt;Input!$C$28,2*(Input!$C$27*(1+Input!$C$14/100)^(DATEDIF(Input!$C$7,$B4,"Y"))),(Input!$C$27*(1+Input!$C$14/100)^(DATEDIF(Input!$C$7,$B4,"Y"))))</f>
        <v>-231</v>
      </c>
      <c r="I4" s="69" t="n">
        <f aca="false">IF($B4&gt;Input!$C$28,0,IF($E4*(Input!$C$32/100)&gt;(Input!$C$13/12),-1*(Input!$C$13/12),-1*$E4*(Input!$C$32/100)))</f>
        <v>-350</v>
      </c>
      <c r="J4" s="69" t="n">
        <f aca="false">IF($B4&gt;Input!$C$28,0,(-1)*($E4+$H4+$I4)*(Input!$C$9/100))</f>
        <v>-641.9</v>
      </c>
      <c r="K4" s="69" t="n">
        <f aca="false">IF($B4&gt;Input!$C$28,0,(-1)*($E4+$H4+$I4)*(Input!$C$10/100))</f>
        <v>-315.8148</v>
      </c>
      <c r="L4" s="69" t="n">
        <f aca="false">$E4+$F4+$G4+$H4+$I4+$J4+$K4</f>
        <v>4925.7852</v>
      </c>
    </row>
    <row r="5" customFormat="false" ht="12.8" hidden="false" customHeight="false" outlineLevel="0" collapsed="false">
      <c r="A5" s="67" t="n">
        <v>1</v>
      </c>
      <c r="B5" s="68" t="n">
        <f aca="false">EOMONTH(Input!$C$7,A5)</f>
        <v>42947</v>
      </c>
      <c r="C5" s="67" t="n">
        <f aca="false">DATEDIF(Input!$C$23,$B5,"Y")</f>
        <v>40</v>
      </c>
      <c r="E5" s="69" t="n">
        <f aca="false">IF($B5&gt;Input!$C$28,0,Input!$C$24*(1+Input!$C$26/100)^(DATEDIF(Input!$C$7,$B5,"Y")))</f>
        <v>7000</v>
      </c>
      <c r="F5" s="69" t="n">
        <f aca="false">-1*($E5*(Input!$C$11/100))</f>
        <v>-434</v>
      </c>
      <c r="G5" s="69" t="n">
        <f aca="false">-1*($E5*(Input!$C$12/100))</f>
        <v>-101.5</v>
      </c>
      <c r="H5" s="69" t="n">
        <f aca="false">IF($B5&gt;Input!$C$28,2*(Input!$C$27*(1+Input!$C$14/100)^(DATEDIF(Input!$C$7,$B5,"Y"))),(Input!$C$27*(1+Input!$C$14/100)^(DATEDIF(Input!$C$7,$B5,"Y"))))</f>
        <v>-231</v>
      </c>
      <c r="I5" s="69" t="n">
        <f aca="false">IF($B5&gt;Input!$C$28,0,IF($E5*(Input!$C$32/100)&gt;(Input!$C$13/12),-1*(Input!$C$13/12),-1*$E5*(Input!$C$32/100)))</f>
        <v>-350</v>
      </c>
      <c r="J5" s="69" t="n">
        <f aca="false">IF($B5&gt;Input!$C$28,0,(-1)*($E5+$H5+$I5)*(Input!$C$9/100))</f>
        <v>-641.9</v>
      </c>
      <c r="K5" s="69" t="n">
        <f aca="false">IF($B5&gt;Input!$C$28,0,(-1)*($E5+$H5+$I5)*(Input!$C$10/100))</f>
        <v>-315.8148</v>
      </c>
      <c r="L5" s="69" t="n">
        <f aca="false">$E5+$F5+$G5+$H5+$I5+$J5+$K5</f>
        <v>4925.7852</v>
      </c>
    </row>
    <row r="6" customFormat="false" ht="12.8" hidden="false" customHeight="false" outlineLevel="0" collapsed="false">
      <c r="A6" s="67" t="n">
        <v>2</v>
      </c>
      <c r="B6" s="68" t="n">
        <f aca="false">EOMONTH(Input!$C$7,A6)</f>
        <v>42978</v>
      </c>
      <c r="C6" s="67" t="n">
        <f aca="false">DATEDIF(Input!$C$23,$B6,"Y")</f>
        <v>40</v>
      </c>
      <c r="E6" s="69" t="n">
        <f aca="false">IF($B6&gt;Input!$C$28,0,Input!$C$24*(1+Input!$C$26/100)^(DATEDIF(Input!$C$7,$B6,"Y")))</f>
        <v>7000</v>
      </c>
      <c r="F6" s="69" t="n">
        <f aca="false">-1*($E6*(Input!$C$11/100))</f>
        <v>-434</v>
      </c>
      <c r="G6" s="69" t="n">
        <f aca="false">-1*($E6*(Input!$C$12/100))</f>
        <v>-101.5</v>
      </c>
      <c r="H6" s="69" t="n">
        <f aca="false">IF($B6&gt;Input!$C$28,2*(Input!$C$27*(1+Input!$C$14/100)^(DATEDIF(Input!$C$7,$B6,"Y"))),(Input!$C$27*(1+Input!$C$14/100)^(DATEDIF(Input!$C$7,$B6,"Y"))))</f>
        <v>-231</v>
      </c>
      <c r="I6" s="69" t="n">
        <f aca="false">IF($B6&gt;Input!$C$28,0,IF($E6*(Input!$C$32/100)&gt;(Input!$C$13/12),-1*(Input!$C$13/12),-1*$E6*(Input!$C$32/100)))</f>
        <v>-350</v>
      </c>
      <c r="J6" s="69" t="n">
        <f aca="false">IF($B6&gt;Input!$C$28,0,(-1)*($E6+$H6+$I6)*(Input!$C$9/100))</f>
        <v>-641.9</v>
      </c>
      <c r="K6" s="69" t="n">
        <f aca="false">IF($B6&gt;Input!$C$28,0,(-1)*($E6+$H6+$I6)*(Input!$C$10/100))</f>
        <v>-315.8148</v>
      </c>
      <c r="L6" s="69" t="n">
        <f aca="false">$E6+$F6+$G6+$H6+$I6+$J6+$K6</f>
        <v>4925.7852</v>
      </c>
    </row>
    <row r="7" customFormat="false" ht="12.8" hidden="false" customHeight="false" outlineLevel="0" collapsed="false">
      <c r="A7" s="67" t="n">
        <v>3</v>
      </c>
      <c r="B7" s="68" t="n">
        <f aca="false">EOMONTH(Input!$C$7,A7)</f>
        <v>43008</v>
      </c>
      <c r="C7" s="67" t="n">
        <f aca="false">DATEDIF(Input!$C$23,$B7,"Y")</f>
        <v>40</v>
      </c>
      <c r="E7" s="69" t="n">
        <f aca="false">IF($B7&gt;Input!$C$28,0,Input!$C$24*(1+Input!$C$26/100)^(DATEDIF(Input!$C$7,$B7,"Y")))</f>
        <v>7000</v>
      </c>
      <c r="F7" s="69" t="n">
        <f aca="false">-1*($E7*(Input!$C$11/100))</f>
        <v>-434</v>
      </c>
      <c r="G7" s="69" t="n">
        <f aca="false">-1*($E7*(Input!$C$12/100))</f>
        <v>-101.5</v>
      </c>
      <c r="H7" s="69" t="n">
        <f aca="false">IF($B7&gt;Input!$C$28,2*(Input!$C$27*(1+Input!$C$14/100)^(DATEDIF(Input!$C$7,$B7,"Y"))),(Input!$C$27*(1+Input!$C$14/100)^(DATEDIF(Input!$C$7,$B7,"Y"))))</f>
        <v>-231</v>
      </c>
      <c r="I7" s="69" t="n">
        <f aca="false">IF($B7&gt;Input!$C$28,0,IF($E7*(Input!$C$32/100)&gt;(Input!$C$13/12),-1*(Input!$C$13/12),-1*$E7*(Input!$C$32/100)))</f>
        <v>-350</v>
      </c>
      <c r="J7" s="69" t="n">
        <f aca="false">IF($B7&gt;Input!$C$28,0,(-1)*($E7+$H7+$I7)*(Input!$C$9/100))</f>
        <v>-641.9</v>
      </c>
      <c r="K7" s="69" t="n">
        <f aca="false">IF($B7&gt;Input!$C$28,0,(-1)*($E7+$H7+$I7)*(Input!$C$10/100))</f>
        <v>-315.8148</v>
      </c>
      <c r="L7" s="69" t="n">
        <f aca="false">$E7+$F7+$G7+$H7+$I7+$J7+$K7</f>
        <v>4925.7852</v>
      </c>
    </row>
    <row r="8" customFormat="false" ht="12.8" hidden="false" customHeight="false" outlineLevel="0" collapsed="false">
      <c r="A8" s="67" t="n">
        <v>4</v>
      </c>
      <c r="B8" s="68" t="n">
        <f aca="false">EOMONTH(Input!$C$7,A8)</f>
        <v>43039</v>
      </c>
      <c r="C8" s="67" t="n">
        <f aca="false">DATEDIF(Input!$C$23,$B8,"Y")</f>
        <v>40</v>
      </c>
      <c r="E8" s="69" t="n">
        <f aca="false">IF($B8&gt;Input!$C$28,0,Input!$C$24*(1+Input!$C$26/100)^(DATEDIF(Input!$C$7,$B8,"Y")))</f>
        <v>7000</v>
      </c>
      <c r="F8" s="69" t="n">
        <f aca="false">-1*($E8*(Input!$C$11/100))</f>
        <v>-434</v>
      </c>
      <c r="G8" s="69" t="n">
        <f aca="false">-1*($E8*(Input!$C$12/100))</f>
        <v>-101.5</v>
      </c>
      <c r="H8" s="69" t="n">
        <f aca="false">IF($B8&gt;Input!$C$28,2*(Input!$C$27*(1+Input!$C$14/100)^(DATEDIF(Input!$C$7,$B8,"Y"))),(Input!$C$27*(1+Input!$C$14/100)^(DATEDIF(Input!$C$7,$B8,"Y"))))</f>
        <v>-231</v>
      </c>
      <c r="I8" s="69" t="n">
        <f aca="false">IF($B8&gt;Input!$C$28,0,IF($E8*(Input!$C$32/100)&gt;(Input!$C$13/12),-1*(Input!$C$13/12),-1*$E8*(Input!$C$32/100)))</f>
        <v>-350</v>
      </c>
      <c r="J8" s="69" t="n">
        <f aca="false">IF($B8&gt;Input!$C$28,0,(-1)*($E8+$H8+$I8)*(Input!$C$9/100))</f>
        <v>-641.9</v>
      </c>
      <c r="K8" s="69" t="n">
        <f aca="false">IF($B8&gt;Input!$C$28,0,(-1)*($E8+$H8+$I8)*(Input!$C$10/100))</f>
        <v>-315.8148</v>
      </c>
      <c r="L8" s="69" t="n">
        <f aca="false">$E8+$F8+$G8+$H8+$I8+$J8+$K8</f>
        <v>4925.7852</v>
      </c>
    </row>
    <row r="9" customFormat="false" ht="12.8" hidden="false" customHeight="false" outlineLevel="0" collapsed="false">
      <c r="A9" s="67" t="n">
        <v>5</v>
      </c>
      <c r="B9" s="68" t="n">
        <f aca="false">EOMONTH(Input!$C$7,A9)</f>
        <v>43069</v>
      </c>
      <c r="C9" s="67" t="n">
        <f aca="false">DATEDIF(Input!$C$23,$B9,"Y")</f>
        <v>40</v>
      </c>
      <c r="E9" s="69" t="n">
        <f aca="false">IF($B9&gt;Input!$C$28,0,Input!$C$24*(1+Input!$C$26/100)^(DATEDIF(Input!$C$7,$B9,"Y")))</f>
        <v>7000</v>
      </c>
      <c r="F9" s="69" t="n">
        <f aca="false">-1*($E9*(Input!$C$11/100))</f>
        <v>-434</v>
      </c>
      <c r="G9" s="69" t="n">
        <f aca="false">-1*($E9*(Input!$C$12/100))</f>
        <v>-101.5</v>
      </c>
      <c r="H9" s="69" t="n">
        <f aca="false">IF($B9&gt;Input!$C$28,2*(Input!$C$27*(1+Input!$C$14/100)^(DATEDIF(Input!$C$7,$B9,"Y"))),(Input!$C$27*(1+Input!$C$14/100)^(DATEDIF(Input!$C$7,$B9,"Y"))))</f>
        <v>-231</v>
      </c>
      <c r="I9" s="69" t="n">
        <f aca="false">IF($B9&gt;Input!$C$28,0,IF($E9*(Input!$C$32/100)&gt;(Input!$C$13/12),-1*(Input!$C$13/12),-1*$E9*(Input!$C$32/100)))</f>
        <v>-350</v>
      </c>
      <c r="J9" s="69" t="n">
        <f aca="false">IF($B9&gt;Input!$C$28,0,(-1)*($E9+$H9+$I9)*(Input!$C$9/100))</f>
        <v>-641.9</v>
      </c>
      <c r="K9" s="69" t="n">
        <f aca="false">IF($B9&gt;Input!$C$28,0,(-1)*($E9+$H9+$I9)*(Input!$C$10/100))</f>
        <v>-315.8148</v>
      </c>
      <c r="L9" s="69" t="n">
        <f aca="false">$E9+$F9+$G9+$H9+$I9+$J9+$K9</f>
        <v>4925.7852</v>
      </c>
    </row>
    <row r="10" customFormat="false" ht="12.8" hidden="false" customHeight="false" outlineLevel="0" collapsed="false">
      <c r="A10" s="67" t="n">
        <v>6</v>
      </c>
      <c r="B10" s="68" t="n">
        <f aca="false">EOMONTH(Input!$C$7,A10)</f>
        <v>43100</v>
      </c>
      <c r="C10" s="67" t="n">
        <f aca="false">DATEDIF(Input!$C$23,$B10,"Y")</f>
        <v>40</v>
      </c>
      <c r="E10" s="69" t="n">
        <f aca="false">IF($B10&gt;Input!$C$28,0,Input!$C$24*(1+Input!$C$26/100)^(DATEDIF(Input!$C$7,$B10,"Y")))</f>
        <v>7000</v>
      </c>
      <c r="F10" s="69" t="n">
        <f aca="false">-1*($E10*(Input!$C$11/100))</f>
        <v>-434</v>
      </c>
      <c r="G10" s="69" t="n">
        <f aca="false">-1*($E10*(Input!$C$12/100))</f>
        <v>-101.5</v>
      </c>
      <c r="H10" s="69" t="n">
        <f aca="false">IF($B10&gt;Input!$C$28,2*(Input!$C$27*(1+Input!$C$14/100)^(DATEDIF(Input!$C$7,$B10,"Y"))),(Input!$C$27*(1+Input!$C$14/100)^(DATEDIF(Input!$C$7,$B10,"Y"))))</f>
        <v>-231</v>
      </c>
      <c r="I10" s="69" t="n">
        <f aca="false">IF($B10&gt;Input!$C$28,0,IF($E10*(Input!$C$32/100)&gt;(Input!$C$13/12),-1*(Input!$C$13/12),-1*$E10*(Input!$C$32/100)))</f>
        <v>-350</v>
      </c>
      <c r="J10" s="69" t="n">
        <f aca="false">IF($B10&gt;Input!$C$28,0,(-1)*($E10+$H10+$I10)*(Input!$C$9/100))</f>
        <v>-641.9</v>
      </c>
      <c r="K10" s="69" t="n">
        <f aca="false">IF($B10&gt;Input!$C$28,0,(-1)*($E10+$H10+$I10)*(Input!$C$10/100))</f>
        <v>-315.8148</v>
      </c>
      <c r="L10" s="69" t="n">
        <f aca="false">$E10+$F10+$G10+$H10+$I10+$J10+$K10</f>
        <v>4925.7852</v>
      </c>
    </row>
    <row r="11" customFormat="false" ht="12.8" hidden="false" customHeight="false" outlineLevel="0" collapsed="false">
      <c r="A11" s="67" t="n">
        <v>7</v>
      </c>
      <c r="B11" s="68" t="n">
        <f aca="false">EOMONTH(Input!$C$7,A11)</f>
        <v>43131</v>
      </c>
      <c r="C11" s="67" t="n">
        <f aca="false">DATEDIF(Input!$C$23,$B11,"Y")</f>
        <v>40</v>
      </c>
      <c r="E11" s="69" t="n">
        <f aca="false">IF($B11&gt;Input!$C$28,0,Input!$C$24*(1+Input!$C$26/100)^(DATEDIF(Input!$C$7,$B11,"Y")))</f>
        <v>7000</v>
      </c>
      <c r="F11" s="69" t="n">
        <f aca="false">-1*($E11*(Input!$C$11/100))</f>
        <v>-434</v>
      </c>
      <c r="G11" s="69" t="n">
        <f aca="false">-1*($E11*(Input!$C$12/100))</f>
        <v>-101.5</v>
      </c>
      <c r="H11" s="69" t="n">
        <f aca="false">IF($B11&gt;Input!$C$28,2*(Input!$C$27*(1+Input!$C$14/100)^(DATEDIF(Input!$C$7,$B11,"Y"))),(Input!$C$27*(1+Input!$C$14/100)^(DATEDIF(Input!$C$7,$B11,"Y"))))</f>
        <v>-231</v>
      </c>
      <c r="I11" s="69" t="n">
        <f aca="false">IF($B11&gt;Input!$C$28,0,IF($E11*(Input!$C$32/100)&gt;(Input!$C$13/12),-1*(Input!$C$13/12),-1*$E11*(Input!$C$32/100)))</f>
        <v>-350</v>
      </c>
      <c r="J11" s="69" t="n">
        <f aca="false">IF($B11&gt;Input!$C$28,0,(-1)*($E11+$H11+$I11)*(Input!$C$9/100))</f>
        <v>-641.9</v>
      </c>
      <c r="K11" s="69" t="n">
        <f aca="false">IF($B11&gt;Input!$C$28,0,(-1)*($E11+$H11+$I11)*(Input!$C$10/100))</f>
        <v>-315.8148</v>
      </c>
      <c r="L11" s="69" t="n">
        <f aca="false">$E11+$F11+$G11+$H11+$I11+$J11+$K11</f>
        <v>4925.7852</v>
      </c>
    </row>
    <row r="12" customFormat="false" ht="12.8" hidden="false" customHeight="false" outlineLevel="0" collapsed="false">
      <c r="A12" s="67" t="n">
        <v>8</v>
      </c>
      <c r="B12" s="68" t="n">
        <f aca="false">EOMONTH(Input!$C$7,A12)</f>
        <v>43159</v>
      </c>
      <c r="C12" s="67" t="n">
        <f aca="false">DATEDIF(Input!$C$23,$B12,"Y")</f>
        <v>40</v>
      </c>
      <c r="E12" s="69" t="n">
        <f aca="false">IF($B12&gt;Input!$C$28,0,Input!$C$24*(1+Input!$C$26/100)^(DATEDIF(Input!$C$7,$B12,"Y")))</f>
        <v>7000</v>
      </c>
      <c r="F12" s="69" t="n">
        <f aca="false">-1*($E12*(Input!$C$11/100))</f>
        <v>-434</v>
      </c>
      <c r="G12" s="69" t="n">
        <f aca="false">-1*($E12*(Input!$C$12/100))</f>
        <v>-101.5</v>
      </c>
      <c r="H12" s="69" t="n">
        <f aca="false">IF($B12&gt;Input!$C$28,2*(Input!$C$27*(1+Input!$C$14/100)^(DATEDIF(Input!$C$7,$B12,"Y"))),(Input!$C$27*(1+Input!$C$14/100)^(DATEDIF(Input!$C$7,$B12,"Y"))))</f>
        <v>-231</v>
      </c>
      <c r="I12" s="69" t="n">
        <f aca="false">IF($B12&gt;Input!$C$28,0,IF($E12*(Input!$C$32/100)&gt;(Input!$C$13/12),-1*(Input!$C$13/12),-1*$E12*(Input!$C$32/100)))</f>
        <v>-350</v>
      </c>
      <c r="J12" s="69" t="n">
        <f aca="false">IF($B12&gt;Input!$C$28,0,(-1)*($E12+$H12+$I12)*(Input!$C$9/100))</f>
        <v>-641.9</v>
      </c>
      <c r="K12" s="69" t="n">
        <f aca="false">IF($B12&gt;Input!$C$28,0,(-1)*($E12+$H12+$I12)*(Input!$C$10/100))</f>
        <v>-315.8148</v>
      </c>
      <c r="L12" s="69" t="n">
        <f aca="false">$E12+$F12+$G12+$H12+$I12+$J12+$K12</f>
        <v>4925.7852</v>
      </c>
    </row>
    <row r="13" customFormat="false" ht="12.8" hidden="false" customHeight="false" outlineLevel="0" collapsed="false">
      <c r="A13" s="67" t="n">
        <v>9</v>
      </c>
      <c r="B13" s="68" t="n">
        <f aca="false">EOMONTH(Input!$C$7,A13)</f>
        <v>43190</v>
      </c>
      <c r="C13" s="67" t="n">
        <f aca="false">DATEDIF(Input!$C$23,$B13,"Y")</f>
        <v>40</v>
      </c>
      <c r="E13" s="69" t="n">
        <f aca="false">IF($B13&gt;Input!$C$28,0,Input!$C$24*(1+Input!$C$26/100)^(DATEDIF(Input!$C$7,$B13,"Y")))</f>
        <v>7000</v>
      </c>
      <c r="F13" s="69" t="n">
        <f aca="false">-1*($E13*(Input!$C$11/100))</f>
        <v>-434</v>
      </c>
      <c r="G13" s="69" t="n">
        <f aca="false">-1*($E13*(Input!$C$12/100))</f>
        <v>-101.5</v>
      </c>
      <c r="H13" s="69" t="n">
        <f aca="false">IF($B13&gt;Input!$C$28,2*(Input!$C$27*(1+Input!$C$14/100)^(DATEDIF(Input!$C$7,$B13,"Y"))),(Input!$C$27*(1+Input!$C$14/100)^(DATEDIF(Input!$C$7,$B13,"Y"))))</f>
        <v>-231</v>
      </c>
      <c r="I13" s="69" t="n">
        <f aca="false">IF($B13&gt;Input!$C$28,0,IF($E13*(Input!$C$32/100)&gt;(Input!$C$13/12),-1*(Input!$C$13/12),-1*$E13*(Input!$C$32/100)))</f>
        <v>-350</v>
      </c>
      <c r="J13" s="69" t="n">
        <f aca="false">IF($B13&gt;Input!$C$28,0,(-1)*($E13+$H13+$I13)*(Input!$C$9/100))</f>
        <v>-641.9</v>
      </c>
      <c r="K13" s="69" t="n">
        <f aca="false">IF($B13&gt;Input!$C$28,0,(-1)*($E13+$H13+$I13)*(Input!$C$10/100))</f>
        <v>-315.8148</v>
      </c>
      <c r="L13" s="69" t="n">
        <f aca="false">$E13+$F13+$G13+$H13+$I13+$J13+$K13</f>
        <v>4925.7852</v>
      </c>
    </row>
    <row r="14" customFormat="false" ht="12.8" hidden="false" customHeight="false" outlineLevel="0" collapsed="false">
      <c r="A14" s="67" t="n">
        <v>10</v>
      </c>
      <c r="B14" s="68" t="n">
        <f aca="false">EOMONTH(Input!$C$7,A14)</f>
        <v>43220</v>
      </c>
      <c r="C14" s="67" t="n">
        <f aca="false">DATEDIF(Input!$C$23,$B14,"Y")</f>
        <v>40</v>
      </c>
      <c r="E14" s="69" t="n">
        <f aca="false">IF($B14&gt;Input!$C$28,0,Input!$C$24*(1+Input!$C$26/100)^(DATEDIF(Input!$C$7,$B14,"Y")))</f>
        <v>7000</v>
      </c>
      <c r="F14" s="69" t="n">
        <f aca="false">-1*($E14*(Input!$C$11/100))</f>
        <v>-434</v>
      </c>
      <c r="G14" s="69" t="n">
        <f aca="false">-1*($E14*(Input!$C$12/100))</f>
        <v>-101.5</v>
      </c>
      <c r="H14" s="69" t="n">
        <f aca="false">IF($B14&gt;Input!$C$28,2*(Input!$C$27*(1+Input!$C$14/100)^(DATEDIF(Input!$C$7,$B14,"Y"))),(Input!$C$27*(1+Input!$C$14/100)^(DATEDIF(Input!$C$7,$B14,"Y"))))</f>
        <v>-231</v>
      </c>
      <c r="I14" s="69" t="n">
        <f aca="false">IF($B14&gt;Input!$C$28,0,IF($E14*(Input!$C$32/100)&gt;(Input!$C$13/12),-1*(Input!$C$13/12),-1*$E14*(Input!$C$32/100)))</f>
        <v>-350</v>
      </c>
      <c r="J14" s="69" t="n">
        <f aca="false">IF($B14&gt;Input!$C$28,0,(-1)*($E14+$H14+$I14)*(Input!$C$9/100))</f>
        <v>-641.9</v>
      </c>
      <c r="K14" s="69" t="n">
        <f aca="false">IF($B14&gt;Input!$C$28,0,(-1)*($E14+$H14+$I14)*(Input!$C$10/100))</f>
        <v>-315.8148</v>
      </c>
      <c r="L14" s="69" t="n">
        <f aca="false">$E14+$F14+$G14+$H14+$I14+$J14+$K14</f>
        <v>4925.7852</v>
      </c>
    </row>
    <row r="15" customFormat="false" ht="12.8" hidden="false" customHeight="false" outlineLevel="0" collapsed="false">
      <c r="A15" s="67" t="n">
        <v>11</v>
      </c>
      <c r="B15" s="68" t="n">
        <f aca="false">EOMONTH(Input!$C$7,A15)</f>
        <v>43251</v>
      </c>
      <c r="C15" s="67" t="n">
        <f aca="false">DATEDIF(Input!$C$23,$B15,"Y")</f>
        <v>41</v>
      </c>
      <c r="E15" s="69" t="n">
        <f aca="false">IF($B15&gt;Input!$C$28,0,Input!$C$24*(1+Input!$C$26/100)^(DATEDIF(Input!$C$7,$B15,"Y")))</f>
        <v>7000</v>
      </c>
      <c r="F15" s="69" t="n">
        <f aca="false">-1*($E15*(Input!$C$11/100))</f>
        <v>-434</v>
      </c>
      <c r="G15" s="69" t="n">
        <f aca="false">-1*($E15*(Input!$C$12/100))</f>
        <v>-101.5</v>
      </c>
      <c r="H15" s="69" t="n">
        <f aca="false">IF($B15&gt;Input!$C$28,2*(Input!$C$27*(1+Input!$C$14/100)^(DATEDIF(Input!$C$7,$B15,"Y"))),(Input!$C$27*(1+Input!$C$14/100)^(DATEDIF(Input!$C$7,$B15,"Y"))))</f>
        <v>-231</v>
      </c>
      <c r="I15" s="69" t="n">
        <f aca="false">IF($B15&gt;Input!$C$28,0,IF($E15*(Input!$C$32/100)&gt;(Input!$C$13/12),-1*(Input!$C$13/12),-1*$E15*(Input!$C$32/100)))</f>
        <v>-350</v>
      </c>
      <c r="J15" s="69" t="n">
        <f aca="false">IF($B15&gt;Input!$C$28,0,(-1)*($E15+$H15+$I15)*(Input!$C$9/100))</f>
        <v>-641.9</v>
      </c>
      <c r="K15" s="69" t="n">
        <f aca="false">IF($B15&gt;Input!$C$28,0,(-1)*($E15+$H15+$I15)*(Input!$C$10/100))</f>
        <v>-315.8148</v>
      </c>
      <c r="L15" s="69" t="n">
        <f aca="false">$E15+$F15+$G15+$H15+$I15+$J15+$K15</f>
        <v>4925.7852</v>
      </c>
    </row>
    <row r="16" customFormat="false" ht="12.8" hidden="false" customHeight="false" outlineLevel="0" collapsed="false">
      <c r="A16" s="67" t="n">
        <v>12</v>
      </c>
      <c r="B16" s="68" t="n">
        <f aca="false">EOMONTH(Input!$C$7,A16)</f>
        <v>43281</v>
      </c>
      <c r="C16" s="67" t="n">
        <f aca="false">DATEDIF(Input!$C$23,$B16,"Y")</f>
        <v>41</v>
      </c>
      <c r="E16" s="69" t="n">
        <f aca="false">IF($B16&gt;Input!$C$28,0,Input!$C$24*(1+Input!$C$26/100)^(DATEDIF(Input!$C$7,$B16,"Y")))</f>
        <v>7140</v>
      </c>
      <c r="F16" s="69" t="n">
        <f aca="false">-1*($E16*(Input!$C$11/100))</f>
        <v>-442.68</v>
      </c>
      <c r="G16" s="69" t="n">
        <f aca="false">-1*($E16*(Input!$C$12/100))</f>
        <v>-103.53</v>
      </c>
      <c r="H16" s="69" t="n">
        <f aca="false">IF($B16&gt;Input!$C$28,2*(Input!$C$27*(1+Input!$C$14/100)^(DATEDIF(Input!$C$7,$B16,"Y"))),(Input!$C$27*(1+Input!$C$14/100)^(DATEDIF(Input!$C$7,$B16,"Y"))))</f>
        <v>-235.62</v>
      </c>
      <c r="I16" s="69" t="n">
        <f aca="false">IF($B16&gt;Input!$C$28,0,IF($E16*(Input!$C$32/100)&gt;(Input!$C$13/12),-1*(Input!$C$13/12),-1*$E16*(Input!$C$32/100)))</f>
        <v>-357</v>
      </c>
      <c r="J16" s="69" t="n">
        <f aca="false">IF($B16&gt;Input!$C$28,0,(-1)*($E16+$H16+$I16)*(Input!$C$9/100))</f>
        <v>-654.738</v>
      </c>
      <c r="K16" s="69" t="n">
        <f aca="false">IF($B16&gt;Input!$C$28,0,(-1)*($E16+$H16+$I16)*(Input!$C$10/100))</f>
        <v>-322.131096</v>
      </c>
      <c r="L16" s="69" t="n">
        <f aca="false">$E16+$F16+$G16+$H16+$I16+$J16+$K16</f>
        <v>5024.300904</v>
      </c>
    </row>
    <row r="17" customFormat="false" ht="12.8" hidden="false" customHeight="false" outlineLevel="0" collapsed="false">
      <c r="A17" s="67" t="n">
        <v>13</v>
      </c>
      <c r="B17" s="68" t="n">
        <f aca="false">EOMONTH(Input!$C$7,A17)</f>
        <v>43312</v>
      </c>
      <c r="C17" s="67" t="n">
        <f aca="false">DATEDIF(Input!$C$23,$B17,"Y")</f>
        <v>41</v>
      </c>
      <c r="E17" s="69" t="n">
        <f aca="false">IF($B17&gt;Input!$C$28,0,Input!$C$24*(1+Input!$C$26/100)^(DATEDIF(Input!$C$7,$B17,"Y")))</f>
        <v>7140</v>
      </c>
      <c r="F17" s="69" t="n">
        <f aca="false">-1*($E17*(Input!$C$11/100))</f>
        <v>-442.68</v>
      </c>
      <c r="G17" s="69" t="n">
        <f aca="false">-1*($E17*(Input!$C$12/100))</f>
        <v>-103.53</v>
      </c>
      <c r="H17" s="69" t="n">
        <f aca="false">IF($B17&gt;Input!$C$28,2*(Input!$C$27*(1+Input!$C$14/100)^(DATEDIF(Input!$C$7,$B17,"Y"))),(Input!$C$27*(1+Input!$C$14/100)^(DATEDIF(Input!$C$7,$B17,"Y"))))</f>
        <v>-235.62</v>
      </c>
      <c r="I17" s="69" t="n">
        <f aca="false">IF($B17&gt;Input!$C$28,0,IF($E17*(Input!$C$32/100)&gt;(Input!$C$13/12),-1*(Input!$C$13/12),-1*$E17*(Input!$C$32/100)))</f>
        <v>-357</v>
      </c>
      <c r="J17" s="69" t="n">
        <f aca="false">IF($B17&gt;Input!$C$28,0,(-1)*($E17+$H17+$I17)*(Input!$C$9/100))</f>
        <v>-654.738</v>
      </c>
      <c r="K17" s="69" t="n">
        <f aca="false">IF($B17&gt;Input!$C$28,0,(-1)*($E17+$H17+$I17)*(Input!$C$10/100))</f>
        <v>-322.131096</v>
      </c>
      <c r="L17" s="69" t="n">
        <f aca="false">$E17+$F17+$G17+$H17+$I17+$J17+$K17</f>
        <v>5024.300904</v>
      </c>
    </row>
    <row r="18" customFormat="false" ht="12.8" hidden="false" customHeight="false" outlineLevel="0" collapsed="false">
      <c r="A18" s="67" t="n">
        <v>14</v>
      </c>
      <c r="B18" s="68" t="n">
        <f aca="false">EOMONTH(Input!$C$7,A18)</f>
        <v>43343</v>
      </c>
      <c r="C18" s="67" t="n">
        <f aca="false">DATEDIF(Input!$C$23,$B18,"Y")</f>
        <v>41</v>
      </c>
      <c r="E18" s="69" t="n">
        <f aca="false">IF($B18&gt;Input!$C$28,0,Input!$C$24*(1+Input!$C$26/100)^(DATEDIF(Input!$C$7,$B18,"Y")))</f>
        <v>7140</v>
      </c>
      <c r="F18" s="69" t="n">
        <f aca="false">-1*($E18*(Input!$C$11/100))</f>
        <v>-442.68</v>
      </c>
      <c r="G18" s="69" t="n">
        <f aca="false">-1*($E18*(Input!$C$12/100))</f>
        <v>-103.53</v>
      </c>
      <c r="H18" s="69" t="n">
        <f aca="false">IF($B18&gt;Input!$C$28,2*(Input!$C$27*(1+Input!$C$14/100)^(DATEDIF(Input!$C$7,$B18,"Y"))),(Input!$C$27*(1+Input!$C$14/100)^(DATEDIF(Input!$C$7,$B18,"Y"))))</f>
        <v>-235.62</v>
      </c>
      <c r="I18" s="69" t="n">
        <f aca="false">IF($B18&gt;Input!$C$28,0,IF($E18*(Input!$C$32/100)&gt;(Input!$C$13/12),-1*(Input!$C$13/12),-1*$E18*(Input!$C$32/100)))</f>
        <v>-357</v>
      </c>
      <c r="J18" s="69" t="n">
        <f aca="false">IF($B18&gt;Input!$C$28,0,(-1)*($E18+$H18+$I18)*(Input!$C$9/100))</f>
        <v>-654.738</v>
      </c>
      <c r="K18" s="69" t="n">
        <f aca="false">IF($B18&gt;Input!$C$28,0,(-1)*($E18+$H18+$I18)*(Input!$C$10/100))</f>
        <v>-322.131096</v>
      </c>
      <c r="L18" s="69" t="n">
        <f aca="false">$E18+$F18+$G18+$H18+$I18+$J18+$K18</f>
        <v>5024.300904</v>
      </c>
    </row>
    <row r="19" customFormat="false" ht="12.8" hidden="false" customHeight="false" outlineLevel="0" collapsed="false">
      <c r="A19" s="67" t="n">
        <v>15</v>
      </c>
      <c r="B19" s="68" t="n">
        <f aca="false">EOMONTH(Input!$C$7,A19)</f>
        <v>43373</v>
      </c>
      <c r="C19" s="67" t="n">
        <f aca="false">DATEDIF(Input!$C$23,$B19,"Y")</f>
        <v>41</v>
      </c>
      <c r="E19" s="69" t="n">
        <f aca="false">IF($B19&gt;Input!$C$28,0,Input!$C$24*(1+Input!$C$26/100)^(DATEDIF(Input!$C$7,$B19,"Y")))</f>
        <v>7140</v>
      </c>
      <c r="F19" s="69" t="n">
        <f aca="false">-1*($E19*(Input!$C$11/100))</f>
        <v>-442.68</v>
      </c>
      <c r="G19" s="69" t="n">
        <f aca="false">-1*($E19*(Input!$C$12/100))</f>
        <v>-103.53</v>
      </c>
      <c r="H19" s="69" t="n">
        <f aca="false">IF($B19&gt;Input!$C$28,2*(Input!$C$27*(1+Input!$C$14/100)^(DATEDIF(Input!$C$7,$B19,"Y"))),(Input!$C$27*(1+Input!$C$14/100)^(DATEDIF(Input!$C$7,$B19,"Y"))))</f>
        <v>-235.62</v>
      </c>
      <c r="I19" s="69" t="n">
        <f aca="false">IF($B19&gt;Input!$C$28,0,IF($E19*(Input!$C$32/100)&gt;(Input!$C$13/12),-1*(Input!$C$13/12),-1*$E19*(Input!$C$32/100)))</f>
        <v>-357</v>
      </c>
      <c r="J19" s="69" t="n">
        <f aca="false">IF($B19&gt;Input!$C$28,0,(-1)*($E19+$H19+$I19)*(Input!$C$9/100))</f>
        <v>-654.738</v>
      </c>
      <c r="K19" s="69" t="n">
        <f aca="false">IF($B19&gt;Input!$C$28,0,(-1)*($E19+$H19+$I19)*(Input!$C$10/100))</f>
        <v>-322.131096</v>
      </c>
      <c r="L19" s="69" t="n">
        <f aca="false">$E19+$F19+$G19+$H19+$I19+$J19+$K19</f>
        <v>5024.300904</v>
      </c>
    </row>
    <row r="20" customFormat="false" ht="12.8" hidden="false" customHeight="false" outlineLevel="0" collapsed="false">
      <c r="A20" s="67" t="n">
        <v>16</v>
      </c>
      <c r="B20" s="68" t="n">
        <f aca="false">EOMONTH(Input!$C$7,A20)</f>
        <v>43404</v>
      </c>
      <c r="C20" s="67" t="n">
        <f aca="false">DATEDIF(Input!$C$23,$B20,"Y")</f>
        <v>41</v>
      </c>
      <c r="E20" s="69" t="n">
        <f aca="false">IF($B20&gt;Input!$C$28,0,Input!$C$24*(1+Input!$C$26/100)^(DATEDIF(Input!$C$7,$B20,"Y")))</f>
        <v>7140</v>
      </c>
      <c r="F20" s="69" t="n">
        <f aca="false">-1*($E20*(Input!$C$11/100))</f>
        <v>-442.68</v>
      </c>
      <c r="G20" s="69" t="n">
        <f aca="false">-1*($E20*(Input!$C$12/100))</f>
        <v>-103.53</v>
      </c>
      <c r="H20" s="69" t="n">
        <f aca="false">IF($B20&gt;Input!$C$28,2*(Input!$C$27*(1+Input!$C$14/100)^(DATEDIF(Input!$C$7,$B20,"Y"))),(Input!$C$27*(1+Input!$C$14/100)^(DATEDIF(Input!$C$7,$B20,"Y"))))</f>
        <v>-235.62</v>
      </c>
      <c r="I20" s="69" t="n">
        <f aca="false">IF($B20&gt;Input!$C$28,0,IF($E20*(Input!$C$32/100)&gt;(Input!$C$13/12),-1*(Input!$C$13/12),-1*$E20*(Input!$C$32/100)))</f>
        <v>-357</v>
      </c>
      <c r="J20" s="69" t="n">
        <f aca="false">IF($B20&gt;Input!$C$28,0,(-1)*($E20+$H20+$I20)*(Input!$C$9/100))</f>
        <v>-654.738</v>
      </c>
      <c r="K20" s="69" t="n">
        <f aca="false">IF($B20&gt;Input!$C$28,0,(-1)*($E20+$H20+$I20)*(Input!$C$10/100))</f>
        <v>-322.131096</v>
      </c>
      <c r="L20" s="69" t="n">
        <f aca="false">$E20+$F20+$G20+$H20+$I20+$J20+$K20</f>
        <v>5024.300904</v>
      </c>
    </row>
    <row r="21" customFormat="false" ht="12.8" hidden="false" customHeight="false" outlineLevel="0" collapsed="false">
      <c r="A21" s="67" t="n">
        <v>17</v>
      </c>
      <c r="B21" s="68" t="n">
        <f aca="false">EOMONTH(Input!$C$7,A21)</f>
        <v>43434</v>
      </c>
      <c r="C21" s="67" t="n">
        <f aca="false">DATEDIF(Input!$C$23,$B21,"Y")</f>
        <v>41</v>
      </c>
      <c r="E21" s="69" t="n">
        <f aca="false">IF($B21&gt;Input!$C$28,0,Input!$C$24*(1+Input!$C$26/100)^(DATEDIF(Input!$C$7,$B21,"Y")))</f>
        <v>7140</v>
      </c>
      <c r="F21" s="69" t="n">
        <f aca="false">-1*($E21*(Input!$C$11/100))</f>
        <v>-442.68</v>
      </c>
      <c r="G21" s="69" t="n">
        <f aca="false">-1*($E21*(Input!$C$12/100))</f>
        <v>-103.53</v>
      </c>
      <c r="H21" s="69" t="n">
        <f aca="false">IF($B21&gt;Input!$C$28,2*(Input!$C$27*(1+Input!$C$14/100)^(DATEDIF(Input!$C$7,$B21,"Y"))),(Input!$C$27*(1+Input!$C$14/100)^(DATEDIF(Input!$C$7,$B21,"Y"))))</f>
        <v>-235.62</v>
      </c>
      <c r="I21" s="69" t="n">
        <f aca="false">IF($B21&gt;Input!$C$28,0,IF($E21*(Input!$C$32/100)&gt;(Input!$C$13/12),-1*(Input!$C$13/12),-1*$E21*(Input!$C$32/100)))</f>
        <v>-357</v>
      </c>
      <c r="J21" s="69" t="n">
        <f aca="false">IF($B21&gt;Input!$C$28,0,(-1)*($E21+$H21+$I21)*(Input!$C$9/100))</f>
        <v>-654.738</v>
      </c>
      <c r="K21" s="69" t="n">
        <f aca="false">IF($B21&gt;Input!$C$28,0,(-1)*($E21+$H21+$I21)*(Input!$C$10/100))</f>
        <v>-322.131096</v>
      </c>
      <c r="L21" s="69" t="n">
        <f aca="false">$E21+$F21+$G21+$H21+$I21+$J21+$K21</f>
        <v>5024.300904</v>
      </c>
    </row>
    <row r="22" customFormat="false" ht="12.8" hidden="false" customHeight="false" outlineLevel="0" collapsed="false">
      <c r="A22" s="67" t="n">
        <v>18</v>
      </c>
      <c r="B22" s="68" t="n">
        <f aca="false">EOMONTH(Input!$C$7,A22)</f>
        <v>43465</v>
      </c>
      <c r="C22" s="67" t="n">
        <f aca="false">DATEDIF(Input!$C$23,$B22,"Y")</f>
        <v>41</v>
      </c>
      <c r="E22" s="69" t="n">
        <f aca="false">IF($B22&gt;Input!$C$28,0,Input!$C$24*(1+Input!$C$26/100)^(DATEDIF(Input!$C$7,$B22,"Y")))</f>
        <v>7140</v>
      </c>
      <c r="F22" s="69" t="n">
        <f aca="false">-1*($E22*(Input!$C$11/100))</f>
        <v>-442.68</v>
      </c>
      <c r="G22" s="69" t="n">
        <f aca="false">-1*($E22*(Input!$C$12/100))</f>
        <v>-103.53</v>
      </c>
      <c r="H22" s="69" t="n">
        <f aca="false">IF($B22&gt;Input!$C$28,2*(Input!$C$27*(1+Input!$C$14/100)^(DATEDIF(Input!$C$7,$B22,"Y"))),(Input!$C$27*(1+Input!$C$14/100)^(DATEDIF(Input!$C$7,$B22,"Y"))))</f>
        <v>-235.62</v>
      </c>
      <c r="I22" s="69" t="n">
        <f aca="false">IF($B22&gt;Input!$C$28,0,IF($E22*(Input!$C$32/100)&gt;(Input!$C$13/12),-1*(Input!$C$13/12),-1*$E22*(Input!$C$32/100)))</f>
        <v>-357</v>
      </c>
      <c r="J22" s="69" t="n">
        <f aca="false">IF($B22&gt;Input!$C$28,0,(-1)*($E22+$H22+$I22)*(Input!$C$9/100))</f>
        <v>-654.738</v>
      </c>
      <c r="K22" s="69" t="n">
        <f aca="false">IF($B22&gt;Input!$C$28,0,(-1)*($E22+$H22+$I22)*(Input!$C$10/100))</f>
        <v>-322.131096</v>
      </c>
      <c r="L22" s="69" t="n">
        <f aca="false">$E22+$F22+$G22+$H22+$I22+$J22+$K22</f>
        <v>5024.300904</v>
      </c>
    </row>
    <row r="23" customFormat="false" ht="12.8" hidden="false" customHeight="false" outlineLevel="0" collapsed="false">
      <c r="A23" s="67" t="n">
        <v>19</v>
      </c>
      <c r="B23" s="68" t="n">
        <f aca="false">EOMONTH(Input!$C$7,A23)</f>
        <v>43496</v>
      </c>
      <c r="C23" s="67" t="n">
        <f aca="false">DATEDIF(Input!$C$23,$B23,"Y")</f>
        <v>41</v>
      </c>
      <c r="E23" s="69" t="n">
        <f aca="false">IF($B23&gt;Input!$C$28,0,Input!$C$24*(1+Input!$C$26/100)^(DATEDIF(Input!$C$7,$B23,"Y")))</f>
        <v>7140</v>
      </c>
      <c r="F23" s="69" t="n">
        <f aca="false">-1*($E23*(Input!$C$11/100))</f>
        <v>-442.68</v>
      </c>
      <c r="G23" s="69" t="n">
        <f aca="false">-1*($E23*(Input!$C$12/100))</f>
        <v>-103.53</v>
      </c>
      <c r="H23" s="69" t="n">
        <f aca="false">IF($B23&gt;Input!$C$28,2*(Input!$C$27*(1+Input!$C$14/100)^(DATEDIF(Input!$C$7,$B23,"Y"))),(Input!$C$27*(1+Input!$C$14/100)^(DATEDIF(Input!$C$7,$B23,"Y"))))</f>
        <v>-235.62</v>
      </c>
      <c r="I23" s="69" t="n">
        <f aca="false">IF($B23&gt;Input!$C$28,0,IF($E23*(Input!$C$32/100)&gt;(Input!$C$13/12),-1*(Input!$C$13/12),-1*$E23*(Input!$C$32/100)))</f>
        <v>-357</v>
      </c>
      <c r="J23" s="69" t="n">
        <f aca="false">IF($B23&gt;Input!$C$28,0,(-1)*($E23+$H23+$I23)*(Input!$C$9/100))</f>
        <v>-654.738</v>
      </c>
      <c r="K23" s="69" t="n">
        <f aca="false">IF($B23&gt;Input!$C$28,0,(-1)*($E23+$H23+$I23)*(Input!$C$10/100))</f>
        <v>-322.131096</v>
      </c>
      <c r="L23" s="69" t="n">
        <f aca="false">$E23+$F23+$G23+$H23+$I23+$J23+$K23</f>
        <v>5024.300904</v>
      </c>
    </row>
    <row r="24" customFormat="false" ht="12.8" hidden="false" customHeight="false" outlineLevel="0" collapsed="false">
      <c r="A24" s="67" t="n">
        <v>20</v>
      </c>
      <c r="B24" s="68" t="n">
        <f aca="false">EOMONTH(Input!$C$7,A24)</f>
        <v>43524</v>
      </c>
      <c r="C24" s="67" t="n">
        <f aca="false">DATEDIF(Input!$C$23,$B24,"Y")</f>
        <v>41</v>
      </c>
      <c r="E24" s="69" t="n">
        <f aca="false">IF($B24&gt;Input!$C$28,0,Input!$C$24*(1+Input!$C$26/100)^(DATEDIF(Input!$C$7,$B24,"Y")))</f>
        <v>7140</v>
      </c>
      <c r="F24" s="69" t="n">
        <f aca="false">-1*($E24*(Input!$C$11/100))</f>
        <v>-442.68</v>
      </c>
      <c r="G24" s="69" t="n">
        <f aca="false">-1*($E24*(Input!$C$12/100))</f>
        <v>-103.53</v>
      </c>
      <c r="H24" s="69" t="n">
        <f aca="false">IF($B24&gt;Input!$C$28,2*(Input!$C$27*(1+Input!$C$14/100)^(DATEDIF(Input!$C$7,$B24,"Y"))),(Input!$C$27*(1+Input!$C$14/100)^(DATEDIF(Input!$C$7,$B24,"Y"))))</f>
        <v>-235.62</v>
      </c>
      <c r="I24" s="69" t="n">
        <f aca="false">IF($B24&gt;Input!$C$28,0,IF($E24*(Input!$C$32/100)&gt;(Input!$C$13/12),-1*(Input!$C$13/12),-1*$E24*(Input!$C$32/100)))</f>
        <v>-357</v>
      </c>
      <c r="J24" s="69" t="n">
        <f aca="false">IF($B24&gt;Input!$C$28,0,(-1)*($E24+$H24+$I24)*(Input!$C$9/100))</f>
        <v>-654.738</v>
      </c>
      <c r="K24" s="69" t="n">
        <f aca="false">IF($B24&gt;Input!$C$28,0,(-1)*($E24+$H24+$I24)*(Input!$C$10/100))</f>
        <v>-322.131096</v>
      </c>
      <c r="L24" s="69" t="n">
        <f aca="false">$E24+$F24+$G24+$H24+$I24+$J24+$K24</f>
        <v>5024.300904</v>
      </c>
    </row>
    <row r="25" customFormat="false" ht="12.8" hidden="false" customHeight="false" outlineLevel="0" collapsed="false">
      <c r="A25" s="67" t="n">
        <v>21</v>
      </c>
      <c r="B25" s="68" t="n">
        <f aca="false">EOMONTH(Input!$C$7,A25)</f>
        <v>43555</v>
      </c>
      <c r="C25" s="67" t="n">
        <f aca="false">DATEDIF(Input!$C$23,$B25,"Y")</f>
        <v>41</v>
      </c>
      <c r="E25" s="69" t="n">
        <f aca="false">IF($B25&gt;Input!$C$28,0,Input!$C$24*(1+Input!$C$26/100)^(DATEDIF(Input!$C$7,$B25,"Y")))</f>
        <v>7140</v>
      </c>
      <c r="F25" s="69" t="n">
        <f aca="false">-1*($E25*(Input!$C$11/100))</f>
        <v>-442.68</v>
      </c>
      <c r="G25" s="69" t="n">
        <f aca="false">-1*($E25*(Input!$C$12/100))</f>
        <v>-103.53</v>
      </c>
      <c r="H25" s="69" t="n">
        <f aca="false">IF($B25&gt;Input!$C$28,2*(Input!$C$27*(1+Input!$C$14/100)^(DATEDIF(Input!$C$7,$B25,"Y"))),(Input!$C$27*(1+Input!$C$14/100)^(DATEDIF(Input!$C$7,$B25,"Y"))))</f>
        <v>-235.62</v>
      </c>
      <c r="I25" s="69" t="n">
        <f aca="false">IF($B25&gt;Input!$C$28,0,IF($E25*(Input!$C$32/100)&gt;(Input!$C$13/12),-1*(Input!$C$13/12),-1*$E25*(Input!$C$32/100)))</f>
        <v>-357</v>
      </c>
      <c r="J25" s="69" t="n">
        <f aca="false">IF($B25&gt;Input!$C$28,0,(-1)*($E25+$H25+$I25)*(Input!$C$9/100))</f>
        <v>-654.738</v>
      </c>
      <c r="K25" s="69" t="n">
        <f aca="false">IF($B25&gt;Input!$C$28,0,(-1)*($E25+$H25+$I25)*(Input!$C$10/100))</f>
        <v>-322.131096</v>
      </c>
      <c r="L25" s="69" t="n">
        <f aca="false">$E25+$F25+$G25+$H25+$I25+$J25+$K25</f>
        <v>5024.300904</v>
      </c>
    </row>
    <row r="26" customFormat="false" ht="12.8" hidden="false" customHeight="false" outlineLevel="0" collapsed="false">
      <c r="A26" s="67" t="n">
        <v>22</v>
      </c>
      <c r="B26" s="68" t="n">
        <f aca="false">EOMONTH(Input!$C$7,A26)</f>
        <v>43585</v>
      </c>
      <c r="C26" s="67" t="n">
        <f aca="false">DATEDIF(Input!$C$23,$B26,"Y")</f>
        <v>41</v>
      </c>
      <c r="E26" s="69" t="n">
        <f aca="false">IF($B26&gt;Input!$C$28,0,Input!$C$24*(1+Input!$C$26/100)^(DATEDIF(Input!$C$7,$B26,"Y")))</f>
        <v>7140</v>
      </c>
      <c r="F26" s="69" t="n">
        <f aca="false">-1*($E26*(Input!$C$11/100))</f>
        <v>-442.68</v>
      </c>
      <c r="G26" s="69" t="n">
        <f aca="false">-1*($E26*(Input!$C$12/100))</f>
        <v>-103.53</v>
      </c>
      <c r="H26" s="69" t="n">
        <f aca="false">IF($B26&gt;Input!$C$28,2*(Input!$C$27*(1+Input!$C$14/100)^(DATEDIF(Input!$C$7,$B26,"Y"))),(Input!$C$27*(1+Input!$C$14/100)^(DATEDIF(Input!$C$7,$B26,"Y"))))</f>
        <v>-235.62</v>
      </c>
      <c r="I26" s="69" t="n">
        <f aca="false">IF($B26&gt;Input!$C$28,0,IF($E26*(Input!$C$32/100)&gt;(Input!$C$13/12),-1*(Input!$C$13/12),-1*$E26*(Input!$C$32/100)))</f>
        <v>-357</v>
      </c>
      <c r="J26" s="69" t="n">
        <f aca="false">IF($B26&gt;Input!$C$28,0,(-1)*($E26+$H26+$I26)*(Input!$C$9/100))</f>
        <v>-654.738</v>
      </c>
      <c r="K26" s="69" t="n">
        <f aca="false">IF($B26&gt;Input!$C$28,0,(-1)*($E26+$H26+$I26)*(Input!$C$10/100))</f>
        <v>-322.131096</v>
      </c>
      <c r="L26" s="69" t="n">
        <f aca="false">$E26+$F26+$G26+$H26+$I26+$J26+$K26</f>
        <v>5024.300904</v>
      </c>
    </row>
    <row r="27" customFormat="false" ht="12.8" hidden="false" customHeight="false" outlineLevel="0" collapsed="false">
      <c r="A27" s="67" t="n">
        <v>23</v>
      </c>
      <c r="B27" s="68" t="n">
        <f aca="false">EOMONTH(Input!$C$7,A27)</f>
        <v>43616</v>
      </c>
      <c r="C27" s="67" t="n">
        <f aca="false">DATEDIF(Input!$C$23,$B27,"Y")</f>
        <v>42</v>
      </c>
      <c r="E27" s="69" t="n">
        <f aca="false">IF($B27&gt;Input!$C$28,0,Input!$C$24*(1+Input!$C$26/100)^(DATEDIF(Input!$C$7,$B27,"Y")))</f>
        <v>7140</v>
      </c>
      <c r="F27" s="69" t="n">
        <f aca="false">-1*($E27*(Input!$C$11/100))</f>
        <v>-442.68</v>
      </c>
      <c r="G27" s="69" t="n">
        <f aca="false">-1*($E27*(Input!$C$12/100))</f>
        <v>-103.53</v>
      </c>
      <c r="H27" s="69" t="n">
        <f aca="false">IF($B27&gt;Input!$C$28,2*(Input!$C$27*(1+Input!$C$14/100)^(DATEDIF(Input!$C$7,$B27,"Y"))),(Input!$C$27*(1+Input!$C$14/100)^(DATEDIF(Input!$C$7,$B27,"Y"))))</f>
        <v>-235.62</v>
      </c>
      <c r="I27" s="69" t="n">
        <f aca="false">IF($B27&gt;Input!$C$28,0,IF($E27*(Input!$C$32/100)&gt;(Input!$C$13/12),-1*(Input!$C$13/12),-1*$E27*(Input!$C$32/100)))</f>
        <v>-357</v>
      </c>
      <c r="J27" s="69" t="n">
        <f aca="false">IF($B27&gt;Input!$C$28,0,(-1)*($E27+$H27+$I27)*(Input!$C$9/100))</f>
        <v>-654.738</v>
      </c>
      <c r="K27" s="69" t="n">
        <f aca="false">IF($B27&gt;Input!$C$28,0,(-1)*($E27+$H27+$I27)*(Input!$C$10/100))</f>
        <v>-322.131096</v>
      </c>
      <c r="L27" s="69" t="n">
        <f aca="false">$E27+$F27+$G27+$H27+$I27+$J27+$K27</f>
        <v>5024.300904</v>
      </c>
    </row>
    <row r="28" customFormat="false" ht="12.8" hidden="false" customHeight="false" outlineLevel="0" collapsed="false">
      <c r="A28" s="67" t="n">
        <v>24</v>
      </c>
      <c r="B28" s="68" t="n">
        <f aca="false">EOMONTH(Input!$C$7,A28)</f>
        <v>43646</v>
      </c>
      <c r="C28" s="67" t="n">
        <f aca="false">DATEDIF(Input!$C$23,$B28,"Y")</f>
        <v>42</v>
      </c>
      <c r="E28" s="69" t="n">
        <f aca="false">IF($B28&gt;Input!$C$28,0,Input!$C$24*(1+Input!$C$26/100)^(DATEDIF(Input!$C$7,$B28,"Y")))</f>
        <v>7282.8</v>
      </c>
      <c r="F28" s="69" t="n">
        <f aca="false">-1*($E28*(Input!$C$11/100))</f>
        <v>-451.5336</v>
      </c>
      <c r="G28" s="69" t="n">
        <f aca="false">-1*($E28*(Input!$C$12/100))</f>
        <v>-105.6006</v>
      </c>
      <c r="H28" s="69" t="n">
        <f aca="false">IF($B28&gt;Input!$C$28,2*(Input!$C$27*(1+Input!$C$14/100)^(DATEDIF(Input!$C$7,$B28,"Y"))),(Input!$C$27*(1+Input!$C$14/100)^(DATEDIF(Input!$C$7,$B28,"Y"))))</f>
        <v>-240.3324</v>
      </c>
      <c r="I28" s="69" t="n">
        <f aca="false">IF($B28&gt;Input!$C$28,0,IF($E28*(Input!$C$32/100)&gt;(Input!$C$13/12),-1*(Input!$C$13/12),-1*$E28*(Input!$C$32/100)))</f>
        <v>-364.14</v>
      </c>
      <c r="J28" s="69" t="n">
        <f aca="false">IF($B28&gt;Input!$C$28,0,(-1)*($E28+$H28+$I28)*(Input!$C$9/100))</f>
        <v>-667.83276</v>
      </c>
      <c r="K28" s="69" t="n">
        <f aca="false">IF($B28&gt;Input!$C$28,0,(-1)*($E28+$H28+$I28)*(Input!$C$10/100))</f>
        <v>-328.57371792</v>
      </c>
      <c r="L28" s="69" t="n">
        <f aca="false">$E28+$F28+$G28+$H28+$I28+$J28+$K28</f>
        <v>5124.78692208</v>
      </c>
    </row>
    <row r="29" customFormat="false" ht="12.8" hidden="false" customHeight="false" outlineLevel="0" collapsed="false">
      <c r="A29" s="67" t="n">
        <v>25</v>
      </c>
      <c r="B29" s="68" t="n">
        <f aca="false">EOMONTH(Input!$C$7,A29)</f>
        <v>43677</v>
      </c>
      <c r="C29" s="67" t="n">
        <f aca="false">DATEDIF(Input!$C$23,$B29,"Y")</f>
        <v>42</v>
      </c>
      <c r="E29" s="69" t="n">
        <f aca="false">IF($B29&gt;Input!$C$28,0,Input!$C$24*(1+Input!$C$26/100)^(DATEDIF(Input!$C$7,$B29,"Y")))</f>
        <v>7282.8</v>
      </c>
      <c r="F29" s="69" t="n">
        <f aca="false">-1*($E29*(Input!$C$11/100))</f>
        <v>-451.5336</v>
      </c>
      <c r="G29" s="69" t="n">
        <f aca="false">-1*($E29*(Input!$C$12/100))</f>
        <v>-105.6006</v>
      </c>
      <c r="H29" s="69" t="n">
        <f aca="false">IF($B29&gt;Input!$C$28,2*(Input!$C$27*(1+Input!$C$14/100)^(DATEDIF(Input!$C$7,$B29,"Y"))),(Input!$C$27*(1+Input!$C$14/100)^(DATEDIF(Input!$C$7,$B29,"Y"))))</f>
        <v>-240.3324</v>
      </c>
      <c r="I29" s="69" t="n">
        <f aca="false">IF($B29&gt;Input!$C$28,0,IF($E29*(Input!$C$32/100)&gt;(Input!$C$13/12),-1*(Input!$C$13/12),-1*$E29*(Input!$C$32/100)))</f>
        <v>-364.14</v>
      </c>
      <c r="J29" s="69" t="n">
        <f aca="false">IF($B29&gt;Input!$C$28,0,(-1)*($E29+$H29+$I29)*(Input!$C$9/100))</f>
        <v>-667.83276</v>
      </c>
      <c r="K29" s="69" t="n">
        <f aca="false">IF($B29&gt;Input!$C$28,0,(-1)*($E29+$H29+$I29)*(Input!$C$10/100))</f>
        <v>-328.57371792</v>
      </c>
      <c r="L29" s="69" t="n">
        <f aca="false">$E29+$F29+$G29+$H29+$I29+$J29+$K29</f>
        <v>5124.78692208</v>
      </c>
    </row>
    <row r="30" customFormat="false" ht="12.8" hidden="false" customHeight="false" outlineLevel="0" collapsed="false">
      <c r="A30" s="67" t="n">
        <v>26</v>
      </c>
      <c r="B30" s="68" t="n">
        <f aca="false">EOMONTH(Input!$C$7,A30)</f>
        <v>43708</v>
      </c>
      <c r="C30" s="67" t="n">
        <f aca="false">DATEDIF(Input!$C$23,$B30,"Y")</f>
        <v>42</v>
      </c>
      <c r="E30" s="69" t="n">
        <f aca="false">IF($B30&gt;Input!$C$28,0,Input!$C$24*(1+Input!$C$26/100)^(DATEDIF(Input!$C$7,$B30,"Y")))</f>
        <v>7282.8</v>
      </c>
      <c r="F30" s="69" t="n">
        <f aca="false">-1*($E30*(Input!$C$11/100))</f>
        <v>-451.5336</v>
      </c>
      <c r="G30" s="69" t="n">
        <f aca="false">-1*($E30*(Input!$C$12/100))</f>
        <v>-105.6006</v>
      </c>
      <c r="H30" s="69" t="n">
        <f aca="false">IF($B30&gt;Input!$C$28,2*(Input!$C$27*(1+Input!$C$14/100)^(DATEDIF(Input!$C$7,$B30,"Y"))),(Input!$C$27*(1+Input!$C$14/100)^(DATEDIF(Input!$C$7,$B30,"Y"))))</f>
        <v>-240.3324</v>
      </c>
      <c r="I30" s="69" t="n">
        <f aca="false">IF($B30&gt;Input!$C$28,0,IF($E30*(Input!$C$32/100)&gt;(Input!$C$13/12),-1*(Input!$C$13/12),-1*$E30*(Input!$C$32/100)))</f>
        <v>-364.14</v>
      </c>
      <c r="J30" s="69" t="n">
        <f aca="false">IF($B30&gt;Input!$C$28,0,(-1)*($E30+$H30+$I30)*(Input!$C$9/100))</f>
        <v>-667.83276</v>
      </c>
      <c r="K30" s="69" t="n">
        <f aca="false">IF($B30&gt;Input!$C$28,0,(-1)*($E30+$H30+$I30)*(Input!$C$10/100))</f>
        <v>-328.57371792</v>
      </c>
      <c r="L30" s="69" t="n">
        <f aca="false">$E30+$F30+$G30+$H30+$I30+$J30+$K30</f>
        <v>5124.78692208</v>
      </c>
    </row>
    <row r="31" customFormat="false" ht="12.8" hidden="false" customHeight="false" outlineLevel="0" collapsed="false">
      <c r="A31" s="67" t="n">
        <v>27</v>
      </c>
      <c r="B31" s="68" t="n">
        <f aca="false">EOMONTH(Input!$C$7,A31)</f>
        <v>43738</v>
      </c>
      <c r="C31" s="67" t="n">
        <f aca="false">DATEDIF(Input!$C$23,$B31,"Y")</f>
        <v>42</v>
      </c>
      <c r="E31" s="69" t="n">
        <f aca="false">IF($B31&gt;Input!$C$28,0,Input!$C$24*(1+Input!$C$26/100)^(DATEDIF(Input!$C$7,$B31,"Y")))</f>
        <v>7282.8</v>
      </c>
      <c r="F31" s="69" t="n">
        <f aca="false">-1*($E31*(Input!$C$11/100))</f>
        <v>-451.5336</v>
      </c>
      <c r="G31" s="69" t="n">
        <f aca="false">-1*($E31*(Input!$C$12/100))</f>
        <v>-105.6006</v>
      </c>
      <c r="H31" s="69" t="n">
        <f aca="false">IF($B31&gt;Input!$C$28,2*(Input!$C$27*(1+Input!$C$14/100)^(DATEDIF(Input!$C$7,$B31,"Y"))),(Input!$C$27*(1+Input!$C$14/100)^(DATEDIF(Input!$C$7,$B31,"Y"))))</f>
        <v>-240.3324</v>
      </c>
      <c r="I31" s="69" t="n">
        <f aca="false">IF($B31&gt;Input!$C$28,0,IF($E31*(Input!$C$32/100)&gt;(Input!$C$13/12),-1*(Input!$C$13/12),-1*$E31*(Input!$C$32/100)))</f>
        <v>-364.14</v>
      </c>
      <c r="J31" s="69" t="n">
        <f aca="false">IF($B31&gt;Input!$C$28,0,(-1)*($E31+$H31+$I31)*(Input!$C$9/100))</f>
        <v>-667.83276</v>
      </c>
      <c r="K31" s="69" t="n">
        <f aca="false">IF($B31&gt;Input!$C$28,0,(-1)*($E31+$H31+$I31)*(Input!$C$10/100))</f>
        <v>-328.57371792</v>
      </c>
      <c r="L31" s="69" t="n">
        <f aca="false">$E31+$F31+$G31+$H31+$I31+$J31+$K31</f>
        <v>5124.78692208</v>
      </c>
    </row>
    <row r="32" customFormat="false" ht="12.8" hidden="false" customHeight="false" outlineLevel="0" collapsed="false">
      <c r="A32" s="67" t="n">
        <v>28</v>
      </c>
      <c r="B32" s="68" t="n">
        <f aca="false">EOMONTH(Input!$C$7,A32)</f>
        <v>43769</v>
      </c>
      <c r="C32" s="67" t="n">
        <f aca="false">DATEDIF(Input!$C$23,$B32,"Y")</f>
        <v>42</v>
      </c>
      <c r="E32" s="69" t="n">
        <f aca="false">IF($B32&gt;Input!$C$28,0,Input!$C$24*(1+Input!$C$26/100)^(DATEDIF(Input!$C$7,$B32,"Y")))</f>
        <v>7282.8</v>
      </c>
      <c r="F32" s="69" t="n">
        <f aca="false">-1*($E32*(Input!$C$11/100))</f>
        <v>-451.5336</v>
      </c>
      <c r="G32" s="69" t="n">
        <f aca="false">-1*($E32*(Input!$C$12/100))</f>
        <v>-105.6006</v>
      </c>
      <c r="H32" s="69" t="n">
        <f aca="false">IF($B32&gt;Input!$C$28,2*(Input!$C$27*(1+Input!$C$14/100)^(DATEDIF(Input!$C$7,$B32,"Y"))),(Input!$C$27*(1+Input!$C$14/100)^(DATEDIF(Input!$C$7,$B32,"Y"))))</f>
        <v>-240.3324</v>
      </c>
      <c r="I32" s="69" t="n">
        <f aca="false">IF($B32&gt;Input!$C$28,0,IF($E32*(Input!$C$32/100)&gt;(Input!$C$13/12),-1*(Input!$C$13/12),-1*$E32*(Input!$C$32/100)))</f>
        <v>-364.14</v>
      </c>
      <c r="J32" s="69" t="n">
        <f aca="false">IF($B32&gt;Input!$C$28,0,(-1)*($E32+$H32+$I32)*(Input!$C$9/100))</f>
        <v>-667.83276</v>
      </c>
      <c r="K32" s="69" t="n">
        <f aca="false">IF($B32&gt;Input!$C$28,0,(-1)*($E32+$H32+$I32)*(Input!$C$10/100))</f>
        <v>-328.57371792</v>
      </c>
      <c r="L32" s="69" t="n">
        <f aca="false">$E32+$F32+$G32+$H32+$I32+$J32+$K32</f>
        <v>5124.78692208</v>
      </c>
    </row>
    <row r="33" customFormat="false" ht="12.8" hidden="false" customHeight="false" outlineLevel="0" collapsed="false">
      <c r="A33" s="67" t="n">
        <v>29</v>
      </c>
      <c r="B33" s="68" t="n">
        <f aca="false">EOMONTH(Input!$C$7,A33)</f>
        <v>43799</v>
      </c>
      <c r="C33" s="67" t="n">
        <f aca="false">DATEDIF(Input!$C$23,$B33,"Y")</f>
        <v>42</v>
      </c>
      <c r="E33" s="69" t="n">
        <f aca="false">IF($B33&gt;Input!$C$28,0,Input!$C$24*(1+Input!$C$26/100)^(DATEDIF(Input!$C$7,$B33,"Y")))</f>
        <v>7282.8</v>
      </c>
      <c r="F33" s="69" t="n">
        <f aca="false">-1*($E33*(Input!$C$11/100))</f>
        <v>-451.5336</v>
      </c>
      <c r="G33" s="69" t="n">
        <f aca="false">-1*($E33*(Input!$C$12/100))</f>
        <v>-105.6006</v>
      </c>
      <c r="H33" s="69" t="n">
        <f aca="false">IF($B33&gt;Input!$C$28,2*(Input!$C$27*(1+Input!$C$14/100)^(DATEDIF(Input!$C$7,$B33,"Y"))),(Input!$C$27*(1+Input!$C$14/100)^(DATEDIF(Input!$C$7,$B33,"Y"))))</f>
        <v>-240.3324</v>
      </c>
      <c r="I33" s="69" t="n">
        <f aca="false">IF($B33&gt;Input!$C$28,0,IF($E33*(Input!$C$32/100)&gt;(Input!$C$13/12),-1*(Input!$C$13/12),-1*$E33*(Input!$C$32/100)))</f>
        <v>-364.14</v>
      </c>
      <c r="J33" s="69" t="n">
        <f aca="false">IF($B33&gt;Input!$C$28,0,(-1)*($E33+$H33+$I33)*(Input!$C$9/100))</f>
        <v>-667.83276</v>
      </c>
      <c r="K33" s="69" t="n">
        <f aca="false">IF($B33&gt;Input!$C$28,0,(-1)*($E33+$H33+$I33)*(Input!$C$10/100))</f>
        <v>-328.57371792</v>
      </c>
      <c r="L33" s="69" t="n">
        <f aca="false">$E33+$F33+$G33+$H33+$I33+$J33+$K33</f>
        <v>5124.78692208</v>
      </c>
    </row>
    <row r="34" customFormat="false" ht="12.8" hidden="false" customHeight="false" outlineLevel="0" collapsed="false">
      <c r="A34" s="67" t="n">
        <v>30</v>
      </c>
      <c r="B34" s="68" t="n">
        <f aca="false">EOMONTH(Input!$C$7,A34)</f>
        <v>43830</v>
      </c>
      <c r="C34" s="67" t="n">
        <f aca="false">DATEDIF(Input!$C$23,$B34,"Y")</f>
        <v>42</v>
      </c>
      <c r="E34" s="69" t="n">
        <f aca="false">IF($B34&gt;Input!$C$28,0,Input!$C$24*(1+Input!$C$26/100)^(DATEDIF(Input!$C$7,$B34,"Y")))</f>
        <v>7282.8</v>
      </c>
      <c r="F34" s="69" t="n">
        <f aca="false">-1*($E34*(Input!$C$11/100))</f>
        <v>-451.5336</v>
      </c>
      <c r="G34" s="69" t="n">
        <f aca="false">-1*($E34*(Input!$C$12/100))</f>
        <v>-105.6006</v>
      </c>
      <c r="H34" s="69" t="n">
        <f aca="false">IF($B34&gt;Input!$C$28,2*(Input!$C$27*(1+Input!$C$14/100)^(DATEDIF(Input!$C$7,$B34,"Y"))),(Input!$C$27*(1+Input!$C$14/100)^(DATEDIF(Input!$C$7,$B34,"Y"))))</f>
        <v>-240.3324</v>
      </c>
      <c r="I34" s="69" t="n">
        <f aca="false">IF($B34&gt;Input!$C$28,0,IF($E34*(Input!$C$32/100)&gt;(Input!$C$13/12),-1*(Input!$C$13/12),-1*$E34*(Input!$C$32/100)))</f>
        <v>-364.14</v>
      </c>
      <c r="J34" s="69" t="n">
        <f aca="false">IF($B34&gt;Input!$C$28,0,(-1)*($E34+$H34+$I34)*(Input!$C$9/100))</f>
        <v>-667.83276</v>
      </c>
      <c r="K34" s="69" t="n">
        <f aca="false">IF($B34&gt;Input!$C$28,0,(-1)*($E34+$H34+$I34)*(Input!$C$10/100))</f>
        <v>-328.57371792</v>
      </c>
      <c r="L34" s="69" t="n">
        <f aca="false">$E34+$F34+$G34+$H34+$I34+$J34+$K34</f>
        <v>5124.78692208</v>
      </c>
    </row>
    <row r="35" customFormat="false" ht="12.8" hidden="false" customHeight="false" outlineLevel="0" collapsed="false">
      <c r="A35" s="67" t="n">
        <v>31</v>
      </c>
      <c r="B35" s="68" t="n">
        <f aca="false">EOMONTH(Input!$C$7,A35)</f>
        <v>43861</v>
      </c>
      <c r="C35" s="67" t="n">
        <f aca="false">DATEDIF(Input!$C$23,$B35,"Y")</f>
        <v>42</v>
      </c>
      <c r="E35" s="69" t="n">
        <f aca="false">IF($B35&gt;Input!$C$28,0,Input!$C$24*(1+Input!$C$26/100)^(DATEDIF(Input!$C$7,$B35,"Y")))</f>
        <v>7282.8</v>
      </c>
      <c r="F35" s="69" t="n">
        <f aca="false">-1*($E35*(Input!$C$11/100))</f>
        <v>-451.5336</v>
      </c>
      <c r="G35" s="69" t="n">
        <f aca="false">-1*($E35*(Input!$C$12/100))</f>
        <v>-105.6006</v>
      </c>
      <c r="H35" s="69" t="n">
        <f aca="false">IF($B35&gt;Input!$C$28,2*(Input!$C$27*(1+Input!$C$14/100)^(DATEDIF(Input!$C$7,$B35,"Y"))),(Input!$C$27*(1+Input!$C$14/100)^(DATEDIF(Input!$C$7,$B35,"Y"))))</f>
        <v>-240.3324</v>
      </c>
      <c r="I35" s="69" t="n">
        <f aca="false">IF($B35&gt;Input!$C$28,0,IF($E35*(Input!$C$32/100)&gt;(Input!$C$13/12),-1*(Input!$C$13/12),-1*$E35*(Input!$C$32/100)))</f>
        <v>-364.14</v>
      </c>
      <c r="J35" s="69" t="n">
        <f aca="false">IF($B35&gt;Input!$C$28,0,(-1)*($E35+$H35+$I35)*(Input!$C$9/100))</f>
        <v>-667.83276</v>
      </c>
      <c r="K35" s="69" t="n">
        <f aca="false">IF($B35&gt;Input!$C$28,0,(-1)*($E35+$H35+$I35)*(Input!$C$10/100))</f>
        <v>-328.57371792</v>
      </c>
      <c r="L35" s="69" t="n">
        <f aca="false">$E35+$F35+$G35+$H35+$I35+$J35+$K35</f>
        <v>5124.78692208</v>
      </c>
    </row>
    <row r="36" customFormat="false" ht="12.8" hidden="false" customHeight="false" outlineLevel="0" collapsed="false">
      <c r="A36" s="67" t="n">
        <v>32</v>
      </c>
      <c r="B36" s="68" t="n">
        <f aca="false">EOMONTH(Input!$C$7,A36)</f>
        <v>43890</v>
      </c>
      <c r="C36" s="67" t="n">
        <f aca="false">DATEDIF(Input!$C$23,$B36,"Y")</f>
        <v>42</v>
      </c>
      <c r="E36" s="69" t="n">
        <f aca="false">IF($B36&gt;Input!$C$28,0,Input!$C$24*(1+Input!$C$26/100)^(DATEDIF(Input!$C$7,$B36,"Y")))</f>
        <v>7282.8</v>
      </c>
      <c r="F36" s="69" t="n">
        <f aca="false">-1*($E36*(Input!$C$11/100))</f>
        <v>-451.5336</v>
      </c>
      <c r="G36" s="69" t="n">
        <f aca="false">-1*($E36*(Input!$C$12/100))</f>
        <v>-105.6006</v>
      </c>
      <c r="H36" s="69" t="n">
        <f aca="false">IF($B36&gt;Input!$C$28,2*(Input!$C$27*(1+Input!$C$14/100)^(DATEDIF(Input!$C$7,$B36,"Y"))),(Input!$C$27*(1+Input!$C$14/100)^(DATEDIF(Input!$C$7,$B36,"Y"))))</f>
        <v>-240.3324</v>
      </c>
      <c r="I36" s="69" t="n">
        <f aca="false">IF($B36&gt;Input!$C$28,0,IF($E36*(Input!$C$32/100)&gt;(Input!$C$13/12),-1*(Input!$C$13/12),-1*$E36*(Input!$C$32/100)))</f>
        <v>-364.14</v>
      </c>
      <c r="J36" s="69" t="n">
        <f aca="false">IF($B36&gt;Input!$C$28,0,(-1)*($E36+$H36+$I36)*(Input!$C$9/100))</f>
        <v>-667.83276</v>
      </c>
      <c r="K36" s="69" t="n">
        <f aca="false">IF($B36&gt;Input!$C$28,0,(-1)*($E36+$H36+$I36)*(Input!$C$10/100))</f>
        <v>-328.57371792</v>
      </c>
      <c r="L36" s="69" t="n">
        <f aca="false">$E36+$F36+$G36+$H36+$I36+$J36+$K36</f>
        <v>5124.78692208</v>
      </c>
    </row>
    <row r="37" customFormat="false" ht="12.8" hidden="false" customHeight="false" outlineLevel="0" collapsed="false">
      <c r="A37" s="67" t="n">
        <v>33</v>
      </c>
      <c r="B37" s="68" t="n">
        <f aca="false">EOMONTH(Input!$C$7,A37)</f>
        <v>43921</v>
      </c>
      <c r="C37" s="67" t="n">
        <f aca="false">DATEDIF(Input!$C$23,$B37,"Y")</f>
        <v>42</v>
      </c>
      <c r="E37" s="69" t="n">
        <f aca="false">IF($B37&gt;Input!$C$28,0,Input!$C$24*(1+Input!$C$26/100)^(DATEDIF(Input!$C$7,$B37,"Y")))</f>
        <v>7282.8</v>
      </c>
      <c r="F37" s="69" t="n">
        <f aca="false">-1*($E37*(Input!$C$11/100))</f>
        <v>-451.5336</v>
      </c>
      <c r="G37" s="69" t="n">
        <f aca="false">-1*($E37*(Input!$C$12/100))</f>
        <v>-105.6006</v>
      </c>
      <c r="H37" s="69" t="n">
        <f aca="false">IF($B37&gt;Input!$C$28,2*(Input!$C$27*(1+Input!$C$14/100)^(DATEDIF(Input!$C$7,$B37,"Y"))),(Input!$C$27*(1+Input!$C$14/100)^(DATEDIF(Input!$C$7,$B37,"Y"))))</f>
        <v>-240.3324</v>
      </c>
      <c r="I37" s="69" t="n">
        <f aca="false">IF($B37&gt;Input!$C$28,0,IF($E37*(Input!$C$32/100)&gt;(Input!$C$13/12),-1*(Input!$C$13/12),-1*$E37*(Input!$C$32/100)))</f>
        <v>-364.14</v>
      </c>
      <c r="J37" s="69" t="n">
        <f aca="false">IF($B37&gt;Input!$C$28,0,(-1)*($E37+$H37+$I37)*(Input!$C$9/100))</f>
        <v>-667.83276</v>
      </c>
      <c r="K37" s="69" t="n">
        <f aca="false">IF($B37&gt;Input!$C$28,0,(-1)*($E37+$H37+$I37)*(Input!$C$10/100))</f>
        <v>-328.57371792</v>
      </c>
      <c r="L37" s="69" t="n">
        <f aca="false">$E37+$F37+$G37+$H37+$I37+$J37+$K37</f>
        <v>5124.78692208</v>
      </c>
    </row>
    <row r="38" customFormat="false" ht="12.8" hidden="false" customHeight="false" outlineLevel="0" collapsed="false">
      <c r="A38" s="67" t="n">
        <v>34</v>
      </c>
      <c r="B38" s="68" t="n">
        <f aca="false">EOMONTH(Input!$C$7,A38)</f>
        <v>43951</v>
      </c>
      <c r="C38" s="67" t="n">
        <f aca="false">DATEDIF(Input!$C$23,$B38,"Y")</f>
        <v>42</v>
      </c>
      <c r="E38" s="69" t="n">
        <f aca="false">IF($B38&gt;Input!$C$28,0,Input!$C$24*(1+Input!$C$26/100)^(DATEDIF(Input!$C$7,$B38,"Y")))</f>
        <v>7282.8</v>
      </c>
      <c r="F38" s="69" t="n">
        <f aca="false">-1*($E38*(Input!$C$11/100))</f>
        <v>-451.5336</v>
      </c>
      <c r="G38" s="69" t="n">
        <f aca="false">-1*($E38*(Input!$C$12/100))</f>
        <v>-105.6006</v>
      </c>
      <c r="H38" s="69" t="n">
        <f aca="false">IF($B38&gt;Input!$C$28,2*(Input!$C$27*(1+Input!$C$14/100)^(DATEDIF(Input!$C$7,$B38,"Y"))),(Input!$C$27*(1+Input!$C$14/100)^(DATEDIF(Input!$C$7,$B38,"Y"))))</f>
        <v>-240.3324</v>
      </c>
      <c r="I38" s="69" t="n">
        <f aca="false">IF($B38&gt;Input!$C$28,0,IF($E38*(Input!$C$32/100)&gt;(Input!$C$13/12),-1*(Input!$C$13/12),-1*$E38*(Input!$C$32/100)))</f>
        <v>-364.14</v>
      </c>
      <c r="J38" s="69" t="n">
        <f aca="false">IF($B38&gt;Input!$C$28,0,(-1)*($E38+$H38+$I38)*(Input!$C$9/100))</f>
        <v>-667.83276</v>
      </c>
      <c r="K38" s="69" t="n">
        <f aca="false">IF($B38&gt;Input!$C$28,0,(-1)*($E38+$H38+$I38)*(Input!$C$10/100))</f>
        <v>-328.57371792</v>
      </c>
      <c r="L38" s="69" t="n">
        <f aca="false">$E38+$F38+$G38+$H38+$I38+$J38+$K38</f>
        <v>5124.78692208</v>
      </c>
    </row>
    <row r="39" customFormat="false" ht="12.8" hidden="false" customHeight="false" outlineLevel="0" collapsed="false">
      <c r="A39" s="67" t="n">
        <v>35</v>
      </c>
      <c r="B39" s="68" t="n">
        <f aca="false">EOMONTH(Input!$C$7,A39)</f>
        <v>43982</v>
      </c>
      <c r="C39" s="67" t="n">
        <f aca="false">DATEDIF(Input!$C$23,$B39,"Y")</f>
        <v>43</v>
      </c>
      <c r="E39" s="69" t="n">
        <f aca="false">IF($B39&gt;Input!$C$28,0,Input!$C$24*(1+Input!$C$26/100)^(DATEDIF(Input!$C$7,$B39,"Y")))</f>
        <v>7282.8</v>
      </c>
      <c r="F39" s="69" t="n">
        <f aca="false">-1*($E39*(Input!$C$11/100))</f>
        <v>-451.5336</v>
      </c>
      <c r="G39" s="69" t="n">
        <f aca="false">-1*($E39*(Input!$C$12/100))</f>
        <v>-105.6006</v>
      </c>
      <c r="H39" s="69" t="n">
        <f aca="false">IF($B39&gt;Input!$C$28,2*(Input!$C$27*(1+Input!$C$14/100)^(DATEDIF(Input!$C$7,$B39,"Y"))),(Input!$C$27*(1+Input!$C$14/100)^(DATEDIF(Input!$C$7,$B39,"Y"))))</f>
        <v>-240.3324</v>
      </c>
      <c r="I39" s="69" t="n">
        <f aca="false">IF($B39&gt;Input!$C$28,0,IF($E39*(Input!$C$32/100)&gt;(Input!$C$13/12),-1*(Input!$C$13/12),-1*$E39*(Input!$C$32/100)))</f>
        <v>-364.14</v>
      </c>
      <c r="J39" s="69" t="n">
        <f aca="false">IF($B39&gt;Input!$C$28,0,(-1)*($E39+$H39+$I39)*(Input!$C$9/100))</f>
        <v>-667.83276</v>
      </c>
      <c r="K39" s="69" t="n">
        <f aca="false">IF($B39&gt;Input!$C$28,0,(-1)*($E39+$H39+$I39)*(Input!$C$10/100))</f>
        <v>-328.57371792</v>
      </c>
      <c r="L39" s="69" t="n">
        <f aca="false">$E39+$F39+$G39+$H39+$I39+$J39+$K39</f>
        <v>5124.78692208</v>
      </c>
    </row>
    <row r="40" customFormat="false" ht="12.8" hidden="false" customHeight="false" outlineLevel="0" collapsed="false">
      <c r="A40" s="67" t="n">
        <v>36</v>
      </c>
      <c r="B40" s="68" t="n">
        <f aca="false">EOMONTH(Input!$C$7,A40)</f>
        <v>44012</v>
      </c>
      <c r="C40" s="67" t="n">
        <f aca="false">DATEDIF(Input!$C$23,$B40,"Y")</f>
        <v>43</v>
      </c>
      <c r="E40" s="69" t="n">
        <f aca="false">IF($B40&gt;Input!$C$28,0,Input!$C$24*(1+Input!$C$26/100)^(DATEDIF(Input!$C$7,$B40,"Y")))</f>
        <v>7428.456</v>
      </c>
      <c r="F40" s="69" t="n">
        <f aca="false">-1*($E40*(Input!$C$11/100))</f>
        <v>-460.564272</v>
      </c>
      <c r="G40" s="69" t="n">
        <f aca="false">-1*($E40*(Input!$C$12/100))</f>
        <v>-107.712612</v>
      </c>
      <c r="H40" s="69" t="n">
        <f aca="false">IF($B40&gt;Input!$C$28,2*(Input!$C$27*(1+Input!$C$14/100)^(DATEDIF(Input!$C$7,$B40,"Y"))),(Input!$C$27*(1+Input!$C$14/100)^(DATEDIF(Input!$C$7,$B40,"Y"))))</f>
        <v>-245.139048</v>
      </c>
      <c r="I40" s="69" t="n">
        <f aca="false">IF($B40&gt;Input!$C$28,0,IF($E40*(Input!$C$32/100)&gt;(Input!$C$13/12),-1*(Input!$C$13/12),-1*$E40*(Input!$C$32/100)))</f>
        <v>-371.4228</v>
      </c>
      <c r="J40" s="69" t="n">
        <f aca="false">IF($B40&gt;Input!$C$28,0,(-1)*($E40+$H40+$I40)*(Input!$C$9/100))</f>
        <v>-681.1894152</v>
      </c>
      <c r="K40" s="69" t="n">
        <f aca="false">IF($B40&gt;Input!$C$28,0,(-1)*($E40+$H40+$I40)*(Input!$C$10/100))</f>
        <v>-335.1451922784</v>
      </c>
      <c r="L40" s="69" t="n">
        <f aca="false">$E40+$F40+$G40+$H40+$I40+$J40+$K40</f>
        <v>5227.2826605216</v>
      </c>
    </row>
    <row r="41" customFormat="false" ht="12.8" hidden="false" customHeight="false" outlineLevel="0" collapsed="false">
      <c r="A41" s="67" t="n">
        <v>37</v>
      </c>
      <c r="B41" s="68" t="n">
        <f aca="false">EOMONTH(Input!$C$7,A41)</f>
        <v>44043</v>
      </c>
      <c r="C41" s="67" t="n">
        <f aca="false">DATEDIF(Input!$C$23,$B41,"Y")</f>
        <v>43</v>
      </c>
      <c r="E41" s="69" t="n">
        <f aca="false">IF($B41&gt;Input!$C$28,0,Input!$C$24*(1+Input!$C$26/100)^(DATEDIF(Input!$C$7,$B41,"Y")))</f>
        <v>7428.456</v>
      </c>
      <c r="F41" s="69" t="n">
        <f aca="false">-1*($E41*(Input!$C$11/100))</f>
        <v>-460.564272</v>
      </c>
      <c r="G41" s="69" t="n">
        <f aca="false">-1*($E41*(Input!$C$12/100))</f>
        <v>-107.712612</v>
      </c>
      <c r="H41" s="69" t="n">
        <f aca="false">IF($B41&gt;Input!$C$28,2*(Input!$C$27*(1+Input!$C$14/100)^(DATEDIF(Input!$C$7,$B41,"Y"))),(Input!$C$27*(1+Input!$C$14/100)^(DATEDIF(Input!$C$7,$B41,"Y"))))</f>
        <v>-245.139048</v>
      </c>
      <c r="I41" s="69" t="n">
        <f aca="false">IF($B41&gt;Input!$C$28,0,IF($E41*(Input!$C$32/100)&gt;(Input!$C$13/12),-1*(Input!$C$13/12),-1*$E41*(Input!$C$32/100)))</f>
        <v>-371.4228</v>
      </c>
      <c r="J41" s="69" t="n">
        <f aca="false">IF($B41&gt;Input!$C$28,0,(-1)*($E41+$H41+$I41)*(Input!$C$9/100))</f>
        <v>-681.1894152</v>
      </c>
      <c r="K41" s="69" t="n">
        <f aca="false">IF($B41&gt;Input!$C$28,0,(-1)*($E41+$H41+$I41)*(Input!$C$10/100))</f>
        <v>-335.1451922784</v>
      </c>
      <c r="L41" s="69" t="n">
        <f aca="false">$E41+$F41+$G41+$H41+$I41+$J41+$K41</f>
        <v>5227.2826605216</v>
      </c>
    </row>
    <row r="42" customFormat="false" ht="12.8" hidden="false" customHeight="false" outlineLevel="0" collapsed="false">
      <c r="A42" s="67" t="n">
        <v>38</v>
      </c>
      <c r="B42" s="68" t="n">
        <f aca="false">EOMONTH(Input!$C$7,A42)</f>
        <v>44074</v>
      </c>
      <c r="C42" s="67" t="n">
        <f aca="false">DATEDIF(Input!$C$23,$B42,"Y")</f>
        <v>43</v>
      </c>
      <c r="E42" s="69" t="n">
        <f aca="false">IF($B42&gt;Input!$C$28,0,Input!$C$24*(1+Input!$C$26/100)^(DATEDIF(Input!$C$7,$B42,"Y")))</f>
        <v>7428.456</v>
      </c>
      <c r="F42" s="69" t="n">
        <f aca="false">-1*($E42*(Input!$C$11/100))</f>
        <v>-460.564272</v>
      </c>
      <c r="G42" s="69" t="n">
        <f aca="false">-1*($E42*(Input!$C$12/100))</f>
        <v>-107.712612</v>
      </c>
      <c r="H42" s="69" t="n">
        <f aca="false">IF($B42&gt;Input!$C$28,2*(Input!$C$27*(1+Input!$C$14/100)^(DATEDIF(Input!$C$7,$B42,"Y"))),(Input!$C$27*(1+Input!$C$14/100)^(DATEDIF(Input!$C$7,$B42,"Y"))))</f>
        <v>-245.139048</v>
      </c>
      <c r="I42" s="69" t="n">
        <f aca="false">IF($B42&gt;Input!$C$28,0,IF($E42*(Input!$C$32/100)&gt;(Input!$C$13/12),-1*(Input!$C$13/12),-1*$E42*(Input!$C$32/100)))</f>
        <v>-371.4228</v>
      </c>
      <c r="J42" s="69" t="n">
        <f aca="false">IF($B42&gt;Input!$C$28,0,(-1)*($E42+$H42+$I42)*(Input!$C$9/100))</f>
        <v>-681.1894152</v>
      </c>
      <c r="K42" s="69" t="n">
        <f aca="false">IF($B42&gt;Input!$C$28,0,(-1)*($E42+$H42+$I42)*(Input!$C$10/100))</f>
        <v>-335.1451922784</v>
      </c>
      <c r="L42" s="69" t="n">
        <f aca="false">$E42+$F42+$G42+$H42+$I42+$J42+$K42</f>
        <v>5227.2826605216</v>
      </c>
    </row>
    <row r="43" customFormat="false" ht="12.8" hidden="false" customHeight="false" outlineLevel="0" collapsed="false">
      <c r="A43" s="67" t="n">
        <v>39</v>
      </c>
      <c r="B43" s="68" t="n">
        <f aca="false">EOMONTH(Input!$C$7,A43)</f>
        <v>44104</v>
      </c>
      <c r="C43" s="67" t="n">
        <f aca="false">DATEDIF(Input!$C$23,$B43,"Y")</f>
        <v>43</v>
      </c>
      <c r="E43" s="69" t="n">
        <f aca="false">IF($B43&gt;Input!$C$28,0,Input!$C$24*(1+Input!$C$26/100)^(DATEDIF(Input!$C$7,$B43,"Y")))</f>
        <v>7428.456</v>
      </c>
      <c r="F43" s="69" t="n">
        <f aca="false">-1*($E43*(Input!$C$11/100))</f>
        <v>-460.564272</v>
      </c>
      <c r="G43" s="69" t="n">
        <f aca="false">-1*($E43*(Input!$C$12/100))</f>
        <v>-107.712612</v>
      </c>
      <c r="H43" s="69" t="n">
        <f aca="false">IF($B43&gt;Input!$C$28,2*(Input!$C$27*(1+Input!$C$14/100)^(DATEDIF(Input!$C$7,$B43,"Y"))),(Input!$C$27*(1+Input!$C$14/100)^(DATEDIF(Input!$C$7,$B43,"Y"))))</f>
        <v>-245.139048</v>
      </c>
      <c r="I43" s="69" t="n">
        <f aca="false">IF($B43&gt;Input!$C$28,0,IF($E43*(Input!$C$32/100)&gt;(Input!$C$13/12),-1*(Input!$C$13/12),-1*$E43*(Input!$C$32/100)))</f>
        <v>-371.4228</v>
      </c>
      <c r="J43" s="69" t="n">
        <f aca="false">IF($B43&gt;Input!$C$28,0,(-1)*($E43+$H43+$I43)*(Input!$C$9/100))</f>
        <v>-681.1894152</v>
      </c>
      <c r="K43" s="69" t="n">
        <f aca="false">IF($B43&gt;Input!$C$28,0,(-1)*($E43+$H43+$I43)*(Input!$C$10/100))</f>
        <v>-335.1451922784</v>
      </c>
      <c r="L43" s="69" t="n">
        <f aca="false">$E43+$F43+$G43+$H43+$I43+$J43+$K43</f>
        <v>5227.2826605216</v>
      </c>
    </row>
    <row r="44" customFormat="false" ht="12.8" hidden="false" customHeight="false" outlineLevel="0" collapsed="false">
      <c r="A44" s="67" t="n">
        <v>40</v>
      </c>
      <c r="B44" s="68" t="n">
        <f aca="false">EOMONTH(Input!$C$7,A44)</f>
        <v>44135</v>
      </c>
      <c r="C44" s="67" t="n">
        <f aca="false">DATEDIF(Input!$C$23,$B44,"Y")</f>
        <v>43</v>
      </c>
      <c r="E44" s="69" t="n">
        <f aca="false">IF($B44&gt;Input!$C$28,0,Input!$C$24*(1+Input!$C$26/100)^(DATEDIF(Input!$C$7,$B44,"Y")))</f>
        <v>7428.456</v>
      </c>
      <c r="F44" s="69" t="n">
        <f aca="false">-1*($E44*(Input!$C$11/100))</f>
        <v>-460.564272</v>
      </c>
      <c r="G44" s="69" t="n">
        <f aca="false">-1*($E44*(Input!$C$12/100))</f>
        <v>-107.712612</v>
      </c>
      <c r="H44" s="69" t="n">
        <f aca="false">IF($B44&gt;Input!$C$28,2*(Input!$C$27*(1+Input!$C$14/100)^(DATEDIF(Input!$C$7,$B44,"Y"))),(Input!$C$27*(1+Input!$C$14/100)^(DATEDIF(Input!$C$7,$B44,"Y"))))</f>
        <v>-245.139048</v>
      </c>
      <c r="I44" s="69" t="n">
        <f aca="false">IF($B44&gt;Input!$C$28,0,IF($E44*(Input!$C$32/100)&gt;(Input!$C$13/12),-1*(Input!$C$13/12),-1*$E44*(Input!$C$32/100)))</f>
        <v>-371.4228</v>
      </c>
      <c r="J44" s="69" t="n">
        <f aca="false">IF($B44&gt;Input!$C$28,0,(-1)*($E44+$H44+$I44)*(Input!$C$9/100))</f>
        <v>-681.1894152</v>
      </c>
      <c r="K44" s="69" t="n">
        <f aca="false">IF($B44&gt;Input!$C$28,0,(-1)*($E44+$H44+$I44)*(Input!$C$10/100))</f>
        <v>-335.1451922784</v>
      </c>
      <c r="L44" s="69" t="n">
        <f aca="false">$E44+$F44+$G44+$H44+$I44+$J44+$K44</f>
        <v>5227.2826605216</v>
      </c>
    </row>
    <row r="45" customFormat="false" ht="12.8" hidden="false" customHeight="false" outlineLevel="0" collapsed="false">
      <c r="A45" s="67" t="n">
        <v>41</v>
      </c>
      <c r="B45" s="68" t="n">
        <f aca="false">EOMONTH(Input!$C$7,A45)</f>
        <v>44165</v>
      </c>
      <c r="C45" s="67" t="n">
        <f aca="false">DATEDIF(Input!$C$23,$B45,"Y")</f>
        <v>43</v>
      </c>
      <c r="E45" s="69" t="n">
        <f aca="false">IF($B45&gt;Input!$C$28,0,Input!$C$24*(1+Input!$C$26/100)^(DATEDIF(Input!$C$7,$B45,"Y")))</f>
        <v>7428.456</v>
      </c>
      <c r="F45" s="69" t="n">
        <f aca="false">-1*($E45*(Input!$C$11/100))</f>
        <v>-460.564272</v>
      </c>
      <c r="G45" s="69" t="n">
        <f aca="false">-1*($E45*(Input!$C$12/100))</f>
        <v>-107.712612</v>
      </c>
      <c r="H45" s="69" t="n">
        <f aca="false">IF($B45&gt;Input!$C$28,2*(Input!$C$27*(1+Input!$C$14/100)^(DATEDIF(Input!$C$7,$B45,"Y"))),(Input!$C$27*(1+Input!$C$14/100)^(DATEDIF(Input!$C$7,$B45,"Y"))))</f>
        <v>-245.139048</v>
      </c>
      <c r="I45" s="69" t="n">
        <f aca="false">IF($B45&gt;Input!$C$28,0,IF($E45*(Input!$C$32/100)&gt;(Input!$C$13/12),-1*(Input!$C$13/12),-1*$E45*(Input!$C$32/100)))</f>
        <v>-371.4228</v>
      </c>
      <c r="J45" s="69" t="n">
        <f aca="false">IF($B45&gt;Input!$C$28,0,(-1)*($E45+$H45+$I45)*(Input!$C$9/100))</f>
        <v>-681.1894152</v>
      </c>
      <c r="K45" s="69" t="n">
        <f aca="false">IF($B45&gt;Input!$C$28,0,(-1)*($E45+$H45+$I45)*(Input!$C$10/100))</f>
        <v>-335.1451922784</v>
      </c>
      <c r="L45" s="69" t="n">
        <f aca="false">$E45+$F45+$G45+$H45+$I45+$J45+$K45</f>
        <v>5227.2826605216</v>
      </c>
    </row>
    <row r="46" customFormat="false" ht="12.8" hidden="false" customHeight="false" outlineLevel="0" collapsed="false">
      <c r="A46" s="67" t="n">
        <v>42</v>
      </c>
      <c r="B46" s="68" t="n">
        <f aca="false">EOMONTH(Input!$C$7,A46)</f>
        <v>44196</v>
      </c>
      <c r="C46" s="67" t="n">
        <f aca="false">DATEDIF(Input!$C$23,$B46,"Y")</f>
        <v>43</v>
      </c>
      <c r="E46" s="69" t="n">
        <f aca="false">IF($B46&gt;Input!$C$28,0,Input!$C$24*(1+Input!$C$26/100)^(DATEDIF(Input!$C$7,$B46,"Y")))</f>
        <v>7428.456</v>
      </c>
      <c r="F46" s="69" t="n">
        <f aca="false">-1*($E46*(Input!$C$11/100))</f>
        <v>-460.564272</v>
      </c>
      <c r="G46" s="69" t="n">
        <f aca="false">-1*($E46*(Input!$C$12/100))</f>
        <v>-107.712612</v>
      </c>
      <c r="H46" s="69" t="n">
        <f aca="false">IF($B46&gt;Input!$C$28,2*(Input!$C$27*(1+Input!$C$14/100)^(DATEDIF(Input!$C$7,$B46,"Y"))),(Input!$C$27*(1+Input!$C$14/100)^(DATEDIF(Input!$C$7,$B46,"Y"))))</f>
        <v>-245.139048</v>
      </c>
      <c r="I46" s="69" t="n">
        <f aca="false">IF($B46&gt;Input!$C$28,0,IF($E46*(Input!$C$32/100)&gt;(Input!$C$13/12),-1*(Input!$C$13/12),-1*$E46*(Input!$C$32/100)))</f>
        <v>-371.4228</v>
      </c>
      <c r="J46" s="69" t="n">
        <f aca="false">IF($B46&gt;Input!$C$28,0,(-1)*($E46+$H46+$I46)*(Input!$C$9/100))</f>
        <v>-681.1894152</v>
      </c>
      <c r="K46" s="69" t="n">
        <f aca="false">IF($B46&gt;Input!$C$28,0,(-1)*($E46+$H46+$I46)*(Input!$C$10/100))</f>
        <v>-335.1451922784</v>
      </c>
      <c r="L46" s="69" t="n">
        <f aca="false">$E46+$F46+$G46+$H46+$I46+$J46+$K46</f>
        <v>5227.2826605216</v>
      </c>
    </row>
    <row r="47" customFormat="false" ht="12.8" hidden="false" customHeight="false" outlineLevel="0" collapsed="false">
      <c r="A47" s="67" t="n">
        <v>43</v>
      </c>
      <c r="B47" s="68" t="n">
        <f aca="false">EOMONTH(Input!$C$7,A47)</f>
        <v>44227</v>
      </c>
      <c r="C47" s="67" t="n">
        <f aca="false">DATEDIF(Input!$C$23,$B47,"Y")</f>
        <v>43</v>
      </c>
      <c r="E47" s="69" t="n">
        <f aca="false">IF($B47&gt;Input!$C$28,0,Input!$C$24*(1+Input!$C$26/100)^(DATEDIF(Input!$C$7,$B47,"Y")))</f>
        <v>7428.456</v>
      </c>
      <c r="F47" s="69" t="n">
        <f aca="false">-1*($E47*(Input!$C$11/100))</f>
        <v>-460.564272</v>
      </c>
      <c r="G47" s="69" t="n">
        <f aca="false">-1*($E47*(Input!$C$12/100))</f>
        <v>-107.712612</v>
      </c>
      <c r="H47" s="69" t="n">
        <f aca="false">IF($B47&gt;Input!$C$28,2*(Input!$C$27*(1+Input!$C$14/100)^(DATEDIF(Input!$C$7,$B47,"Y"))),(Input!$C$27*(1+Input!$C$14/100)^(DATEDIF(Input!$C$7,$B47,"Y"))))</f>
        <v>-245.139048</v>
      </c>
      <c r="I47" s="69" t="n">
        <f aca="false">IF($B47&gt;Input!$C$28,0,IF($E47*(Input!$C$32/100)&gt;(Input!$C$13/12),-1*(Input!$C$13/12),-1*$E47*(Input!$C$32/100)))</f>
        <v>-371.4228</v>
      </c>
      <c r="J47" s="69" t="n">
        <f aca="false">IF($B47&gt;Input!$C$28,0,(-1)*($E47+$H47+$I47)*(Input!$C$9/100))</f>
        <v>-681.1894152</v>
      </c>
      <c r="K47" s="69" t="n">
        <f aca="false">IF($B47&gt;Input!$C$28,0,(-1)*($E47+$H47+$I47)*(Input!$C$10/100))</f>
        <v>-335.1451922784</v>
      </c>
      <c r="L47" s="69" t="n">
        <f aca="false">$E47+$F47+$G47+$H47+$I47+$J47+$K47</f>
        <v>5227.2826605216</v>
      </c>
    </row>
    <row r="48" customFormat="false" ht="12.8" hidden="false" customHeight="false" outlineLevel="0" collapsed="false">
      <c r="A48" s="67" t="n">
        <v>44</v>
      </c>
      <c r="B48" s="68" t="n">
        <f aca="false">EOMONTH(Input!$C$7,A48)</f>
        <v>44255</v>
      </c>
      <c r="C48" s="67" t="n">
        <f aca="false">DATEDIF(Input!$C$23,$B48,"Y")</f>
        <v>43</v>
      </c>
      <c r="E48" s="69" t="n">
        <f aca="false">IF($B48&gt;Input!$C$28,0,Input!$C$24*(1+Input!$C$26/100)^(DATEDIF(Input!$C$7,$B48,"Y")))</f>
        <v>7428.456</v>
      </c>
      <c r="F48" s="69" t="n">
        <f aca="false">-1*($E48*(Input!$C$11/100))</f>
        <v>-460.564272</v>
      </c>
      <c r="G48" s="69" t="n">
        <f aca="false">-1*($E48*(Input!$C$12/100))</f>
        <v>-107.712612</v>
      </c>
      <c r="H48" s="69" t="n">
        <f aca="false">IF($B48&gt;Input!$C$28,2*(Input!$C$27*(1+Input!$C$14/100)^(DATEDIF(Input!$C$7,$B48,"Y"))),(Input!$C$27*(1+Input!$C$14/100)^(DATEDIF(Input!$C$7,$B48,"Y"))))</f>
        <v>-245.139048</v>
      </c>
      <c r="I48" s="69" t="n">
        <f aca="false">IF($B48&gt;Input!$C$28,0,IF($E48*(Input!$C$32/100)&gt;(Input!$C$13/12),-1*(Input!$C$13/12),-1*$E48*(Input!$C$32/100)))</f>
        <v>-371.4228</v>
      </c>
      <c r="J48" s="69" t="n">
        <f aca="false">IF($B48&gt;Input!$C$28,0,(-1)*($E48+$H48+$I48)*(Input!$C$9/100))</f>
        <v>-681.1894152</v>
      </c>
      <c r="K48" s="69" t="n">
        <f aca="false">IF($B48&gt;Input!$C$28,0,(-1)*($E48+$H48+$I48)*(Input!$C$10/100))</f>
        <v>-335.1451922784</v>
      </c>
      <c r="L48" s="69" t="n">
        <f aca="false">$E48+$F48+$G48+$H48+$I48+$J48+$K48</f>
        <v>5227.2826605216</v>
      </c>
    </row>
    <row r="49" customFormat="false" ht="12.8" hidden="false" customHeight="false" outlineLevel="0" collapsed="false">
      <c r="A49" s="67" t="n">
        <v>45</v>
      </c>
      <c r="B49" s="68" t="n">
        <f aca="false">EOMONTH(Input!$C$7,A49)</f>
        <v>44286</v>
      </c>
      <c r="C49" s="67" t="n">
        <f aca="false">DATEDIF(Input!$C$23,$B49,"Y")</f>
        <v>43</v>
      </c>
      <c r="E49" s="69" t="n">
        <f aca="false">IF($B49&gt;Input!$C$28,0,Input!$C$24*(1+Input!$C$26/100)^(DATEDIF(Input!$C$7,$B49,"Y")))</f>
        <v>7428.456</v>
      </c>
      <c r="F49" s="69" t="n">
        <f aca="false">-1*($E49*(Input!$C$11/100))</f>
        <v>-460.564272</v>
      </c>
      <c r="G49" s="69" t="n">
        <f aca="false">-1*($E49*(Input!$C$12/100))</f>
        <v>-107.712612</v>
      </c>
      <c r="H49" s="69" t="n">
        <f aca="false">IF($B49&gt;Input!$C$28,2*(Input!$C$27*(1+Input!$C$14/100)^(DATEDIF(Input!$C$7,$B49,"Y"))),(Input!$C$27*(1+Input!$C$14/100)^(DATEDIF(Input!$C$7,$B49,"Y"))))</f>
        <v>-245.139048</v>
      </c>
      <c r="I49" s="69" t="n">
        <f aca="false">IF($B49&gt;Input!$C$28,0,IF($E49*(Input!$C$32/100)&gt;(Input!$C$13/12),-1*(Input!$C$13/12),-1*$E49*(Input!$C$32/100)))</f>
        <v>-371.4228</v>
      </c>
      <c r="J49" s="69" t="n">
        <f aca="false">IF($B49&gt;Input!$C$28,0,(-1)*($E49+$H49+$I49)*(Input!$C$9/100))</f>
        <v>-681.1894152</v>
      </c>
      <c r="K49" s="69" t="n">
        <f aca="false">IF($B49&gt;Input!$C$28,0,(-1)*($E49+$H49+$I49)*(Input!$C$10/100))</f>
        <v>-335.1451922784</v>
      </c>
      <c r="L49" s="69" t="n">
        <f aca="false">$E49+$F49+$G49+$H49+$I49+$J49+$K49</f>
        <v>5227.2826605216</v>
      </c>
    </row>
    <row r="50" customFormat="false" ht="12.8" hidden="false" customHeight="false" outlineLevel="0" collapsed="false">
      <c r="A50" s="67" t="n">
        <v>46</v>
      </c>
      <c r="B50" s="68" t="n">
        <f aca="false">EOMONTH(Input!$C$7,A50)</f>
        <v>44316</v>
      </c>
      <c r="C50" s="67" t="n">
        <f aca="false">DATEDIF(Input!$C$23,$B50,"Y")</f>
        <v>43</v>
      </c>
      <c r="E50" s="69" t="n">
        <f aca="false">IF($B50&gt;Input!$C$28,0,Input!$C$24*(1+Input!$C$26/100)^(DATEDIF(Input!$C$7,$B50,"Y")))</f>
        <v>7428.456</v>
      </c>
      <c r="F50" s="69" t="n">
        <f aca="false">-1*($E50*(Input!$C$11/100))</f>
        <v>-460.564272</v>
      </c>
      <c r="G50" s="69" t="n">
        <f aca="false">-1*($E50*(Input!$C$12/100))</f>
        <v>-107.712612</v>
      </c>
      <c r="H50" s="69" t="n">
        <f aca="false">IF($B50&gt;Input!$C$28,2*(Input!$C$27*(1+Input!$C$14/100)^(DATEDIF(Input!$C$7,$B50,"Y"))),(Input!$C$27*(1+Input!$C$14/100)^(DATEDIF(Input!$C$7,$B50,"Y"))))</f>
        <v>-245.139048</v>
      </c>
      <c r="I50" s="69" t="n">
        <f aca="false">IF($B50&gt;Input!$C$28,0,IF($E50*(Input!$C$32/100)&gt;(Input!$C$13/12),-1*(Input!$C$13/12),-1*$E50*(Input!$C$32/100)))</f>
        <v>-371.4228</v>
      </c>
      <c r="J50" s="69" t="n">
        <f aca="false">IF($B50&gt;Input!$C$28,0,(-1)*($E50+$H50+$I50)*(Input!$C$9/100))</f>
        <v>-681.1894152</v>
      </c>
      <c r="K50" s="69" t="n">
        <f aca="false">IF($B50&gt;Input!$C$28,0,(-1)*($E50+$H50+$I50)*(Input!$C$10/100))</f>
        <v>-335.1451922784</v>
      </c>
      <c r="L50" s="69" t="n">
        <f aca="false">$E50+$F50+$G50+$H50+$I50+$J50+$K50</f>
        <v>5227.2826605216</v>
      </c>
    </row>
    <row r="51" customFormat="false" ht="12.8" hidden="false" customHeight="false" outlineLevel="0" collapsed="false">
      <c r="A51" s="67" t="n">
        <v>47</v>
      </c>
      <c r="B51" s="68" t="n">
        <f aca="false">EOMONTH(Input!$C$7,A51)</f>
        <v>44347</v>
      </c>
      <c r="C51" s="67" t="n">
        <f aca="false">DATEDIF(Input!$C$23,$B51,"Y")</f>
        <v>44</v>
      </c>
      <c r="E51" s="69" t="n">
        <f aca="false">IF($B51&gt;Input!$C$28,0,Input!$C$24*(1+Input!$C$26/100)^(DATEDIF(Input!$C$7,$B51,"Y")))</f>
        <v>7428.456</v>
      </c>
      <c r="F51" s="69" t="n">
        <f aca="false">-1*($E51*(Input!$C$11/100))</f>
        <v>-460.564272</v>
      </c>
      <c r="G51" s="69" t="n">
        <f aca="false">-1*($E51*(Input!$C$12/100))</f>
        <v>-107.712612</v>
      </c>
      <c r="H51" s="69" t="n">
        <f aca="false">IF($B51&gt;Input!$C$28,2*(Input!$C$27*(1+Input!$C$14/100)^(DATEDIF(Input!$C$7,$B51,"Y"))),(Input!$C$27*(1+Input!$C$14/100)^(DATEDIF(Input!$C$7,$B51,"Y"))))</f>
        <v>-245.139048</v>
      </c>
      <c r="I51" s="69" t="n">
        <f aca="false">IF($B51&gt;Input!$C$28,0,IF($E51*(Input!$C$32/100)&gt;(Input!$C$13/12),-1*(Input!$C$13/12),-1*$E51*(Input!$C$32/100)))</f>
        <v>-371.4228</v>
      </c>
      <c r="J51" s="69" t="n">
        <f aca="false">IF($B51&gt;Input!$C$28,0,(-1)*($E51+$H51+$I51)*(Input!$C$9/100))</f>
        <v>-681.1894152</v>
      </c>
      <c r="K51" s="69" t="n">
        <f aca="false">IF($B51&gt;Input!$C$28,0,(-1)*($E51+$H51+$I51)*(Input!$C$10/100))</f>
        <v>-335.1451922784</v>
      </c>
      <c r="L51" s="69" t="n">
        <f aca="false">$E51+$F51+$G51+$H51+$I51+$J51+$K51</f>
        <v>5227.2826605216</v>
      </c>
    </row>
    <row r="52" customFormat="false" ht="12.8" hidden="false" customHeight="false" outlineLevel="0" collapsed="false">
      <c r="A52" s="67" t="n">
        <v>48</v>
      </c>
      <c r="B52" s="68" t="n">
        <f aca="false">EOMONTH(Input!$C$7,A52)</f>
        <v>44377</v>
      </c>
      <c r="C52" s="67" t="n">
        <f aca="false">DATEDIF(Input!$C$23,$B52,"Y")</f>
        <v>44</v>
      </c>
      <c r="E52" s="69" t="n">
        <f aca="false">IF($B52&gt;Input!$C$28,0,Input!$C$24*(1+Input!$C$26/100)^(DATEDIF(Input!$C$7,$B52,"Y")))</f>
        <v>7577.02512</v>
      </c>
      <c r="F52" s="69" t="n">
        <f aca="false">-1*($E52*(Input!$C$11/100))</f>
        <v>-469.77555744</v>
      </c>
      <c r="G52" s="69" t="n">
        <f aca="false">-1*($E52*(Input!$C$12/100))</f>
        <v>-109.86686424</v>
      </c>
      <c r="H52" s="69" t="n">
        <f aca="false">IF($B52&gt;Input!$C$28,2*(Input!$C$27*(1+Input!$C$14/100)^(DATEDIF(Input!$C$7,$B52,"Y"))),(Input!$C$27*(1+Input!$C$14/100)^(DATEDIF(Input!$C$7,$B52,"Y"))))</f>
        <v>-250.04182896</v>
      </c>
      <c r="I52" s="69" t="n">
        <f aca="false">IF($B52&gt;Input!$C$28,0,IF($E52*(Input!$C$32/100)&gt;(Input!$C$13/12),-1*(Input!$C$13/12),-1*$E52*(Input!$C$32/100)))</f>
        <v>-378.851256</v>
      </c>
      <c r="J52" s="69" t="n">
        <f aca="false">IF($B52&gt;Input!$C$28,0,(-1)*($E52+$H52+$I52)*(Input!$C$9/100))</f>
        <v>-694.813203504</v>
      </c>
      <c r="K52" s="69" t="n">
        <f aca="false">IF($B52&gt;Input!$C$28,0,(-1)*($E52+$H52+$I52)*(Input!$C$10/100))</f>
        <v>-341.848096123968</v>
      </c>
      <c r="L52" s="69" t="n">
        <f aca="false">$E52+$F52+$G52+$H52+$I52+$J52+$K52</f>
        <v>5331.82831373203</v>
      </c>
    </row>
    <row r="53" customFormat="false" ht="12.8" hidden="false" customHeight="false" outlineLevel="0" collapsed="false">
      <c r="A53" s="67" t="n">
        <v>49</v>
      </c>
      <c r="B53" s="68" t="n">
        <f aca="false">EOMONTH(Input!$C$7,A53)</f>
        <v>44408</v>
      </c>
      <c r="C53" s="67" t="n">
        <f aca="false">DATEDIF(Input!$C$23,$B53,"Y")</f>
        <v>44</v>
      </c>
      <c r="E53" s="69" t="n">
        <f aca="false">IF($B53&gt;Input!$C$28,0,Input!$C$24*(1+Input!$C$26/100)^(DATEDIF(Input!$C$7,$B53,"Y")))</f>
        <v>7577.02512</v>
      </c>
      <c r="F53" s="69" t="n">
        <f aca="false">-1*($E53*(Input!$C$11/100))</f>
        <v>-469.77555744</v>
      </c>
      <c r="G53" s="69" t="n">
        <f aca="false">-1*($E53*(Input!$C$12/100))</f>
        <v>-109.86686424</v>
      </c>
      <c r="H53" s="69" t="n">
        <f aca="false">IF($B53&gt;Input!$C$28,2*(Input!$C$27*(1+Input!$C$14/100)^(DATEDIF(Input!$C$7,$B53,"Y"))),(Input!$C$27*(1+Input!$C$14/100)^(DATEDIF(Input!$C$7,$B53,"Y"))))</f>
        <v>-250.04182896</v>
      </c>
      <c r="I53" s="69" t="n">
        <f aca="false">IF($B53&gt;Input!$C$28,0,IF($E53*(Input!$C$32/100)&gt;(Input!$C$13/12),-1*(Input!$C$13/12),-1*$E53*(Input!$C$32/100)))</f>
        <v>-378.851256</v>
      </c>
      <c r="J53" s="69" t="n">
        <f aca="false">IF($B53&gt;Input!$C$28,0,(-1)*($E53+$H53+$I53)*(Input!$C$9/100))</f>
        <v>-694.813203504</v>
      </c>
      <c r="K53" s="69" t="n">
        <f aca="false">IF($B53&gt;Input!$C$28,0,(-1)*($E53+$H53+$I53)*(Input!$C$10/100))</f>
        <v>-341.848096123968</v>
      </c>
      <c r="L53" s="69" t="n">
        <f aca="false">$E53+$F53+$G53+$H53+$I53+$J53+$K53</f>
        <v>5331.82831373203</v>
      </c>
    </row>
    <row r="54" customFormat="false" ht="12.8" hidden="false" customHeight="false" outlineLevel="0" collapsed="false">
      <c r="A54" s="67" t="n">
        <v>50</v>
      </c>
      <c r="B54" s="68" t="n">
        <f aca="false">EOMONTH(Input!$C$7,A54)</f>
        <v>44439</v>
      </c>
      <c r="C54" s="67" t="n">
        <f aca="false">DATEDIF(Input!$C$23,$B54,"Y")</f>
        <v>44</v>
      </c>
      <c r="E54" s="69" t="n">
        <f aca="false">IF($B54&gt;Input!$C$28,0,Input!$C$24*(1+Input!$C$26/100)^(DATEDIF(Input!$C$7,$B54,"Y")))</f>
        <v>7577.02512</v>
      </c>
      <c r="F54" s="69" t="n">
        <f aca="false">-1*($E54*(Input!$C$11/100))</f>
        <v>-469.77555744</v>
      </c>
      <c r="G54" s="69" t="n">
        <f aca="false">-1*($E54*(Input!$C$12/100))</f>
        <v>-109.86686424</v>
      </c>
      <c r="H54" s="69" t="n">
        <f aca="false">IF($B54&gt;Input!$C$28,2*(Input!$C$27*(1+Input!$C$14/100)^(DATEDIF(Input!$C$7,$B54,"Y"))),(Input!$C$27*(1+Input!$C$14/100)^(DATEDIF(Input!$C$7,$B54,"Y"))))</f>
        <v>-250.04182896</v>
      </c>
      <c r="I54" s="69" t="n">
        <f aca="false">IF($B54&gt;Input!$C$28,0,IF($E54*(Input!$C$32/100)&gt;(Input!$C$13/12),-1*(Input!$C$13/12),-1*$E54*(Input!$C$32/100)))</f>
        <v>-378.851256</v>
      </c>
      <c r="J54" s="69" t="n">
        <f aca="false">IF($B54&gt;Input!$C$28,0,(-1)*($E54+$H54+$I54)*(Input!$C$9/100))</f>
        <v>-694.813203504</v>
      </c>
      <c r="K54" s="69" t="n">
        <f aca="false">IF($B54&gt;Input!$C$28,0,(-1)*($E54+$H54+$I54)*(Input!$C$10/100))</f>
        <v>-341.848096123968</v>
      </c>
      <c r="L54" s="69" t="n">
        <f aca="false">$E54+$F54+$G54+$H54+$I54+$J54+$K54</f>
        <v>5331.82831373203</v>
      </c>
    </row>
    <row r="55" customFormat="false" ht="12.8" hidden="false" customHeight="false" outlineLevel="0" collapsed="false">
      <c r="A55" s="67" t="n">
        <v>51</v>
      </c>
      <c r="B55" s="68" t="n">
        <f aca="false">EOMONTH(Input!$C$7,A55)</f>
        <v>44469</v>
      </c>
      <c r="C55" s="67" t="n">
        <f aca="false">DATEDIF(Input!$C$23,$B55,"Y")</f>
        <v>44</v>
      </c>
      <c r="E55" s="69" t="n">
        <f aca="false">IF($B55&gt;Input!$C$28,0,Input!$C$24*(1+Input!$C$26/100)^(DATEDIF(Input!$C$7,$B55,"Y")))</f>
        <v>7577.02512</v>
      </c>
      <c r="F55" s="69" t="n">
        <f aca="false">-1*($E55*(Input!$C$11/100))</f>
        <v>-469.77555744</v>
      </c>
      <c r="G55" s="69" t="n">
        <f aca="false">-1*($E55*(Input!$C$12/100))</f>
        <v>-109.86686424</v>
      </c>
      <c r="H55" s="69" t="n">
        <f aca="false">IF($B55&gt;Input!$C$28,2*(Input!$C$27*(1+Input!$C$14/100)^(DATEDIF(Input!$C$7,$B55,"Y"))),(Input!$C$27*(1+Input!$C$14/100)^(DATEDIF(Input!$C$7,$B55,"Y"))))</f>
        <v>-250.04182896</v>
      </c>
      <c r="I55" s="69" t="n">
        <f aca="false">IF($B55&gt;Input!$C$28,0,IF($E55*(Input!$C$32/100)&gt;(Input!$C$13/12),-1*(Input!$C$13/12),-1*$E55*(Input!$C$32/100)))</f>
        <v>-378.851256</v>
      </c>
      <c r="J55" s="69" t="n">
        <f aca="false">IF($B55&gt;Input!$C$28,0,(-1)*($E55+$H55+$I55)*(Input!$C$9/100))</f>
        <v>-694.813203504</v>
      </c>
      <c r="K55" s="69" t="n">
        <f aca="false">IF($B55&gt;Input!$C$28,0,(-1)*($E55+$H55+$I55)*(Input!$C$10/100))</f>
        <v>-341.848096123968</v>
      </c>
      <c r="L55" s="69" t="n">
        <f aca="false">$E55+$F55+$G55+$H55+$I55+$J55+$K55</f>
        <v>5331.82831373203</v>
      </c>
    </row>
    <row r="56" customFormat="false" ht="12.8" hidden="false" customHeight="false" outlineLevel="0" collapsed="false">
      <c r="A56" s="67" t="n">
        <v>52</v>
      </c>
      <c r="B56" s="68" t="n">
        <f aca="false">EOMONTH(Input!$C$7,A56)</f>
        <v>44500</v>
      </c>
      <c r="C56" s="67" t="n">
        <f aca="false">DATEDIF(Input!$C$23,$B56,"Y")</f>
        <v>44</v>
      </c>
      <c r="E56" s="69" t="n">
        <f aca="false">IF($B56&gt;Input!$C$28,0,Input!$C$24*(1+Input!$C$26/100)^(DATEDIF(Input!$C$7,$B56,"Y")))</f>
        <v>7577.02512</v>
      </c>
      <c r="F56" s="69" t="n">
        <f aca="false">-1*($E56*(Input!$C$11/100))</f>
        <v>-469.77555744</v>
      </c>
      <c r="G56" s="69" t="n">
        <f aca="false">-1*($E56*(Input!$C$12/100))</f>
        <v>-109.86686424</v>
      </c>
      <c r="H56" s="69" t="n">
        <f aca="false">IF($B56&gt;Input!$C$28,2*(Input!$C$27*(1+Input!$C$14/100)^(DATEDIF(Input!$C$7,$B56,"Y"))),(Input!$C$27*(1+Input!$C$14/100)^(DATEDIF(Input!$C$7,$B56,"Y"))))</f>
        <v>-250.04182896</v>
      </c>
      <c r="I56" s="69" t="n">
        <f aca="false">IF($B56&gt;Input!$C$28,0,IF($E56*(Input!$C$32/100)&gt;(Input!$C$13/12),-1*(Input!$C$13/12),-1*$E56*(Input!$C$32/100)))</f>
        <v>-378.851256</v>
      </c>
      <c r="J56" s="69" t="n">
        <f aca="false">IF($B56&gt;Input!$C$28,0,(-1)*($E56+$H56+$I56)*(Input!$C$9/100))</f>
        <v>-694.813203504</v>
      </c>
      <c r="K56" s="69" t="n">
        <f aca="false">IF($B56&gt;Input!$C$28,0,(-1)*($E56+$H56+$I56)*(Input!$C$10/100))</f>
        <v>-341.848096123968</v>
      </c>
      <c r="L56" s="69" t="n">
        <f aca="false">$E56+$F56+$G56+$H56+$I56+$J56+$K56</f>
        <v>5331.82831373203</v>
      </c>
    </row>
    <row r="57" customFormat="false" ht="12.8" hidden="false" customHeight="false" outlineLevel="0" collapsed="false">
      <c r="A57" s="67" t="n">
        <v>53</v>
      </c>
      <c r="B57" s="68" t="n">
        <f aca="false">EOMONTH(Input!$C$7,A57)</f>
        <v>44530</v>
      </c>
      <c r="C57" s="67" t="n">
        <f aca="false">DATEDIF(Input!$C$23,$B57,"Y")</f>
        <v>44</v>
      </c>
      <c r="E57" s="69" t="n">
        <f aca="false">IF($B57&gt;Input!$C$28,0,Input!$C$24*(1+Input!$C$26/100)^(DATEDIF(Input!$C$7,$B57,"Y")))</f>
        <v>7577.02512</v>
      </c>
      <c r="F57" s="69" t="n">
        <f aca="false">-1*($E57*(Input!$C$11/100))</f>
        <v>-469.77555744</v>
      </c>
      <c r="G57" s="69" t="n">
        <f aca="false">-1*($E57*(Input!$C$12/100))</f>
        <v>-109.86686424</v>
      </c>
      <c r="H57" s="69" t="n">
        <f aca="false">IF($B57&gt;Input!$C$28,2*(Input!$C$27*(1+Input!$C$14/100)^(DATEDIF(Input!$C$7,$B57,"Y"))),(Input!$C$27*(1+Input!$C$14/100)^(DATEDIF(Input!$C$7,$B57,"Y"))))</f>
        <v>-250.04182896</v>
      </c>
      <c r="I57" s="69" t="n">
        <f aca="false">IF($B57&gt;Input!$C$28,0,IF($E57*(Input!$C$32/100)&gt;(Input!$C$13/12),-1*(Input!$C$13/12),-1*$E57*(Input!$C$32/100)))</f>
        <v>-378.851256</v>
      </c>
      <c r="J57" s="69" t="n">
        <f aca="false">IF($B57&gt;Input!$C$28,0,(-1)*($E57+$H57+$I57)*(Input!$C$9/100))</f>
        <v>-694.813203504</v>
      </c>
      <c r="K57" s="69" t="n">
        <f aca="false">IF($B57&gt;Input!$C$28,0,(-1)*($E57+$H57+$I57)*(Input!$C$10/100))</f>
        <v>-341.848096123968</v>
      </c>
      <c r="L57" s="69" t="n">
        <f aca="false">$E57+$F57+$G57+$H57+$I57+$J57+$K57</f>
        <v>5331.82831373203</v>
      </c>
    </row>
    <row r="58" customFormat="false" ht="12.8" hidden="false" customHeight="false" outlineLevel="0" collapsed="false">
      <c r="A58" s="67" t="n">
        <v>54</v>
      </c>
      <c r="B58" s="68" t="n">
        <f aca="false">EOMONTH(Input!$C$7,A58)</f>
        <v>44561</v>
      </c>
      <c r="C58" s="67" t="n">
        <f aca="false">DATEDIF(Input!$C$23,$B58,"Y")</f>
        <v>44</v>
      </c>
      <c r="E58" s="69" t="n">
        <f aca="false">IF($B58&gt;Input!$C$28,0,Input!$C$24*(1+Input!$C$26/100)^(DATEDIF(Input!$C$7,$B58,"Y")))</f>
        <v>7577.02512</v>
      </c>
      <c r="F58" s="69" t="n">
        <f aca="false">-1*($E58*(Input!$C$11/100))</f>
        <v>-469.77555744</v>
      </c>
      <c r="G58" s="69" t="n">
        <f aca="false">-1*($E58*(Input!$C$12/100))</f>
        <v>-109.86686424</v>
      </c>
      <c r="H58" s="69" t="n">
        <f aca="false">IF($B58&gt;Input!$C$28,2*(Input!$C$27*(1+Input!$C$14/100)^(DATEDIF(Input!$C$7,$B58,"Y"))),(Input!$C$27*(1+Input!$C$14/100)^(DATEDIF(Input!$C$7,$B58,"Y"))))</f>
        <v>-250.04182896</v>
      </c>
      <c r="I58" s="69" t="n">
        <f aca="false">IF($B58&gt;Input!$C$28,0,IF($E58*(Input!$C$32/100)&gt;(Input!$C$13/12),-1*(Input!$C$13/12),-1*$E58*(Input!$C$32/100)))</f>
        <v>-378.851256</v>
      </c>
      <c r="J58" s="69" t="n">
        <f aca="false">IF($B58&gt;Input!$C$28,0,(-1)*($E58+$H58+$I58)*(Input!$C$9/100))</f>
        <v>-694.813203504</v>
      </c>
      <c r="K58" s="69" t="n">
        <f aca="false">IF($B58&gt;Input!$C$28,0,(-1)*($E58+$H58+$I58)*(Input!$C$10/100))</f>
        <v>-341.848096123968</v>
      </c>
      <c r="L58" s="69" t="n">
        <f aca="false">$E58+$F58+$G58+$H58+$I58+$J58+$K58</f>
        <v>5331.82831373203</v>
      </c>
    </row>
    <row r="59" customFormat="false" ht="12.8" hidden="false" customHeight="false" outlineLevel="0" collapsed="false">
      <c r="A59" s="67" t="n">
        <v>55</v>
      </c>
      <c r="B59" s="68" t="n">
        <f aca="false">EOMONTH(Input!$C$7,A59)</f>
        <v>44592</v>
      </c>
      <c r="C59" s="67" t="n">
        <f aca="false">DATEDIF(Input!$C$23,$B59,"Y")</f>
        <v>44</v>
      </c>
      <c r="E59" s="69" t="n">
        <f aca="false">IF($B59&gt;Input!$C$28,0,Input!$C$24*(1+Input!$C$26/100)^(DATEDIF(Input!$C$7,$B59,"Y")))</f>
        <v>7577.02512</v>
      </c>
      <c r="F59" s="69" t="n">
        <f aca="false">-1*($E59*(Input!$C$11/100))</f>
        <v>-469.77555744</v>
      </c>
      <c r="G59" s="69" t="n">
        <f aca="false">-1*($E59*(Input!$C$12/100))</f>
        <v>-109.86686424</v>
      </c>
      <c r="H59" s="69" t="n">
        <f aca="false">IF($B59&gt;Input!$C$28,2*(Input!$C$27*(1+Input!$C$14/100)^(DATEDIF(Input!$C$7,$B59,"Y"))),(Input!$C$27*(1+Input!$C$14/100)^(DATEDIF(Input!$C$7,$B59,"Y"))))</f>
        <v>-250.04182896</v>
      </c>
      <c r="I59" s="69" t="n">
        <f aca="false">IF($B59&gt;Input!$C$28,0,IF($E59*(Input!$C$32/100)&gt;(Input!$C$13/12),-1*(Input!$C$13/12),-1*$E59*(Input!$C$32/100)))</f>
        <v>-378.851256</v>
      </c>
      <c r="J59" s="69" t="n">
        <f aca="false">IF($B59&gt;Input!$C$28,0,(-1)*($E59+$H59+$I59)*(Input!$C$9/100))</f>
        <v>-694.813203504</v>
      </c>
      <c r="K59" s="69" t="n">
        <f aca="false">IF($B59&gt;Input!$C$28,0,(-1)*($E59+$H59+$I59)*(Input!$C$10/100))</f>
        <v>-341.848096123968</v>
      </c>
      <c r="L59" s="69" t="n">
        <f aca="false">$E59+$F59+$G59+$H59+$I59+$J59+$K59</f>
        <v>5331.82831373203</v>
      </c>
    </row>
    <row r="60" customFormat="false" ht="12.8" hidden="false" customHeight="false" outlineLevel="0" collapsed="false">
      <c r="A60" s="67" t="n">
        <v>56</v>
      </c>
      <c r="B60" s="68" t="n">
        <f aca="false">EOMONTH(Input!$C$7,A60)</f>
        <v>44620</v>
      </c>
      <c r="C60" s="67" t="n">
        <f aca="false">DATEDIF(Input!$C$23,$B60,"Y")</f>
        <v>44</v>
      </c>
      <c r="E60" s="69" t="n">
        <f aca="false">IF($B60&gt;Input!$C$28,0,Input!$C$24*(1+Input!$C$26/100)^(DATEDIF(Input!$C$7,$B60,"Y")))</f>
        <v>7577.02512</v>
      </c>
      <c r="F60" s="69" t="n">
        <f aca="false">-1*($E60*(Input!$C$11/100))</f>
        <v>-469.77555744</v>
      </c>
      <c r="G60" s="69" t="n">
        <f aca="false">-1*($E60*(Input!$C$12/100))</f>
        <v>-109.86686424</v>
      </c>
      <c r="H60" s="69" t="n">
        <f aca="false">IF($B60&gt;Input!$C$28,2*(Input!$C$27*(1+Input!$C$14/100)^(DATEDIF(Input!$C$7,$B60,"Y"))),(Input!$C$27*(1+Input!$C$14/100)^(DATEDIF(Input!$C$7,$B60,"Y"))))</f>
        <v>-250.04182896</v>
      </c>
      <c r="I60" s="69" t="n">
        <f aca="false">IF($B60&gt;Input!$C$28,0,IF($E60*(Input!$C$32/100)&gt;(Input!$C$13/12),-1*(Input!$C$13/12),-1*$E60*(Input!$C$32/100)))</f>
        <v>-378.851256</v>
      </c>
      <c r="J60" s="69" t="n">
        <f aca="false">IF($B60&gt;Input!$C$28,0,(-1)*($E60+$H60+$I60)*(Input!$C$9/100))</f>
        <v>-694.813203504</v>
      </c>
      <c r="K60" s="69" t="n">
        <f aca="false">IF($B60&gt;Input!$C$28,0,(-1)*($E60+$H60+$I60)*(Input!$C$10/100))</f>
        <v>-341.848096123968</v>
      </c>
      <c r="L60" s="69" t="n">
        <f aca="false">$E60+$F60+$G60+$H60+$I60+$J60+$K60</f>
        <v>5331.82831373203</v>
      </c>
    </row>
    <row r="61" customFormat="false" ht="12.8" hidden="false" customHeight="false" outlineLevel="0" collapsed="false">
      <c r="A61" s="67" t="n">
        <v>57</v>
      </c>
      <c r="B61" s="68" t="n">
        <f aca="false">EOMONTH(Input!$C$7,A61)</f>
        <v>44651</v>
      </c>
      <c r="C61" s="67" t="n">
        <f aca="false">DATEDIF(Input!$C$23,$B61,"Y")</f>
        <v>44</v>
      </c>
      <c r="E61" s="69" t="n">
        <f aca="false">IF($B61&gt;Input!$C$28,0,Input!$C$24*(1+Input!$C$26/100)^(DATEDIF(Input!$C$7,$B61,"Y")))</f>
        <v>7577.02512</v>
      </c>
      <c r="F61" s="69" t="n">
        <f aca="false">-1*($E61*(Input!$C$11/100))</f>
        <v>-469.77555744</v>
      </c>
      <c r="G61" s="69" t="n">
        <f aca="false">-1*($E61*(Input!$C$12/100))</f>
        <v>-109.86686424</v>
      </c>
      <c r="H61" s="69" t="n">
        <f aca="false">IF($B61&gt;Input!$C$28,2*(Input!$C$27*(1+Input!$C$14/100)^(DATEDIF(Input!$C$7,$B61,"Y"))),(Input!$C$27*(1+Input!$C$14/100)^(DATEDIF(Input!$C$7,$B61,"Y"))))</f>
        <v>-250.04182896</v>
      </c>
      <c r="I61" s="69" t="n">
        <f aca="false">IF($B61&gt;Input!$C$28,0,IF($E61*(Input!$C$32/100)&gt;(Input!$C$13/12),-1*(Input!$C$13/12),-1*$E61*(Input!$C$32/100)))</f>
        <v>-378.851256</v>
      </c>
      <c r="J61" s="69" t="n">
        <f aca="false">IF($B61&gt;Input!$C$28,0,(-1)*($E61+$H61+$I61)*(Input!$C$9/100))</f>
        <v>-694.813203504</v>
      </c>
      <c r="K61" s="69" t="n">
        <f aca="false">IF($B61&gt;Input!$C$28,0,(-1)*($E61+$H61+$I61)*(Input!$C$10/100))</f>
        <v>-341.848096123968</v>
      </c>
      <c r="L61" s="69" t="n">
        <f aca="false">$E61+$F61+$G61+$H61+$I61+$J61+$K61</f>
        <v>5331.82831373203</v>
      </c>
    </row>
    <row r="62" customFormat="false" ht="12.8" hidden="false" customHeight="false" outlineLevel="0" collapsed="false">
      <c r="A62" s="67" t="n">
        <v>58</v>
      </c>
      <c r="B62" s="68" t="n">
        <f aca="false">EOMONTH(Input!$C$7,A62)</f>
        <v>44681</v>
      </c>
      <c r="C62" s="67" t="n">
        <f aca="false">DATEDIF(Input!$C$23,$B62,"Y")</f>
        <v>44</v>
      </c>
      <c r="E62" s="69" t="n">
        <f aca="false">IF($B62&gt;Input!$C$28,0,Input!$C$24*(1+Input!$C$26/100)^(DATEDIF(Input!$C$7,$B62,"Y")))</f>
        <v>7577.02512</v>
      </c>
      <c r="F62" s="69" t="n">
        <f aca="false">-1*($E62*(Input!$C$11/100))</f>
        <v>-469.77555744</v>
      </c>
      <c r="G62" s="69" t="n">
        <f aca="false">-1*($E62*(Input!$C$12/100))</f>
        <v>-109.86686424</v>
      </c>
      <c r="H62" s="69" t="n">
        <f aca="false">IF($B62&gt;Input!$C$28,2*(Input!$C$27*(1+Input!$C$14/100)^(DATEDIF(Input!$C$7,$B62,"Y"))),(Input!$C$27*(1+Input!$C$14/100)^(DATEDIF(Input!$C$7,$B62,"Y"))))</f>
        <v>-250.04182896</v>
      </c>
      <c r="I62" s="69" t="n">
        <f aca="false">IF($B62&gt;Input!$C$28,0,IF($E62*(Input!$C$32/100)&gt;(Input!$C$13/12),-1*(Input!$C$13/12),-1*$E62*(Input!$C$32/100)))</f>
        <v>-378.851256</v>
      </c>
      <c r="J62" s="69" t="n">
        <f aca="false">IF($B62&gt;Input!$C$28,0,(-1)*($E62+$H62+$I62)*(Input!$C$9/100))</f>
        <v>-694.813203504</v>
      </c>
      <c r="K62" s="69" t="n">
        <f aca="false">IF($B62&gt;Input!$C$28,0,(-1)*($E62+$H62+$I62)*(Input!$C$10/100))</f>
        <v>-341.848096123968</v>
      </c>
      <c r="L62" s="69" t="n">
        <f aca="false">$E62+$F62+$G62+$H62+$I62+$J62+$K62</f>
        <v>5331.82831373203</v>
      </c>
    </row>
    <row r="63" customFormat="false" ht="12.8" hidden="false" customHeight="false" outlineLevel="0" collapsed="false">
      <c r="A63" s="67" t="n">
        <v>59</v>
      </c>
      <c r="B63" s="68" t="n">
        <f aca="false">EOMONTH(Input!$C$7,A63)</f>
        <v>44712</v>
      </c>
      <c r="C63" s="67" t="n">
        <f aca="false">DATEDIF(Input!$C$23,$B63,"Y")</f>
        <v>45</v>
      </c>
      <c r="E63" s="69" t="n">
        <f aca="false">IF($B63&gt;Input!$C$28,0,Input!$C$24*(1+Input!$C$26/100)^(DATEDIF(Input!$C$7,$B63,"Y")))</f>
        <v>7577.02512</v>
      </c>
      <c r="F63" s="69" t="n">
        <f aca="false">-1*($E63*(Input!$C$11/100))</f>
        <v>-469.77555744</v>
      </c>
      <c r="G63" s="69" t="n">
        <f aca="false">-1*($E63*(Input!$C$12/100))</f>
        <v>-109.86686424</v>
      </c>
      <c r="H63" s="69" t="n">
        <f aca="false">IF($B63&gt;Input!$C$28,2*(Input!$C$27*(1+Input!$C$14/100)^(DATEDIF(Input!$C$7,$B63,"Y"))),(Input!$C$27*(1+Input!$C$14/100)^(DATEDIF(Input!$C$7,$B63,"Y"))))</f>
        <v>-250.04182896</v>
      </c>
      <c r="I63" s="69" t="n">
        <f aca="false">IF($B63&gt;Input!$C$28,0,IF($E63*(Input!$C$32/100)&gt;(Input!$C$13/12),-1*(Input!$C$13/12),-1*$E63*(Input!$C$32/100)))</f>
        <v>-378.851256</v>
      </c>
      <c r="J63" s="69" t="n">
        <f aca="false">IF($B63&gt;Input!$C$28,0,(-1)*($E63+$H63+$I63)*(Input!$C$9/100))</f>
        <v>-694.813203504</v>
      </c>
      <c r="K63" s="69" t="n">
        <f aca="false">IF($B63&gt;Input!$C$28,0,(-1)*($E63+$H63+$I63)*(Input!$C$10/100))</f>
        <v>-341.848096123968</v>
      </c>
      <c r="L63" s="69" t="n">
        <f aca="false">$E63+$F63+$G63+$H63+$I63+$J63+$K63</f>
        <v>5331.82831373203</v>
      </c>
    </row>
    <row r="64" customFormat="false" ht="12.8" hidden="false" customHeight="false" outlineLevel="0" collapsed="false">
      <c r="A64" s="67" t="n">
        <v>60</v>
      </c>
      <c r="B64" s="68" t="n">
        <f aca="false">EOMONTH(Input!$C$7,A64)</f>
        <v>44742</v>
      </c>
      <c r="C64" s="67" t="n">
        <f aca="false">DATEDIF(Input!$C$23,$B64,"Y")</f>
        <v>45</v>
      </c>
      <c r="E64" s="69" t="n">
        <f aca="false">IF($B64&gt;Input!$C$28,0,Input!$C$24*(1+Input!$C$26/100)^(DATEDIF(Input!$C$7,$B64,"Y")))</f>
        <v>7728.5656224</v>
      </c>
      <c r="F64" s="69" t="n">
        <f aca="false">-1*($E64*(Input!$C$11/100))</f>
        <v>-479.1710685888</v>
      </c>
      <c r="G64" s="69" t="n">
        <f aca="false">-1*($E64*(Input!$C$12/100))</f>
        <v>-112.0642015248</v>
      </c>
      <c r="H64" s="69" t="n">
        <f aca="false">IF($B64&gt;Input!$C$28,2*(Input!$C$27*(1+Input!$C$14/100)^(DATEDIF(Input!$C$7,$B64,"Y"))),(Input!$C$27*(1+Input!$C$14/100)^(DATEDIF(Input!$C$7,$B64,"Y"))))</f>
        <v>-255.0426655392</v>
      </c>
      <c r="I64" s="69" t="n">
        <f aca="false">IF($B64&gt;Input!$C$28,0,IF($E64*(Input!$C$32/100)&gt;(Input!$C$13/12),-1*(Input!$C$13/12),-1*$E64*(Input!$C$32/100)))</f>
        <v>-386.42828112</v>
      </c>
      <c r="J64" s="69" t="n">
        <f aca="false">IF($B64&gt;Input!$C$28,0,(-1)*($E64+$H64+$I64)*(Input!$C$9/100))</f>
        <v>-708.70946757408</v>
      </c>
      <c r="K64" s="69" t="n">
        <f aca="false">IF($B64&gt;Input!$C$28,0,(-1)*($E64+$H64+$I64)*(Input!$C$10/100))</f>
        <v>-348.685058046447</v>
      </c>
      <c r="L64" s="69" t="n">
        <f aca="false">$E64+$F64+$G64+$H64+$I64+$J64+$K64</f>
        <v>5438.46488000667</v>
      </c>
    </row>
    <row r="65" customFormat="false" ht="12.8" hidden="false" customHeight="false" outlineLevel="0" collapsed="false">
      <c r="A65" s="67" t="n">
        <v>61</v>
      </c>
      <c r="B65" s="68" t="n">
        <f aca="false">EOMONTH(Input!$C$7,A65)</f>
        <v>44773</v>
      </c>
      <c r="C65" s="67" t="n">
        <f aca="false">DATEDIF(Input!$C$23,$B65,"Y")</f>
        <v>45</v>
      </c>
      <c r="E65" s="69" t="n">
        <f aca="false">IF($B65&gt;Input!$C$28,0,Input!$C$24*(1+Input!$C$26/100)^(DATEDIF(Input!$C$7,$B65,"Y")))</f>
        <v>7728.5656224</v>
      </c>
      <c r="F65" s="69" t="n">
        <f aca="false">-1*($E65*(Input!$C$11/100))</f>
        <v>-479.1710685888</v>
      </c>
      <c r="G65" s="69" t="n">
        <f aca="false">-1*($E65*(Input!$C$12/100))</f>
        <v>-112.0642015248</v>
      </c>
      <c r="H65" s="69" t="n">
        <f aca="false">IF($B65&gt;Input!$C$28,2*(Input!$C$27*(1+Input!$C$14/100)^(DATEDIF(Input!$C$7,$B65,"Y"))),(Input!$C$27*(1+Input!$C$14/100)^(DATEDIF(Input!$C$7,$B65,"Y"))))</f>
        <v>-255.0426655392</v>
      </c>
      <c r="I65" s="69" t="n">
        <f aca="false">IF($B65&gt;Input!$C$28,0,IF($E65*(Input!$C$32/100)&gt;(Input!$C$13/12),-1*(Input!$C$13/12),-1*$E65*(Input!$C$32/100)))</f>
        <v>-386.42828112</v>
      </c>
      <c r="J65" s="69" t="n">
        <f aca="false">IF($B65&gt;Input!$C$28,0,(-1)*($E65+$H65+$I65)*(Input!$C$9/100))</f>
        <v>-708.70946757408</v>
      </c>
      <c r="K65" s="69" t="n">
        <f aca="false">IF($B65&gt;Input!$C$28,0,(-1)*($E65+$H65+$I65)*(Input!$C$10/100))</f>
        <v>-348.685058046447</v>
      </c>
      <c r="L65" s="69" t="n">
        <f aca="false">$E65+$F65+$G65+$H65+$I65+$J65+$K65</f>
        <v>5438.46488000667</v>
      </c>
    </row>
    <row r="66" customFormat="false" ht="12.8" hidden="false" customHeight="false" outlineLevel="0" collapsed="false">
      <c r="A66" s="67" t="n">
        <v>62</v>
      </c>
      <c r="B66" s="68" t="n">
        <f aca="false">EOMONTH(Input!$C$7,A66)</f>
        <v>44804</v>
      </c>
      <c r="C66" s="67" t="n">
        <f aca="false">DATEDIF(Input!$C$23,$B66,"Y")</f>
        <v>45</v>
      </c>
      <c r="E66" s="69" t="n">
        <f aca="false">IF($B66&gt;Input!$C$28,0,Input!$C$24*(1+Input!$C$26/100)^(DATEDIF(Input!$C$7,$B66,"Y")))</f>
        <v>7728.5656224</v>
      </c>
      <c r="F66" s="69" t="n">
        <f aca="false">-1*($E66*(Input!$C$11/100))</f>
        <v>-479.1710685888</v>
      </c>
      <c r="G66" s="69" t="n">
        <f aca="false">-1*($E66*(Input!$C$12/100))</f>
        <v>-112.0642015248</v>
      </c>
      <c r="H66" s="69" t="n">
        <f aca="false">IF($B66&gt;Input!$C$28,2*(Input!$C$27*(1+Input!$C$14/100)^(DATEDIF(Input!$C$7,$B66,"Y"))),(Input!$C$27*(1+Input!$C$14/100)^(DATEDIF(Input!$C$7,$B66,"Y"))))</f>
        <v>-255.0426655392</v>
      </c>
      <c r="I66" s="69" t="n">
        <f aca="false">IF($B66&gt;Input!$C$28,0,IF($E66*(Input!$C$32/100)&gt;(Input!$C$13/12),-1*(Input!$C$13/12),-1*$E66*(Input!$C$32/100)))</f>
        <v>-386.42828112</v>
      </c>
      <c r="J66" s="69" t="n">
        <f aca="false">IF($B66&gt;Input!$C$28,0,(-1)*($E66+$H66+$I66)*(Input!$C$9/100))</f>
        <v>-708.70946757408</v>
      </c>
      <c r="K66" s="69" t="n">
        <f aca="false">IF($B66&gt;Input!$C$28,0,(-1)*($E66+$H66+$I66)*(Input!$C$10/100))</f>
        <v>-348.685058046447</v>
      </c>
      <c r="L66" s="69" t="n">
        <f aca="false">$E66+$F66+$G66+$H66+$I66+$J66+$K66</f>
        <v>5438.46488000667</v>
      </c>
    </row>
    <row r="67" customFormat="false" ht="12.8" hidden="false" customHeight="false" outlineLevel="0" collapsed="false">
      <c r="A67" s="67" t="n">
        <v>63</v>
      </c>
      <c r="B67" s="68" t="n">
        <f aca="false">EOMONTH(Input!$C$7,A67)</f>
        <v>44834</v>
      </c>
      <c r="C67" s="67" t="n">
        <f aca="false">DATEDIF(Input!$C$23,$B67,"Y")</f>
        <v>45</v>
      </c>
      <c r="E67" s="69" t="n">
        <f aca="false">IF($B67&gt;Input!$C$28,0,Input!$C$24*(1+Input!$C$26/100)^(DATEDIF(Input!$C$7,$B67,"Y")))</f>
        <v>7728.5656224</v>
      </c>
      <c r="F67" s="69" t="n">
        <f aca="false">-1*($E67*(Input!$C$11/100))</f>
        <v>-479.1710685888</v>
      </c>
      <c r="G67" s="69" t="n">
        <f aca="false">-1*($E67*(Input!$C$12/100))</f>
        <v>-112.0642015248</v>
      </c>
      <c r="H67" s="69" t="n">
        <f aca="false">IF($B67&gt;Input!$C$28,2*(Input!$C$27*(1+Input!$C$14/100)^(DATEDIF(Input!$C$7,$B67,"Y"))),(Input!$C$27*(1+Input!$C$14/100)^(DATEDIF(Input!$C$7,$B67,"Y"))))</f>
        <v>-255.0426655392</v>
      </c>
      <c r="I67" s="69" t="n">
        <f aca="false">IF($B67&gt;Input!$C$28,0,IF($E67*(Input!$C$32/100)&gt;(Input!$C$13/12),-1*(Input!$C$13/12),-1*$E67*(Input!$C$32/100)))</f>
        <v>-386.42828112</v>
      </c>
      <c r="J67" s="69" t="n">
        <f aca="false">IF($B67&gt;Input!$C$28,0,(-1)*($E67+$H67+$I67)*(Input!$C$9/100))</f>
        <v>-708.70946757408</v>
      </c>
      <c r="K67" s="69" t="n">
        <f aca="false">IF($B67&gt;Input!$C$28,0,(-1)*($E67+$H67+$I67)*(Input!$C$10/100))</f>
        <v>-348.685058046447</v>
      </c>
      <c r="L67" s="69" t="n">
        <f aca="false">$E67+$F67+$G67+$H67+$I67+$J67+$K67</f>
        <v>5438.46488000667</v>
      </c>
    </row>
    <row r="68" customFormat="false" ht="12.8" hidden="false" customHeight="false" outlineLevel="0" collapsed="false">
      <c r="A68" s="67" t="n">
        <v>64</v>
      </c>
      <c r="B68" s="68" t="n">
        <f aca="false">EOMONTH(Input!$C$7,A68)</f>
        <v>44865</v>
      </c>
      <c r="C68" s="67" t="n">
        <f aca="false">DATEDIF(Input!$C$23,$B68,"Y")</f>
        <v>45</v>
      </c>
      <c r="E68" s="69" t="n">
        <f aca="false">IF($B68&gt;Input!$C$28,0,Input!$C$24*(1+Input!$C$26/100)^(DATEDIF(Input!$C$7,$B68,"Y")))</f>
        <v>7728.5656224</v>
      </c>
      <c r="F68" s="69" t="n">
        <f aca="false">-1*($E68*(Input!$C$11/100))</f>
        <v>-479.1710685888</v>
      </c>
      <c r="G68" s="69" t="n">
        <f aca="false">-1*($E68*(Input!$C$12/100))</f>
        <v>-112.0642015248</v>
      </c>
      <c r="H68" s="69" t="n">
        <f aca="false">IF($B68&gt;Input!$C$28,2*(Input!$C$27*(1+Input!$C$14/100)^(DATEDIF(Input!$C$7,$B68,"Y"))),(Input!$C$27*(1+Input!$C$14/100)^(DATEDIF(Input!$C$7,$B68,"Y"))))</f>
        <v>-255.0426655392</v>
      </c>
      <c r="I68" s="69" t="n">
        <f aca="false">IF($B68&gt;Input!$C$28,0,IF($E68*(Input!$C$32/100)&gt;(Input!$C$13/12),-1*(Input!$C$13/12),-1*$E68*(Input!$C$32/100)))</f>
        <v>-386.42828112</v>
      </c>
      <c r="J68" s="69" t="n">
        <f aca="false">IF($B68&gt;Input!$C$28,0,(-1)*($E68+$H68+$I68)*(Input!$C$9/100))</f>
        <v>-708.70946757408</v>
      </c>
      <c r="K68" s="69" t="n">
        <f aca="false">IF($B68&gt;Input!$C$28,0,(-1)*($E68+$H68+$I68)*(Input!$C$10/100))</f>
        <v>-348.685058046447</v>
      </c>
      <c r="L68" s="69" t="n">
        <f aca="false">$E68+$F68+$G68+$H68+$I68+$J68+$K68</f>
        <v>5438.46488000667</v>
      </c>
    </row>
    <row r="69" customFormat="false" ht="12.8" hidden="false" customHeight="false" outlineLevel="0" collapsed="false">
      <c r="A69" s="67" t="n">
        <v>65</v>
      </c>
      <c r="B69" s="68" t="n">
        <f aca="false">EOMONTH(Input!$C$7,A69)</f>
        <v>44895</v>
      </c>
      <c r="C69" s="67" t="n">
        <f aca="false">DATEDIF(Input!$C$23,$B69,"Y")</f>
        <v>45</v>
      </c>
      <c r="E69" s="69" t="n">
        <f aca="false">IF($B69&gt;Input!$C$28,0,Input!$C$24*(1+Input!$C$26/100)^(DATEDIF(Input!$C$7,$B69,"Y")))</f>
        <v>7728.5656224</v>
      </c>
      <c r="F69" s="69" t="n">
        <f aca="false">-1*($E69*(Input!$C$11/100))</f>
        <v>-479.1710685888</v>
      </c>
      <c r="G69" s="69" t="n">
        <f aca="false">-1*($E69*(Input!$C$12/100))</f>
        <v>-112.0642015248</v>
      </c>
      <c r="H69" s="69" t="n">
        <f aca="false">IF($B69&gt;Input!$C$28,2*(Input!$C$27*(1+Input!$C$14/100)^(DATEDIF(Input!$C$7,$B69,"Y"))),(Input!$C$27*(1+Input!$C$14/100)^(DATEDIF(Input!$C$7,$B69,"Y"))))</f>
        <v>-255.0426655392</v>
      </c>
      <c r="I69" s="69" t="n">
        <f aca="false">IF($B69&gt;Input!$C$28,0,IF($E69*(Input!$C$32/100)&gt;(Input!$C$13/12),-1*(Input!$C$13/12),-1*$E69*(Input!$C$32/100)))</f>
        <v>-386.42828112</v>
      </c>
      <c r="J69" s="69" t="n">
        <f aca="false">IF($B69&gt;Input!$C$28,0,(-1)*($E69+$H69+$I69)*(Input!$C$9/100))</f>
        <v>-708.70946757408</v>
      </c>
      <c r="K69" s="69" t="n">
        <f aca="false">IF($B69&gt;Input!$C$28,0,(-1)*($E69+$H69+$I69)*(Input!$C$10/100))</f>
        <v>-348.685058046447</v>
      </c>
      <c r="L69" s="69" t="n">
        <f aca="false">$E69+$F69+$G69+$H69+$I69+$J69+$K69</f>
        <v>5438.46488000667</v>
      </c>
    </row>
    <row r="70" customFormat="false" ht="12.8" hidden="false" customHeight="false" outlineLevel="0" collapsed="false">
      <c r="A70" s="67" t="n">
        <v>66</v>
      </c>
      <c r="B70" s="68" t="n">
        <f aca="false">EOMONTH(Input!$C$7,A70)</f>
        <v>44926</v>
      </c>
      <c r="C70" s="67" t="n">
        <f aca="false">DATEDIF(Input!$C$23,$B70,"Y")</f>
        <v>45</v>
      </c>
      <c r="E70" s="69" t="n">
        <f aca="false">IF($B70&gt;Input!$C$28,0,Input!$C$24*(1+Input!$C$26/100)^(DATEDIF(Input!$C$7,$B70,"Y")))</f>
        <v>7728.5656224</v>
      </c>
      <c r="F70" s="69" t="n">
        <f aca="false">-1*($E70*(Input!$C$11/100))</f>
        <v>-479.1710685888</v>
      </c>
      <c r="G70" s="69" t="n">
        <f aca="false">-1*($E70*(Input!$C$12/100))</f>
        <v>-112.0642015248</v>
      </c>
      <c r="H70" s="69" t="n">
        <f aca="false">IF($B70&gt;Input!$C$28,2*(Input!$C$27*(1+Input!$C$14/100)^(DATEDIF(Input!$C$7,$B70,"Y"))),(Input!$C$27*(1+Input!$C$14/100)^(DATEDIF(Input!$C$7,$B70,"Y"))))</f>
        <v>-255.0426655392</v>
      </c>
      <c r="I70" s="69" t="n">
        <f aca="false">IF($B70&gt;Input!$C$28,0,IF($E70*(Input!$C$32/100)&gt;(Input!$C$13/12),-1*(Input!$C$13/12),-1*$E70*(Input!$C$32/100)))</f>
        <v>-386.42828112</v>
      </c>
      <c r="J70" s="69" t="n">
        <f aca="false">IF($B70&gt;Input!$C$28,0,(-1)*($E70+$H70+$I70)*(Input!$C$9/100))</f>
        <v>-708.70946757408</v>
      </c>
      <c r="K70" s="69" t="n">
        <f aca="false">IF($B70&gt;Input!$C$28,0,(-1)*($E70+$H70+$I70)*(Input!$C$10/100))</f>
        <v>-348.685058046447</v>
      </c>
      <c r="L70" s="69" t="n">
        <f aca="false">$E70+$F70+$G70+$H70+$I70+$J70+$K70</f>
        <v>5438.46488000667</v>
      </c>
    </row>
    <row r="71" customFormat="false" ht="12.8" hidden="false" customHeight="false" outlineLevel="0" collapsed="false">
      <c r="A71" s="67" t="n">
        <v>67</v>
      </c>
      <c r="B71" s="68" t="n">
        <f aca="false">EOMONTH(Input!$C$7,A71)</f>
        <v>44957</v>
      </c>
      <c r="C71" s="67" t="n">
        <f aca="false">DATEDIF(Input!$C$23,$B71,"Y")</f>
        <v>45</v>
      </c>
      <c r="E71" s="69" t="n">
        <f aca="false">IF($B71&gt;Input!$C$28,0,Input!$C$24*(1+Input!$C$26/100)^(DATEDIF(Input!$C$7,$B71,"Y")))</f>
        <v>7728.5656224</v>
      </c>
      <c r="F71" s="69" t="n">
        <f aca="false">-1*($E71*(Input!$C$11/100))</f>
        <v>-479.1710685888</v>
      </c>
      <c r="G71" s="69" t="n">
        <f aca="false">-1*($E71*(Input!$C$12/100))</f>
        <v>-112.0642015248</v>
      </c>
      <c r="H71" s="69" t="n">
        <f aca="false">IF($B71&gt;Input!$C$28,2*(Input!$C$27*(1+Input!$C$14/100)^(DATEDIF(Input!$C$7,$B71,"Y"))),(Input!$C$27*(1+Input!$C$14/100)^(DATEDIF(Input!$C$7,$B71,"Y"))))</f>
        <v>-255.0426655392</v>
      </c>
      <c r="I71" s="69" t="n">
        <f aca="false">IF($B71&gt;Input!$C$28,0,IF($E71*(Input!$C$32/100)&gt;(Input!$C$13/12),-1*(Input!$C$13/12),-1*$E71*(Input!$C$32/100)))</f>
        <v>-386.42828112</v>
      </c>
      <c r="J71" s="69" t="n">
        <f aca="false">IF($B71&gt;Input!$C$28,0,(-1)*($E71+$H71+$I71)*(Input!$C$9/100))</f>
        <v>-708.70946757408</v>
      </c>
      <c r="K71" s="69" t="n">
        <f aca="false">IF($B71&gt;Input!$C$28,0,(-1)*($E71+$H71+$I71)*(Input!$C$10/100))</f>
        <v>-348.685058046447</v>
      </c>
      <c r="L71" s="69" t="n">
        <f aca="false">$E71+$F71+$G71+$H71+$I71+$J71+$K71</f>
        <v>5438.46488000667</v>
      </c>
    </row>
    <row r="72" customFormat="false" ht="12.8" hidden="false" customHeight="false" outlineLevel="0" collapsed="false">
      <c r="A72" s="67" t="n">
        <v>68</v>
      </c>
      <c r="B72" s="68" t="n">
        <f aca="false">EOMONTH(Input!$C$7,A72)</f>
        <v>44985</v>
      </c>
      <c r="C72" s="67" t="n">
        <f aca="false">DATEDIF(Input!$C$23,$B72,"Y")</f>
        <v>45</v>
      </c>
      <c r="E72" s="69" t="n">
        <f aca="false">IF($B72&gt;Input!$C$28,0,Input!$C$24*(1+Input!$C$26/100)^(DATEDIF(Input!$C$7,$B72,"Y")))</f>
        <v>7728.5656224</v>
      </c>
      <c r="F72" s="69" t="n">
        <f aca="false">-1*($E72*(Input!$C$11/100))</f>
        <v>-479.1710685888</v>
      </c>
      <c r="G72" s="69" t="n">
        <f aca="false">-1*($E72*(Input!$C$12/100))</f>
        <v>-112.0642015248</v>
      </c>
      <c r="H72" s="69" t="n">
        <f aca="false">IF($B72&gt;Input!$C$28,2*(Input!$C$27*(1+Input!$C$14/100)^(DATEDIF(Input!$C$7,$B72,"Y"))),(Input!$C$27*(1+Input!$C$14/100)^(DATEDIF(Input!$C$7,$B72,"Y"))))</f>
        <v>-255.0426655392</v>
      </c>
      <c r="I72" s="69" t="n">
        <f aca="false">IF($B72&gt;Input!$C$28,0,IF($E72*(Input!$C$32/100)&gt;(Input!$C$13/12),-1*(Input!$C$13/12),-1*$E72*(Input!$C$32/100)))</f>
        <v>-386.42828112</v>
      </c>
      <c r="J72" s="69" t="n">
        <f aca="false">IF($B72&gt;Input!$C$28,0,(-1)*($E72+$H72+$I72)*(Input!$C$9/100))</f>
        <v>-708.70946757408</v>
      </c>
      <c r="K72" s="69" t="n">
        <f aca="false">IF($B72&gt;Input!$C$28,0,(-1)*($E72+$H72+$I72)*(Input!$C$10/100))</f>
        <v>-348.685058046447</v>
      </c>
      <c r="L72" s="69" t="n">
        <f aca="false">$E72+$F72+$G72+$H72+$I72+$J72+$K72</f>
        <v>5438.46488000667</v>
      </c>
    </row>
    <row r="73" customFormat="false" ht="12.8" hidden="false" customHeight="false" outlineLevel="0" collapsed="false">
      <c r="A73" s="67" t="n">
        <v>69</v>
      </c>
      <c r="B73" s="68" t="n">
        <f aca="false">EOMONTH(Input!$C$7,A73)</f>
        <v>45016</v>
      </c>
      <c r="C73" s="67" t="n">
        <f aca="false">DATEDIF(Input!$C$23,$B73,"Y")</f>
        <v>45</v>
      </c>
      <c r="E73" s="69" t="n">
        <f aca="false">IF($B73&gt;Input!$C$28,0,Input!$C$24*(1+Input!$C$26/100)^(DATEDIF(Input!$C$7,$B73,"Y")))</f>
        <v>7728.5656224</v>
      </c>
      <c r="F73" s="69" t="n">
        <f aca="false">-1*($E73*(Input!$C$11/100))</f>
        <v>-479.1710685888</v>
      </c>
      <c r="G73" s="69" t="n">
        <f aca="false">-1*($E73*(Input!$C$12/100))</f>
        <v>-112.0642015248</v>
      </c>
      <c r="H73" s="69" t="n">
        <f aca="false">IF($B73&gt;Input!$C$28,2*(Input!$C$27*(1+Input!$C$14/100)^(DATEDIF(Input!$C$7,$B73,"Y"))),(Input!$C$27*(1+Input!$C$14/100)^(DATEDIF(Input!$C$7,$B73,"Y"))))</f>
        <v>-255.0426655392</v>
      </c>
      <c r="I73" s="69" t="n">
        <f aca="false">IF($B73&gt;Input!$C$28,0,IF($E73*(Input!$C$32/100)&gt;(Input!$C$13/12),-1*(Input!$C$13/12),-1*$E73*(Input!$C$32/100)))</f>
        <v>-386.42828112</v>
      </c>
      <c r="J73" s="69" t="n">
        <f aca="false">IF($B73&gt;Input!$C$28,0,(-1)*($E73+$H73+$I73)*(Input!$C$9/100))</f>
        <v>-708.70946757408</v>
      </c>
      <c r="K73" s="69" t="n">
        <f aca="false">IF($B73&gt;Input!$C$28,0,(-1)*($E73+$H73+$I73)*(Input!$C$10/100))</f>
        <v>-348.685058046447</v>
      </c>
      <c r="L73" s="69" t="n">
        <f aca="false">$E73+$F73+$G73+$H73+$I73+$J73+$K73</f>
        <v>5438.46488000667</v>
      </c>
    </row>
    <row r="74" customFormat="false" ht="12.8" hidden="false" customHeight="false" outlineLevel="0" collapsed="false">
      <c r="A74" s="67" t="n">
        <v>70</v>
      </c>
      <c r="B74" s="68" t="n">
        <f aca="false">EOMONTH(Input!$C$7,A74)</f>
        <v>45046</v>
      </c>
      <c r="C74" s="67" t="n">
        <f aca="false">DATEDIF(Input!$C$23,$B74,"Y")</f>
        <v>45</v>
      </c>
      <c r="E74" s="69" t="n">
        <f aca="false">IF($B74&gt;Input!$C$28,0,Input!$C$24*(1+Input!$C$26/100)^(DATEDIF(Input!$C$7,$B74,"Y")))</f>
        <v>7728.5656224</v>
      </c>
      <c r="F74" s="69" t="n">
        <f aca="false">-1*($E74*(Input!$C$11/100))</f>
        <v>-479.1710685888</v>
      </c>
      <c r="G74" s="69" t="n">
        <f aca="false">-1*($E74*(Input!$C$12/100))</f>
        <v>-112.0642015248</v>
      </c>
      <c r="H74" s="69" t="n">
        <f aca="false">IF($B74&gt;Input!$C$28,2*(Input!$C$27*(1+Input!$C$14/100)^(DATEDIF(Input!$C$7,$B74,"Y"))),(Input!$C$27*(1+Input!$C$14/100)^(DATEDIF(Input!$C$7,$B74,"Y"))))</f>
        <v>-255.0426655392</v>
      </c>
      <c r="I74" s="69" t="n">
        <f aca="false">IF($B74&gt;Input!$C$28,0,IF($E74*(Input!$C$32/100)&gt;(Input!$C$13/12),-1*(Input!$C$13/12),-1*$E74*(Input!$C$32/100)))</f>
        <v>-386.42828112</v>
      </c>
      <c r="J74" s="69" t="n">
        <f aca="false">IF($B74&gt;Input!$C$28,0,(-1)*($E74+$H74+$I74)*(Input!$C$9/100))</f>
        <v>-708.70946757408</v>
      </c>
      <c r="K74" s="69" t="n">
        <f aca="false">IF($B74&gt;Input!$C$28,0,(-1)*($E74+$H74+$I74)*(Input!$C$10/100))</f>
        <v>-348.685058046447</v>
      </c>
      <c r="L74" s="69" t="n">
        <f aca="false">$E74+$F74+$G74+$H74+$I74+$J74+$K74</f>
        <v>5438.46488000667</v>
      </c>
    </row>
    <row r="75" customFormat="false" ht="12.8" hidden="false" customHeight="false" outlineLevel="0" collapsed="false">
      <c r="A75" s="67" t="n">
        <v>71</v>
      </c>
      <c r="B75" s="68" t="n">
        <f aca="false">EOMONTH(Input!$C$7,A75)</f>
        <v>45077</v>
      </c>
      <c r="C75" s="67" t="n">
        <f aca="false">DATEDIF(Input!$C$23,$B75,"Y")</f>
        <v>46</v>
      </c>
      <c r="E75" s="69" t="n">
        <f aca="false">IF($B75&gt;Input!$C$28,0,Input!$C$24*(1+Input!$C$26/100)^(DATEDIF(Input!$C$7,$B75,"Y")))</f>
        <v>7728.5656224</v>
      </c>
      <c r="F75" s="69" t="n">
        <f aca="false">-1*($E75*(Input!$C$11/100))</f>
        <v>-479.1710685888</v>
      </c>
      <c r="G75" s="69" t="n">
        <f aca="false">-1*($E75*(Input!$C$12/100))</f>
        <v>-112.0642015248</v>
      </c>
      <c r="H75" s="69" t="n">
        <f aca="false">IF($B75&gt;Input!$C$28,2*(Input!$C$27*(1+Input!$C$14/100)^(DATEDIF(Input!$C$7,$B75,"Y"))),(Input!$C$27*(1+Input!$C$14/100)^(DATEDIF(Input!$C$7,$B75,"Y"))))</f>
        <v>-255.0426655392</v>
      </c>
      <c r="I75" s="69" t="n">
        <f aca="false">IF($B75&gt;Input!$C$28,0,IF($E75*(Input!$C$32/100)&gt;(Input!$C$13/12),-1*(Input!$C$13/12),-1*$E75*(Input!$C$32/100)))</f>
        <v>-386.42828112</v>
      </c>
      <c r="J75" s="69" t="n">
        <f aca="false">IF($B75&gt;Input!$C$28,0,(-1)*($E75+$H75+$I75)*(Input!$C$9/100))</f>
        <v>-708.70946757408</v>
      </c>
      <c r="K75" s="69" t="n">
        <f aca="false">IF($B75&gt;Input!$C$28,0,(-1)*($E75+$H75+$I75)*(Input!$C$10/100))</f>
        <v>-348.685058046447</v>
      </c>
      <c r="L75" s="69" t="n">
        <f aca="false">$E75+$F75+$G75+$H75+$I75+$J75+$K75</f>
        <v>5438.46488000667</v>
      </c>
    </row>
    <row r="76" customFormat="false" ht="12.8" hidden="false" customHeight="false" outlineLevel="0" collapsed="false">
      <c r="A76" s="67" t="n">
        <v>72</v>
      </c>
      <c r="B76" s="68" t="n">
        <f aca="false">EOMONTH(Input!$C$7,A76)</f>
        <v>45107</v>
      </c>
      <c r="C76" s="67" t="n">
        <f aca="false">DATEDIF(Input!$C$23,$B76,"Y")</f>
        <v>46</v>
      </c>
      <c r="E76" s="69" t="n">
        <f aca="false">IF($B76&gt;Input!$C$28,0,Input!$C$24*(1+Input!$C$26/100)^(DATEDIF(Input!$C$7,$B76,"Y")))</f>
        <v>7883.136934848</v>
      </c>
      <c r="F76" s="69" t="n">
        <f aca="false">-1*($E76*(Input!$C$11/100))</f>
        <v>-488.754489960576</v>
      </c>
      <c r="G76" s="69" t="n">
        <f aca="false">-1*($E76*(Input!$C$12/100))</f>
        <v>-114.305485555296</v>
      </c>
      <c r="H76" s="69" t="n">
        <f aca="false">IF($B76&gt;Input!$C$28,2*(Input!$C$27*(1+Input!$C$14/100)^(DATEDIF(Input!$C$7,$B76,"Y"))),(Input!$C$27*(1+Input!$C$14/100)^(DATEDIF(Input!$C$7,$B76,"Y"))))</f>
        <v>-260.143518849984</v>
      </c>
      <c r="I76" s="69" t="n">
        <f aca="false">IF($B76&gt;Input!$C$28,0,IF($E76*(Input!$C$32/100)&gt;(Input!$C$13/12),-1*(Input!$C$13/12),-1*$E76*(Input!$C$32/100)))</f>
        <v>-394.1568467424</v>
      </c>
      <c r="J76" s="69" t="n">
        <f aca="false">IF($B76&gt;Input!$C$28,0,(-1)*($E76+$H76+$I76)*(Input!$C$9/100))</f>
        <v>-722.883656925562</v>
      </c>
      <c r="K76" s="69" t="n">
        <f aca="false">IF($B76&gt;Input!$C$28,0,(-1)*($E76+$H76+$I76)*(Input!$C$10/100))</f>
        <v>-355.658759207376</v>
      </c>
      <c r="L76" s="69" t="n">
        <f aca="false">$E76+$F76+$G76+$H76+$I76+$J76+$K76</f>
        <v>5547.23417760681</v>
      </c>
    </row>
    <row r="77" customFormat="false" ht="12.8" hidden="false" customHeight="false" outlineLevel="0" collapsed="false">
      <c r="A77" s="67" t="n">
        <v>73</v>
      </c>
      <c r="B77" s="68" t="n">
        <f aca="false">EOMONTH(Input!$C$7,A77)</f>
        <v>45138</v>
      </c>
      <c r="C77" s="67" t="n">
        <f aca="false">DATEDIF(Input!$C$23,$B77,"Y")</f>
        <v>46</v>
      </c>
      <c r="E77" s="69" t="n">
        <f aca="false">IF($B77&gt;Input!$C$28,0,Input!$C$24*(1+Input!$C$26/100)^(DATEDIF(Input!$C$7,$B77,"Y")))</f>
        <v>7883.136934848</v>
      </c>
      <c r="F77" s="69" t="n">
        <f aca="false">-1*($E77*(Input!$C$11/100))</f>
        <v>-488.754489960576</v>
      </c>
      <c r="G77" s="69" t="n">
        <f aca="false">-1*($E77*(Input!$C$12/100))</f>
        <v>-114.305485555296</v>
      </c>
      <c r="H77" s="69" t="n">
        <f aca="false">IF($B77&gt;Input!$C$28,2*(Input!$C$27*(1+Input!$C$14/100)^(DATEDIF(Input!$C$7,$B77,"Y"))),(Input!$C$27*(1+Input!$C$14/100)^(DATEDIF(Input!$C$7,$B77,"Y"))))</f>
        <v>-260.143518849984</v>
      </c>
      <c r="I77" s="69" t="n">
        <f aca="false">IF($B77&gt;Input!$C$28,0,IF($E77*(Input!$C$32/100)&gt;(Input!$C$13/12),-1*(Input!$C$13/12),-1*$E77*(Input!$C$32/100)))</f>
        <v>-394.1568467424</v>
      </c>
      <c r="J77" s="69" t="n">
        <f aca="false">IF($B77&gt;Input!$C$28,0,(-1)*($E77+$H77+$I77)*(Input!$C$9/100))</f>
        <v>-722.883656925562</v>
      </c>
      <c r="K77" s="69" t="n">
        <f aca="false">IF($B77&gt;Input!$C$28,0,(-1)*($E77+$H77+$I77)*(Input!$C$10/100))</f>
        <v>-355.658759207376</v>
      </c>
      <c r="L77" s="69" t="n">
        <f aca="false">$E77+$F77+$G77+$H77+$I77+$J77+$K77</f>
        <v>5547.23417760681</v>
      </c>
    </row>
    <row r="78" customFormat="false" ht="12.8" hidden="false" customHeight="false" outlineLevel="0" collapsed="false">
      <c r="A78" s="67" t="n">
        <v>74</v>
      </c>
      <c r="B78" s="68" t="n">
        <f aca="false">EOMONTH(Input!$C$7,A78)</f>
        <v>45169</v>
      </c>
      <c r="C78" s="67" t="n">
        <f aca="false">DATEDIF(Input!$C$23,$B78,"Y")</f>
        <v>46</v>
      </c>
      <c r="E78" s="69" t="n">
        <f aca="false">IF($B78&gt;Input!$C$28,0,Input!$C$24*(1+Input!$C$26/100)^(DATEDIF(Input!$C$7,$B78,"Y")))</f>
        <v>7883.136934848</v>
      </c>
      <c r="F78" s="69" t="n">
        <f aca="false">-1*($E78*(Input!$C$11/100))</f>
        <v>-488.754489960576</v>
      </c>
      <c r="G78" s="69" t="n">
        <f aca="false">-1*($E78*(Input!$C$12/100))</f>
        <v>-114.305485555296</v>
      </c>
      <c r="H78" s="69" t="n">
        <f aca="false">IF($B78&gt;Input!$C$28,2*(Input!$C$27*(1+Input!$C$14/100)^(DATEDIF(Input!$C$7,$B78,"Y"))),(Input!$C$27*(1+Input!$C$14/100)^(DATEDIF(Input!$C$7,$B78,"Y"))))</f>
        <v>-260.143518849984</v>
      </c>
      <c r="I78" s="69" t="n">
        <f aca="false">IF($B78&gt;Input!$C$28,0,IF($E78*(Input!$C$32/100)&gt;(Input!$C$13/12),-1*(Input!$C$13/12),-1*$E78*(Input!$C$32/100)))</f>
        <v>-394.1568467424</v>
      </c>
      <c r="J78" s="69" t="n">
        <f aca="false">IF($B78&gt;Input!$C$28,0,(-1)*($E78+$H78+$I78)*(Input!$C$9/100))</f>
        <v>-722.883656925562</v>
      </c>
      <c r="K78" s="69" t="n">
        <f aca="false">IF($B78&gt;Input!$C$28,0,(-1)*($E78+$H78+$I78)*(Input!$C$10/100))</f>
        <v>-355.658759207376</v>
      </c>
      <c r="L78" s="69" t="n">
        <f aca="false">$E78+$F78+$G78+$H78+$I78+$J78+$K78</f>
        <v>5547.23417760681</v>
      </c>
    </row>
    <row r="79" customFormat="false" ht="12.8" hidden="false" customHeight="false" outlineLevel="0" collapsed="false">
      <c r="A79" s="67" t="n">
        <v>75</v>
      </c>
      <c r="B79" s="68" t="n">
        <f aca="false">EOMONTH(Input!$C$7,A79)</f>
        <v>45199</v>
      </c>
      <c r="C79" s="67" t="n">
        <f aca="false">DATEDIF(Input!$C$23,$B79,"Y")</f>
        <v>46</v>
      </c>
      <c r="E79" s="69" t="n">
        <f aca="false">IF($B79&gt;Input!$C$28,0,Input!$C$24*(1+Input!$C$26/100)^(DATEDIF(Input!$C$7,$B79,"Y")))</f>
        <v>7883.136934848</v>
      </c>
      <c r="F79" s="69" t="n">
        <f aca="false">-1*($E79*(Input!$C$11/100))</f>
        <v>-488.754489960576</v>
      </c>
      <c r="G79" s="69" t="n">
        <f aca="false">-1*($E79*(Input!$C$12/100))</f>
        <v>-114.305485555296</v>
      </c>
      <c r="H79" s="69" t="n">
        <f aca="false">IF($B79&gt;Input!$C$28,2*(Input!$C$27*(1+Input!$C$14/100)^(DATEDIF(Input!$C$7,$B79,"Y"))),(Input!$C$27*(1+Input!$C$14/100)^(DATEDIF(Input!$C$7,$B79,"Y"))))</f>
        <v>-260.143518849984</v>
      </c>
      <c r="I79" s="69" t="n">
        <f aca="false">IF($B79&gt;Input!$C$28,0,IF($E79*(Input!$C$32/100)&gt;(Input!$C$13/12),-1*(Input!$C$13/12),-1*$E79*(Input!$C$32/100)))</f>
        <v>-394.1568467424</v>
      </c>
      <c r="J79" s="69" t="n">
        <f aca="false">IF($B79&gt;Input!$C$28,0,(-1)*($E79+$H79+$I79)*(Input!$C$9/100))</f>
        <v>-722.883656925562</v>
      </c>
      <c r="K79" s="69" t="n">
        <f aca="false">IF($B79&gt;Input!$C$28,0,(-1)*($E79+$H79+$I79)*(Input!$C$10/100))</f>
        <v>-355.658759207376</v>
      </c>
      <c r="L79" s="69" t="n">
        <f aca="false">$E79+$F79+$G79+$H79+$I79+$J79+$K79</f>
        <v>5547.23417760681</v>
      </c>
    </row>
    <row r="80" customFormat="false" ht="12.8" hidden="false" customHeight="false" outlineLevel="0" collapsed="false">
      <c r="A80" s="67" t="n">
        <v>76</v>
      </c>
      <c r="B80" s="68" t="n">
        <f aca="false">EOMONTH(Input!$C$7,A80)</f>
        <v>45230</v>
      </c>
      <c r="C80" s="67" t="n">
        <f aca="false">DATEDIF(Input!$C$23,$B80,"Y")</f>
        <v>46</v>
      </c>
      <c r="E80" s="69" t="n">
        <f aca="false">IF($B80&gt;Input!$C$28,0,Input!$C$24*(1+Input!$C$26/100)^(DATEDIF(Input!$C$7,$B80,"Y")))</f>
        <v>7883.136934848</v>
      </c>
      <c r="F80" s="69" t="n">
        <f aca="false">-1*($E80*(Input!$C$11/100))</f>
        <v>-488.754489960576</v>
      </c>
      <c r="G80" s="69" t="n">
        <f aca="false">-1*($E80*(Input!$C$12/100))</f>
        <v>-114.305485555296</v>
      </c>
      <c r="H80" s="69" t="n">
        <f aca="false">IF($B80&gt;Input!$C$28,2*(Input!$C$27*(1+Input!$C$14/100)^(DATEDIF(Input!$C$7,$B80,"Y"))),(Input!$C$27*(1+Input!$C$14/100)^(DATEDIF(Input!$C$7,$B80,"Y"))))</f>
        <v>-260.143518849984</v>
      </c>
      <c r="I80" s="69" t="n">
        <f aca="false">IF($B80&gt;Input!$C$28,0,IF($E80*(Input!$C$32/100)&gt;(Input!$C$13/12),-1*(Input!$C$13/12),-1*$E80*(Input!$C$32/100)))</f>
        <v>-394.1568467424</v>
      </c>
      <c r="J80" s="69" t="n">
        <f aca="false">IF($B80&gt;Input!$C$28,0,(-1)*($E80+$H80+$I80)*(Input!$C$9/100))</f>
        <v>-722.883656925562</v>
      </c>
      <c r="K80" s="69" t="n">
        <f aca="false">IF($B80&gt;Input!$C$28,0,(-1)*($E80+$H80+$I80)*(Input!$C$10/100))</f>
        <v>-355.658759207376</v>
      </c>
      <c r="L80" s="69" t="n">
        <f aca="false">$E80+$F80+$G80+$H80+$I80+$J80+$K80</f>
        <v>5547.23417760681</v>
      </c>
    </row>
    <row r="81" customFormat="false" ht="12.8" hidden="false" customHeight="false" outlineLevel="0" collapsed="false">
      <c r="A81" s="67" t="n">
        <v>77</v>
      </c>
      <c r="B81" s="68" t="n">
        <f aca="false">EOMONTH(Input!$C$7,A81)</f>
        <v>45260</v>
      </c>
      <c r="C81" s="67" t="n">
        <f aca="false">DATEDIF(Input!$C$23,$B81,"Y")</f>
        <v>46</v>
      </c>
      <c r="E81" s="69" t="n">
        <f aca="false">IF($B81&gt;Input!$C$28,0,Input!$C$24*(1+Input!$C$26/100)^(DATEDIF(Input!$C$7,$B81,"Y")))</f>
        <v>7883.136934848</v>
      </c>
      <c r="F81" s="69" t="n">
        <f aca="false">-1*($E81*(Input!$C$11/100))</f>
        <v>-488.754489960576</v>
      </c>
      <c r="G81" s="69" t="n">
        <f aca="false">-1*($E81*(Input!$C$12/100))</f>
        <v>-114.305485555296</v>
      </c>
      <c r="H81" s="69" t="n">
        <f aca="false">IF($B81&gt;Input!$C$28,2*(Input!$C$27*(1+Input!$C$14/100)^(DATEDIF(Input!$C$7,$B81,"Y"))),(Input!$C$27*(1+Input!$C$14/100)^(DATEDIF(Input!$C$7,$B81,"Y"))))</f>
        <v>-260.143518849984</v>
      </c>
      <c r="I81" s="69" t="n">
        <f aca="false">IF($B81&gt;Input!$C$28,0,IF($E81*(Input!$C$32/100)&gt;(Input!$C$13/12),-1*(Input!$C$13/12),-1*$E81*(Input!$C$32/100)))</f>
        <v>-394.1568467424</v>
      </c>
      <c r="J81" s="69" t="n">
        <f aca="false">IF($B81&gt;Input!$C$28,0,(-1)*($E81+$H81+$I81)*(Input!$C$9/100))</f>
        <v>-722.883656925562</v>
      </c>
      <c r="K81" s="69" t="n">
        <f aca="false">IF($B81&gt;Input!$C$28,0,(-1)*($E81+$H81+$I81)*(Input!$C$10/100))</f>
        <v>-355.658759207376</v>
      </c>
      <c r="L81" s="69" t="n">
        <f aca="false">$E81+$F81+$G81+$H81+$I81+$J81+$K81</f>
        <v>5547.23417760681</v>
      </c>
    </row>
    <row r="82" customFormat="false" ht="12.8" hidden="false" customHeight="false" outlineLevel="0" collapsed="false">
      <c r="A82" s="67" t="n">
        <v>78</v>
      </c>
      <c r="B82" s="68" t="n">
        <f aca="false">EOMONTH(Input!$C$7,A82)</f>
        <v>45291</v>
      </c>
      <c r="C82" s="67" t="n">
        <f aca="false">DATEDIF(Input!$C$23,$B82,"Y")</f>
        <v>46</v>
      </c>
      <c r="E82" s="69" t="n">
        <f aca="false">IF($B82&gt;Input!$C$28,0,Input!$C$24*(1+Input!$C$26/100)^(DATEDIF(Input!$C$7,$B82,"Y")))</f>
        <v>7883.136934848</v>
      </c>
      <c r="F82" s="69" t="n">
        <f aca="false">-1*($E82*(Input!$C$11/100))</f>
        <v>-488.754489960576</v>
      </c>
      <c r="G82" s="69" t="n">
        <f aca="false">-1*($E82*(Input!$C$12/100))</f>
        <v>-114.305485555296</v>
      </c>
      <c r="H82" s="69" t="n">
        <f aca="false">IF($B82&gt;Input!$C$28,2*(Input!$C$27*(1+Input!$C$14/100)^(DATEDIF(Input!$C$7,$B82,"Y"))),(Input!$C$27*(1+Input!$C$14/100)^(DATEDIF(Input!$C$7,$B82,"Y"))))</f>
        <v>-260.143518849984</v>
      </c>
      <c r="I82" s="69" t="n">
        <f aca="false">IF($B82&gt;Input!$C$28,0,IF($E82*(Input!$C$32/100)&gt;(Input!$C$13/12),-1*(Input!$C$13/12),-1*$E82*(Input!$C$32/100)))</f>
        <v>-394.1568467424</v>
      </c>
      <c r="J82" s="69" t="n">
        <f aca="false">IF($B82&gt;Input!$C$28,0,(-1)*($E82+$H82+$I82)*(Input!$C$9/100))</f>
        <v>-722.883656925562</v>
      </c>
      <c r="K82" s="69" t="n">
        <f aca="false">IF($B82&gt;Input!$C$28,0,(-1)*($E82+$H82+$I82)*(Input!$C$10/100))</f>
        <v>-355.658759207376</v>
      </c>
      <c r="L82" s="69" t="n">
        <f aca="false">$E82+$F82+$G82+$H82+$I82+$J82+$K82</f>
        <v>5547.23417760681</v>
      </c>
    </row>
    <row r="83" customFormat="false" ht="12.8" hidden="false" customHeight="false" outlineLevel="0" collapsed="false">
      <c r="A83" s="67" t="n">
        <v>79</v>
      </c>
      <c r="B83" s="68" t="n">
        <f aca="false">EOMONTH(Input!$C$7,A83)</f>
        <v>45322</v>
      </c>
      <c r="C83" s="67" t="n">
        <f aca="false">DATEDIF(Input!$C$23,$B83,"Y")</f>
        <v>46</v>
      </c>
      <c r="E83" s="69" t="n">
        <f aca="false">IF($B83&gt;Input!$C$28,0,Input!$C$24*(1+Input!$C$26/100)^(DATEDIF(Input!$C$7,$B83,"Y")))</f>
        <v>7883.136934848</v>
      </c>
      <c r="F83" s="69" t="n">
        <f aca="false">-1*($E83*(Input!$C$11/100))</f>
        <v>-488.754489960576</v>
      </c>
      <c r="G83" s="69" t="n">
        <f aca="false">-1*($E83*(Input!$C$12/100))</f>
        <v>-114.305485555296</v>
      </c>
      <c r="H83" s="69" t="n">
        <f aca="false">IF($B83&gt;Input!$C$28,2*(Input!$C$27*(1+Input!$C$14/100)^(DATEDIF(Input!$C$7,$B83,"Y"))),(Input!$C$27*(1+Input!$C$14/100)^(DATEDIF(Input!$C$7,$B83,"Y"))))</f>
        <v>-260.143518849984</v>
      </c>
      <c r="I83" s="69" t="n">
        <f aca="false">IF($B83&gt;Input!$C$28,0,IF($E83*(Input!$C$32/100)&gt;(Input!$C$13/12),-1*(Input!$C$13/12),-1*$E83*(Input!$C$32/100)))</f>
        <v>-394.1568467424</v>
      </c>
      <c r="J83" s="69" t="n">
        <f aca="false">IF($B83&gt;Input!$C$28,0,(-1)*($E83+$H83+$I83)*(Input!$C$9/100))</f>
        <v>-722.883656925562</v>
      </c>
      <c r="K83" s="69" t="n">
        <f aca="false">IF($B83&gt;Input!$C$28,0,(-1)*($E83+$H83+$I83)*(Input!$C$10/100))</f>
        <v>-355.658759207376</v>
      </c>
      <c r="L83" s="69" t="n">
        <f aca="false">$E83+$F83+$G83+$H83+$I83+$J83+$K83</f>
        <v>5547.23417760681</v>
      </c>
    </row>
    <row r="84" customFormat="false" ht="12.8" hidden="false" customHeight="false" outlineLevel="0" collapsed="false">
      <c r="A84" s="67" t="n">
        <v>80</v>
      </c>
      <c r="B84" s="68" t="n">
        <f aca="false">EOMONTH(Input!$C$7,A84)</f>
        <v>45351</v>
      </c>
      <c r="C84" s="67" t="n">
        <f aca="false">DATEDIF(Input!$C$23,$B84,"Y")</f>
        <v>46</v>
      </c>
      <c r="E84" s="69" t="n">
        <f aca="false">IF($B84&gt;Input!$C$28,0,Input!$C$24*(1+Input!$C$26/100)^(DATEDIF(Input!$C$7,$B84,"Y")))</f>
        <v>7883.136934848</v>
      </c>
      <c r="F84" s="69" t="n">
        <f aca="false">-1*($E84*(Input!$C$11/100))</f>
        <v>-488.754489960576</v>
      </c>
      <c r="G84" s="69" t="n">
        <f aca="false">-1*($E84*(Input!$C$12/100))</f>
        <v>-114.305485555296</v>
      </c>
      <c r="H84" s="69" t="n">
        <f aca="false">IF($B84&gt;Input!$C$28,2*(Input!$C$27*(1+Input!$C$14/100)^(DATEDIF(Input!$C$7,$B84,"Y"))),(Input!$C$27*(1+Input!$C$14/100)^(DATEDIF(Input!$C$7,$B84,"Y"))))</f>
        <v>-260.143518849984</v>
      </c>
      <c r="I84" s="69" t="n">
        <f aca="false">IF($B84&gt;Input!$C$28,0,IF($E84*(Input!$C$32/100)&gt;(Input!$C$13/12),-1*(Input!$C$13/12),-1*$E84*(Input!$C$32/100)))</f>
        <v>-394.1568467424</v>
      </c>
      <c r="J84" s="69" t="n">
        <f aca="false">IF($B84&gt;Input!$C$28,0,(-1)*($E84+$H84+$I84)*(Input!$C$9/100))</f>
        <v>-722.883656925562</v>
      </c>
      <c r="K84" s="69" t="n">
        <f aca="false">IF($B84&gt;Input!$C$28,0,(-1)*($E84+$H84+$I84)*(Input!$C$10/100))</f>
        <v>-355.658759207376</v>
      </c>
      <c r="L84" s="69" t="n">
        <f aca="false">$E84+$F84+$G84+$H84+$I84+$J84+$K84</f>
        <v>5547.23417760681</v>
      </c>
    </row>
    <row r="85" customFormat="false" ht="12.8" hidden="false" customHeight="false" outlineLevel="0" collapsed="false">
      <c r="A85" s="67" t="n">
        <v>81</v>
      </c>
      <c r="B85" s="68" t="n">
        <f aca="false">EOMONTH(Input!$C$7,A85)</f>
        <v>45382</v>
      </c>
      <c r="C85" s="67" t="n">
        <f aca="false">DATEDIF(Input!$C$23,$B85,"Y")</f>
        <v>46</v>
      </c>
      <c r="E85" s="69" t="n">
        <f aca="false">IF($B85&gt;Input!$C$28,0,Input!$C$24*(1+Input!$C$26/100)^(DATEDIF(Input!$C$7,$B85,"Y")))</f>
        <v>7883.136934848</v>
      </c>
      <c r="F85" s="69" t="n">
        <f aca="false">-1*($E85*(Input!$C$11/100))</f>
        <v>-488.754489960576</v>
      </c>
      <c r="G85" s="69" t="n">
        <f aca="false">-1*($E85*(Input!$C$12/100))</f>
        <v>-114.305485555296</v>
      </c>
      <c r="H85" s="69" t="n">
        <f aca="false">IF($B85&gt;Input!$C$28,2*(Input!$C$27*(1+Input!$C$14/100)^(DATEDIF(Input!$C$7,$B85,"Y"))),(Input!$C$27*(1+Input!$C$14/100)^(DATEDIF(Input!$C$7,$B85,"Y"))))</f>
        <v>-260.143518849984</v>
      </c>
      <c r="I85" s="69" t="n">
        <f aca="false">IF($B85&gt;Input!$C$28,0,IF($E85*(Input!$C$32/100)&gt;(Input!$C$13/12),-1*(Input!$C$13/12),-1*$E85*(Input!$C$32/100)))</f>
        <v>-394.1568467424</v>
      </c>
      <c r="J85" s="69" t="n">
        <f aca="false">IF($B85&gt;Input!$C$28,0,(-1)*($E85+$H85+$I85)*(Input!$C$9/100))</f>
        <v>-722.883656925562</v>
      </c>
      <c r="K85" s="69" t="n">
        <f aca="false">IF($B85&gt;Input!$C$28,0,(-1)*($E85+$H85+$I85)*(Input!$C$10/100))</f>
        <v>-355.658759207376</v>
      </c>
      <c r="L85" s="69" t="n">
        <f aca="false">$E85+$F85+$G85+$H85+$I85+$J85+$K85</f>
        <v>5547.23417760681</v>
      </c>
    </row>
    <row r="86" customFormat="false" ht="12.8" hidden="false" customHeight="false" outlineLevel="0" collapsed="false">
      <c r="A86" s="67" t="n">
        <v>82</v>
      </c>
      <c r="B86" s="68" t="n">
        <f aca="false">EOMONTH(Input!$C$7,A86)</f>
        <v>45412</v>
      </c>
      <c r="C86" s="67" t="n">
        <f aca="false">DATEDIF(Input!$C$23,$B86,"Y")</f>
        <v>46</v>
      </c>
      <c r="E86" s="69" t="n">
        <f aca="false">IF($B86&gt;Input!$C$28,0,Input!$C$24*(1+Input!$C$26/100)^(DATEDIF(Input!$C$7,$B86,"Y")))</f>
        <v>7883.136934848</v>
      </c>
      <c r="F86" s="69" t="n">
        <f aca="false">-1*($E86*(Input!$C$11/100))</f>
        <v>-488.754489960576</v>
      </c>
      <c r="G86" s="69" t="n">
        <f aca="false">-1*($E86*(Input!$C$12/100))</f>
        <v>-114.305485555296</v>
      </c>
      <c r="H86" s="69" t="n">
        <f aca="false">IF($B86&gt;Input!$C$28,2*(Input!$C$27*(1+Input!$C$14/100)^(DATEDIF(Input!$C$7,$B86,"Y"))),(Input!$C$27*(1+Input!$C$14/100)^(DATEDIF(Input!$C$7,$B86,"Y"))))</f>
        <v>-260.143518849984</v>
      </c>
      <c r="I86" s="69" t="n">
        <f aca="false">IF($B86&gt;Input!$C$28,0,IF($E86*(Input!$C$32/100)&gt;(Input!$C$13/12),-1*(Input!$C$13/12),-1*$E86*(Input!$C$32/100)))</f>
        <v>-394.1568467424</v>
      </c>
      <c r="J86" s="69" t="n">
        <f aca="false">IF($B86&gt;Input!$C$28,0,(-1)*($E86+$H86+$I86)*(Input!$C$9/100))</f>
        <v>-722.883656925562</v>
      </c>
      <c r="K86" s="69" t="n">
        <f aca="false">IF($B86&gt;Input!$C$28,0,(-1)*($E86+$H86+$I86)*(Input!$C$10/100))</f>
        <v>-355.658759207376</v>
      </c>
      <c r="L86" s="69" t="n">
        <f aca="false">$E86+$F86+$G86+$H86+$I86+$J86+$K86</f>
        <v>5547.23417760681</v>
      </c>
    </row>
    <row r="87" customFormat="false" ht="12.8" hidden="false" customHeight="false" outlineLevel="0" collapsed="false">
      <c r="A87" s="67" t="n">
        <v>83</v>
      </c>
      <c r="B87" s="68" t="n">
        <f aca="false">EOMONTH(Input!$C$7,A87)</f>
        <v>45443</v>
      </c>
      <c r="C87" s="67" t="n">
        <f aca="false">DATEDIF(Input!$C$23,$B87,"Y")</f>
        <v>47</v>
      </c>
      <c r="E87" s="69" t="n">
        <f aca="false">IF($B87&gt;Input!$C$28,0,Input!$C$24*(1+Input!$C$26/100)^(DATEDIF(Input!$C$7,$B87,"Y")))</f>
        <v>7883.136934848</v>
      </c>
      <c r="F87" s="69" t="n">
        <f aca="false">-1*($E87*(Input!$C$11/100))</f>
        <v>-488.754489960576</v>
      </c>
      <c r="G87" s="69" t="n">
        <f aca="false">-1*($E87*(Input!$C$12/100))</f>
        <v>-114.305485555296</v>
      </c>
      <c r="H87" s="69" t="n">
        <f aca="false">IF($B87&gt;Input!$C$28,2*(Input!$C$27*(1+Input!$C$14/100)^(DATEDIF(Input!$C$7,$B87,"Y"))),(Input!$C$27*(1+Input!$C$14/100)^(DATEDIF(Input!$C$7,$B87,"Y"))))</f>
        <v>-260.143518849984</v>
      </c>
      <c r="I87" s="69" t="n">
        <f aca="false">IF($B87&gt;Input!$C$28,0,IF($E87*(Input!$C$32/100)&gt;(Input!$C$13/12),-1*(Input!$C$13/12),-1*$E87*(Input!$C$32/100)))</f>
        <v>-394.1568467424</v>
      </c>
      <c r="J87" s="69" t="n">
        <f aca="false">IF($B87&gt;Input!$C$28,0,(-1)*($E87+$H87+$I87)*(Input!$C$9/100))</f>
        <v>-722.883656925562</v>
      </c>
      <c r="K87" s="69" t="n">
        <f aca="false">IF($B87&gt;Input!$C$28,0,(-1)*($E87+$H87+$I87)*(Input!$C$10/100))</f>
        <v>-355.658759207376</v>
      </c>
      <c r="L87" s="69" t="n">
        <f aca="false">$E87+$F87+$G87+$H87+$I87+$J87+$K87</f>
        <v>5547.23417760681</v>
      </c>
    </row>
    <row r="88" customFormat="false" ht="12.8" hidden="false" customHeight="false" outlineLevel="0" collapsed="false">
      <c r="A88" s="67" t="n">
        <v>84</v>
      </c>
      <c r="B88" s="68" t="n">
        <f aca="false">EOMONTH(Input!$C$7,A88)</f>
        <v>45473</v>
      </c>
      <c r="C88" s="67" t="n">
        <f aca="false">DATEDIF(Input!$C$23,$B88,"Y")</f>
        <v>47</v>
      </c>
      <c r="E88" s="69" t="n">
        <f aca="false">IF($B88&gt;Input!$C$28,0,Input!$C$24*(1+Input!$C$26/100)^(DATEDIF(Input!$C$7,$B88,"Y")))</f>
        <v>8040.79967354496</v>
      </c>
      <c r="F88" s="69" t="n">
        <f aca="false">-1*($E88*(Input!$C$11/100))</f>
        <v>-498.529579759788</v>
      </c>
      <c r="G88" s="69" t="n">
        <f aca="false">-1*($E88*(Input!$C$12/100))</f>
        <v>-116.591595266402</v>
      </c>
      <c r="H88" s="69" t="n">
        <f aca="false">IF($B88&gt;Input!$C$28,2*(Input!$C$27*(1+Input!$C$14/100)^(DATEDIF(Input!$C$7,$B88,"Y"))),(Input!$C$27*(1+Input!$C$14/100)^(DATEDIF(Input!$C$7,$B88,"Y"))))</f>
        <v>-265.346389226984</v>
      </c>
      <c r="I88" s="69" t="n">
        <f aca="false">IF($B88&gt;Input!$C$28,0,IF($E88*(Input!$C$32/100)&gt;(Input!$C$13/12),-1*(Input!$C$13/12),-1*$E88*(Input!$C$32/100)))</f>
        <v>-402.039983677248</v>
      </c>
      <c r="J88" s="69" t="n">
        <f aca="false">IF($B88&gt;Input!$C$28,0,(-1)*($E88+$H88+$I88)*(Input!$C$9/100))</f>
        <v>-737.341330064073</v>
      </c>
      <c r="K88" s="69" t="n">
        <f aca="false">IF($B88&gt;Input!$C$28,0,(-1)*($E88+$H88+$I88)*(Input!$C$10/100))</f>
        <v>-362.771934391524</v>
      </c>
      <c r="L88" s="69" t="n">
        <f aca="false">$E88+$F88+$G88+$H88+$I88+$J88+$K88</f>
        <v>5658.17886115894</v>
      </c>
    </row>
    <row r="89" customFormat="false" ht="12.8" hidden="false" customHeight="false" outlineLevel="0" collapsed="false">
      <c r="A89" s="67" t="n">
        <v>85</v>
      </c>
      <c r="B89" s="68" t="n">
        <f aca="false">EOMONTH(Input!$C$7,A89)</f>
        <v>45504</v>
      </c>
      <c r="C89" s="67" t="n">
        <f aca="false">DATEDIF(Input!$C$23,$B89,"Y")</f>
        <v>47</v>
      </c>
      <c r="E89" s="69" t="n">
        <f aca="false">IF($B89&gt;Input!$C$28,0,Input!$C$24*(1+Input!$C$26/100)^(DATEDIF(Input!$C$7,$B89,"Y")))</f>
        <v>8040.79967354496</v>
      </c>
      <c r="F89" s="69" t="n">
        <f aca="false">-1*($E89*(Input!$C$11/100))</f>
        <v>-498.529579759788</v>
      </c>
      <c r="G89" s="69" t="n">
        <f aca="false">-1*($E89*(Input!$C$12/100))</f>
        <v>-116.591595266402</v>
      </c>
      <c r="H89" s="69" t="n">
        <f aca="false">IF($B89&gt;Input!$C$28,2*(Input!$C$27*(1+Input!$C$14/100)^(DATEDIF(Input!$C$7,$B89,"Y"))),(Input!$C$27*(1+Input!$C$14/100)^(DATEDIF(Input!$C$7,$B89,"Y"))))</f>
        <v>-265.346389226984</v>
      </c>
      <c r="I89" s="69" t="n">
        <f aca="false">IF($B89&gt;Input!$C$28,0,IF($E89*(Input!$C$32/100)&gt;(Input!$C$13/12),-1*(Input!$C$13/12),-1*$E89*(Input!$C$32/100)))</f>
        <v>-402.039983677248</v>
      </c>
      <c r="J89" s="69" t="n">
        <f aca="false">IF($B89&gt;Input!$C$28,0,(-1)*($E89+$H89+$I89)*(Input!$C$9/100))</f>
        <v>-737.341330064073</v>
      </c>
      <c r="K89" s="69" t="n">
        <f aca="false">IF($B89&gt;Input!$C$28,0,(-1)*($E89+$H89+$I89)*(Input!$C$10/100))</f>
        <v>-362.771934391524</v>
      </c>
      <c r="L89" s="69" t="n">
        <f aca="false">$E89+$F89+$G89+$H89+$I89+$J89+$K89</f>
        <v>5658.17886115894</v>
      </c>
    </row>
    <row r="90" customFormat="false" ht="12.8" hidden="false" customHeight="false" outlineLevel="0" collapsed="false">
      <c r="A90" s="67" t="n">
        <v>86</v>
      </c>
      <c r="B90" s="68" t="n">
        <f aca="false">EOMONTH(Input!$C$7,A90)</f>
        <v>45535</v>
      </c>
      <c r="C90" s="67" t="n">
        <f aca="false">DATEDIF(Input!$C$23,$B90,"Y")</f>
        <v>47</v>
      </c>
      <c r="E90" s="69" t="n">
        <f aca="false">IF($B90&gt;Input!$C$28,0,Input!$C$24*(1+Input!$C$26/100)^(DATEDIF(Input!$C$7,$B90,"Y")))</f>
        <v>8040.79967354496</v>
      </c>
      <c r="F90" s="69" t="n">
        <f aca="false">-1*($E90*(Input!$C$11/100))</f>
        <v>-498.529579759788</v>
      </c>
      <c r="G90" s="69" t="n">
        <f aca="false">-1*($E90*(Input!$C$12/100))</f>
        <v>-116.591595266402</v>
      </c>
      <c r="H90" s="69" t="n">
        <f aca="false">IF($B90&gt;Input!$C$28,2*(Input!$C$27*(1+Input!$C$14/100)^(DATEDIF(Input!$C$7,$B90,"Y"))),(Input!$C$27*(1+Input!$C$14/100)^(DATEDIF(Input!$C$7,$B90,"Y"))))</f>
        <v>-265.346389226984</v>
      </c>
      <c r="I90" s="69" t="n">
        <f aca="false">IF($B90&gt;Input!$C$28,0,IF($E90*(Input!$C$32/100)&gt;(Input!$C$13/12),-1*(Input!$C$13/12),-1*$E90*(Input!$C$32/100)))</f>
        <v>-402.039983677248</v>
      </c>
      <c r="J90" s="69" t="n">
        <f aca="false">IF($B90&gt;Input!$C$28,0,(-1)*($E90+$H90+$I90)*(Input!$C$9/100))</f>
        <v>-737.341330064073</v>
      </c>
      <c r="K90" s="69" t="n">
        <f aca="false">IF($B90&gt;Input!$C$28,0,(-1)*($E90+$H90+$I90)*(Input!$C$10/100))</f>
        <v>-362.771934391524</v>
      </c>
      <c r="L90" s="69" t="n">
        <f aca="false">$E90+$F90+$G90+$H90+$I90+$J90+$K90</f>
        <v>5658.17886115894</v>
      </c>
    </row>
    <row r="91" customFormat="false" ht="12.8" hidden="false" customHeight="false" outlineLevel="0" collapsed="false">
      <c r="A91" s="67" t="n">
        <v>87</v>
      </c>
      <c r="B91" s="68" t="n">
        <f aca="false">EOMONTH(Input!$C$7,A91)</f>
        <v>45565</v>
      </c>
      <c r="C91" s="67" t="n">
        <f aca="false">DATEDIF(Input!$C$23,$B91,"Y")</f>
        <v>47</v>
      </c>
      <c r="E91" s="69" t="n">
        <f aca="false">IF($B91&gt;Input!$C$28,0,Input!$C$24*(1+Input!$C$26/100)^(DATEDIF(Input!$C$7,$B91,"Y")))</f>
        <v>8040.79967354496</v>
      </c>
      <c r="F91" s="69" t="n">
        <f aca="false">-1*($E91*(Input!$C$11/100))</f>
        <v>-498.529579759788</v>
      </c>
      <c r="G91" s="69" t="n">
        <f aca="false">-1*($E91*(Input!$C$12/100))</f>
        <v>-116.591595266402</v>
      </c>
      <c r="H91" s="69" t="n">
        <f aca="false">IF($B91&gt;Input!$C$28,2*(Input!$C$27*(1+Input!$C$14/100)^(DATEDIF(Input!$C$7,$B91,"Y"))),(Input!$C$27*(1+Input!$C$14/100)^(DATEDIF(Input!$C$7,$B91,"Y"))))</f>
        <v>-265.346389226984</v>
      </c>
      <c r="I91" s="69" t="n">
        <f aca="false">IF($B91&gt;Input!$C$28,0,IF($E91*(Input!$C$32/100)&gt;(Input!$C$13/12),-1*(Input!$C$13/12),-1*$E91*(Input!$C$32/100)))</f>
        <v>-402.039983677248</v>
      </c>
      <c r="J91" s="69" t="n">
        <f aca="false">IF($B91&gt;Input!$C$28,0,(-1)*($E91+$H91+$I91)*(Input!$C$9/100))</f>
        <v>-737.341330064073</v>
      </c>
      <c r="K91" s="69" t="n">
        <f aca="false">IF($B91&gt;Input!$C$28,0,(-1)*($E91+$H91+$I91)*(Input!$C$10/100))</f>
        <v>-362.771934391524</v>
      </c>
      <c r="L91" s="69" t="n">
        <f aca="false">$E91+$F91+$G91+$H91+$I91+$J91+$K91</f>
        <v>5658.17886115894</v>
      </c>
    </row>
    <row r="92" customFormat="false" ht="12.8" hidden="false" customHeight="false" outlineLevel="0" collapsed="false">
      <c r="A92" s="67" t="n">
        <v>88</v>
      </c>
      <c r="B92" s="68" t="n">
        <f aca="false">EOMONTH(Input!$C$7,A92)</f>
        <v>45596</v>
      </c>
      <c r="C92" s="67" t="n">
        <f aca="false">DATEDIF(Input!$C$23,$B92,"Y")</f>
        <v>47</v>
      </c>
      <c r="E92" s="69" t="n">
        <f aca="false">IF($B92&gt;Input!$C$28,0,Input!$C$24*(1+Input!$C$26/100)^(DATEDIF(Input!$C$7,$B92,"Y")))</f>
        <v>8040.79967354496</v>
      </c>
      <c r="F92" s="69" t="n">
        <f aca="false">-1*($E92*(Input!$C$11/100))</f>
        <v>-498.529579759788</v>
      </c>
      <c r="G92" s="69" t="n">
        <f aca="false">-1*($E92*(Input!$C$12/100))</f>
        <v>-116.591595266402</v>
      </c>
      <c r="H92" s="69" t="n">
        <f aca="false">IF($B92&gt;Input!$C$28,2*(Input!$C$27*(1+Input!$C$14/100)^(DATEDIF(Input!$C$7,$B92,"Y"))),(Input!$C$27*(1+Input!$C$14/100)^(DATEDIF(Input!$C$7,$B92,"Y"))))</f>
        <v>-265.346389226984</v>
      </c>
      <c r="I92" s="69" t="n">
        <f aca="false">IF($B92&gt;Input!$C$28,0,IF($E92*(Input!$C$32/100)&gt;(Input!$C$13/12),-1*(Input!$C$13/12),-1*$E92*(Input!$C$32/100)))</f>
        <v>-402.039983677248</v>
      </c>
      <c r="J92" s="69" t="n">
        <f aca="false">IF($B92&gt;Input!$C$28,0,(-1)*($E92+$H92+$I92)*(Input!$C$9/100))</f>
        <v>-737.341330064073</v>
      </c>
      <c r="K92" s="69" t="n">
        <f aca="false">IF($B92&gt;Input!$C$28,0,(-1)*($E92+$H92+$I92)*(Input!$C$10/100))</f>
        <v>-362.771934391524</v>
      </c>
      <c r="L92" s="69" t="n">
        <f aca="false">$E92+$F92+$G92+$H92+$I92+$J92+$K92</f>
        <v>5658.17886115894</v>
      </c>
    </row>
    <row r="93" customFormat="false" ht="12.8" hidden="false" customHeight="false" outlineLevel="0" collapsed="false">
      <c r="A93" s="67" t="n">
        <v>89</v>
      </c>
      <c r="B93" s="68" t="n">
        <f aca="false">EOMONTH(Input!$C$7,A93)</f>
        <v>45626</v>
      </c>
      <c r="C93" s="67" t="n">
        <f aca="false">DATEDIF(Input!$C$23,$B93,"Y")</f>
        <v>47</v>
      </c>
      <c r="E93" s="69" t="n">
        <f aca="false">IF($B93&gt;Input!$C$28,0,Input!$C$24*(1+Input!$C$26/100)^(DATEDIF(Input!$C$7,$B93,"Y")))</f>
        <v>8040.79967354496</v>
      </c>
      <c r="F93" s="69" t="n">
        <f aca="false">-1*($E93*(Input!$C$11/100))</f>
        <v>-498.529579759788</v>
      </c>
      <c r="G93" s="69" t="n">
        <f aca="false">-1*($E93*(Input!$C$12/100))</f>
        <v>-116.591595266402</v>
      </c>
      <c r="H93" s="69" t="n">
        <f aca="false">IF($B93&gt;Input!$C$28,2*(Input!$C$27*(1+Input!$C$14/100)^(DATEDIF(Input!$C$7,$B93,"Y"))),(Input!$C$27*(1+Input!$C$14/100)^(DATEDIF(Input!$C$7,$B93,"Y"))))</f>
        <v>-265.346389226984</v>
      </c>
      <c r="I93" s="69" t="n">
        <f aca="false">IF($B93&gt;Input!$C$28,0,IF($E93*(Input!$C$32/100)&gt;(Input!$C$13/12),-1*(Input!$C$13/12),-1*$E93*(Input!$C$32/100)))</f>
        <v>-402.039983677248</v>
      </c>
      <c r="J93" s="69" t="n">
        <f aca="false">IF($B93&gt;Input!$C$28,0,(-1)*($E93+$H93+$I93)*(Input!$C$9/100))</f>
        <v>-737.341330064073</v>
      </c>
      <c r="K93" s="69" t="n">
        <f aca="false">IF($B93&gt;Input!$C$28,0,(-1)*($E93+$H93+$I93)*(Input!$C$10/100))</f>
        <v>-362.771934391524</v>
      </c>
      <c r="L93" s="69" t="n">
        <f aca="false">$E93+$F93+$G93+$H93+$I93+$J93+$K93</f>
        <v>5658.17886115894</v>
      </c>
    </row>
    <row r="94" customFormat="false" ht="12.8" hidden="false" customHeight="false" outlineLevel="0" collapsed="false">
      <c r="A94" s="67" t="n">
        <v>90</v>
      </c>
      <c r="B94" s="68" t="n">
        <f aca="false">EOMONTH(Input!$C$7,A94)</f>
        <v>45657</v>
      </c>
      <c r="C94" s="67" t="n">
        <f aca="false">DATEDIF(Input!$C$23,$B94,"Y")</f>
        <v>47</v>
      </c>
      <c r="E94" s="69" t="n">
        <f aca="false">IF($B94&gt;Input!$C$28,0,Input!$C$24*(1+Input!$C$26/100)^(DATEDIF(Input!$C$7,$B94,"Y")))</f>
        <v>8040.79967354496</v>
      </c>
      <c r="F94" s="69" t="n">
        <f aca="false">-1*($E94*(Input!$C$11/100))</f>
        <v>-498.529579759788</v>
      </c>
      <c r="G94" s="69" t="n">
        <f aca="false">-1*($E94*(Input!$C$12/100))</f>
        <v>-116.591595266402</v>
      </c>
      <c r="H94" s="69" t="n">
        <f aca="false">IF($B94&gt;Input!$C$28,2*(Input!$C$27*(1+Input!$C$14/100)^(DATEDIF(Input!$C$7,$B94,"Y"))),(Input!$C$27*(1+Input!$C$14/100)^(DATEDIF(Input!$C$7,$B94,"Y"))))</f>
        <v>-265.346389226984</v>
      </c>
      <c r="I94" s="69" t="n">
        <f aca="false">IF($B94&gt;Input!$C$28,0,IF($E94*(Input!$C$32/100)&gt;(Input!$C$13/12),-1*(Input!$C$13/12),-1*$E94*(Input!$C$32/100)))</f>
        <v>-402.039983677248</v>
      </c>
      <c r="J94" s="69" t="n">
        <f aca="false">IF($B94&gt;Input!$C$28,0,(-1)*($E94+$H94+$I94)*(Input!$C$9/100))</f>
        <v>-737.341330064073</v>
      </c>
      <c r="K94" s="69" t="n">
        <f aca="false">IF($B94&gt;Input!$C$28,0,(-1)*($E94+$H94+$I94)*(Input!$C$10/100))</f>
        <v>-362.771934391524</v>
      </c>
      <c r="L94" s="69" t="n">
        <f aca="false">$E94+$F94+$G94+$H94+$I94+$J94+$K94</f>
        <v>5658.17886115894</v>
      </c>
    </row>
    <row r="95" customFormat="false" ht="12.8" hidden="false" customHeight="false" outlineLevel="0" collapsed="false">
      <c r="A95" s="67" t="n">
        <v>91</v>
      </c>
      <c r="B95" s="68" t="n">
        <f aca="false">EOMONTH(Input!$C$7,A95)</f>
        <v>45688</v>
      </c>
      <c r="C95" s="67" t="n">
        <f aca="false">DATEDIF(Input!$C$23,$B95,"Y")</f>
        <v>47</v>
      </c>
      <c r="E95" s="69" t="n">
        <f aca="false">IF($B95&gt;Input!$C$28,0,Input!$C$24*(1+Input!$C$26/100)^(DATEDIF(Input!$C$7,$B95,"Y")))</f>
        <v>8040.79967354496</v>
      </c>
      <c r="F95" s="69" t="n">
        <f aca="false">-1*($E95*(Input!$C$11/100))</f>
        <v>-498.529579759788</v>
      </c>
      <c r="G95" s="69" t="n">
        <f aca="false">-1*($E95*(Input!$C$12/100))</f>
        <v>-116.591595266402</v>
      </c>
      <c r="H95" s="69" t="n">
        <f aca="false">IF($B95&gt;Input!$C$28,2*(Input!$C$27*(1+Input!$C$14/100)^(DATEDIF(Input!$C$7,$B95,"Y"))),(Input!$C$27*(1+Input!$C$14/100)^(DATEDIF(Input!$C$7,$B95,"Y"))))</f>
        <v>-265.346389226984</v>
      </c>
      <c r="I95" s="69" t="n">
        <f aca="false">IF($B95&gt;Input!$C$28,0,IF($E95*(Input!$C$32/100)&gt;(Input!$C$13/12),-1*(Input!$C$13/12),-1*$E95*(Input!$C$32/100)))</f>
        <v>-402.039983677248</v>
      </c>
      <c r="J95" s="69" t="n">
        <f aca="false">IF($B95&gt;Input!$C$28,0,(-1)*($E95+$H95+$I95)*(Input!$C$9/100))</f>
        <v>-737.341330064073</v>
      </c>
      <c r="K95" s="69" t="n">
        <f aca="false">IF($B95&gt;Input!$C$28,0,(-1)*($E95+$H95+$I95)*(Input!$C$10/100))</f>
        <v>-362.771934391524</v>
      </c>
      <c r="L95" s="69" t="n">
        <f aca="false">$E95+$F95+$G95+$H95+$I95+$J95+$K95</f>
        <v>5658.17886115894</v>
      </c>
    </row>
    <row r="96" customFormat="false" ht="12.8" hidden="false" customHeight="false" outlineLevel="0" collapsed="false">
      <c r="A96" s="67" t="n">
        <v>92</v>
      </c>
      <c r="B96" s="68" t="n">
        <f aca="false">EOMONTH(Input!$C$7,A96)</f>
        <v>45716</v>
      </c>
      <c r="C96" s="67" t="n">
        <f aca="false">DATEDIF(Input!$C$23,$B96,"Y")</f>
        <v>47</v>
      </c>
      <c r="E96" s="69" t="n">
        <f aca="false">IF($B96&gt;Input!$C$28,0,Input!$C$24*(1+Input!$C$26/100)^(DATEDIF(Input!$C$7,$B96,"Y")))</f>
        <v>8040.79967354496</v>
      </c>
      <c r="F96" s="69" t="n">
        <f aca="false">-1*($E96*(Input!$C$11/100))</f>
        <v>-498.529579759788</v>
      </c>
      <c r="G96" s="69" t="n">
        <f aca="false">-1*($E96*(Input!$C$12/100))</f>
        <v>-116.591595266402</v>
      </c>
      <c r="H96" s="69" t="n">
        <f aca="false">IF($B96&gt;Input!$C$28,2*(Input!$C$27*(1+Input!$C$14/100)^(DATEDIF(Input!$C$7,$B96,"Y"))),(Input!$C$27*(1+Input!$C$14/100)^(DATEDIF(Input!$C$7,$B96,"Y"))))</f>
        <v>-265.346389226984</v>
      </c>
      <c r="I96" s="69" t="n">
        <f aca="false">IF($B96&gt;Input!$C$28,0,IF($E96*(Input!$C$32/100)&gt;(Input!$C$13/12),-1*(Input!$C$13/12),-1*$E96*(Input!$C$32/100)))</f>
        <v>-402.039983677248</v>
      </c>
      <c r="J96" s="69" t="n">
        <f aca="false">IF($B96&gt;Input!$C$28,0,(-1)*($E96+$H96+$I96)*(Input!$C$9/100))</f>
        <v>-737.341330064073</v>
      </c>
      <c r="K96" s="69" t="n">
        <f aca="false">IF($B96&gt;Input!$C$28,0,(-1)*($E96+$H96+$I96)*(Input!$C$10/100))</f>
        <v>-362.771934391524</v>
      </c>
      <c r="L96" s="69" t="n">
        <f aca="false">$E96+$F96+$G96+$H96+$I96+$J96+$K96</f>
        <v>5658.17886115894</v>
      </c>
    </row>
    <row r="97" customFormat="false" ht="12.8" hidden="false" customHeight="false" outlineLevel="0" collapsed="false">
      <c r="A97" s="67" t="n">
        <v>93</v>
      </c>
      <c r="B97" s="68" t="n">
        <f aca="false">EOMONTH(Input!$C$7,A97)</f>
        <v>45747</v>
      </c>
      <c r="C97" s="67" t="n">
        <f aca="false">DATEDIF(Input!$C$23,$B97,"Y")</f>
        <v>47</v>
      </c>
      <c r="E97" s="69" t="n">
        <f aca="false">IF($B97&gt;Input!$C$28,0,Input!$C$24*(1+Input!$C$26/100)^(DATEDIF(Input!$C$7,$B97,"Y")))</f>
        <v>8040.79967354496</v>
      </c>
      <c r="F97" s="69" t="n">
        <f aca="false">-1*($E97*(Input!$C$11/100))</f>
        <v>-498.529579759788</v>
      </c>
      <c r="G97" s="69" t="n">
        <f aca="false">-1*($E97*(Input!$C$12/100))</f>
        <v>-116.591595266402</v>
      </c>
      <c r="H97" s="69" t="n">
        <f aca="false">IF($B97&gt;Input!$C$28,2*(Input!$C$27*(1+Input!$C$14/100)^(DATEDIF(Input!$C$7,$B97,"Y"))),(Input!$C$27*(1+Input!$C$14/100)^(DATEDIF(Input!$C$7,$B97,"Y"))))</f>
        <v>-265.346389226984</v>
      </c>
      <c r="I97" s="69" t="n">
        <f aca="false">IF($B97&gt;Input!$C$28,0,IF($E97*(Input!$C$32/100)&gt;(Input!$C$13/12),-1*(Input!$C$13/12),-1*$E97*(Input!$C$32/100)))</f>
        <v>-402.039983677248</v>
      </c>
      <c r="J97" s="69" t="n">
        <f aca="false">IF($B97&gt;Input!$C$28,0,(-1)*($E97+$H97+$I97)*(Input!$C$9/100))</f>
        <v>-737.341330064073</v>
      </c>
      <c r="K97" s="69" t="n">
        <f aca="false">IF($B97&gt;Input!$C$28,0,(-1)*($E97+$H97+$I97)*(Input!$C$10/100))</f>
        <v>-362.771934391524</v>
      </c>
      <c r="L97" s="69" t="n">
        <f aca="false">$E97+$F97+$G97+$H97+$I97+$J97+$K97</f>
        <v>5658.17886115894</v>
      </c>
    </row>
    <row r="98" customFormat="false" ht="12.8" hidden="false" customHeight="false" outlineLevel="0" collapsed="false">
      <c r="A98" s="67" t="n">
        <v>94</v>
      </c>
      <c r="B98" s="68" t="n">
        <f aca="false">EOMONTH(Input!$C$7,A98)</f>
        <v>45777</v>
      </c>
      <c r="C98" s="67" t="n">
        <f aca="false">DATEDIF(Input!$C$23,$B98,"Y")</f>
        <v>47</v>
      </c>
      <c r="E98" s="69" t="n">
        <f aca="false">IF($B98&gt;Input!$C$28,0,Input!$C$24*(1+Input!$C$26/100)^(DATEDIF(Input!$C$7,$B98,"Y")))</f>
        <v>8040.79967354496</v>
      </c>
      <c r="F98" s="69" t="n">
        <f aca="false">-1*($E98*(Input!$C$11/100))</f>
        <v>-498.529579759788</v>
      </c>
      <c r="G98" s="69" t="n">
        <f aca="false">-1*($E98*(Input!$C$12/100))</f>
        <v>-116.591595266402</v>
      </c>
      <c r="H98" s="69" t="n">
        <f aca="false">IF($B98&gt;Input!$C$28,2*(Input!$C$27*(1+Input!$C$14/100)^(DATEDIF(Input!$C$7,$B98,"Y"))),(Input!$C$27*(1+Input!$C$14/100)^(DATEDIF(Input!$C$7,$B98,"Y"))))</f>
        <v>-265.346389226984</v>
      </c>
      <c r="I98" s="69" t="n">
        <f aca="false">IF($B98&gt;Input!$C$28,0,IF($E98*(Input!$C$32/100)&gt;(Input!$C$13/12),-1*(Input!$C$13/12),-1*$E98*(Input!$C$32/100)))</f>
        <v>-402.039983677248</v>
      </c>
      <c r="J98" s="69" t="n">
        <f aca="false">IF($B98&gt;Input!$C$28,0,(-1)*($E98+$H98+$I98)*(Input!$C$9/100))</f>
        <v>-737.341330064073</v>
      </c>
      <c r="K98" s="69" t="n">
        <f aca="false">IF($B98&gt;Input!$C$28,0,(-1)*($E98+$H98+$I98)*(Input!$C$10/100))</f>
        <v>-362.771934391524</v>
      </c>
      <c r="L98" s="69" t="n">
        <f aca="false">$E98+$F98+$G98+$H98+$I98+$J98+$K98</f>
        <v>5658.17886115894</v>
      </c>
    </row>
    <row r="99" customFormat="false" ht="12.8" hidden="false" customHeight="false" outlineLevel="0" collapsed="false">
      <c r="A99" s="67" t="n">
        <v>95</v>
      </c>
      <c r="B99" s="68" t="n">
        <f aca="false">EOMONTH(Input!$C$7,A99)</f>
        <v>45808</v>
      </c>
      <c r="C99" s="67" t="n">
        <f aca="false">DATEDIF(Input!$C$23,$B99,"Y")</f>
        <v>48</v>
      </c>
      <c r="E99" s="69" t="n">
        <f aca="false">IF($B99&gt;Input!$C$28,0,Input!$C$24*(1+Input!$C$26/100)^(DATEDIF(Input!$C$7,$B99,"Y")))</f>
        <v>8040.79967354496</v>
      </c>
      <c r="F99" s="69" t="n">
        <f aca="false">-1*($E99*(Input!$C$11/100))</f>
        <v>-498.529579759788</v>
      </c>
      <c r="G99" s="69" t="n">
        <f aca="false">-1*($E99*(Input!$C$12/100))</f>
        <v>-116.591595266402</v>
      </c>
      <c r="H99" s="69" t="n">
        <f aca="false">IF($B99&gt;Input!$C$28,2*(Input!$C$27*(1+Input!$C$14/100)^(DATEDIF(Input!$C$7,$B99,"Y"))),(Input!$C$27*(1+Input!$C$14/100)^(DATEDIF(Input!$C$7,$B99,"Y"))))</f>
        <v>-265.346389226984</v>
      </c>
      <c r="I99" s="69" t="n">
        <f aca="false">IF($B99&gt;Input!$C$28,0,IF($E99*(Input!$C$32/100)&gt;(Input!$C$13/12),-1*(Input!$C$13/12),-1*$E99*(Input!$C$32/100)))</f>
        <v>-402.039983677248</v>
      </c>
      <c r="J99" s="69" t="n">
        <f aca="false">IF($B99&gt;Input!$C$28,0,(-1)*($E99+$H99+$I99)*(Input!$C$9/100))</f>
        <v>-737.341330064073</v>
      </c>
      <c r="K99" s="69" t="n">
        <f aca="false">IF($B99&gt;Input!$C$28,0,(-1)*($E99+$H99+$I99)*(Input!$C$10/100))</f>
        <v>-362.771934391524</v>
      </c>
      <c r="L99" s="69" t="n">
        <f aca="false">$E99+$F99+$G99+$H99+$I99+$J99+$K99</f>
        <v>5658.17886115894</v>
      </c>
    </row>
    <row r="100" customFormat="false" ht="12.8" hidden="false" customHeight="false" outlineLevel="0" collapsed="false">
      <c r="A100" s="67" t="n">
        <v>96</v>
      </c>
      <c r="B100" s="68" t="n">
        <f aca="false">EOMONTH(Input!$C$7,A100)</f>
        <v>45838</v>
      </c>
      <c r="C100" s="67" t="n">
        <f aca="false">DATEDIF(Input!$C$23,$B100,"Y")</f>
        <v>48</v>
      </c>
      <c r="E100" s="69" t="n">
        <f aca="false">IF($B100&gt;Input!$C$28,0,Input!$C$24*(1+Input!$C$26/100)^(DATEDIF(Input!$C$7,$B100,"Y")))</f>
        <v>8201.61566701586</v>
      </c>
      <c r="F100" s="69" t="n">
        <f aca="false">-1*($E100*(Input!$C$11/100))</f>
        <v>-508.500171354983</v>
      </c>
      <c r="G100" s="69" t="n">
        <f aca="false">-1*($E100*(Input!$C$12/100))</f>
        <v>-118.92342717173</v>
      </c>
      <c r="H100" s="69" t="n">
        <f aca="false">IF($B100&gt;Input!$C$28,2*(Input!$C$27*(1+Input!$C$14/100)^(DATEDIF(Input!$C$7,$B100,"Y"))),(Input!$C$27*(1+Input!$C$14/100)^(DATEDIF(Input!$C$7,$B100,"Y"))))</f>
        <v>-270.653317011523</v>
      </c>
      <c r="I100" s="69" t="n">
        <f aca="false">IF($B100&gt;Input!$C$28,0,IF($E100*(Input!$C$32/100)&gt;(Input!$C$13/12),-1*(Input!$C$13/12),-1*$E100*(Input!$C$32/100)))</f>
        <v>-410.080783350793</v>
      </c>
      <c r="J100" s="69" t="n">
        <f aca="false">IF($B100&gt;Input!$C$28,0,(-1)*($E100+$H100+$I100)*(Input!$C$9/100))</f>
        <v>-752.088156665354</v>
      </c>
      <c r="K100" s="69" t="n">
        <f aca="false">IF($B100&gt;Input!$C$28,0,(-1)*($E100+$H100+$I100)*(Input!$C$10/100))</f>
        <v>-370.027373079354</v>
      </c>
      <c r="L100" s="69" t="n">
        <f aca="false">$E100+$F100+$G100+$H100+$I100+$J100+$K100</f>
        <v>5771.34243838212</v>
      </c>
    </row>
    <row r="101" customFormat="false" ht="12.8" hidden="false" customHeight="false" outlineLevel="0" collapsed="false">
      <c r="A101" s="67" t="n">
        <v>97</v>
      </c>
      <c r="B101" s="68" t="n">
        <f aca="false">EOMONTH(Input!$C$7,A101)</f>
        <v>45869</v>
      </c>
      <c r="C101" s="67" t="n">
        <f aca="false">DATEDIF(Input!$C$23,$B101,"Y")</f>
        <v>48</v>
      </c>
      <c r="E101" s="69" t="n">
        <f aca="false">IF($B101&gt;Input!$C$28,0,Input!$C$24*(1+Input!$C$26/100)^(DATEDIF(Input!$C$7,$B101,"Y")))</f>
        <v>8201.61566701586</v>
      </c>
      <c r="F101" s="69" t="n">
        <f aca="false">-1*($E101*(Input!$C$11/100))</f>
        <v>-508.500171354983</v>
      </c>
      <c r="G101" s="69" t="n">
        <f aca="false">-1*($E101*(Input!$C$12/100))</f>
        <v>-118.92342717173</v>
      </c>
      <c r="H101" s="69" t="n">
        <f aca="false">IF($B101&gt;Input!$C$28,2*(Input!$C$27*(1+Input!$C$14/100)^(DATEDIF(Input!$C$7,$B101,"Y"))),(Input!$C$27*(1+Input!$C$14/100)^(DATEDIF(Input!$C$7,$B101,"Y"))))</f>
        <v>-270.653317011523</v>
      </c>
      <c r="I101" s="69" t="n">
        <f aca="false">IF($B101&gt;Input!$C$28,0,IF($E101*(Input!$C$32/100)&gt;(Input!$C$13/12),-1*(Input!$C$13/12),-1*$E101*(Input!$C$32/100)))</f>
        <v>-410.080783350793</v>
      </c>
      <c r="J101" s="69" t="n">
        <f aca="false">IF($B101&gt;Input!$C$28,0,(-1)*($E101+$H101+$I101)*(Input!$C$9/100))</f>
        <v>-752.088156665354</v>
      </c>
      <c r="K101" s="69" t="n">
        <f aca="false">IF($B101&gt;Input!$C$28,0,(-1)*($E101+$H101+$I101)*(Input!$C$10/100))</f>
        <v>-370.027373079354</v>
      </c>
      <c r="L101" s="69" t="n">
        <f aca="false">$E101+$F101+$G101+$H101+$I101+$J101+$K101</f>
        <v>5771.34243838212</v>
      </c>
    </row>
    <row r="102" customFormat="false" ht="12.8" hidden="false" customHeight="false" outlineLevel="0" collapsed="false">
      <c r="A102" s="67" t="n">
        <v>98</v>
      </c>
      <c r="B102" s="68" t="n">
        <f aca="false">EOMONTH(Input!$C$7,A102)</f>
        <v>45900</v>
      </c>
      <c r="C102" s="67" t="n">
        <f aca="false">DATEDIF(Input!$C$23,$B102,"Y")</f>
        <v>48</v>
      </c>
      <c r="E102" s="69" t="n">
        <f aca="false">IF($B102&gt;Input!$C$28,0,Input!$C$24*(1+Input!$C$26/100)^(DATEDIF(Input!$C$7,$B102,"Y")))</f>
        <v>8201.61566701586</v>
      </c>
      <c r="F102" s="69" t="n">
        <f aca="false">-1*($E102*(Input!$C$11/100))</f>
        <v>-508.500171354983</v>
      </c>
      <c r="G102" s="69" t="n">
        <f aca="false">-1*($E102*(Input!$C$12/100))</f>
        <v>-118.92342717173</v>
      </c>
      <c r="H102" s="69" t="n">
        <f aca="false">IF($B102&gt;Input!$C$28,2*(Input!$C$27*(1+Input!$C$14/100)^(DATEDIF(Input!$C$7,$B102,"Y"))),(Input!$C$27*(1+Input!$C$14/100)^(DATEDIF(Input!$C$7,$B102,"Y"))))</f>
        <v>-270.653317011523</v>
      </c>
      <c r="I102" s="69" t="n">
        <f aca="false">IF($B102&gt;Input!$C$28,0,IF($E102*(Input!$C$32/100)&gt;(Input!$C$13/12),-1*(Input!$C$13/12),-1*$E102*(Input!$C$32/100)))</f>
        <v>-410.080783350793</v>
      </c>
      <c r="J102" s="69" t="n">
        <f aca="false">IF($B102&gt;Input!$C$28,0,(-1)*($E102+$H102+$I102)*(Input!$C$9/100))</f>
        <v>-752.088156665354</v>
      </c>
      <c r="K102" s="69" t="n">
        <f aca="false">IF($B102&gt;Input!$C$28,0,(-1)*($E102+$H102+$I102)*(Input!$C$10/100))</f>
        <v>-370.027373079354</v>
      </c>
      <c r="L102" s="69" t="n">
        <f aca="false">$E102+$F102+$G102+$H102+$I102+$J102+$K102</f>
        <v>5771.34243838212</v>
      </c>
    </row>
    <row r="103" customFormat="false" ht="12.8" hidden="false" customHeight="false" outlineLevel="0" collapsed="false">
      <c r="A103" s="67" t="n">
        <v>99</v>
      </c>
      <c r="B103" s="68" t="n">
        <f aca="false">EOMONTH(Input!$C$7,A103)</f>
        <v>45930</v>
      </c>
      <c r="C103" s="67" t="n">
        <f aca="false">DATEDIF(Input!$C$23,$B103,"Y")</f>
        <v>48</v>
      </c>
      <c r="E103" s="69" t="n">
        <f aca="false">IF($B103&gt;Input!$C$28,0,Input!$C$24*(1+Input!$C$26/100)^(DATEDIF(Input!$C$7,$B103,"Y")))</f>
        <v>8201.61566701586</v>
      </c>
      <c r="F103" s="69" t="n">
        <f aca="false">-1*($E103*(Input!$C$11/100))</f>
        <v>-508.500171354983</v>
      </c>
      <c r="G103" s="69" t="n">
        <f aca="false">-1*($E103*(Input!$C$12/100))</f>
        <v>-118.92342717173</v>
      </c>
      <c r="H103" s="69" t="n">
        <f aca="false">IF($B103&gt;Input!$C$28,2*(Input!$C$27*(1+Input!$C$14/100)^(DATEDIF(Input!$C$7,$B103,"Y"))),(Input!$C$27*(1+Input!$C$14/100)^(DATEDIF(Input!$C$7,$B103,"Y"))))</f>
        <v>-270.653317011523</v>
      </c>
      <c r="I103" s="69" t="n">
        <f aca="false">IF($B103&gt;Input!$C$28,0,IF($E103*(Input!$C$32/100)&gt;(Input!$C$13/12),-1*(Input!$C$13/12),-1*$E103*(Input!$C$32/100)))</f>
        <v>-410.080783350793</v>
      </c>
      <c r="J103" s="69" t="n">
        <f aca="false">IF($B103&gt;Input!$C$28,0,(-1)*($E103+$H103+$I103)*(Input!$C$9/100))</f>
        <v>-752.088156665354</v>
      </c>
      <c r="K103" s="69" t="n">
        <f aca="false">IF($B103&gt;Input!$C$28,0,(-1)*($E103+$H103+$I103)*(Input!$C$10/100))</f>
        <v>-370.027373079354</v>
      </c>
      <c r="L103" s="69" t="n">
        <f aca="false">$E103+$F103+$G103+$H103+$I103+$J103+$K103</f>
        <v>5771.34243838212</v>
      </c>
    </row>
    <row r="104" customFormat="false" ht="12.8" hidden="false" customHeight="false" outlineLevel="0" collapsed="false">
      <c r="A104" s="67" t="n">
        <v>100</v>
      </c>
      <c r="B104" s="68" t="n">
        <f aca="false">EOMONTH(Input!$C$7,A104)</f>
        <v>45961</v>
      </c>
      <c r="C104" s="67" t="n">
        <f aca="false">DATEDIF(Input!$C$23,$B104,"Y")</f>
        <v>48</v>
      </c>
      <c r="E104" s="69" t="n">
        <f aca="false">IF($B104&gt;Input!$C$28,0,Input!$C$24*(1+Input!$C$26/100)^(DATEDIF(Input!$C$7,$B104,"Y")))</f>
        <v>8201.61566701586</v>
      </c>
      <c r="F104" s="69" t="n">
        <f aca="false">-1*($E104*(Input!$C$11/100))</f>
        <v>-508.500171354983</v>
      </c>
      <c r="G104" s="69" t="n">
        <f aca="false">-1*($E104*(Input!$C$12/100))</f>
        <v>-118.92342717173</v>
      </c>
      <c r="H104" s="69" t="n">
        <f aca="false">IF($B104&gt;Input!$C$28,2*(Input!$C$27*(1+Input!$C$14/100)^(DATEDIF(Input!$C$7,$B104,"Y"))),(Input!$C$27*(1+Input!$C$14/100)^(DATEDIF(Input!$C$7,$B104,"Y"))))</f>
        <v>-270.653317011523</v>
      </c>
      <c r="I104" s="69" t="n">
        <f aca="false">IF($B104&gt;Input!$C$28,0,IF($E104*(Input!$C$32/100)&gt;(Input!$C$13/12),-1*(Input!$C$13/12),-1*$E104*(Input!$C$32/100)))</f>
        <v>-410.080783350793</v>
      </c>
      <c r="J104" s="69" t="n">
        <f aca="false">IF($B104&gt;Input!$C$28,0,(-1)*($E104+$H104+$I104)*(Input!$C$9/100))</f>
        <v>-752.088156665354</v>
      </c>
      <c r="K104" s="69" t="n">
        <f aca="false">IF($B104&gt;Input!$C$28,0,(-1)*($E104+$H104+$I104)*(Input!$C$10/100))</f>
        <v>-370.027373079354</v>
      </c>
      <c r="L104" s="69" t="n">
        <f aca="false">$E104+$F104+$G104+$H104+$I104+$J104+$K104</f>
        <v>5771.34243838212</v>
      </c>
    </row>
    <row r="105" customFormat="false" ht="12.8" hidden="false" customHeight="false" outlineLevel="0" collapsed="false">
      <c r="A105" s="67" t="n">
        <v>101</v>
      </c>
      <c r="B105" s="68" t="n">
        <f aca="false">EOMONTH(Input!$C$7,A105)</f>
        <v>45991</v>
      </c>
      <c r="C105" s="67" t="n">
        <f aca="false">DATEDIF(Input!$C$23,$B105,"Y")</f>
        <v>48</v>
      </c>
      <c r="E105" s="69" t="n">
        <f aca="false">IF($B105&gt;Input!$C$28,0,Input!$C$24*(1+Input!$C$26/100)^(DATEDIF(Input!$C$7,$B105,"Y")))</f>
        <v>8201.61566701586</v>
      </c>
      <c r="F105" s="69" t="n">
        <f aca="false">-1*($E105*(Input!$C$11/100))</f>
        <v>-508.500171354983</v>
      </c>
      <c r="G105" s="69" t="n">
        <f aca="false">-1*($E105*(Input!$C$12/100))</f>
        <v>-118.92342717173</v>
      </c>
      <c r="H105" s="69" t="n">
        <f aca="false">IF($B105&gt;Input!$C$28,2*(Input!$C$27*(1+Input!$C$14/100)^(DATEDIF(Input!$C$7,$B105,"Y"))),(Input!$C$27*(1+Input!$C$14/100)^(DATEDIF(Input!$C$7,$B105,"Y"))))</f>
        <v>-270.653317011523</v>
      </c>
      <c r="I105" s="69" t="n">
        <f aca="false">IF($B105&gt;Input!$C$28,0,IF($E105*(Input!$C$32/100)&gt;(Input!$C$13/12),-1*(Input!$C$13/12),-1*$E105*(Input!$C$32/100)))</f>
        <v>-410.080783350793</v>
      </c>
      <c r="J105" s="69" t="n">
        <f aca="false">IF($B105&gt;Input!$C$28,0,(-1)*($E105+$H105+$I105)*(Input!$C$9/100))</f>
        <v>-752.088156665354</v>
      </c>
      <c r="K105" s="69" t="n">
        <f aca="false">IF($B105&gt;Input!$C$28,0,(-1)*($E105+$H105+$I105)*(Input!$C$10/100))</f>
        <v>-370.027373079354</v>
      </c>
      <c r="L105" s="69" t="n">
        <f aca="false">$E105+$F105+$G105+$H105+$I105+$J105+$K105</f>
        <v>5771.34243838212</v>
      </c>
    </row>
    <row r="106" customFormat="false" ht="12.8" hidden="false" customHeight="false" outlineLevel="0" collapsed="false">
      <c r="A106" s="67" t="n">
        <v>102</v>
      </c>
      <c r="B106" s="68" t="n">
        <f aca="false">EOMONTH(Input!$C$7,A106)</f>
        <v>46022</v>
      </c>
      <c r="C106" s="67" t="n">
        <f aca="false">DATEDIF(Input!$C$23,$B106,"Y")</f>
        <v>48</v>
      </c>
      <c r="E106" s="69" t="n">
        <f aca="false">IF($B106&gt;Input!$C$28,0,Input!$C$24*(1+Input!$C$26/100)^(DATEDIF(Input!$C$7,$B106,"Y")))</f>
        <v>8201.61566701586</v>
      </c>
      <c r="F106" s="69" t="n">
        <f aca="false">-1*($E106*(Input!$C$11/100))</f>
        <v>-508.500171354983</v>
      </c>
      <c r="G106" s="69" t="n">
        <f aca="false">-1*($E106*(Input!$C$12/100))</f>
        <v>-118.92342717173</v>
      </c>
      <c r="H106" s="69" t="n">
        <f aca="false">IF($B106&gt;Input!$C$28,2*(Input!$C$27*(1+Input!$C$14/100)^(DATEDIF(Input!$C$7,$B106,"Y"))),(Input!$C$27*(1+Input!$C$14/100)^(DATEDIF(Input!$C$7,$B106,"Y"))))</f>
        <v>-270.653317011523</v>
      </c>
      <c r="I106" s="69" t="n">
        <f aca="false">IF($B106&gt;Input!$C$28,0,IF($E106*(Input!$C$32/100)&gt;(Input!$C$13/12),-1*(Input!$C$13/12),-1*$E106*(Input!$C$32/100)))</f>
        <v>-410.080783350793</v>
      </c>
      <c r="J106" s="69" t="n">
        <f aca="false">IF($B106&gt;Input!$C$28,0,(-1)*($E106+$H106+$I106)*(Input!$C$9/100))</f>
        <v>-752.088156665354</v>
      </c>
      <c r="K106" s="69" t="n">
        <f aca="false">IF($B106&gt;Input!$C$28,0,(-1)*($E106+$H106+$I106)*(Input!$C$10/100))</f>
        <v>-370.027373079354</v>
      </c>
      <c r="L106" s="69" t="n">
        <f aca="false">$E106+$F106+$G106+$H106+$I106+$J106+$K106</f>
        <v>5771.34243838212</v>
      </c>
    </row>
    <row r="107" customFormat="false" ht="12.8" hidden="false" customHeight="false" outlineLevel="0" collapsed="false">
      <c r="A107" s="67" t="n">
        <v>103</v>
      </c>
      <c r="B107" s="68" t="n">
        <f aca="false">EOMONTH(Input!$C$7,A107)</f>
        <v>46053</v>
      </c>
      <c r="C107" s="67" t="n">
        <f aca="false">DATEDIF(Input!$C$23,$B107,"Y")</f>
        <v>48</v>
      </c>
      <c r="E107" s="69" t="n">
        <f aca="false">IF($B107&gt;Input!$C$28,0,Input!$C$24*(1+Input!$C$26/100)^(DATEDIF(Input!$C$7,$B107,"Y")))</f>
        <v>8201.61566701586</v>
      </c>
      <c r="F107" s="69" t="n">
        <f aca="false">-1*($E107*(Input!$C$11/100))</f>
        <v>-508.500171354983</v>
      </c>
      <c r="G107" s="69" t="n">
        <f aca="false">-1*($E107*(Input!$C$12/100))</f>
        <v>-118.92342717173</v>
      </c>
      <c r="H107" s="69" t="n">
        <f aca="false">IF($B107&gt;Input!$C$28,2*(Input!$C$27*(1+Input!$C$14/100)^(DATEDIF(Input!$C$7,$B107,"Y"))),(Input!$C$27*(1+Input!$C$14/100)^(DATEDIF(Input!$C$7,$B107,"Y"))))</f>
        <v>-270.653317011523</v>
      </c>
      <c r="I107" s="69" t="n">
        <f aca="false">IF($B107&gt;Input!$C$28,0,IF($E107*(Input!$C$32/100)&gt;(Input!$C$13/12),-1*(Input!$C$13/12),-1*$E107*(Input!$C$32/100)))</f>
        <v>-410.080783350793</v>
      </c>
      <c r="J107" s="69" t="n">
        <f aca="false">IF($B107&gt;Input!$C$28,0,(-1)*($E107+$H107+$I107)*(Input!$C$9/100))</f>
        <v>-752.088156665354</v>
      </c>
      <c r="K107" s="69" t="n">
        <f aca="false">IF($B107&gt;Input!$C$28,0,(-1)*($E107+$H107+$I107)*(Input!$C$10/100))</f>
        <v>-370.027373079354</v>
      </c>
      <c r="L107" s="69" t="n">
        <f aca="false">$E107+$F107+$G107+$H107+$I107+$J107+$K107</f>
        <v>5771.34243838212</v>
      </c>
    </row>
    <row r="108" customFormat="false" ht="12.8" hidden="false" customHeight="false" outlineLevel="0" collapsed="false">
      <c r="A108" s="67" t="n">
        <v>104</v>
      </c>
      <c r="B108" s="68" t="n">
        <f aca="false">EOMONTH(Input!$C$7,A108)</f>
        <v>46081</v>
      </c>
      <c r="C108" s="67" t="n">
        <f aca="false">DATEDIF(Input!$C$23,$B108,"Y")</f>
        <v>48</v>
      </c>
      <c r="E108" s="69" t="n">
        <f aca="false">IF($B108&gt;Input!$C$28,0,Input!$C$24*(1+Input!$C$26/100)^(DATEDIF(Input!$C$7,$B108,"Y")))</f>
        <v>8201.61566701586</v>
      </c>
      <c r="F108" s="69" t="n">
        <f aca="false">-1*($E108*(Input!$C$11/100))</f>
        <v>-508.500171354983</v>
      </c>
      <c r="G108" s="69" t="n">
        <f aca="false">-1*($E108*(Input!$C$12/100))</f>
        <v>-118.92342717173</v>
      </c>
      <c r="H108" s="69" t="n">
        <f aca="false">IF($B108&gt;Input!$C$28,2*(Input!$C$27*(1+Input!$C$14/100)^(DATEDIF(Input!$C$7,$B108,"Y"))),(Input!$C$27*(1+Input!$C$14/100)^(DATEDIF(Input!$C$7,$B108,"Y"))))</f>
        <v>-270.653317011523</v>
      </c>
      <c r="I108" s="69" t="n">
        <f aca="false">IF($B108&gt;Input!$C$28,0,IF($E108*(Input!$C$32/100)&gt;(Input!$C$13/12),-1*(Input!$C$13/12),-1*$E108*(Input!$C$32/100)))</f>
        <v>-410.080783350793</v>
      </c>
      <c r="J108" s="69" t="n">
        <f aca="false">IF($B108&gt;Input!$C$28,0,(-1)*($E108+$H108+$I108)*(Input!$C$9/100))</f>
        <v>-752.088156665354</v>
      </c>
      <c r="K108" s="69" t="n">
        <f aca="false">IF($B108&gt;Input!$C$28,0,(-1)*($E108+$H108+$I108)*(Input!$C$10/100))</f>
        <v>-370.027373079354</v>
      </c>
      <c r="L108" s="69" t="n">
        <f aca="false">$E108+$F108+$G108+$H108+$I108+$J108+$K108</f>
        <v>5771.34243838212</v>
      </c>
    </row>
    <row r="109" customFormat="false" ht="12.8" hidden="false" customHeight="false" outlineLevel="0" collapsed="false">
      <c r="A109" s="67" t="n">
        <v>105</v>
      </c>
      <c r="B109" s="68" t="n">
        <f aca="false">EOMONTH(Input!$C$7,A109)</f>
        <v>46112</v>
      </c>
      <c r="C109" s="67" t="n">
        <f aca="false">DATEDIF(Input!$C$23,$B109,"Y")</f>
        <v>48</v>
      </c>
      <c r="E109" s="69" t="n">
        <f aca="false">IF($B109&gt;Input!$C$28,0,Input!$C$24*(1+Input!$C$26/100)^(DATEDIF(Input!$C$7,$B109,"Y")))</f>
        <v>8201.61566701586</v>
      </c>
      <c r="F109" s="69" t="n">
        <f aca="false">-1*($E109*(Input!$C$11/100))</f>
        <v>-508.500171354983</v>
      </c>
      <c r="G109" s="69" t="n">
        <f aca="false">-1*($E109*(Input!$C$12/100))</f>
        <v>-118.92342717173</v>
      </c>
      <c r="H109" s="69" t="n">
        <f aca="false">IF($B109&gt;Input!$C$28,2*(Input!$C$27*(1+Input!$C$14/100)^(DATEDIF(Input!$C$7,$B109,"Y"))),(Input!$C$27*(1+Input!$C$14/100)^(DATEDIF(Input!$C$7,$B109,"Y"))))</f>
        <v>-270.653317011523</v>
      </c>
      <c r="I109" s="69" t="n">
        <f aca="false">IF($B109&gt;Input!$C$28,0,IF($E109*(Input!$C$32/100)&gt;(Input!$C$13/12),-1*(Input!$C$13/12),-1*$E109*(Input!$C$32/100)))</f>
        <v>-410.080783350793</v>
      </c>
      <c r="J109" s="69" t="n">
        <f aca="false">IF($B109&gt;Input!$C$28,0,(-1)*($E109+$H109+$I109)*(Input!$C$9/100))</f>
        <v>-752.088156665354</v>
      </c>
      <c r="K109" s="69" t="n">
        <f aca="false">IF($B109&gt;Input!$C$28,0,(-1)*($E109+$H109+$I109)*(Input!$C$10/100))</f>
        <v>-370.027373079354</v>
      </c>
      <c r="L109" s="69" t="n">
        <f aca="false">$E109+$F109+$G109+$H109+$I109+$J109+$K109</f>
        <v>5771.34243838212</v>
      </c>
    </row>
    <row r="110" customFormat="false" ht="12.8" hidden="false" customHeight="false" outlineLevel="0" collapsed="false">
      <c r="A110" s="67" t="n">
        <v>106</v>
      </c>
      <c r="B110" s="68" t="n">
        <f aca="false">EOMONTH(Input!$C$7,A110)</f>
        <v>46142</v>
      </c>
      <c r="C110" s="67" t="n">
        <f aca="false">DATEDIF(Input!$C$23,$B110,"Y")</f>
        <v>48</v>
      </c>
      <c r="E110" s="69" t="n">
        <f aca="false">IF($B110&gt;Input!$C$28,0,Input!$C$24*(1+Input!$C$26/100)^(DATEDIF(Input!$C$7,$B110,"Y")))</f>
        <v>8201.61566701586</v>
      </c>
      <c r="F110" s="69" t="n">
        <f aca="false">-1*($E110*(Input!$C$11/100))</f>
        <v>-508.500171354983</v>
      </c>
      <c r="G110" s="69" t="n">
        <f aca="false">-1*($E110*(Input!$C$12/100))</f>
        <v>-118.92342717173</v>
      </c>
      <c r="H110" s="69" t="n">
        <f aca="false">IF($B110&gt;Input!$C$28,2*(Input!$C$27*(1+Input!$C$14/100)^(DATEDIF(Input!$C$7,$B110,"Y"))),(Input!$C$27*(1+Input!$C$14/100)^(DATEDIF(Input!$C$7,$B110,"Y"))))</f>
        <v>-270.653317011523</v>
      </c>
      <c r="I110" s="69" t="n">
        <f aca="false">IF($B110&gt;Input!$C$28,0,IF($E110*(Input!$C$32/100)&gt;(Input!$C$13/12),-1*(Input!$C$13/12),-1*$E110*(Input!$C$32/100)))</f>
        <v>-410.080783350793</v>
      </c>
      <c r="J110" s="69" t="n">
        <f aca="false">IF($B110&gt;Input!$C$28,0,(-1)*($E110+$H110+$I110)*(Input!$C$9/100))</f>
        <v>-752.088156665354</v>
      </c>
      <c r="K110" s="69" t="n">
        <f aca="false">IF($B110&gt;Input!$C$28,0,(-1)*($E110+$H110+$I110)*(Input!$C$10/100))</f>
        <v>-370.027373079354</v>
      </c>
      <c r="L110" s="69" t="n">
        <f aca="false">$E110+$F110+$G110+$H110+$I110+$J110+$K110</f>
        <v>5771.34243838212</v>
      </c>
    </row>
    <row r="111" customFormat="false" ht="12.8" hidden="false" customHeight="false" outlineLevel="0" collapsed="false">
      <c r="A111" s="67" t="n">
        <v>107</v>
      </c>
      <c r="B111" s="68" t="n">
        <f aca="false">EOMONTH(Input!$C$7,A111)</f>
        <v>46173</v>
      </c>
      <c r="C111" s="67" t="n">
        <f aca="false">DATEDIF(Input!$C$23,$B111,"Y")</f>
        <v>49</v>
      </c>
      <c r="E111" s="69" t="n">
        <f aca="false">IF($B111&gt;Input!$C$28,0,Input!$C$24*(1+Input!$C$26/100)^(DATEDIF(Input!$C$7,$B111,"Y")))</f>
        <v>8201.61566701586</v>
      </c>
      <c r="F111" s="69" t="n">
        <f aca="false">-1*($E111*(Input!$C$11/100))</f>
        <v>-508.500171354983</v>
      </c>
      <c r="G111" s="69" t="n">
        <f aca="false">-1*($E111*(Input!$C$12/100))</f>
        <v>-118.92342717173</v>
      </c>
      <c r="H111" s="69" t="n">
        <f aca="false">IF($B111&gt;Input!$C$28,2*(Input!$C$27*(1+Input!$C$14/100)^(DATEDIF(Input!$C$7,$B111,"Y"))),(Input!$C$27*(1+Input!$C$14/100)^(DATEDIF(Input!$C$7,$B111,"Y"))))</f>
        <v>-270.653317011523</v>
      </c>
      <c r="I111" s="69" t="n">
        <f aca="false">IF($B111&gt;Input!$C$28,0,IF($E111*(Input!$C$32/100)&gt;(Input!$C$13/12),-1*(Input!$C$13/12),-1*$E111*(Input!$C$32/100)))</f>
        <v>-410.080783350793</v>
      </c>
      <c r="J111" s="69" t="n">
        <f aca="false">IF($B111&gt;Input!$C$28,0,(-1)*($E111+$H111+$I111)*(Input!$C$9/100))</f>
        <v>-752.088156665354</v>
      </c>
      <c r="K111" s="69" t="n">
        <f aca="false">IF($B111&gt;Input!$C$28,0,(-1)*($E111+$H111+$I111)*(Input!$C$10/100))</f>
        <v>-370.027373079354</v>
      </c>
      <c r="L111" s="69" t="n">
        <f aca="false">$E111+$F111+$G111+$H111+$I111+$J111+$K111</f>
        <v>5771.34243838212</v>
      </c>
    </row>
    <row r="112" customFormat="false" ht="12.8" hidden="false" customHeight="false" outlineLevel="0" collapsed="false">
      <c r="A112" s="67" t="n">
        <v>108</v>
      </c>
      <c r="B112" s="68" t="n">
        <f aca="false">EOMONTH(Input!$C$7,A112)</f>
        <v>46203</v>
      </c>
      <c r="C112" s="67" t="n">
        <f aca="false">DATEDIF(Input!$C$23,$B112,"Y")</f>
        <v>49</v>
      </c>
      <c r="E112" s="69" t="n">
        <f aca="false">IF($B112&gt;Input!$C$28,0,Input!$C$24*(1+Input!$C$26/100)^(DATEDIF(Input!$C$7,$B112,"Y")))</f>
        <v>8365.64798035618</v>
      </c>
      <c r="F112" s="69" t="n">
        <f aca="false">-1*($E112*(Input!$C$11/100))</f>
        <v>-518.670174782083</v>
      </c>
      <c r="G112" s="69" t="n">
        <f aca="false">-1*($E112*(Input!$C$12/100))</f>
        <v>-121.301895715165</v>
      </c>
      <c r="H112" s="69" t="n">
        <f aca="false">IF($B112&gt;Input!$C$28,2*(Input!$C$27*(1+Input!$C$14/100)^(DATEDIF(Input!$C$7,$B112,"Y"))),(Input!$C$27*(1+Input!$C$14/100)^(DATEDIF(Input!$C$7,$B112,"Y"))))</f>
        <v>-276.066383351754</v>
      </c>
      <c r="I112" s="69" t="n">
        <f aca="false">IF($B112&gt;Input!$C$28,0,IF($E112*(Input!$C$32/100)&gt;(Input!$C$13/12),-1*(Input!$C$13/12),-1*$E112*(Input!$C$32/100)))</f>
        <v>-418.282399017809</v>
      </c>
      <c r="J112" s="69" t="n">
        <f aca="false">IF($B112&gt;Input!$C$28,0,(-1)*($E112+$H112+$I112)*(Input!$C$9/100))</f>
        <v>-767.129919798662</v>
      </c>
      <c r="K112" s="69" t="n">
        <f aca="false">IF($B112&gt;Input!$C$28,0,(-1)*($E112+$H112+$I112)*(Input!$C$10/100))</f>
        <v>-377.427920540942</v>
      </c>
      <c r="L112" s="69" t="n">
        <f aca="false">$E112+$F112+$G112+$H112+$I112+$J112+$K112</f>
        <v>5886.76928714977</v>
      </c>
    </row>
    <row r="113" customFormat="false" ht="12.8" hidden="false" customHeight="false" outlineLevel="0" collapsed="false">
      <c r="A113" s="67" t="n">
        <v>109</v>
      </c>
      <c r="B113" s="68" t="n">
        <f aca="false">EOMONTH(Input!$C$7,A113)</f>
        <v>46234</v>
      </c>
      <c r="C113" s="67" t="n">
        <f aca="false">DATEDIF(Input!$C$23,$B113,"Y")</f>
        <v>49</v>
      </c>
      <c r="E113" s="69" t="n">
        <f aca="false">IF($B113&gt;Input!$C$28,0,Input!$C$24*(1+Input!$C$26/100)^(DATEDIF(Input!$C$7,$B113,"Y")))</f>
        <v>8365.64798035618</v>
      </c>
      <c r="F113" s="69" t="n">
        <f aca="false">-1*($E113*(Input!$C$11/100))</f>
        <v>-518.670174782083</v>
      </c>
      <c r="G113" s="69" t="n">
        <f aca="false">-1*($E113*(Input!$C$12/100))</f>
        <v>-121.301895715165</v>
      </c>
      <c r="H113" s="69" t="n">
        <f aca="false">IF($B113&gt;Input!$C$28,2*(Input!$C$27*(1+Input!$C$14/100)^(DATEDIF(Input!$C$7,$B113,"Y"))),(Input!$C$27*(1+Input!$C$14/100)^(DATEDIF(Input!$C$7,$B113,"Y"))))</f>
        <v>-276.066383351754</v>
      </c>
      <c r="I113" s="69" t="n">
        <f aca="false">IF($B113&gt;Input!$C$28,0,IF($E113*(Input!$C$32/100)&gt;(Input!$C$13/12),-1*(Input!$C$13/12),-1*$E113*(Input!$C$32/100)))</f>
        <v>-418.282399017809</v>
      </c>
      <c r="J113" s="69" t="n">
        <f aca="false">IF($B113&gt;Input!$C$28,0,(-1)*($E113+$H113+$I113)*(Input!$C$9/100))</f>
        <v>-767.129919798662</v>
      </c>
      <c r="K113" s="69" t="n">
        <f aca="false">IF($B113&gt;Input!$C$28,0,(-1)*($E113+$H113+$I113)*(Input!$C$10/100))</f>
        <v>-377.427920540942</v>
      </c>
      <c r="L113" s="69" t="n">
        <f aca="false">$E113+$F113+$G113+$H113+$I113+$J113+$K113</f>
        <v>5886.76928714977</v>
      </c>
    </row>
    <row r="114" customFormat="false" ht="12.8" hidden="false" customHeight="false" outlineLevel="0" collapsed="false">
      <c r="A114" s="67" t="n">
        <v>110</v>
      </c>
      <c r="B114" s="68" t="n">
        <f aca="false">EOMONTH(Input!$C$7,A114)</f>
        <v>46265</v>
      </c>
      <c r="C114" s="67" t="n">
        <f aca="false">DATEDIF(Input!$C$23,$B114,"Y")</f>
        <v>49</v>
      </c>
      <c r="E114" s="69" t="n">
        <f aca="false">IF($B114&gt;Input!$C$28,0,Input!$C$24*(1+Input!$C$26/100)^(DATEDIF(Input!$C$7,$B114,"Y")))</f>
        <v>8365.64798035618</v>
      </c>
      <c r="F114" s="69" t="n">
        <f aca="false">-1*($E114*(Input!$C$11/100))</f>
        <v>-518.670174782083</v>
      </c>
      <c r="G114" s="69" t="n">
        <f aca="false">-1*($E114*(Input!$C$12/100))</f>
        <v>-121.301895715165</v>
      </c>
      <c r="H114" s="69" t="n">
        <f aca="false">IF($B114&gt;Input!$C$28,2*(Input!$C$27*(1+Input!$C$14/100)^(DATEDIF(Input!$C$7,$B114,"Y"))),(Input!$C$27*(1+Input!$C$14/100)^(DATEDIF(Input!$C$7,$B114,"Y"))))</f>
        <v>-276.066383351754</v>
      </c>
      <c r="I114" s="69" t="n">
        <f aca="false">IF($B114&gt;Input!$C$28,0,IF($E114*(Input!$C$32/100)&gt;(Input!$C$13/12),-1*(Input!$C$13/12),-1*$E114*(Input!$C$32/100)))</f>
        <v>-418.282399017809</v>
      </c>
      <c r="J114" s="69" t="n">
        <f aca="false">IF($B114&gt;Input!$C$28,0,(-1)*($E114+$H114+$I114)*(Input!$C$9/100))</f>
        <v>-767.129919798662</v>
      </c>
      <c r="K114" s="69" t="n">
        <f aca="false">IF($B114&gt;Input!$C$28,0,(-1)*($E114+$H114+$I114)*(Input!$C$10/100))</f>
        <v>-377.427920540942</v>
      </c>
      <c r="L114" s="69" t="n">
        <f aca="false">$E114+$F114+$G114+$H114+$I114+$J114+$K114</f>
        <v>5886.76928714977</v>
      </c>
    </row>
    <row r="115" customFormat="false" ht="12.8" hidden="false" customHeight="false" outlineLevel="0" collapsed="false">
      <c r="A115" s="67" t="n">
        <v>111</v>
      </c>
      <c r="B115" s="68" t="n">
        <f aca="false">EOMONTH(Input!$C$7,A115)</f>
        <v>46295</v>
      </c>
      <c r="C115" s="67" t="n">
        <f aca="false">DATEDIF(Input!$C$23,$B115,"Y")</f>
        <v>49</v>
      </c>
      <c r="E115" s="69" t="n">
        <f aca="false">IF($B115&gt;Input!$C$28,0,Input!$C$24*(1+Input!$C$26/100)^(DATEDIF(Input!$C$7,$B115,"Y")))</f>
        <v>8365.64798035618</v>
      </c>
      <c r="F115" s="69" t="n">
        <f aca="false">-1*($E115*(Input!$C$11/100))</f>
        <v>-518.670174782083</v>
      </c>
      <c r="G115" s="69" t="n">
        <f aca="false">-1*($E115*(Input!$C$12/100))</f>
        <v>-121.301895715165</v>
      </c>
      <c r="H115" s="69" t="n">
        <f aca="false">IF($B115&gt;Input!$C$28,2*(Input!$C$27*(1+Input!$C$14/100)^(DATEDIF(Input!$C$7,$B115,"Y"))),(Input!$C$27*(1+Input!$C$14/100)^(DATEDIF(Input!$C$7,$B115,"Y"))))</f>
        <v>-276.066383351754</v>
      </c>
      <c r="I115" s="69" t="n">
        <f aca="false">IF($B115&gt;Input!$C$28,0,IF($E115*(Input!$C$32/100)&gt;(Input!$C$13/12),-1*(Input!$C$13/12),-1*$E115*(Input!$C$32/100)))</f>
        <v>-418.282399017809</v>
      </c>
      <c r="J115" s="69" t="n">
        <f aca="false">IF($B115&gt;Input!$C$28,0,(-1)*($E115+$H115+$I115)*(Input!$C$9/100))</f>
        <v>-767.129919798662</v>
      </c>
      <c r="K115" s="69" t="n">
        <f aca="false">IF($B115&gt;Input!$C$28,0,(-1)*($E115+$H115+$I115)*(Input!$C$10/100))</f>
        <v>-377.427920540942</v>
      </c>
      <c r="L115" s="69" t="n">
        <f aca="false">$E115+$F115+$G115+$H115+$I115+$J115+$K115</f>
        <v>5886.76928714977</v>
      </c>
    </row>
    <row r="116" customFormat="false" ht="12.8" hidden="false" customHeight="false" outlineLevel="0" collapsed="false">
      <c r="A116" s="67" t="n">
        <v>112</v>
      </c>
      <c r="B116" s="68" t="n">
        <f aca="false">EOMONTH(Input!$C$7,A116)</f>
        <v>46326</v>
      </c>
      <c r="C116" s="67" t="n">
        <f aca="false">DATEDIF(Input!$C$23,$B116,"Y")</f>
        <v>49</v>
      </c>
      <c r="E116" s="69" t="n">
        <f aca="false">IF($B116&gt;Input!$C$28,0,Input!$C$24*(1+Input!$C$26/100)^(DATEDIF(Input!$C$7,$B116,"Y")))</f>
        <v>8365.64798035618</v>
      </c>
      <c r="F116" s="69" t="n">
        <f aca="false">-1*($E116*(Input!$C$11/100))</f>
        <v>-518.670174782083</v>
      </c>
      <c r="G116" s="69" t="n">
        <f aca="false">-1*($E116*(Input!$C$12/100))</f>
        <v>-121.301895715165</v>
      </c>
      <c r="H116" s="69" t="n">
        <f aca="false">IF($B116&gt;Input!$C$28,2*(Input!$C$27*(1+Input!$C$14/100)^(DATEDIF(Input!$C$7,$B116,"Y"))),(Input!$C$27*(1+Input!$C$14/100)^(DATEDIF(Input!$C$7,$B116,"Y"))))</f>
        <v>-276.066383351754</v>
      </c>
      <c r="I116" s="69" t="n">
        <f aca="false">IF($B116&gt;Input!$C$28,0,IF($E116*(Input!$C$32/100)&gt;(Input!$C$13/12),-1*(Input!$C$13/12),-1*$E116*(Input!$C$32/100)))</f>
        <v>-418.282399017809</v>
      </c>
      <c r="J116" s="69" t="n">
        <f aca="false">IF($B116&gt;Input!$C$28,0,(-1)*($E116+$H116+$I116)*(Input!$C$9/100))</f>
        <v>-767.129919798662</v>
      </c>
      <c r="K116" s="69" t="n">
        <f aca="false">IF($B116&gt;Input!$C$28,0,(-1)*($E116+$H116+$I116)*(Input!$C$10/100))</f>
        <v>-377.427920540942</v>
      </c>
      <c r="L116" s="69" t="n">
        <f aca="false">$E116+$F116+$G116+$H116+$I116+$J116+$K116</f>
        <v>5886.76928714977</v>
      </c>
    </row>
    <row r="117" customFormat="false" ht="12.8" hidden="false" customHeight="false" outlineLevel="0" collapsed="false">
      <c r="A117" s="67" t="n">
        <v>113</v>
      </c>
      <c r="B117" s="68" t="n">
        <f aca="false">EOMONTH(Input!$C$7,A117)</f>
        <v>46356</v>
      </c>
      <c r="C117" s="67" t="n">
        <f aca="false">DATEDIF(Input!$C$23,$B117,"Y")</f>
        <v>49</v>
      </c>
      <c r="E117" s="69" t="n">
        <f aca="false">IF($B117&gt;Input!$C$28,0,Input!$C$24*(1+Input!$C$26/100)^(DATEDIF(Input!$C$7,$B117,"Y")))</f>
        <v>8365.64798035618</v>
      </c>
      <c r="F117" s="69" t="n">
        <f aca="false">-1*($E117*(Input!$C$11/100))</f>
        <v>-518.670174782083</v>
      </c>
      <c r="G117" s="69" t="n">
        <f aca="false">-1*($E117*(Input!$C$12/100))</f>
        <v>-121.301895715165</v>
      </c>
      <c r="H117" s="69" t="n">
        <f aca="false">IF($B117&gt;Input!$C$28,2*(Input!$C$27*(1+Input!$C$14/100)^(DATEDIF(Input!$C$7,$B117,"Y"))),(Input!$C$27*(1+Input!$C$14/100)^(DATEDIF(Input!$C$7,$B117,"Y"))))</f>
        <v>-276.066383351754</v>
      </c>
      <c r="I117" s="69" t="n">
        <f aca="false">IF($B117&gt;Input!$C$28,0,IF($E117*(Input!$C$32/100)&gt;(Input!$C$13/12),-1*(Input!$C$13/12),-1*$E117*(Input!$C$32/100)))</f>
        <v>-418.282399017809</v>
      </c>
      <c r="J117" s="69" t="n">
        <f aca="false">IF($B117&gt;Input!$C$28,0,(-1)*($E117+$H117+$I117)*(Input!$C$9/100))</f>
        <v>-767.129919798662</v>
      </c>
      <c r="K117" s="69" t="n">
        <f aca="false">IF($B117&gt;Input!$C$28,0,(-1)*($E117+$H117+$I117)*(Input!$C$10/100))</f>
        <v>-377.427920540942</v>
      </c>
      <c r="L117" s="69" t="n">
        <f aca="false">$E117+$F117+$G117+$H117+$I117+$J117+$K117</f>
        <v>5886.76928714977</v>
      </c>
    </row>
    <row r="118" customFormat="false" ht="12.8" hidden="false" customHeight="false" outlineLevel="0" collapsed="false">
      <c r="A118" s="67" t="n">
        <v>114</v>
      </c>
      <c r="B118" s="68" t="n">
        <f aca="false">EOMONTH(Input!$C$7,A118)</f>
        <v>46387</v>
      </c>
      <c r="C118" s="67" t="n">
        <f aca="false">DATEDIF(Input!$C$23,$B118,"Y")</f>
        <v>49</v>
      </c>
      <c r="E118" s="69" t="n">
        <f aca="false">IF($B118&gt;Input!$C$28,0,Input!$C$24*(1+Input!$C$26/100)^(DATEDIF(Input!$C$7,$B118,"Y")))</f>
        <v>8365.64798035618</v>
      </c>
      <c r="F118" s="69" t="n">
        <f aca="false">-1*($E118*(Input!$C$11/100))</f>
        <v>-518.670174782083</v>
      </c>
      <c r="G118" s="69" t="n">
        <f aca="false">-1*($E118*(Input!$C$12/100))</f>
        <v>-121.301895715165</v>
      </c>
      <c r="H118" s="69" t="n">
        <f aca="false">IF($B118&gt;Input!$C$28,2*(Input!$C$27*(1+Input!$C$14/100)^(DATEDIF(Input!$C$7,$B118,"Y"))),(Input!$C$27*(1+Input!$C$14/100)^(DATEDIF(Input!$C$7,$B118,"Y"))))</f>
        <v>-276.066383351754</v>
      </c>
      <c r="I118" s="69" t="n">
        <f aca="false">IF($B118&gt;Input!$C$28,0,IF($E118*(Input!$C$32/100)&gt;(Input!$C$13/12),-1*(Input!$C$13/12),-1*$E118*(Input!$C$32/100)))</f>
        <v>-418.282399017809</v>
      </c>
      <c r="J118" s="69" t="n">
        <f aca="false">IF($B118&gt;Input!$C$28,0,(-1)*($E118+$H118+$I118)*(Input!$C$9/100))</f>
        <v>-767.129919798662</v>
      </c>
      <c r="K118" s="69" t="n">
        <f aca="false">IF($B118&gt;Input!$C$28,0,(-1)*($E118+$H118+$I118)*(Input!$C$10/100))</f>
        <v>-377.427920540942</v>
      </c>
      <c r="L118" s="69" t="n">
        <f aca="false">$E118+$F118+$G118+$H118+$I118+$J118+$K118</f>
        <v>5886.76928714977</v>
      </c>
    </row>
    <row r="119" customFormat="false" ht="12.8" hidden="false" customHeight="false" outlineLevel="0" collapsed="false">
      <c r="A119" s="67" t="n">
        <v>115</v>
      </c>
      <c r="B119" s="68" t="n">
        <f aca="false">EOMONTH(Input!$C$7,A119)</f>
        <v>46418</v>
      </c>
      <c r="C119" s="67" t="n">
        <f aca="false">DATEDIF(Input!$C$23,$B119,"Y")</f>
        <v>49</v>
      </c>
      <c r="E119" s="69" t="n">
        <f aca="false">IF($B119&gt;Input!$C$28,0,Input!$C$24*(1+Input!$C$26/100)^(DATEDIF(Input!$C$7,$B119,"Y")))</f>
        <v>8365.64798035618</v>
      </c>
      <c r="F119" s="69" t="n">
        <f aca="false">-1*($E119*(Input!$C$11/100))</f>
        <v>-518.670174782083</v>
      </c>
      <c r="G119" s="69" t="n">
        <f aca="false">-1*($E119*(Input!$C$12/100))</f>
        <v>-121.301895715165</v>
      </c>
      <c r="H119" s="69" t="n">
        <f aca="false">IF($B119&gt;Input!$C$28,2*(Input!$C$27*(1+Input!$C$14/100)^(DATEDIF(Input!$C$7,$B119,"Y"))),(Input!$C$27*(1+Input!$C$14/100)^(DATEDIF(Input!$C$7,$B119,"Y"))))</f>
        <v>-276.066383351754</v>
      </c>
      <c r="I119" s="69" t="n">
        <f aca="false">IF($B119&gt;Input!$C$28,0,IF($E119*(Input!$C$32/100)&gt;(Input!$C$13/12),-1*(Input!$C$13/12),-1*$E119*(Input!$C$32/100)))</f>
        <v>-418.282399017809</v>
      </c>
      <c r="J119" s="69" t="n">
        <f aca="false">IF($B119&gt;Input!$C$28,0,(-1)*($E119+$H119+$I119)*(Input!$C$9/100))</f>
        <v>-767.129919798662</v>
      </c>
      <c r="K119" s="69" t="n">
        <f aca="false">IF($B119&gt;Input!$C$28,0,(-1)*($E119+$H119+$I119)*(Input!$C$10/100))</f>
        <v>-377.427920540942</v>
      </c>
      <c r="L119" s="69" t="n">
        <f aca="false">$E119+$F119+$G119+$H119+$I119+$J119+$K119</f>
        <v>5886.76928714977</v>
      </c>
    </row>
    <row r="120" customFormat="false" ht="12.8" hidden="false" customHeight="false" outlineLevel="0" collapsed="false">
      <c r="A120" s="67" t="n">
        <v>116</v>
      </c>
      <c r="B120" s="68" t="n">
        <f aca="false">EOMONTH(Input!$C$7,A120)</f>
        <v>46446</v>
      </c>
      <c r="C120" s="67" t="n">
        <f aca="false">DATEDIF(Input!$C$23,$B120,"Y")</f>
        <v>49</v>
      </c>
      <c r="E120" s="69" t="n">
        <f aca="false">IF($B120&gt;Input!$C$28,0,Input!$C$24*(1+Input!$C$26/100)^(DATEDIF(Input!$C$7,$B120,"Y")))</f>
        <v>8365.64798035618</v>
      </c>
      <c r="F120" s="69" t="n">
        <f aca="false">-1*($E120*(Input!$C$11/100))</f>
        <v>-518.670174782083</v>
      </c>
      <c r="G120" s="69" t="n">
        <f aca="false">-1*($E120*(Input!$C$12/100))</f>
        <v>-121.301895715165</v>
      </c>
      <c r="H120" s="69" t="n">
        <f aca="false">IF($B120&gt;Input!$C$28,2*(Input!$C$27*(1+Input!$C$14/100)^(DATEDIF(Input!$C$7,$B120,"Y"))),(Input!$C$27*(1+Input!$C$14/100)^(DATEDIF(Input!$C$7,$B120,"Y"))))</f>
        <v>-276.066383351754</v>
      </c>
      <c r="I120" s="69" t="n">
        <f aca="false">IF($B120&gt;Input!$C$28,0,IF($E120*(Input!$C$32/100)&gt;(Input!$C$13/12),-1*(Input!$C$13/12),-1*$E120*(Input!$C$32/100)))</f>
        <v>-418.282399017809</v>
      </c>
      <c r="J120" s="69" t="n">
        <f aca="false">IF($B120&gt;Input!$C$28,0,(-1)*($E120+$H120+$I120)*(Input!$C$9/100))</f>
        <v>-767.129919798662</v>
      </c>
      <c r="K120" s="69" t="n">
        <f aca="false">IF($B120&gt;Input!$C$28,0,(-1)*($E120+$H120+$I120)*(Input!$C$10/100))</f>
        <v>-377.427920540942</v>
      </c>
      <c r="L120" s="69" t="n">
        <f aca="false">$E120+$F120+$G120+$H120+$I120+$J120+$K120</f>
        <v>5886.76928714977</v>
      </c>
    </row>
    <row r="121" customFormat="false" ht="12.8" hidden="false" customHeight="false" outlineLevel="0" collapsed="false">
      <c r="A121" s="67" t="n">
        <v>117</v>
      </c>
      <c r="B121" s="68" t="n">
        <f aca="false">EOMONTH(Input!$C$7,A121)</f>
        <v>46477</v>
      </c>
      <c r="C121" s="67" t="n">
        <f aca="false">DATEDIF(Input!$C$23,$B121,"Y")</f>
        <v>49</v>
      </c>
      <c r="E121" s="69" t="n">
        <f aca="false">IF($B121&gt;Input!$C$28,0,Input!$C$24*(1+Input!$C$26/100)^(DATEDIF(Input!$C$7,$B121,"Y")))</f>
        <v>8365.64798035618</v>
      </c>
      <c r="F121" s="69" t="n">
        <f aca="false">-1*($E121*(Input!$C$11/100))</f>
        <v>-518.670174782083</v>
      </c>
      <c r="G121" s="69" t="n">
        <f aca="false">-1*($E121*(Input!$C$12/100))</f>
        <v>-121.301895715165</v>
      </c>
      <c r="H121" s="69" t="n">
        <f aca="false">IF($B121&gt;Input!$C$28,2*(Input!$C$27*(1+Input!$C$14/100)^(DATEDIF(Input!$C$7,$B121,"Y"))),(Input!$C$27*(1+Input!$C$14/100)^(DATEDIF(Input!$C$7,$B121,"Y"))))</f>
        <v>-276.066383351754</v>
      </c>
      <c r="I121" s="69" t="n">
        <f aca="false">IF($B121&gt;Input!$C$28,0,IF($E121*(Input!$C$32/100)&gt;(Input!$C$13/12),-1*(Input!$C$13/12),-1*$E121*(Input!$C$32/100)))</f>
        <v>-418.282399017809</v>
      </c>
      <c r="J121" s="69" t="n">
        <f aca="false">IF($B121&gt;Input!$C$28,0,(-1)*($E121+$H121+$I121)*(Input!$C$9/100))</f>
        <v>-767.129919798662</v>
      </c>
      <c r="K121" s="69" t="n">
        <f aca="false">IF($B121&gt;Input!$C$28,0,(-1)*($E121+$H121+$I121)*(Input!$C$10/100))</f>
        <v>-377.427920540942</v>
      </c>
      <c r="L121" s="69" t="n">
        <f aca="false">$E121+$F121+$G121+$H121+$I121+$J121+$K121</f>
        <v>5886.76928714977</v>
      </c>
    </row>
    <row r="122" customFormat="false" ht="12.8" hidden="false" customHeight="false" outlineLevel="0" collapsed="false">
      <c r="A122" s="67" t="n">
        <v>118</v>
      </c>
      <c r="B122" s="68" t="n">
        <f aca="false">EOMONTH(Input!$C$7,A122)</f>
        <v>46507</v>
      </c>
      <c r="C122" s="67" t="n">
        <f aca="false">DATEDIF(Input!$C$23,$B122,"Y")</f>
        <v>49</v>
      </c>
      <c r="E122" s="69" t="n">
        <f aca="false">IF($B122&gt;Input!$C$28,0,Input!$C$24*(1+Input!$C$26/100)^(DATEDIF(Input!$C$7,$B122,"Y")))</f>
        <v>8365.64798035618</v>
      </c>
      <c r="F122" s="69" t="n">
        <f aca="false">-1*($E122*(Input!$C$11/100))</f>
        <v>-518.670174782083</v>
      </c>
      <c r="G122" s="69" t="n">
        <f aca="false">-1*($E122*(Input!$C$12/100))</f>
        <v>-121.301895715165</v>
      </c>
      <c r="H122" s="69" t="n">
        <f aca="false">IF($B122&gt;Input!$C$28,2*(Input!$C$27*(1+Input!$C$14/100)^(DATEDIF(Input!$C$7,$B122,"Y"))),(Input!$C$27*(1+Input!$C$14/100)^(DATEDIF(Input!$C$7,$B122,"Y"))))</f>
        <v>-276.066383351754</v>
      </c>
      <c r="I122" s="69" t="n">
        <f aca="false">IF($B122&gt;Input!$C$28,0,IF($E122*(Input!$C$32/100)&gt;(Input!$C$13/12),-1*(Input!$C$13/12),-1*$E122*(Input!$C$32/100)))</f>
        <v>-418.282399017809</v>
      </c>
      <c r="J122" s="69" t="n">
        <f aca="false">IF($B122&gt;Input!$C$28,0,(-1)*($E122+$H122+$I122)*(Input!$C$9/100))</f>
        <v>-767.129919798662</v>
      </c>
      <c r="K122" s="69" t="n">
        <f aca="false">IF($B122&gt;Input!$C$28,0,(-1)*($E122+$H122+$I122)*(Input!$C$10/100))</f>
        <v>-377.427920540942</v>
      </c>
      <c r="L122" s="69" t="n">
        <f aca="false">$E122+$F122+$G122+$H122+$I122+$J122+$K122</f>
        <v>5886.76928714977</v>
      </c>
    </row>
    <row r="123" customFormat="false" ht="12.8" hidden="false" customHeight="false" outlineLevel="0" collapsed="false">
      <c r="A123" s="67" t="n">
        <v>119</v>
      </c>
      <c r="B123" s="68" t="n">
        <f aca="false">EOMONTH(Input!$C$7,A123)</f>
        <v>46538</v>
      </c>
      <c r="C123" s="67" t="n">
        <f aca="false">DATEDIF(Input!$C$23,$B123,"Y")</f>
        <v>50</v>
      </c>
      <c r="E123" s="69" t="n">
        <f aca="false">IF($B123&gt;Input!$C$28,0,Input!$C$24*(1+Input!$C$26/100)^(DATEDIF(Input!$C$7,$B123,"Y")))</f>
        <v>8365.64798035618</v>
      </c>
      <c r="F123" s="69" t="n">
        <f aca="false">-1*($E123*(Input!$C$11/100))</f>
        <v>-518.670174782083</v>
      </c>
      <c r="G123" s="69" t="n">
        <f aca="false">-1*($E123*(Input!$C$12/100))</f>
        <v>-121.301895715165</v>
      </c>
      <c r="H123" s="69" t="n">
        <f aca="false">IF($B123&gt;Input!$C$28,2*(Input!$C$27*(1+Input!$C$14/100)^(DATEDIF(Input!$C$7,$B123,"Y"))),(Input!$C$27*(1+Input!$C$14/100)^(DATEDIF(Input!$C$7,$B123,"Y"))))</f>
        <v>-276.066383351754</v>
      </c>
      <c r="I123" s="69" t="n">
        <f aca="false">IF($B123&gt;Input!$C$28,0,IF($E123*(Input!$C$32/100)&gt;(Input!$C$13/12),-1*(Input!$C$13/12),-1*$E123*(Input!$C$32/100)))</f>
        <v>-418.282399017809</v>
      </c>
      <c r="J123" s="69" t="n">
        <f aca="false">IF($B123&gt;Input!$C$28,0,(-1)*($E123+$H123+$I123)*(Input!$C$9/100))</f>
        <v>-767.129919798662</v>
      </c>
      <c r="K123" s="69" t="n">
        <f aca="false">IF($B123&gt;Input!$C$28,0,(-1)*($E123+$H123+$I123)*(Input!$C$10/100))</f>
        <v>-377.427920540942</v>
      </c>
      <c r="L123" s="69" t="n">
        <f aca="false">$E123+$F123+$G123+$H123+$I123+$J123+$K123</f>
        <v>5886.76928714977</v>
      </c>
    </row>
    <row r="124" customFormat="false" ht="12.8" hidden="false" customHeight="false" outlineLevel="0" collapsed="false">
      <c r="A124" s="67" t="n">
        <v>120</v>
      </c>
      <c r="B124" s="68" t="n">
        <f aca="false">EOMONTH(Input!$C$7,A124)</f>
        <v>46568</v>
      </c>
      <c r="C124" s="67" t="n">
        <f aca="false">DATEDIF(Input!$C$23,$B124,"Y")</f>
        <v>50</v>
      </c>
      <c r="E124" s="69" t="n">
        <f aca="false">IF($B124&gt;Input!$C$28,0,Input!$C$24*(1+Input!$C$26/100)^(DATEDIF(Input!$C$7,$B124,"Y")))</f>
        <v>8532.9609399633</v>
      </c>
      <c r="F124" s="69" t="n">
        <f aca="false">-1*($E124*(Input!$C$11/100))</f>
        <v>-529.043578277725</v>
      </c>
      <c r="G124" s="69" t="n">
        <f aca="false">-1*($E124*(Input!$C$12/100))</f>
        <v>-123.727933629468</v>
      </c>
      <c r="H124" s="69" t="n">
        <f aca="false">IF($B124&gt;Input!$C$28,2*(Input!$C$27*(1+Input!$C$14/100)^(DATEDIF(Input!$C$7,$B124,"Y"))),(Input!$C$27*(1+Input!$C$14/100)^(DATEDIF(Input!$C$7,$B124,"Y"))))</f>
        <v>-281.587711018789</v>
      </c>
      <c r="I124" s="69" t="n">
        <f aca="false">IF($B124&gt;Input!$C$28,0,IF($E124*(Input!$C$32/100)&gt;(Input!$C$13/12),-1*(Input!$C$13/12),-1*$E124*(Input!$C$32/100)))</f>
        <v>-426.648046998165</v>
      </c>
      <c r="J124" s="69" t="n">
        <f aca="false">IF($B124&gt;Input!$C$28,0,(-1)*($E124+$H124+$I124)*(Input!$C$9/100))</f>
        <v>-782.472518194635</v>
      </c>
      <c r="K124" s="69" t="n">
        <f aca="false">IF($B124&gt;Input!$C$28,0,(-1)*($E124+$H124+$I124)*(Input!$C$10/100))</f>
        <v>-384.97647895176</v>
      </c>
      <c r="L124" s="69" t="n">
        <f aca="false">$E124+$F124+$G124+$H124+$I124+$J124+$K124</f>
        <v>6004.50467289276</v>
      </c>
    </row>
    <row r="125" customFormat="false" ht="12.8" hidden="false" customHeight="false" outlineLevel="0" collapsed="false">
      <c r="A125" s="67" t="n">
        <v>121</v>
      </c>
      <c r="B125" s="68" t="n">
        <f aca="false">EOMONTH(Input!$C$7,A125)</f>
        <v>46599</v>
      </c>
      <c r="C125" s="67" t="n">
        <f aca="false">DATEDIF(Input!$C$23,$B125,"Y")</f>
        <v>50</v>
      </c>
      <c r="E125" s="69" t="n">
        <f aca="false">IF($B125&gt;Input!$C$28,0,Input!$C$24*(1+Input!$C$26/100)^(DATEDIF(Input!$C$7,$B125,"Y")))</f>
        <v>8532.9609399633</v>
      </c>
      <c r="F125" s="69" t="n">
        <f aca="false">-1*($E125*(Input!$C$11/100))</f>
        <v>-529.043578277725</v>
      </c>
      <c r="G125" s="69" t="n">
        <f aca="false">-1*($E125*(Input!$C$12/100))</f>
        <v>-123.727933629468</v>
      </c>
      <c r="H125" s="69" t="n">
        <f aca="false">IF($B125&gt;Input!$C$28,2*(Input!$C$27*(1+Input!$C$14/100)^(DATEDIF(Input!$C$7,$B125,"Y"))),(Input!$C$27*(1+Input!$C$14/100)^(DATEDIF(Input!$C$7,$B125,"Y"))))</f>
        <v>-281.587711018789</v>
      </c>
      <c r="I125" s="69" t="n">
        <f aca="false">IF($B125&gt;Input!$C$28,0,IF($E125*(Input!$C$32/100)&gt;(Input!$C$13/12),-1*(Input!$C$13/12),-1*$E125*(Input!$C$32/100)))</f>
        <v>-426.648046998165</v>
      </c>
      <c r="J125" s="69" t="n">
        <f aca="false">IF($B125&gt;Input!$C$28,0,(-1)*($E125+$H125+$I125)*(Input!$C$9/100))</f>
        <v>-782.472518194635</v>
      </c>
      <c r="K125" s="69" t="n">
        <f aca="false">IF($B125&gt;Input!$C$28,0,(-1)*($E125+$H125+$I125)*(Input!$C$10/100))</f>
        <v>-384.97647895176</v>
      </c>
      <c r="L125" s="69" t="n">
        <f aca="false">$E125+$F125+$G125+$H125+$I125+$J125+$K125</f>
        <v>6004.50467289276</v>
      </c>
    </row>
    <row r="126" customFormat="false" ht="12.8" hidden="false" customHeight="false" outlineLevel="0" collapsed="false">
      <c r="A126" s="67" t="n">
        <v>122</v>
      </c>
      <c r="B126" s="68" t="n">
        <f aca="false">EOMONTH(Input!$C$7,A126)</f>
        <v>46630</v>
      </c>
      <c r="C126" s="67" t="n">
        <f aca="false">DATEDIF(Input!$C$23,$B126,"Y")</f>
        <v>50</v>
      </c>
      <c r="E126" s="69" t="n">
        <f aca="false">IF($B126&gt;Input!$C$28,0,Input!$C$24*(1+Input!$C$26/100)^(DATEDIF(Input!$C$7,$B126,"Y")))</f>
        <v>8532.9609399633</v>
      </c>
      <c r="F126" s="69" t="n">
        <f aca="false">-1*($E126*(Input!$C$11/100))</f>
        <v>-529.043578277725</v>
      </c>
      <c r="G126" s="69" t="n">
        <f aca="false">-1*($E126*(Input!$C$12/100))</f>
        <v>-123.727933629468</v>
      </c>
      <c r="H126" s="69" t="n">
        <f aca="false">IF($B126&gt;Input!$C$28,2*(Input!$C$27*(1+Input!$C$14/100)^(DATEDIF(Input!$C$7,$B126,"Y"))),(Input!$C$27*(1+Input!$C$14/100)^(DATEDIF(Input!$C$7,$B126,"Y"))))</f>
        <v>-281.587711018789</v>
      </c>
      <c r="I126" s="69" t="n">
        <f aca="false">IF($B126&gt;Input!$C$28,0,IF($E126*(Input!$C$32/100)&gt;(Input!$C$13/12),-1*(Input!$C$13/12),-1*$E126*(Input!$C$32/100)))</f>
        <v>-426.648046998165</v>
      </c>
      <c r="J126" s="69" t="n">
        <f aca="false">IF($B126&gt;Input!$C$28,0,(-1)*($E126+$H126+$I126)*(Input!$C$9/100))</f>
        <v>-782.472518194635</v>
      </c>
      <c r="K126" s="69" t="n">
        <f aca="false">IF($B126&gt;Input!$C$28,0,(-1)*($E126+$H126+$I126)*(Input!$C$10/100))</f>
        <v>-384.97647895176</v>
      </c>
      <c r="L126" s="69" t="n">
        <f aca="false">$E126+$F126+$G126+$H126+$I126+$J126+$K126</f>
        <v>6004.50467289276</v>
      </c>
    </row>
    <row r="127" customFormat="false" ht="12.8" hidden="false" customHeight="false" outlineLevel="0" collapsed="false">
      <c r="A127" s="67" t="n">
        <v>123</v>
      </c>
      <c r="B127" s="68" t="n">
        <f aca="false">EOMONTH(Input!$C$7,A127)</f>
        <v>46660</v>
      </c>
      <c r="C127" s="67" t="n">
        <f aca="false">DATEDIF(Input!$C$23,$B127,"Y")</f>
        <v>50</v>
      </c>
      <c r="E127" s="69" t="n">
        <f aca="false">IF($B127&gt;Input!$C$28,0,Input!$C$24*(1+Input!$C$26/100)^(DATEDIF(Input!$C$7,$B127,"Y")))</f>
        <v>8532.9609399633</v>
      </c>
      <c r="F127" s="69" t="n">
        <f aca="false">-1*($E127*(Input!$C$11/100))</f>
        <v>-529.043578277725</v>
      </c>
      <c r="G127" s="69" t="n">
        <f aca="false">-1*($E127*(Input!$C$12/100))</f>
        <v>-123.727933629468</v>
      </c>
      <c r="H127" s="69" t="n">
        <f aca="false">IF($B127&gt;Input!$C$28,2*(Input!$C$27*(1+Input!$C$14/100)^(DATEDIF(Input!$C$7,$B127,"Y"))),(Input!$C$27*(1+Input!$C$14/100)^(DATEDIF(Input!$C$7,$B127,"Y"))))</f>
        <v>-281.587711018789</v>
      </c>
      <c r="I127" s="69" t="n">
        <f aca="false">IF($B127&gt;Input!$C$28,0,IF($E127*(Input!$C$32/100)&gt;(Input!$C$13/12),-1*(Input!$C$13/12),-1*$E127*(Input!$C$32/100)))</f>
        <v>-426.648046998165</v>
      </c>
      <c r="J127" s="69" t="n">
        <f aca="false">IF($B127&gt;Input!$C$28,0,(-1)*($E127+$H127+$I127)*(Input!$C$9/100))</f>
        <v>-782.472518194635</v>
      </c>
      <c r="K127" s="69" t="n">
        <f aca="false">IF($B127&gt;Input!$C$28,0,(-1)*($E127+$H127+$I127)*(Input!$C$10/100))</f>
        <v>-384.97647895176</v>
      </c>
      <c r="L127" s="69" t="n">
        <f aca="false">$E127+$F127+$G127+$H127+$I127+$J127+$K127</f>
        <v>6004.50467289276</v>
      </c>
    </row>
    <row r="128" customFormat="false" ht="12.8" hidden="false" customHeight="false" outlineLevel="0" collapsed="false">
      <c r="A128" s="67" t="n">
        <v>124</v>
      </c>
      <c r="B128" s="68" t="n">
        <f aca="false">EOMONTH(Input!$C$7,A128)</f>
        <v>46691</v>
      </c>
      <c r="C128" s="67" t="n">
        <f aca="false">DATEDIF(Input!$C$23,$B128,"Y")</f>
        <v>50</v>
      </c>
      <c r="E128" s="69" t="n">
        <f aca="false">IF($B128&gt;Input!$C$28,0,Input!$C$24*(1+Input!$C$26/100)^(DATEDIF(Input!$C$7,$B128,"Y")))</f>
        <v>8532.9609399633</v>
      </c>
      <c r="F128" s="69" t="n">
        <f aca="false">-1*($E128*(Input!$C$11/100))</f>
        <v>-529.043578277725</v>
      </c>
      <c r="G128" s="69" t="n">
        <f aca="false">-1*($E128*(Input!$C$12/100))</f>
        <v>-123.727933629468</v>
      </c>
      <c r="H128" s="69" t="n">
        <f aca="false">IF($B128&gt;Input!$C$28,2*(Input!$C$27*(1+Input!$C$14/100)^(DATEDIF(Input!$C$7,$B128,"Y"))),(Input!$C$27*(1+Input!$C$14/100)^(DATEDIF(Input!$C$7,$B128,"Y"))))</f>
        <v>-281.587711018789</v>
      </c>
      <c r="I128" s="69" t="n">
        <f aca="false">IF($B128&gt;Input!$C$28,0,IF($E128*(Input!$C$32/100)&gt;(Input!$C$13/12),-1*(Input!$C$13/12),-1*$E128*(Input!$C$32/100)))</f>
        <v>-426.648046998165</v>
      </c>
      <c r="J128" s="69" t="n">
        <f aca="false">IF($B128&gt;Input!$C$28,0,(-1)*($E128+$H128+$I128)*(Input!$C$9/100))</f>
        <v>-782.472518194635</v>
      </c>
      <c r="K128" s="69" t="n">
        <f aca="false">IF($B128&gt;Input!$C$28,0,(-1)*($E128+$H128+$I128)*(Input!$C$10/100))</f>
        <v>-384.97647895176</v>
      </c>
      <c r="L128" s="69" t="n">
        <f aca="false">$E128+$F128+$G128+$H128+$I128+$J128+$K128</f>
        <v>6004.50467289276</v>
      </c>
    </row>
    <row r="129" customFormat="false" ht="12.8" hidden="false" customHeight="false" outlineLevel="0" collapsed="false">
      <c r="A129" s="67" t="n">
        <v>125</v>
      </c>
      <c r="B129" s="68" t="n">
        <f aca="false">EOMONTH(Input!$C$7,A129)</f>
        <v>46721</v>
      </c>
      <c r="C129" s="67" t="n">
        <f aca="false">DATEDIF(Input!$C$23,$B129,"Y")</f>
        <v>50</v>
      </c>
      <c r="E129" s="69" t="n">
        <f aca="false">IF($B129&gt;Input!$C$28,0,Input!$C$24*(1+Input!$C$26/100)^(DATEDIF(Input!$C$7,$B129,"Y")))</f>
        <v>8532.9609399633</v>
      </c>
      <c r="F129" s="69" t="n">
        <f aca="false">-1*($E129*(Input!$C$11/100))</f>
        <v>-529.043578277725</v>
      </c>
      <c r="G129" s="69" t="n">
        <f aca="false">-1*($E129*(Input!$C$12/100))</f>
        <v>-123.727933629468</v>
      </c>
      <c r="H129" s="69" t="n">
        <f aca="false">IF($B129&gt;Input!$C$28,2*(Input!$C$27*(1+Input!$C$14/100)^(DATEDIF(Input!$C$7,$B129,"Y"))),(Input!$C$27*(1+Input!$C$14/100)^(DATEDIF(Input!$C$7,$B129,"Y"))))</f>
        <v>-281.587711018789</v>
      </c>
      <c r="I129" s="69" t="n">
        <f aca="false">IF($B129&gt;Input!$C$28,0,IF($E129*(Input!$C$32/100)&gt;(Input!$C$13/12),-1*(Input!$C$13/12),-1*$E129*(Input!$C$32/100)))</f>
        <v>-426.648046998165</v>
      </c>
      <c r="J129" s="69" t="n">
        <f aca="false">IF($B129&gt;Input!$C$28,0,(-1)*($E129+$H129+$I129)*(Input!$C$9/100))</f>
        <v>-782.472518194635</v>
      </c>
      <c r="K129" s="69" t="n">
        <f aca="false">IF($B129&gt;Input!$C$28,0,(-1)*($E129+$H129+$I129)*(Input!$C$10/100))</f>
        <v>-384.97647895176</v>
      </c>
      <c r="L129" s="69" t="n">
        <f aca="false">$E129+$F129+$G129+$H129+$I129+$J129+$K129</f>
        <v>6004.50467289276</v>
      </c>
    </row>
    <row r="130" customFormat="false" ht="12.8" hidden="false" customHeight="false" outlineLevel="0" collapsed="false">
      <c r="A130" s="67" t="n">
        <v>126</v>
      </c>
      <c r="B130" s="68" t="n">
        <f aca="false">EOMONTH(Input!$C$7,A130)</f>
        <v>46752</v>
      </c>
      <c r="C130" s="67" t="n">
        <f aca="false">DATEDIF(Input!$C$23,$B130,"Y")</f>
        <v>50</v>
      </c>
      <c r="E130" s="69" t="n">
        <f aca="false">IF($B130&gt;Input!$C$28,0,Input!$C$24*(1+Input!$C$26/100)^(DATEDIF(Input!$C$7,$B130,"Y")))</f>
        <v>8532.9609399633</v>
      </c>
      <c r="F130" s="69" t="n">
        <f aca="false">-1*($E130*(Input!$C$11/100))</f>
        <v>-529.043578277725</v>
      </c>
      <c r="G130" s="69" t="n">
        <f aca="false">-1*($E130*(Input!$C$12/100))</f>
        <v>-123.727933629468</v>
      </c>
      <c r="H130" s="69" t="n">
        <f aca="false">IF($B130&gt;Input!$C$28,2*(Input!$C$27*(1+Input!$C$14/100)^(DATEDIF(Input!$C$7,$B130,"Y"))),(Input!$C$27*(1+Input!$C$14/100)^(DATEDIF(Input!$C$7,$B130,"Y"))))</f>
        <v>-281.587711018789</v>
      </c>
      <c r="I130" s="69" t="n">
        <f aca="false">IF($B130&gt;Input!$C$28,0,IF($E130*(Input!$C$32/100)&gt;(Input!$C$13/12),-1*(Input!$C$13/12),-1*$E130*(Input!$C$32/100)))</f>
        <v>-426.648046998165</v>
      </c>
      <c r="J130" s="69" t="n">
        <f aca="false">IF($B130&gt;Input!$C$28,0,(-1)*($E130+$H130+$I130)*(Input!$C$9/100))</f>
        <v>-782.472518194635</v>
      </c>
      <c r="K130" s="69" t="n">
        <f aca="false">IF($B130&gt;Input!$C$28,0,(-1)*($E130+$H130+$I130)*(Input!$C$10/100))</f>
        <v>-384.97647895176</v>
      </c>
      <c r="L130" s="69" t="n">
        <f aca="false">$E130+$F130+$G130+$H130+$I130+$J130+$K130</f>
        <v>6004.50467289276</v>
      </c>
    </row>
    <row r="131" customFormat="false" ht="12.8" hidden="false" customHeight="false" outlineLevel="0" collapsed="false">
      <c r="A131" s="67" t="n">
        <v>127</v>
      </c>
      <c r="B131" s="68" t="n">
        <f aca="false">EOMONTH(Input!$C$7,A131)</f>
        <v>46783</v>
      </c>
      <c r="C131" s="67" t="n">
        <f aca="false">DATEDIF(Input!$C$23,$B131,"Y")</f>
        <v>50</v>
      </c>
      <c r="E131" s="69" t="n">
        <f aca="false">IF($B131&gt;Input!$C$28,0,Input!$C$24*(1+Input!$C$26/100)^(DATEDIF(Input!$C$7,$B131,"Y")))</f>
        <v>8532.9609399633</v>
      </c>
      <c r="F131" s="69" t="n">
        <f aca="false">-1*($E131*(Input!$C$11/100))</f>
        <v>-529.043578277725</v>
      </c>
      <c r="G131" s="69" t="n">
        <f aca="false">-1*($E131*(Input!$C$12/100))</f>
        <v>-123.727933629468</v>
      </c>
      <c r="H131" s="69" t="n">
        <f aca="false">IF($B131&gt;Input!$C$28,2*(Input!$C$27*(1+Input!$C$14/100)^(DATEDIF(Input!$C$7,$B131,"Y"))),(Input!$C$27*(1+Input!$C$14/100)^(DATEDIF(Input!$C$7,$B131,"Y"))))</f>
        <v>-281.587711018789</v>
      </c>
      <c r="I131" s="69" t="n">
        <f aca="false">IF($B131&gt;Input!$C$28,0,IF($E131*(Input!$C$32/100)&gt;(Input!$C$13/12),-1*(Input!$C$13/12),-1*$E131*(Input!$C$32/100)))</f>
        <v>-426.648046998165</v>
      </c>
      <c r="J131" s="69" t="n">
        <f aca="false">IF($B131&gt;Input!$C$28,0,(-1)*($E131+$H131+$I131)*(Input!$C$9/100))</f>
        <v>-782.472518194635</v>
      </c>
      <c r="K131" s="69" t="n">
        <f aca="false">IF($B131&gt;Input!$C$28,0,(-1)*($E131+$H131+$I131)*(Input!$C$10/100))</f>
        <v>-384.97647895176</v>
      </c>
      <c r="L131" s="69" t="n">
        <f aca="false">$E131+$F131+$G131+$H131+$I131+$J131+$K131</f>
        <v>6004.50467289276</v>
      </c>
    </row>
    <row r="132" customFormat="false" ht="12.8" hidden="false" customHeight="false" outlineLevel="0" collapsed="false">
      <c r="A132" s="67" t="n">
        <v>128</v>
      </c>
      <c r="B132" s="68" t="n">
        <f aca="false">EOMONTH(Input!$C$7,A132)</f>
        <v>46812</v>
      </c>
      <c r="C132" s="67" t="n">
        <f aca="false">DATEDIF(Input!$C$23,$B132,"Y")</f>
        <v>50</v>
      </c>
      <c r="E132" s="69" t="n">
        <f aca="false">IF($B132&gt;Input!$C$28,0,Input!$C$24*(1+Input!$C$26/100)^(DATEDIF(Input!$C$7,$B132,"Y")))</f>
        <v>8532.9609399633</v>
      </c>
      <c r="F132" s="69" t="n">
        <f aca="false">-1*($E132*(Input!$C$11/100))</f>
        <v>-529.043578277725</v>
      </c>
      <c r="G132" s="69" t="n">
        <f aca="false">-1*($E132*(Input!$C$12/100))</f>
        <v>-123.727933629468</v>
      </c>
      <c r="H132" s="69" t="n">
        <f aca="false">IF($B132&gt;Input!$C$28,2*(Input!$C$27*(1+Input!$C$14/100)^(DATEDIF(Input!$C$7,$B132,"Y"))),(Input!$C$27*(1+Input!$C$14/100)^(DATEDIF(Input!$C$7,$B132,"Y"))))</f>
        <v>-281.587711018789</v>
      </c>
      <c r="I132" s="69" t="n">
        <f aca="false">IF($B132&gt;Input!$C$28,0,IF($E132*(Input!$C$32/100)&gt;(Input!$C$13/12),-1*(Input!$C$13/12),-1*$E132*(Input!$C$32/100)))</f>
        <v>-426.648046998165</v>
      </c>
      <c r="J132" s="69" t="n">
        <f aca="false">IF($B132&gt;Input!$C$28,0,(-1)*($E132+$H132+$I132)*(Input!$C$9/100))</f>
        <v>-782.472518194635</v>
      </c>
      <c r="K132" s="69" t="n">
        <f aca="false">IF($B132&gt;Input!$C$28,0,(-1)*($E132+$H132+$I132)*(Input!$C$10/100))</f>
        <v>-384.97647895176</v>
      </c>
      <c r="L132" s="69" t="n">
        <f aca="false">$E132+$F132+$G132+$H132+$I132+$J132+$K132</f>
        <v>6004.50467289276</v>
      </c>
    </row>
    <row r="133" customFormat="false" ht="12.8" hidden="false" customHeight="false" outlineLevel="0" collapsed="false">
      <c r="A133" s="67" t="n">
        <v>129</v>
      </c>
      <c r="B133" s="68" t="n">
        <f aca="false">EOMONTH(Input!$C$7,A133)</f>
        <v>46843</v>
      </c>
      <c r="C133" s="67" t="n">
        <f aca="false">DATEDIF(Input!$C$23,$B133,"Y")</f>
        <v>50</v>
      </c>
      <c r="E133" s="69" t="n">
        <f aca="false">IF($B133&gt;Input!$C$28,0,Input!$C$24*(1+Input!$C$26/100)^(DATEDIF(Input!$C$7,$B133,"Y")))</f>
        <v>8532.9609399633</v>
      </c>
      <c r="F133" s="69" t="n">
        <f aca="false">-1*($E133*(Input!$C$11/100))</f>
        <v>-529.043578277725</v>
      </c>
      <c r="G133" s="69" t="n">
        <f aca="false">-1*($E133*(Input!$C$12/100))</f>
        <v>-123.727933629468</v>
      </c>
      <c r="H133" s="69" t="n">
        <f aca="false">IF($B133&gt;Input!$C$28,2*(Input!$C$27*(1+Input!$C$14/100)^(DATEDIF(Input!$C$7,$B133,"Y"))),(Input!$C$27*(1+Input!$C$14/100)^(DATEDIF(Input!$C$7,$B133,"Y"))))</f>
        <v>-281.587711018789</v>
      </c>
      <c r="I133" s="69" t="n">
        <f aca="false">IF($B133&gt;Input!$C$28,0,IF($E133*(Input!$C$32/100)&gt;(Input!$C$13/12),-1*(Input!$C$13/12),-1*$E133*(Input!$C$32/100)))</f>
        <v>-426.648046998165</v>
      </c>
      <c r="J133" s="69" t="n">
        <f aca="false">IF($B133&gt;Input!$C$28,0,(-1)*($E133+$H133+$I133)*(Input!$C$9/100))</f>
        <v>-782.472518194635</v>
      </c>
      <c r="K133" s="69" t="n">
        <f aca="false">IF($B133&gt;Input!$C$28,0,(-1)*($E133+$H133+$I133)*(Input!$C$10/100))</f>
        <v>-384.97647895176</v>
      </c>
      <c r="L133" s="69" t="n">
        <f aca="false">$E133+$F133+$G133+$H133+$I133+$J133+$K133</f>
        <v>6004.50467289276</v>
      </c>
    </row>
    <row r="134" customFormat="false" ht="12.8" hidden="false" customHeight="false" outlineLevel="0" collapsed="false">
      <c r="A134" s="67" t="n">
        <v>130</v>
      </c>
      <c r="B134" s="68" t="n">
        <f aca="false">EOMONTH(Input!$C$7,A134)</f>
        <v>46873</v>
      </c>
      <c r="C134" s="67" t="n">
        <f aca="false">DATEDIF(Input!$C$23,$B134,"Y")</f>
        <v>50</v>
      </c>
      <c r="E134" s="69" t="n">
        <f aca="false">IF($B134&gt;Input!$C$28,0,Input!$C$24*(1+Input!$C$26/100)^(DATEDIF(Input!$C$7,$B134,"Y")))</f>
        <v>8532.9609399633</v>
      </c>
      <c r="F134" s="69" t="n">
        <f aca="false">-1*($E134*(Input!$C$11/100))</f>
        <v>-529.043578277725</v>
      </c>
      <c r="G134" s="69" t="n">
        <f aca="false">-1*($E134*(Input!$C$12/100))</f>
        <v>-123.727933629468</v>
      </c>
      <c r="H134" s="69" t="n">
        <f aca="false">IF($B134&gt;Input!$C$28,2*(Input!$C$27*(1+Input!$C$14/100)^(DATEDIF(Input!$C$7,$B134,"Y"))),(Input!$C$27*(1+Input!$C$14/100)^(DATEDIF(Input!$C$7,$B134,"Y"))))</f>
        <v>-281.587711018789</v>
      </c>
      <c r="I134" s="69" t="n">
        <f aca="false">IF($B134&gt;Input!$C$28,0,IF($E134*(Input!$C$32/100)&gt;(Input!$C$13/12),-1*(Input!$C$13/12),-1*$E134*(Input!$C$32/100)))</f>
        <v>-426.648046998165</v>
      </c>
      <c r="J134" s="69" t="n">
        <f aca="false">IF($B134&gt;Input!$C$28,0,(-1)*($E134+$H134+$I134)*(Input!$C$9/100))</f>
        <v>-782.472518194635</v>
      </c>
      <c r="K134" s="69" t="n">
        <f aca="false">IF($B134&gt;Input!$C$28,0,(-1)*($E134+$H134+$I134)*(Input!$C$10/100))</f>
        <v>-384.97647895176</v>
      </c>
      <c r="L134" s="69" t="n">
        <f aca="false">$E134+$F134+$G134+$H134+$I134+$J134+$K134</f>
        <v>6004.50467289276</v>
      </c>
    </row>
    <row r="135" customFormat="false" ht="12.8" hidden="false" customHeight="false" outlineLevel="0" collapsed="false">
      <c r="A135" s="67" t="n">
        <v>131</v>
      </c>
      <c r="B135" s="68" t="n">
        <f aca="false">EOMONTH(Input!$C$7,A135)</f>
        <v>46904</v>
      </c>
      <c r="C135" s="67" t="n">
        <f aca="false">DATEDIF(Input!$C$23,$B135,"Y")</f>
        <v>51</v>
      </c>
      <c r="E135" s="69" t="n">
        <f aca="false">IF($B135&gt;Input!$C$28,0,Input!$C$24*(1+Input!$C$26/100)^(DATEDIF(Input!$C$7,$B135,"Y")))</f>
        <v>8532.9609399633</v>
      </c>
      <c r="F135" s="69" t="n">
        <f aca="false">-1*($E135*(Input!$C$11/100))</f>
        <v>-529.043578277725</v>
      </c>
      <c r="G135" s="69" t="n">
        <f aca="false">-1*($E135*(Input!$C$12/100))</f>
        <v>-123.727933629468</v>
      </c>
      <c r="H135" s="69" t="n">
        <f aca="false">IF($B135&gt;Input!$C$28,2*(Input!$C$27*(1+Input!$C$14/100)^(DATEDIF(Input!$C$7,$B135,"Y"))),(Input!$C$27*(1+Input!$C$14/100)^(DATEDIF(Input!$C$7,$B135,"Y"))))</f>
        <v>-281.587711018789</v>
      </c>
      <c r="I135" s="69" t="n">
        <f aca="false">IF($B135&gt;Input!$C$28,0,IF($E135*(Input!$C$32/100)&gt;(Input!$C$13/12),-1*(Input!$C$13/12),-1*$E135*(Input!$C$32/100)))</f>
        <v>-426.648046998165</v>
      </c>
      <c r="J135" s="69" t="n">
        <f aca="false">IF($B135&gt;Input!$C$28,0,(-1)*($E135+$H135+$I135)*(Input!$C$9/100))</f>
        <v>-782.472518194635</v>
      </c>
      <c r="K135" s="69" t="n">
        <f aca="false">IF($B135&gt;Input!$C$28,0,(-1)*($E135+$H135+$I135)*(Input!$C$10/100))</f>
        <v>-384.97647895176</v>
      </c>
      <c r="L135" s="69" t="n">
        <f aca="false">$E135+$F135+$G135+$H135+$I135+$J135+$K135</f>
        <v>6004.50467289276</v>
      </c>
    </row>
    <row r="136" customFormat="false" ht="12.8" hidden="false" customHeight="false" outlineLevel="0" collapsed="false">
      <c r="A136" s="67" t="n">
        <v>132</v>
      </c>
      <c r="B136" s="68" t="n">
        <f aca="false">EOMONTH(Input!$C$7,A136)</f>
        <v>46934</v>
      </c>
      <c r="C136" s="67" t="n">
        <f aca="false">DATEDIF(Input!$C$23,$B136,"Y")</f>
        <v>51</v>
      </c>
      <c r="E136" s="69" t="n">
        <f aca="false">IF($B136&gt;Input!$C$28,0,Input!$C$24*(1+Input!$C$26/100)^(DATEDIF(Input!$C$7,$B136,"Y")))</f>
        <v>8703.62015876257</v>
      </c>
      <c r="F136" s="69" t="n">
        <f aca="false">-1*($E136*(Input!$C$11/100))</f>
        <v>-539.624449843279</v>
      </c>
      <c r="G136" s="69" t="n">
        <f aca="false">-1*($E136*(Input!$C$12/100))</f>
        <v>-126.202492302057</v>
      </c>
      <c r="H136" s="69" t="n">
        <f aca="false">IF($B136&gt;Input!$C$28,2*(Input!$C$27*(1+Input!$C$14/100)^(DATEDIF(Input!$C$7,$B136,"Y"))),(Input!$C$27*(1+Input!$C$14/100)^(DATEDIF(Input!$C$7,$B136,"Y"))))</f>
        <v>-287.219465239165</v>
      </c>
      <c r="I136" s="69" t="n">
        <f aca="false">IF($B136&gt;Input!$C$28,0,IF($E136*(Input!$C$32/100)&gt;(Input!$C$13/12),-1*(Input!$C$13/12),-1*$E136*(Input!$C$32/100)))</f>
        <v>-435.181007938128</v>
      </c>
      <c r="J136" s="69" t="n">
        <f aca="false">IF($B136&gt;Input!$C$28,0,(-1)*($E136+$H136+$I136)*(Input!$C$9/100))</f>
        <v>-798.121968558527</v>
      </c>
      <c r="K136" s="69" t="n">
        <f aca="false">IF($B136&gt;Input!$C$28,0,(-1)*($E136+$H136+$I136)*(Input!$C$10/100))</f>
        <v>-392.676008530795</v>
      </c>
      <c r="L136" s="69" t="n">
        <f aca="false">$E136+$F136+$G136+$H136+$I136+$J136+$K136</f>
        <v>6124.59476635062</v>
      </c>
    </row>
    <row r="137" customFormat="false" ht="12.8" hidden="false" customHeight="false" outlineLevel="0" collapsed="false">
      <c r="A137" s="67" t="n">
        <v>133</v>
      </c>
      <c r="B137" s="68" t="n">
        <f aca="false">EOMONTH(Input!$C$7,A137)</f>
        <v>46965</v>
      </c>
      <c r="C137" s="67" t="n">
        <f aca="false">DATEDIF(Input!$C$23,$B137,"Y")</f>
        <v>51</v>
      </c>
      <c r="E137" s="69" t="n">
        <f aca="false">IF($B137&gt;Input!$C$28,0,Input!$C$24*(1+Input!$C$26/100)^(DATEDIF(Input!$C$7,$B137,"Y")))</f>
        <v>8703.62015876257</v>
      </c>
      <c r="F137" s="69" t="n">
        <f aca="false">-1*($E137*(Input!$C$11/100))</f>
        <v>-539.624449843279</v>
      </c>
      <c r="G137" s="69" t="n">
        <f aca="false">-1*($E137*(Input!$C$12/100))</f>
        <v>-126.202492302057</v>
      </c>
      <c r="H137" s="69" t="n">
        <f aca="false">IF($B137&gt;Input!$C$28,2*(Input!$C$27*(1+Input!$C$14/100)^(DATEDIF(Input!$C$7,$B137,"Y"))),(Input!$C$27*(1+Input!$C$14/100)^(DATEDIF(Input!$C$7,$B137,"Y"))))</f>
        <v>-287.219465239165</v>
      </c>
      <c r="I137" s="69" t="n">
        <f aca="false">IF($B137&gt;Input!$C$28,0,IF($E137*(Input!$C$32/100)&gt;(Input!$C$13/12),-1*(Input!$C$13/12),-1*$E137*(Input!$C$32/100)))</f>
        <v>-435.181007938128</v>
      </c>
      <c r="J137" s="69" t="n">
        <f aca="false">IF($B137&gt;Input!$C$28,0,(-1)*($E137+$H137+$I137)*(Input!$C$9/100))</f>
        <v>-798.121968558527</v>
      </c>
      <c r="K137" s="69" t="n">
        <f aca="false">IF($B137&gt;Input!$C$28,0,(-1)*($E137+$H137+$I137)*(Input!$C$10/100))</f>
        <v>-392.676008530795</v>
      </c>
      <c r="L137" s="69" t="n">
        <f aca="false">$E137+$F137+$G137+$H137+$I137+$J137+$K137</f>
        <v>6124.59476635062</v>
      </c>
    </row>
    <row r="138" customFormat="false" ht="12.8" hidden="false" customHeight="false" outlineLevel="0" collapsed="false">
      <c r="A138" s="67" t="n">
        <v>134</v>
      </c>
      <c r="B138" s="68" t="n">
        <f aca="false">EOMONTH(Input!$C$7,A138)</f>
        <v>46996</v>
      </c>
      <c r="C138" s="67" t="n">
        <f aca="false">DATEDIF(Input!$C$23,$B138,"Y")</f>
        <v>51</v>
      </c>
      <c r="E138" s="69" t="n">
        <f aca="false">IF($B138&gt;Input!$C$28,0,Input!$C$24*(1+Input!$C$26/100)^(DATEDIF(Input!$C$7,$B138,"Y")))</f>
        <v>8703.62015876257</v>
      </c>
      <c r="F138" s="69" t="n">
        <f aca="false">-1*($E138*(Input!$C$11/100))</f>
        <v>-539.624449843279</v>
      </c>
      <c r="G138" s="69" t="n">
        <f aca="false">-1*($E138*(Input!$C$12/100))</f>
        <v>-126.202492302057</v>
      </c>
      <c r="H138" s="69" t="n">
        <f aca="false">IF($B138&gt;Input!$C$28,2*(Input!$C$27*(1+Input!$C$14/100)^(DATEDIF(Input!$C$7,$B138,"Y"))),(Input!$C$27*(1+Input!$C$14/100)^(DATEDIF(Input!$C$7,$B138,"Y"))))</f>
        <v>-287.219465239165</v>
      </c>
      <c r="I138" s="69" t="n">
        <f aca="false">IF($B138&gt;Input!$C$28,0,IF($E138*(Input!$C$32/100)&gt;(Input!$C$13/12),-1*(Input!$C$13/12),-1*$E138*(Input!$C$32/100)))</f>
        <v>-435.181007938128</v>
      </c>
      <c r="J138" s="69" t="n">
        <f aca="false">IF($B138&gt;Input!$C$28,0,(-1)*($E138+$H138+$I138)*(Input!$C$9/100))</f>
        <v>-798.121968558527</v>
      </c>
      <c r="K138" s="69" t="n">
        <f aca="false">IF($B138&gt;Input!$C$28,0,(-1)*($E138+$H138+$I138)*(Input!$C$10/100))</f>
        <v>-392.676008530795</v>
      </c>
      <c r="L138" s="69" t="n">
        <f aca="false">$E138+$F138+$G138+$H138+$I138+$J138+$K138</f>
        <v>6124.59476635062</v>
      </c>
    </row>
    <row r="139" customFormat="false" ht="12.8" hidden="false" customHeight="false" outlineLevel="0" collapsed="false">
      <c r="A139" s="67" t="n">
        <v>135</v>
      </c>
      <c r="B139" s="68" t="n">
        <f aca="false">EOMONTH(Input!$C$7,A139)</f>
        <v>47026</v>
      </c>
      <c r="C139" s="67" t="n">
        <f aca="false">DATEDIF(Input!$C$23,$B139,"Y")</f>
        <v>51</v>
      </c>
      <c r="E139" s="69" t="n">
        <f aca="false">IF($B139&gt;Input!$C$28,0,Input!$C$24*(1+Input!$C$26/100)^(DATEDIF(Input!$C$7,$B139,"Y")))</f>
        <v>8703.62015876257</v>
      </c>
      <c r="F139" s="69" t="n">
        <f aca="false">-1*($E139*(Input!$C$11/100))</f>
        <v>-539.624449843279</v>
      </c>
      <c r="G139" s="69" t="n">
        <f aca="false">-1*($E139*(Input!$C$12/100))</f>
        <v>-126.202492302057</v>
      </c>
      <c r="H139" s="69" t="n">
        <f aca="false">IF($B139&gt;Input!$C$28,2*(Input!$C$27*(1+Input!$C$14/100)^(DATEDIF(Input!$C$7,$B139,"Y"))),(Input!$C$27*(1+Input!$C$14/100)^(DATEDIF(Input!$C$7,$B139,"Y"))))</f>
        <v>-287.219465239165</v>
      </c>
      <c r="I139" s="69" t="n">
        <f aca="false">IF($B139&gt;Input!$C$28,0,IF($E139*(Input!$C$32/100)&gt;(Input!$C$13/12),-1*(Input!$C$13/12),-1*$E139*(Input!$C$32/100)))</f>
        <v>-435.181007938128</v>
      </c>
      <c r="J139" s="69" t="n">
        <f aca="false">IF($B139&gt;Input!$C$28,0,(-1)*($E139+$H139+$I139)*(Input!$C$9/100))</f>
        <v>-798.121968558527</v>
      </c>
      <c r="K139" s="69" t="n">
        <f aca="false">IF($B139&gt;Input!$C$28,0,(-1)*($E139+$H139+$I139)*(Input!$C$10/100))</f>
        <v>-392.676008530795</v>
      </c>
      <c r="L139" s="69" t="n">
        <f aca="false">$E139+$F139+$G139+$H139+$I139+$J139+$K139</f>
        <v>6124.59476635062</v>
      </c>
    </row>
    <row r="140" customFormat="false" ht="12.8" hidden="false" customHeight="false" outlineLevel="0" collapsed="false">
      <c r="A140" s="67" t="n">
        <v>136</v>
      </c>
      <c r="B140" s="68" t="n">
        <f aca="false">EOMONTH(Input!$C$7,A140)</f>
        <v>47057</v>
      </c>
      <c r="C140" s="67" t="n">
        <f aca="false">DATEDIF(Input!$C$23,$B140,"Y")</f>
        <v>51</v>
      </c>
      <c r="E140" s="69" t="n">
        <f aca="false">IF($B140&gt;Input!$C$28,0,Input!$C$24*(1+Input!$C$26/100)^(DATEDIF(Input!$C$7,$B140,"Y")))</f>
        <v>8703.62015876257</v>
      </c>
      <c r="F140" s="69" t="n">
        <f aca="false">-1*($E140*(Input!$C$11/100))</f>
        <v>-539.624449843279</v>
      </c>
      <c r="G140" s="69" t="n">
        <f aca="false">-1*($E140*(Input!$C$12/100))</f>
        <v>-126.202492302057</v>
      </c>
      <c r="H140" s="69" t="n">
        <f aca="false">IF($B140&gt;Input!$C$28,2*(Input!$C$27*(1+Input!$C$14/100)^(DATEDIF(Input!$C$7,$B140,"Y"))),(Input!$C$27*(1+Input!$C$14/100)^(DATEDIF(Input!$C$7,$B140,"Y"))))</f>
        <v>-287.219465239165</v>
      </c>
      <c r="I140" s="69" t="n">
        <f aca="false">IF($B140&gt;Input!$C$28,0,IF($E140*(Input!$C$32/100)&gt;(Input!$C$13/12),-1*(Input!$C$13/12),-1*$E140*(Input!$C$32/100)))</f>
        <v>-435.181007938128</v>
      </c>
      <c r="J140" s="69" t="n">
        <f aca="false">IF($B140&gt;Input!$C$28,0,(-1)*($E140+$H140+$I140)*(Input!$C$9/100))</f>
        <v>-798.121968558527</v>
      </c>
      <c r="K140" s="69" t="n">
        <f aca="false">IF($B140&gt;Input!$C$28,0,(-1)*($E140+$H140+$I140)*(Input!$C$10/100))</f>
        <v>-392.676008530795</v>
      </c>
      <c r="L140" s="69" t="n">
        <f aca="false">$E140+$F140+$G140+$H140+$I140+$J140+$K140</f>
        <v>6124.59476635062</v>
      </c>
    </row>
    <row r="141" customFormat="false" ht="12.8" hidden="false" customHeight="false" outlineLevel="0" collapsed="false">
      <c r="A141" s="67" t="n">
        <v>137</v>
      </c>
      <c r="B141" s="68" t="n">
        <f aca="false">EOMONTH(Input!$C$7,A141)</f>
        <v>47087</v>
      </c>
      <c r="C141" s="67" t="n">
        <f aca="false">DATEDIF(Input!$C$23,$B141,"Y")</f>
        <v>51</v>
      </c>
      <c r="E141" s="69" t="n">
        <f aca="false">IF($B141&gt;Input!$C$28,0,Input!$C$24*(1+Input!$C$26/100)^(DATEDIF(Input!$C$7,$B141,"Y")))</f>
        <v>8703.62015876257</v>
      </c>
      <c r="F141" s="69" t="n">
        <f aca="false">-1*($E141*(Input!$C$11/100))</f>
        <v>-539.624449843279</v>
      </c>
      <c r="G141" s="69" t="n">
        <f aca="false">-1*($E141*(Input!$C$12/100))</f>
        <v>-126.202492302057</v>
      </c>
      <c r="H141" s="69" t="n">
        <f aca="false">IF($B141&gt;Input!$C$28,2*(Input!$C$27*(1+Input!$C$14/100)^(DATEDIF(Input!$C$7,$B141,"Y"))),(Input!$C$27*(1+Input!$C$14/100)^(DATEDIF(Input!$C$7,$B141,"Y"))))</f>
        <v>-287.219465239165</v>
      </c>
      <c r="I141" s="69" t="n">
        <f aca="false">IF($B141&gt;Input!$C$28,0,IF($E141*(Input!$C$32/100)&gt;(Input!$C$13/12),-1*(Input!$C$13/12),-1*$E141*(Input!$C$32/100)))</f>
        <v>-435.181007938128</v>
      </c>
      <c r="J141" s="69" t="n">
        <f aca="false">IF($B141&gt;Input!$C$28,0,(-1)*($E141+$H141+$I141)*(Input!$C$9/100))</f>
        <v>-798.121968558527</v>
      </c>
      <c r="K141" s="69" t="n">
        <f aca="false">IF($B141&gt;Input!$C$28,0,(-1)*($E141+$H141+$I141)*(Input!$C$10/100))</f>
        <v>-392.676008530795</v>
      </c>
      <c r="L141" s="69" t="n">
        <f aca="false">$E141+$F141+$G141+$H141+$I141+$J141+$K141</f>
        <v>6124.59476635062</v>
      </c>
    </row>
    <row r="142" customFormat="false" ht="12.8" hidden="false" customHeight="false" outlineLevel="0" collapsed="false">
      <c r="A142" s="67" t="n">
        <v>138</v>
      </c>
      <c r="B142" s="68" t="n">
        <f aca="false">EOMONTH(Input!$C$7,A142)</f>
        <v>47118</v>
      </c>
      <c r="C142" s="67" t="n">
        <f aca="false">DATEDIF(Input!$C$23,$B142,"Y")</f>
        <v>51</v>
      </c>
      <c r="E142" s="69" t="n">
        <f aca="false">IF($B142&gt;Input!$C$28,0,Input!$C$24*(1+Input!$C$26/100)^(DATEDIF(Input!$C$7,$B142,"Y")))</f>
        <v>8703.62015876257</v>
      </c>
      <c r="F142" s="69" t="n">
        <f aca="false">-1*($E142*(Input!$C$11/100))</f>
        <v>-539.624449843279</v>
      </c>
      <c r="G142" s="69" t="n">
        <f aca="false">-1*($E142*(Input!$C$12/100))</f>
        <v>-126.202492302057</v>
      </c>
      <c r="H142" s="69" t="n">
        <f aca="false">IF($B142&gt;Input!$C$28,2*(Input!$C$27*(1+Input!$C$14/100)^(DATEDIF(Input!$C$7,$B142,"Y"))),(Input!$C$27*(1+Input!$C$14/100)^(DATEDIF(Input!$C$7,$B142,"Y"))))</f>
        <v>-287.219465239165</v>
      </c>
      <c r="I142" s="69" t="n">
        <f aca="false">IF($B142&gt;Input!$C$28,0,IF($E142*(Input!$C$32/100)&gt;(Input!$C$13/12),-1*(Input!$C$13/12),-1*$E142*(Input!$C$32/100)))</f>
        <v>-435.181007938128</v>
      </c>
      <c r="J142" s="69" t="n">
        <f aca="false">IF($B142&gt;Input!$C$28,0,(-1)*($E142+$H142+$I142)*(Input!$C$9/100))</f>
        <v>-798.121968558527</v>
      </c>
      <c r="K142" s="69" t="n">
        <f aca="false">IF($B142&gt;Input!$C$28,0,(-1)*($E142+$H142+$I142)*(Input!$C$10/100))</f>
        <v>-392.676008530795</v>
      </c>
      <c r="L142" s="69" t="n">
        <f aca="false">$E142+$F142+$G142+$H142+$I142+$J142+$K142</f>
        <v>6124.59476635062</v>
      </c>
    </row>
    <row r="143" customFormat="false" ht="12.8" hidden="false" customHeight="false" outlineLevel="0" collapsed="false">
      <c r="A143" s="67" t="n">
        <v>139</v>
      </c>
      <c r="B143" s="68" t="n">
        <f aca="false">EOMONTH(Input!$C$7,A143)</f>
        <v>47149</v>
      </c>
      <c r="C143" s="67" t="n">
        <f aca="false">DATEDIF(Input!$C$23,$B143,"Y")</f>
        <v>51</v>
      </c>
      <c r="E143" s="69" t="n">
        <f aca="false">IF($B143&gt;Input!$C$28,0,Input!$C$24*(1+Input!$C$26/100)^(DATEDIF(Input!$C$7,$B143,"Y")))</f>
        <v>8703.62015876257</v>
      </c>
      <c r="F143" s="69" t="n">
        <f aca="false">-1*($E143*(Input!$C$11/100))</f>
        <v>-539.624449843279</v>
      </c>
      <c r="G143" s="69" t="n">
        <f aca="false">-1*($E143*(Input!$C$12/100))</f>
        <v>-126.202492302057</v>
      </c>
      <c r="H143" s="69" t="n">
        <f aca="false">IF($B143&gt;Input!$C$28,2*(Input!$C$27*(1+Input!$C$14/100)^(DATEDIF(Input!$C$7,$B143,"Y"))),(Input!$C$27*(1+Input!$C$14/100)^(DATEDIF(Input!$C$7,$B143,"Y"))))</f>
        <v>-287.219465239165</v>
      </c>
      <c r="I143" s="69" t="n">
        <f aca="false">IF($B143&gt;Input!$C$28,0,IF($E143*(Input!$C$32/100)&gt;(Input!$C$13/12),-1*(Input!$C$13/12),-1*$E143*(Input!$C$32/100)))</f>
        <v>-435.181007938128</v>
      </c>
      <c r="J143" s="69" t="n">
        <f aca="false">IF($B143&gt;Input!$C$28,0,(-1)*($E143+$H143+$I143)*(Input!$C$9/100))</f>
        <v>-798.121968558527</v>
      </c>
      <c r="K143" s="69" t="n">
        <f aca="false">IF($B143&gt;Input!$C$28,0,(-1)*($E143+$H143+$I143)*(Input!$C$10/100))</f>
        <v>-392.676008530795</v>
      </c>
      <c r="L143" s="69" t="n">
        <f aca="false">$E143+$F143+$G143+$H143+$I143+$J143+$K143</f>
        <v>6124.59476635062</v>
      </c>
    </row>
    <row r="144" customFormat="false" ht="12.8" hidden="false" customHeight="false" outlineLevel="0" collapsed="false">
      <c r="A144" s="67" t="n">
        <v>140</v>
      </c>
      <c r="B144" s="68" t="n">
        <f aca="false">EOMONTH(Input!$C$7,A144)</f>
        <v>47177</v>
      </c>
      <c r="C144" s="67" t="n">
        <f aca="false">DATEDIF(Input!$C$23,$B144,"Y")</f>
        <v>51</v>
      </c>
      <c r="E144" s="69" t="n">
        <f aca="false">IF($B144&gt;Input!$C$28,0,Input!$C$24*(1+Input!$C$26/100)^(DATEDIF(Input!$C$7,$B144,"Y")))</f>
        <v>8703.62015876257</v>
      </c>
      <c r="F144" s="69" t="n">
        <f aca="false">-1*($E144*(Input!$C$11/100))</f>
        <v>-539.624449843279</v>
      </c>
      <c r="G144" s="69" t="n">
        <f aca="false">-1*($E144*(Input!$C$12/100))</f>
        <v>-126.202492302057</v>
      </c>
      <c r="H144" s="69" t="n">
        <f aca="false">IF($B144&gt;Input!$C$28,2*(Input!$C$27*(1+Input!$C$14/100)^(DATEDIF(Input!$C$7,$B144,"Y"))),(Input!$C$27*(1+Input!$C$14/100)^(DATEDIF(Input!$C$7,$B144,"Y"))))</f>
        <v>-287.219465239165</v>
      </c>
      <c r="I144" s="69" t="n">
        <f aca="false">IF($B144&gt;Input!$C$28,0,IF($E144*(Input!$C$32/100)&gt;(Input!$C$13/12),-1*(Input!$C$13/12),-1*$E144*(Input!$C$32/100)))</f>
        <v>-435.181007938128</v>
      </c>
      <c r="J144" s="69" t="n">
        <f aca="false">IF($B144&gt;Input!$C$28,0,(-1)*($E144+$H144+$I144)*(Input!$C$9/100))</f>
        <v>-798.121968558527</v>
      </c>
      <c r="K144" s="69" t="n">
        <f aca="false">IF($B144&gt;Input!$C$28,0,(-1)*($E144+$H144+$I144)*(Input!$C$10/100))</f>
        <v>-392.676008530795</v>
      </c>
      <c r="L144" s="69" t="n">
        <f aca="false">$E144+$F144+$G144+$H144+$I144+$J144+$K144</f>
        <v>6124.59476635062</v>
      </c>
    </row>
    <row r="145" customFormat="false" ht="12.8" hidden="false" customHeight="false" outlineLevel="0" collapsed="false">
      <c r="A145" s="67" t="n">
        <v>141</v>
      </c>
      <c r="B145" s="68" t="n">
        <f aca="false">EOMONTH(Input!$C$7,A145)</f>
        <v>47208</v>
      </c>
      <c r="C145" s="67" t="n">
        <f aca="false">DATEDIF(Input!$C$23,$B145,"Y")</f>
        <v>51</v>
      </c>
      <c r="E145" s="69" t="n">
        <f aca="false">IF($B145&gt;Input!$C$28,0,Input!$C$24*(1+Input!$C$26/100)^(DATEDIF(Input!$C$7,$B145,"Y")))</f>
        <v>8703.62015876257</v>
      </c>
      <c r="F145" s="69" t="n">
        <f aca="false">-1*($E145*(Input!$C$11/100))</f>
        <v>-539.624449843279</v>
      </c>
      <c r="G145" s="69" t="n">
        <f aca="false">-1*($E145*(Input!$C$12/100))</f>
        <v>-126.202492302057</v>
      </c>
      <c r="H145" s="69" t="n">
        <f aca="false">IF($B145&gt;Input!$C$28,2*(Input!$C$27*(1+Input!$C$14/100)^(DATEDIF(Input!$C$7,$B145,"Y"))),(Input!$C$27*(1+Input!$C$14/100)^(DATEDIF(Input!$C$7,$B145,"Y"))))</f>
        <v>-287.219465239165</v>
      </c>
      <c r="I145" s="69" t="n">
        <f aca="false">IF($B145&gt;Input!$C$28,0,IF($E145*(Input!$C$32/100)&gt;(Input!$C$13/12),-1*(Input!$C$13/12),-1*$E145*(Input!$C$32/100)))</f>
        <v>-435.181007938128</v>
      </c>
      <c r="J145" s="69" t="n">
        <f aca="false">IF($B145&gt;Input!$C$28,0,(-1)*($E145+$H145+$I145)*(Input!$C$9/100))</f>
        <v>-798.121968558527</v>
      </c>
      <c r="K145" s="69" t="n">
        <f aca="false">IF($B145&gt;Input!$C$28,0,(-1)*($E145+$H145+$I145)*(Input!$C$10/100))</f>
        <v>-392.676008530795</v>
      </c>
      <c r="L145" s="69" t="n">
        <f aca="false">$E145+$F145+$G145+$H145+$I145+$J145+$K145</f>
        <v>6124.59476635062</v>
      </c>
    </row>
    <row r="146" customFormat="false" ht="12.8" hidden="false" customHeight="false" outlineLevel="0" collapsed="false">
      <c r="A146" s="67" t="n">
        <v>142</v>
      </c>
      <c r="B146" s="68" t="n">
        <f aca="false">EOMONTH(Input!$C$7,A146)</f>
        <v>47238</v>
      </c>
      <c r="C146" s="67" t="n">
        <f aca="false">DATEDIF(Input!$C$23,$B146,"Y")</f>
        <v>51</v>
      </c>
      <c r="E146" s="69" t="n">
        <f aca="false">IF($B146&gt;Input!$C$28,0,Input!$C$24*(1+Input!$C$26/100)^(DATEDIF(Input!$C$7,$B146,"Y")))</f>
        <v>8703.62015876257</v>
      </c>
      <c r="F146" s="69" t="n">
        <f aca="false">-1*($E146*(Input!$C$11/100))</f>
        <v>-539.624449843279</v>
      </c>
      <c r="G146" s="69" t="n">
        <f aca="false">-1*($E146*(Input!$C$12/100))</f>
        <v>-126.202492302057</v>
      </c>
      <c r="H146" s="69" t="n">
        <f aca="false">IF($B146&gt;Input!$C$28,2*(Input!$C$27*(1+Input!$C$14/100)^(DATEDIF(Input!$C$7,$B146,"Y"))),(Input!$C$27*(1+Input!$C$14/100)^(DATEDIF(Input!$C$7,$B146,"Y"))))</f>
        <v>-287.219465239165</v>
      </c>
      <c r="I146" s="69" t="n">
        <f aca="false">IF($B146&gt;Input!$C$28,0,IF($E146*(Input!$C$32/100)&gt;(Input!$C$13/12),-1*(Input!$C$13/12),-1*$E146*(Input!$C$32/100)))</f>
        <v>-435.181007938128</v>
      </c>
      <c r="J146" s="69" t="n">
        <f aca="false">IF($B146&gt;Input!$C$28,0,(-1)*($E146+$H146+$I146)*(Input!$C$9/100))</f>
        <v>-798.121968558527</v>
      </c>
      <c r="K146" s="69" t="n">
        <f aca="false">IF($B146&gt;Input!$C$28,0,(-1)*($E146+$H146+$I146)*(Input!$C$10/100))</f>
        <v>-392.676008530795</v>
      </c>
      <c r="L146" s="69" t="n">
        <f aca="false">$E146+$F146+$G146+$H146+$I146+$J146+$K146</f>
        <v>6124.59476635062</v>
      </c>
    </row>
    <row r="147" customFormat="false" ht="12.8" hidden="false" customHeight="false" outlineLevel="0" collapsed="false">
      <c r="A147" s="67" t="n">
        <v>143</v>
      </c>
      <c r="B147" s="68" t="n">
        <f aca="false">EOMONTH(Input!$C$7,A147)</f>
        <v>47269</v>
      </c>
      <c r="C147" s="67" t="n">
        <f aca="false">DATEDIF(Input!$C$23,$B147,"Y")</f>
        <v>52</v>
      </c>
      <c r="E147" s="69" t="n">
        <f aca="false">IF($B147&gt;Input!$C$28,0,Input!$C$24*(1+Input!$C$26/100)^(DATEDIF(Input!$C$7,$B147,"Y")))</f>
        <v>8703.62015876257</v>
      </c>
      <c r="F147" s="69" t="n">
        <f aca="false">-1*($E147*(Input!$C$11/100))</f>
        <v>-539.624449843279</v>
      </c>
      <c r="G147" s="69" t="n">
        <f aca="false">-1*($E147*(Input!$C$12/100))</f>
        <v>-126.202492302057</v>
      </c>
      <c r="H147" s="69" t="n">
        <f aca="false">IF($B147&gt;Input!$C$28,2*(Input!$C$27*(1+Input!$C$14/100)^(DATEDIF(Input!$C$7,$B147,"Y"))),(Input!$C$27*(1+Input!$C$14/100)^(DATEDIF(Input!$C$7,$B147,"Y"))))</f>
        <v>-287.219465239165</v>
      </c>
      <c r="I147" s="69" t="n">
        <f aca="false">IF($B147&gt;Input!$C$28,0,IF($E147*(Input!$C$32/100)&gt;(Input!$C$13/12),-1*(Input!$C$13/12),-1*$E147*(Input!$C$32/100)))</f>
        <v>-435.181007938128</v>
      </c>
      <c r="J147" s="69" t="n">
        <f aca="false">IF($B147&gt;Input!$C$28,0,(-1)*($E147+$H147+$I147)*(Input!$C$9/100))</f>
        <v>-798.121968558527</v>
      </c>
      <c r="K147" s="69" t="n">
        <f aca="false">IF($B147&gt;Input!$C$28,0,(-1)*($E147+$H147+$I147)*(Input!$C$10/100))</f>
        <v>-392.676008530795</v>
      </c>
      <c r="L147" s="69" t="n">
        <f aca="false">$E147+$F147+$G147+$H147+$I147+$J147+$K147</f>
        <v>6124.59476635062</v>
      </c>
    </row>
    <row r="148" customFormat="false" ht="12.8" hidden="false" customHeight="false" outlineLevel="0" collapsed="false">
      <c r="A148" s="67" t="n">
        <v>144</v>
      </c>
      <c r="B148" s="68" t="n">
        <f aca="false">EOMONTH(Input!$C$7,A148)</f>
        <v>47299</v>
      </c>
      <c r="C148" s="67" t="n">
        <f aca="false">DATEDIF(Input!$C$23,$B148,"Y")</f>
        <v>52</v>
      </c>
      <c r="E148" s="69" t="n">
        <f aca="false">IF($B148&gt;Input!$C$28,0,Input!$C$24*(1+Input!$C$26/100)^(DATEDIF(Input!$C$7,$B148,"Y")))</f>
        <v>8877.69256193782</v>
      </c>
      <c r="F148" s="69" t="n">
        <f aca="false">-1*($E148*(Input!$C$11/100))</f>
        <v>-550.416938840145</v>
      </c>
      <c r="G148" s="69" t="n">
        <f aca="false">-1*($E148*(Input!$C$12/100))</f>
        <v>-128.726542148098</v>
      </c>
      <c r="H148" s="69" t="n">
        <f aca="false">IF($B148&gt;Input!$C$28,2*(Input!$C$27*(1+Input!$C$14/100)^(DATEDIF(Input!$C$7,$B148,"Y"))),(Input!$C$27*(1+Input!$C$14/100)^(DATEDIF(Input!$C$7,$B148,"Y"))))</f>
        <v>-292.963854543948</v>
      </c>
      <c r="I148" s="69" t="n">
        <f aca="false">IF($B148&gt;Input!$C$28,0,IF($E148*(Input!$C$32/100)&gt;(Input!$C$13/12),-1*(Input!$C$13/12),-1*$E148*(Input!$C$32/100)))</f>
        <v>-443.884628096891</v>
      </c>
      <c r="J148" s="69" t="n">
        <f aca="false">IF($B148&gt;Input!$C$28,0,(-1)*($E148+$H148+$I148)*(Input!$C$9/100))</f>
        <v>-814.084407929698</v>
      </c>
      <c r="K148" s="69" t="n">
        <f aca="false">IF($B148&gt;Input!$C$28,0,(-1)*($E148+$H148+$I148)*(Input!$C$10/100))</f>
        <v>-400.529528701411</v>
      </c>
      <c r="L148" s="69" t="n">
        <f aca="false">$E148+$F148+$G148+$H148+$I148+$J148+$K148</f>
        <v>6247.08666167763</v>
      </c>
    </row>
    <row r="149" customFormat="false" ht="12.8" hidden="false" customHeight="false" outlineLevel="0" collapsed="false">
      <c r="A149" s="67" t="n">
        <v>145</v>
      </c>
      <c r="B149" s="68" t="n">
        <f aca="false">EOMONTH(Input!$C$7,A149)</f>
        <v>47330</v>
      </c>
      <c r="C149" s="67" t="n">
        <f aca="false">DATEDIF(Input!$C$23,$B149,"Y")</f>
        <v>52</v>
      </c>
      <c r="E149" s="69" t="n">
        <f aca="false">IF($B149&gt;Input!$C$28,0,Input!$C$24*(1+Input!$C$26/100)^(DATEDIF(Input!$C$7,$B149,"Y")))</f>
        <v>8877.69256193782</v>
      </c>
      <c r="F149" s="69" t="n">
        <f aca="false">-1*($E149*(Input!$C$11/100))</f>
        <v>-550.416938840145</v>
      </c>
      <c r="G149" s="69" t="n">
        <f aca="false">-1*($E149*(Input!$C$12/100))</f>
        <v>-128.726542148098</v>
      </c>
      <c r="H149" s="69" t="n">
        <f aca="false">IF($B149&gt;Input!$C$28,2*(Input!$C$27*(1+Input!$C$14/100)^(DATEDIF(Input!$C$7,$B149,"Y"))),(Input!$C$27*(1+Input!$C$14/100)^(DATEDIF(Input!$C$7,$B149,"Y"))))</f>
        <v>-292.963854543948</v>
      </c>
      <c r="I149" s="69" t="n">
        <f aca="false">IF($B149&gt;Input!$C$28,0,IF($E149*(Input!$C$32/100)&gt;(Input!$C$13/12),-1*(Input!$C$13/12),-1*$E149*(Input!$C$32/100)))</f>
        <v>-443.884628096891</v>
      </c>
      <c r="J149" s="69" t="n">
        <f aca="false">IF($B149&gt;Input!$C$28,0,(-1)*($E149+$H149+$I149)*(Input!$C$9/100))</f>
        <v>-814.084407929698</v>
      </c>
      <c r="K149" s="69" t="n">
        <f aca="false">IF($B149&gt;Input!$C$28,0,(-1)*($E149+$H149+$I149)*(Input!$C$10/100))</f>
        <v>-400.529528701411</v>
      </c>
      <c r="L149" s="69" t="n">
        <f aca="false">$E149+$F149+$G149+$H149+$I149+$J149+$K149</f>
        <v>6247.08666167763</v>
      </c>
    </row>
    <row r="150" customFormat="false" ht="12.8" hidden="false" customHeight="false" outlineLevel="0" collapsed="false">
      <c r="A150" s="67" t="n">
        <v>146</v>
      </c>
      <c r="B150" s="68" t="n">
        <f aca="false">EOMONTH(Input!$C$7,A150)</f>
        <v>47361</v>
      </c>
      <c r="C150" s="67" t="n">
        <f aca="false">DATEDIF(Input!$C$23,$B150,"Y")</f>
        <v>52</v>
      </c>
      <c r="E150" s="69" t="n">
        <f aca="false">IF($B150&gt;Input!$C$28,0,Input!$C$24*(1+Input!$C$26/100)^(DATEDIF(Input!$C$7,$B150,"Y")))</f>
        <v>8877.69256193782</v>
      </c>
      <c r="F150" s="69" t="n">
        <f aca="false">-1*($E150*(Input!$C$11/100))</f>
        <v>-550.416938840145</v>
      </c>
      <c r="G150" s="69" t="n">
        <f aca="false">-1*($E150*(Input!$C$12/100))</f>
        <v>-128.726542148098</v>
      </c>
      <c r="H150" s="69" t="n">
        <f aca="false">IF($B150&gt;Input!$C$28,2*(Input!$C$27*(1+Input!$C$14/100)^(DATEDIF(Input!$C$7,$B150,"Y"))),(Input!$C$27*(1+Input!$C$14/100)^(DATEDIF(Input!$C$7,$B150,"Y"))))</f>
        <v>-292.963854543948</v>
      </c>
      <c r="I150" s="69" t="n">
        <f aca="false">IF($B150&gt;Input!$C$28,0,IF($E150*(Input!$C$32/100)&gt;(Input!$C$13/12),-1*(Input!$C$13/12),-1*$E150*(Input!$C$32/100)))</f>
        <v>-443.884628096891</v>
      </c>
      <c r="J150" s="69" t="n">
        <f aca="false">IF($B150&gt;Input!$C$28,0,(-1)*($E150+$H150+$I150)*(Input!$C$9/100))</f>
        <v>-814.084407929698</v>
      </c>
      <c r="K150" s="69" t="n">
        <f aca="false">IF($B150&gt;Input!$C$28,0,(-1)*($E150+$H150+$I150)*(Input!$C$10/100))</f>
        <v>-400.529528701411</v>
      </c>
      <c r="L150" s="69" t="n">
        <f aca="false">$E150+$F150+$G150+$H150+$I150+$J150+$K150</f>
        <v>6247.08666167763</v>
      </c>
    </row>
    <row r="151" customFormat="false" ht="12.8" hidden="false" customHeight="false" outlineLevel="0" collapsed="false">
      <c r="A151" s="67" t="n">
        <v>147</v>
      </c>
      <c r="B151" s="68" t="n">
        <f aca="false">EOMONTH(Input!$C$7,A151)</f>
        <v>47391</v>
      </c>
      <c r="C151" s="67" t="n">
        <f aca="false">DATEDIF(Input!$C$23,$B151,"Y")</f>
        <v>52</v>
      </c>
      <c r="E151" s="69" t="n">
        <f aca="false">IF($B151&gt;Input!$C$28,0,Input!$C$24*(1+Input!$C$26/100)^(DATEDIF(Input!$C$7,$B151,"Y")))</f>
        <v>8877.69256193782</v>
      </c>
      <c r="F151" s="69" t="n">
        <f aca="false">-1*($E151*(Input!$C$11/100))</f>
        <v>-550.416938840145</v>
      </c>
      <c r="G151" s="69" t="n">
        <f aca="false">-1*($E151*(Input!$C$12/100))</f>
        <v>-128.726542148098</v>
      </c>
      <c r="H151" s="69" t="n">
        <f aca="false">IF($B151&gt;Input!$C$28,2*(Input!$C$27*(1+Input!$C$14/100)^(DATEDIF(Input!$C$7,$B151,"Y"))),(Input!$C$27*(1+Input!$C$14/100)^(DATEDIF(Input!$C$7,$B151,"Y"))))</f>
        <v>-292.963854543948</v>
      </c>
      <c r="I151" s="69" t="n">
        <f aca="false">IF($B151&gt;Input!$C$28,0,IF($E151*(Input!$C$32/100)&gt;(Input!$C$13/12),-1*(Input!$C$13/12),-1*$E151*(Input!$C$32/100)))</f>
        <v>-443.884628096891</v>
      </c>
      <c r="J151" s="69" t="n">
        <f aca="false">IF($B151&gt;Input!$C$28,0,(-1)*($E151+$H151+$I151)*(Input!$C$9/100))</f>
        <v>-814.084407929698</v>
      </c>
      <c r="K151" s="69" t="n">
        <f aca="false">IF($B151&gt;Input!$C$28,0,(-1)*($E151+$H151+$I151)*(Input!$C$10/100))</f>
        <v>-400.529528701411</v>
      </c>
      <c r="L151" s="69" t="n">
        <f aca="false">$E151+$F151+$G151+$H151+$I151+$J151+$K151</f>
        <v>6247.08666167763</v>
      </c>
    </row>
    <row r="152" customFormat="false" ht="12.8" hidden="false" customHeight="false" outlineLevel="0" collapsed="false">
      <c r="A152" s="67" t="n">
        <v>148</v>
      </c>
      <c r="B152" s="68" t="n">
        <f aca="false">EOMONTH(Input!$C$7,A152)</f>
        <v>47422</v>
      </c>
      <c r="C152" s="67" t="n">
        <f aca="false">DATEDIF(Input!$C$23,$B152,"Y")</f>
        <v>52</v>
      </c>
      <c r="E152" s="69" t="n">
        <f aca="false">IF($B152&gt;Input!$C$28,0,Input!$C$24*(1+Input!$C$26/100)^(DATEDIF(Input!$C$7,$B152,"Y")))</f>
        <v>8877.69256193782</v>
      </c>
      <c r="F152" s="69" t="n">
        <f aca="false">-1*($E152*(Input!$C$11/100))</f>
        <v>-550.416938840145</v>
      </c>
      <c r="G152" s="69" t="n">
        <f aca="false">-1*($E152*(Input!$C$12/100))</f>
        <v>-128.726542148098</v>
      </c>
      <c r="H152" s="69" t="n">
        <f aca="false">IF($B152&gt;Input!$C$28,2*(Input!$C$27*(1+Input!$C$14/100)^(DATEDIF(Input!$C$7,$B152,"Y"))),(Input!$C$27*(1+Input!$C$14/100)^(DATEDIF(Input!$C$7,$B152,"Y"))))</f>
        <v>-292.963854543948</v>
      </c>
      <c r="I152" s="69" t="n">
        <f aca="false">IF($B152&gt;Input!$C$28,0,IF($E152*(Input!$C$32/100)&gt;(Input!$C$13/12),-1*(Input!$C$13/12),-1*$E152*(Input!$C$32/100)))</f>
        <v>-443.884628096891</v>
      </c>
      <c r="J152" s="69" t="n">
        <f aca="false">IF($B152&gt;Input!$C$28,0,(-1)*($E152+$H152+$I152)*(Input!$C$9/100))</f>
        <v>-814.084407929698</v>
      </c>
      <c r="K152" s="69" t="n">
        <f aca="false">IF($B152&gt;Input!$C$28,0,(-1)*($E152+$H152+$I152)*(Input!$C$10/100))</f>
        <v>-400.529528701411</v>
      </c>
      <c r="L152" s="69" t="n">
        <f aca="false">$E152+$F152+$G152+$H152+$I152+$J152+$K152</f>
        <v>6247.08666167763</v>
      </c>
    </row>
    <row r="153" customFormat="false" ht="12.8" hidden="false" customHeight="false" outlineLevel="0" collapsed="false">
      <c r="A153" s="67" t="n">
        <v>149</v>
      </c>
      <c r="B153" s="68" t="n">
        <f aca="false">EOMONTH(Input!$C$7,A153)</f>
        <v>47452</v>
      </c>
      <c r="C153" s="67" t="n">
        <f aca="false">DATEDIF(Input!$C$23,$B153,"Y")</f>
        <v>52</v>
      </c>
      <c r="E153" s="69" t="n">
        <f aca="false">IF($B153&gt;Input!$C$28,0,Input!$C$24*(1+Input!$C$26/100)^(DATEDIF(Input!$C$7,$B153,"Y")))</f>
        <v>8877.69256193782</v>
      </c>
      <c r="F153" s="69" t="n">
        <f aca="false">-1*($E153*(Input!$C$11/100))</f>
        <v>-550.416938840145</v>
      </c>
      <c r="G153" s="69" t="n">
        <f aca="false">-1*($E153*(Input!$C$12/100))</f>
        <v>-128.726542148098</v>
      </c>
      <c r="H153" s="69" t="n">
        <f aca="false">IF($B153&gt;Input!$C$28,2*(Input!$C$27*(1+Input!$C$14/100)^(DATEDIF(Input!$C$7,$B153,"Y"))),(Input!$C$27*(1+Input!$C$14/100)^(DATEDIF(Input!$C$7,$B153,"Y"))))</f>
        <v>-292.963854543948</v>
      </c>
      <c r="I153" s="69" t="n">
        <f aca="false">IF($B153&gt;Input!$C$28,0,IF($E153*(Input!$C$32/100)&gt;(Input!$C$13/12),-1*(Input!$C$13/12),-1*$E153*(Input!$C$32/100)))</f>
        <v>-443.884628096891</v>
      </c>
      <c r="J153" s="69" t="n">
        <f aca="false">IF($B153&gt;Input!$C$28,0,(-1)*($E153+$H153+$I153)*(Input!$C$9/100))</f>
        <v>-814.084407929698</v>
      </c>
      <c r="K153" s="69" t="n">
        <f aca="false">IF($B153&gt;Input!$C$28,0,(-1)*($E153+$H153+$I153)*(Input!$C$10/100))</f>
        <v>-400.529528701411</v>
      </c>
      <c r="L153" s="69" t="n">
        <f aca="false">$E153+$F153+$G153+$H153+$I153+$J153+$K153</f>
        <v>6247.08666167763</v>
      </c>
    </row>
    <row r="154" customFormat="false" ht="12.8" hidden="false" customHeight="false" outlineLevel="0" collapsed="false">
      <c r="A154" s="67" t="n">
        <v>150</v>
      </c>
      <c r="B154" s="68" t="n">
        <f aca="false">EOMONTH(Input!$C$7,A154)</f>
        <v>47483</v>
      </c>
      <c r="C154" s="67" t="n">
        <f aca="false">DATEDIF(Input!$C$23,$B154,"Y")</f>
        <v>52</v>
      </c>
      <c r="E154" s="69" t="n">
        <f aca="false">IF($B154&gt;Input!$C$28,0,Input!$C$24*(1+Input!$C$26/100)^(DATEDIF(Input!$C$7,$B154,"Y")))</f>
        <v>8877.69256193782</v>
      </c>
      <c r="F154" s="69" t="n">
        <f aca="false">-1*($E154*(Input!$C$11/100))</f>
        <v>-550.416938840145</v>
      </c>
      <c r="G154" s="69" t="n">
        <f aca="false">-1*($E154*(Input!$C$12/100))</f>
        <v>-128.726542148098</v>
      </c>
      <c r="H154" s="69" t="n">
        <f aca="false">IF($B154&gt;Input!$C$28,2*(Input!$C$27*(1+Input!$C$14/100)^(DATEDIF(Input!$C$7,$B154,"Y"))),(Input!$C$27*(1+Input!$C$14/100)^(DATEDIF(Input!$C$7,$B154,"Y"))))</f>
        <v>-292.963854543948</v>
      </c>
      <c r="I154" s="69" t="n">
        <f aca="false">IF($B154&gt;Input!$C$28,0,IF($E154*(Input!$C$32/100)&gt;(Input!$C$13/12),-1*(Input!$C$13/12),-1*$E154*(Input!$C$32/100)))</f>
        <v>-443.884628096891</v>
      </c>
      <c r="J154" s="69" t="n">
        <f aca="false">IF($B154&gt;Input!$C$28,0,(-1)*($E154+$H154+$I154)*(Input!$C$9/100))</f>
        <v>-814.084407929698</v>
      </c>
      <c r="K154" s="69" t="n">
        <f aca="false">IF($B154&gt;Input!$C$28,0,(-1)*($E154+$H154+$I154)*(Input!$C$10/100))</f>
        <v>-400.529528701411</v>
      </c>
      <c r="L154" s="69" t="n">
        <f aca="false">$E154+$F154+$G154+$H154+$I154+$J154+$K154</f>
        <v>6247.08666167763</v>
      </c>
    </row>
    <row r="155" customFormat="false" ht="12.8" hidden="false" customHeight="false" outlineLevel="0" collapsed="false">
      <c r="A155" s="67" t="n">
        <v>151</v>
      </c>
      <c r="B155" s="68" t="n">
        <f aca="false">EOMONTH(Input!$C$7,A155)</f>
        <v>47514</v>
      </c>
      <c r="C155" s="67" t="n">
        <f aca="false">DATEDIF(Input!$C$23,$B155,"Y")</f>
        <v>52</v>
      </c>
      <c r="E155" s="69" t="n">
        <f aca="false">IF($B155&gt;Input!$C$28,0,Input!$C$24*(1+Input!$C$26/100)^(DATEDIF(Input!$C$7,$B155,"Y")))</f>
        <v>8877.69256193782</v>
      </c>
      <c r="F155" s="69" t="n">
        <f aca="false">-1*($E155*(Input!$C$11/100))</f>
        <v>-550.416938840145</v>
      </c>
      <c r="G155" s="69" t="n">
        <f aca="false">-1*($E155*(Input!$C$12/100))</f>
        <v>-128.726542148098</v>
      </c>
      <c r="H155" s="69" t="n">
        <f aca="false">IF($B155&gt;Input!$C$28,2*(Input!$C$27*(1+Input!$C$14/100)^(DATEDIF(Input!$C$7,$B155,"Y"))),(Input!$C$27*(1+Input!$C$14/100)^(DATEDIF(Input!$C$7,$B155,"Y"))))</f>
        <v>-292.963854543948</v>
      </c>
      <c r="I155" s="69" t="n">
        <f aca="false">IF($B155&gt;Input!$C$28,0,IF($E155*(Input!$C$32/100)&gt;(Input!$C$13/12),-1*(Input!$C$13/12),-1*$E155*(Input!$C$32/100)))</f>
        <v>-443.884628096891</v>
      </c>
      <c r="J155" s="69" t="n">
        <f aca="false">IF($B155&gt;Input!$C$28,0,(-1)*($E155+$H155+$I155)*(Input!$C$9/100))</f>
        <v>-814.084407929698</v>
      </c>
      <c r="K155" s="69" t="n">
        <f aca="false">IF($B155&gt;Input!$C$28,0,(-1)*($E155+$H155+$I155)*(Input!$C$10/100))</f>
        <v>-400.529528701411</v>
      </c>
      <c r="L155" s="69" t="n">
        <f aca="false">$E155+$F155+$G155+$H155+$I155+$J155+$K155</f>
        <v>6247.08666167763</v>
      </c>
    </row>
    <row r="156" customFormat="false" ht="12.8" hidden="false" customHeight="false" outlineLevel="0" collapsed="false">
      <c r="A156" s="67" t="n">
        <v>152</v>
      </c>
      <c r="B156" s="68" t="n">
        <f aca="false">EOMONTH(Input!$C$7,A156)</f>
        <v>47542</v>
      </c>
      <c r="C156" s="67" t="n">
        <f aca="false">DATEDIF(Input!$C$23,$B156,"Y")</f>
        <v>52</v>
      </c>
      <c r="E156" s="69" t="n">
        <f aca="false">IF($B156&gt;Input!$C$28,0,Input!$C$24*(1+Input!$C$26/100)^(DATEDIF(Input!$C$7,$B156,"Y")))</f>
        <v>8877.69256193782</v>
      </c>
      <c r="F156" s="69" t="n">
        <f aca="false">-1*($E156*(Input!$C$11/100))</f>
        <v>-550.416938840145</v>
      </c>
      <c r="G156" s="69" t="n">
        <f aca="false">-1*($E156*(Input!$C$12/100))</f>
        <v>-128.726542148098</v>
      </c>
      <c r="H156" s="69" t="n">
        <f aca="false">IF($B156&gt;Input!$C$28,2*(Input!$C$27*(1+Input!$C$14/100)^(DATEDIF(Input!$C$7,$B156,"Y"))),(Input!$C$27*(1+Input!$C$14/100)^(DATEDIF(Input!$C$7,$B156,"Y"))))</f>
        <v>-292.963854543948</v>
      </c>
      <c r="I156" s="69" t="n">
        <f aca="false">IF($B156&gt;Input!$C$28,0,IF($E156*(Input!$C$32/100)&gt;(Input!$C$13/12),-1*(Input!$C$13/12),-1*$E156*(Input!$C$32/100)))</f>
        <v>-443.884628096891</v>
      </c>
      <c r="J156" s="69" t="n">
        <f aca="false">IF($B156&gt;Input!$C$28,0,(-1)*($E156+$H156+$I156)*(Input!$C$9/100))</f>
        <v>-814.084407929698</v>
      </c>
      <c r="K156" s="69" t="n">
        <f aca="false">IF($B156&gt;Input!$C$28,0,(-1)*($E156+$H156+$I156)*(Input!$C$10/100))</f>
        <v>-400.529528701411</v>
      </c>
      <c r="L156" s="69" t="n">
        <f aca="false">$E156+$F156+$G156+$H156+$I156+$J156+$K156</f>
        <v>6247.08666167763</v>
      </c>
    </row>
    <row r="157" customFormat="false" ht="12.8" hidden="false" customHeight="false" outlineLevel="0" collapsed="false">
      <c r="A157" s="67" t="n">
        <v>153</v>
      </c>
      <c r="B157" s="68" t="n">
        <f aca="false">EOMONTH(Input!$C$7,A157)</f>
        <v>47573</v>
      </c>
      <c r="C157" s="67" t="n">
        <f aca="false">DATEDIF(Input!$C$23,$B157,"Y")</f>
        <v>52</v>
      </c>
      <c r="E157" s="69" t="n">
        <f aca="false">IF($B157&gt;Input!$C$28,0,Input!$C$24*(1+Input!$C$26/100)^(DATEDIF(Input!$C$7,$B157,"Y")))</f>
        <v>8877.69256193782</v>
      </c>
      <c r="F157" s="69" t="n">
        <f aca="false">-1*($E157*(Input!$C$11/100))</f>
        <v>-550.416938840145</v>
      </c>
      <c r="G157" s="69" t="n">
        <f aca="false">-1*($E157*(Input!$C$12/100))</f>
        <v>-128.726542148098</v>
      </c>
      <c r="H157" s="69" t="n">
        <f aca="false">IF($B157&gt;Input!$C$28,2*(Input!$C$27*(1+Input!$C$14/100)^(DATEDIF(Input!$C$7,$B157,"Y"))),(Input!$C$27*(1+Input!$C$14/100)^(DATEDIF(Input!$C$7,$B157,"Y"))))</f>
        <v>-292.963854543948</v>
      </c>
      <c r="I157" s="69" t="n">
        <f aca="false">IF($B157&gt;Input!$C$28,0,IF($E157*(Input!$C$32/100)&gt;(Input!$C$13/12),-1*(Input!$C$13/12),-1*$E157*(Input!$C$32/100)))</f>
        <v>-443.884628096891</v>
      </c>
      <c r="J157" s="69" t="n">
        <f aca="false">IF($B157&gt;Input!$C$28,0,(-1)*($E157+$H157+$I157)*(Input!$C$9/100))</f>
        <v>-814.084407929698</v>
      </c>
      <c r="K157" s="69" t="n">
        <f aca="false">IF($B157&gt;Input!$C$28,0,(-1)*($E157+$H157+$I157)*(Input!$C$10/100))</f>
        <v>-400.529528701411</v>
      </c>
      <c r="L157" s="69" t="n">
        <f aca="false">$E157+$F157+$G157+$H157+$I157+$J157+$K157</f>
        <v>6247.08666167763</v>
      </c>
    </row>
    <row r="158" customFormat="false" ht="12.8" hidden="false" customHeight="false" outlineLevel="0" collapsed="false">
      <c r="A158" s="67" t="n">
        <v>154</v>
      </c>
      <c r="B158" s="68" t="n">
        <f aca="false">EOMONTH(Input!$C$7,A158)</f>
        <v>47603</v>
      </c>
      <c r="C158" s="67" t="n">
        <f aca="false">DATEDIF(Input!$C$23,$B158,"Y")</f>
        <v>52</v>
      </c>
      <c r="E158" s="69" t="n">
        <f aca="false">IF($B158&gt;Input!$C$28,0,Input!$C$24*(1+Input!$C$26/100)^(DATEDIF(Input!$C$7,$B158,"Y")))</f>
        <v>8877.69256193782</v>
      </c>
      <c r="F158" s="69" t="n">
        <f aca="false">-1*($E158*(Input!$C$11/100))</f>
        <v>-550.416938840145</v>
      </c>
      <c r="G158" s="69" t="n">
        <f aca="false">-1*($E158*(Input!$C$12/100))</f>
        <v>-128.726542148098</v>
      </c>
      <c r="H158" s="69" t="n">
        <f aca="false">IF($B158&gt;Input!$C$28,2*(Input!$C$27*(1+Input!$C$14/100)^(DATEDIF(Input!$C$7,$B158,"Y"))),(Input!$C$27*(1+Input!$C$14/100)^(DATEDIF(Input!$C$7,$B158,"Y"))))</f>
        <v>-292.963854543948</v>
      </c>
      <c r="I158" s="69" t="n">
        <f aca="false">IF($B158&gt;Input!$C$28,0,IF($E158*(Input!$C$32/100)&gt;(Input!$C$13/12),-1*(Input!$C$13/12),-1*$E158*(Input!$C$32/100)))</f>
        <v>-443.884628096891</v>
      </c>
      <c r="J158" s="69" t="n">
        <f aca="false">IF($B158&gt;Input!$C$28,0,(-1)*($E158+$H158+$I158)*(Input!$C$9/100))</f>
        <v>-814.084407929698</v>
      </c>
      <c r="K158" s="69" t="n">
        <f aca="false">IF($B158&gt;Input!$C$28,0,(-1)*($E158+$H158+$I158)*(Input!$C$10/100))</f>
        <v>-400.529528701411</v>
      </c>
      <c r="L158" s="69" t="n">
        <f aca="false">$E158+$F158+$G158+$H158+$I158+$J158+$K158</f>
        <v>6247.08666167763</v>
      </c>
    </row>
    <row r="159" customFormat="false" ht="12.8" hidden="false" customHeight="false" outlineLevel="0" collapsed="false">
      <c r="A159" s="67" t="n">
        <v>155</v>
      </c>
      <c r="B159" s="68" t="n">
        <f aca="false">EOMONTH(Input!$C$7,A159)</f>
        <v>47634</v>
      </c>
      <c r="C159" s="67" t="n">
        <f aca="false">DATEDIF(Input!$C$23,$B159,"Y")</f>
        <v>53</v>
      </c>
      <c r="E159" s="69" t="n">
        <f aca="false">IF($B159&gt;Input!$C$28,0,Input!$C$24*(1+Input!$C$26/100)^(DATEDIF(Input!$C$7,$B159,"Y")))</f>
        <v>8877.69256193782</v>
      </c>
      <c r="F159" s="69" t="n">
        <f aca="false">-1*($E159*(Input!$C$11/100))</f>
        <v>-550.416938840145</v>
      </c>
      <c r="G159" s="69" t="n">
        <f aca="false">-1*($E159*(Input!$C$12/100))</f>
        <v>-128.726542148098</v>
      </c>
      <c r="H159" s="69" t="n">
        <f aca="false">IF($B159&gt;Input!$C$28,2*(Input!$C$27*(1+Input!$C$14/100)^(DATEDIF(Input!$C$7,$B159,"Y"))),(Input!$C$27*(1+Input!$C$14/100)^(DATEDIF(Input!$C$7,$B159,"Y"))))</f>
        <v>-292.963854543948</v>
      </c>
      <c r="I159" s="69" t="n">
        <f aca="false">IF($B159&gt;Input!$C$28,0,IF($E159*(Input!$C$32/100)&gt;(Input!$C$13/12),-1*(Input!$C$13/12),-1*$E159*(Input!$C$32/100)))</f>
        <v>-443.884628096891</v>
      </c>
      <c r="J159" s="69" t="n">
        <f aca="false">IF($B159&gt;Input!$C$28,0,(-1)*($E159+$H159+$I159)*(Input!$C$9/100))</f>
        <v>-814.084407929698</v>
      </c>
      <c r="K159" s="69" t="n">
        <f aca="false">IF($B159&gt;Input!$C$28,0,(-1)*($E159+$H159+$I159)*(Input!$C$10/100))</f>
        <v>-400.529528701411</v>
      </c>
      <c r="L159" s="69" t="n">
        <f aca="false">$E159+$F159+$G159+$H159+$I159+$J159+$K159</f>
        <v>6247.08666167763</v>
      </c>
    </row>
    <row r="160" customFormat="false" ht="12.8" hidden="false" customHeight="false" outlineLevel="0" collapsed="false">
      <c r="A160" s="67" t="n">
        <v>156</v>
      </c>
      <c r="B160" s="68" t="n">
        <f aca="false">EOMONTH(Input!$C$7,A160)</f>
        <v>47664</v>
      </c>
      <c r="C160" s="67" t="n">
        <f aca="false">DATEDIF(Input!$C$23,$B160,"Y")</f>
        <v>53</v>
      </c>
      <c r="E160" s="69" t="n">
        <f aca="false">IF($B160&gt;Input!$C$28,0,Input!$C$24*(1+Input!$C$26/100)^(DATEDIF(Input!$C$7,$B160,"Y")))</f>
        <v>9055.24641317658</v>
      </c>
      <c r="F160" s="69" t="n">
        <f aca="false">-1*($E160*(Input!$C$11/100))</f>
        <v>-561.425277616948</v>
      </c>
      <c r="G160" s="69" t="n">
        <f aca="false">-1*($E160*(Input!$C$12/100))</f>
        <v>-131.30107299106</v>
      </c>
      <c r="H160" s="69" t="n">
        <f aca="false">IF($B160&gt;Input!$C$28,2*(Input!$C$27*(1+Input!$C$14/100)^(DATEDIF(Input!$C$7,$B160,"Y"))),(Input!$C$27*(1+Input!$C$14/100)^(DATEDIF(Input!$C$7,$B160,"Y"))))</f>
        <v>-298.823131634827</v>
      </c>
      <c r="I160" s="69" t="n">
        <f aca="false">IF($B160&gt;Input!$C$28,0,IF($E160*(Input!$C$32/100)&gt;(Input!$C$13/12),-1*(Input!$C$13/12),-1*$E160*(Input!$C$32/100)))</f>
        <v>-452.762320658829</v>
      </c>
      <c r="J160" s="69" t="n">
        <f aca="false">IF($B160&gt;Input!$C$28,0,(-1)*($E160+$H160+$I160)*(Input!$C$9/100))</f>
        <v>-830.366096088292</v>
      </c>
      <c r="K160" s="69" t="n">
        <f aca="false">IF($B160&gt;Input!$C$28,0,(-1)*($E160+$H160+$I160)*(Input!$C$10/100))</f>
        <v>-408.54011927544</v>
      </c>
      <c r="L160" s="69" t="n">
        <f aca="false">$E160+$F160+$G160+$H160+$I160+$J160+$K160</f>
        <v>6372.02839491118</v>
      </c>
    </row>
    <row r="161" customFormat="false" ht="12.8" hidden="false" customHeight="false" outlineLevel="0" collapsed="false">
      <c r="A161" s="67" t="n">
        <v>157</v>
      </c>
      <c r="B161" s="68" t="n">
        <f aca="false">EOMONTH(Input!$C$7,A161)</f>
        <v>47695</v>
      </c>
      <c r="C161" s="67" t="n">
        <f aca="false">DATEDIF(Input!$C$23,$B161,"Y")</f>
        <v>53</v>
      </c>
      <c r="E161" s="69" t="n">
        <f aca="false">IF($B161&gt;Input!$C$28,0,Input!$C$24*(1+Input!$C$26/100)^(DATEDIF(Input!$C$7,$B161,"Y")))</f>
        <v>9055.24641317658</v>
      </c>
      <c r="F161" s="69" t="n">
        <f aca="false">-1*($E161*(Input!$C$11/100))</f>
        <v>-561.425277616948</v>
      </c>
      <c r="G161" s="69" t="n">
        <f aca="false">-1*($E161*(Input!$C$12/100))</f>
        <v>-131.30107299106</v>
      </c>
      <c r="H161" s="69" t="n">
        <f aca="false">IF($B161&gt;Input!$C$28,2*(Input!$C$27*(1+Input!$C$14/100)^(DATEDIF(Input!$C$7,$B161,"Y"))),(Input!$C$27*(1+Input!$C$14/100)^(DATEDIF(Input!$C$7,$B161,"Y"))))</f>
        <v>-298.823131634827</v>
      </c>
      <c r="I161" s="69" t="n">
        <f aca="false">IF($B161&gt;Input!$C$28,0,IF($E161*(Input!$C$32/100)&gt;(Input!$C$13/12),-1*(Input!$C$13/12),-1*$E161*(Input!$C$32/100)))</f>
        <v>-452.762320658829</v>
      </c>
      <c r="J161" s="69" t="n">
        <f aca="false">IF($B161&gt;Input!$C$28,0,(-1)*($E161+$H161+$I161)*(Input!$C$9/100))</f>
        <v>-830.366096088292</v>
      </c>
      <c r="K161" s="69" t="n">
        <f aca="false">IF($B161&gt;Input!$C$28,0,(-1)*($E161+$H161+$I161)*(Input!$C$10/100))</f>
        <v>-408.54011927544</v>
      </c>
      <c r="L161" s="69" t="n">
        <f aca="false">$E161+$F161+$G161+$H161+$I161+$J161+$K161</f>
        <v>6372.02839491118</v>
      </c>
    </row>
    <row r="162" customFormat="false" ht="12.8" hidden="false" customHeight="false" outlineLevel="0" collapsed="false">
      <c r="A162" s="67" t="n">
        <v>158</v>
      </c>
      <c r="B162" s="68" t="n">
        <f aca="false">EOMONTH(Input!$C$7,A162)</f>
        <v>47726</v>
      </c>
      <c r="C162" s="67" t="n">
        <f aca="false">DATEDIF(Input!$C$23,$B162,"Y")</f>
        <v>53</v>
      </c>
      <c r="E162" s="69" t="n">
        <f aca="false">IF($B162&gt;Input!$C$28,0,Input!$C$24*(1+Input!$C$26/100)^(DATEDIF(Input!$C$7,$B162,"Y")))</f>
        <v>9055.24641317658</v>
      </c>
      <c r="F162" s="69" t="n">
        <f aca="false">-1*($E162*(Input!$C$11/100))</f>
        <v>-561.425277616948</v>
      </c>
      <c r="G162" s="69" t="n">
        <f aca="false">-1*($E162*(Input!$C$12/100))</f>
        <v>-131.30107299106</v>
      </c>
      <c r="H162" s="69" t="n">
        <f aca="false">IF($B162&gt;Input!$C$28,2*(Input!$C$27*(1+Input!$C$14/100)^(DATEDIF(Input!$C$7,$B162,"Y"))),(Input!$C$27*(1+Input!$C$14/100)^(DATEDIF(Input!$C$7,$B162,"Y"))))</f>
        <v>-298.823131634827</v>
      </c>
      <c r="I162" s="69" t="n">
        <f aca="false">IF($B162&gt;Input!$C$28,0,IF($E162*(Input!$C$32/100)&gt;(Input!$C$13/12),-1*(Input!$C$13/12),-1*$E162*(Input!$C$32/100)))</f>
        <v>-452.762320658829</v>
      </c>
      <c r="J162" s="69" t="n">
        <f aca="false">IF($B162&gt;Input!$C$28,0,(-1)*($E162+$H162+$I162)*(Input!$C$9/100))</f>
        <v>-830.366096088292</v>
      </c>
      <c r="K162" s="69" t="n">
        <f aca="false">IF($B162&gt;Input!$C$28,0,(-1)*($E162+$H162+$I162)*(Input!$C$10/100))</f>
        <v>-408.54011927544</v>
      </c>
      <c r="L162" s="69" t="n">
        <f aca="false">$E162+$F162+$G162+$H162+$I162+$J162+$K162</f>
        <v>6372.02839491118</v>
      </c>
    </row>
    <row r="163" customFormat="false" ht="12.8" hidden="false" customHeight="false" outlineLevel="0" collapsed="false">
      <c r="A163" s="67" t="n">
        <v>159</v>
      </c>
      <c r="B163" s="68" t="n">
        <f aca="false">EOMONTH(Input!$C$7,A163)</f>
        <v>47756</v>
      </c>
      <c r="C163" s="67" t="n">
        <f aca="false">DATEDIF(Input!$C$23,$B163,"Y")</f>
        <v>53</v>
      </c>
      <c r="E163" s="69" t="n">
        <f aca="false">IF($B163&gt;Input!$C$28,0,Input!$C$24*(1+Input!$C$26/100)^(DATEDIF(Input!$C$7,$B163,"Y")))</f>
        <v>9055.24641317658</v>
      </c>
      <c r="F163" s="69" t="n">
        <f aca="false">-1*($E163*(Input!$C$11/100))</f>
        <v>-561.425277616948</v>
      </c>
      <c r="G163" s="69" t="n">
        <f aca="false">-1*($E163*(Input!$C$12/100))</f>
        <v>-131.30107299106</v>
      </c>
      <c r="H163" s="69" t="n">
        <f aca="false">IF($B163&gt;Input!$C$28,2*(Input!$C$27*(1+Input!$C$14/100)^(DATEDIF(Input!$C$7,$B163,"Y"))),(Input!$C$27*(1+Input!$C$14/100)^(DATEDIF(Input!$C$7,$B163,"Y"))))</f>
        <v>-298.823131634827</v>
      </c>
      <c r="I163" s="69" t="n">
        <f aca="false">IF($B163&gt;Input!$C$28,0,IF($E163*(Input!$C$32/100)&gt;(Input!$C$13/12),-1*(Input!$C$13/12),-1*$E163*(Input!$C$32/100)))</f>
        <v>-452.762320658829</v>
      </c>
      <c r="J163" s="69" t="n">
        <f aca="false">IF($B163&gt;Input!$C$28,0,(-1)*($E163+$H163+$I163)*(Input!$C$9/100))</f>
        <v>-830.366096088292</v>
      </c>
      <c r="K163" s="69" t="n">
        <f aca="false">IF($B163&gt;Input!$C$28,0,(-1)*($E163+$H163+$I163)*(Input!$C$10/100))</f>
        <v>-408.54011927544</v>
      </c>
      <c r="L163" s="69" t="n">
        <f aca="false">$E163+$F163+$G163+$H163+$I163+$J163+$K163</f>
        <v>6372.02839491118</v>
      </c>
    </row>
    <row r="164" customFormat="false" ht="12.8" hidden="false" customHeight="false" outlineLevel="0" collapsed="false">
      <c r="A164" s="67" t="n">
        <v>160</v>
      </c>
      <c r="B164" s="68" t="n">
        <f aca="false">EOMONTH(Input!$C$7,A164)</f>
        <v>47787</v>
      </c>
      <c r="C164" s="67" t="n">
        <f aca="false">DATEDIF(Input!$C$23,$B164,"Y")</f>
        <v>53</v>
      </c>
      <c r="E164" s="69" t="n">
        <f aca="false">IF($B164&gt;Input!$C$28,0,Input!$C$24*(1+Input!$C$26/100)^(DATEDIF(Input!$C$7,$B164,"Y")))</f>
        <v>9055.24641317658</v>
      </c>
      <c r="F164" s="69" t="n">
        <f aca="false">-1*($E164*(Input!$C$11/100))</f>
        <v>-561.425277616948</v>
      </c>
      <c r="G164" s="69" t="n">
        <f aca="false">-1*($E164*(Input!$C$12/100))</f>
        <v>-131.30107299106</v>
      </c>
      <c r="H164" s="69" t="n">
        <f aca="false">IF($B164&gt;Input!$C$28,2*(Input!$C$27*(1+Input!$C$14/100)^(DATEDIF(Input!$C$7,$B164,"Y"))),(Input!$C$27*(1+Input!$C$14/100)^(DATEDIF(Input!$C$7,$B164,"Y"))))</f>
        <v>-298.823131634827</v>
      </c>
      <c r="I164" s="69" t="n">
        <f aca="false">IF($B164&gt;Input!$C$28,0,IF($E164*(Input!$C$32/100)&gt;(Input!$C$13/12),-1*(Input!$C$13/12),-1*$E164*(Input!$C$32/100)))</f>
        <v>-452.762320658829</v>
      </c>
      <c r="J164" s="69" t="n">
        <f aca="false">IF($B164&gt;Input!$C$28,0,(-1)*($E164+$H164+$I164)*(Input!$C$9/100))</f>
        <v>-830.366096088292</v>
      </c>
      <c r="K164" s="69" t="n">
        <f aca="false">IF($B164&gt;Input!$C$28,0,(-1)*($E164+$H164+$I164)*(Input!$C$10/100))</f>
        <v>-408.54011927544</v>
      </c>
      <c r="L164" s="69" t="n">
        <f aca="false">$E164+$F164+$G164+$H164+$I164+$J164+$K164</f>
        <v>6372.02839491118</v>
      </c>
    </row>
    <row r="165" customFormat="false" ht="12.8" hidden="false" customHeight="false" outlineLevel="0" collapsed="false">
      <c r="A165" s="67" t="n">
        <v>161</v>
      </c>
      <c r="B165" s="68" t="n">
        <f aca="false">EOMONTH(Input!$C$7,A165)</f>
        <v>47817</v>
      </c>
      <c r="C165" s="67" t="n">
        <f aca="false">DATEDIF(Input!$C$23,$B165,"Y")</f>
        <v>53</v>
      </c>
      <c r="E165" s="69" t="n">
        <f aca="false">IF($B165&gt;Input!$C$28,0,Input!$C$24*(1+Input!$C$26/100)^(DATEDIF(Input!$C$7,$B165,"Y")))</f>
        <v>9055.24641317658</v>
      </c>
      <c r="F165" s="69" t="n">
        <f aca="false">-1*($E165*(Input!$C$11/100))</f>
        <v>-561.425277616948</v>
      </c>
      <c r="G165" s="69" t="n">
        <f aca="false">-1*($E165*(Input!$C$12/100))</f>
        <v>-131.30107299106</v>
      </c>
      <c r="H165" s="69" t="n">
        <f aca="false">IF($B165&gt;Input!$C$28,2*(Input!$C$27*(1+Input!$C$14/100)^(DATEDIF(Input!$C$7,$B165,"Y"))),(Input!$C$27*(1+Input!$C$14/100)^(DATEDIF(Input!$C$7,$B165,"Y"))))</f>
        <v>-298.823131634827</v>
      </c>
      <c r="I165" s="69" t="n">
        <f aca="false">IF($B165&gt;Input!$C$28,0,IF($E165*(Input!$C$32/100)&gt;(Input!$C$13/12),-1*(Input!$C$13/12),-1*$E165*(Input!$C$32/100)))</f>
        <v>-452.762320658829</v>
      </c>
      <c r="J165" s="69" t="n">
        <f aca="false">IF($B165&gt;Input!$C$28,0,(-1)*($E165+$H165+$I165)*(Input!$C$9/100))</f>
        <v>-830.366096088292</v>
      </c>
      <c r="K165" s="69" t="n">
        <f aca="false">IF($B165&gt;Input!$C$28,0,(-1)*($E165+$H165+$I165)*(Input!$C$10/100))</f>
        <v>-408.54011927544</v>
      </c>
      <c r="L165" s="69" t="n">
        <f aca="false">$E165+$F165+$G165+$H165+$I165+$J165+$K165</f>
        <v>6372.02839491118</v>
      </c>
    </row>
    <row r="166" customFormat="false" ht="12.8" hidden="false" customHeight="false" outlineLevel="0" collapsed="false">
      <c r="A166" s="67" t="n">
        <v>162</v>
      </c>
      <c r="B166" s="68" t="n">
        <f aca="false">EOMONTH(Input!$C$7,A166)</f>
        <v>47848</v>
      </c>
      <c r="C166" s="67" t="n">
        <f aca="false">DATEDIF(Input!$C$23,$B166,"Y")</f>
        <v>53</v>
      </c>
      <c r="E166" s="69" t="n">
        <f aca="false">IF($B166&gt;Input!$C$28,0,Input!$C$24*(1+Input!$C$26/100)^(DATEDIF(Input!$C$7,$B166,"Y")))</f>
        <v>9055.24641317658</v>
      </c>
      <c r="F166" s="69" t="n">
        <f aca="false">-1*($E166*(Input!$C$11/100))</f>
        <v>-561.425277616948</v>
      </c>
      <c r="G166" s="69" t="n">
        <f aca="false">-1*($E166*(Input!$C$12/100))</f>
        <v>-131.30107299106</v>
      </c>
      <c r="H166" s="69" t="n">
        <f aca="false">IF($B166&gt;Input!$C$28,2*(Input!$C$27*(1+Input!$C$14/100)^(DATEDIF(Input!$C$7,$B166,"Y"))),(Input!$C$27*(1+Input!$C$14/100)^(DATEDIF(Input!$C$7,$B166,"Y"))))</f>
        <v>-298.823131634827</v>
      </c>
      <c r="I166" s="69" t="n">
        <f aca="false">IF($B166&gt;Input!$C$28,0,IF($E166*(Input!$C$32/100)&gt;(Input!$C$13/12),-1*(Input!$C$13/12),-1*$E166*(Input!$C$32/100)))</f>
        <v>-452.762320658829</v>
      </c>
      <c r="J166" s="69" t="n">
        <f aca="false">IF($B166&gt;Input!$C$28,0,(-1)*($E166+$H166+$I166)*(Input!$C$9/100))</f>
        <v>-830.366096088292</v>
      </c>
      <c r="K166" s="69" t="n">
        <f aca="false">IF($B166&gt;Input!$C$28,0,(-1)*($E166+$H166+$I166)*(Input!$C$10/100))</f>
        <v>-408.54011927544</v>
      </c>
      <c r="L166" s="69" t="n">
        <f aca="false">$E166+$F166+$G166+$H166+$I166+$J166+$K166</f>
        <v>6372.02839491118</v>
      </c>
    </row>
    <row r="167" customFormat="false" ht="12.8" hidden="false" customHeight="false" outlineLevel="0" collapsed="false">
      <c r="A167" s="67" t="n">
        <v>163</v>
      </c>
      <c r="B167" s="68" t="n">
        <f aca="false">EOMONTH(Input!$C$7,A167)</f>
        <v>47879</v>
      </c>
      <c r="C167" s="67" t="n">
        <f aca="false">DATEDIF(Input!$C$23,$B167,"Y")</f>
        <v>53</v>
      </c>
      <c r="E167" s="69" t="n">
        <f aca="false">IF($B167&gt;Input!$C$28,0,Input!$C$24*(1+Input!$C$26/100)^(DATEDIF(Input!$C$7,$B167,"Y")))</f>
        <v>9055.24641317658</v>
      </c>
      <c r="F167" s="69" t="n">
        <f aca="false">-1*($E167*(Input!$C$11/100))</f>
        <v>-561.425277616948</v>
      </c>
      <c r="G167" s="69" t="n">
        <f aca="false">-1*($E167*(Input!$C$12/100))</f>
        <v>-131.30107299106</v>
      </c>
      <c r="H167" s="69" t="n">
        <f aca="false">IF($B167&gt;Input!$C$28,2*(Input!$C$27*(1+Input!$C$14/100)^(DATEDIF(Input!$C$7,$B167,"Y"))),(Input!$C$27*(1+Input!$C$14/100)^(DATEDIF(Input!$C$7,$B167,"Y"))))</f>
        <v>-298.823131634827</v>
      </c>
      <c r="I167" s="69" t="n">
        <f aca="false">IF($B167&gt;Input!$C$28,0,IF($E167*(Input!$C$32/100)&gt;(Input!$C$13/12),-1*(Input!$C$13/12),-1*$E167*(Input!$C$32/100)))</f>
        <v>-452.762320658829</v>
      </c>
      <c r="J167" s="69" t="n">
        <f aca="false">IF($B167&gt;Input!$C$28,0,(-1)*($E167+$H167+$I167)*(Input!$C$9/100))</f>
        <v>-830.366096088292</v>
      </c>
      <c r="K167" s="69" t="n">
        <f aca="false">IF($B167&gt;Input!$C$28,0,(-1)*($E167+$H167+$I167)*(Input!$C$10/100))</f>
        <v>-408.54011927544</v>
      </c>
      <c r="L167" s="69" t="n">
        <f aca="false">$E167+$F167+$G167+$H167+$I167+$J167+$K167</f>
        <v>6372.02839491118</v>
      </c>
    </row>
    <row r="168" customFormat="false" ht="12.8" hidden="false" customHeight="false" outlineLevel="0" collapsed="false">
      <c r="A168" s="67" t="n">
        <v>164</v>
      </c>
      <c r="B168" s="68" t="n">
        <f aca="false">EOMONTH(Input!$C$7,A168)</f>
        <v>47907</v>
      </c>
      <c r="C168" s="67" t="n">
        <f aca="false">DATEDIF(Input!$C$23,$B168,"Y")</f>
        <v>53</v>
      </c>
      <c r="E168" s="69" t="n">
        <f aca="false">IF($B168&gt;Input!$C$28,0,Input!$C$24*(1+Input!$C$26/100)^(DATEDIF(Input!$C$7,$B168,"Y")))</f>
        <v>9055.24641317658</v>
      </c>
      <c r="F168" s="69" t="n">
        <f aca="false">-1*($E168*(Input!$C$11/100))</f>
        <v>-561.425277616948</v>
      </c>
      <c r="G168" s="69" t="n">
        <f aca="false">-1*($E168*(Input!$C$12/100))</f>
        <v>-131.30107299106</v>
      </c>
      <c r="H168" s="69" t="n">
        <f aca="false">IF($B168&gt;Input!$C$28,2*(Input!$C$27*(1+Input!$C$14/100)^(DATEDIF(Input!$C$7,$B168,"Y"))),(Input!$C$27*(1+Input!$C$14/100)^(DATEDIF(Input!$C$7,$B168,"Y"))))</f>
        <v>-298.823131634827</v>
      </c>
      <c r="I168" s="69" t="n">
        <f aca="false">IF($B168&gt;Input!$C$28,0,IF($E168*(Input!$C$32/100)&gt;(Input!$C$13/12),-1*(Input!$C$13/12),-1*$E168*(Input!$C$32/100)))</f>
        <v>-452.762320658829</v>
      </c>
      <c r="J168" s="69" t="n">
        <f aca="false">IF($B168&gt;Input!$C$28,0,(-1)*($E168+$H168+$I168)*(Input!$C$9/100))</f>
        <v>-830.366096088292</v>
      </c>
      <c r="K168" s="69" t="n">
        <f aca="false">IF($B168&gt;Input!$C$28,0,(-1)*($E168+$H168+$I168)*(Input!$C$10/100))</f>
        <v>-408.54011927544</v>
      </c>
      <c r="L168" s="69" t="n">
        <f aca="false">$E168+$F168+$G168+$H168+$I168+$J168+$K168</f>
        <v>6372.02839491118</v>
      </c>
    </row>
    <row r="169" customFormat="false" ht="12.8" hidden="false" customHeight="false" outlineLevel="0" collapsed="false">
      <c r="A169" s="67" t="n">
        <v>165</v>
      </c>
      <c r="B169" s="68" t="n">
        <f aca="false">EOMONTH(Input!$C$7,A169)</f>
        <v>47938</v>
      </c>
      <c r="C169" s="67" t="n">
        <f aca="false">DATEDIF(Input!$C$23,$B169,"Y")</f>
        <v>53</v>
      </c>
      <c r="E169" s="69" t="n">
        <f aca="false">IF($B169&gt;Input!$C$28,0,Input!$C$24*(1+Input!$C$26/100)^(DATEDIF(Input!$C$7,$B169,"Y")))</f>
        <v>9055.24641317658</v>
      </c>
      <c r="F169" s="69" t="n">
        <f aca="false">-1*($E169*(Input!$C$11/100))</f>
        <v>-561.425277616948</v>
      </c>
      <c r="G169" s="69" t="n">
        <f aca="false">-1*($E169*(Input!$C$12/100))</f>
        <v>-131.30107299106</v>
      </c>
      <c r="H169" s="69" t="n">
        <f aca="false">IF($B169&gt;Input!$C$28,2*(Input!$C$27*(1+Input!$C$14/100)^(DATEDIF(Input!$C$7,$B169,"Y"))),(Input!$C$27*(1+Input!$C$14/100)^(DATEDIF(Input!$C$7,$B169,"Y"))))</f>
        <v>-298.823131634827</v>
      </c>
      <c r="I169" s="69" t="n">
        <f aca="false">IF($B169&gt;Input!$C$28,0,IF($E169*(Input!$C$32/100)&gt;(Input!$C$13/12),-1*(Input!$C$13/12),-1*$E169*(Input!$C$32/100)))</f>
        <v>-452.762320658829</v>
      </c>
      <c r="J169" s="69" t="n">
        <f aca="false">IF($B169&gt;Input!$C$28,0,(-1)*($E169+$H169+$I169)*(Input!$C$9/100))</f>
        <v>-830.366096088292</v>
      </c>
      <c r="K169" s="69" t="n">
        <f aca="false">IF($B169&gt;Input!$C$28,0,(-1)*($E169+$H169+$I169)*(Input!$C$10/100))</f>
        <v>-408.54011927544</v>
      </c>
      <c r="L169" s="69" t="n">
        <f aca="false">$E169+$F169+$G169+$H169+$I169+$J169+$K169</f>
        <v>6372.02839491118</v>
      </c>
    </row>
    <row r="170" customFormat="false" ht="12.8" hidden="false" customHeight="false" outlineLevel="0" collapsed="false">
      <c r="A170" s="67" t="n">
        <v>166</v>
      </c>
      <c r="B170" s="68" t="n">
        <f aca="false">EOMONTH(Input!$C$7,A170)</f>
        <v>47968</v>
      </c>
      <c r="C170" s="67" t="n">
        <f aca="false">DATEDIF(Input!$C$23,$B170,"Y")</f>
        <v>53</v>
      </c>
      <c r="E170" s="69" t="n">
        <f aca="false">IF($B170&gt;Input!$C$28,0,Input!$C$24*(1+Input!$C$26/100)^(DATEDIF(Input!$C$7,$B170,"Y")))</f>
        <v>9055.24641317658</v>
      </c>
      <c r="F170" s="69" t="n">
        <f aca="false">-1*($E170*(Input!$C$11/100))</f>
        <v>-561.425277616948</v>
      </c>
      <c r="G170" s="69" t="n">
        <f aca="false">-1*($E170*(Input!$C$12/100))</f>
        <v>-131.30107299106</v>
      </c>
      <c r="H170" s="69" t="n">
        <f aca="false">IF($B170&gt;Input!$C$28,2*(Input!$C$27*(1+Input!$C$14/100)^(DATEDIF(Input!$C$7,$B170,"Y"))),(Input!$C$27*(1+Input!$C$14/100)^(DATEDIF(Input!$C$7,$B170,"Y"))))</f>
        <v>-298.823131634827</v>
      </c>
      <c r="I170" s="69" t="n">
        <f aca="false">IF($B170&gt;Input!$C$28,0,IF($E170*(Input!$C$32/100)&gt;(Input!$C$13/12),-1*(Input!$C$13/12),-1*$E170*(Input!$C$32/100)))</f>
        <v>-452.762320658829</v>
      </c>
      <c r="J170" s="69" t="n">
        <f aca="false">IF($B170&gt;Input!$C$28,0,(-1)*($E170+$H170+$I170)*(Input!$C$9/100))</f>
        <v>-830.366096088292</v>
      </c>
      <c r="K170" s="69" t="n">
        <f aca="false">IF($B170&gt;Input!$C$28,0,(-1)*($E170+$H170+$I170)*(Input!$C$10/100))</f>
        <v>-408.54011927544</v>
      </c>
      <c r="L170" s="69" t="n">
        <f aca="false">$E170+$F170+$G170+$H170+$I170+$J170+$K170</f>
        <v>6372.02839491118</v>
      </c>
    </row>
    <row r="171" customFormat="false" ht="12.8" hidden="false" customHeight="false" outlineLevel="0" collapsed="false">
      <c r="A171" s="67" t="n">
        <v>167</v>
      </c>
      <c r="B171" s="68" t="n">
        <f aca="false">EOMONTH(Input!$C$7,A171)</f>
        <v>47999</v>
      </c>
      <c r="C171" s="67" t="n">
        <f aca="false">DATEDIF(Input!$C$23,$B171,"Y")</f>
        <v>54</v>
      </c>
      <c r="E171" s="69" t="n">
        <f aca="false">IF($B171&gt;Input!$C$28,0,Input!$C$24*(1+Input!$C$26/100)^(DATEDIF(Input!$C$7,$B171,"Y")))</f>
        <v>9055.24641317658</v>
      </c>
      <c r="F171" s="69" t="n">
        <f aca="false">-1*($E171*(Input!$C$11/100))</f>
        <v>-561.425277616948</v>
      </c>
      <c r="G171" s="69" t="n">
        <f aca="false">-1*($E171*(Input!$C$12/100))</f>
        <v>-131.30107299106</v>
      </c>
      <c r="H171" s="69" t="n">
        <f aca="false">IF($B171&gt;Input!$C$28,2*(Input!$C$27*(1+Input!$C$14/100)^(DATEDIF(Input!$C$7,$B171,"Y"))),(Input!$C$27*(1+Input!$C$14/100)^(DATEDIF(Input!$C$7,$B171,"Y"))))</f>
        <v>-298.823131634827</v>
      </c>
      <c r="I171" s="69" t="n">
        <f aca="false">IF($B171&gt;Input!$C$28,0,IF($E171*(Input!$C$32/100)&gt;(Input!$C$13/12),-1*(Input!$C$13/12),-1*$E171*(Input!$C$32/100)))</f>
        <v>-452.762320658829</v>
      </c>
      <c r="J171" s="69" t="n">
        <f aca="false">IF($B171&gt;Input!$C$28,0,(-1)*($E171+$H171+$I171)*(Input!$C$9/100))</f>
        <v>-830.366096088292</v>
      </c>
      <c r="K171" s="69" t="n">
        <f aca="false">IF($B171&gt;Input!$C$28,0,(-1)*($E171+$H171+$I171)*(Input!$C$10/100))</f>
        <v>-408.54011927544</v>
      </c>
      <c r="L171" s="69" t="n">
        <f aca="false">$E171+$F171+$G171+$H171+$I171+$J171+$K171</f>
        <v>6372.02839491118</v>
      </c>
    </row>
    <row r="172" customFormat="false" ht="12.8" hidden="false" customHeight="false" outlineLevel="0" collapsed="false">
      <c r="A172" s="67" t="n">
        <v>168</v>
      </c>
      <c r="B172" s="68" t="n">
        <f aca="false">EOMONTH(Input!$C$7,A172)</f>
        <v>48029</v>
      </c>
      <c r="C172" s="67" t="n">
        <f aca="false">DATEDIF(Input!$C$23,$B172,"Y")</f>
        <v>54</v>
      </c>
      <c r="E172" s="69" t="n">
        <f aca="false">IF($B172&gt;Input!$C$28,0,Input!$C$24*(1+Input!$C$26/100)^(DATEDIF(Input!$C$7,$B172,"Y")))</f>
        <v>9236.35134144011</v>
      </c>
      <c r="F172" s="69" t="n">
        <f aca="false">-1*($E172*(Input!$C$11/100))</f>
        <v>-572.653783169287</v>
      </c>
      <c r="G172" s="69" t="n">
        <f aca="false">-1*($E172*(Input!$C$12/100))</f>
        <v>-133.927094450882</v>
      </c>
      <c r="H172" s="69" t="n">
        <f aca="false">IF($B172&gt;Input!$C$28,2*(Input!$C$27*(1+Input!$C$14/100)^(DATEDIF(Input!$C$7,$B172,"Y"))),(Input!$C$27*(1+Input!$C$14/100)^(DATEDIF(Input!$C$7,$B172,"Y"))))</f>
        <v>-304.799594267523</v>
      </c>
      <c r="I172" s="69" t="n">
        <f aca="false">IF($B172&gt;Input!$C$28,0,IF($E172*(Input!$C$32/100)&gt;(Input!$C$13/12),-1*(Input!$C$13/12),-1*$E172*(Input!$C$32/100)))</f>
        <v>-461.817567072005</v>
      </c>
      <c r="J172" s="69" t="n">
        <f aca="false">IF($B172&gt;Input!$C$28,0,(-1)*($E172+$H172+$I172)*(Input!$C$9/100))</f>
        <v>-846.973418010058</v>
      </c>
      <c r="K172" s="69" t="n">
        <f aca="false">IF($B172&gt;Input!$C$28,0,(-1)*($E172+$H172+$I172)*(Input!$C$10/100))</f>
        <v>-416.710921660948</v>
      </c>
      <c r="L172" s="69" t="n">
        <f aca="false">$E172+$F172+$G172+$H172+$I172+$J172+$K172</f>
        <v>6499.4689628094</v>
      </c>
    </row>
    <row r="173" customFormat="false" ht="12.8" hidden="false" customHeight="false" outlineLevel="0" collapsed="false">
      <c r="A173" s="67" t="n">
        <v>169</v>
      </c>
      <c r="B173" s="68" t="n">
        <f aca="false">EOMONTH(Input!$C$7,A173)</f>
        <v>48060</v>
      </c>
      <c r="C173" s="67" t="n">
        <f aca="false">DATEDIF(Input!$C$23,$B173,"Y")</f>
        <v>54</v>
      </c>
      <c r="E173" s="69" t="n">
        <f aca="false">IF($B173&gt;Input!$C$28,0,Input!$C$24*(1+Input!$C$26/100)^(DATEDIF(Input!$C$7,$B173,"Y")))</f>
        <v>9236.35134144011</v>
      </c>
      <c r="F173" s="69" t="n">
        <f aca="false">-1*($E173*(Input!$C$11/100))</f>
        <v>-572.653783169287</v>
      </c>
      <c r="G173" s="69" t="n">
        <f aca="false">-1*($E173*(Input!$C$12/100))</f>
        <v>-133.927094450882</v>
      </c>
      <c r="H173" s="69" t="n">
        <f aca="false">IF($B173&gt;Input!$C$28,2*(Input!$C$27*(1+Input!$C$14/100)^(DATEDIF(Input!$C$7,$B173,"Y"))),(Input!$C$27*(1+Input!$C$14/100)^(DATEDIF(Input!$C$7,$B173,"Y"))))</f>
        <v>-304.799594267523</v>
      </c>
      <c r="I173" s="69" t="n">
        <f aca="false">IF($B173&gt;Input!$C$28,0,IF($E173*(Input!$C$32/100)&gt;(Input!$C$13/12),-1*(Input!$C$13/12),-1*$E173*(Input!$C$32/100)))</f>
        <v>-461.817567072005</v>
      </c>
      <c r="J173" s="69" t="n">
        <f aca="false">IF($B173&gt;Input!$C$28,0,(-1)*($E173+$H173+$I173)*(Input!$C$9/100))</f>
        <v>-846.973418010058</v>
      </c>
      <c r="K173" s="69" t="n">
        <f aca="false">IF($B173&gt;Input!$C$28,0,(-1)*($E173+$H173+$I173)*(Input!$C$10/100))</f>
        <v>-416.710921660948</v>
      </c>
      <c r="L173" s="69" t="n">
        <f aca="false">$E173+$F173+$G173+$H173+$I173+$J173+$K173</f>
        <v>6499.4689628094</v>
      </c>
    </row>
    <row r="174" customFormat="false" ht="12.8" hidden="false" customHeight="false" outlineLevel="0" collapsed="false">
      <c r="A174" s="67" t="n">
        <v>170</v>
      </c>
      <c r="B174" s="68" t="n">
        <f aca="false">EOMONTH(Input!$C$7,A174)</f>
        <v>48091</v>
      </c>
      <c r="C174" s="67" t="n">
        <f aca="false">DATEDIF(Input!$C$23,$B174,"Y")</f>
        <v>54</v>
      </c>
      <c r="E174" s="69" t="n">
        <f aca="false">IF($B174&gt;Input!$C$28,0,Input!$C$24*(1+Input!$C$26/100)^(DATEDIF(Input!$C$7,$B174,"Y")))</f>
        <v>9236.35134144011</v>
      </c>
      <c r="F174" s="69" t="n">
        <f aca="false">-1*($E174*(Input!$C$11/100))</f>
        <v>-572.653783169287</v>
      </c>
      <c r="G174" s="69" t="n">
        <f aca="false">-1*($E174*(Input!$C$12/100))</f>
        <v>-133.927094450882</v>
      </c>
      <c r="H174" s="69" t="n">
        <f aca="false">IF($B174&gt;Input!$C$28,2*(Input!$C$27*(1+Input!$C$14/100)^(DATEDIF(Input!$C$7,$B174,"Y"))),(Input!$C$27*(1+Input!$C$14/100)^(DATEDIF(Input!$C$7,$B174,"Y"))))</f>
        <v>-304.799594267523</v>
      </c>
      <c r="I174" s="69" t="n">
        <f aca="false">IF($B174&gt;Input!$C$28,0,IF($E174*(Input!$C$32/100)&gt;(Input!$C$13/12),-1*(Input!$C$13/12),-1*$E174*(Input!$C$32/100)))</f>
        <v>-461.817567072005</v>
      </c>
      <c r="J174" s="69" t="n">
        <f aca="false">IF($B174&gt;Input!$C$28,0,(-1)*($E174+$H174+$I174)*(Input!$C$9/100))</f>
        <v>-846.973418010058</v>
      </c>
      <c r="K174" s="69" t="n">
        <f aca="false">IF($B174&gt;Input!$C$28,0,(-1)*($E174+$H174+$I174)*(Input!$C$10/100))</f>
        <v>-416.710921660948</v>
      </c>
      <c r="L174" s="69" t="n">
        <f aca="false">$E174+$F174+$G174+$H174+$I174+$J174+$K174</f>
        <v>6499.4689628094</v>
      </c>
    </row>
    <row r="175" customFormat="false" ht="12.8" hidden="false" customHeight="false" outlineLevel="0" collapsed="false">
      <c r="A175" s="67" t="n">
        <v>171</v>
      </c>
      <c r="B175" s="68" t="n">
        <f aca="false">EOMONTH(Input!$C$7,A175)</f>
        <v>48121</v>
      </c>
      <c r="C175" s="67" t="n">
        <f aca="false">DATEDIF(Input!$C$23,$B175,"Y")</f>
        <v>54</v>
      </c>
      <c r="E175" s="69" t="n">
        <f aca="false">IF($B175&gt;Input!$C$28,0,Input!$C$24*(1+Input!$C$26/100)^(DATEDIF(Input!$C$7,$B175,"Y")))</f>
        <v>9236.35134144011</v>
      </c>
      <c r="F175" s="69" t="n">
        <f aca="false">-1*($E175*(Input!$C$11/100))</f>
        <v>-572.653783169287</v>
      </c>
      <c r="G175" s="69" t="n">
        <f aca="false">-1*($E175*(Input!$C$12/100))</f>
        <v>-133.927094450882</v>
      </c>
      <c r="H175" s="69" t="n">
        <f aca="false">IF($B175&gt;Input!$C$28,2*(Input!$C$27*(1+Input!$C$14/100)^(DATEDIF(Input!$C$7,$B175,"Y"))),(Input!$C$27*(1+Input!$C$14/100)^(DATEDIF(Input!$C$7,$B175,"Y"))))</f>
        <v>-304.799594267523</v>
      </c>
      <c r="I175" s="69" t="n">
        <f aca="false">IF($B175&gt;Input!$C$28,0,IF($E175*(Input!$C$32/100)&gt;(Input!$C$13/12),-1*(Input!$C$13/12),-1*$E175*(Input!$C$32/100)))</f>
        <v>-461.817567072005</v>
      </c>
      <c r="J175" s="69" t="n">
        <f aca="false">IF($B175&gt;Input!$C$28,0,(-1)*($E175+$H175+$I175)*(Input!$C$9/100))</f>
        <v>-846.973418010058</v>
      </c>
      <c r="K175" s="69" t="n">
        <f aca="false">IF($B175&gt;Input!$C$28,0,(-1)*($E175+$H175+$I175)*(Input!$C$10/100))</f>
        <v>-416.710921660948</v>
      </c>
      <c r="L175" s="69" t="n">
        <f aca="false">$E175+$F175+$G175+$H175+$I175+$J175+$K175</f>
        <v>6499.4689628094</v>
      </c>
    </row>
    <row r="176" customFormat="false" ht="12.8" hidden="false" customHeight="false" outlineLevel="0" collapsed="false">
      <c r="A176" s="67" t="n">
        <v>172</v>
      </c>
      <c r="B176" s="68" t="n">
        <f aca="false">EOMONTH(Input!$C$7,A176)</f>
        <v>48152</v>
      </c>
      <c r="C176" s="67" t="n">
        <f aca="false">DATEDIF(Input!$C$23,$B176,"Y")</f>
        <v>54</v>
      </c>
      <c r="E176" s="69" t="n">
        <f aca="false">IF($B176&gt;Input!$C$28,0,Input!$C$24*(1+Input!$C$26/100)^(DATEDIF(Input!$C$7,$B176,"Y")))</f>
        <v>9236.35134144011</v>
      </c>
      <c r="F176" s="69" t="n">
        <f aca="false">-1*($E176*(Input!$C$11/100))</f>
        <v>-572.653783169287</v>
      </c>
      <c r="G176" s="69" t="n">
        <f aca="false">-1*($E176*(Input!$C$12/100))</f>
        <v>-133.927094450882</v>
      </c>
      <c r="H176" s="69" t="n">
        <f aca="false">IF($B176&gt;Input!$C$28,2*(Input!$C$27*(1+Input!$C$14/100)^(DATEDIF(Input!$C$7,$B176,"Y"))),(Input!$C$27*(1+Input!$C$14/100)^(DATEDIF(Input!$C$7,$B176,"Y"))))</f>
        <v>-304.799594267523</v>
      </c>
      <c r="I176" s="69" t="n">
        <f aca="false">IF($B176&gt;Input!$C$28,0,IF($E176*(Input!$C$32/100)&gt;(Input!$C$13/12),-1*(Input!$C$13/12),-1*$E176*(Input!$C$32/100)))</f>
        <v>-461.817567072005</v>
      </c>
      <c r="J176" s="69" t="n">
        <f aca="false">IF($B176&gt;Input!$C$28,0,(-1)*($E176+$H176+$I176)*(Input!$C$9/100))</f>
        <v>-846.973418010058</v>
      </c>
      <c r="K176" s="69" t="n">
        <f aca="false">IF($B176&gt;Input!$C$28,0,(-1)*($E176+$H176+$I176)*(Input!$C$10/100))</f>
        <v>-416.710921660948</v>
      </c>
      <c r="L176" s="69" t="n">
        <f aca="false">$E176+$F176+$G176+$H176+$I176+$J176+$K176</f>
        <v>6499.4689628094</v>
      </c>
    </row>
    <row r="177" customFormat="false" ht="12.8" hidden="false" customHeight="false" outlineLevel="0" collapsed="false">
      <c r="A177" s="67" t="n">
        <v>173</v>
      </c>
      <c r="B177" s="68" t="n">
        <f aca="false">EOMONTH(Input!$C$7,A177)</f>
        <v>48182</v>
      </c>
      <c r="C177" s="67" t="n">
        <f aca="false">DATEDIF(Input!$C$23,$B177,"Y")</f>
        <v>54</v>
      </c>
      <c r="E177" s="69" t="n">
        <f aca="false">IF($B177&gt;Input!$C$28,0,Input!$C$24*(1+Input!$C$26/100)^(DATEDIF(Input!$C$7,$B177,"Y")))</f>
        <v>9236.35134144011</v>
      </c>
      <c r="F177" s="69" t="n">
        <f aca="false">-1*($E177*(Input!$C$11/100))</f>
        <v>-572.653783169287</v>
      </c>
      <c r="G177" s="69" t="n">
        <f aca="false">-1*($E177*(Input!$C$12/100))</f>
        <v>-133.927094450882</v>
      </c>
      <c r="H177" s="69" t="n">
        <f aca="false">IF($B177&gt;Input!$C$28,2*(Input!$C$27*(1+Input!$C$14/100)^(DATEDIF(Input!$C$7,$B177,"Y"))),(Input!$C$27*(1+Input!$C$14/100)^(DATEDIF(Input!$C$7,$B177,"Y"))))</f>
        <v>-304.799594267523</v>
      </c>
      <c r="I177" s="69" t="n">
        <f aca="false">IF($B177&gt;Input!$C$28,0,IF($E177*(Input!$C$32/100)&gt;(Input!$C$13/12),-1*(Input!$C$13/12),-1*$E177*(Input!$C$32/100)))</f>
        <v>-461.817567072005</v>
      </c>
      <c r="J177" s="69" t="n">
        <f aca="false">IF($B177&gt;Input!$C$28,0,(-1)*($E177+$H177+$I177)*(Input!$C$9/100))</f>
        <v>-846.973418010058</v>
      </c>
      <c r="K177" s="69" t="n">
        <f aca="false">IF($B177&gt;Input!$C$28,0,(-1)*($E177+$H177+$I177)*(Input!$C$10/100))</f>
        <v>-416.710921660948</v>
      </c>
      <c r="L177" s="69" t="n">
        <f aca="false">$E177+$F177+$G177+$H177+$I177+$J177+$K177</f>
        <v>6499.4689628094</v>
      </c>
    </row>
    <row r="178" customFormat="false" ht="12.8" hidden="false" customHeight="false" outlineLevel="0" collapsed="false">
      <c r="A178" s="67" t="n">
        <v>174</v>
      </c>
      <c r="B178" s="68" t="n">
        <f aca="false">EOMONTH(Input!$C$7,A178)</f>
        <v>48213</v>
      </c>
      <c r="C178" s="67" t="n">
        <f aca="false">DATEDIF(Input!$C$23,$B178,"Y")</f>
        <v>54</v>
      </c>
      <c r="E178" s="69" t="n">
        <f aca="false">IF($B178&gt;Input!$C$28,0,Input!$C$24*(1+Input!$C$26/100)^(DATEDIF(Input!$C$7,$B178,"Y")))</f>
        <v>9236.35134144011</v>
      </c>
      <c r="F178" s="69" t="n">
        <f aca="false">-1*($E178*(Input!$C$11/100))</f>
        <v>-572.653783169287</v>
      </c>
      <c r="G178" s="69" t="n">
        <f aca="false">-1*($E178*(Input!$C$12/100))</f>
        <v>-133.927094450882</v>
      </c>
      <c r="H178" s="69" t="n">
        <f aca="false">IF($B178&gt;Input!$C$28,2*(Input!$C$27*(1+Input!$C$14/100)^(DATEDIF(Input!$C$7,$B178,"Y"))),(Input!$C$27*(1+Input!$C$14/100)^(DATEDIF(Input!$C$7,$B178,"Y"))))</f>
        <v>-304.799594267523</v>
      </c>
      <c r="I178" s="69" t="n">
        <f aca="false">IF($B178&gt;Input!$C$28,0,IF($E178*(Input!$C$32/100)&gt;(Input!$C$13/12),-1*(Input!$C$13/12),-1*$E178*(Input!$C$32/100)))</f>
        <v>-461.817567072005</v>
      </c>
      <c r="J178" s="69" t="n">
        <f aca="false">IF($B178&gt;Input!$C$28,0,(-1)*($E178+$H178+$I178)*(Input!$C$9/100))</f>
        <v>-846.973418010058</v>
      </c>
      <c r="K178" s="69" t="n">
        <f aca="false">IF($B178&gt;Input!$C$28,0,(-1)*($E178+$H178+$I178)*(Input!$C$10/100))</f>
        <v>-416.710921660948</v>
      </c>
      <c r="L178" s="69" t="n">
        <f aca="false">$E178+$F178+$G178+$H178+$I178+$J178+$K178</f>
        <v>6499.4689628094</v>
      </c>
    </row>
    <row r="179" customFormat="false" ht="12.8" hidden="false" customHeight="false" outlineLevel="0" collapsed="false">
      <c r="A179" s="67" t="n">
        <v>175</v>
      </c>
      <c r="B179" s="68" t="n">
        <f aca="false">EOMONTH(Input!$C$7,A179)</f>
        <v>48244</v>
      </c>
      <c r="C179" s="67" t="n">
        <f aca="false">DATEDIF(Input!$C$23,$B179,"Y")</f>
        <v>54</v>
      </c>
      <c r="E179" s="69" t="n">
        <f aca="false">IF($B179&gt;Input!$C$28,0,Input!$C$24*(1+Input!$C$26/100)^(DATEDIF(Input!$C$7,$B179,"Y")))</f>
        <v>9236.35134144011</v>
      </c>
      <c r="F179" s="69" t="n">
        <f aca="false">-1*($E179*(Input!$C$11/100))</f>
        <v>-572.653783169287</v>
      </c>
      <c r="G179" s="69" t="n">
        <f aca="false">-1*($E179*(Input!$C$12/100))</f>
        <v>-133.927094450882</v>
      </c>
      <c r="H179" s="69" t="n">
        <f aca="false">IF($B179&gt;Input!$C$28,2*(Input!$C$27*(1+Input!$C$14/100)^(DATEDIF(Input!$C$7,$B179,"Y"))),(Input!$C$27*(1+Input!$C$14/100)^(DATEDIF(Input!$C$7,$B179,"Y"))))</f>
        <v>-304.799594267523</v>
      </c>
      <c r="I179" s="69" t="n">
        <f aca="false">IF($B179&gt;Input!$C$28,0,IF($E179*(Input!$C$32/100)&gt;(Input!$C$13/12),-1*(Input!$C$13/12),-1*$E179*(Input!$C$32/100)))</f>
        <v>-461.817567072005</v>
      </c>
      <c r="J179" s="69" t="n">
        <f aca="false">IF($B179&gt;Input!$C$28,0,(-1)*($E179+$H179+$I179)*(Input!$C$9/100))</f>
        <v>-846.973418010058</v>
      </c>
      <c r="K179" s="69" t="n">
        <f aca="false">IF($B179&gt;Input!$C$28,0,(-1)*($E179+$H179+$I179)*(Input!$C$10/100))</f>
        <v>-416.710921660948</v>
      </c>
      <c r="L179" s="69" t="n">
        <f aca="false">$E179+$F179+$G179+$H179+$I179+$J179+$K179</f>
        <v>6499.4689628094</v>
      </c>
    </row>
    <row r="180" customFormat="false" ht="12.8" hidden="false" customHeight="false" outlineLevel="0" collapsed="false">
      <c r="A180" s="67" t="n">
        <v>176</v>
      </c>
      <c r="B180" s="68" t="n">
        <f aca="false">EOMONTH(Input!$C$7,A180)</f>
        <v>48273</v>
      </c>
      <c r="C180" s="67" t="n">
        <f aca="false">DATEDIF(Input!$C$23,$B180,"Y")</f>
        <v>54</v>
      </c>
      <c r="E180" s="69" t="n">
        <f aca="false">IF($B180&gt;Input!$C$28,0,Input!$C$24*(1+Input!$C$26/100)^(DATEDIF(Input!$C$7,$B180,"Y")))</f>
        <v>9236.35134144011</v>
      </c>
      <c r="F180" s="69" t="n">
        <f aca="false">-1*($E180*(Input!$C$11/100))</f>
        <v>-572.653783169287</v>
      </c>
      <c r="G180" s="69" t="n">
        <f aca="false">-1*($E180*(Input!$C$12/100))</f>
        <v>-133.927094450882</v>
      </c>
      <c r="H180" s="69" t="n">
        <f aca="false">IF($B180&gt;Input!$C$28,2*(Input!$C$27*(1+Input!$C$14/100)^(DATEDIF(Input!$C$7,$B180,"Y"))),(Input!$C$27*(1+Input!$C$14/100)^(DATEDIF(Input!$C$7,$B180,"Y"))))</f>
        <v>-304.799594267523</v>
      </c>
      <c r="I180" s="69" t="n">
        <f aca="false">IF($B180&gt;Input!$C$28,0,IF($E180*(Input!$C$32/100)&gt;(Input!$C$13/12),-1*(Input!$C$13/12),-1*$E180*(Input!$C$32/100)))</f>
        <v>-461.817567072005</v>
      </c>
      <c r="J180" s="69" t="n">
        <f aca="false">IF($B180&gt;Input!$C$28,0,(-1)*($E180+$H180+$I180)*(Input!$C$9/100))</f>
        <v>-846.973418010058</v>
      </c>
      <c r="K180" s="69" t="n">
        <f aca="false">IF($B180&gt;Input!$C$28,0,(-1)*($E180+$H180+$I180)*(Input!$C$10/100))</f>
        <v>-416.710921660948</v>
      </c>
      <c r="L180" s="69" t="n">
        <f aca="false">$E180+$F180+$G180+$H180+$I180+$J180+$K180</f>
        <v>6499.4689628094</v>
      </c>
    </row>
    <row r="181" customFormat="false" ht="12.8" hidden="false" customHeight="false" outlineLevel="0" collapsed="false">
      <c r="A181" s="67" t="n">
        <v>177</v>
      </c>
      <c r="B181" s="68" t="n">
        <f aca="false">EOMONTH(Input!$C$7,A181)</f>
        <v>48304</v>
      </c>
      <c r="C181" s="67" t="n">
        <f aca="false">DATEDIF(Input!$C$23,$B181,"Y")</f>
        <v>54</v>
      </c>
      <c r="E181" s="69" t="n">
        <f aca="false">IF($B181&gt;Input!$C$28,0,Input!$C$24*(1+Input!$C$26/100)^(DATEDIF(Input!$C$7,$B181,"Y")))</f>
        <v>9236.35134144011</v>
      </c>
      <c r="F181" s="69" t="n">
        <f aca="false">-1*($E181*(Input!$C$11/100))</f>
        <v>-572.653783169287</v>
      </c>
      <c r="G181" s="69" t="n">
        <f aca="false">-1*($E181*(Input!$C$12/100))</f>
        <v>-133.927094450882</v>
      </c>
      <c r="H181" s="69" t="n">
        <f aca="false">IF($B181&gt;Input!$C$28,2*(Input!$C$27*(1+Input!$C$14/100)^(DATEDIF(Input!$C$7,$B181,"Y"))),(Input!$C$27*(1+Input!$C$14/100)^(DATEDIF(Input!$C$7,$B181,"Y"))))</f>
        <v>-304.799594267523</v>
      </c>
      <c r="I181" s="69" t="n">
        <f aca="false">IF($B181&gt;Input!$C$28,0,IF($E181*(Input!$C$32/100)&gt;(Input!$C$13/12),-1*(Input!$C$13/12),-1*$E181*(Input!$C$32/100)))</f>
        <v>-461.817567072005</v>
      </c>
      <c r="J181" s="69" t="n">
        <f aca="false">IF($B181&gt;Input!$C$28,0,(-1)*($E181+$H181+$I181)*(Input!$C$9/100))</f>
        <v>-846.973418010058</v>
      </c>
      <c r="K181" s="69" t="n">
        <f aca="false">IF($B181&gt;Input!$C$28,0,(-1)*($E181+$H181+$I181)*(Input!$C$10/100))</f>
        <v>-416.710921660948</v>
      </c>
      <c r="L181" s="69" t="n">
        <f aca="false">$E181+$F181+$G181+$H181+$I181+$J181+$K181</f>
        <v>6499.4689628094</v>
      </c>
    </row>
    <row r="182" customFormat="false" ht="12.8" hidden="false" customHeight="false" outlineLevel="0" collapsed="false">
      <c r="A182" s="67" t="n">
        <v>178</v>
      </c>
      <c r="B182" s="68" t="n">
        <f aca="false">EOMONTH(Input!$C$7,A182)</f>
        <v>48334</v>
      </c>
      <c r="C182" s="67" t="n">
        <f aca="false">DATEDIF(Input!$C$23,$B182,"Y")</f>
        <v>54</v>
      </c>
      <c r="E182" s="69" t="n">
        <f aca="false">IF($B182&gt;Input!$C$28,0,Input!$C$24*(1+Input!$C$26/100)^(DATEDIF(Input!$C$7,$B182,"Y")))</f>
        <v>9236.35134144011</v>
      </c>
      <c r="F182" s="69" t="n">
        <f aca="false">-1*($E182*(Input!$C$11/100))</f>
        <v>-572.653783169287</v>
      </c>
      <c r="G182" s="69" t="n">
        <f aca="false">-1*($E182*(Input!$C$12/100))</f>
        <v>-133.927094450882</v>
      </c>
      <c r="H182" s="69" t="n">
        <f aca="false">IF($B182&gt;Input!$C$28,2*(Input!$C$27*(1+Input!$C$14/100)^(DATEDIF(Input!$C$7,$B182,"Y"))),(Input!$C$27*(1+Input!$C$14/100)^(DATEDIF(Input!$C$7,$B182,"Y"))))</f>
        <v>-304.799594267523</v>
      </c>
      <c r="I182" s="69" t="n">
        <f aca="false">IF($B182&gt;Input!$C$28,0,IF($E182*(Input!$C$32/100)&gt;(Input!$C$13/12),-1*(Input!$C$13/12),-1*$E182*(Input!$C$32/100)))</f>
        <v>-461.817567072005</v>
      </c>
      <c r="J182" s="69" t="n">
        <f aca="false">IF($B182&gt;Input!$C$28,0,(-1)*($E182+$H182+$I182)*(Input!$C$9/100))</f>
        <v>-846.973418010058</v>
      </c>
      <c r="K182" s="69" t="n">
        <f aca="false">IF($B182&gt;Input!$C$28,0,(-1)*($E182+$H182+$I182)*(Input!$C$10/100))</f>
        <v>-416.710921660948</v>
      </c>
      <c r="L182" s="69" t="n">
        <f aca="false">$E182+$F182+$G182+$H182+$I182+$J182+$K182</f>
        <v>6499.4689628094</v>
      </c>
    </row>
    <row r="183" customFormat="false" ht="12.8" hidden="false" customHeight="false" outlineLevel="0" collapsed="false">
      <c r="A183" s="67" t="n">
        <v>179</v>
      </c>
      <c r="B183" s="68" t="n">
        <f aca="false">EOMONTH(Input!$C$7,A183)</f>
        <v>48365</v>
      </c>
      <c r="C183" s="67" t="n">
        <f aca="false">DATEDIF(Input!$C$23,$B183,"Y")</f>
        <v>55</v>
      </c>
      <c r="E183" s="69" t="n">
        <f aca="false">IF($B183&gt;Input!$C$28,0,Input!$C$24*(1+Input!$C$26/100)^(DATEDIF(Input!$C$7,$B183,"Y")))</f>
        <v>9236.35134144011</v>
      </c>
      <c r="F183" s="69" t="n">
        <f aca="false">-1*($E183*(Input!$C$11/100))</f>
        <v>-572.653783169287</v>
      </c>
      <c r="G183" s="69" t="n">
        <f aca="false">-1*($E183*(Input!$C$12/100))</f>
        <v>-133.927094450882</v>
      </c>
      <c r="H183" s="69" t="n">
        <f aca="false">IF($B183&gt;Input!$C$28,2*(Input!$C$27*(1+Input!$C$14/100)^(DATEDIF(Input!$C$7,$B183,"Y"))),(Input!$C$27*(1+Input!$C$14/100)^(DATEDIF(Input!$C$7,$B183,"Y"))))</f>
        <v>-304.799594267523</v>
      </c>
      <c r="I183" s="69" t="n">
        <f aca="false">IF($B183&gt;Input!$C$28,0,IF($E183*(Input!$C$32/100)&gt;(Input!$C$13/12),-1*(Input!$C$13/12),-1*$E183*(Input!$C$32/100)))</f>
        <v>-461.817567072005</v>
      </c>
      <c r="J183" s="69" t="n">
        <f aca="false">IF($B183&gt;Input!$C$28,0,(-1)*($E183+$H183+$I183)*(Input!$C$9/100))</f>
        <v>-846.973418010058</v>
      </c>
      <c r="K183" s="69" t="n">
        <f aca="false">IF($B183&gt;Input!$C$28,0,(-1)*($E183+$H183+$I183)*(Input!$C$10/100))</f>
        <v>-416.710921660948</v>
      </c>
      <c r="L183" s="69" t="n">
        <f aca="false">$E183+$F183+$G183+$H183+$I183+$J183+$K183</f>
        <v>6499.4689628094</v>
      </c>
    </row>
    <row r="184" customFormat="false" ht="12.8" hidden="false" customHeight="false" outlineLevel="0" collapsed="false">
      <c r="A184" s="67" t="n">
        <v>180</v>
      </c>
      <c r="B184" s="68" t="n">
        <f aca="false">EOMONTH(Input!$C$7,A184)</f>
        <v>48395</v>
      </c>
      <c r="C184" s="67" t="n">
        <f aca="false">DATEDIF(Input!$C$23,$B184,"Y")</f>
        <v>55</v>
      </c>
      <c r="E184" s="69" t="n">
        <f aca="false">IF($B184&gt;Input!$C$28,0,Input!$C$24*(1+Input!$C$26/100)^(DATEDIF(Input!$C$7,$B184,"Y")))</f>
        <v>9421.07836826891</v>
      </c>
      <c r="F184" s="69" t="n">
        <f aca="false">-1*($E184*(Input!$C$11/100))</f>
        <v>-584.106858832672</v>
      </c>
      <c r="G184" s="69" t="n">
        <f aca="false">-1*($E184*(Input!$C$12/100))</f>
        <v>-136.605636339899</v>
      </c>
      <c r="H184" s="69" t="n">
        <f aca="false">IF($B184&gt;Input!$C$28,2*(Input!$C$27*(1+Input!$C$14/100)^(DATEDIF(Input!$C$7,$B184,"Y"))),(Input!$C$27*(1+Input!$C$14/100)^(DATEDIF(Input!$C$7,$B184,"Y"))))</f>
        <v>-310.895586152874</v>
      </c>
      <c r="I184" s="69" t="n">
        <f aca="false">IF($B184&gt;Input!$C$28,0,IF($E184*(Input!$C$32/100)&gt;(Input!$C$13/12),-1*(Input!$C$13/12),-1*$E184*(Input!$C$32/100)))</f>
        <v>-471.053918413445</v>
      </c>
      <c r="J184" s="69" t="n">
        <f aca="false">IF($B184&gt;Input!$C$28,0,(-1)*($E184+$H184+$I184)*(Input!$C$9/100))</f>
        <v>-863.912886370259</v>
      </c>
      <c r="K184" s="69" t="n">
        <f aca="false">IF($B184&gt;Input!$C$28,0,(-1)*($E184+$H184+$I184)*(Input!$C$10/100))</f>
        <v>-425.045140094167</v>
      </c>
      <c r="L184" s="69" t="n">
        <f aca="false">$E184+$F184+$G184+$H184+$I184+$J184+$K184</f>
        <v>6629.45834206559</v>
      </c>
    </row>
    <row r="185" customFormat="false" ht="12.8" hidden="false" customHeight="false" outlineLevel="0" collapsed="false">
      <c r="A185" s="67" t="n">
        <v>181</v>
      </c>
      <c r="B185" s="68" t="n">
        <f aca="false">EOMONTH(Input!$C$7,A185)</f>
        <v>48426</v>
      </c>
      <c r="C185" s="67" t="n">
        <f aca="false">DATEDIF(Input!$C$23,$B185,"Y")</f>
        <v>55</v>
      </c>
      <c r="E185" s="69" t="n">
        <f aca="false">IF($B185&gt;Input!$C$28,0,Input!$C$24*(1+Input!$C$26/100)^(DATEDIF(Input!$C$7,$B185,"Y")))</f>
        <v>9421.07836826891</v>
      </c>
      <c r="F185" s="69" t="n">
        <f aca="false">-1*($E185*(Input!$C$11/100))</f>
        <v>-584.106858832672</v>
      </c>
      <c r="G185" s="69" t="n">
        <f aca="false">-1*($E185*(Input!$C$12/100))</f>
        <v>-136.605636339899</v>
      </c>
      <c r="H185" s="69" t="n">
        <f aca="false">IF($B185&gt;Input!$C$28,2*(Input!$C$27*(1+Input!$C$14/100)^(DATEDIF(Input!$C$7,$B185,"Y"))),(Input!$C$27*(1+Input!$C$14/100)^(DATEDIF(Input!$C$7,$B185,"Y"))))</f>
        <v>-310.895586152874</v>
      </c>
      <c r="I185" s="69" t="n">
        <f aca="false">IF($B185&gt;Input!$C$28,0,IF($E185*(Input!$C$32/100)&gt;(Input!$C$13/12),-1*(Input!$C$13/12),-1*$E185*(Input!$C$32/100)))</f>
        <v>-471.053918413445</v>
      </c>
      <c r="J185" s="69" t="n">
        <f aca="false">IF($B185&gt;Input!$C$28,0,(-1)*($E185+$H185+$I185)*(Input!$C$9/100))</f>
        <v>-863.912886370259</v>
      </c>
      <c r="K185" s="69" t="n">
        <f aca="false">IF($B185&gt;Input!$C$28,0,(-1)*($E185+$H185+$I185)*(Input!$C$10/100))</f>
        <v>-425.045140094167</v>
      </c>
      <c r="L185" s="69" t="n">
        <f aca="false">$E185+$F185+$G185+$H185+$I185+$J185+$K185</f>
        <v>6629.45834206559</v>
      </c>
    </row>
    <row r="186" customFormat="false" ht="12.8" hidden="false" customHeight="false" outlineLevel="0" collapsed="false">
      <c r="A186" s="67" t="n">
        <v>182</v>
      </c>
      <c r="B186" s="68" t="n">
        <f aca="false">EOMONTH(Input!$C$7,A186)</f>
        <v>48457</v>
      </c>
      <c r="C186" s="67" t="n">
        <f aca="false">DATEDIF(Input!$C$23,$B186,"Y")</f>
        <v>55</v>
      </c>
      <c r="E186" s="69" t="n">
        <f aca="false">IF($B186&gt;Input!$C$28,0,Input!$C$24*(1+Input!$C$26/100)^(DATEDIF(Input!$C$7,$B186,"Y")))</f>
        <v>9421.07836826891</v>
      </c>
      <c r="F186" s="69" t="n">
        <f aca="false">-1*($E186*(Input!$C$11/100))</f>
        <v>-584.106858832672</v>
      </c>
      <c r="G186" s="69" t="n">
        <f aca="false">-1*($E186*(Input!$C$12/100))</f>
        <v>-136.605636339899</v>
      </c>
      <c r="H186" s="69" t="n">
        <f aca="false">IF($B186&gt;Input!$C$28,2*(Input!$C$27*(1+Input!$C$14/100)^(DATEDIF(Input!$C$7,$B186,"Y"))),(Input!$C$27*(1+Input!$C$14/100)^(DATEDIF(Input!$C$7,$B186,"Y"))))</f>
        <v>-310.895586152874</v>
      </c>
      <c r="I186" s="69" t="n">
        <f aca="false">IF($B186&gt;Input!$C$28,0,IF($E186*(Input!$C$32/100)&gt;(Input!$C$13/12),-1*(Input!$C$13/12),-1*$E186*(Input!$C$32/100)))</f>
        <v>-471.053918413445</v>
      </c>
      <c r="J186" s="69" t="n">
        <f aca="false">IF($B186&gt;Input!$C$28,0,(-1)*($E186+$H186+$I186)*(Input!$C$9/100))</f>
        <v>-863.912886370259</v>
      </c>
      <c r="K186" s="69" t="n">
        <f aca="false">IF($B186&gt;Input!$C$28,0,(-1)*($E186+$H186+$I186)*(Input!$C$10/100))</f>
        <v>-425.045140094167</v>
      </c>
      <c r="L186" s="69" t="n">
        <f aca="false">$E186+$F186+$G186+$H186+$I186+$J186+$K186</f>
        <v>6629.45834206559</v>
      </c>
    </row>
    <row r="187" customFormat="false" ht="12.8" hidden="false" customHeight="false" outlineLevel="0" collapsed="false">
      <c r="A187" s="67" t="n">
        <v>183</v>
      </c>
      <c r="B187" s="68" t="n">
        <f aca="false">EOMONTH(Input!$C$7,A187)</f>
        <v>48487</v>
      </c>
      <c r="C187" s="67" t="n">
        <f aca="false">DATEDIF(Input!$C$23,$B187,"Y")</f>
        <v>55</v>
      </c>
      <c r="E187" s="69" t="n">
        <f aca="false">IF($B187&gt;Input!$C$28,0,Input!$C$24*(1+Input!$C$26/100)^(DATEDIF(Input!$C$7,$B187,"Y")))</f>
        <v>9421.07836826891</v>
      </c>
      <c r="F187" s="69" t="n">
        <f aca="false">-1*($E187*(Input!$C$11/100))</f>
        <v>-584.106858832672</v>
      </c>
      <c r="G187" s="69" t="n">
        <f aca="false">-1*($E187*(Input!$C$12/100))</f>
        <v>-136.605636339899</v>
      </c>
      <c r="H187" s="69" t="n">
        <f aca="false">IF($B187&gt;Input!$C$28,2*(Input!$C$27*(1+Input!$C$14/100)^(DATEDIF(Input!$C$7,$B187,"Y"))),(Input!$C$27*(1+Input!$C$14/100)^(DATEDIF(Input!$C$7,$B187,"Y"))))</f>
        <v>-310.895586152874</v>
      </c>
      <c r="I187" s="69" t="n">
        <f aca="false">IF($B187&gt;Input!$C$28,0,IF($E187*(Input!$C$32/100)&gt;(Input!$C$13/12),-1*(Input!$C$13/12),-1*$E187*(Input!$C$32/100)))</f>
        <v>-471.053918413445</v>
      </c>
      <c r="J187" s="69" t="n">
        <f aca="false">IF($B187&gt;Input!$C$28,0,(-1)*($E187+$H187+$I187)*(Input!$C$9/100))</f>
        <v>-863.912886370259</v>
      </c>
      <c r="K187" s="69" t="n">
        <f aca="false">IF($B187&gt;Input!$C$28,0,(-1)*($E187+$H187+$I187)*(Input!$C$10/100))</f>
        <v>-425.045140094167</v>
      </c>
      <c r="L187" s="69" t="n">
        <f aca="false">$E187+$F187+$G187+$H187+$I187+$J187+$K187</f>
        <v>6629.45834206559</v>
      </c>
    </row>
    <row r="188" customFormat="false" ht="12.8" hidden="false" customHeight="false" outlineLevel="0" collapsed="false">
      <c r="A188" s="67" t="n">
        <v>184</v>
      </c>
      <c r="B188" s="68" t="n">
        <f aca="false">EOMONTH(Input!$C$7,A188)</f>
        <v>48518</v>
      </c>
      <c r="C188" s="67" t="n">
        <f aca="false">DATEDIF(Input!$C$23,$B188,"Y")</f>
        <v>55</v>
      </c>
      <c r="E188" s="69" t="n">
        <f aca="false">IF($B188&gt;Input!$C$28,0,Input!$C$24*(1+Input!$C$26/100)^(DATEDIF(Input!$C$7,$B188,"Y")))</f>
        <v>9421.07836826891</v>
      </c>
      <c r="F188" s="69" t="n">
        <f aca="false">-1*($E188*(Input!$C$11/100))</f>
        <v>-584.106858832672</v>
      </c>
      <c r="G188" s="69" t="n">
        <f aca="false">-1*($E188*(Input!$C$12/100))</f>
        <v>-136.605636339899</v>
      </c>
      <c r="H188" s="69" t="n">
        <f aca="false">IF($B188&gt;Input!$C$28,2*(Input!$C$27*(1+Input!$C$14/100)^(DATEDIF(Input!$C$7,$B188,"Y"))),(Input!$C$27*(1+Input!$C$14/100)^(DATEDIF(Input!$C$7,$B188,"Y"))))</f>
        <v>-310.895586152874</v>
      </c>
      <c r="I188" s="69" t="n">
        <f aca="false">IF($B188&gt;Input!$C$28,0,IF($E188*(Input!$C$32/100)&gt;(Input!$C$13/12),-1*(Input!$C$13/12),-1*$E188*(Input!$C$32/100)))</f>
        <v>-471.053918413445</v>
      </c>
      <c r="J188" s="69" t="n">
        <f aca="false">IF($B188&gt;Input!$C$28,0,(-1)*($E188+$H188+$I188)*(Input!$C$9/100))</f>
        <v>-863.912886370259</v>
      </c>
      <c r="K188" s="69" t="n">
        <f aca="false">IF($B188&gt;Input!$C$28,0,(-1)*($E188+$H188+$I188)*(Input!$C$10/100))</f>
        <v>-425.045140094167</v>
      </c>
      <c r="L188" s="69" t="n">
        <f aca="false">$E188+$F188+$G188+$H188+$I188+$J188+$K188</f>
        <v>6629.45834206559</v>
      </c>
    </row>
    <row r="189" customFormat="false" ht="12.8" hidden="false" customHeight="false" outlineLevel="0" collapsed="false">
      <c r="A189" s="67" t="n">
        <v>185</v>
      </c>
      <c r="B189" s="68" t="n">
        <f aca="false">EOMONTH(Input!$C$7,A189)</f>
        <v>48548</v>
      </c>
      <c r="C189" s="67" t="n">
        <f aca="false">DATEDIF(Input!$C$23,$B189,"Y")</f>
        <v>55</v>
      </c>
      <c r="E189" s="69" t="n">
        <f aca="false">IF($B189&gt;Input!$C$28,0,Input!$C$24*(1+Input!$C$26/100)^(DATEDIF(Input!$C$7,$B189,"Y")))</f>
        <v>9421.07836826891</v>
      </c>
      <c r="F189" s="69" t="n">
        <f aca="false">-1*($E189*(Input!$C$11/100))</f>
        <v>-584.106858832672</v>
      </c>
      <c r="G189" s="69" t="n">
        <f aca="false">-1*($E189*(Input!$C$12/100))</f>
        <v>-136.605636339899</v>
      </c>
      <c r="H189" s="69" t="n">
        <f aca="false">IF($B189&gt;Input!$C$28,2*(Input!$C$27*(1+Input!$C$14/100)^(DATEDIF(Input!$C$7,$B189,"Y"))),(Input!$C$27*(1+Input!$C$14/100)^(DATEDIF(Input!$C$7,$B189,"Y"))))</f>
        <v>-310.895586152874</v>
      </c>
      <c r="I189" s="69" t="n">
        <f aca="false">IF($B189&gt;Input!$C$28,0,IF($E189*(Input!$C$32/100)&gt;(Input!$C$13/12),-1*(Input!$C$13/12),-1*$E189*(Input!$C$32/100)))</f>
        <v>-471.053918413445</v>
      </c>
      <c r="J189" s="69" t="n">
        <f aca="false">IF($B189&gt;Input!$C$28,0,(-1)*($E189+$H189+$I189)*(Input!$C$9/100))</f>
        <v>-863.912886370259</v>
      </c>
      <c r="K189" s="69" t="n">
        <f aca="false">IF($B189&gt;Input!$C$28,0,(-1)*($E189+$H189+$I189)*(Input!$C$10/100))</f>
        <v>-425.045140094167</v>
      </c>
      <c r="L189" s="69" t="n">
        <f aca="false">$E189+$F189+$G189+$H189+$I189+$J189+$K189</f>
        <v>6629.45834206559</v>
      </c>
    </row>
    <row r="190" customFormat="false" ht="12.8" hidden="false" customHeight="false" outlineLevel="0" collapsed="false">
      <c r="A190" s="67" t="n">
        <v>186</v>
      </c>
      <c r="B190" s="68" t="n">
        <f aca="false">EOMONTH(Input!$C$7,A190)</f>
        <v>48579</v>
      </c>
      <c r="C190" s="67" t="n">
        <f aca="false">DATEDIF(Input!$C$23,$B190,"Y")</f>
        <v>55</v>
      </c>
      <c r="E190" s="69" t="n">
        <f aca="false">IF($B190&gt;Input!$C$28,0,Input!$C$24*(1+Input!$C$26/100)^(DATEDIF(Input!$C$7,$B190,"Y")))</f>
        <v>9421.07836826891</v>
      </c>
      <c r="F190" s="69" t="n">
        <f aca="false">-1*($E190*(Input!$C$11/100))</f>
        <v>-584.106858832672</v>
      </c>
      <c r="G190" s="69" t="n">
        <f aca="false">-1*($E190*(Input!$C$12/100))</f>
        <v>-136.605636339899</v>
      </c>
      <c r="H190" s="69" t="n">
        <f aca="false">IF($B190&gt;Input!$C$28,2*(Input!$C$27*(1+Input!$C$14/100)^(DATEDIF(Input!$C$7,$B190,"Y"))),(Input!$C$27*(1+Input!$C$14/100)^(DATEDIF(Input!$C$7,$B190,"Y"))))</f>
        <v>-310.895586152874</v>
      </c>
      <c r="I190" s="69" t="n">
        <f aca="false">IF($B190&gt;Input!$C$28,0,IF($E190*(Input!$C$32/100)&gt;(Input!$C$13/12),-1*(Input!$C$13/12),-1*$E190*(Input!$C$32/100)))</f>
        <v>-471.053918413445</v>
      </c>
      <c r="J190" s="69" t="n">
        <f aca="false">IF($B190&gt;Input!$C$28,0,(-1)*($E190+$H190+$I190)*(Input!$C$9/100))</f>
        <v>-863.912886370259</v>
      </c>
      <c r="K190" s="69" t="n">
        <f aca="false">IF($B190&gt;Input!$C$28,0,(-1)*($E190+$H190+$I190)*(Input!$C$10/100))</f>
        <v>-425.045140094167</v>
      </c>
      <c r="L190" s="69" t="n">
        <f aca="false">$E190+$F190+$G190+$H190+$I190+$J190+$K190</f>
        <v>6629.45834206559</v>
      </c>
    </row>
    <row r="191" customFormat="false" ht="12.8" hidden="false" customHeight="false" outlineLevel="0" collapsed="false">
      <c r="A191" s="67" t="n">
        <v>187</v>
      </c>
      <c r="B191" s="68" t="n">
        <f aca="false">EOMONTH(Input!$C$7,A191)</f>
        <v>48610</v>
      </c>
      <c r="C191" s="67" t="n">
        <f aca="false">DATEDIF(Input!$C$23,$B191,"Y")</f>
        <v>55</v>
      </c>
      <c r="E191" s="69" t="n">
        <f aca="false">IF($B191&gt;Input!$C$28,0,Input!$C$24*(1+Input!$C$26/100)^(DATEDIF(Input!$C$7,$B191,"Y")))</f>
        <v>9421.07836826891</v>
      </c>
      <c r="F191" s="69" t="n">
        <f aca="false">-1*($E191*(Input!$C$11/100))</f>
        <v>-584.106858832672</v>
      </c>
      <c r="G191" s="69" t="n">
        <f aca="false">-1*($E191*(Input!$C$12/100))</f>
        <v>-136.605636339899</v>
      </c>
      <c r="H191" s="69" t="n">
        <f aca="false">IF($B191&gt;Input!$C$28,2*(Input!$C$27*(1+Input!$C$14/100)^(DATEDIF(Input!$C$7,$B191,"Y"))),(Input!$C$27*(1+Input!$C$14/100)^(DATEDIF(Input!$C$7,$B191,"Y"))))</f>
        <v>-310.895586152874</v>
      </c>
      <c r="I191" s="69" t="n">
        <f aca="false">IF($B191&gt;Input!$C$28,0,IF($E191*(Input!$C$32/100)&gt;(Input!$C$13/12),-1*(Input!$C$13/12),-1*$E191*(Input!$C$32/100)))</f>
        <v>-471.053918413445</v>
      </c>
      <c r="J191" s="69" t="n">
        <f aca="false">IF($B191&gt;Input!$C$28,0,(-1)*($E191+$H191+$I191)*(Input!$C$9/100))</f>
        <v>-863.912886370259</v>
      </c>
      <c r="K191" s="69" t="n">
        <f aca="false">IF($B191&gt;Input!$C$28,0,(-1)*($E191+$H191+$I191)*(Input!$C$10/100))</f>
        <v>-425.045140094167</v>
      </c>
      <c r="L191" s="69" t="n">
        <f aca="false">$E191+$F191+$G191+$H191+$I191+$J191+$K191</f>
        <v>6629.45834206559</v>
      </c>
    </row>
    <row r="192" customFormat="false" ht="12.8" hidden="false" customHeight="false" outlineLevel="0" collapsed="false">
      <c r="A192" s="67" t="n">
        <v>188</v>
      </c>
      <c r="B192" s="68" t="n">
        <f aca="false">EOMONTH(Input!$C$7,A192)</f>
        <v>48638</v>
      </c>
      <c r="C192" s="67" t="n">
        <f aca="false">DATEDIF(Input!$C$23,$B192,"Y")</f>
        <v>55</v>
      </c>
      <c r="E192" s="69" t="n">
        <f aca="false">IF($B192&gt;Input!$C$28,0,Input!$C$24*(1+Input!$C$26/100)^(DATEDIF(Input!$C$7,$B192,"Y")))</f>
        <v>9421.07836826891</v>
      </c>
      <c r="F192" s="69" t="n">
        <f aca="false">-1*($E192*(Input!$C$11/100))</f>
        <v>-584.106858832672</v>
      </c>
      <c r="G192" s="69" t="n">
        <f aca="false">-1*($E192*(Input!$C$12/100))</f>
        <v>-136.605636339899</v>
      </c>
      <c r="H192" s="69" t="n">
        <f aca="false">IF($B192&gt;Input!$C$28,2*(Input!$C$27*(1+Input!$C$14/100)^(DATEDIF(Input!$C$7,$B192,"Y"))),(Input!$C$27*(1+Input!$C$14/100)^(DATEDIF(Input!$C$7,$B192,"Y"))))</f>
        <v>-310.895586152874</v>
      </c>
      <c r="I192" s="69" t="n">
        <f aca="false">IF($B192&gt;Input!$C$28,0,IF($E192*(Input!$C$32/100)&gt;(Input!$C$13/12),-1*(Input!$C$13/12),-1*$E192*(Input!$C$32/100)))</f>
        <v>-471.053918413445</v>
      </c>
      <c r="J192" s="69" t="n">
        <f aca="false">IF($B192&gt;Input!$C$28,0,(-1)*($E192+$H192+$I192)*(Input!$C$9/100))</f>
        <v>-863.912886370259</v>
      </c>
      <c r="K192" s="69" t="n">
        <f aca="false">IF($B192&gt;Input!$C$28,0,(-1)*($E192+$H192+$I192)*(Input!$C$10/100))</f>
        <v>-425.045140094167</v>
      </c>
      <c r="L192" s="69" t="n">
        <f aca="false">$E192+$F192+$G192+$H192+$I192+$J192+$K192</f>
        <v>6629.45834206559</v>
      </c>
    </row>
    <row r="193" customFormat="false" ht="12.8" hidden="false" customHeight="false" outlineLevel="0" collapsed="false">
      <c r="A193" s="67" t="n">
        <v>189</v>
      </c>
      <c r="B193" s="68" t="n">
        <f aca="false">EOMONTH(Input!$C$7,A193)</f>
        <v>48669</v>
      </c>
      <c r="C193" s="67" t="n">
        <f aca="false">DATEDIF(Input!$C$23,$B193,"Y")</f>
        <v>55</v>
      </c>
      <c r="E193" s="69" t="n">
        <f aca="false">IF($B193&gt;Input!$C$28,0,Input!$C$24*(1+Input!$C$26/100)^(DATEDIF(Input!$C$7,$B193,"Y")))</f>
        <v>9421.07836826891</v>
      </c>
      <c r="F193" s="69" t="n">
        <f aca="false">-1*($E193*(Input!$C$11/100))</f>
        <v>-584.106858832672</v>
      </c>
      <c r="G193" s="69" t="n">
        <f aca="false">-1*($E193*(Input!$C$12/100))</f>
        <v>-136.605636339899</v>
      </c>
      <c r="H193" s="69" t="n">
        <f aca="false">IF($B193&gt;Input!$C$28,2*(Input!$C$27*(1+Input!$C$14/100)^(DATEDIF(Input!$C$7,$B193,"Y"))),(Input!$C$27*(1+Input!$C$14/100)^(DATEDIF(Input!$C$7,$B193,"Y"))))</f>
        <v>-310.895586152874</v>
      </c>
      <c r="I193" s="69" t="n">
        <f aca="false">IF($B193&gt;Input!$C$28,0,IF($E193*(Input!$C$32/100)&gt;(Input!$C$13/12),-1*(Input!$C$13/12),-1*$E193*(Input!$C$32/100)))</f>
        <v>-471.053918413445</v>
      </c>
      <c r="J193" s="69" t="n">
        <f aca="false">IF($B193&gt;Input!$C$28,0,(-1)*($E193+$H193+$I193)*(Input!$C$9/100))</f>
        <v>-863.912886370259</v>
      </c>
      <c r="K193" s="69" t="n">
        <f aca="false">IF($B193&gt;Input!$C$28,0,(-1)*($E193+$H193+$I193)*(Input!$C$10/100))</f>
        <v>-425.045140094167</v>
      </c>
      <c r="L193" s="69" t="n">
        <f aca="false">$E193+$F193+$G193+$H193+$I193+$J193+$K193</f>
        <v>6629.45834206559</v>
      </c>
    </row>
    <row r="194" customFormat="false" ht="12.8" hidden="false" customHeight="false" outlineLevel="0" collapsed="false">
      <c r="A194" s="67" t="n">
        <v>190</v>
      </c>
      <c r="B194" s="68" t="n">
        <f aca="false">EOMONTH(Input!$C$7,A194)</f>
        <v>48699</v>
      </c>
      <c r="C194" s="67" t="n">
        <f aca="false">DATEDIF(Input!$C$23,$B194,"Y")</f>
        <v>55</v>
      </c>
      <c r="E194" s="69" t="n">
        <f aca="false">IF($B194&gt;Input!$C$28,0,Input!$C$24*(1+Input!$C$26/100)^(DATEDIF(Input!$C$7,$B194,"Y")))</f>
        <v>9421.07836826891</v>
      </c>
      <c r="F194" s="69" t="n">
        <f aca="false">-1*($E194*(Input!$C$11/100))</f>
        <v>-584.106858832672</v>
      </c>
      <c r="G194" s="69" t="n">
        <f aca="false">-1*($E194*(Input!$C$12/100))</f>
        <v>-136.605636339899</v>
      </c>
      <c r="H194" s="69" t="n">
        <f aca="false">IF($B194&gt;Input!$C$28,2*(Input!$C$27*(1+Input!$C$14/100)^(DATEDIF(Input!$C$7,$B194,"Y"))),(Input!$C$27*(1+Input!$C$14/100)^(DATEDIF(Input!$C$7,$B194,"Y"))))</f>
        <v>-310.895586152874</v>
      </c>
      <c r="I194" s="69" t="n">
        <f aca="false">IF($B194&gt;Input!$C$28,0,IF($E194*(Input!$C$32/100)&gt;(Input!$C$13/12),-1*(Input!$C$13/12),-1*$E194*(Input!$C$32/100)))</f>
        <v>-471.053918413445</v>
      </c>
      <c r="J194" s="69" t="n">
        <f aca="false">IF($B194&gt;Input!$C$28,0,(-1)*($E194+$H194+$I194)*(Input!$C$9/100))</f>
        <v>-863.912886370259</v>
      </c>
      <c r="K194" s="69" t="n">
        <f aca="false">IF($B194&gt;Input!$C$28,0,(-1)*($E194+$H194+$I194)*(Input!$C$10/100))</f>
        <v>-425.045140094167</v>
      </c>
      <c r="L194" s="69" t="n">
        <f aca="false">$E194+$F194+$G194+$H194+$I194+$J194+$K194</f>
        <v>6629.45834206559</v>
      </c>
    </row>
    <row r="195" customFormat="false" ht="12.8" hidden="false" customHeight="false" outlineLevel="0" collapsed="false">
      <c r="A195" s="67" t="n">
        <v>191</v>
      </c>
      <c r="B195" s="68" t="n">
        <f aca="false">EOMONTH(Input!$C$7,A195)</f>
        <v>48730</v>
      </c>
      <c r="C195" s="67" t="n">
        <f aca="false">DATEDIF(Input!$C$23,$B195,"Y")</f>
        <v>56</v>
      </c>
      <c r="E195" s="69" t="n">
        <f aca="false">IF($B195&gt;Input!$C$28,0,Input!$C$24*(1+Input!$C$26/100)^(DATEDIF(Input!$C$7,$B195,"Y")))</f>
        <v>9421.07836826891</v>
      </c>
      <c r="F195" s="69" t="n">
        <f aca="false">-1*($E195*(Input!$C$11/100))</f>
        <v>-584.106858832672</v>
      </c>
      <c r="G195" s="69" t="n">
        <f aca="false">-1*($E195*(Input!$C$12/100))</f>
        <v>-136.605636339899</v>
      </c>
      <c r="H195" s="69" t="n">
        <f aca="false">IF($B195&gt;Input!$C$28,2*(Input!$C$27*(1+Input!$C$14/100)^(DATEDIF(Input!$C$7,$B195,"Y"))),(Input!$C$27*(1+Input!$C$14/100)^(DATEDIF(Input!$C$7,$B195,"Y"))))</f>
        <v>-310.895586152874</v>
      </c>
      <c r="I195" s="69" t="n">
        <f aca="false">IF($B195&gt;Input!$C$28,0,IF($E195*(Input!$C$32/100)&gt;(Input!$C$13/12),-1*(Input!$C$13/12),-1*$E195*(Input!$C$32/100)))</f>
        <v>-471.053918413445</v>
      </c>
      <c r="J195" s="69" t="n">
        <f aca="false">IF($B195&gt;Input!$C$28,0,(-1)*($E195+$H195+$I195)*(Input!$C$9/100))</f>
        <v>-863.912886370259</v>
      </c>
      <c r="K195" s="69" t="n">
        <f aca="false">IF($B195&gt;Input!$C$28,0,(-1)*($E195+$H195+$I195)*(Input!$C$10/100))</f>
        <v>-425.045140094167</v>
      </c>
      <c r="L195" s="69" t="n">
        <f aca="false">$E195+$F195+$G195+$H195+$I195+$J195+$K195</f>
        <v>6629.45834206559</v>
      </c>
    </row>
    <row r="196" customFormat="false" ht="12.8" hidden="false" customHeight="false" outlineLevel="0" collapsed="false">
      <c r="A196" s="67" t="n">
        <v>192</v>
      </c>
      <c r="B196" s="68" t="n">
        <f aca="false">EOMONTH(Input!$C$7,A196)</f>
        <v>48760</v>
      </c>
      <c r="C196" s="67" t="n">
        <f aca="false">DATEDIF(Input!$C$23,$B196,"Y")</f>
        <v>56</v>
      </c>
      <c r="E196" s="69" t="n">
        <f aca="false">IF($B196&gt;Input!$C$28,0,Input!$C$24*(1+Input!$C$26/100)^(DATEDIF(Input!$C$7,$B196,"Y")))</f>
        <v>9609.49993563429</v>
      </c>
      <c r="F196" s="69" t="n">
        <f aca="false">-1*($E196*(Input!$C$11/100))</f>
        <v>-595.788996009326</v>
      </c>
      <c r="G196" s="69" t="n">
        <f aca="false">-1*($E196*(Input!$C$12/100))</f>
        <v>-139.337749066697</v>
      </c>
      <c r="H196" s="69" t="n">
        <f aca="false">IF($B196&gt;Input!$C$28,2*(Input!$C$27*(1+Input!$C$14/100)^(DATEDIF(Input!$C$7,$B196,"Y"))),(Input!$C$27*(1+Input!$C$14/100)^(DATEDIF(Input!$C$7,$B196,"Y"))))</f>
        <v>-317.113497875931</v>
      </c>
      <c r="I196" s="69" t="n">
        <f aca="false">IF($B196&gt;Input!$C$28,0,IF($E196*(Input!$C$32/100)&gt;(Input!$C$13/12),-1*(Input!$C$13/12),-1*$E196*(Input!$C$32/100)))</f>
        <v>-480.474996781714</v>
      </c>
      <c r="J196" s="69" t="n">
        <f aca="false">IF($B196&gt;Input!$C$28,0,(-1)*($E196+$H196+$I196)*(Input!$C$9/100))</f>
        <v>-881.191144097664</v>
      </c>
      <c r="K196" s="69" t="n">
        <f aca="false">IF($B196&gt;Input!$C$28,0,(-1)*($E196+$H196+$I196)*(Input!$C$10/100))</f>
        <v>-433.546042896051</v>
      </c>
      <c r="L196" s="69" t="n">
        <f aca="false">$E196+$F196+$G196+$H196+$I196+$J196+$K196</f>
        <v>6762.0475089069</v>
      </c>
    </row>
    <row r="197" customFormat="false" ht="12.8" hidden="false" customHeight="false" outlineLevel="0" collapsed="false">
      <c r="A197" s="67" t="n">
        <v>193</v>
      </c>
      <c r="B197" s="68" t="n">
        <f aca="false">EOMONTH(Input!$C$7,A197)</f>
        <v>48791</v>
      </c>
      <c r="C197" s="67" t="n">
        <f aca="false">DATEDIF(Input!$C$23,$B197,"Y")</f>
        <v>56</v>
      </c>
      <c r="E197" s="69" t="n">
        <f aca="false">IF($B197&gt;Input!$C$28,0,Input!$C$24*(1+Input!$C$26/100)^(DATEDIF(Input!$C$7,$B197,"Y")))</f>
        <v>9609.49993563429</v>
      </c>
      <c r="F197" s="69" t="n">
        <f aca="false">-1*($E197*(Input!$C$11/100))</f>
        <v>-595.788996009326</v>
      </c>
      <c r="G197" s="69" t="n">
        <f aca="false">-1*($E197*(Input!$C$12/100))</f>
        <v>-139.337749066697</v>
      </c>
      <c r="H197" s="69" t="n">
        <f aca="false">IF($B197&gt;Input!$C$28,2*(Input!$C$27*(1+Input!$C$14/100)^(DATEDIF(Input!$C$7,$B197,"Y"))),(Input!$C$27*(1+Input!$C$14/100)^(DATEDIF(Input!$C$7,$B197,"Y"))))</f>
        <v>-317.113497875931</v>
      </c>
      <c r="I197" s="69" t="n">
        <f aca="false">IF($B197&gt;Input!$C$28,0,IF($E197*(Input!$C$32/100)&gt;(Input!$C$13/12),-1*(Input!$C$13/12),-1*$E197*(Input!$C$32/100)))</f>
        <v>-480.474996781714</v>
      </c>
      <c r="J197" s="69" t="n">
        <f aca="false">IF($B197&gt;Input!$C$28,0,(-1)*($E197+$H197+$I197)*(Input!$C$9/100))</f>
        <v>-881.191144097664</v>
      </c>
      <c r="K197" s="69" t="n">
        <f aca="false">IF($B197&gt;Input!$C$28,0,(-1)*($E197+$H197+$I197)*(Input!$C$10/100))</f>
        <v>-433.546042896051</v>
      </c>
      <c r="L197" s="69" t="n">
        <f aca="false">$E197+$F197+$G197+$H197+$I197+$J197+$K197</f>
        <v>6762.0475089069</v>
      </c>
    </row>
    <row r="198" customFormat="false" ht="12.8" hidden="false" customHeight="false" outlineLevel="0" collapsed="false">
      <c r="A198" s="67" t="n">
        <v>194</v>
      </c>
      <c r="B198" s="68" t="n">
        <f aca="false">EOMONTH(Input!$C$7,A198)</f>
        <v>48822</v>
      </c>
      <c r="C198" s="67" t="n">
        <f aca="false">DATEDIF(Input!$C$23,$B198,"Y")</f>
        <v>56</v>
      </c>
      <c r="E198" s="69" t="n">
        <f aca="false">IF($B198&gt;Input!$C$28,0,Input!$C$24*(1+Input!$C$26/100)^(DATEDIF(Input!$C$7,$B198,"Y")))</f>
        <v>9609.49993563429</v>
      </c>
      <c r="F198" s="69" t="n">
        <f aca="false">-1*($E198*(Input!$C$11/100))</f>
        <v>-595.788996009326</v>
      </c>
      <c r="G198" s="69" t="n">
        <f aca="false">-1*($E198*(Input!$C$12/100))</f>
        <v>-139.337749066697</v>
      </c>
      <c r="H198" s="69" t="n">
        <f aca="false">IF($B198&gt;Input!$C$28,2*(Input!$C$27*(1+Input!$C$14/100)^(DATEDIF(Input!$C$7,$B198,"Y"))),(Input!$C$27*(1+Input!$C$14/100)^(DATEDIF(Input!$C$7,$B198,"Y"))))</f>
        <v>-317.113497875931</v>
      </c>
      <c r="I198" s="69" t="n">
        <f aca="false">IF($B198&gt;Input!$C$28,0,IF($E198*(Input!$C$32/100)&gt;(Input!$C$13/12),-1*(Input!$C$13/12),-1*$E198*(Input!$C$32/100)))</f>
        <v>-480.474996781714</v>
      </c>
      <c r="J198" s="69" t="n">
        <f aca="false">IF($B198&gt;Input!$C$28,0,(-1)*($E198+$H198+$I198)*(Input!$C$9/100))</f>
        <v>-881.191144097664</v>
      </c>
      <c r="K198" s="69" t="n">
        <f aca="false">IF($B198&gt;Input!$C$28,0,(-1)*($E198+$H198+$I198)*(Input!$C$10/100))</f>
        <v>-433.546042896051</v>
      </c>
      <c r="L198" s="69" t="n">
        <f aca="false">$E198+$F198+$G198+$H198+$I198+$J198+$K198</f>
        <v>6762.0475089069</v>
      </c>
    </row>
    <row r="199" customFormat="false" ht="12.8" hidden="false" customHeight="false" outlineLevel="0" collapsed="false">
      <c r="A199" s="67" t="n">
        <v>195</v>
      </c>
      <c r="B199" s="68" t="n">
        <f aca="false">EOMONTH(Input!$C$7,A199)</f>
        <v>48852</v>
      </c>
      <c r="C199" s="67" t="n">
        <f aca="false">DATEDIF(Input!$C$23,$B199,"Y")</f>
        <v>56</v>
      </c>
      <c r="E199" s="69" t="n">
        <f aca="false">IF($B199&gt;Input!$C$28,0,Input!$C$24*(1+Input!$C$26/100)^(DATEDIF(Input!$C$7,$B199,"Y")))</f>
        <v>9609.49993563429</v>
      </c>
      <c r="F199" s="69" t="n">
        <f aca="false">-1*($E199*(Input!$C$11/100))</f>
        <v>-595.788996009326</v>
      </c>
      <c r="G199" s="69" t="n">
        <f aca="false">-1*($E199*(Input!$C$12/100))</f>
        <v>-139.337749066697</v>
      </c>
      <c r="H199" s="69" t="n">
        <f aca="false">IF($B199&gt;Input!$C$28,2*(Input!$C$27*(1+Input!$C$14/100)^(DATEDIF(Input!$C$7,$B199,"Y"))),(Input!$C$27*(1+Input!$C$14/100)^(DATEDIF(Input!$C$7,$B199,"Y"))))</f>
        <v>-317.113497875931</v>
      </c>
      <c r="I199" s="69" t="n">
        <f aca="false">IF($B199&gt;Input!$C$28,0,IF($E199*(Input!$C$32/100)&gt;(Input!$C$13/12),-1*(Input!$C$13/12),-1*$E199*(Input!$C$32/100)))</f>
        <v>-480.474996781714</v>
      </c>
      <c r="J199" s="69" t="n">
        <f aca="false">IF($B199&gt;Input!$C$28,0,(-1)*($E199+$H199+$I199)*(Input!$C$9/100))</f>
        <v>-881.191144097664</v>
      </c>
      <c r="K199" s="69" t="n">
        <f aca="false">IF($B199&gt;Input!$C$28,0,(-1)*($E199+$H199+$I199)*(Input!$C$10/100))</f>
        <v>-433.546042896051</v>
      </c>
      <c r="L199" s="69" t="n">
        <f aca="false">$E199+$F199+$G199+$H199+$I199+$J199+$K199</f>
        <v>6762.0475089069</v>
      </c>
    </row>
    <row r="200" customFormat="false" ht="12.8" hidden="false" customHeight="false" outlineLevel="0" collapsed="false">
      <c r="A200" s="67" t="n">
        <v>196</v>
      </c>
      <c r="B200" s="68" t="n">
        <f aca="false">EOMONTH(Input!$C$7,A200)</f>
        <v>48883</v>
      </c>
      <c r="C200" s="67" t="n">
        <f aca="false">DATEDIF(Input!$C$23,$B200,"Y")</f>
        <v>56</v>
      </c>
      <c r="E200" s="69" t="n">
        <f aca="false">IF($B200&gt;Input!$C$28,0,Input!$C$24*(1+Input!$C$26/100)^(DATEDIF(Input!$C$7,$B200,"Y")))</f>
        <v>9609.49993563429</v>
      </c>
      <c r="F200" s="69" t="n">
        <f aca="false">-1*($E200*(Input!$C$11/100))</f>
        <v>-595.788996009326</v>
      </c>
      <c r="G200" s="69" t="n">
        <f aca="false">-1*($E200*(Input!$C$12/100))</f>
        <v>-139.337749066697</v>
      </c>
      <c r="H200" s="69" t="n">
        <f aca="false">IF($B200&gt;Input!$C$28,2*(Input!$C$27*(1+Input!$C$14/100)^(DATEDIF(Input!$C$7,$B200,"Y"))),(Input!$C$27*(1+Input!$C$14/100)^(DATEDIF(Input!$C$7,$B200,"Y"))))</f>
        <v>-317.113497875931</v>
      </c>
      <c r="I200" s="69" t="n">
        <f aca="false">IF($B200&gt;Input!$C$28,0,IF($E200*(Input!$C$32/100)&gt;(Input!$C$13/12),-1*(Input!$C$13/12),-1*$E200*(Input!$C$32/100)))</f>
        <v>-480.474996781714</v>
      </c>
      <c r="J200" s="69" t="n">
        <f aca="false">IF($B200&gt;Input!$C$28,0,(-1)*($E200+$H200+$I200)*(Input!$C$9/100))</f>
        <v>-881.191144097664</v>
      </c>
      <c r="K200" s="69" t="n">
        <f aca="false">IF($B200&gt;Input!$C$28,0,(-1)*($E200+$H200+$I200)*(Input!$C$10/100))</f>
        <v>-433.546042896051</v>
      </c>
      <c r="L200" s="69" t="n">
        <f aca="false">$E200+$F200+$G200+$H200+$I200+$J200+$K200</f>
        <v>6762.0475089069</v>
      </c>
    </row>
    <row r="201" customFormat="false" ht="12.8" hidden="false" customHeight="false" outlineLevel="0" collapsed="false">
      <c r="A201" s="67" t="n">
        <v>197</v>
      </c>
      <c r="B201" s="68" t="n">
        <f aca="false">EOMONTH(Input!$C$7,A201)</f>
        <v>48913</v>
      </c>
      <c r="C201" s="67" t="n">
        <f aca="false">DATEDIF(Input!$C$23,$B201,"Y")</f>
        <v>56</v>
      </c>
      <c r="E201" s="69" t="n">
        <f aca="false">IF($B201&gt;Input!$C$28,0,Input!$C$24*(1+Input!$C$26/100)^(DATEDIF(Input!$C$7,$B201,"Y")))</f>
        <v>9609.49993563429</v>
      </c>
      <c r="F201" s="69" t="n">
        <f aca="false">-1*($E201*(Input!$C$11/100))</f>
        <v>-595.788996009326</v>
      </c>
      <c r="G201" s="69" t="n">
        <f aca="false">-1*($E201*(Input!$C$12/100))</f>
        <v>-139.337749066697</v>
      </c>
      <c r="H201" s="69" t="n">
        <f aca="false">IF($B201&gt;Input!$C$28,2*(Input!$C$27*(1+Input!$C$14/100)^(DATEDIF(Input!$C$7,$B201,"Y"))),(Input!$C$27*(1+Input!$C$14/100)^(DATEDIF(Input!$C$7,$B201,"Y"))))</f>
        <v>-317.113497875931</v>
      </c>
      <c r="I201" s="69" t="n">
        <f aca="false">IF($B201&gt;Input!$C$28,0,IF($E201*(Input!$C$32/100)&gt;(Input!$C$13/12),-1*(Input!$C$13/12),-1*$E201*(Input!$C$32/100)))</f>
        <v>-480.474996781714</v>
      </c>
      <c r="J201" s="69" t="n">
        <f aca="false">IF($B201&gt;Input!$C$28,0,(-1)*($E201+$H201+$I201)*(Input!$C$9/100))</f>
        <v>-881.191144097664</v>
      </c>
      <c r="K201" s="69" t="n">
        <f aca="false">IF($B201&gt;Input!$C$28,0,(-1)*($E201+$H201+$I201)*(Input!$C$10/100))</f>
        <v>-433.546042896051</v>
      </c>
      <c r="L201" s="69" t="n">
        <f aca="false">$E201+$F201+$G201+$H201+$I201+$J201+$K201</f>
        <v>6762.0475089069</v>
      </c>
    </row>
    <row r="202" customFormat="false" ht="12.8" hidden="false" customHeight="false" outlineLevel="0" collapsed="false">
      <c r="A202" s="67" t="n">
        <v>198</v>
      </c>
      <c r="B202" s="68" t="n">
        <f aca="false">EOMONTH(Input!$C$7,A202)</f>
        <v>48944</v>
      </c>
      <c r="C202" s="67" t="n">
        <f aca="false">DATEDIF(Input!$C$23,$B202,"Y")</f>
        <v>56</v>
      </c>
      <c r="E202" s="69" t="n">
        <f aca="false">IF($B202&gt;Input!$C$28,0,Input!$C$24*(1+Input!$C$26/100)^(DATEDIF(Input!$C$7,$B202,"Y")))</f>
        <v>9609.49993563429</v>
      </c>
      <c r="F202" s="69" t="n">
        <f aca="false">-1*($E202*(Input!$C$11/100))</f>
        <v>-595.788996009326</v>
      </c>
      <c r="G202" s="69" t="n">
        <f aca="false">-1*($E202*(Input!$C$12/100))</f>
        <v>-139.337749066697</v>
      </c>
      <c r="H202" s="69" t="n">
        <f aca="false">IF($B202&gt;Input!$C$28,2*(Input!$C$27*(1+Input!$C$14/100)^(DATEDIF(Input!$C$7,$B202,"Y"))),(Input!$C$27*(1+Input!$C$14/100)^(DATEDIF(Input!$C$7,$B202,"Y"))))</f>
        <v>-317.113497875931</v>
      </c>
      <c r="I202" s="69" t="n">
        <f aca="false">IF($B202&gt;Input!$C$28,0,IF($E202*(Input!$C$32/100)&gt;(Input!$C$13/12),-1*(Input!$C$13/12),-1*$E202*(Input!$C$32/100)))</f>
        <v>-480.474996781714</v>
      </c>
      <c r="J202" s="69" t="n">
        <f aca="false">IF($B202&gt;Input!$C$28,0,(-1)*($E202+$H202+$I202)*(Input!$C$9/100))</f>
        <v>-881.191144097664</v>
      </c>
      <c r="K202" s="69" t="n">
        <f aca="false">IF($B202&gt;Input!$C$28,0,(-1)*($E202+$H202+$I202)*(Input!$C$10/100))</f>
        <v>-433.546042896051</v>
      </c>
      <c r="L202" s="69" t="n">
        <f aca="false">$E202+$F202+$G202+$H202+$I202+$J202+$K202</f>
        <v>6762.0475089069</v>
      </c>
    </row>
    <row r="203" customFormat="false" ht="12.8" hidden="false" customHeight="false" outlineLevel="0" collapsed="false">
      <c r="A203" s="67" t="n">
        <v>199</v>
      </c>
      <c r="B203" s="68" t="n">
        <f aca="false">EOMONTH(Input!$C$7,A203)</f>
        <v>48975</v>
      </c>
      <c r="C203" s="67" t="n">
        <f aca="false">DATEDIF(Input!$C$23,$B203,"Y")</f>
        <v>56</v>
      </c>
      <c r="E203" s="69" t="n">
        <f aca="false">IF($B203&gt;Input!$C$28,0,Input!$C$24*(1+Input!$C$26/100)^(DATEDIF(Input!$C$7,$B203,"Y")))</f>
        <v>9609.49993563429</v>
      </c>
      <c r="F203" s="69" t="n">
        <f aca="false">-1*($E203*(Input!$C$11/100))</f>
        <v>-595.788996009326</v>
      </c>
      <c r="G203" s="69" t="n">
        <f aca="false">-1*($E203*(Input!$C$12/100))</f>
        <v>-139.337749066697</v>
      </c>
      <c r="H203" s="69" t="n">
        <f aca="false">IF($B203&gt;Input!$C$28,2*(Input!$C$27*(1+Input!$C$14/100)^(DATEDIF(Input!$C$7,$B203,"Y"))),(Input!$C$27*(1+Input!$C$14/100)^(DATEDIF(Input!$C$7,$B203,"Y"))))</f>
        <v>-317.113497875931</v>
      </c>
      <c r="I203" s="69" t="n">
        <f aca="false">IF($B203&gt;Input!$C$28,0,IF($E203*(Input!$C$32/100)&gt;(Input!$C$13/12),-1*(Input!$C$13/12),-1*$E203*(Input!$C$32/100)))</f>
        <v>-480.474996781714</v>
      </c>
      <c r="J203" s="69" t="n">
        <f aca="false">IF($B203&gt;Input!$C$28,0,(-1)*($E203+$H203+$I203)*(Input!$C$9/100))</f>
        <v>-881.191144097664</v>
      </c>
      <c r="K203" s="69" t="n">
        <f aca="false">IF($B203&gt;Input!$C$28,0,(-1)*($E203+$H203+$I203)*(Input!$C$10/100))</f>
        <v>-433.546042896051</v>
      </c>
      <c r="L203" s="69" t="n">
        <f aca="false">$E203+$F203+$G203+$H203+$I203+$J203+$K203</f>
        <v>6762.0475089069</v>
      </c>
    </row>
    <row r="204" customFormat="false" ht="12.8" hidden="false" customHeight="false" outlineLevel="0" collapsed="false">
      <c r="A204" s="67" t="n">
        <v>200</v>
      </c>
      <c r="B204" s="68" t="n">
        <f aca="false">EOMONTH(Input!$C$7,A204)</f>
        <v>49003</v>
      </c>
      <c r="C204" s="67" t="n">
        <f aca="false">DATEDIF(Input!$C$23,$B204,"Y")</f>
        <v>56</v>
      </c>
      <c r="E204" s="69" t="n">
        <f aca="false">IF($B204&gt;Input!$C$28,0,Input!$C$24*(1+Input!$C$26/100)^(DATEDIF(Input!$C$7,$B204,"Y")))</f>
        <v>9609.49993563429</v>
      </c>
      <c r="F204" s="69" t="n">
        <f aca="false">-1*($E204*(Input!$C$11/100))</f>
        <v>-595.788996009326</v>
      </c>
      <c r="G204" s="69" t="n">
        <f aca="false">-1*($E204*(Input!$C$12/100))</f>
        <v>-139.337749066697</v>
      </c>
      <c r="H204" s="69" t="n">
        <f aca="false">IF($B204&gt;Input!$C$28,2*(Input!$C$27*(1+Input!$C$14/100)^(DATEDIF(Input!$C$7,$B204,"Y"))),(Input!$C$27*(1+Input!$C$14/100)^(DATEDIF(Input!$C$7,$B204,"Y"))))</f>
        <v>-317.113497875931</v>
      </c>
      <c r="I204" s="69" t="n">
        <f aca="false">IF($B204&gt;Input!$C$28,0,IF($E204*(Input!$C$32/100)&gt;(Input!$C$13/12),-1*(Input!$C$13/12),-1*$E204*(Input!$C$32/100)))</f>
        <v>-480.474996781714</v>
      </c>
      <c r="J204" s="69" t="n">
        <f aca="false">IF($B204&gt;Input!$C$28,0,(-1)*($E204+$H204+$I204)*(Input!$C$9/100))</f>
        <v>-881.191144097664</v>
      </c>
      <c r="K204" s="69" t="n">
        <f aca="false">IF($B204&gt;Input!$C$28,0,(-1)*($E204+$H204+$I204)*(Input!$C$10/100))</f>
        <v>-433.546042896051</v>
      </c>
      <c r="L204" s="69" t="n">
        <f aca="false">$E204+$F204+$G204+$H204+$I204+$J204+$K204</f>
        <v>6762.0475089069</v>
      </c>
    </row>
    <row r="205" customFormat="false" ht="12.8" hidden="false" customHeight="false" outlineLevel="0" collapsed="false">
      <c r="A205" s="67" t="n">
        <v>201</v>
      </c>
      <c r="B205" s="68" t="n">
        <f aca="false">EOMONTH(Input!$C$7,A205)</f>
        <v>49034</v>
      </c>
      <c r="C205" s="67" t="n">
        <f aca="false">DATEDIF(Input!$C$23,$B205,"Y")</f>
        <v>56</v>
      </c>
      <c r="E205" s="69" t="n">
        <f aca="false">IF($B205&gt;Input!$C$28,0,Input!$C$24*(1+Input!$C$26/100)^(DATEDIF(Input!$C$7,$B205,"Y")))</f>
        <v>9609.49993563429</v>
      </c>
      <c r="F205" s="69" t="n">
        <f aca="false">-1*($E205*(Input!$C$11/100))</f>
        <v>-595.788996009326</v>
      </c>
      <c r="G205" s="69" t="n">
        <f aca="false">-1*($E205*(Input!$C$12/100))</f>
        <v>-139.337749066697</v>
      </c>
      <c r="H205" s="69" t="n">
        <f aca="false">IF($B205&gt;Input!$C$28,2*(Input!$C$27*(1+Input!$C$14/100)^(DATEDIF(Input!$C$7,$B205,"Y"))),(Input!$C$27*(1+Input!$C$14/100)^(DATEDIF(Input!$C$7,$B205,"Y"))))</f>
        <v>-317.113497875931</v>
      </c>
      <c r="I205" s="69" t="n">
        <f aca="false">IF($B205&gt;Input!$C$28,0,IF($E205*(Input!$C$32/100)&gt;(Input!$C$13/12),-1*(Input!$C$13/12),-1*$E205*(Input!$C$32/100)))</f>
        <v>-480.474996781714</v>
      </c>
      <c r="J205" s="69" t="n">
        <f aca="false">IF($B205&gt;Input!$C$28,0,(-1)*($E205+$H205+$I205)*(Input!$C$9/100))</f>
        <v>-881.191144097664</v>
      </c>
      <c r="K205" s="69" t="n">
        <f aca="false">IF($B205&gt;Input!$C$28,0,(-1)*($E205+$H205+$I205)*(Input!$C$10/100))</f>
        <v>-433.546042896051</v>
      </c>
      <c r="L205" s="69" t="n">
        <f aca="false">$E205+$F205+$G205+$H205+$I205+$J205+$K205</f>
        <v>6762.0475089069</v>
      </c>
    </row>
    <row r="206" customFormat="false" ht="12.8" hidden="false" customHeight="false" outlineLevel="0" collapsed="false">
      <c r="A206" s="67" t="n">
        <v>202</v>
      </c>
      <c r="B206" s="68" t="n">
        <f aca="false">EOMONTH(Input!$C$7,A206)</f>
        <v>49064</v>
      </c>
      <c r="C206" s="67" t="n">
        <f aca="false">DATEDIF(Input!$C$23,$B206,"Y")</f>
        <v>56</v>
      </c>
      <c r="E206" s="69" t="n">
        <f aca="false">IF($B206&gt;Input!$C$28,0,Input!$C$24*(1+Input!$C$26/100)^(DATEDIF(Input!$C$7,$B206,"Y")))</f>
        <v>9609.49993563429</v>
      </c>
      <c r="F206" s="69" t="n">
        <f aca="false">-1*($E206*(Input!$C$11/100))</f>
        <v>-595.788996009326</v>
      </c>
      <c r="G206" s="69" t="n">
        <f aca="false">-1*($E206*(Input!$C$12/100))</f>
        <v>-139.337749066697</v>
      </c>
      <c r="H206" s="69" t="n">
        <f aca="false">IF($B206&gt;Input!$C$28,2*(Input!$C$27*(1+Input!$C$14/100)^(DATEDIF(Input!$C$7,$B206,"Y"))),(Input!$C$27*(1+Input!$C$14/100)^(DATEDIF(Input!$C$7,$B206,"Y"))))</f>
        <v>-317.113497875931</v>
      </c>
      <c r="I206" s="69" t="n">
        <f aca="false">IF($B206&gt;Input!$C$28,0,IF($E206*(Input!$C$32/100)&gt;(Input!$C$13/12),-1*(Input!$C$13/12),-1*$E206*(Input!$C$32/100)))</f>
        <v>-480.474996781714</v>
      </c>
      <c r="J206" s="69" t="n">
        <f aca="false">IF($B206&gt;Input!$C$28,0,(-1)*($E206+$H206+$I206)*(Input!$C$9/100))</f>
        <v>-881.191144097664</v>
      </c>
      <c r="K206" s="69" t="n">
        <f aca="false">IF($B206&gt;Input!$C$28,0,(-1)*($E206+$H206+$I206)*(Input!$C$10/100))</f>
        <v>-433.546042896051</v>
      </c>
      <c r="L206" s="69" t="n">
        <f aca="false">$E206+$F206+$G206+$H206+$I206+$J206+$K206</f>
        <v>6762.0475089069</v>
      </c>
    </row>
    <row r="207" customFormat="false" ht="12.8" hidden="false" customHeight="false" outlineLevel="0" collapsed="false">
      <c r="A207" s="67" t="n">
        <v>203</v>
      </c>
      <c r="B207" s="68" t="n">
        <f aca="false">EOMONTH(Input!$C$7,A207)</f>
        <v>49095</v>
      </c>
      <c r="C207" s="67" t="n">
        <f aca="false">DATEDIF(Input!$C$23,$B207,"Y")</f>
        <v>57</v>
      </c>
      <c r="E207" s="69" t="n">
        <f aca="false">IF($B207&gt;Input!$C$28,0,Input!$C$24*(1+Input!$C$26/100)^(DATEDIF(Input!$C$7,$B207,"Y")))</f>
        <v>9609.49993563429</v>
      </c>
      <c r="F207" s="69" t="n">
        <f aca="false">-1*($E207*(Input!$C$11/100))</f>
        <v>-595.788996009326</v>
      </c>
      <c r="G207" s="69" t="n">
        <f aca="false">-1*($E207*(Input!$C$12/100))</f>
        <v>-139.337749066697</v>
      </c>
      <c r="H207" s="69" t="n">
        <f aca="false">IF($B207&gt;Input!$C$28,2*(Input!$C$27*(1+Input!$C$14/100)^(DATEDIF(Input!$C$7,$B207,"Y"))),(Input!$C$27*(1+Input!$C$14/100)^(DATEDIF(Input!$C$7,$B207,"Y"))))</f>
        <v>-317.113497875931</v>
      </c>
      <c r="I207" s="69" t="n">
        <f aca="false">IF($B207&gt;Input!$C$28,0,IF($E207*(Input!$C$32/100)&gt;(Input!$C$13/12),-1*(Input!$C$13/12),-1*$E207*(Input!$C$32/100)))</f>
        <v>-480.474996781714</v>
      </c>
      <c r="J207" s="69" t="n">
        <f aca="false">IF($B207&gt;Input!$C$28,0,(-1)*($E207+$H207+$I207)*(Input!$C$9/100))</f>
        <v>-881.191144097664</v>
      </c>
      <c r="K207" s="69" t="n">
        <f aca="false">IF($B207&gt;Input!$C$28,0,(-1)*($E207+$H207+$I207)*(Input!$C$10/100))</f>
        <v>-433.546042896051</v>
      </c>
      <c r="L207" s="69" t="n">
        <f aca="false">$E207+$F207+$G207+$H207+$I207+$J207+$K207</f>
        <v>6762.0475089069</v>
      </c>
    </row>
    <row r="208" customFormat="false" ht="12.8" hidden="false" customHeight="false" outlineLevel="0" collapsed="false">
      <c r="A208" s="67" t="n">
        <v>204</v>
      </c>
      <c r="B208" s="68" t="n">
        <f aca="false">EOMONTH(Input!$C$7,A208)</f>
        <v>49125</v>
      </c>
      <c r="C208" s="67" t="n">
        <f aca="false">DATEDIF(Input!$C$23,$B208,"Y")</f>
        <v>57</v>
      </c>
      <c r="E208" s="69" t="n">
        <f aca="false">IF($B208&gt;Input!$C$28,0,Input!$C$24*(1+Input!$C$26/100)^(DATEDIF(Input!$C$7,$B208,"Y")))</f>
        <v>9801.68993434697</v>
      </c>
      <c r="F208" s="69" t="n">
        <f aca="false">-1*($E208*(Input!$C$11/100))</f>
        <v>-607.704775929512</v>
      </c>
      <c r="G208" s="69" t="n">
        <f aca="false">-1*($E208*(Input!$C$12/100))</f>
        <v>-142.124504048031</v>
      </c>
      <c r="H208" s="69" t="n">
        <f aca="false">IF($B208&gt;Input!$C$28,2*(Input!$C$27*(1+Input!$C$14/100)^(DATEDIF(Input!$C$7,$B208,"Y"))),(Input!$C$27*(1+Input!$C$14/100)^(DATEDIF(Input!$C$7,$B208,"Y"))))</f>
        <v>-323.45576783345</v>
      </c>
      <c r="I208" s="69" t="n">
        <f aca="false">IF($B208&gt;Input!$C$28,0,IF($E208*(Input!$C$32/100)&gt;(Input!$C$13/12),-1*(Input!$C$13/12),-1*$E208*(Input!$C$32/100)))</f>
        <v>-490.084496717349</v>
      </c>
      <c r="J208" s="69" t="n">
        <f aca="false">IF($B208&gt;Input!$C$28,0,(-1)*($E208+$H208+$I208)*(Input!$C$9/100))</f>
        <v>-898.814966979618</v>
      </c>
      <c r="K208" s="69" t="n">
        <f aca="false">IF($B208&gt;Input!$C$28,0,(-1)*($E208+$H208+$I208)*(Input!$C$10/100))</f>
        <v>-442.216963753972</v>
      </c>
      <c r="L208" s="69" t="n">
        <f aca="false">$E208+$F208+$G208+$H208+$I208+$J208+$K208</f>
        <v>6897.28845908504</v>
      </c>
    </row>
    <row r="209" customFormat="false" ht="12.8" hidden="false" customHeight="false" outlineLevel="0" collapsed="false">
      <c r="A209" s="67" t="n">
        <v>205</v>
      </c>
      <c r="B209" s="68" t="n">
        <f aca="false">EOMONTH(Input!$C$7,A209)</f>
        <v>49156</v>
      </c>
      <c r="C209" s="67" t="n">
        <f aca="false">DATEDIF(Input!$C$23,$B209,"Y")</f>
        <v>57</v>
      </c>
      <c r="E209" s="69" t="n">
        <f aca="false">IF($B209&gt;Input!$C$28,0,Input!$C$24*(1+Input!$C$26/100)^(DATEDIF(Input!$C$7,$B209,"Y")))</f>
        <v>9801.68993434697</v>
      </c>
      <c r="F209" s="69" t="n">
        <f aca="false">-1*($E209*(Input!$C$11/100))</f>
        <v>-607.704775929512</v>
      </c>
      <c r="G209" s="69" t="n">
        <f aca="false">-1*($E209*(Input!$C$12/100))</f>
        <v>-142.124504048031</v>
      </c>
      <c r="H209" s="69" t="n">
        <f aca="false">IF($B209&gt;Input!$C$28,2*(Input!$C$27*(1+Input!$C$14/100)^(DATEDIF(Input!$C$7,$B209,"Y"))),(Input!$C$27*(1+Input!$C$14/100)^(DATEDIF(Input!$C$7,$B209,"Y"))))</f>
        <v>-323.45576783345</v>
      </c>
      <c r="I209" s="69" t="n">
        <f aca="false">IF($B209&gt;Input!$C$28,0,IF($E209*(Input!$C$32/100)&gt;(Input!$C$13/12),-1*(Input!$C$13/12),-1*$E209*(Input!$C$32/100)))</f>
        <v>-490.084496717349</v>
      </c>
      <c r="J209" s="69" t="n">
        <f aca="false">IF($B209&gt;Input!$C$28,0,(-1)*($E209+$H209+$I209)*(Input!$C$9/100))</f>
        <v>-898.814966979618</v>
      </c>
      <c r="K209" s="69" t="n">
        <f aca="false">IF($B209&gt;Input!$C$28,0,(-1)*($E209+$H209+$I209)*(Input!$C$10/100))</f>
        <v>-442.216963753972</v>
      </c>
      <c r="L209" s="69" t="n">
        <f aca="false">$E209+$F209+$G209+$H209+$I209+$J209+$K209</f>
        <v>6897.28845908504</v>
      </c>
    </row>
    <row r="210" customFormat="false" ht="12.8" hidden="false" customHeight="false" outlineLevel="0" collapsed="false">
      <c r="A210" s="67" t="n">
        <v>206</v>
      </c>
      <c r="B210" s="68" t="n">
        <f aca="false">EOMONTH(Input!$C$7,A210)</f>
        <v>49187</v>
      </c>
      <c r="C210" s="67" t="n">
        <f aca="false">DATEDIF(Input!$C$23,$B210,"Y")</f>
        <v>57</v>
      </c>
      <c r="E210" s="69" t="n">
        <f aca="false">IF($B210&gt;Input!$C$28,0,Input!$C$24*(1+Input!$C$26/100)^(DATEDIF(Input!$C$7,$B210,"Y")))</f>
        <v>9801.68993434697</v>
      </c>
      <c r="F210" s="69" t="n">
        <f aca="false">-1*($E210*(Input!$C$11/100))</f>
        <v>-607.704775929512</v>
      </c>
      <c r="G210" s="69" t="n">
        <f aca="false">-1*($E210*(Input!$C$12/100))</f>
        <v>-142.124504048031</v>
      </c>
      <c r="H210" s="69" t="n">
        <f aca="false">IF($B210&gt;Input!$C$28,2*(Input!$C$27*(1+Input!$C$14/100)^(DATEDIF(Input!$C$7,$B210,"Y"))),(Input!$C$27*(1+Input!$C$14/100)^(DATEDIF(Input!$C$7,$B210,"Y"))))</f>
        <v>-323.45576783345</v>
      </c>
      <c r="I210" s="69" t="n">
        <f aca="false">IF($B210&gt;Input!$C$28,0,IF($E210*(Input!$C$32/100)&gt;(Input!$C$13/12),-1*(Input!$C$13/12),-1*$E210*(Input!$C$32/100)))</f>
        <v>-490.084496717349</v>
      </c>
      <c r="J210" s="69" t="n">
        <f aca="false">IF($B210&gt;Input!$C$28,0,(-1)*($E210+$H210+$I210)*(Input!$C$9/100))</f>
        <v>-898.814966979618</v>
      </c>
      <c r="K210" s="69" t="n">
        <f aca="false">IF($B210&gt;Input!$C$28,0,(-1)*($E210+$H210+$I210)*(Input!$C$10/100))</f>
        <v>-442.216963753972</v>
      </c>
      <c r="L210" s="69" t="n">
        <f aca="false">$E210+$F210+$G210+$H210+$I210+$J210+$K210</f>
        <v>6897.28845908504</v>
      </c>
    </row>
    <row r="211" customFormat="false" ht="12.8" hidden="false" customHeight="false" outlineLevel="0" collapsed="false">
      <c r="A211" s="67" t="n">
        <v>207</v>
      </c>
      <c r="B211" s="68" t="n">
        <f aca="false">EOMONTH(Input!$C$7,A211)</f>
        <v>49217</v>
      </c>
      <c r="C211" s="67" t="n">
        <f aca="false">DATEDIF(Input!$C$23,$B211,"Y")</f>
        <v>57</v>
      </c>
      <c r="E211" s="69" t="n">
        <f aca="false">IF($B211&gt;Input!$C$28,0,Input!$C$24*(1+Input!$C$26/100)^(DATEDIF(Input!$C$7,$B211,"Y")))</f>
        <v>9801.68993434697</v>
      </c>
      <c r="F211" s="69" t="n">
        <f aca="false">-1*($E211*(Input!$C$11/100))</f>
        <v>-607.704775929512</v>
      </c>
      <c r="G211" s="69" t="n">
        <f aca="false">-1*($E211*(Input!$C$12/100))</f>
        <v>-142.124504048031</v>
      </c>
      <c r="H211" s="69" t="n">
        <f aca="false">IF($B211&gt;Input!$C$28,2*(Input!$C$27*(1+Input!$C$14/100)^(DATEDIF(Input!$C$7,$B211,"Y"))),(Input!$C$27*(1+Input!$C$14/100)^(DATEDIF(Input!$C$7,$B211,"Y"))))</f>
        <v>-323.45576783345</v>
      </c>
      <c r="I211" s="69" t="n">
        <f aca="false">IF($B211&gt;Input!$C$28,0,IF($E211*(Input!$C$32/100)&gt;(Input!$C$13/12),-1*(Input!$C$13/12),-1*$E211*(Input!$C$32/100)))</f>
        <v>-490.084496717349</v>
      </c>
      <c r="J211" s="69" t="n">
        <f aca="false">IF($B211&gt;Input!$C$28,0,(-1)*($E211+$H211+$I211)*(Input!$C$9/100))</f>
        <v>-898.814966979618</v>
      </c>
      <c r="K211" s="69" t="n">
        <f aca="false">IF($B211&gt;Input!$C$28,0,(-1)*($E211+$H211+$I211)*(Input!$C$10/100))</f>
        <v>-442.216963753972</v>
      </c>
      <c r="L211" s="69" t="n">
        <f aca="false">$E211+$F211+$G211+$H211+$I211+$J211+$K211</f>
        <v>6897.28845908504</v>
      </c>
    </row>
    <row r="212" customFormat="false" ht="12.8" hidden="false" customHeight="false" outlineLevel="0" collapsed="false">
      <c r="A212" s="67" t="n">
        <v>208</v>
      </c>
      <c r="B212" s="68" t="n">
        <f aca="false">EOMONTH(Input!$C$7,A212)</f>
        <v>49248</v>
      </c>
      <c r="C212" s="67" t="n">
        <f aca="false">DATEDIF(Input!$C$23,$B212,"Y")</f>
        <v>57</v>
      </c>
      <c r="E212" s="69" t="n">
        <f aca="false">IF($B212&gt;Input!$C$28,0,Input!$C$24*(1+Input!$C$26/100)^(DATEDIF(Input!$C$7,$B212,"Y")))</f>
        <v>9801.68993434697</v>
      </c>
      <c r="F212" s="69" t="n">
        <f aca="false">-1*($E212*(Input!$C$11/100))</f>
        <v>-607.704775929512</v>
      </c>
      <c r="G212" s="69" t="n">
        <f aca="false">-1*($E212*(Input!$C$12/100))</f>
        <v>-142.124504048031</v>
      </c>
      <c r="H212" s="69" t="n">
        <f aca="false">IF($B212&gt;Input!$C$28,2*(Input!$C$27*(1+Input!$C$14/100)^(DATEDIF(Input!$C$7,$B212,"Y"))),(Input!$C$27*(1+Input!$C$14/100)^(DATEDIF(Input!$C$7,$B212,"Y"))))</f>
        <v>-323.45576783345</v>
      </c>
      <c r="I212" s="69" t="n">
        <f aca="false">IF($B212&gt;Input!$C$28,0,IF($E212*(Input!$C$32/100)&gt;(Input!$C$13/12),-1*(Input!$C$13/12),-1*$E212*(Input!$C$32/100)))</f>
        <v>-490.084496717349</v>
      </c>
      <c r="J212" s="69" t="n">
        <f aca="false">IF($B212&gt;Input!$C$28,0,(-1)*($E212+$H212+$I212)*(Input!$C$9/100))</f>
        <v>-898.814966979618</v>
      </c>
      <c r="K212" s="69" t="n">
        <f aca="false">IF($B212&gt;Input!$C$28,0,(-1)*($E212+$H212+$I212)*(Input!$C$10/100))</f>
        <v>-442.216963753972</v>
      </c>
      <c r="L212" s="69" t="n">
        <f aca="false">$E212+$F212+$G212+$H212+$I212+$J212+$K212</f>
        <v>6897.28845908504</v>
      </c>
    </row>
    <row r="213" customFormat="false" ht="12.8" hidden="false" customHeight="false" outlineLevel="0" collapsed="false">
      <c r="A213" s="67" t="n">
        <v>209</v>
      </c>
      <c r="B213" s="68" t="n">
        <f aca="false">EOMONTH(Input!$C$7,A213)</f>
        <v>49278</v>
      </c>
      <c r="C213" s="67" t="n">
        <f aca="false">DATEDIF(Input!$C$23,$B213,"Y")</f>
        <v>57</v>
      </c>
      <c r="E213" s="69" t="n">
        <f aca="false">IF($B213&gt;Input!$C$28,0,Input!$C$24*(1+Input!$C$26/100)^(DATEDIF(Input!$C$7,$B213,"Y")))</f>
        <v>9801.68993434697</v>
      </c>
      <c r="F213" s="69" t="n">
        <f aca="false">-1*($E213*(Input!$C$11/100))</f>
        <v>-607.704775929512</v>
      </c>
      <c r="G213" s="69" t="n">
        <f aca="false">-1*($E213*(Input!$C$12/100))</f>
        <v>-142.124504048031</v>
      </c>
      <c r="H213" s="69" t="n">
        <f aca="false">IF($B213&gt;Input!$C$28,2*(Input!$C$27*(1+Input!$C$14/100)^(DATEDIF(Input!$C$7,$B213,"Y"))),(Input!$C$27*(1+Input!$C$14/100)^(DATEDIF(Input!$C$7,$B213,"Y"))))</f>
        <v>-323.45576783345</v>
      </c>
      <c r="I213" s="69" t="n">
        <f aca="false">IF($B213&gt;Input!$C$28,0,IF($E213*(Input!$C$32/100)&gt;(Input!$C$13/12),-1*(Input!$C$13/12),-1*$E213*(Input!$C$32/100)))</f>
        <v>-490.084496717349</v>
      </c>
      <c r="J213" s="69" t="n">
        <f aca="false">IF($B213&gt;Input!$C$28,0,(-1)*($E213+$H213+$I213)*(Input!$C$9/100))</f>
        <v>-898.814966979618</v>
      </c>
      <c r="K213" s="69" t="n">
        <f aca="false">IF($B213&gt;Input!$C$28,0,(-1)*($E213+$H213+$I213)*(Input!$C$10/100))</f>
        <v>-442.216963753972</v>
      </c>
      <c r="L213" s="69" t="n">
        <f aca="false">$E213+$F213+$G213+$H213+$I213+$J213+$K213</f>
        <v>6897.28845908504</v>
      </c>
    </row>
    <row r="214" customFormat="false" ht="12.8" hidden="false" customHeight="false" outlineLevel="0" collapsed="false">
      <c r="A214" s="67" t="n">
        <v>210</v>
      </c>
      <c r="B214" s="68" t="n">
        <f aca="false">EOMONTH(Input!$C$7,A214)</f>
        <v>49309</v>
      </c>
      <c r="C214" s="67" t="n">
        <f aca="false">DATEDIF(Input!$C$23,$B214,"Y")</f>
        <v>57</v>
      </c>
      <c r="E214" s="69" t="n">
        <f aca="false">IF($B214&gt;Input!$C$28,0,Input!$C$24*(1+Input!$C$26/100)^(DATEDIF(Input!$C$7,$B214,"Y")))</f>
        <v>9801.68993434697</v>
      </c>
      <c r="F214" s="69" t="n">
        <f aca="false">-1*($E214*(Input!$C$11/100))</f>
        <v>-607.704775929512</v>
      </c>
      <c r="G214" s="69" t="n">
        <f aca="false">-1*($E214*(Input!$C$12/100))</f>
        <v>-142.124504048031</v>
      </c>
      <c r="H214" s="69" t="n">
        <f aca="false">IF($B214&gt;Input!$C$28,2*(Input!$C$27*(1+Input!$C$14/100)^(DATEDIF(Input!$C$7,$B214,"Y"))),(Input!$C$27*(1+Input!$C$14/100)^(DATEDIF(Input!$C$7,$B214,"Y"))))</f>
        <v>-323.45576783345</v>
      </c>
      <c r="I214" s="69" t="n">
        <f aca="false">IF($B214&gt;Input!$C$28,0,IF($E214*(Input!$C$32/100)&gt;(Input!$C$13/12),-1*(Input!$C$13/12),-1*$E214*(Input!$C$32/100)))</f>
        <v>-490.084496717349</v>
      </c>
      <c r="J214" s="69" t="n">
        <f aca="false">IF($B214&gt;Input!$C$28,0,(-1)*($E214+$H214+$I214)*(Input!$C$9/100))</f>
        <v>-898.814966979618</v>
      </c>
      <c r="K214" s="69" t="n">
        <f aca="false">IF($B214&gt;Input!$C$28,0,(-1)*($E214+$H214+$I214)*(Input!$C$10/100))</f>
        <v>-442.216963753972</v>
      </c>
      <c r="L214" s="69" t="n">
        <f aca="false">$E214+$F214+$G214+$H214+$I214+$J214+$K214</f>
        <v>6897.28845908504</v>
      </c>
    </row>
    <row r="215" customFormat="false" ht="12.8" hidden="false" customHeight="false" outlineLevel="0" collapsed="false">
      <c r="A215" s="67" t="n">
        <v>211</v>
      </c>
      <c r="B215" s="68" t="n">
        <f aca="false">EOMONTH(Input!$C$7,A215)</f>
        <v>49340</v>
      </c>
      <c r="C215" s="67" t="n">
        <f aca="false">DATEDIF(Input!$C$23,$B215,"Y")</f>
        <v>57</v>
      </c>
      <c r="E215" s="69" t="n">
        <f aca="false">IF($B215&gt;Input!$C$28,0,Input!$C$24*(1+Input!$C$26/100)^(DATEDIF(Input!$C$7,$B215,"Y")))</f>
        <v>9801.68993434697</v>
      </c>
      <c r="F215" s="69" t="n">
        <f aca="false">-1*($E215*(Input!$C$11/100))</f>
        <v>-607.704775929512</v>
      </c>
      <c r="G215" s="69" t="n">
        <f aca="false">-1*($E215*(Input!$C$12/100))</f>
        <v>-142.124504048031</v>
      </c>
      <c r="H215" s="69" t="n">
        <f aca="false">IF($B215&gt;Input!$C$28,2*(Input!$C$27*(1+Input!$C$14/100)^(DATEDIF(Input!$C$7,$B215,"Y"))),(Input!$C$27*(1+Input!$C$14/100)^(DATEDIF(Input!$C$7,$B215,"Y"))))</f>
        <v>-323.45576783345</v>
      </c>
      <c r="I215" s="69" t="n">
        <f aca="false">IF($B215&gt;Input!$C$28,0,IF($E215*(Input!$C$32/100)&gt;(Input!$C$13/12),-1*(Input!$C$13/12),-1*$E215*(Input!$C$32/100)))</f>
        <v>-490.084496717349</v>
      </c>
      <c r="J215" s="69" t="n">
        <f aca="false">IF($B215&gt;Input!$C$28,0,(-1)*($E215+$H215+$I215)*(Input!$C$9/100))</f>
        <v>-898.814966979618</v>
      </c>
      <c r="K215" s="69" t="n">
        <f aca="false">IF($B215&gt;Input!$C$28,0,(-1)*($E215+$H215+$I215)*(Input!$C$10/100))</f>
        <v>-442.216963753972</v>
      </c>
      <c r="L215" s="69" t="n">
        <f aca="false">$E215+$F215+$G215+$H215+$I215+$J215+$K215</f>
        <v>6897.28845908504</v>
      </c>
    </row>
    <row r="216" customFormat="false" ht="12.8" hidden="false" customHeight="false" outlineLevel="0" collapsed="false">
      <c r="A216" s="67" t="n">
        <v>212</v>
      </c>
      <c r="B216" s="68" t="n">
        <f aca="false">EOMONTH(Input!$C$7,A216)</f>
        <v>49368</v>
      </c>
      <c r="C216" s="67" t="n">
        <f aca="false">DATEDIF(Input!$C$23,$B216,"Y")</f>
        <v>57</v>
      </c>
      <c r="E216" s="69" t="n">
        <f aca="false">IF($B216&gt;Input!$C$28,0,Input!$C$24*(1+Input!$C$26/100)^(DATEDIF(Input!$C$7,$B216,"Y")))</f>
        <v>9801.68993434697</v>
      </c>
      <c r="F216" s="69" t="n">
        <f aca="false">-1*($E216*(Input!$C$11/100))</f>
        <v>-607.704775929512</v>
      </c>
      <c r="G216" s="69" t="n">
        <f aca="false">-1*($E216*(Input!$C$12/100))</f>
        <v>-142.124504048031</v>
      </c>
      <c r="H216" s="69" t="n">
        <f aca="false">IF($B216&gt;Input!$C$28,2*(Input!$C$27*(1+Input!$C$14/100)^(DATEDIF(Input!$C$7,$B216,"Y"))),(Input!$C$27*(1+Input!$C$14/100)^(DATEDIF(Input!$C$7,$B216,"Y"))))</f>
        <v>-323.45576783345</v>
      </c>
      <c r="I216" s="69" t="n">
        <f aca="false">IF($B216&gt;Input!$C$28,0,IF($E216*(Input!$C$32/100)&gt;(Input!$C$13/12),-1*(Input!$C$13/12),-1*$E216*(Input!$C$32/100)))</f>
        <v>-490.084496717349</v>
      </c>
      <c r="J216" s="69" t="n">
        <f aca="false">IF($B216&gt;Input!$C$28,0,(-1)*($E216+$H216+$I216)*(Input!$C$9/100))</f>
        <v>-898.814966979618</v>
      </c>
      <c r="K216" s="69" t="n">
        <f aca="false">IF($B216&gt;Input!$C$28,0,(-1)*($E216+$H216+$I216)*(Input!$C$10/100))</f>
        <v>-442.216963753972</v>
      </c>
      <c r="L216" s="69" t="n">
        <f aca="false">$E216+$F216+$G216+$H216+$I216+$J216+$K216</f>
        <v>6897.28845908504</v>
      </c>
    </row>
    <row r="217" customFormat="false" ht="12.8" hidden="false" customHeight="false" outlineLevel="0" collapsed="false">
      <c r="A217" s="67" t="n">
        <v>213</v>
      </c>
      <c r="B217" s="68" t="n">
        <f aca="false">EOMONTH(Input!$C$7,A217)</f>
        <v>49399</v>
      </c>
      <c r="C217" s="67" t="n">
        <f aca="false">DATEDIF(Input!$C$23,$B217,"Y")</f>
        <v>57</v>
      </c>
      <c r="E217" s="69" t="n">
        <f aca="false">IF($B217&gt;Input!$C$28,0,Input!$C$24*(1+Input!$C$26/100)^(DATEDIF(Input!$C$7,$B217,"Y")))</f>
        <v>9801.68993434697</v>
      </c>
      <c r="F217" s="69" t="n">
        <f aca="false">-1*($E217*(Input!$C$11/100))</f>
        <v>-607.704775929512</v>
      </c>
      <c r="G217" s="69" t="n">
        <f aca="false">-1*($E217*(Input!$C$12/100))</f>
        <v>-142.124504048031</v>
      </c>
      <c r="H217" s="69" t="n">
        <f aca="false">IF($B217&gt;Input!$C$28,2*(Input!$C$27*(1+Input!$C$14/100)^(DATEDIF(Input!$C$7,$B217,"Y"))),(Input!$C$27*(1+Input!$C$14/100)^(DATEDIF(Input!$C$7,$B217,"Y"))))</f>
        <v>-323.45576783345</v>
      </c>
      <c r="I217" s="69" t="n">
        <f aca="false">IF($B217&gt;Input!$C$28,0,IF($E217*(Input!$C$32/100)&gt;(Input!$C$13/12),-1*(Input!$C$13/12),-1*$E217*(Input!$C$32/100)))</f>
        <v>-490.084496717349</v>
      </c>
      <c r="J217" s="69" t="n">
        <f aca="false">IF($B217&gt;Input!$C$28,0,(-1)*($E217+$H217+$I217)*(Input!$C$9/100))</f>
        <v>-898.814966979618</v>
      </c>
      <c r="K217" s="69" t="n">
        <f aca="false">IF($B217&gt;Input!$C$28,0,(-1)*($E217+$H217+$I217)*(Input!$C$10/100))</f>
        <v>-442.216963753972</v>
      </c>
      <c r="L217" s="69" t="n">
        <f aca="false">$E217+$F217+$G217+$H217+$I217+$J217+$K217</f>
        <v>6897.28845908504</v>
      </c>
    </row>
    <row r="218" customFormat="false" ht="12.8" hidden="false" customHeight="false" outlineLevel="0" collapsed="false">
      <c r="A218" s="67" t="n">
        <v>214</v>
      </c>
      <c r="B218" s="68" t="n">
        <f aca="false">EOMONTH(Input!$C$7,A218)</f>
        <v>49429</v>
      </c>
      <c r="C218" s="67" t="n">
        <f aca="false">DATEDIF(Input!$C$23,$B218,"Y")</f>
        <v>57</v>
      </c>
      <c r="E218" s="69" t="n">
        <f aca="false">IF($B218&gt;Input!$C$28,0,Input!$C$24*(1+Input!$C$26/100)^(DATEDIF(Input!$C$7,$B218,"Y")))</f>
        <v>9801.68993434697</v>
      </c>
      <c r="F218" s="69" t="n">
        <f aca="false">-1*($E218*(Input!$C$11/100))</f>
        <v>-607.704775929512</v>
      </c>
      <c r="G218" s="69" t="n">
        <f aca="false">-1*($E218*(Input!$C$12/100))</f>
        <v>-142.124504048031</v>
      </c>
      <c r="H218" s="69" t="n">
        <f aca="false">IF($B218&gt;Input!$C$28,2*(Input!$C$27*(1+Input!$C$14/100)^(DATEDIF(Input!$C$7,$B218,"Y"))),(Input!$C$27*(1+Input!$C$14/100)^(DATEDIF(Input!$C$7,$B218,"Y"))))</f>
        <v>-323.45576783345</v>
      </c>
      <c r="I218" s="69" t="n">
        <f aca="false">IF($B218&gt;Input!$C$28,0,IF($E218*(Input!$C$32/100)&gt;(Input!$C$13/12),-1*(Input!$C$13/12),-1*$E218*(Input!$C$32/100)))</f>
        <v>-490.084496717349</v>
      </c>
      <c r="J218" s="69" t="n">
        <f aca="false">IF($B218&gt;Input!$C$28,0,(-1)*($E218+$H218+$I218)*(Input!$C$9/100))</f>
        <v>-898.814966979618</v>
      </c>
      <c r="K218" s="69" t="n">
        <f aca="false">IF($B218&gt;Input!$C$28,0,(-1)*($E218+$H218+$I218)*(Input!$C$10/100))</f>
        <v>-442.216963753972</v>
      </c>
      <c r="L218" s="69" t="n">
        <f aca="false">$E218+$F218+$G218+$H218+$I218+$J218+$K218</f>
        <v>6897.28845908504</v>
      </c>
    </row>
    <row r="219" customFormat="false" ht="12.8" hidden="false" customHeight="false" outlineLevel="0" collapsed="false">
      <c r="A219" s="67" t="n">
        <v>215</v>
      </c>
      <c r="B219" s="68" t="n">
        <f aca="false">EOMONTH(Input!$C$7,A219)</f>
        <v>49460</v>
      </c>
      <c r="C219" s="67" t="n">
        <f aca="false">DATEDIF(Input!$C$23,$B219,"Y")</f>
        <v>58</v>
      </c>
      <c r="E219" s="69" t="n">
        <f aca="false">IF($B219&gt;Input!$C$28,0,Input!$C$24*(1+Input!$C$26/100)^(DATEDIF(Input!$C$7,$B219,"Y")))</f>
        <v>9801.68993434697</v>
      </c>
      <c r="F219" s="69" t="n">
        <f aca="false">-1*($E219*(Input!$C$11/100))</f>
        <v>-607.704775929512</v>
      </c>
      <c r="G219" s="69" t="n">
        <f aca="false">-1*($E219*(Input!$C$12/100))</f>
        <v>-142.124504048031</v>
      </c>
      <c r="H219" s="69" t="n">
        <f aca="false">IF($B219&gt;Input!$C$28,2*(Input!$C$27*(1+Input!$C$14/100)^(DATEDIF(Input!$C$7,$B219,"Y"))),(Input!$C$27*(1+Input!$C$14/100)^(DATEDIF(Input!$C$7,$B219,"Y"))))</f>
        <v>-323.45576783345</v>
      </c>
      <c r="I219" s="69" t="n">
        <f aca="false">IF($B219&gt;Input!$C$28,0,IF($E219*(Input!$C$32/100)&gt;(Input!$C$13/12),-1*(Input!$C$13/12),-1*$E219*(Input!$C$32/100)))</f>
        <v>-490.084496717349</v>
      </c>
      <c r="J219" s="69" t="n">
        <f aca="false">IF($B219&gt;Input!$C$28,0,(-1)*($E219+$H219+$I219)*(Input!$C$9/100))</f>
        <v>-898.814966979618</v>
      </c>
      <c r="K219" s="69" t="n">
        <f aca="false">IF($B219&gt;Input!$C$28,0,(-1)*($E219+$H219+$I219)*(Input!$C$10/100))</f>
        <v>-442.216963753972</v>
      </c>
      <c r="L219" s="69" t="n">
        <f aca="false">$E219+$F219+$G219+$H219+$I219+$J219+$K219</f>
        <v>6897.28845908504</v>
      </c>
    </row>
    <row r="220" customFormat="false" ht="12.8" hidden="false" customHeight="false" outlineLevel="0" collapsed="false">
      <c r="A220" s="67" t="n">
        <v>216</v>
      </c>
      <c r="B220" s="68" t="n">
        <f aca="false">EOMONTH(Input!$C$7,A220)</f>
        <v>49490</v>
      </c>
      <c r="C220" s="67" t="n">
        <f aca="false">DATEDIF(Input!$C$23,$B220,"Y")</f>
        <v>58</v>
      </c>
      <c r="E220" s="69" t="n">
        <f aca="false">IF($B220&gt;Input!$C$28,0,Input!$C$24*(1+Input!$C$26/100)^(DATEDIF(Input!$C$7,$B220,"Y")))</f>
        <v>9997.72373303391</v>
      </c>
      <c r="F220" s="69" t="n">
        <f aca="false">-1*($E220*(Input!$C$11/100))</f>
        <v>-619.858871448103</v>
      </c>
      <c r="G220" s="69" t="n">
        <f aca="false">-1*($E220*(Input!$C$12/100))</f>
        <v>-144.966994128992</v>
      </c>
      <c r="H220" s="69" t="n">
        <f aca="false">IF($B220&gt;Input!$C$28,2*(Input!$C$27*(1+Input!$C$14/100)^(DATEDIF(Input!$C$7,$B220,"Y"))),(Input!$C$27*(1+Input!$C$14/100)^(DATEDIF(Input!$C$7,$B220,"Y"))))</f>
        <v>-329.924883190119</v>
      </c>
      <c r="I220" s="69" t="n">
        <f aca="false">IF($B220&gt;Input!$C$28,0,IF($E220*(Input!$C$32/100)&gt;(Input!$C$13/12),-1*(Input!$C$13/12),-1*$E220*(Input!$C$32/100)))</f>
        <v>-499.886186651696</v>
      </c>
      <c r="J220" s="69" t="n">
        <f aca="false">IF($B220&gt;Input!$C$28,0,(-1)*($E220+$H220+$I220)*(Input!$C$9/100))</f>
        <v>-916.79126631921</v>
      </c>
      <c r="K220" s="69" t="n">
        <f aca="false">IF($B220&gt;Input!$C$28,0,(-1)*($E220+$H220+$I220)*(Input!$C$10/100))</f>
        <v>-451.061303029051</v>
      </c>
      <c r="L220" s="69" t="n">
        <f aca="false">$E220+$F220+$G220+$H220+$I220+$J220+$K220</f>
        <v>7035.23422826674</v>
      </c>
    </row>
    <row r="221" customFormat="false" ht="12.8" hidden="false" customHeight="false" outlineLevel="0" collapsed="false">
      <c r="A221" s="67" t="n">
        <v>217</v>
      </c>
      <c r="B221" s="68" t="n">
        <f aca="false">EOMONTH(Input!$C$7,A221)</f>
        <v>49521</v>
      </c>
      <c r="C221" s="67" t="n">
        <f aca="false">DATEDIF(Input!$C$23,$B221,"Y")</f>
        <v>58</v>
      </c>
      <c r="E221" s="69" t="n">
        <f aca="false">IF($B221&gt;Input!$C$28,0,Input!$C$24*(1+Input!$C$26/100)^(DATEDIF(Input!$C$7,$B221,"Y")))</f>
        <v>9997.72373303391</v>
      </c>
      <c r="F221" s="69" t="n">
        <f aca="false">-1*($E221*(Input!$C$11/100))</f>
        <v>-619.858871448103</v>
      </c>
      <c r="G221" s="69" t="n">
        <f aca="false">-1*($E221*(Input!$C$12/100))</f>
        <v>-144.966994128992</v>
      </c>
      <c r="H221" s="69" t="n">
        <f aca="false">IF($B221&gt;Input!$C$28,2*(Input!$C$27*(1+Input!$C$14/100)^(DATEDIF(Input!$C$7,$B221,"Y"))),(Input!$C$27*(1+Input!$C$14/100)^(DATEDIF(Input!$C$7,$B221,"Y"))))</f>
        <v>-329.924883190119</v>
      </c>
      <c r="I221" s="69" t="n">
        <f aca="false">IF($B221&gt;Input!$C$28,0,IF($E221*(Input!$C$32/100)&gt;(Input!$C$13/12),-1*(Input!$C$13/12),-1*$E221*(Input!$C$32/100)))</f>
        <v>-499.886186651696</v>
      </c>
      <c r="J221" s="69" t="n">
        <f aca="false">IF($B221&gt;Input!$C$28,0,(-1)*($E221+$H221+$I221)*(Input!$C$9/100))</f>
        <v>-916.79126631921</v>
      </c>
      <c r="K221" s="69" t="n">
        <f aca="false">IF($B221&gt;Input!$C$28,0,(-1)*($E221+$H221+$I221)*(Input!$C$10/100))</f>
        <v>-451.061303029051</v>
      </c>
      <c r="L221" s="69" t="n">
        <f aca="false">$E221+$F221+$G221+$H221+$I221+$J221+$K221</f>
        <v>7035.23422826674</v>
      </c>
    </row>
    <row r="222" customFormat="false" ht="12.8" hidden="false" customHeight="false" outlineLevel="0" collapsed="false">
      <c r="A222" s="67" t="n">
        <v>218</v>
      </c>
      <c r="B222" s="68" t="n">
        <f aca="false">EOMONTH(Input!$C$7,A222)</f>
        <v>49552</v>
      </c>
      <c r="C222" s="67" t="n">
        <f aca="false">DATEDIF(Input!$C$23,$B222,"Y")</f>
        <v>58</v>
      </c>
      <c r="E222" s="69" t="n">
        <f aca="false">IF($B222&gt;Input!$C$28,0,Input!$C$24*(1+Input!$C$26/100)^(DATEDIF(Input!$C$7,$B222,"Y")))</f>
        <v>9997.72373303391</v>
      </c>
      <c r="F222" s="69" t="n">
        <f aca="false">-1*($E222*(Input!$C$11/100))</f>
        <v>-619.858871448103</v>
      </c>
      <c r="G222" s="69" t="n">
        <f aca="false">-1*($E222*(Input!$C$12/100))</f>
        <v>-144.966994128992</v>
      </c>
      <c r="H222" s="69" t="n">
        <f aca="false">IF($B222&gt;Input!$C$28,2*(Input!$C$27*(1+Input!$C$14/100)^(DATEDIF(Input!$C$7,$B222,"Y"))),(Input!$C$27*(1+Input!$C$14/100)^(DATEDIF(Input!$C$7,$B222,"Y"))))</f>
        <v>-329.924883190119</v>
      </c>
      <c r="I222" s="69" t="n">
        <f aca="false">IF($B222&gt;Input!$C$28,0,IF($E222*(Input!$C$32/100)&gt;(Input!$C$13/12),-1*(Input!$C$13/12),-1*$E222*(Input!$C$32/100)))</f>
        <v>-499.886186651696</v>
      </c>
      <c r="J222" s="69" t="n">
        <f aca="false">IF($B222&gt;Input!$C$28,0,(-1)*($E222+$H222+$I222)*(Input!$C$9/100))</f>
        <v>-916.79126631921</v>
      </c>
      <c r="K222" s="69" t="n">
        <f aca="false">IF($B222&gt;Input!$C$28,0,(-1)*($E222+$H222+$I222)*(Input!$C$10/100))</f>
        <v>-451.061303029051</v>
      </c>
      <c r="L222" s="69" t="n">
        <f aca="false">$E222+$F222+$G222+$H222+$I222+$J222+$K222</f>
        <v>7035.23422826674</v>
      </c>
    </row>
    <row r="223" customFormat="false" ht="12.8" hidden="false" customHeight="false" outlineLevel="0" collapsed="false">
      <c r="A223" s="67" t="n">
        <v>219</v>
      </c>
      <c r="B223" s="68" t="n">
        <f aca="false">EOMONTH(Input!$C$7,A223)</f>
        <v>49582</v>
      </c>
      <c r="C223" s="67" t="n">
        <f aca="false">DATEDIF(Input!$C$23,$B223,"Y")</f>
        <v>58</v>
      </c>
      <c r="E223" s="69" t="n">
        <f aca="false">IF($B223&gt;Input!$C$28,0,Input!$C$24*(1+Input!$C$26/100)^(DATEDIF(Input!$C$7,$B223,"Y")))</f>
        <v>9997.72373303391</v>
      </c>
      <c r="F223" s="69" t="n">
        <f aca="false">-1*($E223*(Input!$C$11/100))</f>
        <v>-619.858871448103</v>
      </c>
      <c r="G223" s="69" t="n">
        <f aca="false">-1*($E223*(Input!$C$12/100))</f>
        <v>-144.966994128992</v>
      </c>
      <c r="H223" s="69" t="n">
        <f aca="false">IF($B223&gt;Input!$C$28,2*(Input!$C$27*(1+Input!$C$14/100)^(DATEDIF(Input!$C$7,$B223,"Y"))),(Input!$C$27*(1+Input!$C$14/100)^(DATEDIF(Input!$C$7,$B223,"Y"))))</f>
        <v>-329.924883190119</v>
      </c>
      <c r="I223" s="69" t="n">
        <f aca="false">IF($B223&gt;Input!$C$28,0,IF($E223*(Input!$C$32/100)&gt;(Input!$C$13/12),-1*(Input!$C$13/12),-1*$E223*(Input!$C$32/100)))</f>
        <v>-499.886186651696</v>
      </c>
      <c r="J223" s="69" t="n">
        <f aca="false">IF($B223&gt;Input!$C$28,0,(-1)*($E223+$H223+$I223)*(Input!$C$9/100))</f>
        <v>-916.79126631921</v>
      </c>
      <c r="K223" s="69" t="n">
        <f aca="false">IF($B223&gt;Input!$C$28,0,(-1)*($E223+$H223+$I223)*(Input!$C$10/100))</f>
        <v>-451.061303029051</v>
      </c>
      <c r="L223" s="69" t="n">
        <f aca="false">$E223+$F223+$G223+$H223+$I223+$J223+$K223</f>
        <v>7035.23422826674</v>
      </c>
    </row>
    <row r="224" customFormat="false" ht="12.8" hidden="false" customHeight="false" outlineLevel="0" collapsed="false">
      <c r="A224" s="67" t="n">
        <v>220</v>
      </c>
      <c r="B224" s="68" t="n">
        <f aca="false">EOMONTH(Input!$C$7,A224)</f>
        <v>49613</v>
      </c>
      <c r="C224" s="67" t="n">
        <f aca="false">DATEDIF(Input!$C$23,$B224,"Y")</f>
        <v>58</v>
      </c>
      <c r="E224" s="69" t="n">
        <f aca="false">IF($B224&gt;Input!$C$28,0,Input!$C$24*(1+Input!$C$26/100)^(DATEDIF(Input!$C$7,$B224,"Y")))</f>
        <v>9997.72373303391</v>
      </c>
      <c r="F224" s="69" t="n">
        <f aca="false">-1*($E224*(Input!$C$11/100))</f>
        <v>-619.858871448103</v>
      </c>
      <c r="G224" s="69" t="n">
        <f aca="false">-1*($E224*(Input!$C$12/100))</f>
        <v>-144.966994128992</v>
      </c>
      <c r="H224" s="69" t="n">
        <f aca="false">IF($B224&gt;Input!$C$28,2*(Input!$C$27*(1+Input!$C$14/100)^(DATEDIF(Input!$C$7,$B224,"Y"))),(Input!$C$27*(1+Input!$C$14/100)^(DATEDIF(Input!$C$7,$B224,"Y"))))</f>
        <v>-329.924883190119</v>
      </c>
      <c r="I224" s="69" t="n">
        <f aca="false">IF($B224&gt;Input!$C$28,0,IF($E224*(Input!$C$32/100)&gt;(Input!$C$13/12),-1*(Input!$C$13/12),-1*$E224*(Input!$C$32/100)))</f>
        <v>-499.886186651696</v>
      </c>
      <c r="J224" s="69" t="n">
        <f aca="false">IF($B224&gt;Input!$C$28,0,(-1)*($E224+$H224+$I224)*(Input!$C$9/100))</f>
        <v>-916.79126631921</v>
      </c>
      <c r="K224" s="69" t="n">
        <f aca="false">IF($B224&gt;Input!$C$28,0,(-1)*($E224+$H224+$I224)*(Input!$C$10/100))</f>
        <v>-451.061303029051</v>
      </c>
      <c r="L224" s="69" t="n">
        <f aca="false">$E224+$F224+$G224+$H224+$I224+$J224+$K224</f>
        <v>7035.23422826674</v>
      </c>
    </row>
    <row r="225" customFormat="false" ht="12.8" hidden="false" customHeight="false" outlineLevel="0" collapsed="false">
      <c r="A225" s="67" t="n">
        <v>221</v>
      </c>
      <c r="B225" s="68" t="n">
        <f aca="false">EOMONTH(Input!$C$7,A225)</f>
        <v>49643</v>
      </c>
      <c r="C225" s="67" t="n">
        <f aca="false">DATEDIF(Input!$C$23,$B225,"Y")</f>
        <v>58</v>
      </c>
      <c r="E225" s="69" t="n">
        <f aca="false">IF($B225&gt;Input!$C$28,0,Input!$C$24*(1+Input!$C$26/100)^(DATEDIF(Input!$C$7,$B225,"Y")))</f>
        <v>9997.72373303391</v>
      </c>
      <c r="F225" s="69" t="n">
        <f aca="false">-1*($E225*(Input!$C$11/100))</f>
        <v>-619.858871448103</v>
      </c>
      <c r="G225" s="69" t="n">
        <f aca="false">-1*($E225*(Input!$C$12/100))</f>
        <v>-144.966994128992</v>
      </c>
      <c r="H225" s="69" t="n">
        <f aca="false">IF($B225&gt;Input!$C$28,2*(Input!$C$27*(1+Input!$C$14/100)^(DATEDIF(Input!$C$7,$B225,"Y"))),(Input!$C$27*(1+Input!$C$14/100)^(DATEDIF(Input!$C$7,$B225,"Y"))))</f>
        <v>-329.924883190119</v>
      </c>
      <c r="I225" s="69" t="n">
        <f aca="false">IF($B225&gt;Input!$C$28,0,IF($E225*(Input!$C$32/100)&gt;(Input!$C$13/12),-1*(Input!$C$13/12),-1*$E225*(Input!$C$32/100)))</f>
        <v>-499.886186651696</v>
      </c>
      <c r="J225" s="69" t="n">
        <f aca="false">IF($B225&gt;Input!$C$28,0,(-1)*($E225+$H225+$I225)*(Input!$C$9/100))</f>
        <v>-916.79126631921</v>
      </c>
      <c r="K225" s="69" t="n">
        <f aca="false">IF($B225&gt;Input!$C$28,0,(-1)*($E225+$H225+$I225)*(Input!$C$10/100))</f>
        <v>-451.061303029051</v>
      </c>
      <c r="L225" s="69" t="n">
        <f aca="false">$E225+$F225+$G225+$H225+$I225+$J225+$K225</f>
        <v>7035.23422826674</v>
      </c>
    </row>
    <row r="226" customFormat="false" ht="12.8" hidden="false" customHeight="false" outlineLevel="0" collapsed="false">
      <c r="A226" s="67" t="n">
        <v>222</v>
      </c>
      <c r="B226" s="68" t="n">
        <f aca="false">EOMONTH(Input!$C$7,A226)</f>
        <v>49674</v>
      </c>
      <c r="C226" s="67" t="n">
        <f aca="false">DATEDIF(Input!$C$23,$B226,"Y")</f>
        <v>58</v>
      </c>
      <c r="E226" s="69" t="n">
        <f aca="false">IF($B226&gt;Input!$C$28,0,Input!$C$24*(1+Input!$C$26/100)^(DATEDIF(Input!$C$7,$B226,"Y")))</f>
        <v>9997.72373303391</v>
      </c>
      <c r="F226" s="69" t="n">
        <f aca="false">-1*($E226*(Input!$C$11/100))</f>
        <v>-619.858871448103</v>
      </c>
      <c r="G226" s="69" t="n">
        <f aca="false">-1*($E226*(Input!$C$12/100))</f>
        <v>-144.966994128992</v>
      </c>
      <c r="H226" s="69" t="n">
        <f aca="false">IF($B226&gt;Input!$C$28,2*(Input!$C$27*(1+Input!$C$14/100)^(DATEDIF(Input!$C$7,$B226,"Y"))),(Input!$C$27*(1+Input!$C$14/100)^(DATEDIF(Input!$C$7,$B226,"Y"))))</f>
        <v>-329.924883190119</v>
      </c>
      <c r="I226" s="69" t="n">
        <f aca="false">IF($B226&gt;Input!$C$28,0,IF($E226*(Input!$C$32/100)&gt;(Input!$C$13/12),-1*(Input!$C$13/12),-1*$E226*(Input!$C$32/100)))</f>
        <v>-499.886186651696</v>
      </c>
      <c r="J226" s="69" t="n">
        <f aca="false">IF($B226&gt;Input!$C$28,0,(-1)*($E226+$H226+$I226)*(Input!$C$9/100))</f>
        <v>-916.79126631921</v>
      </c>
      <c r="K226" s="69" t="n">
        <f aca="false">IF($B226&gt;Input!$C$28,0,(-1)*($E226+$H226+$I226)*(Input!$C$10/100))</f>
        <v>-451.061303029051</v>
      </c>
      <c r="L226" s="69" t="n">
        <f aca="false">$E226+$F226+$G226+$H226+$I226+$J226+$K226</f>
        <v>7035.23422826674</v>
      </c>
    </row>
    <row r="227" customFormat="false" ht="12.8" hidden="false" customHeight="false" outlineLevel="0" collapsed="false">
      <c r="A227" s="67" t="n">
        <v>223</v>
      </c>
      <c r="B227" s="68" t="n">
        <f aca="false">EOMONTH(Input!$C$7,A227)</f>
        <v>49705</v>
      </c>
      <c r="C227" s="67" t="n">
        <f aca="false">DATEDIF(Input!$C$23,$B227,"Y")</f>
        <v>58</v>
      </c>
      <c r="E227" s="69" t="n">
        <f aca="false">IF($B227&gt;Input!$C$28,0,Input!$C$24*(1+Input!$C$26/100)^(DATEDIF(Input!$C$7,$B227,"Y")))</f>
        <v>9997.72373303391</v>
      </c>
      <c r="F227" s="69" t="n">
        <f aca="false">-1*($E227*(Input!$C$11/100))</f>
        <v>-619.858871448103</v>
      </c>
      <c r="G227" s="69" t="n">
        <f aca="false">-1*($E227*(Input!$C$12/100))</f>
        <v>-144.966994128992</v>
      </c>
      <c r="H227" s="69" t="n">
        <f aca="false">IF($B227&gt;Input!$C$28,2*(Input!$C$27*(1+Input!$C$14/100)^(DATEDIF(Input!$C$7,$B227,"Y"))),(Input!$C$27*(1+Input!$C$14/100)^(DATEDIF(Input!$C$7,$B227,"Y"))))</f>
        <v>-329.924883190119</v>
      </c>
      <c r="I227" s="69" t="n">
        <f aca="false">IF($B227&gt;Input!$C$28,0,IF($E227*(Input!$C$32/100)&gt;(Input!$C$13/12),-1*(Input!$C$13/12),-1*$E227*(Input!$C$32/100)))</f>
        <v>-499.886186651696</v>
      </c>
      <c r="J227" s="69" t="n">
        <f aca="false">IF($B227&gt;Input!$C$28,0,(-1)*($E227+$H227+$I227)*(Input!$C$9/100))</f>
        <v>-916.79126631921</v>
      </c>
      <c r="K227" s="69" t="n">
        <f aca="false">IF($B227&gt;Input!$C$28,0,(-1)*($E227+$H227+$I227)*(Input!$C$10/100))</f>
        <v>-451.061303029051</v>
      </c>
      <c r="L227" s="69" t="n">
        <f aca="false">$E227+$F227+$G227+$H227+$I227+$J227+$K227</f>
        <v>7035.23422826674</v>
      </c>
    </row>
    <row r="228" customFormat="false" ht="12.8" hidden="false" customHeight="false" outlineLevel="0" collapsed="false">
      <c r="A228" s="67" t="n">
        <v>224</v>
      </c>
      <c r="B228" s="68" t="n">
        <f aca="false">EOMONTH(Input!$C$7,A228)</f>
        <v>49734</v>
      </c>
      <c r="C228" s="67" t="n">
        <f aca="false">DATEDIF(Input!$C$23,$B228,"Y")</f>
        <v>58</v>
      </c>
      <c r="E228" s="69" t="n">
        <f aca="false">IF($B228&gt;Input!$C$28,0,Input!$C$24*(1+Input!$C$26/100)^(DATEDIF(Input!$C$7,$B228,"Y")))</f>
        <v>9997.72373303391</v>
      </c>
      <c r="F228" s="69" t="n">
        <f aca="false">-1*($E228*(Input!$C$11/100))</f>
        <v>-619.858871448103</v>
      </c>
      <c r="G228" s="69" t="n">
        <f aca="false">-1*($E228*(Input!$C$12/100))</f>
        <v>-144.966994128992</v>
      </c>
      <c r="H228" s="69" t="n">
        <f aca="false">IF($B228&gt;Input!$C$28,2*(Input!$C$27*(1+Input!$C$14/100)^(DATEDIF(Input!$C$7,$B228,"Y"))),(Input!$C$27*(1+Input!$C$14/100)^(DATEDIF(Input!$C$7,$B228,"Y"))))</f>
        <v>-329.924883190119</v>
      </c>
      <c r="I228" s="69" t="n">
        <f aca="false">IF($B228&gt;Input!$C$28,0,IF($E228*(Input!$C$32/100)&gt;(Input!$C$13/12),-1*(Input!$C$13/12),-1*$E228*(Input!$C$32/100)))</f>
        <v>-499.886186651696</v>
      </c>
      <c r="J228" s="69" t="n">
        <f aca="false">IF($B228&gt;Input!$C$28,0,(-1)*($E228+$H228+$I228)*(Input!$C$9/100))</f>
        <v>-916.79126631921</v>
      </c>
      <c r="K228" s="69" t="n">
        <f aca="false">IF($B228&gt;Input!$C$28,0,(-1)*($E228+$H228+$I228)*(Input!$C$10/100))</f>
        <v>-451.061303029051</v>
      </c>
      <c r="L228" s="69" t="n">
        <f aca="false">$E228+$F228+$G228+$H228+$I228+$J228+$K228</f>
        <v>7035.23422826674</v>
      </c>
    </row>
    <row r="229" customFormat="false" ht="12.8" hidden="false" customHeight="false" outlineLevel="0" collapsed="false">
      <c r="A229" s="67" t="n">
        <v>225</v>
      </c>
      <c r="B229" s="68" t="n">
        <f aca="false">EOMONTH(Input!$C$7,A229)</f>
        <v>49765</v>
      </c>
      <c r="C229" s="67" t="n">
        <f aca="false">DATEDIF(Input!$C$23,$B229,"Y")</f>
        <v>58</v>
      </c>
      <c r="E229" s="69" t="n">
        <f aca="false">IF($B229&gt;Input!$C$28,0,Input!$C$24*(1+Input!$C$26/100)^(DATEDIF(Input!$C$7,$B229,"Y")))</f>
        <v>9997.72373303391</v>
      </c>
      <c r="F229" s="69" t="n">
        <f aca="false">-1*($E229*(Input!$C$11/100))</f>
        <v>-619.858871448103</v>
      </c>
      <c r="G229" s="69" t="n">
        <f aca="false">-1*($E229*(Input!$C$12/100))</f>
        <v>-144.966994128992</v>
      </c>
      <c r="H229" s="69" t="n">
        <f aca="false">IF($B229&gt;Input!$C$28,2*(Input!$C$27*(1+Input!$C$14/100)^(DATEDIF(Input!$C$7,$B229,"Y"))),(Input!$C$27*(1+Input!$C$14/100)^(DATEDIF(Input!$C$7,$B229,"Y"))))</f>
        <v>-329.924883190119</v>
      </c>
      <c r="I229" s="69" t="n">
        <f aca="false">IF($B229&gt;Input!$C$28,0,IF($E229*(Input!$C$32/100)&gt;(Input!$C$13/12),-1*(Input!$C$13/12),-1*$E229*(Input!$C$32/100)))</f>
        <v>-499.886186651696</v>
      </c>
      <c r="J229" s="69" t="n">
        <f aca="false">IF($B229&gt;Input!$C$28,0,(-1)*($E229+$H229+$I229)*(Input!$C$9/100))</f>
        <v>-916.79126631921</v>
      </c>
      <c r="K229" s="69" t="n">
        <f aca="false">IF($B229&gt;Input!$C$28,0,(-1)*($E229+$H229+$I229)*(Input!$C$10/100))</f>
        <v>-451.061303029051</v>
      </c>
      <c r="L229" s="69" t="n">
        <f aca="false">$E229+$F229+$G229+$H229+$I229+$J229+$K229</f>
        <v>7035.23422826674</v>
      </c>
    </row>
    <row r="230" customFormat="false" ht="12.8" hidden="false" customHeight="false" outlineLevel="0" collapsed="false">
      <c r="A230" s="67" t="n">
        <v>226</v>
      </c>
      <c r="B230" s="68" t="n">
        <f aca="false">EOMONTH(Input!$C$7,A230)</f>
        <v>49795</v>
      </c>
      <c r="C230" s="67" t="n">
        <f aca="false">DATEDIF(Input!$C$23,$B230,"Y")</f>
        <v>58</v>
      </c>
      <c r="E230" s="69" t="n">
        <f aca="false">IF($B230&gt;Input!$C$28,0,Input!$C$24*(1+Input!$C$26/100)^(DATEDIF(Input!$C$7,$B230,"Y")))</f>
        <v>9997.72373303391</v>
      </c>
      <c r="F230" s="69" t="n">
        <f aca="false">-1*($E230*(Input!$C$11/100))</f>
        <v>-619.858871448103</v>
      </c>
      <c r="G230" s="69" t="n">
        <f aca="false">-1*($E230*(Input!$C$12/100))</f>
        <v>-144.966994128992</v>
      </c>
      <c r="H230" s="69" t="n">
        <f aca="false">IF($B230&gt;Input!$C$28,2*(Input!$C$27*(1+Input!$C$14/100)^(DATEDIF(Input!$C$7,$B230,"Y"))),(Input!$C$27*(1+Input!$C$14/100)^(DATEDIF(Input!$C$7,$B230,"Y"))))</f>
        <v>-329.924883190119</v>
      </c>
      <c r="I230" s="69" t="n">
        <f aca="false">IF($B230&gt;Input!$C$28,0,IF($E230*(Input!$C$32/100)&gt;(Input!$C$13/12),-1*(Input!$C$13/12),-1*$E230*(Input!$C$32/100)))</f>
        <v>-499.886186651696</v>
      </c>
      <c r="J230" s="69" t="n">
        <f aca="false">IF($B230&gt;Input!$C$28,0,(-1)*($E230+$H230+$I230)*(Input!$C$9/100))</f>
        <v>-916.79126631921</v>
      </c>
      <c r="K230" s="69" t="n">
        <f aca="false">IF($B230&gt;Input!$C$28,0,(-1)*($E230+$H230+$I230)*(Input!$C$10/100))</f>
        <v>-451.061303029051</v>
      </c>
      <c r="L230" s="69" t="n">
        <f aca="false">$E230+$F230+$G230+$H230+$I230+$J230+$K230</f>
        <v>7035.23422826674</v>
      </c>
    </row>
    <row r="231" customFormat="false" ht="12.8" hidden="false" customHeight="false" outlineLevel="0" collapsed="false">
      <c r="A231" s="67" t="n">
        <v>227</v>
      </c>
      <c r="B231" s="68" t="n">
        <f aca="false">EOMONTH(Input!$C$7,A231)</f>
        <v>49826</v>
      </c>
      <c r="C231" s="67" t="n">
        <f aca="false">DATEDIF(Input!$C$23,$B231,"Y")</f>
        <v>59</v>
      </c>
      <c r="E231" s="69" t="n">
        <f aca="false">IF($B231&gt;Input!$C$28,0,Input!$C$24*(1+Input!$C$26/100)^(DATEDIF(Input!$C$7,$B231,"Y")))</f>
        <v>9997.72373303391</v>
      </c>
      <c r="F231" s="69" t="n">
        <f aca="false">-1*($E231*(Input!$C$11/100))</f>
        <v>-619.858871448103</v>
      </c>
      <c r="G231" s="69" t="n">
        <f aca="false">-1*($E231*(Input!$C$12/100))</f>
        <v>-144.966994128992</v>
      </c>
      <c r="H231" s="69" t="n">
        <f aca="false">IF($B231&gt;Input!$C$28,2*(Input!$C$27*(1+Input!$C$14/100)^(DATEDIF(Input!$C$7,$B231,"Y"))),(Input!$C$27*(1+Input!$C$14/100)^(DATEDIF(Input!$C$7,$B231,"Y"))))</f>
        <v>-329.924883190119</v>
      </c>
      <c r="I231" s="69" t="n">
        <f aca="false">IF($B231&gt;Input!$C$28,0,IF($E231*(Input!$C$32/100)&gt;(Input!$C$13/12),-1*(Input!$C$13/12),-1*$E231*(Input!$C$32/100)))</f>
        <v>-499.886186651696</v>
      </c>
      <c r="J231" s="69" t="n">
        <f aca="false">IF($B231&gt;Input!$C$28,0,(-1)*($E231+$H231+$I231)*(Input!$C$9/100))</f>
        <v>-916.79126631921</v>
      </c>
      <c r="K231" s="69" t="n">
        <f aca="false">IF($B231&gt;Input!$C$28,0,(-1)*($E231+$H231+$I231)*(Input!$C$10/100))</f>
        <v>-451.061303029051</v>
      </c>
      <c r="L231" s="69" t="n">
        <f aca="false">$E231+$F231+$G231+$H231+$I231+$J231+$K231</f>
        <v>7035.23422826674</v>
      </c>
    </row>
    <row r="232" customFormat="false" ht="12.8" hidden="false" customHeight="false" outlineLevel="0" collapsed="false">
      <c r="A232" s="67" t="n">
        <v>228</v>
      </c>
      <c r="B232" s="68" t="n">
        <f aca="false">EOMONTH(Input!$C$7,A232)</f>
        <v>49856</v>
      </c>
      <c r="C232" s="67" t="n">
        <f aca="false">DATEDIF(Input!$C$23,$B232,"Y")</f>
        <v>59</v>
      </c>
      <c r="E232" s="69" t="n">
        <f aca="false">IF($B232&gt;Input!$C$28,0,Input!$C$24*(1+Input!$C$26/100)^(DATEDIF(Input!$C$7,$B232,"Y")))</f>
        <v>10197.6782076946</v>
      </c>
      <c r="F232" s="69" t="n">
        <f aca="false">-1*($E232*(Input!$C$11/100))</f>
        <v>-632.256048877065</v>
      </c>
      <c r="G232" s="69" t="n">
        <f aca="false">-1*($E232*(Input!$C$12/100))</f>
        <v>-147.866334011572</v>
      </c>
      <c r="H232" s="69" t="n">
        <f aca="false">IF($B232&gt;Input!$C$28,2*(Input!$C$27*(1+Input!$C$14/100)^(DATEDIF(Input!$C$7,$B232,"Y"))),(Input!$C$27*(1+Input!$C$14/100)^(DATEDIF(Input!$C$7,$B232,"Y"))))</f>
        <v>-336.523380853922</v>
      </c>
      <c r="I232" s="69" t="n">
        <f aca="false">IF($B232&gt;Input!$C$28,0,IF($E232*(Input!$C$32/100)&gt;(Input!$C$13/12),-1*(Input!$C$13/12),-1*$E232*(Input!$C$32/100)))</f>
        <v>-509.88391038473</v>
      </c>
      <c r="J232" s="69" t="n">
        <f aca="false">IF($B232&gt;Input!$C$28,0,(-1)*($E232+$H232+$I232)*(Input!$C$9/100))</f>
        <v>-935.127091645594</v>
      </c>
      <c r="K232" s="69" t="n">
        <f aca="false">IF($B232&gt;Input!$C$28,0,(-1)*($E232+$H232+$I232)*(Input!$C$10/100))</f>
        <v>-460.082529089632</v>
      </c>
      <c r="L232" s="69" t="n">
        <f aca="false">$E232+$F232+$G232+$H232+$I232+$J232+$K232</f>
        <v>7175.93891283208</v>
      </c>
    </row>
    <row r="233" customFormat="false" ht="12.8" hidden="false" customHeight="false" outlineLevel="0" collapsed="false">
      <c r="A233" s="67" t="n">
        <v>229</v>
      </c>
      <c r="B233" s="68" t="n">
        <f aca="false">EOMONTH(Input!$C$7,A233)</f>
        <v>49887</v>
      </c>
      <c r="C233" s="67" t="n">
        <f aca="false">DATEDIF(Input!$C$23,$B233,"Y")</f>
        <v>59</v>
      </c>
      <c r="E233" s="69" t="n">
        <f aca="false">IF($B233&gt;Input!$C$28,0,Input!$C$24*(1+Input!$C$26/100)^(DATEDIF(Input!$C$7,$B233,"Y")))</f>
        <v>10197.6782076946</v>
      </c>
      <c r="F233" s="69" t="n">
        <f aca="false">-1*($E233*(Input!$C$11/100))</f>
        <v>-632.256048877065</v>
      </c>
      <c r="G233" s="69" t="n">
        <f aca="false">-1*($E233*(Input!$C$12/100))</f>
        <v>-147.866334011572</v>
      </c>
      <c r="H233" s="69" t="n">
        <f aca="false">IF($B233&gt;Input!$C$28,2*(Input!$C$27*(1+Input!$C$14/100)^(DATEDIF(Input!$C$7,$B233,"Y"))),(Input!$C$27*(1+Input!$C$14/100)^(DATEDIF(Input!$C$7,$B233,"Y"))))</f>
        <v>-336.523380853922</v>
      </c>
      <c r="I233" s="69" t="n">
        <f aca="false">IF($B233&gt;Input!$C$28,0,IF($E233*(Input!$C$32/100)&gt;(Input!$C$13/12),-1*(Input!$C$13/12),-1*$E233*(Input!$C$32/100)))</f>
        <v>-509.88391038473</v>
      </c>
      <c r="J233" s="69" t="n">
        <f aca="false">IF($B233&gt;Input!$C$28,0,(-1)*($E233+$H233+$I233)*(Input!$C$9/100))</f>
        <v>-935.127091645594</v>
      </c>
      <c r="K233" s="69" t="n">
        <f aca="false">IF($B233&gt;Input!$C$28,0,(-1)*($E233+$H233+$I233)*(Input!$C$10/100))</f>
        <v>-460.082529089632</v>
      </c>
      <c r="L233" s="69" t="n">
        <f aca="false">$E233+$F233+$G233+$H233+$I233+$J233+$K233</f>
        <v>7175.93891283208</v>
      </c>
    </row>
    <row r="234" customFormat="false" ht="12.8" hidden="false" customHeight="false" outlineLevel="0" collapsed="false">
      <c r="A234" s="67" t="n">
        <v>230</v>
      </c>
      <c r="B234" s="68" t="n">
        <f aca="false">EOMONTH(Input!$C$7,A234)</f>
        <v>49918</v>
      </c>
      <c r="C234" s="67" t="n">
        <f aca="false">DATEDIF(Input!$C$23,$B234,"Y")</f>
        <v>59</v>
      </c>
      <c r="E234" s="69" t="n">
        <f aca="false">IF($B234&gt;Input!$C$28,0,Input!$C$24*(1+Input!$C$26/100)^(DATEDIF(Input!$C$7,$B234,"Y")))</f>
        <v>10197.6782076946</v>
      </c>
      <c r="F234" s="69" t="n">
        <f aca="false">-1*($E234*(Input!$C$11/100))</f>
        <v>-632.256048877065</v>
      </c>
      <c r="G234" s="69" t="n">
        <f aca="false">-1*($E234*(Input!$C$12/100))</f>
        <v>-147.866334011572</v>
      </c>
      <c r="H234" s="69" t="n">
        <f aca="false">IF($B234&gt;Input!$C$28,2*(Input!$C$27*(1+Input!$C$14/100)^(DATEDIF(Input!$C$7,$B234,"Y"))),(Input!$C$27*(1+Input!$C$14/100)^(DATEDIF(Input!$C$7,$B234,"Y"))))</f>
        <v>-336.523380853922</v>
      </c>
      <c r="I234" s="69" t="n">
        <f aca="false">IF($B234&gt;Input!$C$28,0,IF($E234*(Input!$C$32/100)&gt;(Input!$C$13/12),-1*(Input!$C$13/12),-1*$E234*(Input!$C$32/100)))</f>
        <v>-509.88391038473</v>
      </c>
      <c r="J234" s="69" t="n">
        <f aca="false">IF($B234&gt;Input!$C$28,0,(-1)*($E234+$H234+$I234)*(Input!$C$9/100))</f>
        <v>-935.127091645594</v>
      </c>
      <c r="K234" s="69" t="n">
        <f aca="false">IF($B234&gt;Input!$C$28,0,(-1)*($E234+$H234+$I234)*(Input!$C$10/100))</f>
        <v>-460.082529089632</v>
      </c>
      <c r="L234" s="69" t="n">
        <f aca="false">$E234+$F234+$G234+$H234+$I234+$J234+$K234</f>
        <v>7175.93891283208</v>
      </c>
    </row>
    <row r="235" customFormat="false" ht="12.8" hidden="false" customHeight="false" outlineLevel="0" collapsed="false">
      <c r="A235" s="67" t="n">
        <v>231</v>
      </c>
      <c r="B235" s="68" t="n">
        <f aca="false">EOMONTH(Input!$C$7,A235)</f>
        <v>49948</v>
      </c>
      <c r="C235" s="67" t="n">
        <f aca="false">DATEDIF(Input!$C$23,$B235,"Y")</f>
        <v>59</v>
      </c>
      <c r="E235" s="69" t="n">
        <f aca="false">IF($B235&gt;Input!$C$28,0,Input!$C$24*(1+Input!$C$26/100)^(DATEDIF(Input!$C$7,$B235,"Y")))</f>
        <v>10197.6782076946</v>
      </c>
      <c r="F235" s="69" t="n">
        <f aca="false">-1*($E235*(Input!$C$11/100))</f>
        <v>-632.256048877065</v>
      </c>
      <c r="G235" s="69" t="n">
        <f aca="false">-1*($E235*(Input!$C$12/100))</f>
        <v>-147.866334011572</v>
      </c>
      <c r="H235" s="69" t="n">
        <f aca="false">IF($B235&gt;Input!$C$28,2*(Input!$C$27*(1+Input!$C$14/100)^(DATEDIF(Input!$C$7,$B235,"Y"))),(Input!$C$27*(1+Input!$C$14/100)^(DATEDIF(Input!$C$7,$B235,"Y"))))</f>
        <v>-336.523380853922</v>
      </c>
      <c r="I235" s="69" t="n">
        <f aca="false">IF($B235&gt;Input!$C$28,0,IF($E235*(Input!$C$32/100)&gt;(Input!$C$13/12),-1*(Input!$C$13/12),-1*$E235*(Input!$C$32/100)))</f>
        <v>-509.88391038473</v>
      </c>
      <c r="J235" s="69" t="n">
        <f aca="false">IF($B235&gt;Input!$C$28,0,(-1)*($E235+$H235+$I235)*(Input!$C$9/100))</f>
        <v>-935.127091645594</v>
      </c>
      <c r="K235" s="69" t="n">
        <f aca="false">IF($B235&gt;Input!$C$28,0,(-1)*($E235+$H235+$I235)*(Input!$C$10/100))</f>
        <v>-460.082529089632</v>
      </c>
      <c r="L235" s="69" t="n">
        <f aca="false">$E235+$F235+$G235+$H235+$I235+$J235+$K235</f>
        <v>7175.93891283208</v>
      </c>
    </row>
    <row r="236" customFormat="false" ht="12.8" hidden="false" customHeight="false" outlineLevel="0" collapsed="false">
      <c r="A236" s="67" t="n">
        <v>232</v>
      </c>
      <c r="B236" s="68" t="n">
        <f aca="false">EOMONTH(Input!$C$7,A236)</f>
        <v>49979</v>
      </c>
      <c r="C236" s="67" t="n">
        <f aca="false">DATEDIF(Input!$C$23,$B236,"Y")</f>
        <v>59</v>
      </c>
      <c r="E236" s="69" t="n">
        <f aca="false">IF($B236&gt;Input!$C$28,0,Input!$C$24*(1+Input!$C$26/100)^(DATEDIF(Input!$C$7,$B236,"Y")))</f>
        <v>10197.6782076946</v>
      </c>
      <c r="F236" s="69" t="n">
        <f aca="false">-1*($E236*(Input!$C$11/100))</f>
        <v>-632.256048877065</v>
      </c>
      <c r="G236" s="69" t="n">
        <f aca="false">-1*($E236*(Input!$C$12/100))</f>
        <v>-147.866334011572</v>
      </c>
      <c r="H236" s="69" t="n">
        <f aca="false">IF($B236&gt;Input!$C$28,2*(Input!$C$27*(1+Input!$C$14/100)^(DATEDIF(Input!$C$7,$B236,"Y"))),(Input!$C$27*(1+Input!$C$14/100)^(DATEDIF(Input!$C$7,$B236,"Y"))))</f>
        <v>-336.523380853922</v>
      </c>
      <c r="I236" s="69" t="n">
        <f aca="false">IF($B236&gt;Input!$C$28,0,IF($E236*(Input!$C$32/100)&gt;(Input!$C$13/12),-1*(Input!$C$13/12),-1*$E236*(Input!$C$32/100)))</f>
        <v>-509.88391038473</v>
      </c>
      <c r="J236" s="69" t="n">
        <f aca="false">IF($B236&gt;Input!$C$28,0,(-1)*($E236+$H236+$I236)*(Input!$C$9/100))</f>
        <v>-935.127091645594</v>
      </c>
      <c r="K236" s="69" t="n">
        <f aca="false">IF($B236&gt;Input!$C$28,0,(-1)*($E236+$H236+$I236)*(Input!$C$10/100))</f>
        <v>-460.082529089632</v>
      </c>
      <c r="L236" s="69" t="n">
        <f aca="false">$E236+$F236+$G236+$H236+$I236+$J236+$K236</f>
        <v>7175.93891283208</v>
      </c>
    </row>
    <row r="237" customFormat="false" ht="12.8" hidden="false" customHeight="false" outlineLevel="0" collapsed="false">
      <c r="A237" s="67" t="n">
        <v>233</v>
      </c>
      <c r="B237" s="68" t="n">
        <f aca="false">EOMONTH(Input!$C$7,A237)</f>
        <v>50009</v>
      </c>
      <c r="C237" s="67" t="n">
        <f aca="false">DATEDIF(Input!$C$23,$B237,"Y")</f>
        <v>59</v>
      </c>
      <c r="E237" s="69" t="n">
        <f aca="false">IF($B237&gt;Input!$C$28,0,Input!$C$24*(1+Input!$C$26/100)^(DATEDIF(Input!$C$7,$B237,"Y")))</f>
        <v>10197.6782076946</v>
      </c>
      <c r="F237" s="69" t="n">
        <f aca="false">-1*($E237*(Input!$C$11/100))</f>
        <v>-632.256048877065</v>
      </c>
      <c r="G237" s="69" t="n">
        <f aca="false">-1*($E237*(Input!$C$12/100))</f>
        <v>-147.866334011572</v>
      </c>
      <c r="H237" s="69" t="n">
        <f aca="false">IF($B237&gt;Input!$C$28,2*(Input!$C$27*(1+Input!$C$14/100)^(DATEDIF(Input!$C$7,$B237,"Y"))),(Input!$C$27*(1+Input!$C$14/100)^(DATEDIF(Input!$C$7,$B237,"Y"))))</f>
        <v>-336.523380853922</v>
      </c>
      <c r="I237" s="69" t="n">
        <f aca="false">IF($B237&gt;Input!$C$28,0,IF($E237*(Input!$C$32/100)&gt;(Input!$C$13/12),-1*(Input!$C$13/12),-1*$E237*(Input!$C$32/100)))</f>
        <v>-509.88391038473</v>
      </c>
      <c r="J237" s="69" t="n">
        <f aca="false">IF($B237&gt;Input!$C$28,0,(-1)*($E237+$H237+$I237)*(Input!$C$9/100))</f>
        <v>-935.127091645594</v>
      </c>
      <c r="K237" s="69" t="n">
        <f aca="false">IF($B237&gt;Input!$C$28,0,(-1)*($E237+$H237+$I237)*(Input!$C$10/100))</f>
        <v>-460.082529089632</v>
      </c>
      <c r="L237" s="69" t="n">
        <f aca="false">$E237+$F237+$G237+$H237+$I237+$J237+$K237</f>
        <v>7175.93891283208</v>
      </c>
    </row>
    <row r="238" customFormat="false" ht="12.8" hidden="false" customHeight="false" outlineLevel="0" collapsed="false">
      <c r="A238" s="67" t="n">
        <v>234</v>
      </c>
      <c r="B238" s="68" t="n">
        <f aca="false">EOMONTH(Input!$C$7,A238)</f>
        <v>50040</v>
      </c>
      <c r="C238" s="67" t="n">
        <f aca="false">DATEDIF(Input!$C$23,$B238,"Y")</f>
        <v>59</v>
      </c>
      <c r="E238" s="69" t="n">
        <f aca="false">IF($B238&gt;Input!$C$28,0,Input!$C$24*(1+Input!$C$26/100)^(DATEDIF(Input!$C$7,$B238,"Y")))</f>
        <v>10197.6782076946</v>
      </c>
      <c r="F238" s="69" t="n">
        <f aca="false">-1*($E238*(Input!$C$11/100))</f>
        <v>-632.256048877065</v>
      </c>
      <c r="G238" s="69" t="n">
        <f aca="false">-1*($E238*(Input!$C$12/100))</f>
        <v>-147.866334011572</v>
      </c>
      <c r="H238" s="69" t="n">
        <f aca="false">IF($B238&gt;Input!$C$28,2*(Input!$C$27*(1+Input!$C$14/100)^(DATEDIF(Input!$C$7,$B238,"Y"))),(Input!$C$27*(1+Input!$C$14/100)^(DATEDIF(Input!$C$7,$B238,"Y"))))</f>
        <v>-336.523380853922</v>
      </c>
      <c r="I238" s="69" t="n">
        <f aca="false">IF($B238&gt;Input!$C$28,0,IF($E238*(Input!$C$32/100)&gt;(Input!$C$13/12),-1*(Input!$C$13/12),-1*$E238*(Input!$C$32/100)))</f>
        <v>-509.88391038473</v>
      </c>
      <c r="J238" s="69" t="n">
        <f aca="false">IF($B238&gt;Input!$C$28,0,(-1)*($E238+$H238+$I238)*(Input!$C$9/100))</f>
        <v>-935.127091645594</v>
      </c>
      <c r="K238" s="69" t="n">
        <f aca="false">IF($B238&gt;Input!$C$28,0,(-1)*($E238+$H238+$I238)*(Input!$C$10/100))</f>
        <v>-460.082529089632</v>
      </c>
      <c r="L238" s="69" t="n">
        <f aca="false">$E238+$F238+$G238+$H238+$I238+$J238+$K238</f>
        <v>7175.93891283208</v>
      </c>
    </row>
    <row r="239" customFormat="false" ht="12.8" hidden="false" customHeight="false" outlineLevel="0" collapsed="false">
      <c r="A239" s="67" t="n">
        <v>235</v>
      </c>
      <c r="B239" s="68" t="n">
        <f aca="false">EOMONTH(Input!$C$7,A239)</f>
        <v>50071</v>
      </c>
      <c r="C239" s="67" t="n">
        <f aca="false">DATEDIF(Input!$C$23,$B239,"Y")</f>
        <v>59</v>
      </c>
      <c r="E239" s="69" t="n">
        <f aca="false">IF($B239&gt;Input!$C$28,0,Input!$C$24*(1+Input!$C$26/100)^(DATEDIF(Input!$C$7,$B239,"Y")))</f>
        <v>10197.6782076946</v>
      </c>
      <c r="F239" s="69" t="n">
        <f aca="false">-1*($E239*(Input!$C$11/100))</f>
        <v>-632.256048877065</v>
      </c>
      <c r="G239" s="69" t="n">
        <f aca="false">-1*($E239*(Input!$C$12/100))</f>
        <v>-147.866334011572</v>
      </c>
      <c r="H239" s="69" t="n">
        <f aca="false">IF($B239&gt;Input!$C$28,2*(Input!$C$27*(1+Input!$C$14/100)^(DATEDIF(Input!$C$7,$B239,"Y"))),(Input!$C$27*(1+Input!$C$14/100)^(DATEDIF(Input!$C$7,$B239,"Y"))))</f>
        <v>-336.523380853922</v>
      </c>
      <c r="I239" s="69" t="n">
        <f aca="false">IF($B239&gt;Input!$C$28,0,IF($E239*(Input!$C$32/100)&gt;(Input!$C$13/12),-1*(Input!$C$13/12),-1*$E239*(Input!$C$32/100)))</f>
        <v>-509.88391038473</v>
      </c>
      <c r="J239" s="69" t="n">
        <f aca="false">IF($B239&gt;Input!$C$28,0,(-1)*($E239+$H239+$I239)*(Input!$C$9/100))</f>
        <v>-935.127091645594</v>
      </c>
      <c r="K239" s="69" t="n">
        <f aca="false">IF($B239&gt;Input!$C$28,0,(-1)*($E239+$H239+$I239)*(Input!$C$10/100))</f>
        <v>-460.082529089632</v>
      </c>
      <c r="L239" s="69" t="n">
        <f aca="false">$E239+$F239+$G239+$H239+$I239+$J239+$K239</f>
        <v>7175.93891283208</v>
      </c>
    </row>
    <row r="240" customFormat="false" ht="12.8" hidden="false" customHeight="false" outlineLevel="0" collapsed="false">
      <c r="A240" s="67" t="n">
        <v>236</v>
      </c>
      <c r="B240" s="68" t="n">
        <f aca="false">EOMONTH(Input!$C$7,A240)</f>
        <v>50099</v>
      </c>
      <c r="C240" s="67" t="n">
        <f aca="false">DATEDIF(Input!$C$23,$B240,"Y")</f>
        <v>59</v>
      </c>
      <c r="E240" s="69" t="n">
        <f aca="false">IF($B240&gt;Input!$C$28,0,Input!$C$24*(1+Input!$C$26/100)^(DATEDIF(Input!$C$7,$B240,"Y")))</f>
        <v>10197.6782076946</v>
      </c>
      <c r="F240" s="69" t="n">
        <f aca="false">-1*($E240*(Input!$C$11/100))</f>
        <v>-632.256048877065</v>
      </c>
      <c r="G240" s="69" t="n">
        <f aca="false">-1*($E240*(Input!$C$12/100))</f>
        <v>-147.866334011572</v>
      </c>
      <c r="H240" s="69" t="n">
        <f aca="false">IF($B240&gt;Input!$C$28,2*(Input!$C$27*(1+Input!$C$14/100)^(DATEDIF(Input!$C$7,$B240,"Y"))),(Input!$C$27*(1+Input!$C$14/100)^(DATEDIF(Input!$C$7,$B240,"Y"))))</f>
        <v>-336.523380853922</v>
      </c>
      <c r="I240" s="69" t="n">
        <f aca="false">IF($B240&gt;Input!$C$28,0,IF($E240*(Input!$C$32/100)&gt;(Input!$C$13/12),-1*(Input!$C$13/12),-1*$E240*(Input!$C$32/100)))</f>
        <v>-509.88391038473</v>
      </c>
      <c r="J240" s="69" t="n">
        <f aca="false">IF($B240&gt;Input!$C$28,0,(-1)*($E240+$H240+$I240)*(Input!$C$9/100))</f>
        <v>-935.127091645594</v>
      </c>
      <c r="K240" s="69" t="n">
        <f aca="false">IF($B240&gt;Input!$C$28,0,(-1)*($E240+$H240+$I240)*(Input!$C$10/100))</f>
        <v>-460.082529089632</v>
      </c>
      <c r="L240" s="69" t="n">
        <f aca="false">$E240+$F240+$G240+$H240+$I240+$J240+$K240</f>
        <v>7175.93891283208</v>
      </c>
    </row>
    <row r="241" customFormat="false" ht="12.8" hidden="false" customHeight="false" outlineLevel="0" collapsed="false">
      <c r="A241" s="67" t="n">
        <v>237</v>
      </c>
      <c r="B241" s="68" t="n">
        <f aca="false">EOMONTH(Input!$C$7,A241)</f>
        <v>50130</v>
      </c>
      <c r="C241" s="67" t="n">
        <f aca="false">DATEDIF(Input!$C$23,$B241,"Y")</f>
        <v>59</v>
      </c>
      <c r="E241" s="69" t="n">
        <f aca="false">IF($B241&gt;Input!$C$28,0,Input!$C$24*(1+Input!$C$26/100)^(DATEDIF(Input!$C$7,$B241,"Y")))</f>
        <v>10197.6782076946</v>
      </c>
      <c r="F241" s="69" t="n">
        <f aca="false">-1*($E241*(Input!$C$11/100))</f>
        <v>-632.256048877065</v>
      </c>
      <c r="G241" s="69" t="n">
        <f aca="false">-1*($E241*(Input!$C$12/100))</f>
        <v>-147.866334011572</v>
      </c>
      <c r="H241" s="69" t="n">
        <f aca="false">IF($B241&gt;Input!$C$28,2*(Input!$C$27*(1+Input!$C$14/100)^(DATEDIF(Input!$C$7,$B241,"Y"))),(Input!$C$27*(1+Input!$C$14/100)^(DATEDIF(Input!$C$7,$B241,"Y"))))</f>
        <v>-336.523380853922</v>
      </c>
      <c r="I241" s="69" t="n">
        <f aca="false">IF($B241&gt;Input!$C$28,0,IF($E241*(Input!$C$32/100)&gt;(Input!$C$13/12),-1*(Input!$C$13/12),-1*$E241*(Input!$C$32/100)))</f>
        <v>-509.88391038473</v>
      </c>
      <c r="J241" s="69" t="n">
        <f aca="false">IF($B241&gt;Input!$C$28,0,(-1)*($E241+$H241+$I241)*(Input!$C$9/100))</f>
        <v>-935.127091645594</v>
      </c>
      <c r="K241" s="69" t="n">
        <f aca="false">IF($B241&gt;Input!$C$28,0,(-1)*($E241+$H241+$I241)*(Input!$C$10/100))</f>
        <v>-460.082529089632</v>
      </c>
      <c r="L241" s="69" t="n">
        <f aca="false">$E241+$F241+$G241+$H241+$I241+$J241+$K241</f>
        <v>7175.93891283208</v>
      </c>
    </row>
    <row r="242" customFormat="false" ht="12.8" hidden="false" customHeight="false" outlineLevel="0" collapsed="false">
      <c r="A242" s="67" t="n">
        <v>238</v>
      </c>
      <c r="B242" s="68" t="n">
        <f aca="false">EOMONTH(Input!$C$7,A242)</f>
        <v>50160</v>
      </c>
      <c r="C242" s="67" t="n">
        <f aca="false">DATEDIF(Input!$C$23,$B242,"Y")</f>
        <v>59</v>
      </c>
      <c r="E242" s="69" t="n">
        <f aca="false">IF($B242&gt;Input!$C$28,0,Input!$C$24*(1+Input!$C$26/100)^(DATEDIF(Input!$C$7,$B242,"Y")))</f>
        <v>10197.6782076946</v>
      </c>
      <c r="F242" s="69" t="n">
        <f aca="false">-1*($E242*(Input!$C$11/100))</f>
        <v>-632.256048877065</v>
      </c>
      <c r="G242" s="69" t="n">
        <f aca="false">-1*($E242*(Input!$C$12/100))</f>
        <v>-147.866334011572</v>
      </c>
      <c r="H242" s="69" t="n">
        <f aca="false">IF($B242&gt;Input!$C$28,2*(Input!$C$27*(1+Input!$C$14/100)^(DATEDIF(Input!$C$7,$B242,"Y"))),(Input!$C$27*(1+Input!$C$14/100)^(DATEDIF(Input!$C$7,$B242,"Y"))))</f>
        <v>-336.523380853922</v>
      </c>
      <c r="I242" s="69" t="n">
        <f aca="false">IF($B242&gt;Input!$C$28,0,IF($E242*(Input!$C$32/100)&gt;(Input!$C$13/12),-1*(Input!$C$13/12),-1*$E242*(Input!$C$32/100)))</f>
        <v>-509.88391038473</v>
      </c>
      <c r="J242" s="69" t="n">
        <f aca="false">IF($B242&gt;Input!$C$28,0,(-1)*($E242+$H242+$I242)*(Input!$C$9/100))</f>
        <v>-935.127091645594</v>
      </c>
      <c r="K242" s="69" t="n">
        <f aca="false">IF($B242&gt;Input!$C$28,0,(-1)*($E242+$H242+$I242)*(Input!$C$10/100))</f>
        <v>-460.082529089632</v>
      </c>
      <c r="L242" s="69" t="n">
        <f aca="false">$E242+$F242+$G242+$H242+$I242+$J242+$K242</f>
        <v>7175.93891283208</v>
      </c>
    </row>
    <row r="243" customFormat="false" ht="12.8" hidden="false" customHeight="false" outlineLevel="0" collapsed="false">
      <c r="A243" s="67" t="n">
        <v>239</v>
      </c>
      <c r="B243" s="68" t="n">
        <f aca="false">EOMONTH(Input!$C$7,A243)</f>
        <v>50191</v>
      </c>
      <c r="C243" s="67" t="n">
        <f aca="false">DATEDIF(Input!$C$23,$B243,"Y")</f>
        <v>60</v>
      </c>
      <c r="E243" s="69" t="n">
        <f aca="false">IF($B243&gt;Input!$C$28,0,Input!$C$24*(1+Input!$C$26/100)^(DATEDIF(Input!$C$7,$B243,"Y")))</f>
        <v>10197.6782076946</v>
      </c>
      <c r="F243" s="69" t="n">
        <f aca="false">-1*($E243*(Input!$C$11/100))</f>
        <v>-632.256048877065</v>
      </c>
      <c r="G243" s="69" t="n">
        <f aca="false">-1*($E243*(Input!$C$12/100))</f>
        <v>-147.866334011572</v>
      </c>
      <c r="H243" s="69" t="n">
        <f aca="false">IF($B243&gt;Input!$C$28,2*(Input!$C$27*(1+Input!$C$14/100)^(DATEDIF(Input!$C$7,$B243,"Y"))),(Input!$C$27*(1+Input!$C$14/100)^(DATEDIF(Input!$C$7,$B243,"Y"))))</f>
        <v>-336.523380853922</v>
      </c>
      <c r="I243" s="69" t="n">
        <f aca="false">IF($B243&gt;Input!$C$28,0,IF($E243*(Input!$C$32/100)&gt;(Input!$C$13/12),-1*(Input!$C$13/12),-1*$E243*(Input!$C$32/100)))</f>
        <v>-509.88391038473</v>
      </c>
      <c r="J243" s="69" t="n">
        <f aca="false">IF($B243&gt;Input!$C$28,0,(-1)*($E243+$H243+$I243)*(Input!$C$9/100))</f>
        <v>-935.127091645594</v>
      </c>
      <c r="K243" s="69" t="n">
        <f aca="false">IF($B243&gt;Input!$C$28,0,(-1)*($E243+$H243+$I243)*(Input!$C$10/100))</f>
        <v>-460.082529089632</v>
      </c>
      <c r="L243" s="69" t="n">
        <f aca="false">$E243+$F243+$G243+$H243+$I243+$J243+$K243</f>
        <v>7175.93891283208</v>
      </c>
    </row>
    <row r="244" customFormat="false" ht="12.8" hidden="false" customHeight="false" outlineLevel="0" collapsed="false">
      <c r="A244" s="67" t="n">
        <v>240</v>
      </c>
      <c r="B244" s="68" t="n">
        <f aca="false">EOMONTH(Input!$C$7,A244)</f>
        <v>50221</v>
      </c>
      <c r="C244" s="67" t="n">
        <f aca="false">DATEDIF(Input!$C$23,$B244,"Y")</f>
        <v>60</v>
      </c>
      <c r="E244" s="69" t="n">
        <f aca="false">IF($B244&gt;Input!$C$28,0,Input!$C$24*(1+Input!$C$26/100)^(DATEDIF(Input!$C$7,$B244,"Y")))</f>
        <v>10401.6317718485</v>
      </c>
      <c r="F244" s="69" t="n">
        <f aca="false">-1*($E244*(Input!$C$11/100))</f>
        <v>-644.901169854606</v>
      </c>
      <c r="G244" s="69" t="n">
        <f aca="false">-1*($E244*(Input!$C$12/100))</f>
        <v>-150.823660691803</v>
      </c>
      <c r="H244" s="69" t="n">
        <f aca="false">IF($B244&gt;Input!$C$28,2*(Input!$C$27*(1+Input!$C$14/100)^(DATEDIF(Input!$C$7,$B244,"Y"))),(Input!$C$27*(1+Input!$C$14/100)^(DATEDIF(Input!$C$7,$B244,"Y"))))</f>
        <v>-343.253848471</v>
      </c>
      <c r="I244" s="69" t="n">
        <f aca="false">IF($B244&gt;Input!$C$28,0,IF($E244*(Input!$C$32/100)&gt;(Input!$C$13/12),-1*(Input!$C$13/12),-1*$E244*(Input!$C$32/100)))</f>
        <v>-520.081588592424</v>
      </c>
      <c r="J244" s="69" t="n">
        <f aca="false">IF($B244&gt;Input!$C$28,0,(-1)*($E244+$H244+$I244)*(Input!$C$9/100))</f>
        <v>-953.829633478506</v>
      </c>
      <c r="K244" s="69" t="n">
        <f aca="false">IF($B244&gt;Input!$C$28,0,(-1)*($E244+$H244+$I244)*(Input!$C$10/100))</f>
        <v>-469.284179671425</v>
      </c>
      <c r="L244" s="69" t="n">
        <f aca="false">$E244+$F244+$G244+$H244+$I244+$J244+$K244</f>
        <v>7319.45769108872</v>
      </c>
    </row>
    <row r="245" customFormat="false" ht="12.8" hidden="false" customHeight="false" outlineLevel="0" collapsed="false">
      <c r="A245" s="67" t="n">
        <v>241</v>
      </c>
      <c r="B245" s="68" t="n">
        <f aca="false">EOMONTH(Input!$C$7,A245)</f>
        <v>50252</v>
      </c>
      <c r="C245" s="67" t="n">
        <f aca="false">DATEDIF(Input!$C$23,$B245,"Y")</f>
        <v>60</v>
      </c>
      <c r="E245" s="69" t="n">
        <f aca="false">IF($B245&gt;Input!$C$28,0,Input!$C$24*(1+Input!$C$26/100)^(DATEDIF(Input!$C$7,$B245,"Y")))</f>
        <v>10401.6317718485</v>
      </c>
      <c r="F245" s="69" t="n">
        <f aca="false">-1*($E245*(Input!$C$11/100))</f>
        <v>-644.901169854606</v>
      </c>
      <c r="G245" s="69" t="n">
        <f aca="false">-1*($E245*(Input!$C$12/100))</f>
        <v>-150.823660691803</v>
      </c>
      <c r="H245" s="69" t="n">
        <f aca="false">IF($B245&gt;Input!$C$28,2*(Input!$C$27*(1+Input!$C$14/100)^(DATEDIF(Input!$C$7,$B245,"Y"))),(Input!$C$27*(1+Input!$C$14/100)^(DATEDIF(Input!$C$7,$B245,"Y"))))</f>
        <v>-343.253848471</v>
      </c>
      <c r="I245" s="69" t="n">
        <f aca="false">IF($B245&gt;Input!$C$28,0,IF($E245*(Input!$C$32/100)&gt;(Input!$C$13/12),-1*(Input!$C$13/12),-1*$E245*(Input!$C$32/100)))</f>
        <v>-520.081588592424</v>
      </c>
      <c r="J245" s="69" t="n">
        <f aca="false">IF($B245&gt;Input!$C$28,0,(-1)*($E245+$H245+$I245)*(Input!$C$9/100))</f>
        <v>-953.829633478506</v>
      </c>
      <c r="K245" s="69" t="n">
        <f aca="false">IF($B245&gt;Input!$C$28,0,(-1)*($E245+$H245+$I245)*(Input!$C$10/100))</f>
        <v>-469.284179671425</v>
      </c>
      <c r="L245" s="69" t="n">
        <f aca="false">$E245+$F245+$G245+$H245+$I245+$J245+$K245</f>
        <v>7319.45769108872</v>
      </c>
    </row>
    <row r="246" customFormat="false" ht="12.8" hidden="false" customHeight="false" outlineLevel="0" collapsed="false">
      <c r="A246" s="67" t="n">
        <v>242</v>
      </c>
      <c r="B246" s="68" t="n">
        <f aca="false">EOMONTH(Input!$C$7,A246)</f>
        <v>50283</v>
      </c>
      <c r="C246" s="67" t="n">
        <f aca="false">DATEDIF(Input!$C$23,$B246,"Y")</f>
        <v>60</v>
      </c>
      <c r="E246" s="69" t="n">
        <f aca="false">IF($B246&gt;Input!$C$28,0,Input!$C$24*(1+Input!$C$26/100)^(DATEDIF(Input!$C$7,$B246,"Y")))</f>
        <v>10401.6317718485</v>
      </c>
      <c r="F246" s="69" t="n">
        <f aca="false">-1*($E246*(Input!$C$11/100))</f>
        <v>-644.901169854606</v>
      </c>
      <c r="G246" s="69" t="n">
        <f aca="false">-1*($E246*(Input!$C$12/100))</f>
        <v>-150.823660691803</v>
      </c>
      <c r="H246" s="69" t="n">
        <f aca="false">IF($B246&gt;Input!$C$28,2*(Input!$C$27*(1+Input!$C$14/100)^(DATEDIF(Input!$C$7,$B246,"Y"))),(Input!$C$27*(1+Input!$C$14/100)^(DATEDIF(Input!$C$7,$B246,"Y"))))</f>
        <v>-343.253848471</v>
      </c>
      <c r="I246" s="69" t="n">
        <f aca="false">IF($B246&gt;Input!$C$28,0,IF($E246*(Input!$C$32/100)&gt;(Input!$C$13/12),-1*(Input!$C$13/12),-1*$E246*(Input!$C$32/100)))</f>
        <v>-520.081588592424</v>
      </c>
      <c r="J246" s="69" t="n">
        <f aca="false">IF($B246&gt;Input!$C$28,0,(-1)*($E246+$H246+$I246)*(Input!$C$9/100))</f>
        <v>-953.829633478506</v>
      </c>
      <c r="K246" s="69" t="n">
        <f aca="false">IF($B246&gt;Input!$C$28,0,(-1)*($E246+$H246+$I246)*(Input!$C$10/100))</f>
        <v>-469.284179671425</v>
      </c>
      <c r="L246" s="69" t="n">
        <f aca="false">$E246+$F246+$G246+$H246+$I246+$J246+$K246</f>
        <v>7319.45769108872</v>
      </c>
    </row>
    <row r="247" customFormat="false" ht="12.8" hidden="false" customHeight="false" outlineLevel="0" collapsed="false">
      <c r="A247" s="67" t="n">
        <v>243</v>
      </c>
      <c r="B247" s="68" t="n">
        <f aca="false">EOMONTH(Input!$C$7,A247)</f>
        <v>50313</v>
      </c>
      <c r="C247" s="67" t="n">
        <f aca="false">DATEDIF(Input!$C$23,$B247,"Y")</f>
        <v>60</v>
      </c>
      <c r="E247" s="69" t="n">
        <f aca="false">IF($B247&gt;Input!$C$28,0,Input!$C$24*(1+Input!$C$26/100)^(DATEDIF(Input!$C$7,$B247,"Y")))</f>
        <v>10401.6317718485</v>
      </c>
      <c r="F247" s="69" t="n">
        <f aca="false">-1*($E247*(Input!$C$11/100))</f>
        <v>-644.901169854606</v>
      </c>
      <c r="G247" s="69" t="n">
        <f aca="false">-1*($E247*(Input!$C$12/100))</f>
        <v>-150.823660691803</v>
      </c>
      <c r="H247" s="69" t="n">
        <f aca="false">IF($B247&gt;Input!$C$28,2*(Input!$C$27*(1+Input!$C$14/100)^(DATEDIF(Input!$C$7,$B247,"Y"))),(Input!$C$27*(1+Input!$C$14/100)^(DATEDIF(Input!$C$7,$B247,"Y"))))</f>
        <v>-343.253848471</v>
      </c>
      <c r="I247" s="69" t="n">
        <f aca="false">IF($B247&gt;Input!$C$28,0,IF($E247*(Input!$C$32/100)&gt;(Input!$C$13/12),-1*(Input!$C$13/12),-1*$E247*(Input!$C$32/100)))</f>
        <v>-520.081588592424</v>
      </c>
      <c r="J247" s="69" t="n">
        <f aca="false">IF($B247&gt;Input!$C$28,0,(-1)*($E247+$H247+$I247)*(Input!$C$9/100))</f>
        <v>-953.829633478506</v>
      </c>
      <c r="K247" s="69" t="n">
        <f aca="false">IF($B247&gt;Input!$C$28,0,(-1)*($E247+$H247+$I247)*(Input!$C$10/100))</f>
        <v>-469.284179671425</v>
      </c>
      <c r="L247" s="69" t="n">
        <f aca="false">$E247+$F247+$G247+$H247+$I247+$J247+$K247</f>
        <v>7319.45769108872</v>
      </c>
    </row>
    <row r="248" customFormat="false" ht="12.8" hidden="false" customHeight="false" outlineLevel="0" collapsed="false">
      <c r="A248" s="67" t="n">
        <v>244</v>
      </c>
      <c r="B248" s="68" t="n">
        <f aca="false">EOMONTH(Input!$C$7,A248)</f>
        <v>50344</v>
      </c>
      <c r="C248" s="67" t="n">
        <f aca="false">DATEDIF(Input!$C$23,$B248,"Y")</f>
        <v>60</v>
      </c>
      <c r="E248" s="69" t="n">
        <f aca="false">IF($B248&gt;Input!$C$28,0,Input!$C$24*(1+Input!$C$26/100)^(DATEDIF(Input!$C$7,$B248,"Y")))</f>
        <v>10401.6317718485</v>
      </c>
      <c r="F248" s="69" t="n">
        <f aca="false">-1*($E248*(Input!$C$11/100))</f>
        <v>-644.901169854606</v>
      </c>
      <c r="G248" s="69" t="n">
        <f aca="false">-1*($E248*(Input!$C$12/100))</f>
        <v>-150.823660691803</v>
      </c>
      <c r="H248" s="69" t="n">
        <f aca="false">IF($B248&gt;Input!$C$28,2*(Input!$C$27*(1+Input!$C$14/100)^(DATEDIF(Input!$C$7,$B248,"Y"))),(Input!$C$27*(1+Input!$C$14/100)^(DATEDIF(Input!$C$7,$B248,"Y"))))</f>
        <v>-343.253848471</v>
      </c>
      <c r="I248" s="69" t="n">
        <f aca="false">IF($B248&gt;Input!$C$28,0,IF($E248*(Input!$C$32/100)&gt;(Input!$C$13/12),-1*(Input!$C$13/12),-1*$E248*(Input!$C$32/100)))</f>
        <v>-520.081588592424</v>
      </c>
      <c r="J248" s="69" t="n">
        <f aca="false">IF($B248&gt;Input!$C$28,0,(-1)*($E248+$H248+$I248)*(Input!$C$9/100))</f>
        <v>-953.829633478506</v>
      </c>
      <c r="K248" s="69" t="n">
        <f aca="false">IF($B248&gt;Input!$C$28,0,(-1)*($E248+$H248+$I248)*(Input!$C$10/100))</f>
        <v>-469.284179671425</v>
      </c>
      <c r="L248" s="69" t="n">
        <f aca="false">$E248+$F248+$G248+$H248+$I248+$J248+$K248</f>
        <v>7319.45769108872</v>
      </c>
    </row>
    <row r="249" customFormat="false" ht="12.8" hidden="false" customHeight="false" outlineLevel="0" collapsed="false">
      <c r="A249" s="67" t="n">
        <v>245</v>
      </c>
      <c r="B249" s="68" t="n">
        <f aca="false">EOMONTH(Input!$C$7,A249)</f>
        <v>50374</v>
      </c>
      <c r="C249" s="67" t="n">
        <f aca="false">DATEDIF(Input!$C$23,$B249,"Y")</f>
        <v>60</v>
      </c>
      <c r="E249" s="69" t="n">
        <f aca="false">IF($B249&gt;Input!$C$28,0,Input!$C$24*(1+Input!$C$26/100)^(DATEDIF(Input!$C$7,$B249,"Y")))</f>
        <v>10401.6317718485</v>
      </c>
      <c r="F249" s="69" t="n">
        <f aca="false">-1*($E249*(Input!$C$11/100))</f>
        <v>-644.901169854606</v>
      </c>
      <c r="G249" s="69" t="n">
        <f aca="false">-1*($E249*(Input!$C$12/100))</f>
        <v>-150.823660691803</v>
      </c>
      <c r="H249" s="69" t="n">
        <f aca="false">IF($B249&gt;Input!$C$28,2*(Input!$C$27*(1+Input!$C$14/100)^(DATEDIF(Input!$C$7,$B249,"Y"))),(Input!$C$27*(1+Input!$C$14/100)^(DATEDIF(Input!$C$7,$B249,"Y"))))</f>
        <v>-343.253848471</v>
      </c>
      <c r="I249" s="69" t="n">
        <f aca="false">IF($B249&gt;Input!$C$28,0,IF($E249*(Input!$C$32/100)&gt;(Input!$C$13/12),-1*(Input!$C$13/12),-1*$E249*(Input!$C$32/100)))</f>
        <v>-520.081588592424</v>
      </c>
      <c r="J249" s="69" t="n">
        <f aca="false">IF($B249&gt;Input!$C$28,0,(-1)*($E249+$H249+$I249)*(Input!$C$9/100))</f>
        <v>-953.829633478506</v>
      </c>
      <c r="K249" s="69" t="n">
        <f aca="false">IF($B249&gt;Input!$C$28,0,(-1)*($E249+$H249+$I249)*(Input!$C$10/100))</f>
        <v>-469.284179671425</v>
      </c>
      <c r="L249" s="69" t="n">
        <f aca="false">$E249+$F249+$G249+$H249+$I249+$J249+$K249</f>
        <v>7319.45769108872</v>
      </c>
    </row>
    <row r="250" customFormat="false" ht="12.8" hidden="false" customHeight="false" outlineLevel="0" collapsed="false">
      <c r="A250" s="67" t="n">
        <v>246</v>
      </c>
      <c r="B250" s="68" t="n">
        <f aca="false">EOMONTH(Input!$C$7,A250)</f>
        <v>50405</v>
      </c>
      <c r="C250" s="67" t="n">
        <f aca="false">DATEDIF(Input!$C$23,$B250,"Y")</f>
        <v>60</v>
      </c>
      <c r="E250" s="69" t="n">
        <f aca="false">IF($B250&gt;Input!$C$28,0,Input!$C$24*(1+Input!$C$26/100)^(DATEDIF(Input!$C$7,$B250,"Y")))</f>
        <v>10401.6317718485</v>
      </c>
      <c r="F250" s="69" t="n">
        <f aca="false">-1*($E250*(Input!$C$11/100))</f>
        <v>-644.901169854606</v>
      </c>
      <c r="G250" s="69" t="n">
        <f aca="false">-1*($E250*(Input!$C$12/100))</f>
        <v>-150.823660691803</v>
      </c>
      <c r="H250" s="69" t="n">
        <f aca="false">IF($B250&gt;Input!$C$28,2*(Input!$C$27*(1+Input!$C$14/100)^(DATEDIF(Input!$C$7,$B250,"Y"))),(Input!$C$27*(1+Input!$C$14/100)^(DATEDIF(Input!$C$7,$B250,"Y"))))</f>
        <v>-343.253848471</v>
      </c>
      <c r="I250" s="69" t="n">
        <f aca="false">IF($B250&gt;Input!$C$28,0,IF($E250*(Input!$C$32/100)&gt;(Input!$C$13/12),-1*(Input!$C$13/12),-1*$E250*(Input!$C$32/100)))</f>
        <v>-520.081588592424</v>
      </c>
      <c r="J250" s="69" t="n">
        <f aca="false">IF($B250&gt;Input!$C$28,0,(-1)*($E250+$H250+$I250)*(Input!$C$9/100))</f>
        <v>-953.829633478506</v>
      </c>
      <c r="K250" s="69" t="n">
        <f aca="false">IF($B250&gt;Input!$C$28,0,(-1)*($E250+$H250+$I250)*(Input!$C$10/100))</f>
        <v>-469.284179671425</v>
      </c>
      <c r="L250" s="69" t="n">
        <f aca="false">$E250+$F250+$G250+$H250+$I250+$J250+$K250</f>
        <v>7319.45769108872</v>
      </c>
    </row>
    <row r="251" customFormat="false" ht="12.8" hidden="false" customHeight="false" outlineLevel="0" collapsed="false">
      <c r="A251" s="67" t="n">
        <v>247</v>
      </c>
      <c r="B251" s="68" t="n">
        <f aca="false">EOMONTH(Input!$C$7,A251)</f>
        <v>50436</v>
      </c>
      <c r="C251" s="67" t="n">
        <f aca="false">DATEDIF(Input!$C$23,$B251,"Y")</f>
        <v>60</v>
      </c>
      <c r="E251" s="69" t="n">
        <f aca="false">IF($B251&gt;Input!$C$28,0,Input!$C$24*(1+Input!$C$26/100)^(DATEDIF(Input!$C$7,$B251,"Y")))</f>
        <v>10401.6317718485</v>
      </c>
      <c r="F251" s="69" t="n">
        <f aca="false">-1*($E251*(Input!$C$11/100))</f>
        <v>-644.901169854606</v>
      </c>
      <c r="G251" s="69" t="n">
        <f aca="false">-1*($E251*(Input!$C$12/100))</f>
        <v>-150.823660691803</v>
      </c>
      <c r="H251" s="69" t="n">
        <f aca="false">IF($B251&gt;Input!$C$28,2*(Input!$C$27*(1+Input!$C$14/100)^(DATEDIF(Input!$C$7,$B251,"Y"))),(Input!$C$27*(1+Input!$C$14/100)^(DATEDIF(Input!$C$7,$B251,"Y"))))</f>
        <v>-343.253848471</v>
      </c>
      <c r="I251" s="69" t="n">
        <f aca="false">IF($B251&gt;Input!$C$28,0,IF($E251*(Input!$C$32/100)&gt;(Input!$C$13/12),-1*(Input!$C$13/12),-1*$E251*(Input!$C$32/100)))</f>
        <v>-520.081588592424</v>
      </c>
      <c r="J251" s="69" t="n">
        <f aca="false">IF($B251&gt;Input!$C$28,0,(-1)*($E251+$H251+$I251)*(Input!$C$9/100))</f>
        <v>-953.829633478506</v>
      </c>
      <c r="K251" s="69" t="n">
        <f aca="false">IF($B251&gt;Input!$C$28,0,(-1)*($E251+$H251+$I251)*(Input!$C$10/100))</f>
        <v>-469.284179671425</v>
      </c>
      <c r="L251" s="69" t="n">
        <f aca="false">$E251+$F251+$G251+$H251+$I251+$J251+$K251</f>
        <v>7319.45769108872</v>
      </c>
    </row>
    <row r="252" customFormat="false" ht="12.8" hidden="false" customHeight="false" outlineLevel="0" collapsed="false">
      <c r="A252" s="67" t="n">
        <v>248</v>
      </c>
      <c r="B252" s="68" t="n">
        <f aca="false">EOMONTH(Input!$C$7,A252)</f>
        <v>50464</v>
      </c>
      <c r="C252" s="67" t="n">
        <f aca="false">DATEDIF(Input!$C$23,$B252,"Y")</f>
        <v>60</v>
      </c>
      <c r="E252" s="69" t="n">
        <f aca="false">IF($B252&gt;Input!$C$28,0,Input!$C$24*(1+Input!$C$26/100)^(DATEDIF(Input!$C$7,$B252,"Y")))</f>
        <v>10401.6317718485</v>
      </c>
      <c r="F252" s="69" t="n">
        <f aca="false">-1*($E252*(Input!$C$11/100))</f>
        <v>-644.901169854606</v>
      </c>
      <c r="G252" s="69" t="n">
        <f aca="false">-1*($E252*(Input!$C$12/100))</f>
        <v>-150.823660691803</v>
      </c>
      <c r="H252" s="69" t="n">
        <f aca="false">IF($B252&gt;Input!$C$28,2*(Input!$C$27*(1+Input!$C$14/100)^(DATEDIF(Input!$C$7,$B252,"Y"))),(Input!$C$27*(1+Input!$C$14/100)^(DATEDIF(Input!$C$7,$B252,"Y"))))</f>
        <v>-343.253848471</v>
      </c>
      <c r="I252" s="69" t="n">
        <f aca="false">IF($B252&gt;Input!$C$28,0,IF($E252*(Input!$C$32/100)&gt;(Input!$C$13/12),-1*(Input!$C$13/12),-1*$E252*(Input!$C$32/100)))</f>
        <v>-520.081588592424</v>
      </c>
      <c r="J252" s="69" t="n">
        <f aca="false">IF($B252&gt;Input!$C$28,0,(-1)*($E252+$H252+$I252)*(Input!$C$9/100))</f>
        <v>-953.829633478506</v>
      </c>
      <c r="K252" s="69" t="n">
        <f aca="false">IF($B252&gt;Input!$C$28,0,(-1)*($E252+$H252+$I252)*(Input!$C$10/100))</f>
        <v>-469.284179671425</v>
      </c>
      <c r="L252" s="69" t="n">
        <f aca="false">$E252+$F252+$G252+$H252+$I252+$J252+$K252</f>
        <v>7319.45769108872</v>
      </c>
    </row>
    <row r="253" customFormat="false" ht="12.8" hidden="false" customHeight="false" outlineLevel="0" collapsed="false">
      <c r="A253" s="67" t="n">
        <v>249</v>
      </c>
      <c r="B253" s="68" t="n">
        <f aca="false">EOMONTH(Input!$C$7,A253)</f>
        <v>50495</v>
      </c>
      <c r="C253" s="67" t="n">
        <f aca="false">DATEDIF(Input!$C$23,$B253,"Y")</f>
        <v>60</v>
      </c>
      <c r="E253" s="69" t="n">
        <f aca="false">IF($B253&gt;Input!$C$28,0,Input!$C$24*(1+Input!$C$26/100)^(DATEDIF(Input!$C$7,$B253,"Y")))</f>
        <v>10401.6317718485</v>
      </c>
      <c r="F253" s="69" t="n">
        <f aca="false">-1*($E253*(Input!$C$11/100))</f>
        <v>-644.901169854606</v>
      </c>
      <c r="G253" s="69" t="n">
        <f aca="false">-1*($E253*(Input!$C$12/100))</f>
        <v>-150.823660691803</v>
      </c>
      <c r="H253" s="69" t="n">
        <f aca="false">IF($B253&gt;Input!$C$28,2*(Input!$C$27*(1+Input!$C$14/100)^(DATEDIF(Input!$C$7,$B253,"Y"))),(Input!$C$27*(1+Input!$C$14/100)^(DATEDIF(Input!$C$7,$B253,"Y"))))</f>
        <v>-343.253848471</v>
      </c>
      <c r="I253" s="69" t="n">
        <f aca="false">IF($B253&gt;Input!$C$28,0,IF($E253*(Input!$C$32/100)&gt;(Input!$C$13/12),-1*(Input!$C$13/12),-1*$E253*(Input!$C$32/100)))</f>
        <v>-520.081588592424</v>
      </c>
      <c r="J253" s="69" t="n">
        <f aca="false">IF($B253&gt;Input!$C$28,0,(-1)*($E253+$H253+$I253)*(Input!$C$9/100))</f>
        <v>-953.829633478506</v>
      </c>
      <c r="K253" s="69" t="n">
        <f aca="false">IF($B253&gt;Input!$C$28,0,(-1)*($E253+$H253+$I253)*(Input!$C$10/100))</f>
        <v>-469.284179671425</v>
      </c>
      <c r="L253" s="69" t="n">
        <f aca="false">$E253+$F253+$G253+$H253+$I253+$J253+$K253</f>
        <v>7319.45769108872</v>
      </c>
    </row>
    <row r="254" customFormat="false" ht="12.8" hidden="false" customHeight="false" outlineLevel="0" collapsed="false">
      <c r="A254" s="67" t="n">
        <v>250</v>
      </c>
      <c r="B254" s="68" t="n">
        <f aca="false">EOMONTH(Input!$C$7,A254)</f>
        <v>50525</v>
      </c>
      <c r="C254" s="67" t="n">
        <f aca="false">DATEDIF(Input!$C$23,$B254,"Y")</f>
        <v>60</v>
      </c>
      <c r="E254" s="69" t="n">
        <f aca="false">IF($B254&gt;Input!$C$28,0,Input!$C$24*(1+Input!$C$26/100)^(DATEDIF(Input!$C$7,$B254,"Y")))</f>
        <v>10401.6317718485</v>
      </c>
      <c r="F254" s="69" t="n">
        <f aca="false">-1*($E254*(Input!$C$11/100))</f>
        <v>-644.901169854606</v>
      </c>
      <c r="G254" s="69" t="n">
        <f aca="false">-1*($E254*(Input!$C$12/100))</f>
        <v>-150.823660691803</v>
      </c>
      <c r="H254" s="69" t="n">
        <f aca="false">IF($B254&gt;Input!$C$28,2*(Input!$C$27*(1+Input!$C$14/100)^(DATEDIF(Input!$C$7,$B254,"Y"))),(Input!$C$27*(1+Input!$C$14/100)^(DATEDIF(Input!$C$7,$B254,"Y"))))</f>
        <v>-343.253848471</v>
      </c>
      <c r="I254" s="69" t="n">
        <f aca="false">IF($B254&gt;Input!$C$28,0,IF($E254*(Input!$C$32/100)&gt;(Input!$C$13/12),-1*(Input!$C$13/12),-1*$E254*(Input!$C$32/100)))</f>
        <v>-520.081588592424</v>
      </c>
      <c r="J254" s="69" t="n">
        <f aca="false">IF($B254&gt;Input!$C$28,0,(-1)*($E254+$H254+$I254)*(Input!$C$9/100))</f>
        <v>-953.829633478506</v>
      </c>
      <c r="K254" s="69" t="n">
        <f aca="false">IF($B254&gt;Input!$C$28,0,(-1)*($E254+$H254+$I254)*(Input!$C$10/100))</f>
        <v>-469.284179671425</v>
      </c>
      <c r="L254" s="69" t="n">
        <f aca="false">$E254+$F254+$G254+$H254+$I254+$J254+$K254</f>
        <v>7319.45769108872</v>
      </c>
    </row>
    <row r="255" customFormat="false" ht="12.8" hidden="false" customHeight="false" outlineLevel="0" collapsed="false">
      <c r="A255" s="67" t="n">
        <v>251</v>
      </c>
      <c r="B255" s="68" t="n">
        <f aca="false">EOMONTH(Input!$C$7,A255)</f>
        <v>50556</v>
      </c>
      <c r="C255" s="67" t="n">
        <f aca="false">DATEDIF(Input!$C$23,$B255,"Y")</f>
        <v>61</v>
      </c>
      <c r="E255" s="69" t="n">
        <f aca="false">IF($B255&gt;Input!$C$28,0,Input!$C$24*(1+Input!$C$26/100)^(DATEDIF(Input!$C$7,$B255,"Y")))</f>
        <v>10401.6317718485</v>
      </c>
      <c r="F255" s="69" t="n">
        <f aca="false">-1*($E255*(Input!$C$11/100))</f>
        <v>-644.901169854606</v>
      </c>
      <c r="G255" s="69" t="n">
        <f aca="false">-1*($E255*(Input!$C$12/100))</f>
        <v>-150.823660691803</v>
      </c>
      <c r="H255" s="69" t="n">
        <f aca="false">IF($B255&gt;Input!$C$28,2*(Input!$C$27*(1+Input!$C$14/100)^(DATEDIF(Input!$C$7,$B255,"Y"))),(Input!$C$27*(1+Input!$C$14/100)^(DATEDIF(Input!$C$7,$B255,"Y"))))</f>
        <v>-343.253848471</v>
      </c>
      <c r="I255" s="69" t="n">
        <f aca="false">IF($B255&gt;Input!$C$28,0,IF($E255*(Input!$C$32/100)&gt;(Input!$C$13/12),-1*(Input!$C$13/12),-1*$E255*(Input!$C$32/100)))</f>
        <v>-520.081588592424</v>
      </c>
      <c r="J255" s="69" t="n">
        <f aca="false">IF($B255&gt;Input!$C$28,0,(-1)*($E255+$H255+$I255)*(Input!$C$9/100))</f>
        <v>-953.829633478506</v>
      </c>
      <c r="K255" s="69" t="n">
        <f aca="false">IF($B255&gt;Input!$C$28,0,(-1)*($E255+$H255+$I255)*(Input!$C$10/100))</f>
        <v>-469.284179671425</v>
      </c>
      <c r="L255" s="69" t="n">
        <f aca="false">$E255+$F255+$G255+$H255+$I255+$J255+$K255</f>
        <v>7319.45769108872</v>
      </c>
    </row>
    <row r="256" customFormat="false" ht="12.8" hidden="false" customHeight="false" outlineLevel="0" collapsed="false">
      <c r="A256" s="67" t="n">
        <v>252</v>
      </c>
      <c r="B256" s="68" t="n">
        <f aca="false">EOMONTH(Input!$C$7,A256)</f>
        <v>50586</v>
      </c>
      <c r="C256" s="67" t="n">
        <f aca="false">DATEDIF(Input!$C$23,$B256,"Y")</f>
        <v>61</v>
      </c>
      <c r="E256" s="69" t="n">
        <f aca="false">IF($B256&gt;Input!$C$28,0,Input!$C$24*(1+Input!$C$26/100)^(DATEDIF(Input!$C$7,$B256,"Y")))</f>
        <v>10609.6644072855</v>
      </c>
      <c r="F256" s="69" t="n">
        <f aca="false">-1*($E256*(Input!$C$11/100))</f>
        <v>-657.799193251698</v>
      </c>
      <c r="G256" s="69" t="n">
        <f aca="false">-1*($E256*(Input!$C$12/100))</f>
        <v>-153.840133905639</v>
      </c>
      <c r="H256" s="69" t="n">
        <f aca="false">IF($B256&gt;Input!$C$28,2*(Input!$C$27*(1+Input!$C$14/100)^(DATEDIF(Input!$C$7,$B256,"Y"))),(Input!$C$27*(1+Input!$C$14/100)^(DATEDIF(Input!$C$7,$B256,"Y"))))</f>
        <v>-350.11892544042</v>
      </c>
      <c r="I256" s="69" t="n">
        <f aca="false">IF($B256&gt;Input!$C$28,0,IF($E256*(Input!$C$32/100)&gt;(Input!$C$13/12),-1*(Input!$C$13/12),-1*$E256*(Input!$C$32/100)))</f>
        <v>-530.483220364273</v>
      </c>
      <c r="J256" s="69" t="n">
        <f aca="false">IF($B256&gt;Input!$C$28,0,(-1)*($E256+$H256+$I256)*(Input!$C$9/100))</f>
        <v>-972.906226148076</v>
      </c>
      <c r="K256" s="69" t="n">
        <f aca="false">IF($B256&gt;Input!$C$28,0,(-1)*($E256+$H256+$I256)*(Input!$C$10/100))</f>
        <v>-478.669863264853</v>
      </c>
      <c r="L256" s="69" t="n">
        <f aca="false">$E256+$F256+$G256+$H256+$I256+$J256+$K256</f>
        <v>7465.84684491049</v>
      </c>
    </row>
    <row r="257" customFormat="false" ht="12.8" hidden="false" customHeight="false" outlineLevel="0" collapsed="false">
      <c r="A257" s="67" t="n">
        <v>253</v>
      </c>
      <c r="B257" s="68" t="n">
        <f aca="false">EOMONTH(Input!$C$7,A257)</f>
        <v>50617</v>
      </c>
      <c r="C257" s="67" t="n">
        <f aca="false">DATEDIF(Input!$C$23,$B257,"Y")</f>
        <v>61</v>
      </c>
      <c r="E257" s="69" t="n">
        <f aca="false">IF($B257&gt;Input!$C$28,0,Input!$C$24*(1+Input!$C$26/100)^(DATEDIF(Input!$C$7,$B257,"Y")))</f>
        <v>10609.6644072855</v>
      </c>
      <c r="F257" s="69" t="n">
        <f aca="false">-1*($E257*(Input!$C$11/100))</f>
        <v>-657.799193251698</v>
      </c>
      <c r="G257" s="69" t="n">
        <f aca="false">-1*($E257*(Input!$C$12/100))</f>
        <v>-153.840133905639</v>
      </c>
      <c r="H257" s="69" t="n">
        <f aca="false">IF($B257&gt;Input!$C$28,2*(Input!$C$27*(1+Input!$C$14/100)^(DATEDIF(Input!$C$7,$B257,"Y"))),(Input!$C$27*(1+Input!$C$14/100)^(DATEDIF(Input!$C$7,$B257,"Y"))))</f>
        <v>-350.11892544042</v>
      </c>
      <c r="I257" s="69" t="n">
        <f aca="false">IF($B257&gt;Input!$C$28,0,IF($E257*(Input!$C$32/100)&gt;(Input!$C$13/12),-1*(Input!$C$13/12),-1*$E257*(Input!$C$32/100)))</f>
        <v>-530.483220364273</v>
      </c>
      <c r="J257" s="69" t="n">
        <f aca="false">IF($B257&gt;Input!$C$28,0,(-1)*($E257+$H257+$I257)*(Input!$C$9/100))</f>
        <v>-972.906226148076</v>
      </c>
      <c r="K257" s="69" t="n">
        <f aca="false">IF($B257&gt;Input!$C$28,0,(-1)*($E257+$H257+$I257)*(Input!$C$10/100))</f>
        <v>-478.669863264853</v>
      </c>
      <c r="L257" s="69" t="n">
        <f aca="false">$E257+$F257+$G257+$H257+$I257+$J257+$K257</f>
        <v>7465.84684491049</v>
      </c>
    </row>
    <row r="258" customFormat="false" ht="12.8" hidden="false" customHeight="false" outlineLevel="0" collapsed="false">
      <c r="A258" s="67" t="n">
        <v>254</v>
      </c>
      <c r="B258" s="68" t="n">
        <f aca="false">EOMONTH(Input!$C$7,A258)</f>
        <v>50648</v>
      </c>
      <c r="C258" s="67" t="n">
        <f aca="false">DATEDIF(Input!$C$23,$B258,"Y")</f>
        <v>61</v>
      </c>
      <c r="E258" s="69" t="n">
        <f aca="false">IF($B258&gt;Input!$C$28,0,Input!$C$24*(1+Input!$C$26/100)^(DATEDIF(Input!$C$7,$B258,"Y")))</f>
        <v>10609.6644072855</v>
      </c>
      <c r="F258" s="69" t="n">
        <f aca="false">-1*($E258*(Input!$C$11/100))</f>
        <v>-657.799193251698</v>
      </c>
      <c r="G258" s="69" t="n">
        <f aca="false">-1*($E258*(Input!$C$12/100))</f>
        <v>-153.840133905639</v>
      </c>
      <c r="H258" s="69" t="n">
        <f aca="false">IF($B258&gt;Input!$C$28,2*(Input!$C$27*(1+Input!$C$14/100)^(DATEDIF(Input!$C$7,$B258,"Y"))),(Input!$C$27*(1+Input!$C$14/100)^(DATEDIF(Input!$C$7,$B258,"Y"))))</f>
        <v>-350.11892544042</v>
      </c>
      <c r="I258" s="69" t="n">
        <f aca="false">IF($B258&gt;Input!$C$28,0,IF($E258*(Input!$C$32/100)&gt;(Input!$C$13/12),-1*(Input!$C$13/12),-1*$E258*(Input!$C$32/100)))</f>
        <v>-530.483220364273</v>
      </c>
      <c r="J258" s="69" t="n">
        <f aca="false">IF($B258&gt;Input!$C$28,0,(-1)*($E258+$H258+$I258)*(Input!$C$9/100))</f>
        <v>-972.906226148076</v>
      </c>
      <c r="K258" s="69" t="n">
        <f aca="false">IF($B258&gt;Input!$C$28,0,(-1)*($E258+$H258+$I258)*(Input!$C$10/100))</f>
        <v>-478.669863264853</v>
      </c>
      <c r="L258" s="69" t="n">
        <f aca="false">$E258+$F258+$G258+$H258+$I258+$J258+$K258</f>
        <v>7465.84684491049</v>
      </c>
    </row>
    <row r="259" customFormat="false" ht="12.8" hidden="false" customHeight="false" outlineLevel="0" collapsed="false">
      <c r="A259" s="67" t="n">
        <v>255</v>
      </c>
      <c r="B259" s="68" t="n">
        <f aca="false">EOMONTH(Input!$C$7,A259)</f>
        <v>50678</v>
      </c>
      <c r="C259" s="67" t="n">
        <f aca="false">DATEDIF(Input!$C$23,$B259,"Y")</f>
        <v>61</v>
      </c>
      <c r="E259" s="69" t="n">
        <f aca="false">IF($B259&gt;Input!$C$28,0,Input!$C$24*(1+Input!$C$26/100)^(DATEDIF(Input!$C$7,$B259,"Y")))</f>
        <v>0</v>
      </c>
      <c r="F259" s="69" t="n">
        <f aca="false">-1*($E259*(Input!$C$11/100))</f>
        <v>-0</v>
      </c>
      <c r="G259" s="69" t="n">
        <f aca="false">-1*($E259*(Input!$C$12/100))</f>
        <v>-0</v>
      </c>
      <c r="H259" s="69" t="n">
        <f aca="false">IF($B259&gt;Input!$C$28,2*(Input!$C$27*(1+Input!$C$14/100)^(DATEDIF(Input!$C$7,$B259,"Y"))),(Input!$C$27*(1+Input!$C$14/100)^(DATEDIF(Input!$C$7,$B259,"Y"))))</f>
        <v>-700.23785088084</v>
      </c>
      <c r="I259" s="69" t="n">
        <f aca="false">IF($B259&gt;Input!$C$28,0,IF($E259*(Input!$C$32/100)&gt;(Input!$C$13/12),-1*(Input!$C$13/12),-1*$E259*(Input!$C$32/100)))</f>
        <v>0</v>
      </c>
      <c r="J259" s="69" t="n">
        <f aca="false">IF($B259&gt;Input!$C$28,0,(-1)*($E259+$H259+$I259)*(Input!$C$9/100))</f>
        <v>0</v>
      </c>
      <c r="K259" s="69" t="n">
        <f aca="false">IF($B259&gt;Input!$C$28,0,(-1)*($E259+$H259+$I259)*(Input!$C$10/100))</f>
        <v>0</v>
      </c>
      <c r="L259" s="69" t="n">
        <f aca="false">$E259+$F259+$G259+$H259+$I259+$J259+$K259</f>
        <v>-700.23785088084</v>
      </c>
    </row>
    <row r="260" customFormat="false" ht="12.8" hidden="false" customHeight="false" outlineLevel="0" collapsed="false">
      <c r="A260" s="67" t="n">
        <v>256</v>
      </c>
      <c r="B260" s="68" t="n">
        <f aca="false">EOMONTH(Input!$C$7,A260)</f>
        <v>50709</v>
      </c>
      <c r="C260" s="67" t="n">
        <f aca="false">DATEDIF(Input!$C$23,$B260,"Y")</f>
        <v>61</v>
      </c>
      <c r="E260" s="69" t="n">
        <f aca="false">IF($B260&gt;Input!$C$28,0,Input!$C$24*(1+Input!$C$26/100)^(DATEDIF(Input!$C$7,$B260,"Y")))</f>
        <v>0</v>
      </c>
      <c r="F260" s="69" t="n">
        <f aca="false">-1*($E260*(Input!$C$11/100))</f>
        <v>-0</v>
      </c>
      <c r="G260" s="69" t="n">
        <f aca="false">-1*($E260*(Input!$C$12/100))</f>
        <v>-0</v>
      </c>
      <c r="H260" s="69" t="n">
        <f aca="false">IF($B260&gt;Input!$C$28,2*(Input!$C$27*(1+Input!$C$14/100)^(DATEDIF(Input!$C$7,$B260,"Y"))),(Input!$C$27*(1+Input!$C$14/100)^(DATEDIF(Input!$C$7,$B260,"Y"))))</f>
        <v>-700.23785088084</v>
      </c>
      <c r="I260" s="69" t="n">
        <f aca="false">IF($B260&gt;Input!$C$28,0,IF($E260*(Input!$C$32/100)&gt;(Input!$C$13/12),-1*(Input!$C$13/12),-1*$E260*(Input!$C$32/100)))</f>
        <v>0</v>
      </c>
      <c r="J260" s="69" t="n">
        <f aca="false">IF($B260&gt;Input!$C$28,0,(-1)*($E260+$H260+$I260)*(Input!$C$9/100))</f>
        <v>0</v>
      </c>
      <c r="K260" s="69" t="n">
        <f aca="false">IF($B260&gt;Input!$C$28,0,(-1)*($E260+$H260+$I260)*(Input!$C$10/100))</f>
        <v>0</v>
      </c>
      <c r="L260" s="69" t="n">
        <f aca="false">$E260+$F260+$G260+$H260+$I260+$J260+$K260</f>
        <v>-700.23785088084</v>
      </c>
    </row>
    <row r="261" customFormat="false" ht="12.8" hidden="false" customHeight="false" outlineLevel="0" collapsed="false">
      <c r="A261" s="67" t="n">
        <v>257</v>
      </c>
      <c r="B261" s="68" t="n">
        <f aca="false">EOMONTH(Input!$C$7,A261)</f>
        <v>50739</v>
      </c>
      <c r="C261" s="67" t="n">
        <f aca="false">DATEDIF(Input!$C$23,$B261,"Y")</f>
        <v>61</v>
      </c>
      <c r="E261" s="69" t="n">
        <f aca="false">IF($B261&gt;Input!$C$28,0,Input!$C$24*(1+Input!$C$26/100)^(DATEDIF(Input!$C$7,$B261,"Y")))</f>
        <v>0</v>
      </c>
      <c r="F261" s="69" t="n">
        <f aca="false">-1*($E261*(Input!$C$11/100))</f>
        <v>-0</v>
      </c>
      <c r="G261" s="69" t="n">
        <f aca="false">-1*($E261*(Input!$C$12/100))</f>
        <v>-0</v>
      </c>
      <c r="H261" s="69" t="n">
        <f aca="false">IF($B261&gt;Input!$C$28,2*(Input!$C$27*(1+Input!$C$14/100)^(DATEDIF(Input!$C$7,$B261,"Y"))),(Input!$C$27*(1+Input!$C$14/100)^(DATEDIF(Input!$C$7,$B261,"Y"))))</f>
        <v>-700.23785088084</v>
      </c>
      <c r="I261" s="69" t="n">
        <f aca="false">IF($B261&gt;Input!$C$28,0,IF($E261*(Input!$C$32/100)&gt;(Input!$C$13/12),-1*(Input!$C$13/12),-1*$E261*(Input!$C$32/100)))</f>
        <v>0</v>
      </c>
      <c r="J261" s="69" t="n">
        <f aca="false">IF($B261&gt;Input!$C$28,0,(-1)*($E261+$H261+$I261)*(Input!$C$9/100))</f>
        <v>0</v>
      </c>
      <c r="K261" s="69" t="n">
        <f aca="false">IF($B261&gt;Input!$C$28,0,(-1)*($E261+$H261+$I261)*(Input!$C$10/100))</f>
        <v>0</v>
      </c>
      <c r="L261" s="69" t="n">
        <f aca="false">$E261+$F261+$G261+$H261+$I261+$J261+$K261</f>
        <v>-700.23785088084</v>
      </c>
    </row>
    <row r="262" customFormat="false" ht="12.8" hidden="false" customHeight="false" outlineLevel="0" collapsed="false">
      <c r="A262" s="67" t="n">
        <v>258</v>
      </c>
      <c r="B262" s="68" t="n">
        <f aca="false">EOMONTH(Input!$C$7,A262)</f>
        <v>50770</v>
      </c>
      <c r="C262" s="67" t="n">
        <f aca="false">DATEDIF(Input!$C$23,$B262,"Y")</f>
        <v>61</v>
      </c>
      <c r="E262" s="69" t="n">
        <f aca="false">IF($B262&gt;Input!$C$28,0,Input!$C$24*(1+Input!$C$26/100)^(DATEDIF(Input!$C$7,$B262,"Y")))</f>
        <v>0</v>
      </c>
      <c r="F262" s="69" t="n">
        <f aca="false">-1*($E262*(Input!$C$11/100))</f>
        <v>-0</v>
      </c>
      <c r="G262" s="69" t="n">
        <f aca="false">-1*($E262*(Input!$C$12/100))</f>
        <v>-0</v>
      </c>
      <c r="H262" s="69" t="n">
        <f aca="false">IF($B262&gt;Input!$C$28,2*(Input!$C$27*(1+Input!$C$14/100)^(DATEDIF(Input!$C$7,$B262,"Y"))),(Input!$C$27*(1+Input!$C$14/100)^(DATEDIF(Input!$C$7,$B262,"Y"))))</f>
        <v>-700.23785088084</v>
      </c>
      <c r="I262" s="69" t="n">
        <f aca="false">IF($B262&gt;Input!$C$28,0,IF($E262*(Input!$C$32/100)&gt;(Input!$C$13/12),-1*(Input!$C$13/12),-1*$E262*(Input!$C$32/100)))</f>
        <v>0</v>
      </c>
      <c r="J262" s="69" t="n">
        <f aca="false">IF($B262&gt;Input!$C$28,0,(-1)*($E262+$H262+$I262)*(Input!$C$9/100))</f>
        <v>0</v>
      </c>
      <c r="K262" s="69" t="n">
        <f aca="false">IF($B262&gt;Input!$C$28,0,(-1)*($E262+$H262+$I262)*(Input!$C$10/100))</f>
        <v>0</v>
      </c>
      <c r="L262" s="69" t="n">
        <f aca="false">$E262+$F262+$G262+$H262+$I262+$J262+$K262</f>
        <v>-700.23785088084</v>
      </c>
    </row>
    <row r="263" customFormat="false" ht="12.8" hidden="false" customHeight="false" outlineLevel="0" collapsed="false">
      <c r="A263" s="67" t="n">
        <v>259</v>
      </c>
      <c r="B263" s="68" t="n">
        <f aca="false">EOMONTH(Input!$C$7,A263)</f>
        <v>50801</v>
      </c>
      <c r="C263" s="67" t="n">
        <f aca="false">DATEDIF(Input!$C$23,$B263,"Y")</f>
        <v>61</v>
      </c>
      <c r="E263" s="69" t="n">
        <f aca="false">IF($B263&gt;Input!$C$28,0,Input!$C$24*(1+Input!$C$26/100)^(DATEDIF(Input!$C$7,$B263,"Y")))</f>
        <v>0</v>
      </c>
      <c r="F263" s="69" t="n">
        <f aca="false">-1*($E263*(Input!$C$11/100))</f>
        <v>-0</v>
      </c>
      <c r="G263" s="69" t="n">
        <f aca="false">-1*($E263*(Input!$C$12/100))</f>
        <v>-0</v>
      </c>
      <c r="H263" s="69" t="n">
        <f aca="false">IF($B263&gt;Input!$C$28,2*(Input!$C$27*(1+Input!$C$14/100)^(DATEDIF(Input!$C$7,$B263,"Y"))),(Input!$C$27*(1+Input!$C$14/100)^(DATEDIF(Input!$C$7,$B263,"Y"))))</f>
        <v>-700.23785088084</v>
      </c>
      <c r="I263" s="69" t="n">
        <f aca="false">IF($B263&gt;Input!$C$28,0,IF($E263*(Input!$C$32/100)&gt;(Input!$C$13/12),-1*(Input!$C$13/12),-1*$E263*(Input!$C$32/100)))</f>
        <v>0</v>
      </c>
      <c r="J263" s="69" t="n">
        <f aca="false">IF($B263&gt;Input!$C$28,0,(-1)*($E263+$H263+$I263)*(Input!$C$9/100))</f>
        <v>0</v>
      </c>
      <c r="K263" s="69" t="n">
        <f aca="false">IF($B263&gt;Input!$C$28,0,(-1)*($E263+$H263+$I263)*(Input!$C$10/100))</f>
        <v>0</v>
      </c>
      <c r="L263" s="69" t="n">
        <f aca="false">$E263+$F263+$G263+$H263+$I263+$J263+$K263</f>
        <v>-700.23785088084</v>
      </c>
    </row>
    <row r="264" customFormat="false" ht="12.8" hidden="false" customHeight="false" outlineLevel="0" collapsed="false">
      <c r="A264" s="67" t="n">
        <v>260</v>
      </c>
      <c r="B264" s="68" t="n">
        <f aca="false">EOMONTH(Input!$C$7,A264)</f>
        <v>50829</v>
      </c>
      <c r="C264" s="67" t="n">
        <f aca="false">DATEDIF(Input!$C$23,$B264,"Y")</f>
        <v>61</v>
      </c>
      <c r="E264" s="69" t="n">
        <f aca="false">IF($B264&gt;Input!$C$28,0,Input!$C$24*(1+Input!$C$26/100)^(DATEDIF(Input!$C$7,$B264,"Y")))</f>
        <v>0</v>
      </c>
      <c r="F264" s="69" t="n">
        <f aca="false">-1*($E264*(Input!$C$11/100))</f>
        <v>-0</v>
      </c>
      <c r="G264" s="69" t="n">
        <f aca="false">-1*($E264*(Input!$C$12/100))</f>
        <v>-0</v>
      </c>
      <c r="H264" s="69" t="n">
        <f aca="false">IF($B264&gt;Input!$C$28,2*(Input!$C$27*(1+Input!$C$14/100)^(DATEDIF(Input!$C$7,$B264,"Y"))),(Input!$C$27*(1+Input!$C$14/100)^(DATEDIF(Input!$C$7,$B264,"Y"))))</f>
        <v>-700.23785088084</v>
      </c>
      <c r="I264" s="69" t="n">
        <f aca="false">IF($B264&gt;Input!$C$28,0,IF($E264*(Input!$C$32/100)&gt;(Input!$C$13/12),-1*(Input!$C$13/12),-1*$E264*(Input!$C$32/100)))</f>
        <v>0</v>
      </c>
      <c r="J264" s="69" t="n">
        <f aca="false">IF($B264&gt;Input!$C$28,0,(-1)*($E264+$H264+$I264)*(Input!$C$9/100))</f>
        <v>0</v>
      </c>
      <c r="K264" s="69" t="n">
        <f aca="false">IF($B264&gt;Input!$C$28,0,(-1)*($E264+$H264+$I264)*(Input!$C$10/100))</f>
        <v>0</v>
      </c>
      <c r="L264" s="69" t="n">
        <f aca="false">$E264+$F264+$G264+$H264+$I264+$J264+$K264</f>
        <v>-700.23785088084</v>
      </c>
    </row>
    <row r="265" customFormat="false" ht="12.8" hidden="false" customHeight="false" outlineLevel="0" collapsed="false">
      <c r="A265" s="67" t="n">
        <v>261</v>
      </c>
      <c r="B265" s="68" t="n">
        <f aca="false">EOMONTH(Input!$C$7,A265)</f>
        <v>50860</v>
      </c>
      <c r="C265" s="67" t="n">
        <f aca="false">DATEDIF(Input!$C$23,$B265,"Y")</f>
        <v>61</v>
      </c>
      <c r="E265" s="69" t="n">
        <f aca="false">IF($B265&gt;Input!$C$28,0,Input!$C$24*(1+Input!$C$26/100)^(DATEDIF(Input!$C$7,$B265,"Y")))</f>
        <v>0</v>
      </c>
      <c r="F265" s="69" t="n">
        <f aca="false">-1*($E265*(Input!$C$11/100))</f>
        <v>-0</v>
      </c>
      <c r="G265" s="69" t="n">
        <f aca="false">-1*($E265*(Input!$C$12/100))</f>
        <v>-0</v>
      </c>
      <c r="H265" s="69" t="n">
        <f aca="false">IF($B265&gt;Input!$C$28,2*(Input!$C$27*(1+Input!$C$14/100)^(DATEDIF(Input!$C$7,$B265,"Y"))),(Input!$C$27*(1+Input!$C$14/100)^(DATEDIF(Input!$C$7,$B265,"Y"))))</f>
        <v>-700.23785088084</v>
      </c>
      <c r="I265" s="69" t="n">
        <f aca="false">IF($B265&gt;Input!$C$28,0,IF($E265*(Input!$C$32/100)&gt;(Input!$C$13/12),-1*(Input!$C$13/12),-1*$E265*(Input!$C$32/100)))</f>
        <v>0</v>
      </c>
      <c r="J265" s="69" t="n">
        <f aca="false">IF($B265&gt;Input!$C$28,0,(-1)*($E265+$H265+$I265)*(Input!$C$9/100))</f>
        <v>0</v>
      </c>
      <c r="K265" s="69" t="n">
        <f aca="false">IF($B265&gt;Input!$C$28,0,(-1)*($E265+$H265+$I265)*(Input!$C$10/100))</f>
        <v>0</v>
      </c>
      <c r="L265" s="69" t="n">
        <f aca="false">$E265+$F265+$G265+$H265+$I265+$J265+$K265</f>
        <v>-700.23785088084</v>
      </c>
    </row>
    <row r="266" customFormat="false" ht="12.8" hidden="false" customHeight="false" outlineLevel="0" collapsed="false">
      <c r="A266" s="67" t="n">
        <v>262</v>
      </c>
      <c r="B266" s="68" t="n">
        <f aca="false">EOMONTH(Input!$C$7,A266)</f>
        <v>50890</v>
      </c>
      <c r="C266" s="67" t="n">
        <f aca="false">DATEDIF(Input!$C$23,$B266,"Y")</f>
        <v>61</v>
      </c>
      <c r="E266" s="69" t="n">
        <f aca="false">IF($B266&gt;Input!$C$28,0,Input!$C$24*(1+Input!$C$26/100)^(DATEDIF(Input!$C$7,$B266,"Y")))</f>
        <v>0</v>
      </c>
      <c r="F266" s="69" t="n">
        <f aca="false">-1*($E266*(Input!$C$11/100))</f>
        <v>-0</v>
      </c>
      <c r="G266" s="69" t="n">
        <f aca="false">-1*($E266*(Input!$C$12/100))</f>
        <v>-0</v>
      </c>
      <c r="H266" s="69" t="n">
        <f aca="false">IF($B266&gt;Input!$C$28,2*(Input!$C$27*(1+Input!$C$14/100)^(DATEDIF(Input!$C$7,$B266,"Y"))),(Input!$C$27*(1+Input!$C$14/100)^(DATEDIF(Input!$C$7,$B266,"Y"))))</f>
        <v>-700.23785088084</v>
      </c>
      <c r="I266" s="69" t="n">
        <f aca="false">IF($B266&gt;Input!$C$28,0,IF($E266*(Input!$C$32/100)&gt;(Input!$C$13/12),-1*(Input!$C$13/12),-1*$E266*(Input!$C$32/100)))</f>
        <v>0</v>
      </c>
      <c r="J266" s="69" t="n">
        <f aca="false">IF($B266&gt;Input!$C$28,0,(-1)*($E266+$H266+$I266)*(Input!$C$9/100))</f>
        <v>0</v>
      </c>
      <c r="K266" s="69" t="n">
        <f aca="false">IF($B266&gt;Input!$C$28,0,(-1)*($E266+$H266+$I266)*(Input!$C$10/100))</f>
        <v>0</v>
      </c>
      <c r="L266" s="69" t="n">
        <f aca="false">$E266+$F266+$G266+$H266+$I266+$J266+$K266</f>
        <v>-700.23785088084</v>
      </c>
    </row>
    <row r="267" customFormat="false" ht="12.8" hidden="false" customHeight="false" outlineLevel="0" collapsed="false">
      <c r="A267" s="67" t="n">
        <v>263</v>
      </c>
      <c r="B267" s="68" t="n">
        <f aca="false">EOMONTH(Input!$C$7,A267)</f>
        <v>50921</v>
      </c>
      <c r="C267" s="67" t="n">
        <f aca="false">DATEDIF(Input!$C$23,$B267,"Y")</f>
        <v>62</v>
      </c>
      <c r="E267" s="69" t="n">
        <f aca="false">IF($B267&gt;Input!$C$28,0,Input!$C$24*(1+Input!$C$26/100)^(DATEDIF(Input!$C$7,$B267,"Y")))</f>
        <v>0</v>
      </c>
      <c r="F267" s="69" t="n">
        <f aca="false">-1*($E267*(Input!$C$11/100))</f>
        <v>-0</v>
      </c>
      <c r="G267" s="69" t="n">
        <f aca="false">-1*($E267*(Input!$C$12/100))</f>
        <v>-0</v>
      </c>
      <c r="H267" s="69" t="n">
        <f aca="false">IF($B267&gt;Input!$C$28,2*(Input!$C$27*(1+Input!$C$14/100)^(DATEDIF(Input!$C$7,$B267,"Y"))),(Input!$C$27*(1+Input!$C$14/100)^(DATEDIF(Input!$C$7,$B267,"Y"))))</f>
        <v>-700.23785088084</v>
      </c>
      <c r="I267" s="69" t="n">
        <f aca="false">IF($B267&gt;Input!$C$28,0,IF($E267*(Input!$C$32/100)&gt;(Input!$C$13/12),-1*(Input!$C$13/12),-1*$E267*(Input!$C$32/100)))</f>
        <v>0</v>
      </c>
      <c r="J267" s="69" t="n">
        <f aca="false">IF($B267&gt;Input!$C$28,0,(-1)*($E267+$H267+$I267)*(Input!$C$9/100))</f>
        <v>0</v>
      </c>
      <c r="K267" s="69" t="n">
        <f aca="false">IF($B267&gt;Input!$C$28,0,(-1)*($E267+$H267+$I267)*(Input!$C$10/100))</f>
        <v>0</v>
      </c>
      <c r="L267" s="69" t="n">
        <f aca="false">$E267+$F267+$G267+$H267+$I267+$J267+$K267</f>
        <v>-700.23785088084</v>
      </c>
    </row>
    <row r="268" customFormat="false" ht="12.8" hidden="false" customHeight="false" outlineLevel="0" collapsed="false">
      <c r="A268" s="67" t="n">
        <v>264</v>
      </c>
      <c r="B268" s="68" t="n">
        <f aca="false">EOMONTH(Input!$C$7,A268)</f>
        <v>50951</v>
      </c>
      <c r="C268" s="67" t="n">
        <f aca="false">DATEDIF(Input!$C$23,$B268,"Y")</f>
        <v>62</v>
      </c>
      <c r="E268" s="69" t="n">
        <f aca="false">IF($B268&gt;Input!$C$28,0,Input!$C$24*(1+Input!$C$26/100)^(DATEDIF(Input!$C$7,$B268,"Y")))</f>
        <v>0</v>
      </c>
      <c r="F268" s="69" t="n">
        <f aca="false">-1*($E268*(Input!$C$11/100))</f>
        <v>-0</v>
      </c>
      <c r="G268" s="69" t="n">
        <f aca="false">-1*($E268*(Input!$C$12/100))</f>
        <v>-0</v>
      </c>
      <c r="H268" s="69" t="n">
        <f aca="false">IF($B268&gt;Input!$C$28,2*(Input!$C$27*(1+Input!$C$14/100)^(DATEDIF(Input!$C$7,$B268,"Y"))),(Input!$C$27*(1+Input!$C$14/100)^(DATEDIF(Input!$C$7,$B268,"Y"))))</f>
        <v>-714.242607898457</v>
      </c>
      <c r="I268" s="69" t="n">
        <f aca="false">IF($B268&gt;Input!$C$28,0,IF($E268*(Input!$C$32/100)&gt;(Input!$C$13/12),-1*(Input!$C$13/12),-1*$E268*(Input!$C$32/100)))</f>
        <v>0</v>
      </c>
      <c r="J268" s="69" t="n">
        <f aca="false">IF($B268&gt;Input!$C$28,0,(-1)*($E268+$H268+$I268)*(Input!$C$9/100))</f>
        <v>0</v>
      </c>
      <c r="K268" s="69" t="n">
        <f aca="false">IF($B268&gt;Input!$C$28,0,(-1)*($E268+$H268+$I268)*(Input!$C$10/100))</f>
        <v>0</v>
      </c>
      <c r="L268" s="69" t="n">
        <f aca="false">$E268+$F268+$G268+$H268+$I268+$J268+$K268</f>
        <v>-714.242607898457</v>
      </c>
    </row>
    <row r="269" customFormat="false" ht="12.8" hidden="false" customHeight="false" outlineLevel="0" collapsed="false">
      <c r="A269" s="67" t="n">
        <v>265</v>
      </c>
      <c r="B269" s="68" t="n">
        <f aca="false">EOMONTH(Input!$C$7,A269)</f>
        <v>50982</v>
      </c>
      <c r="C269" s="67" t="n">
        <f aca="false">DATEDIF(Input!$C$23,$B269,"Y")</f>
        <v>62</v>
      </c>
      <c r="E269" s="69" t="n">
        <f aca="false">IF($B269&gt;Input!$C$28,0,Input!$C$24*(1+Input!$C$26/100)^(DATEDIF(Input!$C$7,$B269,"Y")))</f>
        <v>0</v>
      </c>
      <c r="F269" s="69" t="n">
        <f aca="false">-1*($E269*(Input!$C$11/100))</f>
        <v>-0</v>
      </c>
      <c r="G269" s="69" t="n">
        <f aca="false">-1*($E269*(Input!$C$12/100))</f>
        <v>-0</v>
      </c>
      <c r="H269" s="69" t="n">
        <f aca="false">IF($B269&gt;Input!$C$28,2*(Input!$C$27*(1+Input!$C$14/100)^(DATEDIF(Input!$C$7,$B269,"Y"))),(Input!$C$27*(1+Input!$C$14/100)^(DATEDIF(Input!$C$7,$B269,"Y"))))</f>
        <v>-714.242607898457</v>
      </c>
      <c r="I269" s="69" t="n">
        <f aca="false">IF($B269&gt;Input!$C$28,0,IF($E269*(Input!$C$32/100)&gt;(Input!$C$13/12),-1*(Input!$C$13/12),-1*$E269*(Input!$C$32/100)))</f>
        <v>0</v>
      </c>
      <c r="J269" s="69" t="n">
        <f aca="false">IF($B269&gt;Input!$C$28,0,(-1)*($E269+$H269+$I269)*(Input!$C$9/100))</f>
        <v>0</v>
      </c>
      <c r="K269" s="69" t="n">
        <f aca="false">IF($B269&gt;Input!$C$28,0,(-1)*($E269+$H269+$I269)*(Input!$C$10/100))</f>
        <v>0</v>
      </c>
      <c r="L269" s="69" t="n">
        <f aca="false">$E269+$F269+$G269+$H269+$I269+$J269+$K269</f>
        <v>-714.242607898457</v>
      </c>
    </row>
    <row r="270" customFormat="false" ht="12.8" hidden="false" customHeight="false" outlineLevel="0" collapsed="false">
      <c r="A270" s="67" t="n">
        <v>266</v>
      </c>
      <c r="B270" s="68" t="n">
        <f aca="false">EOMONTH(Input!$C$7,A270)</f>
        <v>51013</v>
      </c>
      <c r="C270" s="67" t="n">
        <f aca="false">DATEDIF(Input!$C$23,$B270,"Y")</f>
        <v>62</v>
      </c>
      <c r="E270" s="69" t="n">
        <f aca="false">IF($B270&gt;Input!$C$28,0,Input!$C$24*(1+Input!$C$26/100)^(DATEDIF(Input!$C$7,$B270,"Y")))</f>
        <v>0</v>
      </c>
      <c r="F270" s="69" t="n">
        <f aca="false">-1*($E270*(Input!$C$11/100))</f>
        <v>-0</v>
      </c>
      <c r="G270" s="69" t="n">
        <f aca="false">-1*($E270*(Input!$C$12/100))</f>
        <v>-0</v>
      </c>
      <c r="H270" s="69" t="n">
        <f aca="false">IF($B270&gt;Input!$C$28,2*(Input!$C$27*(1+Input!$C$14/100)^(DATEDIF(Input!$C$7,$B270,"Y"))),(Input!$C$27*(1+Input!$C$14/100)^(DATEDIF(Input!$C$7,$B270,"Y"))))</f>
        <v>-714.242607898457</v>
      </c>
      <c r="I270" s="69" t="n">
        <f aca="false">IF($B270&gt;Input!$C$28,0,IF($E270*(Input!$C$32/100)&gt;(Input!$C$13/12),-1*(Input!$C$13/12),-1*$E270*(Input!$C$32/100)))</f>
        <v>0</v>
      </c>
      <c r="J270" s="69" t="n">
        <f aca="false">IF($B270&gt;Input!$C$28,0,(-1)*($E270+$H270+$I270)*(Input!$C$9/100))</f>
        <v>0</v>
      </c>
      <c r="K270" s="69" t="n">
        <f aca="false">IF($B270&gt;Input!$C$28,0,(-1)*($E270+$H270+$I270)*(Input!$C$10/100))</f>
        <v>0</v>
      </c>
      <c r="L270" s="69" t="n">
        <f aca="false">$E270+$F270+$G270+$H270+$I270+$J270+$K270</f>
        <v>-714.242607898457</v>
      </c>
    </row>
    <row r="271" customFormat="false" ht="12.8" hidden="false" customHeight="false" outlineLevel="0" collapsed="false">
      <c r="A271" s="67" t="n">
        <v>267</v>
      </c>
      <c r="B271" s="68" t="n">
        <f aca="false">EOMONTH(Input!$C$7,A271)</f>
        <v>51043</v>
      </c>
      <c r="C271" s="67" t="n">
        <f aca="false">DATEDIF(Input!$C$23,$B271,"Y")</f>
        <v>62</v>
      </c>
      <c r="E271" s="69" t="n">
        <f aca="false">IF($B271&gt;Input!$C$28,0,Input!$C$24*(1+Input!$C$26/100)^(DATEDIF(Input!$C$7,$B271,"Y")))</f>
        <v>0</v>
      </c>
      <c r="F271" s="69" t="n">
        <f aca="false">-1*($E271*(Input!$C$11/100))</f>
        <v>-0</v>
      </c>
      <c r="G271" s="69" t="n">
        <f aca="false">-1*($E271*(Input!$C$12/100))</f>
        <v>-0</v>
      </c>
      <c r="H271" s="69" t="n">
        <f aca="false">IF($B271&gt;Input!$C$28,2*(Input!$C$27*(1+Input!$C$14/100)^(DATEDIF(Input!$C$7,$B271,"Y"))),(Input!$C$27*(1+Input!$C$14/100)^(DATEDIF(Input!$C$7,$B271,"Y"))))</f>
        <v>-714.242607898457</v>
      </c>
      <c r="I271" s="69" t="n">
        <f aca="false">IF($B271&gt;Input!$C$28,0,IF($E271*(Input!$C$32/100)&gt;(Input!$C$13/12),-1*(Input!$C$13/12),-1*$E271*(Input!$C$32/100)))</f>
        <v>0</v>
      </c>
      <c r="J271" s="69" t="n">
        <f aca="false">IF($B271&gt;Input!$C$28,0,(-1)*($E271+$H271+$I271)*(Input!$C$9/100))</f>
        <v>0</v>
      </c>
      <c r="K271" s="69" t="n">
        <f aca="false">IF($B271&gt;Input!$C$28,0,(-1)*($E271+$H271+$I271)*(Input!$C$10/100))</f>
        <v>0</v>
      </c>
      <c r="L271" s="69" t="n">
        <f aca="false">$E271+$F271+$G271+$H271+$I271+$J271+$K271</f>
        <v>-714.242607898457</v>
      </c>
    </row>
    <row r="272" customFormat="false" ht="12.8" hidden="false" customHeight="false" outlineLevel="0" collapsed="false">
      <c r="A272" s="67" t="n">
        <v>268</v>
      </c>
      <c r="B272" s="68" t="n">
        <f aca="false">EOMONTH(Input!$C$7,A272)</f>
        <v>51074</v>
      </c>
      <c r="C272" s="67" t="n">
        <f aca="false">DATEDIF(Input!$C$23,$B272,"Y")</f>
        <v>62</v>
      </c>
      <c r="E272" s="69" t="n">
        <f aca="false">IF($B272&gt;Input!$C$28,0,Input!$C$24*(1+Input!$C$26/100)^(DATEDIF(Input!$C$7,$B272,"Y")))</f>
        <v>0</v>
      </c>
      <c r="F272" s="69" t="n">
        <f aca="false">-1*($E272*(Input!$C$11/100))</f>
        <v>-0</v>
      </c>
      <c r="G272" s="69" t="n">
        <f aca="false">-1*($E272*(Input!$C$12/100))</f>
        <v>-0</v>
      </c>
      <c r="H272" s="69" t="n">
        <f aca="false">IF($B272&gt;Input!$C$28,2*(Input!$C$27*(1+Input!$C$14/100)^(DATEDIF(Input!$C$7,$B272,"Y"))),(Input!$C$27*(1+Input!$C$14/100)^(DATEDIF(Input!$C$7,$B272,"Y"))))</f>
        <v>-714.242607898457</v>
      </c>
      <c r="I272" s="69" t="n">
        <f aca="false">IF($B272&gt;Input!$C$28,0,IF($E272*(Input!$C$32/100)&gt;(Input!$C$13/12),-1*(Input!$C$13/12),-1*$E272*(Input!$C$32/100)))</f>
        <v>0</v>
      </c>
      <c r="J272" s="69" t="n">
        <f aca="false">IF($B272&gt;Input!$C$28,0,(-1)*($E272+$H272+$I272)*(Input!$C$9/100))</f>
        <v>0</v>
      </c>
      <c r="K272" s="69" t="n">
        <f aca="false">IF($B272&gt;Input!$C$28,0,(-1)*($E272+$H272+$I272)*(Input!$C$10/100))</f>
        <v>0</v>
      </c>
      <c r="L272" s="69" t="n">
        <f aca="false">$E272+$F272+$G272+$H272+$I272+$J272+$K272</f>
        <v>-714.242607898457</v>
      </c>
    </row>
    <row r="273" customFormat="false" ht="12.8" hidden="false" customHeight="false" outlineLevel="0" collapsed="false">
      <c r="A273" s="67" t="n">
        <v>269</v>
      </c>
      <c r="B273" s="68" t="n">
        <f aca="false">EOMONTH(Input!$C$7,A273)</f>
        <v>51104</v>
      </c>
      <c r="C273" s="67" t="n">
        <f aca="false">DATEDIF(Input!$C$23,$B273,"Y")</f>
        <v>62</v>
      </c>
      <c r="E273" s="69" t="n">
        <f aca="false">IF($B273&gt;Input!$C$28,0,Input!$C$24*(1+Input!$C$26/100)^(DATEDIF(Input!$C$7,$B273,"Y")))</f>
        <v>0</v>
      </c>
      <c r="F273" s="69" t="n">
        <f aca="false">-1*($E273*(Input!$C$11/100))</f>
        <v>-0</v>
      </c>
      <c r="G273" s="69" t="n">
        <f aca="false">-1*($E273*(Input!$C$12/100))</f>
        <v>-0</v>
      </c>
      <c r="H273" s="69" t="n">
        <f aca="false">IF($B273&gt;Input!$C$28,2*(Input!$C$27*(1+Input!$C$14/100)^(DATEDIF(Input!$C$7,$B273,"Y"))),(Input!$C$27*(1+Input!$C$14/100)^(DATEDIF(Input!$C$7,$B273,"Y"))))</f>
        <v>-714.242607898457</v>
      </c>
      <c r="I273" s="69" t="n">
        <f aca="false">IF($B273&gt;Input!$C$28,0,IF($E273*(Input!$C$32/100)&gt;(Input!$C$13/12),-1*(Input!$C$13/12),-1*$E273*(Input!$C$32/100)))</f>
        <v>0</v>
      </c>
      <c r="J273" s="69" t="n">
        <f aca="false">IF($B273&gt;Input!$C$28,0,(-1)*($E273+$H273+$I273)*(Input!$C$9/100))</f>
        <v>0</v>
      </c>
      <c r="K273" s="69" t="n">
        <f aca="false">IF($B273&gt;Input!$C$28,0,(-1)*($E273+$H273+$I273)*(Input!$C$10/100))</f>
        <v>0</v>
      </c>
      <c r="L273" s="69" t="n">
        <f aca="false">$E273+$F273+$G273+$H273+$I273+$J273+$K273</f>
        <v>-714.242607898457</v>
      </c>
    </row>
    <row r="274" customFormat="false" ht="12.8" hidden="false" customHeight="false" outlineLevel="0" collapsed="false">
      <c r="A274" s="67" t="n">
        <v>270</v>
      </c>
      <c r="B274" s="68" t="n">
        <f aca="false">EOMONTH(Input!$C$7,A274)</f>
        <v>51135</v>
      </c>
      <c r="C274" s="67" t="n">
        <f aca="false">DATEDIF(Input!$C$23,$B274,"Y")</f>
        <v>62</v>
      </c>
      <c r="E274" s="69" t="n">
        <f aca="false">IF($B274&gt;Input!$C$28,0,Input!$C$24*(1+Input!$C$26/100)^(DATEDIF(Input!$C$7,$B274,"Y")))</f>
        <v>0</v>
      </c>
      <c r="F274" s="69" t="n">
        <f aca="false">-1*($E274*(Input!$C$11/100))</f>
        <v>-0</v>
      </c>
      <c r="G274" s="69" t="n">
        <f aca="false">-1*($E274*(Input!$C$12/100))</f>
        <v>-0</v>
      </c>
      <c r="H274" s="69" t="n">
        <f aca="false">IF($B274&gt;Input!$C$28,2*(Input!$C$27*(1+Input!$C$14/100)^(DATEDIF(Input!$C$7,$B274,"Y"))),(Input!$C$27*(1+Input!$C$14/100)^(DATEDIF(Input!$C$7,$B274,"Y"))))</f>
        <v>-714.242607898457</v>
      </c>
      <c r="I274" s="69" t="n">
        <f aca="false">IF($B274&gt;Input!$C$28,0,IF($E274*(Input!$C$32/100)&gt;(Input!$C$13/12),-1*(Input!$C$13/12),-1*$E274*(Input!$C$32/100)))</f>
        <v>0</v>
      </c>
      <c r="J274" s="69" t="n">
        <f aca="false">IF($B274&gt;Input!$C$28,0,(-1)*($E274+$H274+$I274)*(Input!$C$9/100))</f>
        <v>0</v>
      </c>
      <c r="K274" s="69" t="n">
        <f aca="false">IF($B274&gt;Input!$C$28,0,(-1)*($E274+$H274+$I274)*(Input!$C$10/100))</f>
        <v>0</v>
      </c>
      <c r="L274" s="69" t="n">
        <f aca="false">$E274+$F274+$G274+$H274+$I274+$J274+$K274</f>
        <v>-714.242607898457</v>
      </c>
    </row>
    <row r="275" customFormat="false" ht="12.8" hidden="false" customHeight="false" outlineLevel="0" collapsed="false">
      <c r="A275" s="67" t="n">
        <v>271</v>
      </c>
      <c r="B275" s="68" t="n">
        <f aca="false">EOMONTH(Input!$C$7,A275)</f>
        <v>51166</v>
      </c>
      <c r="C275" s="67" t="n">
        <f aca="false">DATEDIF(Input!$C$23,$B275,"Y")</f>
        <v>62</v>
      </c>
      <c r="E275" s="69" t="n">
        <f aca="false">IF($B275&gt;Input!$C$28,0,Input!$C$24*(1+Input!$C$26/100)^(DATEDIF(Input!$C$7,$B275,"Y")))</f>
        <v>0</v>
      </c>
      <c r="F275" s="69" t="n">
        <f aca="false">-1*($E275*(Input!$C$11/100))</f>
        <v>-0</v>
      </c>
      <c r="G275" s="69" t="n">
        <f aca="false">-1*($E275*(Input!$C$12/100))</f>
        <v>-0</v>
      </c>
      <c r="H275" s="69" t="n">
        <f aca="false">IF($B275&gt;Input!$C$28,2*(Input!$C$27*(1+Input!$C$14/100)^(DATEDIF(Input!$C$7,$B275,"Y"))),(Input!$C$27*(1+Input!$C$14/100)^(DATEDIF(Input!$C$7,$B275,"Y"))))</f>
        <v>-714.242607898457</v>
      </c>
      <c r="I275" s="69" t="n">
        <f aca="false">IF($B275&gt;Input!$C$28,0,IF($E275*(Input!$C$32/100)&gt;(Input!$C$13/12),-1*(Input!$C$13/12),-1*$E275*(Input!$C$32/100)))</f>
        <v>0</v>
      </c>
      <c r="J275" s="69" t="n">
        <f aca="false">IF($B275&gt;Input!$C$28,0,(-1)*($E275+$H275+$I275)*(Input!$C$9/100))</f>
        <v>0</v>
      </c>
      <c r="K275" s="69" t="n">
        <f aca="false">IF($B275&gt;Input!$C$28,0,(-1)*($E275+$H275+$I275)*(Input!$C$10/100))</f>
        <v>0</v>
      </c>
      <c r="L275" s="69" t="n">
        <f aca="false">$E275+$F275+$G275+$H275+$I275+$J275+$K275</f>
        <v>-714.242607898457</v>
      </c>
    </row>
    <row r="276" customFormat="false" ht="12.8" hidden="false" customHeight="false" outlineLevel="0" collapsed="false">
      <c r="A276" s="67" t="n">
        <v>272</v>
      </c>
      <c r="B276" s="68" t="n">
        <f aca="false">EOMONTH(Input!$C$7,A276)</f>
        <v>51195</v>
      </c>
      <c r="C276" s="67" t="n">
        <f aca="false">DATEDIF(Input!$C$23,$B276,"Y")</f>
        <v>62</v>
      </c>
      <c r="E276" s="69" t="n">
        <f aca="false">IF($B276&gt;Input!$C$28,0,Input!$C$24*(1+Input!$C$26/100)^(DATEDIF(Input!$C$7,$B276,"Y")))</f>
        <v>0</v>
      </c>
      <c r="F276" s="69" t="n">
        <f aca="false">-1*($E276*(Input!$C$11/100))</f>
        <v>-0</v>
      </c>
      <c r="G276" s="69" t="n">
        <f aca="false">-1*($E276*(Input!$C$12/100))</f>
        <v>-0</v>
      </c>
      <c r="H276" s="69" t="n">
        <f aca="false">IF($B276&gt;Input!$C$28,2*(Input!$C$27*(1+Input!$C$14/100)^(DATEDIF(Input!$C$7,$B276,"Y"))),(Input!$C$27*(1+Input!$C$14/100)^(DATEDIF(Input!$C$7,$B276,"Y"))))</f>
        <v>-714.242607898457</v>
      </c>
      <c r="I276" s="69" t="n">
        <f aca="false">IF($B276&gt;Input!$C$28,0,IF($E276*(Input!$C$32/100)&gt;(Input!$C$13/12),-1*(Input!$C$13/12),-1*$E276*(Input!$C$32/100)))</f>
        <v>0</v>
      </c>
      <c r="J276" s="69" t="n">
        <f aca="false">IF($B276&gt;Input!$C$28,0,(-1)*($E276+$H276+$I276)*(Input!$C$9/100))</f>
        <v>0</v>
      </c>
      <c r="K276" s="69" t="n">
        <f aca="false">IF($B276&gt;Input!$C$28,0,(-1)*($E276+$H276+$I276)*(Input!$C$10/100))</f>
        <v>0</v>
      </c>
      <c r="L276" s="69" t="n">
        <f aca="false">$E276+$F276+$G276+$H276+$I276+$J276+$K276</f>
        <v>-714.242607898457</v>
      </c>
    </row>
    <row r="277" customFormat="false" ht="12.8" hidden="false" customHeight="false" outlineLevel="0" collapsed="false">
      <c r="A277" s="67" t="n">
        <v>273</v>
      </c>
      <c r="B277" s="68" t="n">
        <f aca="false">EOMONTH(Input!$C$7,A277)</f>
        <v>51226</v>
      </c>
      <c r="C277" s="67" t="n">
        <f aca="false">DATEDIF(Input!$C$23,$B277,"Y")</f>
        <v>62</v>
      </c>
      <c r="E277" s="69" t="n">
        <f aca="false">IF($B277&gt;Input!$C$28,0,Input!$C$24*(1+Input!$C$26/100)^(DATEDIF(Input!$C$7,$B277,"Y")))</f>
        <v>0</v>
      </c>
      <c r="F277" s="69" t="n">
        <f aca="false">-1*($E277*(Input!$C$11/100))</f>
        <v>-0</v>
      </c>
      <c r="G277" s="69" t="n">
        <f aca="false">-1*($E277*(Input!$C$12/100))</f>
        <v>-0</v>
      </c>
      <c r="H277" s="69" t="n">
        <f aca="false">IF($B277&gt;Input!$C$28,2*(Input!$C$27*(1+Input!$C$14/100)^(DATEDIF(Input!$C$7,$B277,"Y"))),(Input!$C$27*(1+Input!$C$14/100)^(DATEDIF(Input!$C$7,$B277,"Y"))))</f>
        <v>-714.242607898457</v>
      </c>
      <c r="I277" s="69" t="n">
        <f aca="false">IF($B277&gt;Input!$C$28,0,IF($E277*(Input!$C$32/100)&gt;(Input!$C$13/12),-1*(Input!$C$13/12),-1*$E277*(Input!$C$32/100)))</f>
        <v>0</v>
      </c>
      <c r="J277" s="69" t="n">
        <f aca="false">IF($B277&gt;Input!$C$28,0,(-1)*($E277+$H277+$I277)*(Input!$C$9/100))</f>
        <v>0</v>
      </c>
      <c r="K277" s="69" t="n">
        <f aca="false">IF($B277&gt;Input!$C$28,0,(-1)*($E277+$H277+$I277)*(Input!$C$10/100))</f>
        <v>0</v>
      </c>
      <c r="L277" s="69" t="n">
        <f aca="false">$E277+$F277+$G277+$H277+$I277+$J277+$K277</f>
        <v>-714.242607898457</v>
      </c>
    </row>
    <row r="278" customFormat="false" ht="12.8" hidden="false" customHeight="false" outlineLevel="0" collapsed="false">
      <c r="A278" s="67" t="n">
        <v>274</v>
      </c>
      <c r="B278" s="68" t="n">
        <f aca="false">EOMONTH(Input!$C$7,A278)</f>
        <v>51256</v>
      </c>
      <c r="C278" s="67" t="n">
        <f aca="false">DATEDIF(Input!$C$23,$B278,"Y")</f>
        <v>62</v>
      </c>
      <c r="E278" s="69" t="n">
        <f aca="false">IF($B278&gt;Input!$C$28,0,Input!$C$24*(1+Input!$C$26/100)^(DATEDIF(Input!$C$7,$B278,"Y")))</f>
        <v>0</v>
      </c>
      <c r="F278" s="69" t="n">
        <f aca="false">-1*($E278*(Input!$C$11/100))</f>
        <v>-0</v>
      </c>
      <c r="G278" s="69" t="n">
        <f aca="false">-1*($E278*(Input!$C$12/100))</f>
        <v>-0</v>
      </c>
      <c r="H278" s="69" t="n">
        <f aca="false">IF($B278&gt;Input!$C$28,2*(Input!$C$27*(1+Input!$C$14/100)^(DATEDIF(Input!$C$7,$B278,"Y"))),(Input!$C$27*(1+Input!$C$14/100)^(DATEDIF(Input!$C$7,$B278,"Y"))))</f>
        <v>-714.242607898457</v>
      </c>
      <c r="I278" s="69" t="n">
        <f aca="false">IF($B278&gt;Input!$C$28,0,IF($E278*(Input!$C$32/100)&gt;(Input!$C$13/12),-1*(Input!$C$13/12),-1*$E278*(Input!$C$32/100)))</f>
        <v>0</v>
      </c>
      <c r="J278" s="69" t="n">
        <f aca="false">IF($B278&gt;Input!$C$28,0,(-1)*($E278+$H278+$I278)*(Input!$C$9/100))</f>
        <v>0</v>
      </c>
      <c r="K278" s="69" t="n">
        <f aca="false">IF($B278&gt;Input!$C$28,0,(-1)*($E278+$H278+$I278)*(Input!$C$10/100))</f>
        <v>0</v>
      </c>
      <c r="L278" s="69" t="n">
        <f aca="false">$E278+$F278+$G278+$H278+$I278+$J278+$K278</f>
        <v>-714.242607898457</v>
      </c>
    </row>
    <row r="279" customFormat="false" ht="12.8" hidden="false" customHeight="false" outlineLevel="0" collapsed="false">
      <c r="A279" s="67" t="n">
        <v>275</v>
      </c>
      <c r="B279" s="68" t="n">
        <f aca="false">EOMONTH(Input!$C$7,A279)</f>
        <v>51287</v>
      </c>
      <c r="C279" s="67" t="n">
        <f aca="false">DATEDIF(Input!$C$23,$B279,"Y")</f>
        <v>63</v>
      </c>
      <c r="E279" s="69" t="n">
        <f aca="false">IF($B279&gt;Input!$C$28,0,Input!$C$24*(1+Input!$C$26/100)^(DATEDIF(Input!$C$7,$B279,"Y")))</f>
        <v>0</v>
      </c>
      <c r="F279" s="69" t="n">
        <f aca="false">-1*($E279*(Input!$C$11/100))</f>
        <v>-0</v>
      </c>
      <c r="G279" s="69" t="n">
        <f aca="false">-1*($E279*(Input!$C$12/100))</f>
        <v>-0</v>
      </c>
      <c r="H279" s="69" t="n">
        <f aca="false">IF($B279&gt;Input!$C$28,2*(Input!$C$27*(1+Input!$C$14/100)^(DATEDIF(Input!$C$7,$B279,"Y"))),(Input!$C$27*(1+Input!$C$14/100)^(DATEDIF(Input!$C$7,$B279,"Y"))))</f>
        <v>-714.242607898457</v>
      </c>
      <c r="I279" s="69" t="n">
        <f aca="false">IF($B279&gt;Input!$C$28,0,IF($E279*(Input!$C$32/100)&gt;(Input!$C$13/12),-1*(Input!$C$13/12),-1*$E279*(Input!$C$32/100)))</f>
        <v>0</v>
      </c>
      <c r="J279" s="69" t="n">
        <f aca="false">IF($B279&gt;Input!$C$28,0,(-1)*($E279+$H279+$I279)*(Input!$C$9/100))</f>
        <v>0</v>
      </c>
      <c r="K279" s="69" t="n">
        <f aca="false">IF($B279&gt;Input!$C$28,0,(-1)*($E279+$H279+$I279)*(Input!$C$10/100))</f>
        <v>0</v>
      </c>
      <c r="L279" s="69" t="n">
        <f aca="false">$E279+$F279+$G279+$H279+$I279+$J279+$K279</f>
        <v>-714.242607898457</v>
      </c>
    </row>
    <row r="280" customFormat="false" ht="12.8" hidden="false" customHeight="false" outlineLevel="0" collapsed="false">
      <c r="A280" s="67" t="n">
        <v>276</v>
      </c>
      <c r="B280" s="68" t="n">
        <f aca="false">EOMONTH(Input!$C$7,A280)</f>
        <v>51317</v>
      </c>
      <c r="C280" s="67" t="n">
        <f aca="false">DATEDIF(Input!$C$23,$B280,"Y")</f>
        <v>63</v>
      </c>
      <c r="E280" s="69" t="n">
        <f aca="false">IF($B280&gt;Input!$C$28,0,Input!$C$24*(1+Input!$C$26/100)^(DATEDIF(Input!$C$7,$B280,"Y")))</f>
        <v>0</v>
      </c>
      <c r="F280" s="69" t="n">
        <f aca="false">-1*($E280*(Input!$C$11/100))</f>
        <v>-0</v>
      </c>
      <c r="G280" s="69" t="n">
        <f aca="false">-1*($E280*(Input!$C$12/100))</f>
        <v>-0</v>
      </c>
      <c r="H280" s="69" t="n">
        <f aca="false">IF($B280&gt;Input!$C$28,2*(Input!$C$27*(1+Input!$C$14/100)^(DATEDIF(Input!$C$7,$B280,"Y"))),(Input!$C$27*(1+Input!$C$14/100)^(DATEDIF(Input!$C$7,$B280,"Y"))))</f>
        <v>-728.527460056426</v>
      </c>
      <c r="I280" s="69" t="n">
        <f aca="false">IF($B280&gt;Input!$C$28,0,IF($E280*(Input!$C$32/100)&gt;(Input!$C$13/12),-1*(Input!$C$13/12),-1*$E280*(Input!$C$32/100)))</f>
        <v>0</v>
      </c>
      <c r="J280" s="69" t="n">
        <f aca="false">IF($B280&gt;Input!$C$28,0,(-1)*($E280+$H280+$I280)*(Input!$C$9/100))</f>
        <v>0</v>
      </c>
      <c r="K280" s="69" t="n">
        <f aca="false">IF($B280&gt;Input!$C$28,0,(-1)*($E280+$H280+$I280)*(Input!$C$10/100))</f>
        <v>0</v>
      </c>
      <c r="L280" s="69" t="n">
        <f aca="false">$E280+$F280+$G280+$H280+$I280+$J280+$K280</f>
        <v>-728.527460056426</v>
      </c>
    </row>
    <row r="281" customFormat="false" ht="12.8" hidden="false" customHeight="false" outlineLevel="0" collapsed="false">
      <c r="A281" s="67" t="n">
        <v>277</v>
      </c>
      <c r="B281" s="68" t="n">
        <f aca="false">EOMONTH(Input!$C$7,A281)</f>
        <v>51348</v>
      </c>
      <c r="C281" s="67" t="n">
        <f aca="false">DATEDIF(Input!$C$23,$B281,"Y")</f>
        <v>63</v>
      </c>
      <c r="E281" s="69" t="n">
        <f aca="false">IF($B281&gt;Input!$C$28,0,Input!$C$24*(1+Input!$C$26/100)^(DATEDIF(Input!$C$7,$B281,"Y")))</f>
        <v>0</v>
      </c>
      <c r="F281" s="69" t="n">
        <f aca="false">-1*($E281*(Input!$C$11/100))</f>
        <v>-0</v>
      </c>
      <c r="G281" s="69" t="n">
        <f aca="false">-1*($E281*(Input!$C$12/100))</f>
        <v>-0</v>
      </c>
      <c r="H281" s="69" t="n">
        <f aca="false">IF($B281&gt;Input!$C$28,2*(Input!$C$27*(1+Input!$C$14/100)^(DATEDIF(Input!$C$7,$B281,"Y"))),(Input!$C$27*(1+Input!$C$14/100)^(DATEDIF(Input!$C$7,$B281,"Y"))))</f>
        <v>-728.527460056426</v>
      </c>
      <c r="I281" s="69" t="n">
        <f aca="false">IF($B281&gt;Input!$C$28,0,IF($E281*(Input!$C$32/100)&gt;(Input!$C$13/12),-1*(Input!$C$13/12),-1*$E281*(Input!$C$32/100)))</f>
        <v>0</v>
      </c>
      <c r="J281" s="69" t="n">
        <f aca="false">IF($B281&gt;Input!$C$28,0,(-1)*($E281+$H281+$I281)*(Input!$C$9/100))</f>
        <v>0</v>
      </c>
      <c r="K281" s="69" t="n">
        <f aca="false">IF($B281&gt;Input!$C$28,0,(-1)*($E281+$H281+$I281)*(Input!$C$10/100))</f>
        <v>0</v>
      </c>
      <c r="L281" s="69" t="n">
        <f aca="false">$E281+$F281+$G281+$H281+$I281+$J281+$K281</f>
        <v>-728.527460056426</v>
      </c>
    </row>
    <row r="282" customFormat="false" ht="12.8" hidden="false" customHeight="false" outlineLevel="0" collapsed="false">
      <c r="A282" s="67" t="n">
        <v>278</v>
      </c>
      <c r="B282" s="68" t="n">
        <f aca="false">EOMONTH(Input!$C$7,A282)</f>
        <v>51379</v>
      </c>
      <c r="C282" s="67" t="n">
        <f aca="false">DATEDIF(Input!$C$23,$B282,"Y")</f>
        <v>63</v>
      </c>
      <c r="E282" s="69" t="n">
        <f aca="false">IF($B282&gt;Input!$C$28,0,Input!$C$24*(1+Input!$C$26/100)^(DATEDIF(Input!$C$7,$B282,"Y")))</f>
        <v>0</v>
      </c>
      <c r="F282" s="69" t="n">
        <f aca="false">-1*($E282*(Input!$C$11/100))</f>
        <v>-0</v>
      </c>
      <c r="G282" s="69" t="n">
        <f aca="false">-1*($E282*(Input!$C$12/100))</f>
        <v>-0</v>
      </c>
      <c r="H282" s="69" t="n">
        <f aca="false">IF($B282&gt;Input!$C$28,2*(Input!$C$27*(1+Input!$C$14/100)^(DATEDIF(Input!$C$7,$B282,"Y"))),(Input!$C$27*(1+Input!$C$14/100)^(DATEDIF(Input!$C$7,$B282,"Y"))))</f>
        <v>-728.527460056426</v>
      </c>
      <c r="I282" s="69" t="n">
        <f aca="false">IF($B282&gt;Input!$C$28,0,IF($E282*(Input!$C$32/100)&gt;(Input!$C$13/12),-1*(Input!$C$13/12),-1*$E282*(Input!$C$32/100)))</f>
        <v>0</v>
      </c>
      <c r="J282" s="69" t="n">
        <f aca="false">IF($B282&gt;Input!$C$28,0,(-1)*($E282+$H282+$I282)*(Input!$C$9/100))</f>
        <v>0</v>
      </c>
      <c r="K282" s="69" t="n">
        <f aca="false">IF($B282&gt;Input!$C$28,0,(-1)*($E282+$H282+$I282)*(Input!$C$10/100))</f>
        <v>0</v>
      </c>
      <c r="L282" s="69" t="n">
        <f aca="false">$E282+$F282+$G282+$H282+$I282+$J282+$K282</f>
        <v>-728.527460056426</v>
      </c>
    </row>
    <row r="283" customFormat="false" ht="12.8" hidden="false" customHeight="false" outlineLevel="0" collapsed="false">
      <c r="A283" s="67" t="n">
        <v>279</v>
      </c>
      <c r="B283" s="68" t="n">
        <f aca="false">EOMONTH(Input!$C$7,A283)</f>
        <v>51409</v>
      </c>
      <c r="C283" s="67" t="n">
        <f aca="false">DATEDIF(Input!$C$23,$B283,"Y")</f>
        <v>63</v>
      </c>
      <c r="E283" s="69" t="n">
        <f aca="false">IF($B283&gt;Input!$C$28,0,Input!$C$24*(1+Input!$C$26/100)^(DATEDIF(Input!$C$7,$B283,"Y")))</f>
        <v>0</v>
      </c>
      <c r="F283" s="69" t="n">
        <f aca="false">-1*($E283*(Input!$C$11/100))</f>
        <v>-0</v>
      </c>
      <c r="G283" s="69" t="n">
        <f aca="false">-1*($E283*(Input!$C$12/100))</f>
        <v>-0</v>
      </c>
      <c r="H283" s="69" t="n">
        <f aca="false">IF($B283&gt;Input!$C$28,2*(Input!$C$27*(1+Input!$C$14/100)^(DATEDIF(Input!$C$7,$B283,"Y"))),(Input!$C$27*(1+Input!$C$14/100)^(DATEDIF(Input!$C$7,$B283,"Y"))))</f>
        <v>-728.527460056426</v>
      </c>
      <c r="I283" s="69" t="n">
        <f aca="false">IF($B283&gt;Input!$C$28,0,IF($E283*(Input!$C$32/100)&gt;(Input!$C$13/12),-1*(Input!$C$13/12),-1*$E283*(Input!$C$32/100)))</f>
        <v>0</v>
      </c>
      <c r="J283" s="69" t="n">
        <f aca="false">IF($B283&gt;Input!$C$28,0,(-1)*($E283+$H283+$I283)*(Input!$C$9/100))</f>
        <v>0</v>
      </c>
      <c r="K283" s="69" t="n">
        <f aca="false">IF($B283&gt;Input!$C$28,0,(-1)*($E283+$H283+$I283)*(Input!$C$10/100))</f>
        <v>0</v>
      </c>
      <c r="L283" s="69" t="n">
        <f aca="false">$E283+$F283+$G283+$H283+$I283+$J283+$K283</f>
        <v>-728.527460056426</v>
      </c>
    </row>
    <row r="284" customFormat="false" ht="12.8" hidden="false" customHeight="false" outlineLevel="0" collapsed="false">
      <c r="A284" s="67" t="n">
        <v>280</v>
      </c>
      <c r="B284" s="68" t="n">
        <f aca="false">EOMONTH(Input!$C$7,A284)</f>
        <v>51440</v>
      </c>
      <c r="C284" s="67" t="n">
        <f aca="false">DATEDIF(Input!$C$23,$B284,"Y")</f>
        <v>63</v>
      </c>
      <c r="E284" s="69" t="n">
        <f aca="false">IF($B284&gt;Input!$C$28,0,Input!$C$24*(1+Input!$C$26/100)^(DATEDIF(Input!$C$7,$B284,"Y")))</f>
        <v>0</v>
      </c>
      <c r="F284" s="69" t="n">
        <f aca="false">-1*($E284*(Input!$C$11/100))</f>
        <v>-0</v>
      </c>
      <c r="G284" s="69" t="n">
        <f aca="false">-1*($E284*(Input!$C$12/100))</f>
        <v>-0</v>
      </c>
      <c r="H284" s="69" t="n">
        <f aca="false">IF($B284&gt;Input!$C$28,2*(Input!$C$27*(1+Input!$C$14/100)^(DATEDIF(Input!$C$7,$B284,"Y"))),(Input!$C$27*(1+Input!$C$14/100)^(DATEDIF(Input!$C$7,$B284,"Y"))))</f>
        <v>-728.527460056426</v>
      </c>
      <c r="I284" s="69" t="n">
        <f aca="false">IF($B284&gt;Input!$C$28,0,IF($E284*(Input!$C$32/100)&gt;(Input!$C$13/12),-1*(Input!$C$13/12),-1*$E284*(Input!$C$32/100)))</f>
        <v>0</v>
      </c>
      <c r="J284" s="69" t="n">
        <f aca="false">IF($B284&gt;Input!$C$28,0,(-1)*($E284+$H284+$I284)*(Input!$C$9/100))</f>
        <v>0</v>
      </c>
      <c r="K284" s="69" t="n">
        <f aca="false">IF($B284&gt;Input!$C$28,0,(-1)*($E284+$H284+$I284)*(Input!$C$10/100))</f>
        <v>0</v>
      </c>
      <c r="L284" s="69" t="n">
        <f aca="false">$E284+$F284+$G284+$H284+$I284+$J284+$K284</f>
        <v>-728.527460056426</v>
      </c>
    </row>
    <row r="285" customFormat="false" ht="12.8" hidden="false" customHeight="false" outlineLevel="0" collapsed="false">
      <c r="A285" s="67" t="n">
        <v>281</v>
      </c>
      <c r="B285" s="68" t="n">
        <f aca="false">EOMONTH(Input!$C$7,A285)</f>
        <v>51470</v>
      </c>
      <c r="C285" s="67" t="n">
        <f aca="false">DATEDIF(Input!$C$23,$B285,"Y")</f>
        <v>63</v>
      </c>
      <c r="E285" s="69" t="n">
        <f aca="false">IF($B285&gt;Input!$C$28,0,Input!$C$24*(1+Input!$C$26/100)^(DATEDIF(Input!$C$7,$B285,"Y")))</f>
        <v>0</v>
      </c>
      <c r="F285" s="69" t="n">
        <f aca="false">-1*($E285*(Input!$C$11/100))</f>
        <v>-0</v>
      </c>
      <c r="G285" s="69" t="n">
        <f aca="false">-1*($E285*(Input!$C$12/100))</f>
        <v>-0</v>
      </c>
      <c r="H285" s="69" t="n">
        <f aca="false">IF($B285&gt;Input!$C$28,2*(Input!$C$27*(1+Input!$C$14/100)^(DATEDIF(Input!$C$7,$B285,"Y"))),(Input!$C$27*(1+Input!$C$14/100)^(DATEDIF(Input!$C$7,$B285,"Y"))))</f>
        <v>-728.527460056426</v>
      </c>
      <c r="I285" s="69" t="n">
        <f aca="false">IF($B285&gt;Input!$C$28,0,IF($E285*(Input!$C$32/100)&gt;(Input!$C$13/12),-1*(Input!$C$13/12),-1*$E285*(Input!$C$32/100)))</f>
        <v>0</v>
      </c>
      <c r="J285" s="69" t="n">
        <f aca="false">IF($B285&gt;Input!$C$28,0,(-1)*($E285+$H285+$I285)*(Input!$C$9/100))</f>
        <v>0</v>
      </c>
      <c r="K285" s="69" t="n">
        <f aca="false">IF($B285&gt;Input!$C$28,0,(-1)*($E285+$H285+$I285)*(Input!$C$10/100))</f>
        <v>0</v>
      </c>
      <c r="L285" s="69" t="n">
        <f aca="false">$E285+$F285+$G285+$H285+$I285+$J285+$K285</f>
        <v>-728.527460056426</v>
      </c>
    </row>
    <row r="286" customFormat="false" ht="12.8" hidden="false" customHeight="false" outlineLevel="0" collapsed="false">
      <c r="A286" s="67" t="n">
        <v>282</v>
      </c>
      <c r="B286" s="68" t="n">
        <f aca="false">EOMONTH(Input!$C$7,A286)</f>
        <v>51501</v>
      </c>
      <c r="C286" s="67" t="n">
        <f aca="false">DATEDIF(Input!$C$23,$B286,"Y")</f>
        <v>63</v>
      </c>
      <c r="E286" s="69" t="n">
        <f aca="false">IF($B286&gt;Input!$C$28,0,Input!$C$24*(1+Input!$C$26/100)^(DATEDIF(Input!$C$7,$B286,"Y")))</f>
        <v>0</v>
      </c>
      <c r="F286" s="69" t="n">
        <f aca="false">-1*($E286*(Input!$C$11/100))</f>
        <v>-0</v>
      </c>
      <c r="G286" s="69" t="n">
        <f aca="false">-1*($E286*(Input!$C$12/100))</f>
        <v>-0</v>
      </c>
      <c r="H286" s="69" t="n">
        <f aca="false">IF($B286&gt;Input!$C$28,2*(Input!$C$27*(1+Input!$C$14/100)^(DATEDIF(Input!$C$7,$B286,"Y"))),(Input!$C$27*(1+Input!$C$14/100)^(DATEDIF(Input!$C$7,$B286,"Y"))))</f>
        <v>-728.527460056426</v>
      </c>
      <c r="I286" s="69" t="n">
        <f aca="false">IF($B286&gt;Input!$C$28,0,IF($E286*(Input!$C$32/100)&gt;(Input!$C$13/12),-1*(Input!$C$13/12),-1*$E286*(Input!$C$32/100)))</f>
        <v>0</v>
      </c>
      <c r="J286" s="69" t="n">
        <f aca="false">IF($B286&gt;Input!$C$28,0,(-1)*($E286+$H286+$I286)*(Input!$C$9/100))</f>
        <v>0</v>
      </c>
      <c r="K286" s="69" t="n">
        <f aca="false">IF($B286&gt;Input!$C$28,0,(-1)*($E286+$H286+$I286)*(Input!$C$10/100))</f>
        <v>0</v>
      </c>
      <c r="L286" s="69" t="n">
        <f aca="false">$E286+$F286+$G286+$H286+$I286+$J286+$K286</f>
        <v>-728.527460056426</v>
      </c>
    </row>
    <row r="287" customFormat="false" ht="12.8" hidden="false" customHeight="false" outlineLevel="0" collapsed="false">
      <c r="A287" s="67" t="n">
        <v>283</v>
      </c>
      <c r="B287" s="68" t="n">
        <f aca="false">EOMONTH(Input!$C$7,A287)</f>
        <v>51532</v>
      </c>
      <c r="C287" s="67" t="n">
        <f aca="false">DATEDIF(Input!$C$23,$B287,"Y")</f>
        <v>63</v>
      </c>
      <c r="E287" s="69" t="n">
        <f aca="false">IF($B287&gt;Input!$C$28,0,Input!$C$24*(1+Input!$C$26/100)^(DATEDIF(Input!$C$7,$B287,"Y")))</f>
        <v>0</v>
      </c>
      <c r="F287" s="69" t="n">
        <f aca="false">-1*($E287*(Input!$C$11/100))</f>
        <v>-0</v>
      </c>
      <c r="G287" s="69" t="n">
        <f aca="false">-1*($E287*(Input!$C$12/100))</f>
        <v>-0</v>
      </c>
      <c r="H287" s="69" t="n">
        <f aca="false">IF($B287&gt;Input!$C$28,2*(Input!$C$27*(1+Input!$C$14/100)^(DATEDIF(Input!$C$7,$B287,"Y"))),(Input!$C$27*(1+Input!$C$14/100)^(DATEDIF(Input!$C$7,$B287,"Y"))))</f>
        <v>-728.527460056426</v>
      </c>
      <c r="I287" s="69" t="n">
        <f aca="false">IF($B287&gt;Input!$C$28,0,IF($E287*(Input!$C$32/100)&gt;(Input!$C$13/12),-1*(Input!$C$13/12),-1*$E287*(Input!$C$32/100)))</f>
        <v>0</v>
      </c>
      <c r="J287" s="69" t="n">
        <f aca="false">IF($B287&gt;Input!$C$28,0,(-1)*($E287+$H287+$I287)*(Input!$C$9/100))</f>
        <v>0</v>
      </c>
      <c r="K287" s="69" t="n">
        <f aca="false">IF($B287&gt;Input!$C$28,0,(-1)*($E287+$H287+$I287)*(Input!$C$10/100))</f>
        <v>0</v>
      </c>
      <c r="L287" s="69" t="n">
        <f aca="false">$E287+$F287+$G287+$H287+$I287+$J287+$K287</f>
        <v>-728.527460056426</v>
      </c>
    </row>
    <row r="288" customFormat="false" ht="12.8" hidden="false" customHeight="false" outlineLevel="0" collapsed="false">
      <c r="A288" s="67" t="n">
        <v>284</v>
      </c>
      <c r="B288" s="68" t="n">
        <f aca="false">EOMONTH(Input!$C$7,A288)</f>
        <v>51560</v>
      </c>
      <c r="C288" s="67" t="n">
        <f aca="false">DATEDIF(Input!$C$23,$B288,"Y")</f>
        <v>63</v>
      </c>
      <c r="E288" s="69" t="n">
        <f aca="false">IF($B288&gt;Input!$C$28,0,Input!$C$24*(1+Input!$C$26/100)^(DATEDIF(Input!$C$7,$B288,"Y")))</f>
        <v>0</v>
      </c>
      <c r="F288" s="69" t="n">
        <f aca="false">-1*($E288*(Input!$C$11/100))</f>
        <v>-0</v>
      </c>
      <c r="G288" s="69" t="n">
        <f aca="false">-1*($E288*(Input!$C$12/100))</f>
        <v>-0</v>
      </c>
      <c r="H288" s="69" t="n">
        <f aca="false">IF($B288&gt;Input!$C$28,2*(Input!$C$27*(1+Input!$C$14/100)^(DATEDIF(Input!$C$7,$B288,"Y"))),(Input!$C$27*(1+Input!$C$14/100)^(DATEDIF(Input!$C$7,$B288,"Y"))))</f>
        <v>-728.527460056426</v>
      </c>
      <c r="I288" s="69" t="n">
        <f aca="false">IF($B288&gt;Input!$C$28,0,IF($E288*(Input!$C$32/100)&gt;(Input!$C$13/12),-1*(Input!$C$13/12),-1*$E288*(Input!$C$32/100)))</f>
        <v>0</v>
      </c>
      <c r="J288" s="69" t="n">
        <f aca="false">IF($B288&gt;Input!$C$28,0,(-1)*($E288+$H288+$I288)*(Input!$C$9/100))</f>
        <v>0</v>
      </c>
      <c r="K288" s="69" t="n">
        <f aca="false">IF($B288&gt;Input!$C$28,0,(-1)*($E288+$H288+$I288)*(Input!$C$10/100))</f>
        <v>0</v>
      </c>
      <c r="L288" s="69" t="n">
        <f aca="false">$E288+$F288+$G288+$H288+$I288+$J288+$K288</f>
        <v>-728.527460056426</v>
      </c>
    </row>
    <row r="289" customFormat="false" ht="12.8" hidden="false" customHeight="false" outlineLevel="0" collapsed="false">
      <c r="A289" s="67" t="n">
        <v>285</v>
      </c>
      <c r="B289" s="68" t="n">
        <f aca="false">EOMONTH(Input!$C$7,A289)</f>
        <v>51591</v>
      </c>
      <c r="C289" s="67" t="n">
        <f aca="false">DATEDIF(Input!$C$23,$B289,"Y")</f>
        <v>63</v>
      </c>
      <c r="E289" s="69" t="n">
        <f aca="false">IF($B289&gt;Input!$C$28,0,Input!$C$24*(1+Input!$C$26/100)^(DATEDIF(Input!$C$7,$B289,"Y")))</f>
        <v>0</v>
      </c>
      <c r="F289" s="69" t="n">
        <f aca="false">-1*($E289*(Input!$C$11/100))</f>
        <v>-0</v>
      </c>
      <c r="G289" s="69" t="n">
        <f aca="false">-1*($E289*(Input!$C$12/100))</f>
        <v>-0</v>
      </c>
      <c r="H289" s="69" t="n">
        <f aca="false">IF($B289&gt;Input!$C$28,2*(Input!$C$27*(1+Input!$C$14/100)^(DATEDIF(Input!$C$7,$B289,"Y"))),(Input!$C$27*(1+Input!$C$14/100)^(DATEDIF(Input!$C$7,$B289,"Y"))))</f>
        <v>-728.527460056426</v>
      </c>
      <c r="I289" s="69" t="n">
        <f aca="false">IF($B289&gt;Input!$C$28,0,IF($E289*(Input!$C$32/100)&gt;(Input!$C$13/12),-1*(Input!$C$13/12),-1*$E289*(Input!$C$32/100)))</f>
        <v>0</v>
      </c>
      <c r="J289" s="69" t="n">
        <f aca="false">IF($B289&gt;Input!$C$28,0,(-1)*($E289+$H289+$I289)*(Input!$C$9/100))</f>
        <v>0</v>
      </c>
      <c r="K289" s="69" t="n">
        <f aca="false">IF($B289&gt;Input!$C$28,0,(-1)*($E289+$H289+$I289)*(Input!$C$10/100))</f>
        <v>0</v>
      </c>
      <c r="L289" s="69" t="n">
        <f aca="false">$E289+$F289+$G289+$H289+$I289+$J289+$K289</f>
        <v>-728.527460056426</v>
      </c>
    </row>
    <row r="290" customFormat="false" ht="12.8" hidden="false" customHeight="false" outlineLevel="0" collapsed="false">
      <c r="A290" s="67" t="n">
        <v>286</v>
      </c>
      <c r="B290" s="68" t="n">
        <f aca="false">EOMONTH(Input!$C$7,A290)</f>
        <v>51621</v>
      </c>
      <c r="C290" s="67" t="n">
        <f aca="false">DATEDIF(Input!$C$23,$B290,"Y")</f>
        <v>63</v>
      </c>
      <c r="E290" s="69" t="n">
        <f aca="false">IF($B290&gt;Input!$C$28,0,Input!$C$24*(1+Input!$C$26/100)^(DATEDIF(Input!$C$7,$B290,"Y")))</f>
        <v>0</v>
      </c>
      <c r="F290" s="69" t="n">
        <f aca="false">-1*($E290*(Input!$C$11/100))</f>
        <v>-0</v>
      </c>
      <c r="G290" s="69" t="n">
        <f aca="false">-1*($E290*(Input!$C$12/100))</f>
        <v>-0</v>
      </c>
      <c r="H290" s="69" t="n">
        <f aca="false">IF($B290&gt;Input!$C$28,2*(Input!$C$27*(1+Input!$C$14/100)^(DATEDIF(Input!$C$7,$B290,"Y"))),(Input!$C$27*(1+Input!$C$14/100)^(DATEDIF(Input!$C$7,$B290,"Y"))))</f>
        <v>-728.527460056426</v>
      </c>
      <c r="I290" s="69" t="n">
        <f aca="false">IF($B290&gt;Input!$C$28,0,IF($E290*(Input!$C$32/100)&gt;(Input!$C$13/12),-1*(Input!$C$13/12),-1*$E290*(Input!$C$32/100)))</f>
        <v>0</v>
      </c>
      <c r="J290" s="69" t="n">
        <f aca="false">IF($B290&gt;Input!$C$28,0,(-1)*($E290+$H290+$I290)*(Input!$C$9/100))</f>
        <v>0</v>
      </c>
      <c r="K290" s="69" t="n">
        <f aca="false">IF($B290&gt;Input!$C$28,0,(-1)*($E290+$H290+$I290)*(Input!$C$10/100))</f>
        <v>0</v>
      </c>
      <c r="L290" s="69" t="n">
        <f aca="false">$E290+$F290+$G290+$H290+$I290+$J290+$K290</f>
        <v>-728.527460056426</v>
      </c>
    </row>
    <row r="291" customFormat="false" ht="12.8" hidden="false" customHeight="false" outlineLevel="0" collapsed="false">
      <c r="A291" s="67" t="n">
        <v>287</v>
      </c>
      <c r="B291" s="68" t="n">
        <f aca="false">EOMONTH(Input!$C$7,A291)</f>
        <v>51652</v>
      </c>
      <c r="C291" s="67" t="n">
        <f aca="false">DATEDIF(Input!$C$23,$B291,"Y")</f>
        <v>64</v>
      </c>
      <c r="E291" s="69" t="n">
        <f aca="false">IF($B291&gt;Input!$C$28,0,Input!$C$24*(1+Input!$C$26/100)^(DATEDIF(Input!$C$7,$B291,"Y")))</f>
        <v>0</v>
      </c>
      <c r="F291" s="69" t="n">
        <f aca="false">-1*($E291*(Input!$C$11/100))</f>
        <v>-0</v>
      </c>
      <c r="G291" s="69" t="n">
        <f aca="false">-1*($E291*(Input!$C$12/100))</f>
        <v>-0</v>
      </c>
      <c r="H291" s="69" t="n">
        <f aca="false">IF($B291&gt;Input!$C$28,2*(Input!$C$27*(1+Input!$C$14/100)^(DATEDIF(Input!$C$7,$B291,"Y"))),(Input!$C$27*(1+Input!$C$14/100)^(DATEDIF(Input!$C$7,$B291,"Y"))))</f>
        <v>-728.527460056426</v>
      </c>
      <c r="I291" s="69" t="n">
        <f aca="false">IF($B291&gt;Input!$C$28,0,IF($E291*(Input!$C$32/100)&gt;(Input!$C$13/12),-1*(Input!$C$13/12),-1*$E291*(Input!$C$32/100)))</f>
        <v>0</v>
      </c>
      <c r="J291" s="69" t="n">
        <f aca="false">IF($B291&gt;Input!$C$28,0,(-1)*($E291+$H291+$I291)*(Input!$C$9/100))</f>
        <v>0</v>
      </c>
      <c r="K291" s="69" t="n">
        <f aca="false">IF($B291&gt;Input!$C$28,0,(-1)*($E291+$H291+$I291)*(Input!$C$10/100))</f>
        <v>0</v>
      </c>
      <c r="L291" s="69" t="n">
        <f aca="false">$E291+$F291+$G291+$H291+$I291+$J291+$K291</f>
        <v>-728.527460056426</v>
      </c>
    </row>
    <row r="292" customFormat="false" ht="12.8" hidden="false" customHeight="false" outlineLevel="0" collapsed="false">
      <c r="A292" s="67" t="n">
        <v>288</v>
      </c>
      <c r="B292" s="68" t="n">
        <f aca="false">EOMONTH(Input!$C$7,A292)</f>
        <v>51682</v>
      </c>
      <c r="C292" s="67" t="n">
        <f aca="false">DATEDIF(Input!$C$23,$B292,"Y")</f>
        <v>64</v>
      </c>
      <c r="E292" s="69" t="n">
        <f aca="false">IF($B292&gt;Input!$C$28,0,Input!$C$24*(1+Input!$C$26/100)^(DATEDIF(Input!$C$7,$B292,"Y")))</f>
        <v>0</v>
      </c>
      <c r="F292" s="69" t="n">
        <f aca="false">-1*($E292*(Input!$C$11/100))</f>
        <v>-0</v>
      </c>
      <c r="G292" s="69" t="n">
        <f aca="false">-1*($E292*(Input!$C$12/100))</f>
        <v>-0</v>
      </c>
      <c r="H292" s="69" t="n">
        <f aca="false">IF($B292&gt;Input!$C$28,2*(Input!$C$27*(1+Input!$C$14/100)^(DATEDIF(Input!$C$7,$B292,"Y"))),(Input!$C$27*(1+Input!$C$14/100)^(DATEDIF(Input!$C$7,$B292,"Y"))))</f>
        <v>-743.098009257555</v>
      </c>
      <c r="I292" s="69" t="n">
        <f aca="false">IF($B292&gt;Input!$C$28,0,IF($E292*(Input!$C$32/100)&gt;(Input!$C$13/12),-1*(Input!$C$13/12),-1*$E292*(Input!$C$32/100)))</f>
        <v>0</v>
      </c>
      <c r="J292" s="69" t="n">
        <f aca="false">IF($B292&gt;Input!$C$28,0,(-1)*($E292+$H292+$I292)*(Input!$C$9/100))</f>
        <v>0</v>
      </c>
      <c r="K292" s="69" t="n">
        <f aca="false">IF($B292&gt;Input!$C$28,0,(-1)*($E292+$H292+$I292)*(Input!$C$10/100))</f>
        <v>0</v>
      </c>
      <c r="L292" s="69" t="n">
        <f aca="false">$E292+$F292+$G292+$H292+$I292+$J292+$K292</f>
        <v>-743.098009257555</v>
      </c>
    </row>
    <row r="293" customFormat="false" ht="12.8" hidden="false" customHeight="false" outlineLevel="0" collapsed="false">
      <c r="A293" s="67" t="n">
        <v>289</v>
      </c>
      <c r="B293" s="68" t="n">
        <f aca="false">EOMONTH(Input!$C$7,A293)</f>
        <v>51713</v>
      </c>
      <c r="C293" s="67" t="n">
        <f aca="false">DATEDIF(Input!$C$23,$B293,"Y")</f>
        <v>64</v>
      </c>
      <c r="E293" s="69" t="n">
        <f aca="false">IF($B293&gt;Input!$C$28,0,Input!$C$24*(1+Input!$C$26/100)^(DATEDIF(Input!$C$7,$B293,"Y")))</f>
        <v>0</v>
      </c>
      <c r="F293" s="69" t="n">
        <f aca="false">-1*($E293*(Input!$C$11/100))</f>
        <v>-0</v>
      </c>
      <c r="G293" s="69" t="n">
        <f aca="false">-1*($E293*(Input!$C$12/100))</f>
        <v>-0</v>
      </c>
      <c r="H293" s="69" t="n">
        <f aca="false">IF($B293&gt;Input!$C$28,2*(Input!$C$27*(1+Input!$C$14/100)^(DATEDIF(Input!$C$7,$B293,"Y"))),(Input!$C$27*(1+Input!$C$14/100)^(DATEDIF(Input!$C$7,$B293,"Y"))))</f>
        <v>-743.098009257555</v>
      </c>
      <c r="I293" s="69" t="n">
        <f aca="false">IF($B293&gt;Input!$C$28,0,IF($E293*(Input!$C$32/100)&gt;(Input!$C$13/12),-1*(Input!$C$13/12),-1*$E293*(Input!$C$32/100)))</f>
        <v>0</v>
      </c>
      <c r="J293" s="69" t="n">
        <f aca="false">IF($B293&gt;Input!$C$28,0,(-1)*($E293+$H293+$I293)*(Input!$C$9/100))</f>
        <v>0</v>
      </c>
      <c r="K293" s="69" t="n">
        <f aca="false">IF($B293&gt;Input!$C$28,0,(-1)*($E293+$H293+$I293)*(Input!$C$10/100))</f>
        <v>0</v>
      </c>
      <c r="L293" s="69" t="n">
        <f aca="false">$E293+$F293+$G293+$H293+$I293+$J293+$K293</f>
        <v>-743.098009257555</v>
      </c>
    </row>
    <row r="294" customFormat="false" ht="12.8" hidden="false" customHeight="false" outlineLevel="0" collapsed="false">
      <c r="A294" s="67" t="n">
        <v>290</v>
      </c>
      <c r="B294" s="68" t="n">
        <f aca="false">EOMONTH(Input!$C$7,A294)</f>
        <v>51744</v>
      </c>
      <c r="C294" s="67" t="n">
        <f aca="false">DATEDIF(Input!$C$23,$B294,"Y")</f>
        <v>64</v>
      </c>
      <c r="E294" s="69" t="n">
        <f aca="false">IF($B294&gt;Input!$C$28,0,Input!$C$24*(1+Input!$C$26/100)^(DATEDIF(Input!$C$7,$B294,"Y")))</f>
        <v>0</v>
      </c>
      <c r="F294" s="69" t="n">
        <f aca="false">-1*($E294*(Input!$C$11/100))</f>
        <v>-0</v>
      </c>
      <c r="G294" s="69" t="n">
        <f aca="false">-1*($E294*(Input!$C$12/100))</f>
        <v>-0</v>
      </c>
      <c r="H294" s="69" t="n">
        <f aca="false">IF($B294&gt;Input!$C$28,2*(Input!$C$27*(1+Input!$C$14/100)^(DATEDIF(Input!$C$7,$B294,"Y"))),(Input!$C$27*(1+Input!$C$14/100)^(DATEDIF(Input!$C$7,$B294,"Y"))))</f>
        <v>-743.098009257555</v>
      </c>
      <c r="I294" s="69" t="n">
        <f aca="false">IF($B294&gt;Input!$C$28,0,IF($E294*(Input!$C$32/100)&gt;(Input!$C$13/12),-1*(Input!$C$13/12),-1*$E294*(Input!$C$32/100)))</f>
        <v>0</v>
      </c>
      <c r="J294" s="69" t="n">
        <f aca="false">IF($B294&gt;Input!$C$28,0,(-1)*($E294+$H294+$I294)*(Input!$C$9/100))</f>
        <v>0</v>
      </c>
      <c r="K294" s="69" t="n">
        <f aca="false">IF($B294&gt;Input!$C$28,0,(-1)*($E294+$H294+$I294)*(Input!$C$10/100))</f>
        <v>0</v>
      </c>
      <c r="L294" s="69" t="n">
        <f aca="false">$E294+$F294+$G294+$H294+$I294+$J294+$K294</f>
        <v>-743.098009257555</v>
      </c>
    </row>
    <row r="295" customFormat="false" ht="12.8" hidden="false" customHeight="false" outlineLevel="0" collapsed="false">
      <c r="A295" s="67" t="n">
        <v>291</v>
      </c>
      <c r="B295" s="68" t="n">
        <f aca="false">EOMONTH(Input!$C$7,A295)</f>
        <v>51774</v>
      </c>
      <c r="C295" s="67" t="n">
        <f aca="false">DATEDIF(Input!$C$23,$B295,"Y")</f>
        <v>64</v>
      </c>
      <c r="E295" s="69" t="n">
        <f aca="false">IF($B295&gt;Input!$C$28,0,Input!$C$24*(1+Input!$C$26/100)^(DATEDIF(Input!$C$7,$B295,"Y")))</f>
        <v>0</v>
      </c>
      <c r="F295" s="69" t="n">
        <f aca="false">-1*($E295*(Input!$C$11/100))</f>
        <v>-0</v>
      </c>
      <c r="G295" s="69" t="n">
        <f aca="false">-1*($E295*(Input!$C$12/100))</f>
        <v>-0</v>
      </c>
      <c r="H295" s="69" t="n">
        <f aca="false">IF($B295&gt;Input!$C$28,2*(Input!$C$27*(1+Input!$C$14/100)^(DATEDIF(Input!$C$7,$B295,"Y"))),(Input!$C$27*(1+Input!$C$14/100)^(DATEDIF(Input!$C$7,$B295,"Y"))))</f>
        <v>-743.098009257555</v>
      </c>
      <c r="I295" s="69" t="n">
        <f aca="false">IF($B295&gt;Input!$C$28,0,IF($E295*(Input!$C$32/100)&gt;(Input!$C$13/12),-1*(Input!$C$13/12),-1*$E295*(Input!$C$32/100)))</f>
        <v>0</v>
      </c>
      <c r="J295" s="69" t="n">
        <f aca="false">IF($B295&gt;Input!$C$28,0,(-1)*($E295+$H295+$I295)*(Input!$C$9/100))</f>
        <v>0</v>
      </c>
      <c r="K295" s="69" t="n">
        <f aca="false">IF($B295&gt;Input!$C$28,0,(-1)*($E295+$H295+$I295)*(Input!$C$10/100))</f>
        <v>0</v>
      </c>
      <c r="L295" s="69" t="n">
        <f aca="false">$E295+$F295+$G295+$H295+$I295+$J295+$K295</f>
        <v>-743.098009257555</v>
      </c>
    </row>
    <row r="296" customFormat="false" ht="12.8" hidden="false" customHeight="false" outlineLevel="0" collapsed="false">
      <c r="A296" s="67" t="n">
        <v>292</v>
      </c>
      <c r="B296" s="68" t="n">
        <f aca="false">EOMONTH(Input!$C$7,A296)</f>
        <v>51805</v>
      </c>
      <c r="C296" s="67" t="n">
        <f aca="false">DATEDIF(Input!$C$23,$B296,"Y")</f>
        <v>64</v>
      </c>
      <c r="E296" s="69" t="n">
        <f aca="false">IF($B296&gt;Input!$C$28,0,Input!$C$24*(1+Input!$C$26/100)^(DATEDIF(Input!$C$7,$B296,"Y")))</f>
        <v>0</v>
      </c>
      <c r="F296" s="69" t="n">
        <f aca="false">-1*($E296*(Input!$C$11/100))</f>
        <v>-0</v>
      </c>
      <c r="G296" s="69" t="n">
        <f aca="false">-1*($E296*(Input!$C$12/100))</f>
        <v>-0</v>
      </c>
      <c r="H296" s="69" t="n">
        <f aca="false">IF($B296&gt;Input!$C$28,2*(Input!$C$27*(1+Input!$C$14/100)^(DATEDIF(Input!$C$7,$B296,"Y"))),(Input!$C$27*(1+Input!$C$14/100)^(DATEDIF(Input!$C$7,$B296,"Y"))))</f>
        <v>-743.098009257555</v>
      </c>
      <c r="I296" s="69" t="n">
        <f aca="false">IF($B296&gt;Input!$C$28,0,IF($E296*(Input!$C$32/100)&gt;(Input!$C$13/12),-1*(Input!$C$13/12),-1*$E296*(Input!$C$32/100)))</f>
        <v>0</v>
      </c>
      <c r="J296" s="69" t="n">
        <f aca="false">IF($B296&gt;Input!$C$28,0,(-1)*($E296+$H296+$I296)*(Input!$C$9/100))</f>
        <v>0</v>
      </c>
      <c r="K296" s="69" t="n">
        <f aca="false">IF($B296&gt;Input!$C$28,0,(-1)*($E296+$H296+$I296)*(Input!$C$10/100))</f>
        <v>0</v>
      </c>
      <c r="L296" s="69" t="n">
        <f aca="false">$E296+$F296+$G296+$H296+$I296+$J296+$K296</f>
        <v>-743.098009257555</v>
      </c>
    </row>
    <row r="297" customFormat="false" ht="12.8" hidden="false" customHeight="false" outlineLevel="0" collapsed="false">
      <c r="A297" s="67" t="n">
        <v>293</v>
      </c>
      <c r="B297" s="68" t="n">
        <f aca="false">EOMONTH(Input!$C$7,A297)</f>
        <v>51835</v>
      </c>
      <c r="C297" s="67" t="n">
        <f aca="false">DATEDIF(Input!$C$23,$B297,"Y")</f>
        <v>64</v>
      </c>
      <c r="E297" s="69" t="n">
        <f aca="false">IF($B297&gt;Input!$C$28,0,Input!$C$24*(1+Input!$C$26/100)^(DATEDIF(Input!$C$7,$B297,"Y")))</f>
        <v>0</v>
      </c>
      <c r="F297" s="69" t="n">
        <f aca="false">-1*($E297*(Input!$C$11/100))</f>
        <v>-0</v>
      </c>
      <c r="G297" s="69" t="n">
        <f aca="false">-1*($E297*(Input!$C$12/100))</f>
        <v>-0</v>
      </c>
      <c r="H297" s="69" t="n">
        <f aca="false">IF($B297&gt;Input!$C$28,2*(Input!$C$27*(1+Input!$C$14/100)^(DATEDIF(Input!$C$7,$B297,"Y"))),(Input!$C$27*(1+Input!$C$14/100)^(DATEDIF(Input!$C$7,$B297,"Y"))))</f>
        <v>-743.098009257555</v>
      </c>
      <c r="I297" s="69" t="n">
        <f aca="false">IF($B297&gt;Input!$C$28,0,IF($E297*(Input!$C$32/100)&gt;(Input!$C$13/12),-1*(Input!$C$13/12),-1*$E297*(Input!$C$32/100)))</f>
        <v>0</v>
      </c>
      <c r="J297" s="69" t="n">
        <f aca="false">IF($B297&gt;Input!$C$28,0,(-1)*($E297+$H297+$I297)*(Input!$C$9/100))</f>
        <v>0</v>
      </c>
      <c r="K297" s="69" t="n">
        <f aca="false">IF($B297&gt;Input!$C$28,0,(-1)*($E297+$H297+$I297)*(Input!$C$10/100))</f>
        <v>0</v>
      </c>
      <c r="L297" s="69" t="n">
        <f aca="false">$E297+$F297+$G297+$H297+$I297+$J297+$K297</f>
        <v>-743.098009257555</v>
      </c>
    </row>
    <row r="298" customFormat="false" ht="12.8" hidden="false" customHeight="false" outlineLevel="0" collapsed="false">
      <c r="A298" s="67" t="n">
        <v>294</v>
      </c>
      <c r="B298" s="68" t="n">
        <f aca="false">EOMONTH(Input!$C$7,A298)</f>
        <v>51866</v>
      </c>
      <c r="C298" s="67" t="n">
        <f aca="false">DATEDIF(Input!$C$23,$B298,"Y")</f>
        <v>64</v>
      </c>
      <c r="E298" s="69" t="n">
        <f aca="false">IF($B298&gt;Input!$C$28,0,Input!$C$24*(1+Input!$C$26/100)^(DATEDIF(Input!$C$7,$B298,"Y")))</f>
        <v>0</v>
      </c>
      <c r="F298" s="69" t="n">
        <f aca="false">-1*($E298*(Input!$C$11/100))</f>
        <v>-0</v>
      </c>
      <c r="G298" s="69" t="n">
        <f aca="false">-1*($E298*(Input!$C$12/100))</f>
        <v>-0</v>
      </c>
      <c r="H298" s="69" t="n">
        <f aca="false">IF($B298&gt;Input!$C$28,2*(Input!$C$27*(1+Input!$C$14/100)^(DATEDIF(Input!$C$7,$B298,"Y"))),(Input!$C$27*(1+Input!$C$14/100)^(DATEDIF(Input!$C$7,$B298,"Y"))))</f>
        <v>-743.098009257555</v>
      </c>
      <c r="I298" s="69" t="n">
        <f aca="false">IF($B298&gt;Input!$C$28,0,IF($E298*(Input!$C$32/100)&gt;(Input!$C$13/12),-1*(Input!$C$13/12),-1*$E298*(Input!$C$32/100)))</f>
        <v>0</v>
      </c>
      <c r="J298" s="69" t="n">
        <f aca="false">IF($B298&gt;Input!$C$28,0,(-1)*($E298+$H298+$I298)*(Input!$C$9/100))</f>
        <v>0</v>
      </c>
      <c r="K298" s="69" t="n">
        <f aca="false">IF($B298&gt;Input!$C$28,0,(-1)*($E298+$H298+$I298)*(Input!$C$10/100))</f>
        <v>0</v>
      </c>
      <c r="L298" s="69" t="n">
        <f aca="false">$E298+$F298+$G298+$H298+$I298+$J298+$K298</f>
        <v>-743.098009257555</v>
      </c>
    </row>
    <row r="299" customFormat="false" ht="12.8" hidden="false" customHeight="false" outlineLevel="0" collapsed="false">
      <c r="A299" s="67" t="n">
        <v>295</v>
      </c>
      <c r="B299" s="68" t="n">
        <f aca="false">EOMONTH(Input!$C$7,A299)</f>
        <v>51897</v>
      </c>
      <c r="C299" s="67" t="n">
        <f aca="false">DATEDIF(Input!$C$23,$B299,"Y")</f>
        <v>64</v>
      </c>
      <c r="E299" s="69" t="n">
        <f aca="false">IF($B299&gt;Input!$C$28,0,Input!$C$24*(1+Input!$C$26/100)^(DATEDIF(Input!$C$7,$B299,"Y")))</f>
        <v>0</v>
      </c>
      <c r="F299" s="69" t="n">
        <f aca="false">-1*($E299*(Input!$C$11/100))</f>
        <v>-0</v>
      </c>
      <c r="G299" s="69" t="n">
        <f aca="false">-1*($E299*(Input!$C$12/100))</f>
        <v>-0</v>
      </c>
      <c r="H299" s="69" t="n">
        <f aca="false">IF($B299&gt;Input!$C$28,2*(Input!$C$27*(1+Input!$C$14/100)^(DATEDIF(Input!$C$7,$B299,"Y"))),(Input!$C$27*(1+Input!$C$14/100)^(DATEDIF(Input!$C$7,$B299,"Y"))))</f>
        <v>-743.098009257555</v>
      </c>
      <c r="I299" s="69" t="n">
        <f aca="false">IF($B299&gt;Input!$C$28,0,IF($E299*(Input!$C$32/100)&gt;(Input!$C$13/12),-1*(Input!$C$13/12),-1*$E299*(Input!$C$32/100)))</f>
        <v>0</v>
      </c>
      <c r="J299" s="69" t="n">
        <f aca="false">IF($B299&gt;Input!$C$28,0,(-1)*($E299+$H299+$I299)*(Input!$C$9/100))</f>
        <v>0</v>
      </c>
      <c r="K299" s="69" t="n">
        <f aca="false">IF($B299&gt;Input!$C$28,0,(-1)*($E299+$H299+$I299)*(Input!$C$10/100))</f>
        <v>0</v>
      </c>
      <c r="L299" s="69" t="n">
        <f aca="false">$E299+$F299+$G299+$H299+$I299+$J299+$K299</f>
        <v>-743.098009257555</v>
      </c>
    </row>
    <row r="300" customFormat="false" ht="12.8" hidden="false" customHeight="false" outlineLevel="0" collapsed="false">
      <c r="A300" s="67" t="n">
        <v>296</v>
      </c>
      <c r="B300" s="68" t="n">
        <f aca="false">EOMONTH(Input!$C$7,A300)</f>
        <v>51925</v>
      </c>
      <c r="C300" s="67" t="n">
        <f aca="false">DATEDIF(Input!$C$23,$B300,"Y")</f>
        <v>64</v>
      </c>
      <c r="E300" s="69" t="n">
        <f aca="false">IF($B300&gt;Input!$C$28,0,Input!$C$24*(1+Input!$C$26/100)^(DATEDIF(Input!$C$7,$B300,"Y")))</f>
        <v>0</v>
      </c>
      <c r="F300" s="69" t="n">
        <f aca="false">-1*($E300*(Input!$C$11/100))</f>
        <v>-0</v>
      </c>
      <c r="G300" s="69" t="n">
        <f aca="false">-1*($E300*(Input!$C$12/100))</f>
        <v>-0</v>
      </c>
      <c r="H300" s="69" t="n">
        <f aca="false">IF($B300&gt;Input!$C$28,2*(Input!$C$27*(1+Input!$C$14/100)^(DATEDIF(Input!$C$7,$B300,"Y"))),(Input!$C$27*(1+Input!$C$14/100)^(DATEDIF(Input!$C$7,$B300,"Y"))))</f>
        <v>-743.098009257555</v>
      </c>
      <c r="I300" s="69" t="n">
        <f aca="false">IF($B300&gt;Input!$C$28,0,IF($E300*(Input!$C$32/100)&gt;(Input!$C$13/12),-1*(Input!$C$13/12),-1*$E300*(Input!$C$32/100)))</f>
        <v>0</v>
      </c>
      <c r="J300" s="69" t="n">
        <f aca="false">IF($B300&gt;Input!$C$28,0,(-1)*($E300+$H300+$I300)*(Input!$C$9/100))</f>
        <v>0</v>
      </c>
      <c r="K300" s="69" t="n">
        <f aca="false">IF($B300&gt;Input!$C$28,0,(-1)*($E300+$H300+$I300)*(Input!$C$10/100))</f>
        <v>0</v>
      </c>
      <c r="L300" s="69" t="n">
        <f aca="false">$E300+$F300+$G300+$H300+$I300+$J300+$K300</f>
        <v>-743.098009257555</v>
      </c>
    </row>
    <row r="301" customFormat="false" ht="12.8" hidden="false" customHeight="false" outlineLevel="0" collapsed="false">
      <c r="A301" s="67" t="n">
        <v>297</v>
      </c>
      <c r="B301" s="68" t="n">
        <f aca="false">EOMONTH(Input!$C$7,A301)</f>
        <v>51956</v>
      </c>
      <c r="C301" s="67" t="n">
        <f aca="false">DATEDIF(Input!$C$23,$B301,"Y")</f>
        <v>64</v>
      </c>
      <c r="E301" s="69" t="n">
        <f aca="false">IF($B301&gt;Input!$C$28,0,Input!$C$24*(1+Input!$C$26/100)^(DATEDIF(Input!$C$7,$B301,"Y")))</f>
        <v>0</v>
      </c>
      <c r="F301" s="69" t="n">
        <f aca="false">-1*($E301*(Input!$C$11/100))</f>
        <v>-0</v>
      </c>
      <c r="G301" s="69" t="n">
        <f aca="false">-1*($E301*(Input!$C$12/100))</f>
        <v>-0</v>
      </c>
      <c r="H301" s="69" t="n">
        <f aca="false">IF($B301&gt;Input!$C$28,2*(Input!$C$27*(1+Input!$C$14/100)^(DATEDIF(Input!$C$7,$B301,"Y"))),(Input!$C$27*(1+Input!$C$14/100)^(DATEDIF(Input!$C$7,$B301,"Y"))))</f>
        <v>-743.098009257555</v>
      </c>
      <c r="I301" s="69" t="n">
        <f aca="false">IF($B301&gt;Input!$C$28,0,IF($E301*(Input!$C$32/100)&gt;(Input!$C$13/12),-1*(Input!$C$13/12),-1*$E301*(Input!$C$32/100)))</f>
        <v>0</v>
      </c>
      <c r="J301" s="69" t="n">
        <f aca="false">IF($B301&gt;Input!$C$28,0,(-1)*($E301+$H301+$I301)*(Input!$C$9/100))</f>
        <v>0</v>
      </c>
      <c r="K301" s="69" t="n">
        <f aca="false">IF($B301&gt;Input!$C$28,0,(-1)*($E301+$H301+$I301)*(Input!$C$10/100))</f>
        <v>0</v>
      </c>
      <c r="L301" s="69" t="n">
        <f aca="false">$E301+$F301+$G301+$H301+$I301+$J301+$K301</f>
        <v>-743.098009257555</v>
      </c>
    </row>
    <row r="302" customFormat="false" ht="12.8" hidden="false" customHeight="false" outlineLevel="0" collapsed="false">
      <c r="A302" s="67" t="n">
        <v>298</v>
      </c>
      <c r="B302" s="68" t="n">
        <f aca="false">EOMONTH(Input!$C$7,A302)</f>
        <v>51986</v>
      </c>
      <c r="C302" s="67" t="n">
        <f aca="false">DATEDIF(Input!$C$23,$B302,"Y")</f>
        <v>64</v>
      </c>
      <c r="E302" s="69" t="n">
        <f aca="false">IF($B302&gt;Input!$C$28,0,Input!$C$24*(1+Input!$C$26/100)^(DATEDIF(Input!$C$7,$B302,"Y")))</f>
        <v>0</v>
      </c>
      <c r="F302" s="69" t="n">
        <f aca="false">-1*($E302*(Input!$C$11/100))</f>
        <v>-0</v>
      </c>
      <c r="G302" s="69" t="n">
        <f aca="false">-1*($E302*(Input!$C$12/100))</f>
        <v>-0</v>
      </c>
      <c r="H302" s="69" t="n">
        <f aca="false">IF($B302&gt;Input!$C$28,2*(Input!$C$27*(1+Input!$C$14/100)^(DATEDIF(Input!$C$7,$B302,"Y"))),(Input!$C$27*(1+Input!$C$14/100)^(DATEDIF(Input!$C$7,$B302,"Y"))))</f>
        <v>-743.098009257555</v>
      </c>
      <c r="I302" s="69" t="n">
        <f aca="false">IF($B302&gt;Input!$C$28,0,IF($E302*(Input!$C$32/100)&gt;(Input!$C$13/12),-1*(Input!$C$13/12),-1*$E302*(Input!$C$32/100)))</f>
        <v>0</v>
      </c>
      <c r="J302" s="69" t="n">
        <f aca="false">IF($B302&gt;Input!$C$28,0,(-1)*($E302+$H302+$I302)*(Input!$C$9/100))</f>
        <v>0</v>
      </c>
      <c r="K302" s="69" t="n">
        <f aca="false">IF($B302&gt;Input!$C$28,0,(-1)*($E302+$H302+$I302)*(Input!$C$10/100))</f>
        <v>0</v>
      </c>
      <c r="L302" s="69" t="n">
        <f aca="false">$E302+$F302+$G302+$H302+$I302+$J302+$K302</f>
        <v>-743.098009257555</v>
      </c>
    </row>
    <row r="303" customFormat="false" ht="12.8" hidden="false" customHeight="false" outlineLevel="0" collapsed="false">
      <c r="A303" s="67" t="n">
        <v>299</v>
      </c>
      <c r="B303" s="68" t="n">
        <f aca="false">EOMONTH(Input!$C$7,A303)</f>
        <v>52017</v>
      </c>
      <c r="C303" s="67" t="n">
        <f aca="false">DATEDIF(Input!$C$23,$B303,"Y")</f>
        <v>65</v>
      </c>
      <c r="E303" s="69" t="n">
        <f aca="false">IF($B303&gt;Input!$C$28,0,Input!$C$24*(1+Input!$C$26/100)^(DATEDIF(Input!$C$7,$B303,"Y")))</f>
        <v>0</v>
      </c>
      <c r="F303" s="69" t="n">
        <f aca="false">-1*($E303*(Input!$C$11/100))</f>
        <v>-0</v>
      </c>
      <c r="G303" s="69" t="n">
        <f aca="false">-1*($E303*(Input!$C$12/100))</f>
        <v>-0</v>
      </c>
      <c r="H303" s="69" t="n">
        <f aca="false">IF($B303&gt;Input!$C$28,2*(Input!$C$27*(1+Input!$C$14/100)^(DATEDIF(Input!$C$7,$B303,"Y"))),(Input!$C$27*(1+Input!$C$14/100)^(DATEDIF(Input!$C$7,$B303,"Y"))))</f>
        <v>-743.098009257555</v>
      </c>
      <c r="I303" s="69" t="n">
        <f aca="false">IF($B303&gt;Input!$C$28,0,IF($E303*(Input!$C$32/100)&gt;(Input!$C$13/12),-1*(Input!$C$13/12),-1*$E303*(Input!$C$32/100)))</f>
        <v>0</v>
      </c>
      <c r="J303" s="69" t="n">
        <f aca="false">IF($B303&gt;Input!$C$28,0,(-1)*($E303+$H303+$I303)*(Input!$C$9/100))</f>
        <v>0</v>
      </c>
      <c r="K303" s="69" t="n">
        <f aca="false">IF($B303&gt;Input!$C$28,0,(-1)*($E303+$H303+$I303)*(Input!$C$10/100))</f>
        <v>0</v>
      </c>
      <c r="L303" s="69" t="n">
        <f aca="false">$E303+$F303+$G303+$H303+$I303+$J303+$K303</f>
        <v>-743.098009257555</v>
      </c>
    </row>
    <row r="304" customFormat="false" ht="12.8" hidden="false" customHeight="false" outlineLevel="0" collapsed="false">
      <c r="A304" s="67" t="n">
        <v>300</v>
      </c>
      <c r="B304" s="68" t="n">
        <f aca="false">EOMONTH(Input!$C$7,A304)</f>
        <v>52047</v>
      </c>
      <c r="C304" s="67" t="n">
        <f aca="false">DATEDIF(Input!$C$23,$B304,"Y")</f>
        <v>65</v>
      </c>
      <c r="E304" s="69" t="n">
        <f aca="false">IF($B304&gt;Input!$C$28,0,Input!$C$24*(1+Input!$C$26/100)^(DATEDIF(Input!$C$7,$B304,"Y")))</f>
        <v>0</v>
      </c>
      <c r="F304" s="69" t="n">
        <f aca="false">-1*($E304*(Input!$C$11/100))</f>
        <v>-0</v>
      </c>
      <c r="G304" s="69" t="n">
        <f aca="false">-1*($E304*(Input!$C$12/100))</f>
        <v>-0</v>
      </c>
      <c r="H304" s="69" t="n">
        <f aca="false">IF($B304&gt;Input!$C$28,2*(Input!$C$27*(1+Input!$C$14/100)^(DATEDIF(Input!$C$7,$B304,"Y"))),(Input!$C$27*(1+Input!$C$14/100)^(DATEDIF(Input!$C$7,$B304,"Y"))))</f>
        <v>-757.959969442706</v>
      </c>
      <c r="I304" s="69" t="n">
        <f aca="false">IF($B304&gt;Input!$C$28,0,IF($E304*(Input!$C$32/100)&gt;(Input!$C$13/12),-1*(Input!$C$13/12),-1*$E304*(Input!$C$32/100)))</f>
        <v>0</v>
      </c>
      <c r="J304" s="69" t="n">
        <f aca="false">IF($B304&gt;Input!$C$28,0,(-1)*($E304+$H304+$I304)*(Input!$C$9/100))</f>
        <v>0</v>
      </c>
      <c r="K304" s="69" t="n">
        <f aca="false">IF($B304&gt;Input!$C$28,0,(-1)*($E304+$H304+$I304)*(Input!$C$10/100))</f>
        <v>0</v>
      </c>
      <c r="L304" s="69" t="n">
        <f aca="false">$E304+$F304+$G304+$H304+$I304+$J304+$K304</f>
        <v>-757.959969442706</v>
      </c>
    </row>
    <row r="305" customFormat="false" ht="12.8" hidden="false" customHeight="false" outlineLevel="0" collapsed="false">
      <c r="A305" s="67" t="n">
        <v>301</v>
      </c>
      <c r="B305" s="68" t="n">
        <f aca="false">EOMONTH(Input!$C$7,A305)</f>
        <v>52078</v>
      </c>
      <c r="C305" s="67" t="n">
        <f aca="false">DATEDIF(Input!$C$23,$B305,"Y")</f>
        <v>65</v>
      </c>
      <c r="E305" s="69" t="n">
        <f aca="false">IF($B305&gt;Input!$C$28,0,Input!$C$24*(1+Input!$C$26/100)^(DATEDIF(Input!$C$7,$B305,"Y")))</f>
        <v>0</v>
      </c>
      <c r="F305" s="69" t="n">
        <f aca="false">-1*($E305*(Input!$C$11/100))</f>
        <v>-0</v>
      </c>
      <c r="G305" s="69" t="n">
        <f aca="false">-1*($E305*(Input!$C$12/100))</f>
        <v>-0</v>
      </c>
      <c r="H305" s="69" t="n">
        <f aca="false">IF($B305&gt;Input!$C$28,2*(Input!$C$27*(1+Input!$C$14/100)^(DATEDIF(Input!$C$7,$B305,"Y"))),(Input!$C$27*(1+Input!$C$14/100)^(DATEDIF(Input!$C$7,$B305,"Y"))))</f>
        <v>-757.959969442706</v>
      </c>
      <c r="I305" s="69" t="n">
        <f aca="false">IF($B305&gt;Input!$C$28,0,IF($E305*(Input!$C$32/100)&gt;(Input!$C$13/12),-1*(Input!$C$13/12),-1*$E305*(Input!$C$32/100)))</f>
        <v>0</v>
      </c>
      <c r="J305" s="69" t="n">
        <f aca="false">IF($B305&gt;Input!$C$28,0,(-1)*($E305+$H305+$I305)*(Input!$C$9/100))</f>
        <v>0</v>
      </c>
      <c r="K305" s="69" t="n">
        <f aca="false">IF($B305&gt;Input!$C$28,0,(-1)*($E305+$H305+$I305)*(Input!$C$10/100))</f>
        <v>0</v>
      </c>
      <c r="L305" s="69" t="n">
        <f aca="false">$E305+$F305+$G305+$H305+$I305+$J305+$K305</f>
        <v>-757.959969442706</v>
      </c>
    </row>
    <row r="306" customFormat="false" ht="12.8" hidden="false" customHeight="false" outlineLevel="0" collapsed="false">
      <c r="A306" s="67" t="n">
        <v>302</v>
      </c>
      <c r="B306" s="68" t="n">
        <f aca="false">EOMONTH(Input!$C$7,A306)</f>
        <v>52109</v>
      </c>
      <c r="C306" s="67" t="n">
        <f aca="false">DATEDIF(Input!$C$23,$B306,"Y")</f>
        <v>65</v>
      </c>
      <c r="E306" s="69" t="n">
        <f aca="false">IF($B306&gt;Input!$C$28,0,Input!$C$24*(1+Input!$C$26/100)^(DATEDIF(Input!$C$7,$B306,"Y")))</f>
        <v>0</v>
      </c>
      <c r="F306" s="69" t="n">
        <f aca="false">-1*($E306*(Input!$C$11/100))</f>
        <v>-0</v>
      </c>
      <c r="G306" s="69" t="n">
        <f aca="false">-1*($E306*(Input!$C$12/100))</f>
        <v>-0</v>
      </c>
      <c r="H306" s="69" t="n">
        <f aca="false">IF($B306&gt;Input!$C$28,2*(Input!$C$27*(1+Input!$C$14/100)^(DATEDIF(Input!$C$7,$B306,"Y"))),(Input!$C$27*(1+Input!$C$14/100)^(DATEDIF(Input!$C$7,$B306,"Y"))))</f>
        <v>-757.959969442706</v>
      </c>
      <c r="I306" s="69" t="n">
        <f aca="false">IF($B306&gt;Input!$C$28,0,IF($E306*(Input!$C$32/100)&gt;(Input!$C$13/12),-1*(Input!$C$13/12),-1*$E306*(Input!$C$32/100)))</f>
        <v>0</v>
      </c>
      <c r="J306" s="69" t="n">
        <f aca="false">IF($B306&gt;Input!$C$28,0,(-1)*($E306+$H306+$I306)*(Input!$C$9/100))</f>
        <v>0</v>
      </c>
      <c r="K306" s="69" t="n">
        <f aca="false">IF($B306&gt;Input!$C$28,0,(-1)*($E306+$H306+$I306)*(Input!$C$10/100))</f>
        <v>0</v>
      </c>
      <c r="L306" s="69" t="n">
        <f aca="false">$E306+$F306+$G306+$H306+$I306+$J306+$K306</f>
        <v>-757.959969442706</v>
      </c>
    </row>
    <row r="307" customFormat="false" ht="12.8" hidden="false" customHeight="false" outlineLevel="0" collapsed="false">
      <c r="A307" s="67" t="n">
        <v>303</v>
      </c>
      <c r="B307" s="68" t="n">
        <f aca="false">EOMONTH(Input!$C$7,A307)</f>
        <v>52139</v>
      </c>
      <c r="C307" s="67" t="n">
        <f aca="false">DATEDIF(Input!$C$23,$B307,"Y")</f>
        <v>65</v>
      </c>
      <c r="E307" s="69" t="n">
        <f aca="false">IF($B307&gt;Input!$C$28,0,Input!$C$24*(1+Input!$C$26/100)^(DATEDIF(Input!$C$7,$B307,"Y")))</f>
        <v>0</v>
      </c>
      <c r="F307" s="69" t="n">
        <f aca="false">-1*($E307*(Input!$C$11/100))</f>
        <v>-0</v>
      </c>
      <c r="G307" s="69" t="n">
        <f aca="false">-1*($E307*(Input!$C$12/100))</f>
        <v>-0</v>
      </c>
      <c r="H307" s="69" t="n">
        <f aca="false">IF($B307&gt;Input!$C$28,2*(Input!$C$27*(1+Input!$C$14/100)^(DATEDIF(Input!$C$7,$B307,"Y"))),(Input!$C$27*(1+Input!$C$14/100)^(DATEDIF(Input!$C$7,$B307,"Y"))))</f>
        <v>-757.959969442706</v>
      </c>
      <c r="I307" s="69" t="n">
        <f aca="false">IF($B307&gt;Input!$C$28,0,IF($E307*(Input!$C$32/100)&gt;(Input!$C$13/12),-1*(Input!$C$13/12),-1*$E307*(Input!$C$32/100)))</f>
        <v>0</v>
      </c>
      <c r="J307" s="69" t="n">
        <f aca="false">IF($B307&gt;Input!$C$28,0,(-1)*($E307+$H307+$I307)*(Input!$C$9/100))</f>
        <v>0</v>
      </c>
      <c r="K307" s="69" t="n">
        <f aca="false">IF($B307&gt;Input!$C$28,0,(-1)*($E307+$H307+$I307)*(Input!$C$10/100))</f>
        <v>0</v>
      </c>
      <c r="L307" s="69" t="n">
        <f aca="false">$E307+$F307+$G307+$H307+$I307+$J307+$K307</f>
        <v>-757.959969442706</v>
      </c>
    </row>
    <row r="308" customFormat="false" ht="12.8" hidden="false" customHeight="false" outlineLevel="0" collapsed="false">
      <c r="A308" s="67" t="n">
        <v>304</v>
      </c>
      <c r="B308" s="68" t="n">
        <f aca="false">EOMONTH(Input!$C$7,A308)</f>
        <v>52170</v>
      </c>
      <c r="C308" s="67" t="n">
        <f aca="false">DATEDIF(Input!$C$23,$B308,"Y")</f>
        <v>65</v>
      </c>
      <c r="E308" s="69" t="n">
        <f aca="false">IF($B308&gt;Input!$C$28,0,Input!$C$24*(1+Input!$C$26/100)^(DATEDIF(Input!$C$7,$B308,"Y")))</f>
        <v>0</v>
      </c>
      <c r="F308" s="69" t="n">
        <f aca="false">-1*($E308*(Input!$C$11/100))</f>
        <v>-0</v>
      </c>
      <c r="G308" s="69" t="n">
        <f aca="false">-1*($E308*(Input!$C$12/100))</f>
        <v>-0</v>
      </c>
      <c r="H308" s="69" t="n">
        <f aca="false">IF($B308&gt;Input!$C$28,2*(Input!$C$27*(1+Input!$C$14/100)^(DATEDIF(Input!$C$7,$B308,"Y"))),(Input!$C$27*(1+Input!$C$14/100)^(DATEDIF(Input!$C$7,$B308,"Y"))))</f>
        <v>-757.959969442706</v>
      </c>
      <c r="I308" s="69" t="n">
        <f aca="false">IF($B308&gt;Input!$C$28,0,IF($E308*(Input!$C$32/100)&gt;(Input!$C$13/12),-1*(Input!$C$13/12),-1*$E308*(Input!$C$32/100)))</f>
        <v>0</v>
      </c>
      <c r="J308" s="69" t="n">
        <f aca="false">IF($B308&gt;Input!$C$28,0,(-1)*($E308+$H308+$I308)*(Input!$C$9/100))</f>
        <v>0</v>
      </c>
      <c r="K308" s="69" t="n">
        <f aca="false">IF($B308&gt;Input!$C$28,0,(-1)*($E308+$H308+$I308)*(Input!$C$10/100))</f>
        <v>0</v>
      </c>
      <c r="L308" s="69" t="n">
        <f aca="false">$E308+$F308+$G308+$H308+$I308+$J308+$K308</f>
        <v>-757.959969442706</v>
      </c>
    </row>
    <row r="309" customFormat="false" ht="12.8" hidden="false" customHeight="false" outlineLevel="0" collapsed="false">
      <c r="A309" s="67" t="n">
        <v>305</v>
      </c>
      <c r="B309" s="68" t="n">
        <f aca="false">EOMONTH(Input!$C$7,A309)</f>
        <v>52200</v>
      </c>
      <c r="C309" s="67" t="n">
        <f aca="false">DATEDIF(Input!$C$23,$B309,"Y")</f>
        <v>65</v>
      </c>
      <c r="E309" s="69" t="n">
        <f aca="false">IF($B309&gt;Input!$C$28,0,Input!$C$24*(1+Input!$C$26/100)^(DATEDIF(Input!$C$7,$B309,"Y")))</f>
        <v>0</v>
      </c>
      <c r="F309" s="69" t="n">
        <f aca="false">-1*($E309*(Input!$C$11/100))</f>
        <v>-0</v>
      </c>
      <c r="G309" s="69" t="n">
        <f aca="false">-1*($E309*(Input!$C$12/100))</f>
        <v>-0</v>
      </c>
      <c r="H309" s="69" t="n">
        <f aca="false">IF($B309&gt;Input!$C$28,2*(Input!$C$27*(1+Input!$C$14/100)^(DATEDIF(Input!$C$7,$B309,"Y"))),(Input!$C$27*(1+Input!$C$14/100)^(DATEDIF(Input!$C$7,$B309,"Y"))))</f>
        <v>-757.959969442706</v>
      </c>
      <c r="I309" s="69" t="n">
        <f aca="false">IF($B309&gt;Input!$C$28,0,IF($E309*(Input!$C$32/100)&gt;(Input!$C$13/12),-1*(Input!$C$13/12),-1*$E309*(Input!$C$32/100)))</f>
        <v>0</v>
      </c>
      <c r="J309" s="69" t="n">
        <f aca="false">IF($B309&gt;Input!$C$28,0,(-1)*($E309+$H309+$I309)*(Input!$C$9/100))</f>
        <v>0</v>
      </c>
      <c r="K309" s="69" t="n">
        <f aca="false">IF($B309&gt;Input!$C$28,0,(-1)*($E309+$H309+$I309)*(Input!$C$10/100))</f>
        <v>0</v>
      </c>
      <c r="L309" s="69" t="n">
        <f aca="false">$E309+$F309+$G309+$H309+$I309+$J309+$K309</f>
        <v>-757.959969442706</v>
      </c>
    </row>
    <row r="310" customFormat="false" ht="12.8" hidden="false" customHeight="false" outlineLevel="0" collapsed="false">
      <c r="A310" s="67" t="n">
        <v>306</v>
      </c>
      <c r="B310" s="68" t="n">
        <f aca="false">EOMONTH(Input!$C$7,A310)</f>
        <v>52231</v>
      </c>
      <c r="C310" s="67" t="n">
        <f aca="false">DATEDIF(Input!$C$23,$B310,"Y")</f>
        <v>65</v>
      </c>
      <c r="E310" s="69" t="n">
        <f aca="false">IF($B310&gt;Input!$C$28,0,Input!$C$24*(1+Input!$C$26/100)^(DATEDIF(Input!$C$7,$B310,"Y")))</f>
        <v>0</v>
      </c>
      <c r="F310" s="69" t="n">
        <f aca="false">-1*($E310*(Input!$C$11/100))</f>
        <v>-0</v>
      </c>
      <c r="G310" s="69" t="n">
        <f aca="false">-1*($E310*(Input!$C$12/100))</f>
        <v>-0</v>
      </c>
      <c r="H310" s="69" t="n">
        <f aca="false">IF($B310&gt;Input!$C$28,2*(Input!$C$27*(1+Input!$C$14/100)^(DATEDIF(Input!$C$7,$B310,"Y"))),(Input!$C$27*(1+Input!$C$14/100)^(DATEDIF(Input!$C$7,$B310,"Y"))))</f>
        <v>-757.959969442706</v>
      </c>
      <c r="I310" s="69" t="n">
        <f aca="false">IF($B310&gt;Input!$C$28,0,IF($E310*(Input!$C$32/100)&gt;(Input!$C$13/12),-1*(Input!$C$13/12),-1*$E310*(Input!$C$32/100)))</f>
        <v>0</v>
      </c>
      <c r="J310" s="69" t="n">
        <f aca="false">IF($B310&gt;Input!$C$28,0,(-1)*($E310+$H310+$I310)*(Input!$C$9/100))</f>
        <v>0</v>
      </c>
      <c r="K310" s="69" t="n">
        <f aca="false">IF($B310&gt;Input!$C$28,0,(-1)*($E310+$H310+$I310)*(Input!$C$10/100))</f>
        <v>0</v>
      </c>
      <c r="L310" s="69" t="n">
        <f aca="false">$E310+$F310+$G310+$H310+$I310+$J310+$K310</f>
        <v>-757.959969442706</v>
      </c>
    </row>
    <row r="311" customFormat="false" ht="12.8" hidden="false" customHeight="false" outlineLevel="0" collapsed="false">
      <c r="A311" s="67" t="n">
        <v>307</v>
      </c>
      <c r="B311" s="68" t="n">
        <f aca="false">EOMONTH(Input!$C$7,A311)</f>
        <v>52262</v>
      </c>
      <c r="C311" s="67" t="n">
        <f aca="false">DATEDIF(Input!$C$23,$B311,"Y")</f>
        <v>65</v>
      </c>
      <c r="E311" s="69" t="n">
        <f aca="false">IF($B311&gt;Input!$C$28,0,Input!$C$24*(1+Input!$C$26/100)^(DATEDIF(Input!$C$7,$B311,"Y")))</f>
        <v>0</v>
      </c>
      <c r="F311" s="69" t="n">
        <f aca="false">-1*($E311*(Input!$C$11/100))</f>
        <v>-0</v>
      </c>
      <c r="G311" s="69" t="n">
        <f aca="false">-1*($E311*(Input!$C$12/100))</f>
        <v>-0</v>
      </c>
      <c r="H311" s="69" t="n">
        <f aca="false">IF($B311&gt;Input!$C$28,2*(Input!$C$27*(1+Input!$C$14/100)^(DATEDIF(Input!$C$7,$B311,"Y"))),(Input!$C$27*(1+Input!$C$14/100)^(DATEDIF(Input!$C$7,$B311,"Y"))))</f>
        <v>-757.959969442706</v>
      </c>
      <c r="I311" s="69" t="n">
        <f aca="false">IF($B311&gt;Input!$C$28,0,IF($E311*(Input!$C$32/100)&gt;(Input!$C$13/12),-1*(Input!$C$13/12),-1*$E311*(Input!$C$32/100)))</f>
        <v>0</v>
      </c>
      <c r="J311" s="69" t="n">
        <f aca="false">IF($B311&gt;Input!$C$28,0,(-1)*($E311+$H311+$I311)*(Input!$C$9/100))</f>
        <v>0</v>
      </c>
      <c r="K311" s="69" t="n">
        <f aca="false">IF($B311&gt;Input!$C$28,0,(-1)*($E311+$H311+$I311)*(Input!$C$10/100))</f>
        <v>0</v>
      </c>
      <c r="L311" s="69" t="n">
        <f aca="false">$E311+$F311+$G311+$H311+$I311+$J311+$K311</f>
        <v>-757.959969442706</v>
      </c>
    </row>
    <row r="312" customFormat="false" ht="12.8" hidden="false" customHeight="false" outlineLevel="0" collapsed="false">
      <c r="A312" s="67" t="n">
        <v>308</v>
      </c>
      <c r="B312" s="68" t="n">
        <f aca="false">EOMONTH(Input!$C$7,A312)</f>
        <v>52290</v>
      </c>
      <c r="C312" s="67" t="n">
        <f aca="false">DATEDIF(Input!$C$23,$B312,"Y")</f>
        <v>65</v>
      </c>
      <c r="E312" s="69" t="n">
        <f aca="false">IF($B312&gt;Input!$C$28,0,Input!$C$24*(1+Input!$C$26/100)^(DATEDIF(Input!$C$7,$B312,"Y")))</f>
        <v>0</v>
      </c>
      <c r="F312" s="69" t="n">
        <f aca="false">-1*($E312*(Input!$C$11/100))</f>
        <v>-0</v>
      </c>
      <c r="G312" s="69" t="n">
        <f aca="false">-1*($E312*(Input!$C$12/100))</f>
        <v>-0</v>
      </c>
      <c r="H312" s="69" t="n">
        <f aca="false">IF($B312&gt;Input!$C$28,2*(Input!$C$27*(1+Input!$C$14/100)^(DATEDIF(Input!$C$7,$B312,"Y"))),(Input!$C$27*(1+Input!$C$14/100)^(DATEDIF(Input!$C$7,$B312,"Y"))))</f>
        <v>-757.959969442706</v>
      </c>
      <c r="I312" s="69" t="n">
        <f aca="false">IF($B312&gt;Input!$C$28,0,IF($E312*(Input!$C$32/100)&gt;(Input!$C$13/12),-1*(Input!$C$13/12),-1*$E312*(Input!$C$32/100)))</f>
        <v>0</v>
      </c>
      <c r="J312" s="69" t="n">
        <f aca="false">IF($B312&gt;Input!$C$28,0,(-1)*($E312+$H312+$I312)*(Input!$C$9/100))</f>
        <v>0</v>
      </c>
      <c r="K312" s="69" t="n">
        <f aca="false">IF($B312&gt;Input!$C$28,0,(-1)*($E312+$H312+$I312)*(Input!$C$10/100))</f>
        <v>0</v>
      </c>
      <c r="L312" s="69" t="n">
        <f aca="false">$E312+$F312+$G312+$H312+$I312+$J312+$K312</f>
        <v>-757.959969442706</v>
      </c>
    </row>
    <row r="313" customFormat="false" ht="12.8" hidden="false" customHeight="false" outlineLevel="0" collapsed="false">
      <c r="A313" s="67" t="n">
        <v>309</v>
      </c>
      <c r="B313" s="68" t="n">
        <f aca="false">EOMONTH(Input!$C$7,A313)</f>
        <v>52321</v>
      </c>
      <c r="C313" s="67" t="n">
        <f aca="false">DATEDIF(Input!$C$23,$B313,"Y")</f>
        <v>65</v>
      </c>
      <c r="E313" s="69" t="n">
        <f aca="false">IF($B313&gt;Input!$C$28,0,Input!$C$24*(1+Input!$C$26/100)^(DATEDIF(Input!$C$7,$B313,"Y")))</f>
        <v>0</v>
      </c>
      <c r="F313" s="69" t="n">
        <f aca="false">-1*($E313*(Input!$C$11/100))</f>
        <v>-0</v>
      </c>
      <c r="G313" s="69" t="n">
        <f aca="false">-1*($E313*(Input!$C$12/100))</f>
        <v>-0</v>
      </c>
      <c r="H313" s="69" t="n">
        <f aca="false">IF($B313&gt;Input!$C$28,2*(Input!$C$27*(1+Input!$C$14/100)^(DATEDIF(Input!$C$7,$B313,"Y"))),(Input!$C$27*(1+Input!$C$14/100)^(DATEDIF(Input!$C$7,$B313,"Y"))))</f>
        <v>-757.959969442706</v>
      </c>
      <c r="I313" s="69" t="n">
        <f aca="false">IF($B313&gt;Input!$C$28,0,IF($E313*(Input!$C$32/100)&gt;(Input!$C$13/12),-1*(Input!$C$13/12),-1*$E313*(Input!$C$32/100)))</f>
        <v>0</v>
      </c>
      <c r="J313" s="69" t="n">
        <f aca="false">IF($B313&gt;Input!$C$28,0,(-1)*($E313+$H313+$I313)*(Input!$C$9/100))</f>
        <v>0</v>
      </c>
      <c r="K313" s="69" t="n">
        <f aca="false">IF($B313&gt;Input!$C$28,0,(-1)*($E313+$H313+$I313)*(Input!$C$10/100))</f>
        <v>0</v>
      </c>
      <c r="L313" s="69" t="n">
        <f aca="false">$E313+$F313+$G313+$H313+$I313+$J313+$K313</f>
        <v>-757.959969442706</v>
      </c>
    </row>
    <row r="314" customFormat="false" ht="12.8" hidden="false" customHeight="false" outlineLevel="0" collapsed="false">
      <c r="A314" s="67" t="n">
        <v>310</v>
      </c>
      <c r="B314" s="68" t="n">
        <f aca="false">EOMONTH(Input!$C$7,A314)</f>
        <v>52351</v>
      </c>
      <c r="C314" s="67" t="n">
        <f aca="false">DATEDIF(Input!$C$23,$B314,"Y")</f>
        <v>65</v>
      </c>
      <c r="E314" s="69" t="n">
        <f aca="false">IF($B314&gt;Input!$C$28,0,Input!$C$24*(1+Input!$C$26/100)^(DATEDIF(Input!$C$7,$B314,"Y")))</f>
        <v>0</v>
      </c>
      <c r="F314" s="69" t="n">
        <f aca="false">-1*($E314*(Input!$C$11/100))</f>
        <v>-0</v>
      </c>
      <c r="G314" s="69" t="n">
        <f aca="false">-1*($E314*(Input!$C$12/100))</f>
        <v>-0</v>
      </c>
      <c r="H314" s="69" t="n">
        <f aca="false">IF($B314&gt;Input!$C$28,2*(Input!$C$27*(1+Input!$C$14/100)^(DATEDIF(Input!$C$7,$B314,"Y"))),(Input!$C$27*(1+Input!$C$14/100)^(DATEDIF(Input!$C$7,$B314,"Y"))))</f>
        <v>-757.959969442706</v>
      </c>
      <c r="I314" s="69" t="n">
        <f aca="false">IF($B314&gt;Input!$C$28,0,IF($E314*(Input!$C$32/100)&gt;(Input!$C$13/12),-1*(Input!$C$13/12),-1*$E314*(Input!$C$32/100)))</f>
        <v>0</v>
      </c>
      <c r="J314" s="69" t="n">
        <f aca="false">IF($B314&gt;Input!$C$28,0,(-1)*($E314+$H314+$I314)*(Input!$C$9/100))</f>
        <v>0</v>
      </c>
      <c r="K314" s="69" t="n">
        <f aca="false">IF($B314&gt;Input!$C$28,0,(-1)*($E314+$H314+$I314)*(Input!$C$10/100))</f>
        <v>0</v>
      </c>
      <c r="L314" s="69" t="n">
        <f aca="false">$E314+$F314+$G314+$H314+$I314+$J314+$K314</f>
        <v>-757.959969442706</v>
      </c>
    </row>
    <row r="315" customFormat="false" ht="12.8" hidden="false" customHeight="false" outlineLevel="0" collapsed="false">
      <c r="A315" s="67" t="n">
        <v>311</v>
      </c>
      <c r="B315" s="68" t="n">
        <f aca="false">EOMONTH(Input!$C$7,A315)</f>
        <v>52382</v>
      </c>
      <c r="C315" s="67" t="n">
        <f aca="false">DATEDIF(Input!$C$23,$B315,"Y")</f>
        <v>66</v>
      </c>
      <c r="E315" s="69" t="n">
        <f aca="false">IF($B315&gt;Input!$C$28,0,Input!$C$24*(1+Input!$C$26/100)^(DATEDIF(Input!$C$7,$B315,"Y")))</f>
        <v>0</v>
      </c>
      <c r="F315" s="69" t="n">
        <f aca="false">-1*($E315*(Input!$C$11/100))</f>
        <v>-0</v>
      </c>
      <c r="G315" s="69" t="n">
        <f aca="false">-1*($E315*(Input!$C$12/100))</f>
        <v>-0</v>
      </c>
      <c r="H315" s="69" t="n">
        <f aca="false">IF($B315&gt;Input!$C$28,2*(Input!$C$27*(1+Input!$C$14/100)^(DATEDIF(Input!$C$7,$B315,"Y"))),(Input!$C$27*(1+Input!$C$14/100)^(DATEDIF(Input!$C$7,$B315,"Y"))))</f>
        <v>-757.959969442706</v>
      </c>
      <c r="I315" s="69" t="n">
        <f aca="false">IF($B315&gt;Input!$C$28,0,IF($E315*(Input!$C$32/100)&gt;(Input!$C$13/12),-1*(Input!$C$13/12),-1*$E315*(Input!$C$32/100)))</f>
        <v>0</v>
      </c>
      <c r="J315" s="69" t="n">
        <f aca="false">IF($B315&gt;Input!$C$28,0,(-1)*($E315+$H315+$I315)*(Input!$C$9/100))</f>
        <v>0</v>
      </c>
      <c r="K315" s="69" t="n">
        <f aca="false">IF($B315&gt;Input!$C$28,0,(-1)*($E315+$H315+$I315)*(Input!$C$10/100))</f>
        <v>0</v>
      </c>
      <c r="L315" s="69" t="n">
        <f aca="false">$E315+$F315+$G315+$H315+$I315+$J315+$K315</f>
        <v>-757.959969442706</v>
      </c>
    </row>
    <row r="316" customFormat="false" ht="12.8" hidden="false" customHeight="false" outlineLevel="0" collapsed="false">
      <c r="A316" s="67" t="n">
        <v>312</v>
      </c>
      <c r="B316" s="68" t="n">
        <f aca="false">EOMONTH(Input!$C$7,A316)</f>
        <v>52412</v>
      </c>
      <c r="C316" s="67" t="n">
        <f aca="false">DATEDIF(Input!$C$23,$B316,"Y")</f>
        <v>66</v>
      </c>
      <c r="E316" s="69" t="n">
        <f aca="false">IF($B316&gt;Input!$C$28,0,Input!$C$24*(1+Input!$C$26/100)^(DATEDIF(Input!$C$7,$B316,"Y")))</f>
        <v>0</v>
      </c>
      <c r="F316" s="69" t="n">
        <f aca="false">-1*($E316*(Input!$C$11/100))</f>
        <v>-0</v>
      </c>
      <c r="G316" s="69" t="n">
        <f aca="false">-1*($E316*(Input!$C$12/100))</f>
        <v>-0</v>
      </c>
      <c r="H316" s="69" t="n">
        <f aca="false">IF($B316&gt;Input!$C$28,2*(Input!$C$27*(1+Input!$C$14/100)^(DATEDIF(Input!$C$7,$B316,"Y"))),(Input!$C$27*(1+Input!$C$14/100)^(DATEDIF(Input!$C$7,$B316,"Y"))))</f>
        <v>-773.11916883156</v>
      </c>
      <c r="I316" s="69" t="n">
        <f aca="false">IF($B316&gt;Input!$C$28,0,IF($E316*(Input!$C$32/100)&gt;(Input!$C$13/12),-1*(Input!$C$13/12),-1*$E316*(Input!$C$32/100)))</f>
        <v>0</v>
      </c>
      <c r="J316" s="69" t="n">
        <f aca="false">IF($B316&gt;Input!$C$28,0,(-1)*($E316+$H316+$I316)*(Input!$C$9/100))</f>
        <v>0</v>
      </c>
      <c r="K316" s="69" t="n">
        <f aca="false">IF($B316&gt;Input!$C$28,0,(-1)*($E316+$H316+$I316)*(Input!$C$10/100))</f>
        <v>0</v>
      </c>
      <c r="L316" s="69" t="n">
        <f aca="false">$E316+$F316+$G316+$H316+$I316+$J316+$K316</f>
        <v>-773.11916883156</v>
      </c>
    </row>
    <row r="317" customFormat="false" ht="12.8" hidden="false" customHeight="false" outlineLevel="0" collapsed="false">
      <c r="A317" s="67" t="n">
        <v>313</v>
      </c>
      <c r="B317" s="68" t="n">
        <f aca="false">EOMONTH(Input!$C$7,A317)</f>
        <v>52443</v>
      </c>
      <c r="C317" s="67" t="n">
        <f aca="false">DATEDIF(Input!$C$23,$B317,"Y")</f>
        <v>66</v>
      </c>
      <c r="E317" s="69" t="n">
        <f aca="false">IF($B317&gt;Input!$C$28,0,Input!$C$24*(1+Input!$C$26/100)^(DATEDIF(Input!$C$7,$B317,"Y")))</f>
        <v>0</v>
      </c>
      <c r="F317" s="69" t="n">
        <f aca="false">-1*($E317*(Input!$C$11/100))</f>
        <v>-0</v>
      </c>
      <c r="G317" s="69" t="n">
        <f aca="false">-1*($E317*(Input!$C$12/100))</f>
        <v>-0</v>
      </c>
      <c r="H317" s="69" t="n">
        <f aca="false">IF($B317&gt;Input!$C$28,2*(Input!$C$27*(1+Input!$C$14/100)^(DATEDIF(Input!$C$7,$B317,"Y"))),(Input!$C$27*(1+Input!$C$14/100)^(DATEDIF(Input!$C$7,$B317,"Y"))))</f>
        <v>-773.11916883156</v>
      </c>
      <c r="I317" s="69" t="n">
        <f aca="false">IF($B317&gt;Input!$C$28,0,IF($E317*(Input!$C$32/100)&gt;(Input!$C$13/12),-1*(Input!$C$13/12),-1*$E317*(Input!$C$32/100)))</f>
        <v>0</v>
      </c>
      <c r="J317" s="69" t="n">
        <f aca="false">IF($B317&gt;Input!$C$28,0,(-1)*($E317+$H317+$I317)*(Input!$C$9/100))</f>
        <v>0</v>
      </c>
      <c r="K317" s="69" t="n">
        <f aca="false">IF($B317&gt;Input!$C$28,0,(-1)*($E317+$H317+$I317)*(Input!$C$10/100))</f>
        <v>0</v>
      </c>
      <c r="L317" s="69" t="n">
        <f aca="false">$E317+$F317+$G317+$H317+$I317+$J317+$K317</f>
        <v>-773.11916883156</v>
      </c>
    </row>
    <row r="318" customFormat="false" ht="12.8" hidden="false" customHeight="false" outlineLevel="0" collapsed="false">
      <c r="A318" s="67" t="n">
        <v>314</v>
      </c>
      <c r="B318" s="68" t="n">
        <f aca="false">EOMONTH(Input!$C$7,A318)</f>
        <v>52474</v>
      </c>
      <c r="C318" s="67" t="n">
        <f aca="false">DATEDIF(Input!$C$23,$B318,"Y")</f>
        <v>66</v>
      </c>
      <c r="E318" s="69" t="n">
        <f aca="false">IF($B318&gt;Input!$C$28,0,Input!$C$24*(1+Input!$C$26/100)^(DATEDIF(Input!$C$7,$B318,"Y")))</f>
        <v>0</v>
      </c>
      <c r="F318" s="69" t="n">
        <f aca="false">-1*($E318*(Input!$C$11/100))</f>
        <v>-0</v>
      </c>
      <c r="G318" s="69" t="n">
        <f aca="false">-1*($E318*(Input!$C$12/100))</f>
        <v>-0</v>
      </c>
      <c r="H318" s="69" t="n">
        <f aca="false">IF($B318&gt;Input!$C$28,2*(Input!$C$27*(1+Input!$C$14/100)^(DATEDIF(Input!$C$7,$B318,"Y"))),(Input!$C$27*(1+Input!$C$14/100)^(DATEDIF(Input!$C$7,$B318,"Y"))))</f>
        <v>-773.11916883156</v>
      </c>
      <c r="I318" s="69" t="n">
        <f aca="false">IF($B318&gt;Input!$C$28,0,IF($E318*(Input!$C$32/100)&gt;(Input!$C$13/12),-1*(Input!$C$13/12),-1*$E318*(Input!$C$32/100)))</f>
        <v>0</v>
      </c>
      <c r="J318" s="69" t="n">
        <f aca="false">IF($B318&gt;Input!$C$28,0,(-1)*($E318+$H318+$I318)*(Input!$C$9/100))</f>
        <v>0</v>
      </c>
      <c r="K318" s="69" t="n">
        <f aca="false">IF($B318&gt;Input!$C$28,0,(-1)*($E318+$H318+$I318)*(Input!$C$10/100))</f>
        <v>0</v>
      </c>
      <c r="L318" s="69" t="n">
        <f aca="false">$E318+$F318+$G318+$H318+$I318+$J318+$K318</f>
        <v>-773.11916883156</v>
      </c>
    </row>
    <row r="319" customFormat="false" ht="12.8" hidden="false" customHeight="false" outlineLevel="0" collapsed="false">
      <c r="A319" s="67" t="n">
        <v>315</v>
      </c>
      <c r="B319" s="68" t="n">
        <f aca="false">EOMONTH(Input!$C$7,A319)</f>
        <v>52504</v>
      </c>
      <c r="C319" s="67" t="n">
        <f aca="false">DATEDIF(Input!$C$23,$B319,"Y")</f>
        <v>66</v>
      </c>
      <c r="E319" s="69" t="n">
        <f aca="false">IF($B319&gt;Input!$C$28,0,Input!$C$24*(1+Input!$C$26/100)^(DATEDIF(Input!$C$7,$B319,"Y")))</f>
        <v>0</v>
      </c>
      <c r="F319" s="69" t="n">
        <f aca="false">-1*($E319*(Input!$C$11/100))</f>
        <v>-0</v>
      </c>
      <c r="G319" s="69" t="n">
        <f aca="false">-1*($E319*(Input!$C$12/100))</f>
        <v>-0</v>
      </c>
      <c r="H319" s="69" t="n">
        <f aca="false">IF($B319&gt;Input!$C$28,2*(Input!$C$27*(1+Input!$C$14/100)^(DATEDIF(Input!$C$7,$B319,"Y"))),(Input!$C$27*(1+Input!$C$14/100)^(DATEDIF(Input!$C$7,$B319,"Y"))))</f>
        <v>-773.11916883156</v>
      </c>
      <c r="I319" s="69" t="n">
        <f aca="false">IF($B319&gt;Input!$C$28,0,IF($E319*(Input!$C$32/100)&gt;(Input!$C$13/12),-1*(Input!$C$13/12),-1*$E319*(Input!$C$32/100)))</f>
        <v>0</v>
      </c>
      <c r="J319" s="69" t="n">
        <f aca="false">IF($B319&gt;Input!$C$28,0,(-1)*($E319+$H319+$I319)*(Input!$C$9/100))</f>
        <v>0</v>
      </c>
      <c r="K319" s="69" t="n">
        <f aca="false">IF($B319&gt;Input!$C$28,0,(-1)*($E319+$H319+$I319)*(Input!$C$10/100))</f>
        <v>0</v>
      </c>
      <c r="L319" s="69" t="n">
        <f aca="false">$E319+$F319+$G319+$H319+$I319+$J319+$K319</f>
        <v>-773.11916883156</v>
      </c>
    </row>
    <row r="320" customFormat="false" ht="12.8" hidden="false" customHeight="false" outlineLevel="0" collapsed="false">
      <c r="A320" s="67" t="n">
        <v>316</v>
      </c>
      <c r="B320" s="68" t="n">
        <f aca="false">EOMONTH(Input!$C$7,A320)</f>
        <v>52535</v>
      </c>
      <c r="C320" s="67" t="n">
        <f aca="false">DATEDIF(Input!$C$23,$B320,"Y")</f>
        <v>66</v>
      </c>
      <c r="E320" s="69" t="n">
        <f aca="false">IF($B320&gt;Input!$C$28,0,Input!$C$24*(1+Input!$C$26/100)^(DATEDIF(Input!$C$7,$B320,"Y")))</f>
        <v>0</v>
      </c>
      <c r="F320" s="69" t="n">
        <f aca="false">-1*($E320*(Input!$C$11/100))</f>
        <v>-0</v>
      </c>
      <c r="G320" s="69" t="n">
        <f aca="false">-1*($E320*(Input!$C$12/100))</f>
        <v>-0</v>
      </c>
      <c r="H320" s="69" t="n">
        <f aca="false">IF($B320&gt;Input!$C$28,2*(Input!$C$27*(1+Input!$C$14/100)^(DATEDIF(Input!$C$7,$B320,"Y"))),(Input!$C$27*(1+Input!$C$14/100)^(DATEDIF(Input!$C$7,$B320,"Y"))))</f>
        <v>-773.11916883156</v>
      </c>
      <c r="I320" s="69" t="n">
        <f aca="false">IF($B320&gt;Input!$C$28,0,IF($E320*(Input!$C$32/100)&gt;(Input!$C$13/12),-1*(Input!$C$13/12),-1*$E320*(Input!$C$32/100)))</f>
        <v>0</v>
      </c>
      <c r="J320" s="69" t="n">
        <f aca="false">IF($B320&gt;Input!$C$28,0,(-1)*($E320+$H320+$I320)*(Input!$C$9/100))</f>
        <v>0</v>
      </c>
      <c r="K320" s="69" t="n">
        <f aca="false">IF($B320&gt;Input!$C$28,0,(-1)*($E320+$H320+$I320)*(Input!$C$10/100))</f>
        <v>0</v>
      </c>
      <c r="L320" s="69" t="n">
        <f aca="false">$E320+$F320+$G320+$H320+$I320+$J320+$K320</f>
        <v>-773.11916883156</v>
      </c>
    </row>
    <row r="321" customFormat="false" ht="12.8" hidden="false" customHeight="false" outlineLevel="0" collapsed="false">
      <c r="A321" s="67" t="n">
        <v>317</v>
      </c>
      <c r="B321" s="68" t="n">
        <f aca="false">EOMONTH(Input!$C$7,A321)</f>
        <v>52565</v>
      </c>
      <c r="C321" s="67" t="n">
        <f aca="false">DATEDIF(Input!$C$23,$B321,"Y")</f>
        <v>66</v>
      </c>
      <c r="E321" s="69" t="n">
        <f aca="false">IF($B321&gt;Input!$C$28,0,Input!$C$24*(1+Input!$C$26/100)^(DATEDIF(Input!$C$7,$B321,"Y")))</f>
        <v>0</v>
      </c>
      <c r="F321" s="69" t="n">
        <f aca="false">-1*($E321*(Input!$C$11/100))</f>
        <v>-0</v>
      </c>
      <c r="G321" s="69" t="n">
        <f aca="false">-1*($E321*(Input!$C$12/100))</f>
        <v>-0</v>
      </c>
      <c r="H321" s="69" t="n">
        <f aca="false">IF($B321&gt;Input!$C$28,2*(Input!$C$27*(1+Input!$C$14/100)^(DATEDIF(Input!$C$7,$B321,"Y"))),(Input!$C$27*(1+Input!$C$14/100)^(DATEDIF(Input!$C$7,$B321,"Y"))))</f>
        <v>-773.11916883156</v>
      </c>
      <c r="I321" s="69" t="n">
        <f aca="false">IF($B321&gt;Input!$C$28,0,IF($E321*(Input!$C$32/100)&gt;(Input!$C$13/12),-1*(Input!$C$13/12),-1*$E321*(Input!$C$32/100)))</f>
        <v>0</v>
      </c>
      <c r="J321" s="69" t="n">
        <f aca="false">IF($B321&gt;Input!$C$28,0,(-1)*($E321+$H321+$I321)*(Input!$C$9/100))</f>
        <v>0</v>
      </c>
      <c r="K321" s="69" t="n">
        <f aca="false">IF($B321&gt;Input!$C$28,0,(-1)*($E321+$H321+$I321)*(Input!$C$10/100))</f>
        <v>0</v>
      </c>
      <c r="L321" s="69" t="n">
        <f aca="false">$E321+$F321+$G321+$H321+$I321+$J321+$K321</f>
        <v>-773.11916883156</v>
      </c>
    </row>
    <row r="322" customFormat="false" ht="12.8" hidden="false" customHeight="false" outlineLevel="0" collapsed="false">
      <c r="A322" s="67" t="n">
        <v>318</v>
      </c>
      <c r="B322" s="68" t="n">
        <f aca="false">EOMONTH(Input!$C$7,A322)</f>
        <v>52596</v>
      </c>
      <c r="C322" s="67" t="n">
        <f aca="false">DATEDIF(Input!$C$23,$B322,"Y")</f>
        <v>66</v>
      </c>
      <c r="E322" s="69" t="n">
        <f aca="false">IF($B322&gt;Input!$C$28,0,Input!$C$24*(1+Input!$C$26/100)^(DATEDIF(Input!$C$7,$B322,"Y")))</f>
        <v>0</v>
      </c>
      <c r="F322" s="69" t="n">
        <f aca="false">-1*($E322*(Input!$C$11/100))</f>
        <v>-0</v>
      </c>
      <c r="G322" s="69" t="n">
        <f aca="false">-1*($E322*(Input!$C$12/100))</f>
        <v>-0</v>
      </c>
      <c r="H322" s="69" t="n">
        <f aca="false">IF($B322&gt;Input!$C$28,2*(Input!$C$27*(1+Input!$C$14/100)^(DATEDIF(Input!$C$7,$B322,"Y"))),(Input!$C$27*(1+Input!$C$14/100)^(DATEDIF(Input!$C$7,$B322,"Y"))))</f>
        <v>-773.11916883156</v>
      </c>
      <c r="I322" s="69" t="n">
        <f aca="false">IF($B322&gt;Input!$C$28,0,IF($E322*(Input!$C$32/100)&gt;(Input!$C$13/12),-1*(Input!$C$13/12),-1*$E322*(Input!$C$32/100)))</f>
        <v>0</v>
      </c>
      <c r="J322" s="69" t="n">
        <f aca="false">IF($B322&gt;Input!$C$28,0,(-1)*($E322+$H322+$I322)*(Input!$C$9/100))</f>
        <v>0</v>
      </c>
      <c r="K322" s="69" t="n">
        <f aca="false">IF($B322&gt;Input!$C$28,0,(-1)*($E322+$H322+$I322)*(Input!$C$10/100))</f>
        <v>0</v>
      </c>
      <c r="L322" s="69" t="n">
        <f aca="false">$E322+$F322+$G322+$H322+$I322+$J322+$K322</f>
        <v>-773.11916883156</v>
      </c>
    </row>
    <row r="323" customFormat="false" ht="12.8" hidden="false" customHeight="false" outlineLevel="0" collapsed="false">
      <c r="A323" s="67" t="n">
        <v>319</v>
      </c>
      <c r="B323" s="68" t="n">
        <f aca="false">EOMONTH(Input!$C$7,A323)</f>
        <v>52627</v>
      </c>
      <c r="C323" s="67" t="n">
        <f aca="false">DATEDIF(Input!$C$23,$B323,"Y")</f>
        <v>66</v>
      </c>
      <c r="E323" s="69" t="n">
        <f aca="false">IF($B323&gt;Input!$C$28,0,Input!$C$24*(1+Input!$C$26/100)^(DATEDIF(Input!$C$7,$B323,"Y")))</f>
        <v>0</v>
      </c>
      <c r="F323" s="69" t="n">
        <f aca="false">-1*($E323*(Input!$C$11/100))</f>
        <v>-0</v>
      </c>
      <c r="G323" s="69" t="n">
        <f aca="false">-1*($E323*(Input!$C$12/100))</f>
        <v>-0</v>
      </c>
      <c r="H323" s="69" t="n">
        <f aca="false">IF($B323&gt;Input!$C$28,2*(Input!$C$27*(1+Input!$C$14/100)^(DATEDIF(Input!$C$7,$B323,"Y"))),(Input!$C$27*(1+Input!$C$14/100)^(DATEDIF(Input!$C$7,$B323,"Y"))))</f>
        <v>-773.11916883156</v>
      </c>
      <c r="I323" s="69" t="n">
        <f aca="false">IF($B323&gt;Input!$C$28,0,IF($E323*(Input!$C$32/100)&gt;(Input!$C$13/12),-1*(Input!$C$13/12),-1*$E323*(Input!$C$32/100)))</f>
        <v>0</v>
      </c>
      <c r="J323" s="69" t="n">
        <f aca="false">IF($B323&gt;Input!$C$28,0,(-1)*($E323+$H323+$I323)*(Input!$C$9/100))</f>
        <v>0</v>
      </c>
      <c r="K323" s="69" t="n">
        <f aca="false">IF($B323&gt;Input!$C$28,0,(-1)*($E323+$H323+$I323)*(Input!$C$10/100))</f>
        <v>0</v>
      </c>
      <c r="L323" s="69" t="n">
        <f aca="false">$E323+$F323+$G323+$H323+$I323+$J323+$K323</f>
        <v>-773.11916883156</v>
      </c>
    </row>
    <row r="324" customFormat="false" ht="12.8" hidden="false" customHeight="false" outlineLevel="0" collapsed="false">
      <c r="A324" s="67" t="n">
        <v>320</v>
      </c>
      <c r="B324" s="68" t="n">
        <f aca="false">EOMONTH(Input!$C$7,A324)</f>
        <v>52656</v>
      </c>
      <c r="C324" s="67" t="n">
        <f aca="false">DATEDIF(Input!$C$23,$B324,"Y")</f>
        <v>66</v>
      </c>
      <c r="E324" s="69" t="n">
        <f aca="false">IF($B324&gt;Input!$C$28,0,Input!$C$24*(1+Input!$C$26/100)^(DATEDIF(Input!$C$7,$B324,"Y")))</f>
        <v>0</v>
      </c>
      <c r="F324" s="69" t="n">
        <f aca="false">-1*($E324*(Input!$C$11/100))</f>
        <v>-0</v>
      </c>
      <c r="G324" s="69" t="n">
        <f aca="false">-1*($E324*(Input!$C$12/100))</f>
        <v>-0</v>
      </c>
      <c r="H324" s="69" t="n">
        <f aca="false">IF($B324&gt;Input!$C$28,2*(Input!$C$27*(1+Input!$C$14/100)^(DATEDIF(Input!$C$7,$B324,"Y"))),(Input!$C$27*(1+Input!$C$14/100)^(DATEDIF(Input!$C$7,$B324,"Y"))))</f>
        <v>-773.11916883156</v>
      </c>
      <c r="I324" s="69" t="n">
        <f aca="false">IF($B324&gt;Input!$C$28,0,IF($E324*(Input!$C$32/100)&gt;(Input!$C$13/12),-1*(Input!$C$13/12),-1*$E324*(Input!$C$32/100)))</f>
        <v>0</v>
      </c>
      <c r="J324" s="69" t="n">
        <f aca="false">IF($B324&gt;Input!$C$28,0,(-1)*($E324+$H324+$I324)*(Input!$C$9/100))</f>
        <v>0</v>
      </c>
      <c r="K324" s="69" t="n">
        <f aca="false">IF($B324&gt;Input!$C$28,0,(-1)*($E324+$H324+$I324)*(Input!$C$10/100))</f>
        <v>0</v>
      </c>
      <c r="L324" s="69" t="n">
        <f aca="false">$E324+$F324+$G324+$H324+$I324+$J324+$K324</f>
        <v>-773.11916883156</v>
      </c>
    </row>
    <row r="325" customFormat="false" ht="12.8" hidden="false" customHeight="false" outlineLevel="0" collapsed="false">
      <c r="A325" s="67" t="n">
        <v>321</v>
      </c>
      <c r="B325" s="68" t="n">
        <f aca="false">EOMONTH(Input!$C$7,A325)</f>
        <v>52687</v>
      </c>
      <c r="C325" s="67" t="n">
        <f aca="false">DATEDIF(Input!$C$23,$B325,"Y")</f>
        <v>66</v>
      </c>
      <c r="E325" s="69" t="n">
        <f aca="false">IF($B325&gt;Input!$C$28,0,Input!$C$24*(1+Input!$C$26/100)^(DATEDIF(Input!$C$7,$B325,"Y")))</f>
        <v>0</v>
      </c>
      <c r="F325" s="69" t="n">
        <f aca="false">-1*($E325*(Input!$C$11/100))</f>
        <v>-0</v>
      </c>
      <c r="G325" s="69" t="n">
        <f aca="false">-1*($E325*(Input!$C$12/100))</f>
        <v>-0</v>
      </c>
      <c r="H325" s="69" t="n">
        <f aca="false">IF($B325&gt;Input!$C$28,2*(Input!$C$27*(1+Input!$C$14/100)^(DATEDIF(Input!$C$7,$B325,"Y"))),(Input!$C$27*(1+Input!$C$14/100)^(DATEDIF(Input!$C$7,$B325,"Y"))))</f>
        <v>-773.11916883156</v>
      </c>
      <c r="I325" s="69" t="n">
        <f aca="false">IF($B325&gt;Input!$C$28,0,IF($E325*(Input!$C$32/100)&gt;(Input!$C$13/12),-1*(Input!$C$13/12),-1*$E325*(Input!$C$32/100)))</f>
        <v>0</v>
      </c>
      <c r="J325" s="69" t="n">
        <f aca="false">IF($B325&gt;Input!$C$28,0,(-1)*($E325+$H325+$I325)*(Input!$C$9/100))</f>
        <v>0</v>
      </c>
      <c r="K325" s="69" t="n">
        <f aca="false">IF($B325&gt;Input!$C$28,0,(-1)*($E325+$H325+$I325)*(Input!$C$10/100))</f>
        <v>0</v>
      </c>
      <c r="L325" s="69" t="n">
        <f aca="false">$E325+$F325+$G325+$H325+$I325+$J325+$K325</f>
        <v>-773.11916883156</v>
      </c>
    </row>
    <row r="326" customFormat="false" ht="12.8" hidden="false" customHeight="false" outlineLevel="0" collapsed="false">
      <c r="A326" s="67" t="n">
        <v>322</v>
      </c>
      <c r="B326" s="68" t="n">
        <f aca="false">EOMONTH(Input!$C$7,A326)</f>
        <v>52717</v>
      </c>
      <c r="C326" s="67" t="n">
        <f aca="false">DATEDIF(Input!$C$23,$B326,"Y")</f>
        <v>66</v>
      </c>
      <c r="E326" s="69" t="n">
        <f aca="false">IF($B326&gt;Input!$C$28,0,Input!$C$24*(1+Input!$C$26/100)^(DATEDIF(Input!$C$7,$B326,"Y")))</f>
        <v>0</v>
      </c>
      <c r="F326" s="69" t="n">
        <f aca="false">-1*($E326*(Input!$C$11/100))</f>
        <v>-0</v>
      </c>
      <c r="G326" s="69" t="n">
        <f aca="false">-1*($E326*(Input!$C$12/100))</f>
        <v>-0</v>
      </c>
      <c r="H326" s="69" t="n">
        <f aca="false">IF($B326&gt;Input!$C$28,2*(Input!$C$27*(1+Input!$C$14/100)^(DATEDIF(Input!$C$7,$B326,"Y"))),(Input!$C$27*(1+Input!$C$14/100)^(DATEDIF(Input!$C$7,$B326,"Y"))))</f>
        <v>-773.11916883156</v>
      </c>
      <c r="I326" s="69" t="n">
        <f aca="false">IF($B326&gt;Input!$C$28,0,IF($E326*(Input!$C$32/100)&gt;(Input!$C$13/12),-1*(Input!$C$13/12),-1*$E326*(Input!$C$32/100)))</f>
        <v>0</v>
      </c>
      <c r="J326" s="69" t="n">
        <f aca="false">IF($B326&gt;Input!$C$28,0,(-1)*($E326+$H326+$I326)*(Input!$C$9/100))</f>
        <v>0</v>
      </c>
      <c r="K326" s="69" t="n">
        <f aca="false">IF($B326&gt;Input!$C$28,0,(-1)*($E326+$H326+$I326)*(Input!$C$10/100))</f>
        <v>0</v>
      </c>
      <c r="L326" s="69" t="n">
        <f aca="false">$E326+$F326+$G326+$H326+$I326+$J326+$K326</f>
        <v>-773.11916883156</v>
      </c>
    </row>
    <row r="327" customFormat="false" ht="12.8" hidden="false" customHeight="false" outlineLevel="0" collapsed="false">
      <c r="A327" s="67" t="n">
        <v>323</v>
      </c>
      <c r="B327" s="68" t="n">
        <f aca="false">EOMONTH(Input!$C$7,A327)</f>
        <v>52748</v>
      </c>
      <c r="C327" s="67" t="n">
        <f aca="false">DATEDIF(Input!$C$23,$B327,"Y")</f>
        <v>67</v>
      </c>
      <c r="E327" s="69" t="n">
        <f aca="false">IF($B327&gt;Input!$C$28,0,Input!$C$24*(1+Input!$C$26/100)^(DATEDIF(Input!$C$7,$B327,"Y")))</f>
        <v>0</v>
      </c>
      <c r="F327" s="69" t="n">
        <f aca="false">-1*($E327*(Input!$C$11/100))</f>
        <v>-0</v>
      </c>
      <c r="G327" s="69" t="n">
        <f aca="false">-1*($E327*(Input!$C$12/100))</f>
        <v>-0</v>
      </c>
      <c r="H327" s="69" t="n">
        <f aca="false">IF($B327&gt;Input!$C$28,2*(Input!$C$27*(1+Input!$C$14/100)^(DATEDIF(Input!$C$7,$B327,"Y"))),(Input!$C$27*(1+Input!$C$14/100)^(DATEDIF(Input!$C$7,$B327,"Y"))))</f>
        <v>-773.11916883156</v>
      </c>
      <c r="I327" s="69" t="n">
        <f aca="false">IF($B327&gt;Input!$C$28,0,IF($E327*(Input!$C$32/100)&gt;(Input!$C$13/12),-1*(Input!$C$13/12),-1*$E327*(Input!$C$32/100)))</f>
        <v>0</v>
      </c>
      <c r="J327" s="69" t="n">
        <f aca="false">IF($B327&gt;Input!$C$28,0,(-1)*($E327+$H327+$I327)*(Input!$C$9/100))</f>
        <v>0</v>
      </c>
      <c r="K327" s="69" t="n">
        <f aca="false">IF($B327&gt;Input!$C$28,0,(-1)*($E327+$H327+$I327)*(Input!$C$10/100))</f>
        <v>0</v>
      </c>
      <c r="L327" s="69" t="n">
        <f aca="false">$E327+$F327+$G327+$H327+$I327+$J327+$K327</f>
        <v>-773.11916883156</v>
      </c>
    </row>
    <row r="328" customFormat="false" ht="12.8" hidden="false" customHeight="false" outlineLevel="0" collapsed="false">
      <c r="A328" s="67" t="n">
        <v>324</v>
      </c>
      <c r="B328" s="68" t="n">
        <f aca="false">EOMONTH(Input!$C$7,A328)</f>
        <v>52778</v>
      </c>
      <c r="C328" s="67" t="n">
        <f aca="false">DATEDIF(Input!$C$23,$B328,"Y")</f>
        <v>67</v>
      </c>
      <c r="E328" s="69" t="n">
        <f aca="false">IF($B328&gt;Input!$C$28,0,Input!$C$24*(1+Input!$C$26/100)^(DATEDIF(Input!$C$7,$B328,"Y")))</f>
        <v>0</v>
      </c>
      <c r="F328" s="69" t="n">
        <f aca="false">-1*($E328*(Input!$C$11/100))</f>
        <v>-0</v>
      </c>
      <c r="G328" s="69" t="n">
        <f aca="false">-1*($E328*(Input!$C$12/100))</f>
        <v>-0</v>
      </c>
      <c r="H328" s="69" t="n">
        <f aca="false">IF($B328&gt;Input!$C$28,2*(Input!$C$27*(1+Input!$C$14/100)^(DATEDIF(Input!$C$7,$B328,"Y"))),(Input!$C$27*(1+Input!$C$14/100)^(DATEDIF(Input!$C$7,$B328,"Y"))))</f>
        <v>-788.581552208191</v>
      </c>
      <c r="I328" s="69" t="n">
        <f aca="false">IF($B328&gt;Input!$C$28,0,IF($E328*(Input!$C$32/100)&gt;(Input!$C$13/12),-1*(Input!$C$13/12),-1*$E328*(Input!$C$32/100)))</f>
        <v>0</v>
      </c>
      <c r="J328" s="69" t="n">
        <f aca="false">IF($B328&gt;Input!$C$28,0,(-1)*($E328+$H328+$I328)*(Input!$C$9/100))</f>
        <v>0</v>
      </c>
      <c r="K328" s="69" t="n">
        <f aca="false">IF($B328&gt;Input!$C$28,0,(-1)*($E328+$H328+$I328)*(Input!$C$10/100))</f>
        <v>0</v>
      </c>
      <c r="L328" s="69" t="n">
        <f aca="false">$E328+$F328+$G328+$H328+$I328+$J328+$K328</f>
        <v>-788.581552208191</v>
      </c>
    </row>
    <row r="329" customFormat="false" ht="12.8" hidden="false" customHeight="false" outlineLevel="0" collapsed="false">
      <c r="A329" s="67" t="n">
        <v>325</v>
      </c>
      <c r="B329" s="68" t="n">
        <f aca="false">EOMONTH(Input!$C$7,A329)</f>
        <v>52809</v>
      </c>
      <c r="C329" s="67" t="n">
        <f aca="false">DATEDIF(Input!$C$23,$B329,"Y")</f>
        <v>67</v>
      </c>
      <c r="E329" s="69" t="n">
        <f aca="false">IF($B329&gt;Input!$C$28,0,Input!$C$24*(1+Input!$C$26/100)^(DATEDIF(Input!$C$7,$B329,"Y")))</f>
        <v>0</v>
      </c>
      <c r="F329" s="69" t="n">
        <f aca="false">-1*($E329*(Input!$C$11/100))</f>
        <v>-0</v>
      </c>
      <c r="G329" s="69" t="n">
        <f aca="false">-1*($E329*(Input!$C$12/100))</f>
        <v>-0</v>
      </c>
      <c r="H329" s="69" t="n">
        <f aca="false">IF($B329&gt;Input!$C$28,2*(Input!$C$27*(1+Input!$C$14/100)^(DATEDIF(Input!$C$7,$B329,"Y"))),(Input!$C$27*(1+Input!$C$14/100)^(DATEDIF(Input!$C$7,$B329,"Y"))))</f>
        <v>-788.581552208191</v>
      </c>
      <c r="I329" s="69" t="n">
        <f aca="false">IF($B329&gt;Input!$C$28,0,IF($E329*(Input!$C$32/100)&gt;(Input!$C$13/12),-1*(Input!$C$13/12),-1*$E329*(Input!$C$32/100)))</f>
        <v>0</v>
      </c>
      <c r="J329" s="69" t="n">
        <f aca="false">IF($B329&gt;Input!$C$28,0,(-1)*($E329+$H329+$I329)*(Input!$C$9/100))</f>
        <v>0</v>
      </c>
      <c r="K329" s="69" t="n">
        <f aca="false">IF($B329&gt;Input!$C$28,0,(-1)*($E329+$H329+$I329)*(Input!$C$10/100))</f>
        <v>0</v>
      </c>
      <c r="L329" s="69" t="n">
        <f aca="false">$E329+$F329+$G329+$H329+$I329+$J329+$K329</f>
        <v>-788.581552208191</v>
      </c>
    </row>
    <row r="330" customFormat="false" ht="12.8" hidden="false" customHeight="false" outlineLevel="0" collapsed="false">
      <c r="A330" s="67" t="n">
        <v>326</v>
      </c>
      <c r="B330" s="68" t="n">
        <f aca="false">EOMONTH(Input!$C$7,A330)</f>
        <v>52840</v>
      </c>
      <c r="C330" s="67" t="n">
        <f aca="false">DATEDIF(Input!$C$23,$B330,"Y")</f>
        <v>67</v>
      </c>
      <c r="E330" s="69" t="n">
        <f aca="false">IF($B330&gt;Input!$C$28,0,Input!$C$24*(1+Input!$C$26/100)^(DATEDIF(Input!$C$7,$B330,"Y")))</f>
        <v>0</v>
      </c>
      <c r="F330" s="69" t="n">
        <f aca="false">-1*($E330*(Input!$C$11/100))</f>
        <v>-0</v>
      </c>
      <c r="G330" s="69" t="n">
        <f aca="false">-1*($E330*(Input!$C$12/100))</f>
        <v>-0</v>
      </c>
      <c r="H330" s="69" t="n">
        <f aca="false">IF($B330&gt;Input!$C$28,2*(Input!$C$27*(1+Input!$C$14/100)^(DATEDIF(Input!$C$7,$B330,"Y"))),(Input!$C$27*(1+Input!$C$14/100)^(DATEDIF(Input!$C$7,$B330,"Y"))))</f>
        <v>-788.581552208191</v>
      </c>
      <c r="I330" s="69" t="n">
        <f aca="false">IF($B330&gt;Input!$C$28,0,IF($E330*(Input!$C$32/100)&gt;(Input!$C$13/12),-1*(Input!$C$13/12),-1*$E330*(Input!$C$32/100)))</f>
        <v>0</v>
      </c>
      <c r="J330" s="69" t="n">
        <f aca="false">IF($B330&gt;Input!$C$28,0,(-1)*($E330+$H330+$I330)*(Input!$C$9/100))</f>
        <v>0</v>
      </c>
      <c r="K330" s="69" t="n">
        <f aca="false">IF($B330&gt;Input!$C$28,0,(-1)*($E330+$H330+$I330)*(Input!$C$10/100))</f>
        <v>0</v>
      </c>
      <c r="L330" s="69" t="n">
        <f aca="false">$E330+$F330+$G330+$H330+$I330+$J330+$K330</f>
        <v>-788.581552208191</v>
      </c>
    </row>
    <row r="331" customFormat="false" ht="12.8" hidden="false" customHeight="false" outlineLevel="0" collapsed="false">
      <c r="A331" s="67" t="n">
        <v>327</v>
      </c>
      <c r="B331" s="68" t="n">
        <f aca="false">EOMONTH(Input!$C$7,A331)</f>
        <v>52870</v>
      </c>
      <c r="C331" s="67" t="n">
        <f aca="false">DATEDIF(Input!$C$23,$B331,"Y")</f>
        <v>67</v>
      </c>
      <c r="E331" s="69" t="n">
        <f aca="false">IF($B331&gt;Input!$C$28,0,Input!$C$24*(1+Input!$C$26/100)^(DATEDIF(Input!$C$7,$B331,"Y")))</f>
        <v>0</v>
      </c>
      <c r="F331" s="69" t="n">
        <f aca="false">-1*($E331*(Input!$C$11/100))</f>
        <v>-0</v>
      </c>
      <c r="G331" s="69" t="n">
        <f aca="false">-1*($E331*(Input!$C$12/100))</f>
        <v>-0</v>
      </c>
      <c r="H331" s="69" t="n">
        <f aca="false">IF($B331&gt;Input!$C$28,2*(Input!$C$27*(1+Input!$C$14/100)^(DATEDIF(Input!$C$7,$B331,"Y"))),(Input!$C$27*(1+Input!$C$14/100)^(DATEDIF(Input!$C$7,$B331,"Y"))))</f>
        <v>-788.581552208191</v>
      </c>
      <c r="I331" s="69" t="n">
        <f aca="false">IF($B331&gt;Input!$C$28,0,IF($E331*(Input!$C$32/100)&gt;(Input!$C$13/12),-1*(Input!$C$13/12),-1*$E331*(Input!$C$32/100)))</f>
        <v>0</v>
      </c>
      <c r="J331" s="69" t="n">
        <f aca="false">IF($B331&gt;Input!$C$28,0,(-1)*($E331+$H331+$I331)*(Input!$C$9/100))</f>
        <v>0</v>
      </c>
      <c r="K331" s="69" t="n">
        <f aca="false">IF($B331&gt;Input!$C$28,0,(-1)*($E331+$H331+$I331)*(Input!$C$10/100))</f>
        <v>0</v>
      </c>
      <c r="L331" s="69" t="n">
        <f aca="false">$E331+$F331+$G331+$H331+$I331+$J331+$K331</f>
        <v>-788.581552208191</v>
      </c>
    </row>
    <row r="332" customFormat="false" ht="12.8" hidden="false" customHeight="false" outlineLevel="0" collapsed="false">
      <c r="A332" s="67" t="n">
        <v>328</v>
      </c>
      <c r="B332" s="68" t="n">
        <f aca="false">EOMONTH(Input!$C$7,A332)</f>
        <v>52901</v>
      </c>
      <c r="C332" s="67" t="n">
        <f aca="false">DATEDIF(Input!$C$23,$B332,"Y")</f>
        <v>67</v>
      </c>
      <c r="E332" s="69" t="n">
        <f aca="false">IF($B332&gt;Input!$C$28,0,Input!$C$24*(1+Input!$C$26/100)^(DATEDIF(Input!$C$7,$B332,"Y")))</f>
        <v>0</v>
      </c>
      <c r="F332" s="69" t="n">
        <f aca="false">-1*($E332*(Input!$C$11/100))</f>
        <v>-0</v>
      </c>
      <c r="G332" s="69" t="n">
        <f aca="false">-1*($E332*(Input!$C$12/100))</f>
        <v>-0</v>
      </c>
      <c r="H332" s="69" t="n">
        <f aca="false">IF($B332&gt;Input!$C$28,2*(Input!$C$27*(1+Input!$C$14/100)^(DATEDIF(Input!$C$7,$B332,"Y"))),(Input!$C$27*(1+Input!$C$14/100)^(DATEDIF(Input!$C$7,$B332,"Y"))))</f>
        <v>-788.581552208191</v>
      </c>
      <c r="I332" s="69" t="n">
        <f aca="false">IF($B332&gt;Input!$C$28,0,IF($E332*(Input!$C$32/100)&gt;(Input!$C$13/12),-1*(Input!$C$13/12),-1*$E332*(Input!$C$32/100)))</f>
        <v>0</v>
      </c>
      <c r="J332" s="69" t="n">
        <f aca="false">IF($B332&gt;Input!$C$28,0,(-1)*($E332+$H332+$I332)*(Input!$C$9/100))</f>
        <v>0</v>
      </c>
      <c r="K332" s="69" t="n">
        <f aca="false">IF($B332&gt;Input!$C$28,0,(-1)*($E332+$H332+$I332)*(Input!$C$10/100))</f>
        <v>0</v>
      </c>
      <c r="L332" s="69" t="n">
        <f aca="false">$E332+$F332+$G332+$H332+$I332+$J332+$K332</f>
        <v>-788.581552208191</v>
      </c>
    </row>
    <row r="333" customFormat="false" ht="12.8" hidden="false" customHeight="false" outlineLevel="0" collapsed="false">
      <c r="A333" s="67" t="n">
        <v>329</v>
      </c>
      <c r="B333" s="68" t="n">
        <f aca="false">EOMONTH(Input!$C$7,A333)</f>
        <v>52931</v>
      </c>
      <c r="C333" s="67" t="n">
        <f aca="false">DATEDIF(Input!$C$23,$B333,"Y")</f>
        <v>67</v>
      </c>
      <c r="E333" s="69" t="n">
        <f aca="false">IF($B333&gt;Input!$C$28,0,Input!$C$24*(1+Input!$C$26/100)^(DATEDIF(Input!$C$7,$B333,"Y")))</f>
        <v>0</v>
      </c>
      <c r="F333" s="69" t="n">
        <f aca="false">-1*($E333*(Input!$C$11/100))</f>
        <v>-0</v>
      </c>
      <c r="G333" s="69" t="n">
        <f aca="false">-1*($E333*(Input!$C$12/100))</f>
        <v>-0</v>
      </c>
      <c r="H333" s="69" t="n">
        <f aca="false">IF($B333&gt;Input!$C$28,2*(Input!$C$27*(1+Input!$C$14/100)^(DATEDIF(Input!$C$7,$B333,"Y"))),(Input!$C$27*(1+Input!$C$14/100)^(DATEDIF(Input!$C$7,$B333,"Y"))))</f>
        <v>-788.581552208191</v>
      </c>
      <c r="I333" s="69" t="n">
        <f aca="false">IF($B333&gt;Input!$C$28,0,IF($E333*(Input!$C$32/100)&gt;(Input!$C$13/12),-1*(Input!$C$13/12),-1*$E333*(Input!$C$32/100)))</f>
        <v>0</v>
      </c>
      <c r="J333" s="69" t="n">
        <f aca="false">IF($B333&gt;Input!$C$28,0,(-1)*($E333+$H333+$I333)*(Input!$C$9/100))</f>
        <v>0</v>
      </c>
      <c r="K333" s="69" t="n">
        <f aca="false">IF($B333&gt;Input!$C$28,0,(-1)*($E333+$H333+$I333)*(Input!$C$10/100))</f>
        <v>0</v>
      </c>
      <c r="L333" s="69" t="n">
        <f aca="false">$E333+$F333+$G333+$H333+$I333+$J333+$K333</f>
        <v>-788.581552208191</v>
      </c>
    </row>
    <row r="334" customFormat="false" ht="12.8" hidden="false" customHeight="false" outlineLevel="0" collapsed="false">
      <c r="A334" s="67" t="n">
        <v>330</v>
      </c>
      <c r="B334" s="68" t="n">
        <f aca="false">EOMONTH(Input!$C$7,A334)</f>
        <v>52962</v>
      </c>
      <c r="C334" s="67" t="n">
        <f aca="false">DATEDIF(Input!$C$23,$B334,"Y")</f>
        <v>67</v>
      </c>
      <c r="E334" s="69" t="n">
        <f aca="false">IF($B334&gt;Input!$C$28,0,Input!$C$24*(1+Input!$C$26/100)^(DATEDIF(Input!$C$7,$B334,"Y")))</f>
        <v>0</v>
      </c>
      <c r="F334" s="69" t="n">
        <f aca="false">-1*($E334*(Input!$C$11/100))</f>
        <v>-0</v>
      </c>
      <c r="G334" s="69" t="n">
        <f aca="false">-1*($E334*(Input!$C$12/100))</f>
        <v>-0</v>
      </c>
      <c r="H334" s="69" t="n">
        <f aca="false">IF($B334&gt;Input!$C$28,2*(Input!$C$27*(1+Input!$C$14/100)^(DATEDIF(Input!$C$7,$B334,"Y"))),(Input!$C$27*(1+Input!$C$14/100)^(DATEDIF(Input!$C$7,$B334,"Y"))))</f>
        <v>-788.581552208191</v>
      </c>
      <c r="I334" s="69" t="n">
        <f aca="false">IF($B334&gt;Input!$C$28,0,IF($E334*(Input!$C$32/100)&gt;(Input!$C$13/12),-1*(Input!$C$13/12),-1*$E334*(Input!$C$32/100)))</f>
        <v>0</v>
      </c>
      <c r="J334" s="69" t="n">
        <f aca="false">IF($B334&gt;Input!$C$28,0,(-1)*($E334+$H334+$I334)*(Input!$C$9/100))</f>
        <v>0</v>
      </c>
      <c r="K334" s="69" t="n">
        <f aca="false">IF($B334&gt;Input!$C$28,0,(-1)*($E334+$H334+$I334)*(Input!$C$10/100))</f>
        <v>0</v>
      </c>
      <c r="L334" s="69" t="n">
        <f aca="false">$E334+$F334+$G334+$H334+$I334+$J334+$K334</f>
        <v>-788.581552208191</v>
      </c>
    </row>
    <row r="335" customFormat="false" ht="12.8" hidden="false" customHeight="false" outlineLevel="0" collapsed="false">
      <c r="A335" s="67" t="n">
        <v>331</v>
      </c>
      <c r="B335" s="68" t="n">
        <f aca="false">EOMONTH(Input!$C$7,A335)</f>
        <v>52993</v>
      </c>
      <c r="C335" s="67" t="n">
        <f aca="false">DATEDIF(Input!$C$23,$B335,"Y")</f>
        <v>67</v>
      </c>
      <c r="E335" s="69" t="n">
        <f aca="false">IF($B335&gt;Input!$C$28,0,Input!$C$24*(1+Input!$C$26/100)^(DATEDIF(Input!$C$7,$B335,"Y")))</f>
        <v>0</v>
      </c>
      <c r="F335" s="69" t="n">
        <f aca="false">-1*($E335*(Input!$C$11/100))</f>
        <v>-0</v>
      </c>
      <c r="G335" s="69" t="n">
        <f aca="false">-1*($E335*(Input!$C$12/100))</f>
        <v>-0</v>
      </c>
      <c r="H335" s="69" t="n">
        <f aca="false">IF($B335&gt;Input!$C$28,2*(Input!$C$27*(1+Input!$C$14/100)^(DATEDIF(Input!$C$7,$B335,"Y"))),(Input!$C$27*(1+Input!$C$14/100)^(DATEDIF(Input!$C$7,$B335,"Y"))))</f>
        <v>-788.581552208191</v>
      </c>
      <c r="I335" s="69" t="n">
        <f aca="false">IF($B335&gt;Input!$C$28,0,IF($E335*(Input!$C$32/100)&gt;(Input!$C$13/12),-1*(Input!$C$13/12),-1*$E335*(Input!$C$32/100)))</f>
        <v>0</v>
      </c>
      <c r="J335" s="69" t="n">
        <f aca="false">IF($B335&gt;Input!$C$28,0,(-1)*($E335+$H335+$I335)*(Input!$C$9/100))</f>
        <v>0</v>
      </c>
      <c r="K335" s="69" t="n">
        <f aca="false">IF($B335&gt;Input!$C$28,0,(-1)*($E335+$H335+$I335)*(Input!$C$10/100))</f>
        <v>0</v>
      </c>
      <c r="L335" s="69" t="n">
        <f aca="false">$E335+$F335+$G335+$H335+$I335+$J335+$K335</f>
        <v>-788.581552208191</v>
      </c>
    </row>
    <row r="336" customFormat="false" ht="12.8" hidden="false" customHeight="false" outlineLevel="0" collapsed="false">
      <c r="A336" s="67" t="n">
        <v>332</v>
      </c>
      <c r="B336" s="68" t="n">
        <f aca="false">EOMONTH(Input!$C$7,A336)</f>
        <v>53021</v>
      </c>
      <c r="C336" s="67" t="n">
        <f aca="false">DATEDIF(Input!$C$23,$B336,"Y")</f>
        <v>67</v>
      </c>
      <c r="E336" s="69" t="n">
        <f aca="false">IF($B336&gt;Input!$C$28,0,Input!$C$24*(1+Input!$C$26/100)^(DATEDIF(Input!$C$7,$B336,"Y")))</f>
        <v>0</v>
      </c>
      <c r="F336" s="69" t="n">
        <f aca="false">-1*($E336*(Input!$C$11/100))</f>
        <v>-0</v>
      </c>
      <c r="G336" s="69" t="n">
        <f aca="false">-1*($E336*(Input!$C$12/100))</f>
        <v>-0</v>
      </c>
      <c r="H336" s="69" t="n">
        <f aca="false">IF($B336&gt;Input!$C$28,2*(Input!$C$27*(1+Input!$C$14/100)^(DATEDIF(Input!$C$7,$B336,"Y"))),(Input!$C$27*(1+Input!$C$14/100)^(DATEDIF(Input!$C$7,$B336,"Y"))))</f>
        <v>-788.581552208191</v>
      </c>
      <c r="I336" s="69" t="n">
        <f aca="false">IF($B336&gt;Input!$C$28,0,IF($E336*(Input!$C$32/100)&gt;(Input!$C$13/12),-1*(Input!$C$13/12),-1*$E336*(Input!$C$32/100)))</f>
        <v>0</v>
      </c>
      <c r="J336" s="69" t="n">
        <f aca="false">IF($B336&gt;Input!$C$28,0,(-1)*($E336+$H336+$I336)*(Input!$C$9/100))</f>
        <v>0</v>
      </c>
      <c r="K336" s="69" t="n">
        <f aca="false">IF($B336&gt;Input!$C$28,0,(-1)*($E336+$H336+$I336)*(Input!$C$10/100))</f>
        <v>0</v>
      </c>
      <c r="L336" s="69" t="n">
        <f aca="false">$E336+$F336+$G336+$H336+$I336+$J336+$K336</f>
        <v>-788.581552208191</v>
      </c>
    </row>
    <row r="337" customFormat="false" ht="12.8" hidden="false" customHeight="false" outlineLevel="0" collapsed="false">
      <c r="A337" s="67" t="n">
        <v>333</v>
      </c>
      <c r="B337" s="68" t="n">
        <f aca="false">EOMONTH(Input!$C$7,A337)</f>
        <v>53052</v>
      </c>
      <c r="C337" s="67" t="n">
        <f aca="false">DATEDIF(Input!$C$23,$B337,"Y")</f>
        <v>67</v>
      </c>
      <c r="E337" s="69" t="n">
        <f aca="false">IF($B337&gt;Input!$C$28,0,Input!$C$24*(1+Input!$C$26/100)^(DATEDIF(Input!$C$7,$B337,"Y")))</f>
        <v>0</v>
      </c>
      <c r="F337" s="69" t="n">
        <f aca="false">-1*($E337*(Input!$C$11/100))</f>
        <v>-0</v>
      </c>
      <c r="G337" s="69" t="n">
        <f aca="false">-1*($E337*(Input!$C$12/100))</f>
        <v>-0</v>
      </c>
      <c r="H337" s="69" t="n">
        <f aca="false">IF($B337&gt;Input!$C$28,2*(Input!$C$27*(1+Input!$C$14/100)^(DATEDIF(Input!$C$7,$B337,"Y"))),(Input!$C$27*(1+Input!$C$14/100)^(DATEDIF(Input!$C$7,$B337,"Y"))))</f>
        <v>-788.581552208191</v>
      </c>
      <c r="I337" s="69" t="n">
        <f aca="false">IF($B337&gt;Input!$C$28,0,IF($E337*(Input!$C$32/100)&gt;(Input!$C$13/12),-1*(Input!$C$13/12),-1*$E337*(Input!$C$32/100)))</f>
        <v>0</v>
      </c>
      <c r="J337" s="69" t="n">
        <f aca="false">IF($B337&gt;Input!$C$28,0,(-1)*($E337+$H337+$I337)*(Input!$C$9/100))</f>
        <v>0</v>
      </c>
      <c r="K337" s="69" t="n">
        <f aca="false">IF($B337&gt;Input!$C$28,0,(-1)*($E337+$H337+$I337)*(Input!$C$10/100))</f>
        <v>0</v>
      </c>
      <c r="L337" s="69" t="n">
        <f aca="false">$E337+$F337+$G337+$H337+$I337+$J337+$K337</f>
        <v>-788.581552208191</v>
      </c>
    </row>
    <row r="338" customFormat="false" ht="12.8" hidden="false" customHeight="false" outlineLevel="0" collapsed="false">
      <c r="A338" s="67" t="n">
        <v>334</v>
      </c>
      <c r="B338" s="68" t="n">
        <f aca="false">EOMONTH(Input!$C$7,A338)</f>
        <v>53082</v>
      </c>
      <c r="C338" s="67" t="n">
        <f aca="false">DATEDIF(Input!$C$23,$B338,"Y")</f>
        <v>67</v>
      </c>
      <c r="E338" s="69" t="n">
        <f aca="false">IF($B338&gt;Input!$C$28,0,Input!$C$24*(1+Input!$C$26/100)^(DATEDIF(Input!$C$7,$B338,"Y")))</f>
        <v>0</v>
      </c>
      <c r="F338" s="69" t="n">
        <f aca="false">-1*($E338*(Input!$C$11/100))</f>
        <v>-0</v>
      </c>
      <c r="G338" s="69" t="n">
        <f aca="false">-1*($E338*(Input!$C$12/100))</f>
        <v>-0</v>
      </c>
      <c r="H338" s="69" t="n">
        <f aca="false">IF($B338&gt;Input!$C$28,2*(Input!$C$27*(1+Input!$C$14/100)^(DATEDIF(Input!$C$7,$B338,"Y"))),(Input!$C$27*(1+Input!$C$14/100)^(DATEDIF(Input!$C$7,$B338,"Y"))))</f>
        <v>-788.581552208191</v>
      </c>
      <c r="I338" s="69" t="n">
        <f aca="false">IF($B338&gt;Input!$C$28,0,IF($E338*(Input!$C$32/100)&gt;(Input!$C$13/12),-1*(Input!$C$13/12),-1*$E338*(Input!$C$32/100)))</f>
        <v>0</v>
      </c>
      <c r="J338" s="69" t="n">
        <f aca="false">IF($B338&gt;Input!$C$28,0,(-1)*($E338+$H338+$I338)*(Input!$C$9/100))</f>
        <v>0</v>
      </c>
      <c r="K338" s="69" t="n">
        <f aca="false">IF($B338&gt;Input!$C$28,0,(-1)*($E338+$H338+$I338)*(Input!$C$10/100))</f>
        <v>0</v>
      </c>
      <c r="L338" s="69" t="n">
        <f aca="false">$E338+$F338+$G338+$H338+$I338+$J338+$K338</f>
        <v>-788.581552208191</v>
      </c>
    </row>
    <row r="339" customFormat="false" ht="12.8" hidden="false" customHeight="false" outlineLevel="0" collapsed="false">
      <c r="A339" s="67" t="n">
        <v>335</v>
      </c>
      <c r="B339" s="68" t="n">
        <f aca="false">EOMONTH(Input!$C$7,A339)</f>
        <v>53113</v>
      </c>
      <c r="C339" s="67" t="n">
        <f aca="false">DATEDIF(Input!$C$23,$B339,"Y")</f>
        <v>68</v>
      </c>
      <c r="E339" s="69" t="n">
        <f aca="false">IF($B339&gt;Input!$C$28,0,Input!$C$24*(1+Input!$C$26/100)^(DATEDIF(Input!$C$7,$B339,"Y")))</f>
        <v>0</v>
      </c>
      <c r="F339" s="69" t="n">
        <f aca="false">-1*($E339*(Input!$C$11/100))</f>
        <v>-0</v>
      </c>
      <c r="G339" s="69" t="n">
        <f aca="false">-1*($E339*(Input!$C$12/100))</f>
        <v>-0</v>
      </c>
      <c r="H339" s="69" t="n">
        <f aca="false">IF($B339&gt;Input!$C$28,2*(Input!$C$27*(1+Input!$C$14/100)^(DATEDIF(Input!$C$7,$B339,"Y"))),(Input!$C$27*(1+Input!$C$14/100)^(DATEDIF(Input!$C$7,$B339,"Y"))))</f>
        <v>-788.581552208191</v>
      </c>
      <c r="I339" s="69" t="n">
        <f aca="false">IF($B339&gt;Input!$C$28,0,IF($E339*(Input!$C$32/100)&gt;(Input!$C$13/12),-1*(Input!$C$13/12),-1*$E339*(Input!$C$32/100)))</f>
        <v>0</v>
      </c>
      <c r="J339" s="69" t="n">
        <f aca="false">IF($B339&gt;Input!$C$28,0,(-1)*($E339+$H339+$I339)*(Input!$C$9/100))</f>
        <v>0</v>
      </c>
      <c r="K339" s="69" t="n">
        <f aca="false">IF($B339&gt;Input!$C$28,0,(-1)*($E339+$H339+$I339)*(Input!$C$10/100))</f>
        <v>0</v>
      </c>
      <c r="L339" s="69" t="n">
        <f aca="false">$E339+$F339+$G339+$H339+$I339+$J339+$K339</f>
        <v>-788.581552208191</v>
      </c>
    </row>
    <row r="340" customFormat="false" ht="12.8" hidden="false" customHeight="false" outlineLevel="0" collapsed="false">
      <c r="A340" s="67" t="n">
        <v>336</v>
      </c>
      <c r="B340" s="68" t="n">
        <f aca="false">EOMONTH(Input!$C$7,A340)</f>
        <v>53143</v>
      </c>
      <c r="C340" s="67" t="n">
        <f aca="false">DATEDIF(Input!$C$23,$B340,"Y")</f>
        <v>68</v>
      </c>
      <c r="E340" s="69" t="n">
        <f aca="false">IF($B340&gt;Input!$C$28,0,Input!$C$24*(1+Input!$C$26/100)^(DATEDIF(Input!$C$7,$B340,"Y")))</f>
        <v>0</v>
      </c>
      <c r="F340" s="69" t="n">
        <f aca="false">-1*($E340*(Input!$C$11/100))</f>
        <v>-0</v>
      </c>
      <c r="G340" s="69" t="n">
        <f aca="false">-1*($E340*(Input!$C$12/100))</f>
        <v>-0</v>
      </c>
      <c r="H340" s="69" t="n">
        <f aca="false">IF($B340&gt;Input!$C$28,2*(Input!$C$27*(1+Input!$C$14/100)^(DATEDIF(Input!$C$7,$B340,"Y"))),(Input!$C$27*(1+Input!$C$14/100)^(DATEDIF(Input!$C$7,$B340,"Y"))))</f>
        <v>-804.353183252355</v>
      </c>
      <c r="I340" s="69" t="n">
        <f aca="false">IF($B340&gt;Input!$C$28,0,IF($E340*(Input!$C$32/100)&gt;(Input!$C$13/12),-1*(Input!$C$13/12),-1*$E340*(Input!$C$32/100)))</f>
        <v>0</v>
      </c>
      <c r="J340" s="69" t="n">
        <f aca="false">IF($B340&gt;Input!$C$28,0,(-1)*($E340+$H340+$I340)*(Input!$C$9/100))</f>
        <v>0</v>
      </c>
      <c r="K340" s="69" t="n">
        <f aca="false">IF($B340&gt;Input!$C$28,0,(-1)*($E340+$H340+$I340)*(Input!$C$10/100))</f>
        <v>0</v>
      </c>
      <c r="L340" s="69" t="n">
        <f aca="false">$E340+$F340+$G340+$H340+$I340+$J340+$K340</f>
        <v>-804.353183252355</v>
      </c>
    </row>
    <row r="341" customFormat="false" ht="12.8" hidden="false" customHeight="false" outlineLevel="0" collapsed="false">
      <c r="A341" s="67" t="n">
        <v>337</v>
      </c>
      <c r="B341" s="68" t="n">
        <f aca="false">EOMONTH(Input!$C$7,A341)</f>
        <v>53174</v>
      </c>
      <c r="C341" s="67" t="n">
        <f aca="false">DATEDIF(Input!$C$23,$B341,"Y")</f>
        <v>68</v>
      </c>
      <c r="E341" s="69" t="n">
        <f aca="false">IF($B341&gt;Input!$C$28,0,Input!$C$24*(1+Input!$C$26/100)^(DATEDIF(Input!$C$7,$B341,"Y")))</f>
        <v>0</v>
      </c>
      <c r="F341" s="69" t="n">
        <f aca="false">-1*($E341*(Input!$C$11/100))</f>
        <v>-0</v>
      </c>
      <c r="G341" s="69" t="n">
        <f aca="false">-1*($E341*(Input!$C$12/100))</f>
        <v>-0</v>
      </c>
      <c r="H341" s="69" t="n">
        <f aca="false">IF($B341&gt;Input!$C$28,2*(Input!$C$27*(1+Input!$C$14/100)^(DATEDIF(Input!$C$7,$B341,"Y"))),(Input!$C$27*(1+Input!$C$14/100)^(DATEDIF(Input!$C$7,$B341,"Y"))))</f>
        <v>-804.353183252355</v>
      </c>
      <c r="I341" s="69" t="n">
        <f aca="false">IF($B341&gt;Input!$C$28,0,IF($E341*(Input!$C$32/100)&gt;(Input!$C$13/12),-1*(Input!$C$13/12),-1*$E341*(Input!$C$32/100)))</f>
        <v>0</v>
      </c>
      <c r="J341" s="69" t="n">
        <f aca="false">IF($B341&gt;Input!$C$28,0,(-1)*($E341+$H341+$I341)*(Input!$C$9/100))</f>
        <v>0</v>
      </c>
      <c r="K341" s="69" t="n">
        <f aca="false">IF($B341&gt;Input!$C$28,0,(-1)*($E341+$H341+$I341)*(Input!$C$10/100))</f>
        <v>0</v>
      </c>
      <c r="L341" s="69" t="n">
        <f aca="false">$E341+$F341+$G341+$H341+$I341+$J341+$K341</f>
        <v>-804.353183252355</v>
      </c>
    </row>
    <row r="342" customFormat="false" ht="12.8" hidden="false" customHeight="false" outlineLevel="0" collapsed="false">
      <c r="A342" s="67" t="n">
        <v>338</v>
      </c>
      <c r="B342" s="68" t="n">
        <f aca="false">EOMONTH(Input!$C$7,A342)</f>
        <v>53205</v>
      </c>
      <c r="C342" s="67" t="n">
        <f aca="false">DATEDIF(Input!$C$23,$B342,"Y")</f>
        <v>68</v>
      </c>
      <c r="E342" s="69" t="n">
        <f aca="false">IF($B342&gt;Input!$C$28,0,Input!$C$24*(1+Input!$C$26/100)^(DATEDIF(Input!$C$7,$B342,"Y")))</f>
        <v>0</v>
      </c>
      <c r="F342" s="69" t="n">
        <f aca="false">-1*($E342*(Input!$C$11/100))</f>
        <v>-0</v>
      </c>
      <c r="G342" s="69" t="n">
        <f aca="false">-1*($E342*(Input!$C$12/100))</f>
        <v>-0</v>
      </c>
      <c r="H342" s="69" t="n">
        <f aca="false">IF($B342&gt;Input!$C$28,2*(Input!$C$27*(1+Input!$C$14/100)^(DATEDIF(Input!$C$7,$B342,"Y"))),(Input!$C$27*(1+Input!$C$14/100)^(DATEDIF(Input!$C$7,$B342,"Y"))))</f>
        <v>-804.353183252355</v>
      </c>
      <c r="I342" s="69" t="n">
        <f aca="false">IF($B342&gt;Input!$C$28,0,IF($E342*(Input!$C$32/100)&gt;(Input!$C$13/12),-1*(Input!$C$13/12),-1*$E342*(Input!$C$32/100)))</f>
        <v>0</v>
      </c>
      <c r="J342" s="69" t="n">
        <f aca="false">IF($B342&gt;Input!$C$28,0,(-1)*($E342+$H342+$I342)*(Input!$C$9/100))</f>
        <v>0</v>
      </c>
      <c r="K342" s="69" t="n">
        <f aca="false">IF($B342&gt;Input!$C$28,0,(-1)*($E342+$H342+$I342)*(Input!$C$10/100))</f>
        <v>0</v>
      </c>
      <c r="L342" s="69" t="n">
        <f aca="false">$E342+$F342+$G342+$H342+$I342+$J342+$K342</f>
        <v>-804.353183252355</v>
      </c>
    </row>
    <row r="343" customFormat="false" ht="12.8" hidden="false" customHeight="false" outlineLevel="0" collapsed="false">
      <c r="A343" s="67" t="n">
        <v>339</v>
      </c>
      <c r="B343" s="68" t="n">
        <f aca="false">EOMONTH(Input!$C$7,A343)</f>
        <v>53235</v>
      </c>
      <c r="C343" s="67" t="n">
        <f aca="false">DATEDIF(Input!$C$23,$B343,"Y")</f>
        <v>68</v>
      </c>
      <c r="E343" s="69" t="n">
        <f aca="false">IF($B343&gt;Input!$C$28,0,Input!$C$24*(1+Input!$C$26/100)^(DATEDIF(Input!$C$7,$B343,"Y")))</f>
        <v>0</v>
      </c>
      <c r="F343" s="69" t="n">
        <f aca="false">-1*($E343*(Input!$C$11/100))</f>
        <v>-0</v>
      </c>
      <c r="G343" s="69" t="n">
        <f aca="false">-1*($E343*(Input!$C$12/100))</f>
        <v>-0</v>
      </c>
      <c r="H343" s="69" t="n">
        <f aca="false">IF($B343&gt;Input!$C$28,2*(Input!$C$27*(1+Input!$C$14/100)^(DATEDIF(Input!$C$7,$B343,"Y"))),(Input!$C$27*(1+Input!$C$14/100)^(DATEDIF(Input!$C$7,$B343,"Y"))))</f>
        <v>-804.353183252355</v>
      </c>
      <c r="I343" s="69" t="n">
        <f aca="false">IF($B343&gt;Input!$C$28,0,IF($E343*(Input!$C$32/100)&gt;(Input!$C$13/12),-1*(Input!$C$13/12),-1*$E343*(Input!$C$32/100)))</f>
        <v>0</v>
      </c>
      <c r="J343" s="69" t="n">
        <f aca="false">IF($B343&gt;Input!$C$28,0,(-1)*($E343+$H343+$I343)*(Input!$C$9/100))</f>
        <v>0</v>
      </c>
      <c r="K343" s="69" t="n">
        <f aca="false">IF($B343&gt;Input!$C$28,0,(-1)*($E343+$H343+$I343)*(Input!$C$10/100))</f>
        <v>0</v>
      </c>
      <c r="L343" s="69" t="n">
        <f aca="false">$E343+$F343+$G343+$H343+$I343+$J343+$K343</f>
        <v>-804.353183252355</v>
      </c>
    </row>
    <row r="344" customFormat="false" ht="12.8" hidden="false" customHeight="false" outlineLevel="0" collapsed="false">
      <c r="A344" s="67" t="n">
        <v>340</v>
      </c>
      <c r="B344" s="68" t="n">
        <f aca="false">EOMONTH(Input!$C$7,A344)</f>
        <v>53266</v>
      </c>
      <c r="C344" s="67" t="n">
        <f aca="false">DATEDIF(Input!$C$23,$B344,"Y")</f>
        <v>68</v>
      </c>
      <c r="E344" s="69" t="n">
        <f aca="false">IF($B344&gt;Input!$C$28,0,Input!$C$24*(1+Input!$C$26/100)^(DATEDIF(Input!$C$7,$B344,"Y")))</f>
        <v>0</v>
      </c>
      <c r="F344" s="69" t="n">
        <f aca="false">-1*($E344*(Input!$C$11/100))</f>
        <v>-0</v>
      </c>
      <c r="G344" s="69" t="n">
        <f aca="false">-1*($E344*(Input!$C$12/100))</f>
        <v>-0</v>
      </c>
      <c r="H344" s="69" t="n">
        <f aca="false">IF($B344&gt;Input!$C$28,2*(Input!$C$27*(1+Input!$C$14/100)^(DATEDIF(Input!$C$7,$B344,"Y"))),(Input!$C$27*(1+Input!$C$14/100)^(DATEDIF(Input!$C$7,$B344,"Y"))))</f>
        <v>-804.353183252355</v>
      </c>
      <c r="I344" s="69" t="n">
        <f aca="false">IF($B344&gt;Input!$C$28,0,IF($E344*(Input!$C$32/100)&gt;(Input!$C$13/12),-1*(Input!$C$13/12),-1*$E344*(Input!$C$32/100)))</f>
        <v>0</v>
      </c>
      <c r="J344" s="69" t="n">
        <f aca="false">IF($B344&gt;Input!$C$28,0,(-1)*($E344+$H344+$I344)*(Input!$C$9/100))</f>
        <v>0</v>
      </c>
      <c r="K344" s="69" t="n">
        <f aca="false">IF($B344&gt;Input!$C$28,0,(-1)*($E344+$H344+$I344)*(Input!$C$10/100))</f>
        <v>0</v>
      </c>
      <c r="L344" s="69" t="n">
        <f aca="false">$E344+$F344+$G344+$H344+$I344+$J344+$K344</f>
        <v>-804.353183252355</v>
      </c>
    </row>
    <row r="345" customFormat="false" ht="12.8" hidden="false" customHeight="false" outlineLevel="0" collapsed="false">
      <c r="A345" s="67" t="n">
        <v>341</v>
      </c>
      <c r="B345" s="68" t="n">
        <f aca="false">EOMONTH(Input!$C$7,A345)</f>
        <v>53296</v>
      </c>
      <c r="C345" s="67" t="n">
        <f aca="false">DATEDIF(Input!$C$23,$B345,"Y")</f>
        <v>68</v>
      </c>
      <c r="E345" s="69" t="n">
        <f aca="false">IF($B345&gt;Input!$C$28,0,Input!$C$24*(1+Input!$C$26/100)^(DATEDIF(Input!$C$7,$B345,"Y")))</f>
        <v>0</v>
      </c>
      <c r="F345" s="69" t="n">
        <f aca="false">-1*($E345*(Input!$C$11/100))</f>
        <v>-0</v>
      </c>
      <c r="G345" s="69" t="n">
        <f aca="false">-1*($E345*(Input!$C$12/100))</f>
        <v>-0</v>
      </c>
      <c r="H345" s="69" t="n">
        <f aca="false">IF($B345&gt;Input!$C$28,2*(Input!$C$27*(1+Input!$C$14/100)^(DATEDIF(Input!$C$7,$B345,"Y"))),(Input!$C$27*(1+Input!$C$14/100)^(DATEDIF(Input!$C$7,$B345,"Y"))))</f>
        <v>-804.353183252355</v>
      </c>
      <c r="I345" s="69" t="n">
        <f aca="false">IF($B345&gt;Input!$C$28,0,IF($E345*(Input!$C$32/100)&gt;(Input!$C$13/12),-1*(Input!$C$13/12),-1*$E345*(Input!$C$32/100)))</f>
        <v>0</v>
      </c>
      <c r="J345" s="69" t="n">
        <f aca="false">IF($B345&gt;Input!$C$28,0,(-1)*($E345+$H345+$I345)*(Input!$C$9/100))</f>
        <v>0</v>
      </c>
      <c r="K345" s="69" t="n">
        <f aca="false">IF($B345&gt;Input!$C$28,0,(-1)*($E345+$H345+$I345)*(Input!$C$10/100))</f>
        <v>0</v>
      </c>
      <c r="L345" s="69" t="n">
        <f aca="false">$E345+$F345+$G345+$H345+$I345+$J345+$K345</f>
        <v>-804.353183252355</v>
      </c>
    </row>
    <row r="346" customFormat="false" ht="12.8" hidden="false" customHeight="false" outlineLevel="0" collapsed="false">
      <c r="A346" s="67" t="n">
        <v>342</v>
      </c>
      <c r="B346" s="68" t="n">
        <f aca="false">EOMONTH(Input!$C$7,A346)</f>
        <v>53327</v>
      </c>
      <c r="C346" s="67" t="n">
        <f aca="false">DATEDIF(Input!$C$23,$B346,"Y")</f>
        <v>68</v>
      </c>
      <c r="E346" s="69" t="n">
        <f aca="false">IF($B346&gt;Input!$C$28,0,Input!$C$24*(1+Input!$C$26/100)^(DATEDIF(Input!$C$7,$B346,"Y")))</f>
        <v>0</v>
      </c>
      <c r="F346" s="69" t="n">
        <f aca="false">-1*($E346*(Input!$C$11/100))</f>
        <v>-0</v>
      </c>
      <c r="G346" s="69" t="n">
        <f aca="false">-1*($E346*(Input!$C$12/100))</f>
        <v>-0</v>
      </c>
      <c r="H346" s="69" t="n">
        <f aca="false">IF($B346&gt;Input!$C$28,2*(Input!$C$27*(1+Input!$C$14/100)^(DATEDIF(Input!$C$7,$B346,"Y"))),(Input!$C$27*(1+Input!$C$14/100)^(DATEDIF(Input!$C$7,$B346,"Y"))))</f>
        <v>-804.353183252355</v>
      </c>
      <c r="I346" s="69" t="n">
        <f aca="false">IF($B346&gt;Input!$C$28,0,IF($E346*(Input!$C$32/100)&gt;(Input!$C$13/12),-1*(Input!$C$13/12),-1*$E346*(Input!$C$32/100)))</f>
        <v>0</v>
      </c>
      <c r="J346" s="69" t="n">
        <f aca="false">IF($B346&gt;Input!$C$28,0,(-1)*($E346+$H346+$I346)*(Input!$C$9/100))</f>
        <v>0</v>
      </c>
      <c r="K346" s="69" t="n">
        <f aca="false">IF($B346&gt;Input!$C$28,0,(-1)*($E346+$H346+$I346)*(Input!$C$10/100))</f>
        <v>0</v>
      </c>
      <c r="L346" s="69" t="n">
        <f aca="false">$E346+$F346+$G346+$H346+$I346+$J346+$K346</f>
        <v>-804.353183252355</v>
      </c>
    </row>
    <row r="347" customFormat="false" ht="12.8" hidden="false" customHeight="false" outlineLevel="0" collapsed="false">
      <c r="A347" s="67" t="n">
        <v>343</v>
      </c>
      <c r="B347" s="68" t="n">
        <f aca="false">EOMONTH(Input!$C$7,A347)</f>
        <v>53358</v>
      </c>
      <c r="C347" s="67" t="n">
        <f aca="false">DATEDIF(Input!$C$23,$B347,"Y")</f>
        <v>68</v>
      </c>
      <c r="E347" s="69" t="n">
        <f aca="false">IF($B347&gt;Input!$C$28,0,Input!$C$24*(1+Input!$C$26/100)^(DATEDIF(Input!$C$7,$B347,"Y")))</f>
        <v>0</v>
      </c>
      <c r="F347" s="69" t="n">
        <f aca="false">-1*($E347*(Input!$C$11/100))</f>
        <v>-0</v>
      </c>
      <c r="G347" s="69" t="n">
        <f aca="false">-1*($E347*(Input!$C$12/100))</f>
        <v>-0</v>
      </c>
      <c r="H347" s="69" t="n">
        <f aca="false">IF($B347&gt;Input!$C$28,2*(Input!$C$27*(1+Input!$C$14/100)^(DATEDIF(Input!$C$7,$B347,"Y"))),(Input!$C$27*(1+Input!$C$14/100)^(DATEDIF(Input!$C$7,$B347,"Y"))))</f>
        <v>-804.353183252355</v>
      </c>
      <c r="I347" s="69" t="n">
        <f aca="false">IF($B347&gt;Input!$C$28,0,IF($E347*(Input!$C$32/100)&gt;(Input!$C$13/12),-1*(Input!$C$13/12),-1*$E347*(Input!$C$32/100)))</f>
        <v>0</v>
      </c>
      <c r="J347" s="69" t="n">
        <f aca="false">IF($B347&gt;Input!$C$28,0,(-1)*($E347+$H347+$I347)*(Input!$C$9/100))</f>
        <v>0</v>
      </c>
      <c r="K347" s="69" t="n">
        <f aca="false">IF($B347&gt;Input!$C$28,0,(-1)*($E347+$H347+$I347)*(Input!$C$10/100))</f>
        <v>0</v>
      </c>
      <c r="L347" s="69" t="n">
        <f aca="false">$E347+$F347+$G347+$H347+$I347+$J347+$K347</f>
        <v>-804.353183252355</v>
      </c>
    </row>
    <row r="348" customFormat="false" ht="12.8" hidden="false" customHeight="false" outlineLevel="0" collapsed="false">
      <c r="A348" s="67" t="n">
        <v>344</v>
      </c>
      <c r="B348" s="68" t="n">
        <f aca="false">EOMONTH(Input!$C$7,A348)</f>
        <v>53386</v>
      </c>
      <c r="C348" s="67" t="n">
        <f aca="false">DATEDIF(Input!$C$23,$B348,"Y")</f>
        <v>68</v>
      </c>
      <c r="E348" s="69" t="n">
        <f aca="false">IF($B348&gt;Input!$C$28,0,Input!$C$24*(1+Input!$C$26/100)^(DATEDIF(Input!$C$7,$B348,"Y")))</f>
        <v>0</v>
      </c>
      <c r="F348" s="69" t="n">
        <f aca="false">-1*($E348*(Input!$C$11/100))</f>
        <v>-0</v>
      </c>
      <c r="G348" s="69" t="n">
        <f aca="false">-1*($E348*(Input!$C$12/100))</f>
        <v>-0</v>
      </c>
      <c r="H348" s="69" t="n">
        <f aca="false">IF($B348&gt;Input!$C$28,2*(Input!$C$27*(1+Input!$C$14/100)^(DATEDIF(Input!$C$7,$B348,"Y"))),(Input!$C$27*(1+Input!$C$14/100)^(DATEDIF(Input!$C$7,$B348,"Y"))))</f>
        <v>-804.353183252355</v>
      </c>
      <c r="I348" s="69" t="n">
        <f aca="false">IF($B348&gt;Input!$C$28,0,IF($E348*(Input!$C$32/100)&gt;(Input!$C$13/12),-1*(Input!$C$13/12),-1*$E348*(Input!$C$32/100)))</f>
        <v>0</v>
      </c>
      <c r="J348" s="69" t="n">
        <f aca="false">IF($B348&gt;Input!$C$28,0,(-1)*($E348+$H348+$I348)*(Input!$C$9/100))</f>
        <v>0</v>
      </c>
      <c r="K348" s="69" t="n">
        <f aca="false">IF($B348&gt;Input!$C$28,0,(-1)*($E348+$H348+$I348)*(Input!$C$10/100))</f>
        <v>0</v>
      </c>
      <c r="L348" s="69" t="n">
        <f aca="false">$E348+$F348+$G348+$H348+$I348+$J348+$K348</f>
        <v>-804.353183252355</v>
      </c>
    </row>
    <row r="349" customFormat="false" ht="12.8" hidden="false" customHeight="false" outlineLevel="0" collapsed="false">
      <c r="A349" s="67" t="n">
        <v>345</v>
      </c>
      <c r="B349" s="68" t="n">
        <f aca="false">EOMONTH(Input!$C$7,A349)</f>
        <v>53417</v>
      </c>
      <c r="C349" s="67" t="n">
        <f aca="false">DATEDIF(Input!$C$23,$B349,"Y")</f>
        <v>68</v>
      </c>
      <c r="E349" s="69" t="n">
        <f aca="false">IF($B349&gt;Input!$C$28,0,Input!$C$24*(1+Input!$C$26/100)^(DATEDIF(Input!$C$7,$B349,"Y")))</f>
        <v>0</v>
      </c>
      <c r="F349" s="69" t="n">
        <f aca="false">-1*($E349*(Input!$C$11/100))</f>
        <v>-0</v>
      </c>
      <c r="G349" s="69" t="n">
        <f aca="false">-1*($E349*(Input!$C$12/100))</f>
        <v>-0</v>
      </c>
      <c r="H349" s="69" t="n">
        <f aca="false">IF($B349&gt;Input!$C$28,2*(Input!$C$27*(1+Input!$C$14/100)^(DATEDIF(Input!$C$7,$B349,"Y"))),(Input!$C$27*(1+Input!$C$14/100)^(DATEDIF(Input!$C$7,$B349,"Y"))))</f>
        <v>-804.353183252355</v>
      </c>
      <c r="I349" s="69" t="n">
        <f aca="false">IF($B349&gt;Input!$C$28,0,IF($E349*(Input!$C$32/100)&gt;(Input!$C$13/12),-1*(Input!$C$13/12),-1*$E349*(Input!$C$32/100)))</f>
        <v>0</v>
      </c>
      <c r="J349" s="69" t="n">
        <f aca="false">IF($B349&gt;Input!$C$28,0,(-1)*($E349+$H349+$I349)*(Input!$C$9/100))</f>
        <v>0</v>
      </c>
      <c r="K349" s="69" t="n">
        <f aca="false">IF($B349&gt;Input!$C$28,0,(-1)*($E349+$H349+$I349)*(Input!$C$10/100))</f>
        <v>0</v>
      </c>
      <c r="L349" s="69" t="n">
        <f aca="false">$E349+$F349+$G349+$H349+$I349+$J349+$K349</f>
        <v>-804.353183252355</v>
      </c>
    </row>
    <row r="350" customFormat="false" ht="12.8" hidden="false" customHeight="false" outlineLevel="0" collapsed="false">
      <c r="A350" s="67" t="n">
        <v>346</v>
      </c>
      <c r="B350" s="68" t="n">
        <f aca="false">EOMONTH(Input!$C$7,A350)</f>
        <v>53447</v>
      </c>
      <c r="C350" s="67" t="n">
        <f aca="false">DATEDIF(Input!$C$23,$B350,"Y")</f>
        <v>68</v>
      </c>
      <c r="E350" s="69" t="n">
        <f aca="false">IF($B350&gt;Input!$C$28,0,Input!$C$24*(1+Input!$C$26/100)^(DATEDIF(Input!$C$7,$B350,"Y")))</f>
        <v>0</v>
      </c>
      <c r="F350" s="69" t="n">
        <f aca="false">-1*($E350*(Input!$C$11/100))</f>
        <v>-0</v>
      </c>
      <c r="G350" s="69" t="n">
        <f aca="false">-1*($E350*(Input!$C$12/100))</f>
        <v>-0</v>
      </c>
      <c r="H350" s="69" t="n">
        <f aca="false">IF($B350&gt;Input!$C$28,2*(Input!$C$27*(1+Input!$C$14/100)^(DATEDIF(Input!$C$7,$B350,"Y"))),(Input!$C$27*(1+Input!$C$14/100)^(DATEDIF(Input!$C$7,$B350,"Y"))))</f>
        <v>-804.353183252355</v>
      </c>
      <c r="I350" s="69" t="n">
        <f aca="false">IF($B350&gt;Input!$C$28,0,IF($E350*(Input!$C$32/100)&gt;(Input!$C$13/12),-1*(Input!$C$13/12),-1*$E350*(Input!$C$32/100)))</f>
        <v>0</v>
      </c>
      <c r="J350" s="69" t="n">
        <f aca="false">IF($B350&gt;Input!$C$28,0,(-1)*($E350+$H350+$I350)*(Input!$C$9/100))</f>
        <v>0</v>
      </c>
      <c r="K350" s="69" t="n">
        <f aca="false">IF($B350&gt;Input!$C$28,0,(-1)*($E350+$H350+$I350)*(Input!$C$10/100))</f>
        <v>0</v>
      </c>
      <c r="L350" s="69" t="n">
        <f aca="false">$E350+$F350+$G350+$H350+$I350+$J350+$K350</f>
        <v>-804.353183252355</v>
      </c>
    </row>
    <row r="351" customFormat="false" ht="12.8" hidden="false" customHeight="false" outlineLevel="0" collapsed="false">
      <c r="A351" s="67" t="n">
        <v>347</v>
      </c>
      <c r="B351" s="68" t="n">
        <f aca="false">EOMONTH(Input!$C$7,A351)</f>
        <v>53478</v>
      </c>
      <c r="C351" s="67" t="n">
        <f aca="false">DATEDIF(Input!$C$23,$B351,"Y")</f>
        <v>69</v>
      </c>
      <c r="E351" s="69" t="n">
        <f aca="false">IF($B351&gt;Input!$C$28,0,Input!$C$24*(1+Input!$C$26/100)^(DATEDIF(Input!$C$7,$B351,"Y")))</f>
        <v>0</v>
      </c>
      <c r="F351" s="69" t="n">
        <f aca="false">-1*($E351*(Input!$C$11/100))</f>
        <v>-0</v>
      </c>
      <c r="G351" s="69" t="n">
        <f aca="false">-1*($E351*(Input!$C$12/100))</f>
        <v>-0</v>
      </c>
      <c r="H351" s="69" t="n">
        <f aca="false">IF($B351&gt;Input!$C$28,2*(Input!$C$27*(1+Input!$C$14/100)^(DATEDIF(Input!$C$7,$B351,"Y"))),(Input!$C$27*(1+Input!$C$14/100)^(DATEDIF(Input!$C$7,$B351,"Y"))))</f>
        <v>-804.353183252355</v>
      </c>
      <c r="I351" s="69" t="n">
        <f aca="false">IF($B351&gt;Input!$C$28,0,IF($E351*(Input!$C$32/100)&gt;(Input!$C$13/12),-1*(Input!$C$13/12),-1*$E351*(Input!$C$32/100)))</f>
        <v>0</v>
      </c>
      <c r="J351" s="69" t="n">
        <f aca="false">IF($B351&gt;Input!$C$28,0,(-1)*($E351+$H351+$I351)*(Input!$C$9/100))</f>
        <v>0</v>
      </c>
      <c r="K351" s="69" t="n">
        <f aca="false">IF($B351&gt;Input!$C$28,0,(-1)*($E351+$H351+$I351)*(Input!$C$10/100))</f>
        <v>0</v>
      </c>
      <c r="L351" s="69" t="n">
        <f aca="false">$E351+$F351+$G351+$H351+$I351+$J351+$K351</f>
        <v>-804.353183252355</v>
      </c>
    </row>
    <row r="352" customFormat="false" ht="12.8" hidden="false" customHeight="false" outlineLevel="0" collapsed="false">
      <c r="A352" s="67" t="n">
        <v>348</v>
      </c>
      <c r="B352" s="68" t="n">
        <f aca="false">EOMONTH(Input!$C$7,A352)</f>
        <v>53508</v>
      </c>
      <c r="C352" s="67" t="n">
        <f aca="false">DATEDIF(Input!$C$23,$B352,"Y")</f>
        <v>69</v>
      </c>
      <c r="E352" s="69" t="n">
        <f aca="false">IF($B352&gt;Input!$C$28,0,Input!$C$24*(1+Input!$C$26/100)^(DATEDIF(Input!$C$7,$B352,"Y")))</f>
        <v>0</v>
      </c>
      <c r="F352" s="69" t="n">
        <f aca="false">-1*($E352*(Input!$C$11/100))</f>
        <v>-0</v>
      </c>
      <c r="G352" s="69" t="n">
        <f aca="false">-1*($E352*(Input!$C$12/100))</f>
        <v>-0</v>
      </c>
      <c r="H352" s="69" t="n">
        <f aca="false">IF($B352&gt;Input!$C$28,2*(Input!$C$27*(1+Input!$C$14/100)^(DATEDIF(Input!$C$7,$B352,"Y"))),(Input!$C$27*(1+Input!$C$14/100)^(DATEDIF(Input!$C$7,$B352,"Y"))))</f>
        <v>-820.440246917402</v>
      </c>
      <c r="I352" s="69" t="n">
        <f aca="false">IF($B352&gt;Input!$C$28,0,IF($E352*(Input!$C$32/100)&gt;(Input!$C$13/12),-1*(Input!$C$13/12),-1*$E352*(Input!$C$32/100)))</f>
        <v>0</v>
      </c>
      <c r="J352" s="69" t="n">
        <f aca="false">IF($B352&gt;Input!$C$28,0,(-1)*($E352+$H352+$I352)*(Input!$C$9/100))</f>
        <v>0</v>
      </c>
      <c r="K352" s="69" t="n">
        <f aca="false">IF($B352&gt;Input!$C$28,0,(-1)*($E352+$H352+$I352)*(Input!$C$10/100))</f>
        <v>0</v>
      </c>
      <c r="L352" s="69" t="n">
        <f aca="false">$E352+$F352+$G352+$H352+$I352+$J352+$K352</f>
        <v>-820.440246917402</v>
      </c>
    </row>
    <row r="353" customFormat="false" ht="12.8" hidden="false" customHeight="false" outlineLevel="0" collapsed="false">
      <c r="A353" s="67" t="n">
        <v>349</v>
      </c>
      <c r="B353" s="68" t="n">
        <f aca="false">EOMONTH(Input!$C$7,A353)</f>
        <v>53539</v>
      </c>
      <c r="C353" s="67" t="n">
        <f aca="false">DATEDIF(Input!$C$23,$B353,"Y")</f>
        <v>69</v>
      </c>
      <c r="E353" s="69" t="n">
        <f aca="false">IF($B353&gt;Input!$C$28,0,Input!$C$24*(1+Input!$C$26/100)^(DATEDIF(Input!$C$7,$B353,"Y")))</f>
        <v>0</v>
      </c>
      <c r="F353" s="69" t="n">
        <f aca="false">-1*($E353*(Input!$C$11/100))</f>
        <v>-0</v>
      </c>
      <c r="G353" s="69" t="n">
        <f aca="false">-1*($E353*(Input!$C$12/100))</f>
        <v>-0</v>
      </c>
      <c r="H353" s="69" t="n">
        <f aca="false">IF($B353&gt;Input!$C$28,2*(Input!$C$27*(1+Input!$C$14/100)^(DATEDIF(Input!$C$7,$B353,"Y"))),(Input!$C$27*(1+Input!$C$14/100)^(DATEDIF(Input!$C$7,$B353,"Y"))))</f>
        <v>-820.440246917402</v>
      </c>
      <c r="I353" s="69" t="n">
        <f aca="false">IF($B353&gt;Input!$C$28,0,IF($E353*(Input!$C$32/100)&gt;(Input!$C$13/12),-1*(Input!$C$13/12),-1*$E353*(Input!$C$32/100)))</f>
        <v>0</v>
      </c>
      <c r="J353" s="69" t="n">
        <f aca="false">IF($B353&gt;Input!$C$28,0,(-1)*($E353+$H353+$I353)*(Input!$C$9/100))</f>
        <v>0</v>
      </c>
      <c r="K353" s="69" t="n">
        <f aca="false">IF($B353&gt;Input!$C$28,0,(-1)*($E353+$H353+$I353)*(Input!$C$10/100))</f>
        <v>0</v>
      </c>
      <c r="L353" s="69" t="n">
        <f aca="false">$E353+$F353+$G353+$H353+$I353+$J353+$K353</f>
        <v>-820.440246917402</v>
      </c>
    </row>
    <row r="354" customFormat="false" ht="12.8" hidden="false" customHeight="false" outlineLevel="0" collapsed="false">
      <c r="A354" s="67" t="n">
        <v>350</v>
      </c>
      <c r="B354" s="68" t="n">
        <f aca="false">EOMONTH(Input!$C$7,A354)</f>
        <v>53570</v>
      </c>
      <c r="C354" s="67" t="n">
        <f aca="false">DATEDIF(Input!$C$23,$B354,"Y")</f>
        <v>69</v>
      </c>
      <c r="E354" s="69" t="n">
        <f aca="false">IF($B354&gt;Input!$C$28,0,Input!$C$24*(1+Input!$C$26/100)^(DATEDIF(Input!$C$7,$B354,"Y")))</f>
        <v>0</v>
      </c>
      <c r="F354" s="69" t="n">
        <f aca="false">-1*($E354*(Input!$C$11/100))</f>
        <v>-0</v>
      </c>
      <c r="G354" s="69" t="n">
        <f aca="false">-1*($E354*(Input!$C$12/100))</f>
        <v>-0</v>
      </c>
      <c r="H354" s="69" t="n">
        <f aca="false">IF($B354&gt;Input!$C$28,2*(Input!$C$27*(1+Input!$C$14/100)^(DATEDIF(Input!$C$7,$B354,"Y"))),(Input!$C$27*(1+Input!$C$14/100)^(DATEDIF(Input!$C$7,$B354,"Y"))))</f>
        <v>-820.440246917402</v>
      </c>
      <c r="I354" s="69" t="n">
        <f aca="false">IF($B354&gt;Input!$C$28,0,IF($E354*(Input!$C$32/100)&gt;(Input!$C$13/12),-1*(Input!$C$13/12),-1*$E354*(Input!$C$32/100)))</f>
        <v>0</v>
      </c>
      <c r="J354" s="69" t="n">
        <f aca="false">IF($B354&gt;Input!$C$28,0,(-1)*($E354+$H354+$I354)*(Input!$C$9/100))</f>
        <v>0</v>
      </c>
      <c r="K354" s="69" t="n">
        <f aca="false">IF($B354&gt;Input!$C$28,0,(-1)*($E354+$H354+$I354)*(Input!$C$10/100))</f>
        <v>0</v>
      </c>
      <c r="L354" s="69" t="n">
        <f aca="false">$E354+$F354+$G354+$H354+$I354+$J354+$K354</f>
        <v>-820.440246917402</v>
      </c>
    </row>
    <row r="355" customFormat="false" ht="12.8" hidden="false" customHeight="false" outlineLevel="0" collapsed="false">
      <c r="A355" s="67" t="n">
        <v>351</v>
      </c>
      <c r="B355" s="68" t="n">
        <f aca="false">EOMONTH(Input!$C$7,A355)</f>
        <v>53600</v>
      </c>
      <c r="C355" s="67" t="n">
        <f aca="false">DATEDIF(Input!$C$23,$B355,"Y")</f>
        <v>69</v>
      </c>
      <c r="E355" s="69" t="n">
        <f aca="false">IF($B355&gt;Input!$C$28,0,Input!$C$24*(1+Input!$C$26/100)^(DATEDIF(Input!$C$7,$B355,"Y")))</f>
        <v>0</v>
      </c>
      <c r="F355" s="69" t="n">
        <f aca="false">-1*($E355*(Input!$C$11/100))</f>
        <v>-0</v>
      </c>
      <c r="G355" s="69" t="n">
        <f aca="false">-1*($E355*(Input!$C$12/100))</f>
        <v>-0</v>
      </c>
      <c r="H355" s="69" t="n">
        <f aca="false">IF($B355&gt;Input!$C$28,2*(Input!$C$27*(1+Input!$C$14/100)^(DATEDIF(Input!$C$7,$B355,"Y"))),(Input!$C$27*(1+Input!$C$14/100)^(DATEDIF(Input!$C$7,$B355,"Y"))))</f>
        <v>-820.440246917402</v>
      </c>
      <c r="I355" s="69" t="n">
        <f aca="false">IF($B355&gt;Input!$C$28,0,IF($E355*(Input!$C$32/100)&gt;(Input!$C$13/12),-1*(Input!$C$13/12),-1*$E355*(Input!$C$32/100)))</f>
        <v>0</v>
      </c>
      <c r="J355" s="69" t="n">
        <f aca="false">IF($B355&gt;Input!$C$28,0,(-1)*($E355+$H355+$I355)*(Input!$C$9/100))</f>
        <v>0</v>
      </c>
      <c r="K355" s="69" t="n">
        <f aca="false">IF($B355&gt;Input!$C$28,0,(-1)*($E355+$H355+$I355)*(Input!$C$10/100))</f>
        <v>0</v>
      </c>
      <c r="L355" s="69" t="n">
        <f aca="false">$E355+$F355+$G355+$H355+$I355+$J355+$K355</f>
        <v>-820.440246917402</v>
      </c>
    </row>
    <row r="356" customFormat="false" ht="12.8" hidden="false" customHeight="false" outlineLevel="0" collapsed="false">
      <c r="A356" s="67" t="n">
        <v>352</v>
      </c>
      <c r="B356" s="68" t="n">
        <f aca="false">EOMONTH(Input!$C$7,A356)</f>
        <v>53631</v>
      </c>
      <c r="C356" s="67" t="n">
        <f aca="false">DATEDIF(Input!$C$23,$B356,"Y")</f>
        <v>69</v>
      </c>
      <c r="E356" s="69" t="n">
        <f aca="false">IF($B356&gt;Input!$C$28,0,Input!$C$24*(1+Input!$C$26/100)^(DATEDIF(Input!$C$7,$B356,"Y")))</f>
        <v>0</v>
      </c>
      <c r="F356" s="69" t="n">
        <f aca="false">-1*($E356*(Input!$C$11/100))</f>
        <v>-0</v>
      </c>
      <c r="G356" s="69" t="n">
        <f aca="false">-1*($E356*(Input!$C$12/100))</f>
        <v>-0</v>
      </c>
      <c r="H356" s="69" t="n">
        <f aca="false">IF($B356&gt;Input!$C$28,2*(Input!$C$27*(1+Input!$C$14/100)^(DATEDIF(Input!$C$7,$B356,"Y"))),(Input!$C$27*(1+Input!$C$14/100)^(DATEDIF(Input!$C$7,$B356,"Y"))))</f>
        <v>-820.440246917402</v>
      </c>
      <c r="I356" s="69" t="n">
        <f aca="false">IF($B356&gt;Input!$C$28,0,IF($E356*(Input!$C$32/100)&gt;(Input!$C$13/12),-1*(Input!$C$13/12),-1*$E356*(Input!$C$32/100)))</f>
        <v>0</v>
      </c>
      <c r="J356" s="69" t="n">
        <f aca="false">IF($B356&gt;Input!$C$28,0,(-1)*($E356+$H356+$I356)*(Input!$C$9/100))</f>
        <v>0</v>
      </c>
      <c r="K356" s="69" t="n">
        <f aca="false">IF($B356&gt;Input!$C$28,0,(-1)*($E356+$H356+$I356)*(Input!$C$10/100))</f>
        <v>0</v>
      </c>
      <c r="L356" s="69" t="n">
        <f aca="false">$E356+$F356+$G356+$H356+$I356+$J356+$K356</f>
        <v>-820.440246917402</v>
      </c>
    </row>
    <row r="357" customFormat="false" ht="12.8" hidden="false" customHeight="false" outlineLevel="0" collapsed="false">
      <c r="A357" s="67" t="n">
        <v>353</v>
      </c>
      <c r="B357" s="68" t="n">
        <f aca="false">EOMONTH(Input!$C$7,A357)</f>
        <v>53661</v>
      </c>
      <c r="C357" s="67" t="n">
        <f aca="false">DATEDIF(Input!$C$23,$B357,"Y")</f>
        <v>69</v>
      </c>
      <c r="E357" s="69" t="n">
        <f aca="false">IF($B357&gt;Input!$C$28,0,Input!$C$24*(1+Input!$C$26/100)^(DATEDIF(Input!$C$7,$B357,"Y")))</f>
        <v>0</v>
      </c>
      <c r="F357" s="69" t="n">
        <f aca="false">-1*($E357*(Input!$C$11/100))</f>
        <v>-0</v>
      </c>
      <c r="G357" s="69" t="n">
        <f aca="false">-1*($E357*(Input!$C$12/100))</f>
        <v>-0</v>
      </c>
      <c r="H357" s="69" t="n">
        <f aca="false">IF($B357&gt;Input!$C$28,2*(Input!$C$27*(1+Input!$C$14/100)^(DATEDIF(Input!$C$7,$B357,"Y"))),(Input!$C$27*(1+Input!$C$14/100)^(DATEDIF(Input!$C$7,$B357,"Y"))))</f>
        <v>-820.440246917402</v>
      </c>
      <c r="I357" s="69" t="n">
        <f aca="false">IF($B357&gt;Input!$C$28,0,IF($E357*(Input!$C$32/100)&gt;(Input!$C$13/12),-1*(Input!$C$13/12),-1*$E357*(Input!$C$32/100)))</f>
        <v>0</v>
      </c>
      <c r="J357" s="69" t="n">
        <f aca="false">IF($B357&gt;Input!$C$28,0,(-1)*($E357+$H357+$I357)*(Input!$C$9/100))</f>
        <v>0</v>
      </c>
      <c r="K357" s="69" t="n">
        <f aca="false">IF($B357&gt;Input!$C$28,0,(-1)*($E357+$H357+$I357)*(Input!$C$10/100))</f>
        <v>0</v>
      </c>
      <c r="L357" s="69" t="n">
        <f aca="false">$E357+$F357+$G357+$H357+$I357+$J357+$K357</f>
        <v>-820.440246917402</v>
      </c>
    </row>
    <row r="358" customFormat="false" ht="12.8" hidden="false" customHeight="false" outlineLevel="0" collapsed="false">
      <c r="A358" s="67" t="n">
        <v>354</v>
      </c>
      <c r="B358" s="68" t="n">
        <f aca="false">EOMONTH(Input!$C$7,A358)</f>
        <v>53692</v>
      </c>
      <c r="C358" s="67" t="n">
        <f aca="false">DATEDIF(Input!$C$23,$B358,"Y")</f>
        <v>69</v>
      </c>
      <c r="E358" s="69" t="n">
        <f aca="false">IF($B358&gt;Input!$C$28,0,Input!$C$24*(1+Input!$C$26/100)^(DATEDIF(Input!$C$7,$B358,"Y")))</f>
        <v>0</v>
      </c>
      <c r="F358" s="69" t="n">
        <f aca="false">-1*($E358*(Input!$C$11/100))</f>
        <v>-0</v>
      </c>
      <c r="G358" s="69" t="n">
        <f aca="false">-1*($E358*(Input!$C$12/100))</f>
        <v>-0</v>
      </c>
      <c r="H358" s="69" t="n">
        <f aca="false">IF($B358&gt;Input!$C$28,2*(Input!$C$27*(1+Input!$C$14/100)^(DATEDIF(Input!$C$7,$B358,"Y"))),(Input!$C$27*(1+Input!$C$14/100)^(DATEDIF(Input!$C$7,$B358,"Y"))))</f>
        <v>-820.440246917402</v>
      </c>
      <c r="I358" s="69" t="n">
        <f aca="false">IF($B358&gt;Input!$C$28,0,IF($E358*(Input!$C$32/100)&gt;(Input!$C$13/12),-1*(Input!$C$13/12),-1*$E358*(Input!$C$32/100)))</f>
        <v>0</v>
      </c>
      <c r="J358" s="69" t="n">
        <f aca="false">IF($B358&gt;Input!$C$28,0,(-1)*($E358+$H358+$I358)*(Input!$C$9/100))</f>
        <v>0</v>
      </c>
      <c r="K358" s="69" t="n">
        <f aca="false">IF($B358&gt;Input!$C$28,0,(-1)*($E358+$H358+$I358)*(Input!$C$10/100))</f>
        <v>0</v>
      </c>
      <c r="L358" s="69" t="n">
        <f aca="false">$E358+$F358+$G358+$H358+$I358+$J358+$K358</f>
        <v>-820.440246917402</v>
      </c>
    </row>
    <row r="359" customFormat="false" ht="12.8" hidden="false" customHeight="false" outlineLevel="0" collapsed="false">
      <c r="A359" s="67" t="n">
        <v>355</v>
      </c>
      <c r="B359" s="68" t="n">
        <f aca="false">EOMONTH(Input!$C$7,A359)</f>
        <v>53723</v>
      </c>
      <c r="C359" s="67" t="n">
        <f aca="false">DATEDIF(Input!$C$23,$B359,"Y")</f>
        <v>69</v>
      </c>
      <c r="E359" s="69" t="n">
        <f aca="false">IF($B359&gt;Input!$C$28,0,Input!$C$24*(1+Input!$C$26/100)^(DATEDIF(Input!$C$7,$B359,"Y")))</f>
        <v>0</v>
      </c>
      <c r="F359" s="69" t="n">
        <f aca="false">-1*($E359*(Input!$C$11/100))</f>
        <v>-0</v>
      </c>
      <c r="G359" s="69" t="n">
        <f aca="false">-1*($E359*(Input!$C$12/100))</f>
        <v>-0</v>
      </c>
      <c r="H359" s="69" t="n">
        <f aca="false">IF($B359&gt;Input!$C$28,2*(Input!$C$27*(1+Input!$C$14/100)^(DATEDIF(Input!$C$7,$B359,"Y"))),(Input!$C$27*(1+Input!$C$14/100)^(DATEDIF(Input!$C$7,$B359,"Y"))))</f>
        <v>-820.440246917402</v>
      </c>
      <c r="I359" s="69" t="n">
        <f aca="false">IF($B359&gt;Input!$C$28,0,IF($E359*(Input!$C$32/100)&gt;(Input!$C$13/12),-1*(Input!$C$13/12),-1*$E359*(Input!$C$32/100)))</f>
        <v>0</v>
      </c>
      <c r="J359" s="69" t="n">
        <f aca="false">IF($B359&gt;Input!$C$28,0,(-1)*($E359+$H359+$I359)*(Input!$C$9/100))</f>
        <v>0</v>
      </c>
      <c r="K359" s="69" t="n">
        <f aca="false">IF($B359&gt;Input!$C$28,0,(-1)*($E359+$H359+$I359)*(Input!$C$10/100))</f>
        <v>0</v>
      </c>
      <c r="L359" s="69" t="n">
        <f aca="false">$E359+$F359+$G359+$H359+$I359+$J359+$K359</f>
        <v>-820.440246917402</v>
      </c>
    </row>
    <row r="360" customFormat="false" ht="12.8" hidden="false" customHeight="false" outlineLevel="0" collapsed="false">
      <c r="A360" s="67" t="n">
        <v>356</v>
      </c>
      <c r="B360" s="68" t="n">
        <f aca="false">EOMONTH(Input!$C$7,A360)</f>
        <v>53751</v>
      </c>
      <c r="C360" s="67" t="n">
        <f aca="false">DATEDIF(Input!$C$23,$B360,"Y")</f>
        <v>69</v>
      </c>
      <c r="E360" s="69" t="n">
        <f aca="false">IF($B360&gt;Input!$C$28,0,Input!$C$24*(1+Input!$C$26/100)^(DATEDIF(Input!$C$7,$B360,"Y")))</f>
        <v>0</v>
      </c>
      <c r="F360" s="69" t="n">
        <f aca="false">-1*($E360*(Input!$C$11/100))</f>
        <v>-0</v>
      </c>
      <c r="G360" s="69" t="n">
        <f aca="false">-1*($E360*(Input!$C$12/100))</f>
        <v>-0</v>
      </c>
      <c r="H360" s="69" t="n">
        <f aca="false">IF($B360&gt;Input!$C$28,2*(Input!$C$27*(1+Input!$C$14/100)^(DATEDIF(Input!$C$7,$B360,"Y"))),(Input!$C$27*(1+Input!$C$14/100)^(DATEDIF(Input!$C$7,$B360,"Y"))))</f>
        <v>-820.440246917402</v>
      </c>
      <c r="I360" s="69" t="n">
        <f aca="false">IF($B360&gt;Input!$C$28,0,IF($E360*(Input!$C$32/100)&gt;(Input!$C$13/12),-1*(Input!$C$13/12),-1*$E360*(Input!$C$32/100)))</f>
        <v>0</v>
      </c>
      <c r="J360" s="69" t="n">
        <f aca="false">IF($B360&gt;Input!$C$28,0,(-1)*($E360+$H360+$I360)*(Input!$C$9/100))</f>
        <v>0</v>
      </c>
      <c r="K360" s="69" t="n">
        <f aca="false">IF($B360&gt;Input!$C$28,0,(-1)*($E360+$H360+$I360)*(Input!$C$10/100))</f>
        <v>0</v>
      </c>
      <c r="L360" s="69" t="n">
        <f aca="false">$E360+$F360+$G360+$H360+$I360+$J360+$K360</f>
        <v>-820.440246917402</v>
      </c>
    </row>
    <row r="361" customFormat="false" ht="12.8" hidden="false" customHeight="false" outlineLevel="0" collapsed="false">
      <c r="A361" s="67" t="n">
        <v>357</v>
      </c>
      <c r="B361" s="68" t="n">
        <f aca="false">EOMONTH(Input!$C$7,A361)</f>
        <v>53782</v>
      </c>
      <c r="C361" s="67" t="n">
        <f aca="false">DATEDIF(Input!$C$23,$B361,"Y")</f>
        <v>69</v>
      </c>
      <c r="E361" s="69" t="n">
        <f aca="false">IF($B361&gt;Input!$C$28,0,Input!$C$24*(1+Input!$C$26/100)^(DATEDIF(Input!$C$7,$B361,"Y")))</f>
        <v>0</v>
      </c>
      <c r="F361" s="69" t="n">
        <f aca="false">-1*($E361*(Input!$C$11/100))</f>
        <v>-0</v>
      </c>
      <c r="G361" s="69" t="n">
        <f aca="false">-1*($E361*(Input!$C$12/100))</f>
        <v>-0</v>
      </c>
      <c r="H361" s="69" t="n">
        <f aca="false">IF($B361&gt;Input!$C$28,2*(Input!$C$27*(1+Input!$C$14/100)^(DATEDIF(Input!$C$7,$B361,"Y"))),(Input!$C$27*(1+Input!$C$14/100)^(DATEDIF(Input!$C$7,$B361,"Y"))))</f>
        <v>-820.440246917402</v>
      </c>
      <c r="I361" s="69" t="n">
        <f aca="false">IF($B361&gt;Input!$C$28,0,IF($E361*(Input!$C$32/100)&gt;(Input!$C$13/12),-1*(Input!$C$13/12),-1*$E361*(Input!$C$32/100)))</f>
        <v>0</v>
      </c>
      <c r="J361" s="69" t="n">
        <f aca="false">IF($B361&gt;Input!$C$28,0,(-1)*($E361+$H361+$I361)*(Input!$C$9/100))</f>
        <v>0</v>
      </c>
      <c r="K361" s="69" t="n">
        <f aca="false">IF($B361&gt;Input!$C$28,0,(-1)*($E361+$H361+$I361)*(Input!$C$10/100))</f>
        <v>0</v>
      </c>
      <c r="L361" s="69" t="n">
        <f aca="false">$E361+$F361+$G361+$H361+$I361+$J361+$K361</f>
        <v>-820.440246917402</v>
      </c>
    </row>
    <row r="362" customFormat="false" ht="12.8" hidden="false" customHeight="false" outlineLevel="0" collapsed="false">
      <c r="A362" s="67" t="n">
        <v>358</v>
      </c>
      <c r="B362" s="68" t="n">
        <f aca="false">EOMONTH(Input!$C$7,A362)</f>
        <v>53812</v>
      </c>
      <c r="C362" s="67" t="n">
        <f aca="false">DATEDIF(Input!$C$23,$B362,"Y")</f>
        <v>69</v>
      </c>
      <c r="E362" s="69" t="n">
        <f aca="false">IF($B362&gt;Input!$C$28,0,Input!$C$24*(1+Input!$C$26/100)^(DATEDIF(Input!$C$7,$B362,"Y")))</f>
        <v>0</v>
      </c>
      <c r="F362" s="69" t="n">
        <f aca="false">-1*($E362*(Input!$C$11/100))</f>
        <v>-0</v>
      </c>
      <c r="G362" s="69" t="n">
        <f aca="false">-1*($E362*(Input!$C$12/100))</f>
        <v>-0</v>
      </c>
      <c r="H362" s="69" t="n">
        <f aca="false">IF($B362&gt;Input!$C$28,2*(Input!$C$27*(1+Input!$C$14/100)^(DATEDIF(Input!$C$7,$B362,"Y"))),(Input!$C$27*(1+Input!$C$14/100)^(DATEDIF(Input!$C$7,$B362,"Y"))))</f>
        <v>-820.440246917402</v>
      </c>
      <c r="I362" s="69" t="n">
        <f aca="false">IF($B362&gt;Input!$C$28,0,IF($E362*(Input!$C$32/100)&gt;(Input!$C$13/12),-1*(Input!$C$13/12),-1*$E362*(Input!$C$32/100)))</f>
        <v>0</v>
      </c>
      <c r="J362" s="69" t="n">
        <f aca="false">IF($B362&gt;Input!$C$28,0,(-1)*($E362+$H362+$I362)*(Input!$C$9/100))</f>
        <v>0</v>
      </c>
      <c r="K362" s="69" t="n">
        <f aca="false">IF($B362&gt;Input!$C$28,0,(-1)*($E362+$H362+$I362)*(Input!$C$10/100))</f>
        <v>0</v>
      </c>
      <c r="L362" s="69" t="n">
        <f aca="false">$E362+$F362+$G362+$H362+$I362+$J362+$K362</f>
        <v>-820.440246917402</v>
      </c>
    </row>
    <row r="363" customFormat="false" ht="12.8" hidden="false" customHeight="false" outlineLevel="0" collapsed="false">
      <c r="A363" s="67" t="n">
        <v>359</v>
      </c>
      <c r="B363" s="68" t="n">
        <f aca="false">EOMONTH(Input!$C$7,A363)</f>
        <v>53843</v>
      </c>
      <c r="C363" s="67" t="n">
        <f aca="false">DATEDIF(Input!$C$23,$B363,"Y")</f>
        <v>70</v>
      </c>
      <c r="E363" s="69" t="n">
        <f aca="false">IF($B363&gt;Input!$C$28,0,Input!$C$24*(1+Input!$C$26/100)^(DATEDIF(Input!$C$7,$B363,"Y")))</f>
        <v>0</v>
      </c>
      <c r="F363" s="69" t="n">
        <f aca="false">-1*($E363*(Input!$C$11/100))</f>
        <v>-0</v>
      </c>
      <c r="G363" s="69" t="n">
        <f aca="false">-1*($E363*(Input!$C$12/100))</f>
        <v>-0</v>
      </c>
      <c r="H363" s="69" t="n">
        <f aca="false">IF($B363&gt;Input!$C$28,2*(Input!$C$27*(1+Input!$C$14/100)^(DATEDIF(Input!$C$7,$B363,"Y"))),(Input!$C$27*(1+Input!$C$14/100)^(DATEDIF(Input!$C$7,$B363,"Y"))))</f>
        <v>-820.440246917402</v>
      </c>
      <c r="I363" s="69" t="n">
        <f aca="false">IF($B363&gt;Input!$C$28,0,IF($E363*(Input!$C$32/100)&gt;(Input!$C$13/12),-1*(Input!$C$13/12),-1*$E363*(Input!$C$32/100)))</f>
        <v>0</v>
      </c>
      <c r="J363" s="69" t="n">
        <f aca="false">IF($B363&gt;Input!$C$28,0,(-1)*($E363+$H363+$I363)*(Input!$C$9/100))</f>
        <v>0</v>
      </c>
      <c r="K363" s="69" t="n">
        <f aca="false">IF($B363&gt;Input!$C$28,0,(-1)*($E363+$H363+$I363)*(Input!$C$10/100))</f>
        <v>0</v>
      </c>
      <c r="L363" s="69" t="n">
        <f aca="false">$E363+$F363+$G363+$H363+$I363+$J363+$K363</f>
        <v>-820.440246917402</v>
      </c>
    </row>
    <row r="364" customFormat="false" ht="12.8" hidden="false" customHeight="false" outlineLevel="0" collapsed="false">
      <c r="A364" s="67" t="n">
        <v>360</v>
      </c>
      <c r="B364" s="68" t="n">
        <f aca="false">EOMONTH(Input!$C$7,A364)</f>
        <v>53873</v>
      </c>
      <c r="C364" s="67" t="n">
        <f aca="false">DATEDIF(Input!$C$23,$B364,"Y")</f>
        <v>70</v>
      </c>
      <c r="E364" s="69" t="n">
        <f aca="false">IF($B364&gt;Input!$C$28,0,Input!$C$24*(1+Input!$C$26/100)^(DATEDIF(Input!$C$7,$B364,"Y")))</f>
        <v>0</v>
      </c>
      <c r="F364" s="69" t="n">
        <f aca="false">-1*($E364*(Input!$C$11/100))</f>
        <v>-0</v>
      </c>
      <c r="G364" s="69" t="n">
        <f aca="false">-1*($E364*(Input!$C$12/100))</f>
        <v>-0</v>
      </c>
      <c r="H364" s="69" t="n">
        <f aca="false">IF($B364&gt;Input!$C$28,2*(Input!$C$27*(1+Input!$C$14/100)^(DATEDIF(Input!$C$7,$B364,"Y"))),(Input!$C$27*(1+Input!$C$14/100)^(DATEDIF(Input!$C$7,$B364,"Y"))))</f>
        <v>-836.84905185575</v>
      </c>
      <c r="I364" s="69" t="n">
        <f aca="false">IF($B364&gt;Input!$C$28,0,IF($E364*(Input!$C$32/100)&gt;(Input!$C$13/12),-1*(Input!$C$13/12),-1*$E364*(Input!$C$32/100)))</f>
        <v>0</v>
      </c>
      <c r="J364" s="69" t="n">
        <f aca="false">IF($B364&gt;Input!$C$28,0,(-1)*($E364+$H364+$I364)*(Input!$C$9/100))</f>
        <v>0</v>
      </c>
      <c r="K364" s="69" t="n">
        <f aca="false">IF($B364&gt;Input!$C$28,0,(-1)*($E364+$H364+$I364)*(Input!$C$10/100))</f>
        <v>0</v>
      </c>
      <c r="L364" s="69" t="n">
        <f aca="false">$E364+$F364+$G364+$H364+$I364+$J364+$K364</f>
        <v>-836.84905185575</v>
      </c>
    </row>
    <row r="365" customFormat="false" ht="12.8" hidden="false" customHeight="false" outlineLevel="0" collapsed="false">
      <c r="A365" s="67" t="n">
        <v>361</v>
      </c>
      <c r="B365" s="68" t="n">
        <f aca="false">EOMONTH(Input!$C$7,A365)</f>
        <v>53904</v>
      </c>
      <c r="C365" s="67" t="n">
        <f aca="false">DATEDIF(Input!$C$23,$B365,"Y")</f>
        <v>70</v>
      </c>
      <c r="E365" s="69" t="n">
        <f aca="false">IF($B365&gt;Input!$C$28,0,Input!$C$24*(1+Input!$C$26/100)^(DATEDIF(Input!$C$7,$B365,"Y")))</f>
        <v>0</v>
      </c>
      <c r="F365" s="69" t="n">
        <f aca="false">-1*($E365*(Input!$C$11/100))</f>
        <v>-0</v>
      </c>
      <c r="G365" s="69" t="n">
        <f aca="false">-1*($E365*(Input!$C$12/100))</f>
        <v>-0</v>
      </c>
      <c r="H365" s="69" t="n">
        <f aca="false">IF($B365&gt;Input!$C$28,2*(Input!$C$27*(1+Input!$C$14/100)^(DATEDIF(Input!$C$7,$B365,"Y"))),(Input!$C$27*(1+Input!$C$14/100)^(DATEDIF(Input!$C$7,$B365,"Y"))))</f>
        <v>-836.84905185575</v>
      </c>
      <c r="I365" s="69" t="n">
        <f aca="false">IF($B365&gt;Input!$C$28,0,IF($E365*(Input!$C$32/100)&gt;(Input!$C$13/12),-1*(Input!$C$13/12),-1*$E365*(Input!$C$32/100)))</f>
        <v>0</v>
      </c>
      <c r="J365" s="69" t="n">
        <f aca="false">IF($B365&gt;Input!$C$28,0,(-1)*($E365+$H365+$I365)*(Input!$C$9/100))</f>
        <v>0</v>
      </c>
      <c r="K365" s="69" t="n">
        <f aca="false">IF($B365&gt;Input!$C$28,0,(-1)*($E365+$H365+$I365)*(Input!$C$10/100))</f>
        <v>0</v>
      </c>
      <c r="L365" s="69" t="n">
        <f aca="false">$E365+$F365+$G365+$H365+$I365+$J365+$K365</f>
        <v>-836.84905185575</v>
      </c>
    </row>
    <row r="366" customFormat="false" ht="12.8" hidden="false" customHeight="false" outlineLevel="0" collapsed="false">
      <c r="A366" s="67" t="n">
        <v>362</v>
      </c>
      <c r="B366" s="68" t="n">
        <f aca="false">EOMONTH(Input!$C$7,A366)</f>
        <v>53935</v>
      </c>
      <c r="C366" s="67" t="n">
        <f aca="false">DATEDIF(Input!$C$23,$B366,"Y")</f>
        <v>70</v>
      </c>
      <c r="E366" s="69" t="n">
        <f aca="false">IF($B366&gt;Input!$C$28,0,Input!$C$24*(1+Input!$C$26/100)^(DATEDIF(Input!$C$7,$B366,"Y")))</f>
        <v>0</v>
      </c>
      <c r="F366" s="69" t="n">
        <f aca="false">-1*($E366*(Input!$C$11/100))</f>
        <v>-0</v>
      </c>
      <c r="G366" s="69" t="n">
        <f aca="false">-1*($E366*(Input!$C$12/100))</f>
        <v>-0</v>
      </c>
      <c r="H366" s="69" t="n">
        <f aca="false">IF($B366&gt;Input!$C$28,2*(Input!$C$27*(1+Input!$C$14/100)^(DATEDIF(Input!$C$7,$B366,"Y"))),(Input!$C$27*(1+Input!$C$14/100)^(DATEDIF(Input!$C$7,$B366,"Y"))))</f>
        <v>-836.84905185575</v>
      </c>
      <c r="I366" s="69" t="n">
        <f aca="false">IF($B366&gt;Input!$C$28,0,IF($E366*(Input!$C$32/100)&gt;(Input!$C$13/12),-1*(Input!$C$13/12),-1*$E366*(Input!$C$32/100)))</f>
        <v>0</v>
      </c>
      <c r="J366" s="69" t="n">
        <f aca="false">IF($B366&gt;Input!$C$28,0,(-1)*($E366+$H366+$I366)*(Input!$C$9/100))</f>
        <v>0</v>
      </c>
      <c r="K366" s="69" t="n">
        <f aca="false">IF($B366&gt;Input!$C$28,0,(-1)*($E366+$H366+$I366)*(Input!$C$10/100))</f>
        <v>0</v>
      </c>
      <c r="L366" s="69" t="n">
        <f aca="false">$E366+$F366+$G366+$H366+$I366+$J366+$K366</f>
        <v>-836.84905185575</v>
      </c>
    </row>
    <row r="367" customFormat="false" ht="12.8" hidden="false" customHeight="false" outlineLevel="0" collapsed="false">
      <c r="A367" s="67" t="n">
        <v>363</v>
      </c>
      <c r="B367" s="68" t="n">
        <f aca="false">EOMONTH(Input!$C$7,A367)</f>
        <v>53965</v>
      </c>
      <c r="C367" s="67" t="n">
        <f aca="false">DATEDIF(Input!$C$23,$B367,"Y")</f>
        <v>70</v>
      </c>
      <c r="E367" s="69" t="n">
        <f aca="false">IF($B367&gt;Input!$C$28,0,Input!$C$24*(1+Input!$C$26/100)^(DATEDIF(Input!$C$7,$B367,"Y")))</f>
        <v>0</v>
      </c>
      <c r="F367" s="69" t="n">
        <f aca="false">-1*($E367*(Input!$C$11/100))</f>
        <v>-0</v>
      </c>
      <c r="G367" s="69" t="n">
        <f aca="false">-1*($E367*(Input!$C$12/100))</f>
        <v>-0</v>
      </c>
      <c r="H367" s="69" t="n">
        <f aca="false">IF($B367&gt;Input!$C$28,2*(Input!$C$27*(1+Input!$C$14/100)^(DATEDIF(Input!$C$7,$B367,"Y"))),(Input!$C$27*(1+Input!$C$14/100)^(DATEDIF(Input!$C$7,$B367,"Y"))))</f>
        <v>-836.84905185575</v>
      </c>
      <c r="I367" s="69" t="n">
        <f aca="false">IF($B367&gt;Input!$C$28,0,IF($E367*(Input!$C$32/100)&gt;(Input!$C$13/12),-1*(Input!$C$13/12),-1*$E367*(Input!$C$32/100)))</f>
        <v>0</v>
      </c>
      <c r="J367" s="69" t="n">
        <f aca="false">IF($B367&gt;Input!$C$28,0,(-1)*($E367+$H367+$I367)*(Input!$C$9/100))</f>
        <v>0</v>
      </c>
      <c r="K367" s="69" t="n">
        <f aca="false">IF($B367&gt;Input!$C$28,0,(-1)*($E367+$H367+$I367)*(Input!$C$10/100))</f>
        <v>0</v>
      </c>
      <c r="L367" s="69" t="n">
        <f aca="false">$E367+$F367+$G367+$H367+$I367+$J367+$K367</f>
        <v>-836.84905185575</v>
      </c>
    </row>
    <row r="368" customFormat="false" ht="12.8" hidden="false" customHeight="false" outlineLevel="0" collapsed="false">
      <c r="A368" s="67" t="n">
        <v>364</v>
      </c>
      <c r="B368" s="68" t="n">
        <f aca="false">EOMONTH(Input!$C$7,A368)</f>
        <v>53996</v>
      </c>
      <c r="C368" s="67" t="n">
        <f aca="false">DATEDIF(Input!$C$23,$B368,"Y")</f>
        <v>70</v>
      </c>
      <c r="E368" s="69" t="n">
        <f aca="false">IF($B368&gt;Input!$C$28,0,Input!$C$24*(1+Input!$C$26/100)^(DATEDIF(Input!$C$7,$B368,"Y")))</f>
        <v>0</v>
      </c>
      <c r="F368" s="69" t="n">
        <f aca="false">-1*($E368*(Input!$C$11/100))</f>
        <v>-0</v>
      </c>
      <c r="G368" s="69" t="n">
        <f aca="false">-1*($E368*(Input!$C$12/100))</f>
        <v>-0</v>
      </c>
      <c r="H368" s="69" t="n">
        <f aca="false">IF($B368&gt;Input!$C$28,2*(Input!$C$27*(1+Input!$C$14/100)^(DATEDIF(Input!$C$7,$B368,"Y"))),(Input!$C$27*(1+Input!$C$14/100)^(DATEDIF(Input!$C$7,$B368,"Y"))))</f>
        <v>-836.84905185575</v>
      </c>
      <c r="I368" s="69" t="n">
        <f aca="false">IF($B368&gt;Input!$C$28,0,IF($E368*(Input!$C$32/100)&gt;(Input!$C$13/12),-1*(Input!$C$13/12),-1*$E368*(Input!$C$32/100)))</f>
        <v>0</v>
      </c>
      <c r="J368" s="69" t="n">
        <f aca="false">IF($B368&gt;Input!$C$28,0,(-1)*($E368+$H368+$I368)*(Input!$C$9/100))</f>
        <v>0</v>
      </c>
      <c r="K368" s="69" t="n">
        <f aca="false">IF($B368&gt;Input!$C$28,0,(-1)*($E368+$H368+$I368)*(Input!$C$10/100))</f>
        <v>0</v>
      </c>
      <c r="L368" s="69" t="n">
        <f aca="false">$E368+$F368+$G368+$H368+$I368+$J368+$K368</f>
        <v>-836.84905185575</v>
      </c>
    </row>
    <row r="369" customFormat="false" ht="12.8" hidden="false" customHeight="false" outlineLevel="0" collapsed="false">
      <c r="A369" s="67" t="n">
        <v>365</v>
      </c>
      <c r="B369" s="68" t="n">
        <f aca="false">EOMONTH(Input!$C$7,A369)</f>
        <v>54026</v>
      </c>
      <c r="C369" s="67" t="n">
        <f aca="false">DATEDIF(Input!$C$23,$B369,"Y")</f>
        <v>70</v>
      </c>
      <c r="E369" s="69" t="n">
        <f aca="false">IF($B369&gt;Input!$C$28,0,Input!$C$24*(1+Input!$C$26/100)^(DATEDIF(Input!$C$7,$B369,"Y")))</f>
        <v>0</v>
      </c>
      <c r="F369" s="69" t="n">
        <f aca="false">-1*($E369*(Input!$C$11/100))</f>
        <v>-0</v>
      </c>
      <c r="G369" s="69" t="n">
        <f aca="false">-1*($E369*(Input!$C$12/100))</f>
        <v>-0</v>
      </c>
      <c r="H369" s="69" t="n">
        <f aca="false">IF($B369&gt;Input!$C$28,2*(Input!$C$27*(1+Input!$C$14/100)^(DATEDIF(Input!$C$7,$B369,"Y"))),(Input!$C$27*(1+Input!$C$14/100)^(DATEDIF(Input!$C$7,$B369,"Y"))))</f>
        <v>-836.84905185575</v>
      </c>
      <c r="I369" s="69" t="n">
        <f aca="false">IF($B369&gt;Input!$C$28,0,IF($E369*(Input!$C$32/100)&gt;(Input!$C$13/12),-1*(Input!$C$13/12),-1*$E369*(Input!$C$32/100)))</f>
        <v>0</v>
      </c>
      <c r="J369" s="69" t="n">
        <f aca="false">IF($B369&gt;Input!$C$28,0,(-1)*($E369+$H369+$I369)*(Input!$C$9/100))</f>
        <v>0</v>
      </c>
      <c r="K369" s="69" t="n">
        <f aca="false">IF($B369&gt;Input!$C$28,0,(-1)*($E369+$H369+$I369)*(Input!$C$10/100))</f>
        <v>0</v>
      </c>
      <c r="L369" s="69" t="n">
        <f aca="false">$E369+$F369+$G369+$H369+$I369+$J369+$K369</f>
        <v>-836.84905185575</v>
      </c>
    </row>
    <row r="370" customFormat="false" ht="12.8" hidden="false" customHeight="false" outlineLevel="0" collapsed="false">
      <c r="A370" s="67" t="n">
        <v>366</v>
      </c>
      <c r="B370" s="68" t="n">
        <f aca="false">EOMONTH(Input!$C$7,A370)</f>
        <v>54057</v>
      </c>
      <c r="C370" s="67" t="n">
        <f aca="false">DATEDIF(Input!$C$23,$B370,"Y")</f>
        <v>70</v>
      </c>
      <c r="E370" s="69" t="n">
        <f aca="false">IF($B370&gt;Input!$C$28,0,Input!$C$24*(1+Input!$C$26/100)^(DATEDIF(Input!$C$7,$B370,"Y")))</f>
        <v>0</v>
      </c>
      <c r="F370" s="69" t="n">
        <f aca="false">-1*($E370*(Input!$C$11/100))</f>
        <v>-0</v>
      </c>
      <c r="G370" s="69" t="n">
        <f aca="false">-1*($E370*(Input!$C$12/100))</f>
        <v>-0</v>
      </c>
      <c r="H370" s="69" t="n">
        <f aca="false">IF($B370&gt;Input!$C$28,2*(Input!$C$27*(1+Input!$C$14/100)^(DATEDIF(Input!$C$7,$B370,"Y"))),(Input!$C$27*(1+Input!$C$14/100)^(DATEDIF(Input!$C$7,$B370,"Y"))))</f>
        <v>-836.84905185575</v>
      </c>
      <c r="I370" s="69" t="n">
        <f aca="false">IF($B370&gt;Input!$C$28,0,IF($E370*(Input!$C$32/100)&gt;(Input!$C$13/12),-1*(Input!$C$13/12),-1*$E370*(Input!$C$32/100)))</f>
        <v>0</v>
      </c>
      <c r="J370" s="69" t="n">
        <f aca="false">IF($B370&gt;Input!$C$28,0,(-1)*($E370+$H370+$I370)*(Input!$C$9/100))</f>
        <v>0</v>
      </c>
      <c r="K370" s="69" t="n">
        <f aca="false">IF($B370&gt;Input!$C$28,0,(-1)*($E370+$H370+$I370)*(Input!$C$10/100))</f>
        <v>0</v>
      </c>
      <c r="L370" s="69" t="n">
        <f aca="false">$E370+$F370+$G370+$H370+$I370+$J370+$K370</f>
        <v>-836.84905185575</v>
      </c>
    </row>
    <row r="371" customFormat="false" ht="12.8" hidden="false" customHeight="false" outlineLevel="0" collapsed="false">
      <c r="A371" s="67" t="n">
        <v>367</v>
      </c>
      <c r="B371" s="68" t="n">
        <f aca="false">EOMONTH(Input!$C$7,A371)</f>
        <v>54088</v>
      </c>
      <c r="C371" s="67" t="n">
        <f aca="false">DATEDIF(Input!$C$23,$B371,"Y")</f>
        <v>70</v>
      </c>
      <c r="E371" s="69" t="n">
        <f aca="false">IF($B371&gt;Input!$C$28,0,Input!$C$24*(1+Input!$C$26/100)^(DATEDIF(Input!$C$7,$B371,"Y")))</f>
        <v>0</v>
      </c>
      <c r="F371" s="69" t="n">
        <f aca="false">-1*($E371*(Input!$C$11/100))</f>
        <v>-0</v>
      </c>
      <c r="G371" s="69" t="n">
        <f aca="false">-1*($E371*(Input!$C$12/100))</f>
        <v>-0</v>
      </c>
      <c r="H371" s="69" t="n">
        <f aca="false">IF($B371&gt;Input!$C$28,2*(Input!$C$27*(1+Input!$C$14/100)^(DATEDIF(Input!$C$7,$B371,"Y"))),(Input!$C$27*(1+Input!$C$14/100)^(DATEDIF(Input!$C$7,$B371,"Y"))))</f>
        <v>-836.84905185575</v>
      </c>
      <c r="I371" s="69" t="n">
        <f aca="false">IF($B371&gt;Input!$C$28,0,IF($E371*(Input!$C$32/100)&gt;(Input!$C$13/12),-1*(Input!$C$13/12),-1*$E371*(Input!$C$32/100)))</f>
        <v>0</v>
      </c>
      <c r="J371" s="69" t="n">
        <f aca="false">IF($B371&gt;Input!$C$28,0,(-1)*($E371+$H371+$I371)*(Input!$C$9/100))</f>
        <v>0</v>
      </c>
      <c r="K371" s="69" t="n">
        <f aca="false">IF($B371&gt;Input!$C$28,0,(-1)*($E371+$H371+$I371)*(Input!$C$10/100))</f>
        <v>0</v>
      </c>
      <c r="L371" s="69" t="n">
        <f aca="false">$E371+$F371+$G371+$H371+$I371+$J371+$K371</f>
        <v>-836.84905185575</v>
      </c>
    </row>
    <row r="372" customFormat="false" ht="12.8" hidden="false" customHeight="false" outlineLevel="0" collapsed="false">
      <c r="A372" s="67" t="n">
        <v>368</v>
      </c>
      <c r="B372" s="68" t="n">
        <f aca="false">EOMONTH(Input!$C$7,A372)</f>
        <v>54117</v>
      </c>
      <c r="C372" s="67" t="n">
        <f aca="false">DATEDIF(Input!$C$23,$B372,"Y")</f>
        <v>70</v>
      </c>
      <c r="E372" s="69" t="n">
        <f aca="false">IF($B372&gt;Input!$C$28,0,Input!$C$24*(1+Input!$C$26/100)^(DATEDIF(Input!$C$7,$B372,"Y")))</f>
        <v>0</v>
      </c>
      <c r="F372" s="69" t="n">
        <f aca="false">-1*($E372*(Input!$C$11/100))</f>
        <v>-0</v>
      </c>
      <c r="G372" s="69" t="n">
        <f aca="false">-1*($E372*(Input!$C$12/100))</f>
        <v>-0</v>
      </c>
      <c r="H372" s="69" t="n">
        <f aca="false">IF($B372&gt;Input!$C$28,2*(Input!$C$27*(1+Input!$C$14/100)^(DATEDIF(Input!$C$7,$B372,"Y"))),(Input!$C$27*(1+Input!$C$14/100)^(DATEDIF(Input!$C$7,$B372,"Y"))))</f>
        <v>-836.84905185575</v>
      </c>
      <c r="I372" s="69" t="n">
        <f aca="false">IF($B372&gt;Input!$C$28,0,IF($E372*(Input!$C$32/100)&gt;(Input!$C$13/12),-1*(Input!$C$13/12),-1*$E372*(Input!$C$32/100)))</f>
        <v>0</v>
      </c>
      <c r="J372" s="69" t="n">
        <f aca="false">IF($B372&gt;Input!$C$28,0,(-1)*($E372+$H372+$I372)*(Input!$C$9/100))</f>
        <v>0</v>
      </c>
      <c r="K372" s="69" t="n">
        <f aca="false">IF($B372&gt;Input!$C$28,0,(-1)*($E372+$H372+$I372)*(Input!$C$10/100))</f>
        <v>0</v>
      </c>
      <c r="L372" s="69" t="n">
        <f aca="false">$E372+$F372+$G372+$H372+$I372+$J372+$K372</f>
        <v>-836.84905185575</v>
      </c>
    </row>
    <row r="373" customFormat="false" ht="12.8" hidden="false" customHeight="false" outlineLevel="0" collapsed="false">
      <c r="A373" s="67" t="n">
        <v>369</v>
      </c>
      <c r="B373" s="68" t="n">
        <f aca="false">EOMONTH(Input!$C$7,A373)</f>
        <v>54148</v>
      </c>
      <c r="C373" s="67" t="n">
        <f aca="false">DATEDIF(Input!$C$23,$B373,"Y")</f>
        <v>70</v>
      </c>
      <c r="E373" s="69" t="n">
        <f aca="false">IF($B373&gt;Input!$C$28,0,Input!$C$24*(1+Input!$C$26/100)^(DATEDIF(Input!$C$7,$B373,"Y")))</f>
        <v>0</v>
      </c>
      <c r="F373" s="69" t="n">
        <f aca="false">-1*($E373*(Input!$C$11/100))</f>
        <v>-0</v>
      </c>
      <c r="G373" s="69" t="n">
        <f aca="false">-1*($E373*(Input!$C$12/100))</f>
        <v>-0</v>
      </c>
      <c r="H373" s="69" t="n">
        <f aca="false">IF($B373&gt;Input!$C$28,2*(Input!$C$27*(1+Input!$C$14/100)^(DATEDIF(Input!$C$7,$B373,"Y"))),(Input!$C$27*(1+Input!$C$14/100)^(DATEDIF(Input!$C$7,$B373,"Y"))))</f>
        <v>-836.84905185575</v>
      </c>
      <c r="I373" s="69" t="n">
        <f aca="false">IF($B373&gt;Input!$C$28,0,IF($E373*(Input!$C$32/100)&gt;(Input!$C$13/12),-1*(Input!$C$13/12),-1*$E373*(Input!$C$32/100)))</f>
        <v>0</v>
      </c>
      <c r="J373" s="69" t="n">
        <f aca="false">IF($B373&gt;Input!$C$28,0,(-1)*($E373+$H373+$I373)*(Input!$C$9/100))</f>
        <v>0</v>
      </c>
      <c r="K373" s="69" t="n">
        <f aca="false">IF($B373&gt;Input!$C$28,0,(-1)*($E373+$H373+$I373)*(Input!$C$10/100))</f>
        <v>0</v>
      </c>
      <c r="L373" s="69" t="n">
        <f aca="false">$E373+$F373+$G373+$H373+$I373+$J373+$K373</f>
        <v>-836.84905185575</v>
      </c>
    </row>
    <row r="374" customFormat="false" ht="12.8" hidden="false" customHeight="false" outlineLevel="0" collapsed="false">
      <c r="A374" s="67" t="n">
        <v>370</v>
      </c>
      <c r="B374" s="68" t="n">
        <f aca="false">EOMONTH(Input!$C$7,A374)</f>
        <v>54178</v>
      </c>
      <c r="C374" s="67" t="n">
        <f aca="false">DATEDIF(Input!$C$23,$B374,"Y")</f>
        <v>70</v>
      </c>
      <c r="E374" s="69" t="n">
        <f aca="false">IF($B374&gt;Input!$C$28,0,Input!$C$24*(1+Input!$C$26/100)^(DATEDIF(Input!$C$7,$B374,"Y")))</f>
        <v>0</v>
      </c>
      <c r="F374" s="69" t="n">
        <f aca="false">-1*($E374*(Input!$C$11/100))</f>
        <v>-0</v>
      </c>
      <c r="G374" s="69" t="n">
        <f aca="false">-1*($E374*(Input!$C$12/100))</f>
        <v>-0</v>
      </c>
      <c r="H374" s="69" t="n">
        <f aca="false">IF($B374&gt;Input!$C$28,2*(Input!$C$27*(1+Input!$C$14/100)^(DATEDIF(Input!$C$7,$B374,"Y"))),(Input!$C$27*(1+Input!$C$14/100)^(DATEDIF(Input!$C$7,$B374,"Y"))))</f>
        <v>-836.84905185575</v>
      </c>
      <c r="I374" s="69" t="n">
        <f aca="false">IF($B374&gt;Input!$C$28,0,IF($E374*(Input!$C$32/100)&gt;(Input!$C$13/12),-1*(Input!$C$13/12),-1*$E374*(Input!$C$32/100)))</f>
        <v>0</v>
      </c>
      <c r="J374" s="69" t="n">
        <f aca="false">IF($B374&gt;Input!$C$28,0,(-1)*($E374+$H374+$I374)*(Input!$C$9/100))</f>
        <v>0</v>
      </c>
      <c r="K374" s="69" t="n">
        <f aca="false">IF($B374&gt;Input!$C$28,0,(-1)*($E374+$H374+$I374)*(Input!$C$10/100))</f>
        <v>0</v>
      </c>
      <c r="L374" s="69" t="n">
        <f aca="false">$E374+$F374+$G374+$H374+$I374+$J374+$K374</f>
        <v>-836.84905185575</v>
      </c>
    </row>
    <row r="375" customFormat="false" ht="12.8" hidden="false" customHeight="false" outlineLevel="0" collapsed="false">
      <c r="A375" s="67" t="n">
        <v>371</v>
      </c>
      <c r="B375" s="68" t="n">
        <f aca="false">EOMONTH(Input!$C$7,A375)</f>
        <v>54209</v>
      </c>
      <c r="C375" s="67" t="n">
        <f aca="false">DATEDIF(Input!$C$23,$B375,"Y")</f>
        <v>71</v>
      </c>
      <c r="E375" s="69" t="n">
        <f aca="false">IF($B375&gt;Input!$C$28,0,Input!$C$24*(1+Input!$C$26/100)^(DATEDIF(Input!$C$7,$B375,"Y")))</f>
        <v>0</v>
      </c>
      <c r="F375" s="69" t="n">
        <f aca="false">-1*($E375*(Input!$C$11/100))</f>
        <v>-0</v>
      </c>
      <c r="G375" s="69" t="n">
        <f aca="false">-1*($E375*(Input!$C$12/100))</f>
        <v>-0</v>
      </c>
      <c r="H375" s="69" t="n">
        <f aca="false">IF($B375&gt;Input!$C$28,2*(Input!$C$27*(1+Input!$C$14/100)^(DATEDIF(Input!$C$7,$B375,"Y"))),(Input!$C$27*(1+Input!$C$14/100)^(DATEDIF(Input!$C$7,$B375,"Y"))))</f>
        <v>-836.84905185575</v>
      </c>
      <c r="I375" s="69" t="n">
        <f aca="false">IF($B375&gt;Input!$C$28,0,IF($E375*(Input!$C$32/100)&gt;(Input!$C$13/12),-1*(Input!$C$13/12),-1*$E375*(Input!$C$32/100)))</f>
        <v>0</v>
      </c>
      <c r="J375" s="69" t="n">
        <f aca="false">IF($B375&gt;Input!$C$28,0,(-1)*($E375+$H375+$I375)*(Input!$C$9/100))</f>
        <v>0</v>
      </c>
      <c r="K375" s="69" t="n">
        <f aca="false">IF($B375&gt;Input!$C$28,0,(-1)*($E375+$H375+$I375)*(Input!$C$10/100))</f>
        <v>0</v>
      </c>
      <c r="L375" s="69" t="n">
        <f aca="false">$E375+$F375+$G375+$H375+$I375+$J375+$K375</f>
        <v>-836.84905185575</v>
      </c>
    </row>
    <row r="376" customFormat="false" ht="12.8" hidden="false" customHeight="false" outlineLevel="0" collapsed="false">
      <c r="A376" s="67" t="n">
        <v>372</v>
      </c>
      <c r="B376" s="68" t="n">
        <f aca="false">EOMONTH(Input!$C$7,A376)</f>
        <v>54239</v>
      </c>
      <c r="C376" s="67" t="n">
        <f aca="false">DATEDIF(Input!$C$23,$B376,"Y")</f>
        <v>71</v>
      </c>
      <c r="E376" s="69" t="n">
        <f aca="false">IF($B376&gt;Input!$C$28,0,Input!$C$24*(1+Input!$C$26/100)^(DATEDIF(Input!$C$7,$B376,"Y")))</f>
        <v>0</v>
      </c>
      <c r="F376" s="69" t="n">
        <f aca="false">-1*($E376*(Input!$C$11/100))</f>
        <v>-0</v>
      </c>
      <c r="G376" s="69" t="n">
        <f aca="false">-1*($E376*(Input!$C$12/100))</f>
        <v>-0</v>
      </c>
      <c r="H376" s="69" t="n">
        <f aca="false">IF($B376&gt;Input!$C$28,2*(Input!$C$27*(1+Input!$C$14/100)^(DATEDIF(Input!$C$7,$B376,"Y"))),(Input!$C$27*(1+Input!$C$14/100)^(DATEDIF(Input!$C$7,$B376,"Y"))))</f>
        <v>-853.586032892865</v>
      </c>
      <c r="I376" s="69" t="n">
        <f aca="false">IF($B376&gt;Input!$C$28,0,IF($E376*(Input!$C$32/100)&gt;(Input!$C$13/12),-1*(Input!$C$13/12),-1*$E376*(Input!$C$32/100)))</f>
        <v>0</v>
      </c>
      <c r="J376" s="69" t="n">
        <f aca="false">IF($B376&gt;Input!$C$28,0,(-1)*($E376+$H376+$I376)*(Input!$C$9/100))</f>
        <v>0</v>
      </c>
      <c r="K376" s="69" t="n">
        <f aca="false">IF($B376&gt;Input!$C$28,0,(-1)*($E376+$H376+$I376)*(Input!$C$10/100))</f>
        <v>0</v>
      </c>
      <c r="L376" s="69" t="n">
        <f aca="false">$E376+$F376+$G376+$H376+$I376+$J376+$K376</f>
        <v>-853.586032892865</v>
      </c>
    </row>
    <row r="377" customFormat="false" ht="12.8" hidden="false" customHeight="false" outlineLevel="0" collapsed="false">
      <c r="A377" s="67" t="n">
        <v>373</v>
      </c>
      <c r="B377" s="68" t="n">
        <f aca="false">EOMONTH(Input!$C$7,A377)</f>
        <v>54270</v>
      </c>
      <c r="C377" s="67" t="n">
        <f aca="false">DATEDIF(Input!$C$23,$B377,"Y")</f>
        <v>71</v>
      </c>
      <c r="E377" s="69" t="n">
        <f aca="false">IF($B377&gt;Input!$C$28,0,Input!$C$24*(1+Input!$C$26/100)^(DATEDIF(Input!$C$7,$B377,"Y")))</f>
        <v>0</v>
      </c>
      <c r="F377" s="69" t="n">
        <f aca="false">-1*($E377*(Input!$C$11/100))</f>
        <v>-0</v>
      </c>
      <c r="G377" s="69" t="n">
        <f aca="false">-1*($E377*(Input!$C$12/100))</f>
        <v>-0</v>
      </c>
      <c r="H377" s="69" t="n">
        <f aca="false">IF($B377&gt;Input!$C$28,2*(Input!$C$27*(1+Input!$C$14/100)^(DATEDIF(Input!$C$7,$B377,"Y"))),(Input!$C$27*(1+Input!$C$14/100)^(DATEDIF(Input!$C$7,$B377,"Y"))))</f>
        <v>-853.586032892865</v>
      </c>
      <c r="I377" s="69" t="n">
        <f aca="false">IF($B377&gt;Input!$C$28,0,IF($E377*(Input!$C$32/100)&gt;(Input!$C$13/12),-1*(Input!$C$13/12),-1*$E377*(Input!$C$32/100)))</f>
        <v>0</v>
      </c>
      <c r="J377" s="69" t="n">
        <f aca="false">IF($B377&gt;Input!$C$28,0,(-1)*($E377+$H377+$I377)*(Input!$C$9/100))</f>
        <v>0</v>
      </c>
      <c r="K377" s="69" t="n">
        <f aca="false">IF($B377&gt;Input!$C$28,0,(-1)*($E377+$H377+$I377)*(Input!$C$10/100))</f>
        <v>0</v>
      </c>
      <c r="L377" s="69" t="n">
        <f aca="false">$E377+$F377+$G377+$H377+$I377+$J377+$K377</f>
        <v>-853.586032892865</v>
      </c>
    </row>
    <row r="378" customFormat="false" ht="12.8" hidden="false" customHeight="false" outlineLevel="0" collapsed="false">
      <c r="A378" s="67" t="n">
        <v>374</v>
      </c>
      <c r="B378" s="68" t="n">
        <f aca="false">EOMONTH(Input!$C$7,A378)</f>
        <v>54301</v>
      </c>
      <c r="C378" s="67" t="n">
        <f aca="false">DATEDIF(Input!$C$23,$B378,"Y")</f>
        <v>71</v>
      </c>
      <c r="E378" s="69" t="n">
        <f aca="false">IF($B378&gt;Input!$C$28,0,Input!$C$24*(1+Input!$C$26/100)^(DATEDIF(Input!$C$7,$B378,"Y")))</f>
        <v>0</v>
      </c>
      <c r="F378" s="69" t="n">
        <f aca="false">-1*($E378*(Input!$C$11/100))</f>
        <v>-0</v>
      </c>
      <c r="G378" s="69" t="n">
        <f aca="false">-1*($E378*(Input!$C$12/100))</f>
        <v>-0</v>
      </c>
      <c r="H378" s="69" t="n">
        <f aca="false">IF($B378&gt;Input!$C$28,2*(Input!$C$27*(1+Input!$C$14/100)^(DATEDIF(Input!$C$7,$B378,"Y"))),(Input!$C$27*(1+Input!$C$14/100)^(DATEDIF(Input!$C$7,$B378,"Y"))))</f>
        <v>-853.586032892865</v>
      </c>
      <c r="I378" s="69" t="n">
        <f aca="false">IF($B378&gt;Input!$C$28,0,IF($E378*(Input!$C$32/100)&gt;(Input!$C$13/12),-1*(Input!$C$13/12),-1*$E378*(Input!$C$32/100)))</f>
        <v>0</v>
      </c>
      <c r="J378" s="69" t="n">
        <f aca="false">IF($B378&gt;Input!$C$28,0,(-1)*($E378+$H378+$I378)*(Input!$C$9/100))</f>
        <v>0</v>
      </c>
      <c r="K378" s="69" t="n">
        <f aca="false">IF($B378&gt;Input!$C$28,0,(-1)*($E378+$H378+$I378)*(Input!$C$10/100))</f>
        <v>0</v>
      </c>
      <c r="L378" s="69" t="n">
        <f aca="false">$E378+$F378+$G378+$H378+$I378+$J378+$K378</f>
        <v>-853.586032892865</v>
      </c>
    </row>
    <row r="379" customFormat="false" ht="12.8" hidden="false" customHeight="false" outlineLevel="0" collapsed="false">
      <c r="A379" s="67" t="n">
        <v>375</v>
      </c>
      <c r="B379" s="68" t="n">
        <f aca="false">EOMONTH(Input!$C$7,A379)</f>
        <v>54331</v>
      </c>
      <c r="C379" s="67" t="n">
        <f aca="false">DATEDIF(Input!$C$23,$B379,"Y")</f>
        <v>71</v>
      </c>
      <c r="E379" s="69" t="n">
        <f aca="false">IF($B379&gt;Input!$C$28,0,Input!$C$24*(1+Input!$C$26/100)^(DATEDIF(Input!$C$7,$B379,"Y")))</f>
        <v>0</v>
      </c>
      <c r="F379" s="69" t="n">
        <f aca="false">-1*($E379*(Input!$C$11/100))</f>
        <v>-0</v>
      </c>
      <c r="G379" s="69" t="n">
        <f aca="false">-1*($E379*(Input!$C$12/100))</f>
        <v>-0</v>
      </c>
      <c r="H379" s="69" t="n">
        <f aca="false">IF($B379&gt;Input!$C$28,2*(Input!$C$27*(1+Input!$C$14/100)^(DATEDIF(Input!$C$7,$B379,"Y"))),(Input!$C$27*(1+Input!$C$14/100)^(DATEDIF(Input!$C$7,$B379,"Y"))))</f>
        <v>-853.586032892865</v>
      </c>
      <c r="I379" s="69" t="n">
        <f aca="false">IF($B379&gt;Input!$C$28,0,IF($E379*(Input!$C$32/100)&gt;(Input!$C$13/12),-1*(Input!$C$13/12),-1*$E379*(Input!$C$32/100)))</f>
        <v>0</v>
      </c>
      <c r="J379" s="69" t="n">
        <f aca="false">IF($B379&gt;Input!$C$28,0,(-1)*($E379+$H379+$I379)*(Input!$C$9/100))</f>
        <v>0</v>
      </c>
      <c r="K379" s="69" t="n">
        <f aca="false">IF($B379&gt;Input!$C$28,0,(-1)*($E379+$H379+$I379)*(Input!$C$10/100))</f>
        <v>0</v>
      </c>
      <c r="L379" s="69" t="n">
        <f aca="false">$E379+$F379+$G379+$H379+$I379+$J379+$K379</f>
        <v>-853.586032892865</v>
      </c>
    </row>
    <row r="380" customFormat="false" ht="12.8" hidden="false" customHeight="false" outlineLevel="0" collapsed="false">
      <c r="A380" s="67" t="n">
        <v>376</v>
      </c>
      <c r="B380" s="68" t="n">
        <f aca="false">EOMONTH(Input!$C$7,A380)</f>
        <v>54362</v>
      </c>
      <c r="C380" s="67" t="n">
        <f aca="false">DATEDIF(Input!$C$23,$B380,"Y")</f>
        <v>71</v>
      </c>
      <c r="E380" s="69" t="n">
        <f aca="false">IF($B380&gt;Input!$C$28,0,Input!$C$24*(1+Input!$C$26/100)^(DATEDIF(Input!$C$7,$B380,"Y")))</f>
        <v>0</v>
      </c>
      <c r="F380" s="69" t="n">
        <f aca="false">-1*($E380*(Input!$C$11/100))</f>
        <v>-0</v>
      </c>
      <c r="G380" s="69" t="n">
        <f aca="false">-1*($E380*(Input!$C$12/100))</f>
        <v>-0</v>
      </c>
      <c r="H380" s="69" t="n">
        <f aca="false">IF($B380&gt;Input!$C$28,2*(Input!$C$27*(1+Input!$C$14/100)^(DATEDIF(Input!$C$7,$B380,"Y"))),(Input!$C$27*(1+Input!$C$14/100)^(DATEDIF(Input!$C$7,$B380,"Y"))))</f>
        <v>-853.586032892865</v>
      </c>
      <c r="I380" s="69" t="n">
        <f aca="false">IF($B380&gt;Input!$C$28,0,IF($E380*(Input!$C$32/100)&gt;(Input!$C$13/12),-1*(Input!$C$13/12),-1*$E380*(Input!$C$32/100)))</f>
        <v>0</v>
      </c>
      <c r="J380" s="69" t="n">
        <f aca="false">IF($B380&gt;Input!$C$28,0,(-1)*($E380+$H380+$I380)*(Input!$C$9/100))</f>
        <v>0</v>
      </c>
      <c r="K380" s="69" t="n">
        <f aca="false">IF($B380&gt;Input!$C$28,0,(-1)*($E380+$H380+$I380)*(Input!$C$10/100))</f>
        <v>0</v>
      </c>
      <c r="L380" s="69" t="n">
        <f aca="false">$E380+$F380+$G380+$H380+$I380+$J380+$K380</f>
        <v>-853.586032892865</v>
      </c>
    </row>
    <row r="381" customFormat="false" ht="12.8" hidden="false" customHeight="false" outlineLevel="0" collapsed="false">
      <c r="A381" s="67" t="n">
        <v>377</v>
      </c>
      <c r="B381" s="68" t="n">
        <f aca="false">EOMONTH(Input!$C$7,A381)</f>
        <v>54392</v>
      </c>
      <c r="C381" s="67" t="n">
        <f aca="false">DATEDIF(Input!$C$23,$B381,"Y")</f>
        <v>71</v>
      </c>
      <c r="E381" s="69" t="n">
        <f aca="false">IF($B381&gt;Input!$C$28,0,Input!$C$24*(1+Input!$C$26/100)^(DATEDIF(Input!$C$7,$B381,"Y")))</f>
        <v>0</v>
      </c>
      <c r="F381" s="69" t="n">
        <f aca="false">-1*($E381*(Input!$C$11/100))</f>
        <v>-0</v>
      </c>
      <c r="G381" s="69" t="n">
        <f aca="false">-1*($E381*(Input!$C$12/100))</f>
        <v>-0</v>
      </c>
      <c r="H381" s="69" t="n">
        <f aca="false">IF($B381&gt;Input!$C$28,2*(Input!$C$27*(1+Input!$C$14/100)^(DATEDIF(Input!$C$7,$B381,"Y"))),(Input!$C$27*(1+Input!$C$14/100)^(DATEDIF(Input!$C$7,$B381,"Y"))))</f>
        <v>-853.586032892865</v>
      </c>
      <c r="I381" s="69" t="n">
        <f aca="false">IF($B381&gt;Input!$C$28,0,IF($E381*(Input!$C$32/100)&gt;(Input!$C$13/12),-1*(Input!$C$13/12),-1*$E381*(Input!$C$32/100)))</f>
        <v>0</v>
      </c>
      <c r="J381" s="69" t="n">
        <f aca="false">IF($B381&gt;Input!$C$28,0,(-1)*($E381+$H381+$I381)*(Input!$C$9/100))</f>
        <v>0</v>
      </c>
      <c r="K381" s="69" t="n">
        <f aca="false">IF($B381&gt;Input!$C$28,0,(-1)*($E381+$H381+$I381)*(Input!$C$10/100))</f>
        <v>0</v>
      </c>
      <c r="L381" s="69" t="n">
        <f aca="false">$E381+$F381+$G381+$H381+$I381+$J381+$K381</f>
        <v>-853.586032892865</v>
      </c>
    </row>
    <row r="382" customFormat="false" ht="12.8" hidden="false" customHeight="false" outlineLevel="0" collapsed="false">
      <c r="A382" s="67" t="n">
        <v>378</v>
      </c>
      <c r="B382" s="68" t="n">
        <f aca="false">EOMONTH(Input!$C$7,A382)</f>
        <v>54423</v>
      </c>
      <c r="C382" s="67" t="n">
        <f aca="false">DATEDIF(Input!$C$23,$B382,"Y")</f>
        <v>71</v>
      </c>
      <c r="E382" s="69" t="n">
        <f aca="false">IF($B382&gt;Input!$C$28,0,Input!$C$24*(1+Input!$C$26/100)^(DATEDIF(Input!$C$7,$B382,"Y")))</f>
        <v>0</v>
      </c>
      <c r="F382" s="69" t="n">
        <f aca="false">-1*($E382*(Input!$C$11/100))</f>
        <v>-0</v>
      </c>
      <c r="G382" s="69" t="n">
        <f aca="false">-1*($E382*(Input!$C$12/100))</f>
        <v>-0</v>
      </c>
      <c r="H382" s="69" t="n">
        <f aca="false">IF($B382&gt;Input!$C$28,2*(Input!$C$27*(1+Input!$C$14/100)^(DATEDIF(Input!$C$7,$B382,"Y"))),(Input!$C$27*(1+Input!$C$14/100)^(DATEDIF(Input!$C$7,$B382,"Y"))))</f>
        <v>-853.586032892865</v>
      </c>
      <c r="I382" s="69" t="n">
        <f aca="false">IF($B382&gt;Input!$C$28,0,IF($E382*(Input!$C$32/100)&gt;(Input!$C$13/12),-1*(Input!$C$13/12),-1*$E382*(Input!$C$32/100)))</f>
        <v>0</v>
      </c>
      <c r="J382" s="69" t="n">
        <f aca="false">IF($B382&gt;Input!$C$28,0,(-1)*($E382+$H382+$I382)*(Input!$C$9/100))</f>
        <v>0</v>
      </c>
      <c r="K382" s="69" t="n">
        <f aca="false">IF($B382&gt;Input!$C$28,0,(-1)*($E382+$H382+$I382)*(Input!$C$10/100))</f>
        <v>0</v>
      </c>
      <c r="L382" s="69" t="n">
        <f aca="false">$E382+$F382+$G382+$H382+$I382+$J382+$K382</f>
        <v>-853.586032892865</v>
      </c>
    </row>
    <row r="383" customFormat="false" ht="12.8" hidden="false" customHeight="false" outlineLevel="0" collapsed="false">
      <c r="A383" s="67" t="n">
        <v>379</v>
      </c>
      <c r="B383" s="68" t="n">
        <f aca="false">EOMONTH(Input!$C$7,A383)</f>
        <v>54454</v>
      </c>
      <c r="C383" s="67" t="n">
        <f aca="false">DATEDIF(Input!$C$23,$B383,"Y")</f>
        <v>71</v>
      </c>
      <c r="E383" s="69" t="n">
        <f aca="false">IF($B383&gt;Input!$C$28,0,Input!$C$24*(1+Input!$C$26/100)^(DATEDIF(Input!$C$7,$B383,"Y")))</f>
        <v>0</v>
      </c>
      <c r="F383" s="69" t="n">
        <f aca="false">-1*($E383*(Input!$C$11/100))</f>
        <v>-0</v>
      </c>
      <c r="G383" s="69" t="n">
        <f aca="false">-1*($E383*(Input!$C$12/100))</f>
        <v>-0</v>
      </c>
      <c r="H383" s="69" t="n">
        <f aca="false">IF($B383&gt;Input!$C$28,2*(Input!$C$27*(1+Input!$C$14/100)^(DATEDIF(Input!$C$7,$B383,"Y"))),(Input!$C$27*(1+Input!$C$14/100)^(DATEDIF(Input!$C$7,$B383,"Y"))))</f>
        <v>-853.586032892865</v>
      </c>
      <c r="I383" s="69" t="n">
        <f aca="false">IF($B383&gt;Input!$C$28,0,IF($E383*(Input!$C$32/100)&gt;(Input!$C$13/12),-1*(Input!$C$13/12),-1*$E383*(Input!$C$32/100)))</f>
        <v>0</v>
      </c>
      <c r="J383" s="69" t="n">
        <f aca="false">IF($B383&gt;Input!$C$28,0,(-1)*($E383+$H383+$I383)*(Input!$C$9/100))</f>
        <v>0</v>
      </c>
      <c r="K383" s="69" t="n">
        <f aca="false">IF($B383&gt;Input!$C$28,0,(-1)*($E383+$H383+$I383)*(Input!$C$10/100))</f>
        <v>0</v>
      </c>
      <c r="L383" s="69" t="n">
        <f aca="false">$E383+$F383+$G383+$H383+$I383+$J383+$K383</f>
        <v>-853.586032892865</v>
      </c>
    </row>
    <row r="384" customFormat="false" ht="12.8" hidden="false" customHeight="false" outlineLevel="0" collapsed="false">
      <c r="A384" s="67" t="n">
        <v>380</v>
      </c>
      <c r="B384" s="68" t="n">
        <f aca="false">EOMONTH(Input!$C$7,A384)</f>
        <v>54482</v>
      </c>
      <c r="C384" s="67" t="n">
        <f aca="false">DATEDIF(Input!$C$23,$B384,"Y")</f>
        <v>71</v>
      </c>
      <c r="E384" s="69" t="n">
        <f aca="false">IF($B384&gt;Input!$C$28,0,Input!$C$24*(1+Input!$C$26/100)^(DATEDIF(Input!$C$7,$B384,"Y")))</f>
        <v>0</v>
      </c>
      <c r="F384" s="69" t="n">
        <f aca="false">-1*($E384*(Input!$C$11/100))</f>
        <v>-0</v>
      </c>
      <c r="G384" s="69" t="n">
        <f aca="false">-1*($E384*(Input!$C$12/100))</f>
        <v>-0</v>
      </c>
      <c r="H384" s="69" t="n">
        <f aca="false">IF($B384&gt;Input!$C$28,2*(Input!$C$27*(1+Input!$C$14/100)^(DATEDIF(Input!$C$7,$B384,"Y"))),(Input!$C$27*(1+Input!$C$14/100)^(DATEDIF(Input!$C$7,$B384,"Y"))))</f>
        <v>-853.586032892865</v>
      </c>
      <c r="I384" s="69" t="n">
        <f aca="false">IF($B384&gt;Input!$C$28,0,IF($E384*(Input!$C$32/100)&gt;(Input!$C$13/12),-1*(Input!$C$13/12),-1*$E384*(Input!$C$32/100)))</f>
        <v>0</v>
      </c>
      <c r="J384" s="69" t="n">
        <f aca="false">IF($B384&gt;Input!$C$28,0,(-1)*($E384+$H384+$I384)*(Input!$C$9/100))</f>
        <v>0</v>
      </c>
      <c r="K384" s="69" t="n">
        <f aca="false">IF($B384&gt;Input!$C$28,0,(-1)*($E384+$H384+$I384)*(Input!$C$10/100))</f>
        <v>0</v>
      </c>
      <c r="L384" s="69" t="n">
        <f aca="false">$E384+$F384+$G384+$H384+$I384+$J384+$K384</f>
        <v>-853.586032892865</v>
      </c>
    </row>
    <row r="385" customFormat="false" ht="12.8" hidden="false" customHeight="false" outlineLevel="0" collapsed="false">
      <c r="A385" s="67" t="n">
        <v>381</v>
      </c>
      <c r="B385" s="68" t="n">
        <f aca="false">EOMONTH(Input!$C$7,A385)</f>
        <v>54513</v>
      </c>
      <c r="C385" s="67" t="n">
        <f aca="false">DATEDIF(Input!$C$23,$B385,"Y")</f>
        <v>71</v>
      </c>
      <c r="E385" s="69" t="n">
        <f aca="false">IF($B385&gt;Input!$C$28,0,Input!$C$24*(1+Input!$C$26/100)^(DATEDIF(Input!$C$7,$B385,"Y")))</f>
        <v>0</v>
      </c>
      <c r="F385" s="69" t="n">
        <f aca="false">-1*($E385*(Input!$C$11/100))</f>
        <v>-0</v>
      </c>
      <c r="G385" s="69" t="n">
        <f aca="false">-1*($E385*(Input!$C$12/100))</f>
        <v>-0</v>
      </c>
      <c r="H385" s="69" t="n">
        <f aca="false">IF($B385&gt;Input!$C$28,2*(Input!$C$27*(1+Input!$C$14/100)^(DATEDIF(Input!$C$7,$B385,"Y"))),(Input!$C$27*(1+Input!$C$14/100)^(DATEDIF(Input!$C$7,$B385,"Y"))))</f>
        <v>-853.586032892865</v>
      </c>
      <c r="I385" s="69" t="n">
        <f aca="false">IF($B385&gt;Input!$C$28,0,IF($E385*(Input!$C$32/100)&gt;(Input!$C$13/12),-1*(Input!$C$13/12),-1*$E385*(Input!$C$32/100)))</f>
        <v>0</v>
      </c>
      <c r="J385" s="69" t="n">
        <f aca="false">IF($B385&gt;Input!$C$28,0,(-1)*($E385+$H385+$I385)*(Input!$C$9/100))</f>
        <v>0</v>
      </c>
      <c r="K385" s="69" t="n">
        <f aca="false">IF($B385&gt;Input!$C$28,0,(-1)*($E385+$H385+$I385)*(Input!$C$10/100))</f>
        <v>0</v>
      </c>
      <c r="L385" s="69" t="n">
        <f aca="false">$E385+$F385+$G385+$H385+$I385+$J385+$K385</f>
        <v>-853.586032892865</v>
      </c>
    </row>
    <row r="386" customFormat="false" ht="12.8" hidden="false" customHeight="false" outlineLevel="0" collapsed="false">
      <c r="A386" s="67" t="n">
        <v>382</v>
      </c>
      <c r="B386" s="68" t="n">
        <f aca="false">EOMONTH(Input!$C$7,A386)</f>
        <v>54543</v>
      </c>
      <c r="C386" s="67" t="n">
        <f aca="false">DATEDIF(Input!$C$23,$B386,"Y")</f>
        <v>71</v>
      </c>
      <c r="E386" s="69" t="n">
        <f aca="false">IF($B386&gt;Input!$C$28,0,Input!$C$24*(1+Input!$C$26/100)^(DATEDIF(Input!$C$7,$B386,"Y")))</f>
        <v>0</v>
      </c>
      <c r="F386" s="69" t="n">
        <f aca="false">-1*($E386*(Input!$C$11/100))</f>
        <v>-0</v>
      </c>
      <c r="G386" s="69" t="n">
        <f aca="false">-1*($E386*(Input!$C$12/100))</f>
        <v>-0</v>
      </c>
      <c r="H386" s="69" t="n">
        <f aca="false">IF($B386&gt;Input!$C$28,2*(Input!$C$27*(1+Input!$C$14/100)^(DATEDIF(Input!$C$7,$B386,"Y"))),(Input!$C$27*(1+Input!$C$14/100)^(DATEDIF(Input!$C$7,$B386,"Y"))))</f>
        <v>-853.586032892865</v>
      </c>
      <c r="I386" s="69" t="n">
        <f aca="false">IF($B386&gt;Input!$C$28,0,IF($E386*(Input!$C$32/100)&gt;(Input!$C$13/12),-1*(Input!$C$13/12),-1*$E386*(Input!$C$32/100)))</f>
        <v>0</v>
      </c>
      <c r="J386" s="69" t="n">
        <f aca="false">IF($B386&gt;Input!$C$28,0,(-1)*($E386+$H386+$I386)*(Input!$C$9/100))</f>
        <v>0</v>
      </c>
      <c r="K386" s="69" t="n">
        <f aca="false">IF($B386&gt;Input!$C$28,0,(-1)*($E386+$H386+$I386)*(Input!$C$10/100))</f>
        <v>0</v>
      </c>
      <c r="L386" s="69" t="n">
        <f aca="false">$E386+$F386+$G386+$H386+$I386+$J386+$K386</f>
        <v>-853.586032892865</v>
      </c>
    </row>
    <row r="387" customFormat="false" ht="12.8" hidden="false" customHeight="false" outlineLevel="0" collapsed="false">
      <c r="A387" s="67" t="n">
        <v>383</v>
      </c>
      <c r="B387" s="68" t="n">
        <f aca="false">EOMONTH(Input!$C$7,A387)</f>
        <v>54574</v>
      </c>
      <c r="C387" s="67" t="n">
        <f aca="false">DATEDIF(Input!$C$23,$B387,"Y")</f>
        <v>72</v>
      </c>
      <c r="E387" s="69" t="n">
        <f aca="false">IF($B387&gt;Input!$C$28,0,Input!$C$24*(1+Input!$C$26/100)^(DATEDIF(Input!$C$7,$B387,"Y")))</f>
        <v>0</v>
      </c>
      <c r="F387" s="69" t="n">
        <f aca="false">-1*($E387*(Input!$C$11/100))</f>
        <v>-0</v>
      </c>
      <c r="G387" s="69" t="n">
        <f aca="false">-1*($E387*(Input!$C$12/100))</f>
        <v>-0</v>
      </c>
      <c r="H387" s="69" t="n">
        <f aca="false">IF($B387&gt;Input!$C$28,2*(Input!$C$27*(1+Input!$C$14/100)^(DATEDIF(Input!$C$7,$B387,"Y"))),(Input!$C$27*(1+Input!$C$14/100)^(DATEDIF(Input!$C$7,$B387,"Y"))))</f>
        <v>-853.586032892865</v>
      </c>
      <c r="I387" s="69" t="n">
        <f aca="false">IF($B387&gt;Input!$C$28,0,IF($E387*(Input!$C$32/100)&gt;(Input!$C$13/12),-1*(Input!$C$13/12),-1*$E387*(Input!$C$32/100)))</f>
        <v>0</v>
      </c>
      <c r="J387" s="69" t="n">
        <f aca="false">IF($B387&gt;Input!$C$28,0,(-1)*($E387+$H387+$I387)*(Input!$C$9/100))</f>
        <v>0</v>
      </c>
      <c r="K387" s="69" t="n">
        <f aca="false">IF($B387&gt;Input!$C$28,0,(-1)*($E387+$H387+$I387)*(Input!$C$10/100))</f>
        <v>0</v>
      </c>
      <c r="L387" s="69" t="n">
        <f aca="false">$E387+$F387+$G387+$H387+$I387+$J387+$K387</f>
        <v>-853.586032892865</v>
      </c>
    </row>
    <row r="388" customFormat="false" ht="12.8" hidden="false" customHeight="false" outlineLevel="0" collapsed="false">
      <c r="A388" s="67" t="n">
        <v>384</v>
      </c>
      <c r="B388" s="68" t="n">
        <f aca="false">EOMONTH(Input!$C$7,A388)</f>
        <v>54604</v>
      </c>
      <c r="C388" s="67" t="n">
        <f aca="false">DATEDIF(Input!$C$23,$B388,"Y")</f>
        <v>72</v>
      </c>
      <c r="E388" s="69" t="n">
        <f aca="false">IF($B388&gt;Input!$C$28,0,Input!$C$24*(1+Input!$C$26/100)^(DATEDIF(Input!$C$7,$B388,"Y")))</f>
        <v>0</v>
      </c>
      <c r="F388" s="69" t="n">
        <f aca="false">-1*($E388*(Input!$C$11/100))</f>
        <v>-0</v>
      </c>
      <c r="G388" s="69" t="n">
        <f aca="false">-1*($E388*(Input!$C$12/100))</f>
        <v>-0</v>
      </c>
      <c r="H388" s="69" t="n">
        <f aca="false">IF($B388&gt;Input!$C$28,2*(Input!$C$27*(1+Input!$C$14/100)^(DATEDIF(Input!$C$7,$B388,"Y"))),(Input!$C$27*(1+Input!$C$14/100)^(DATEDIF(Input!$C$7,$B388,"Y"))))</f>
        <v>-870.657753550722</v>
      </c>
      <c r="I388" s="69" t="n">
        <f aca="false">IF($B388&gt;Input!$C$28,0,IF($E388*(Input!$C$32/100)&gt;(Input!$C$13/12),-1*(Input!$C$13/12),-1*$E388*(Input!$C$32/100)))</f>
        <v>0</v>
      </c>
      <c r="J388" s="69" t="n">
        <f aca="false">IF($B388&gt;Input!$C$28,0,(-1)*($E388+$H388+$I388)*(Input!$C$9/100))</f>
        <v>0</v>
      </c>
      <c r="K388" s="69" t="n">
        <f aca="false">IF($B388&gt;Input!$C$28,0,(-1)*($E388+$H388+$I388)*(Input!$C$10/100))</f>
        <v>0</v>
      </c>
      <c r="L388" s="69" t="n">
        <f aca="false">$E388+$F388+$G388+$H388+$I388+$J388+$K388</f>
        <v>-870.657753550722</v>
      </c>
    </row>
    <row r="389" customFormat="false" ht="12.8" hidden="false" customHeight="false" outlineLevel="0" collapsed="false">
      <c r="A389" s="67" t="n">
        <v>385</v>
      </c>
      <c r="B389" s="68" t="n">
        <f aca="false">EOMONTH(Input!$C$7,A389)</f>
        <v>54635</v>
      </c>
      <c r="C389" s="67" t="n">
        <f aca="false">DATEDIF(Input!$C$23,$B389,"Y")</f>
        <v>72</v>
      </c>
      <c r="E389" s="69" t="n">
        <f aca="false">IF($B389&gt;Input!$C$28,0,Input!$C$24*(1+Input!$C$26/100)^(DATEDIF(Input!$C$7,$B389,"Y")))</f>
        <v>0</v>
      </c>
      <c r="F389" s="69" t="n">
        <f aca="false">-1*($E389*(Input!$C$11/100))</f>
        <v>-0</v>
      </c>
      <c r="G389" s="69" t="n">
        <f aca="false">-1*($E389*(Input!$C$12/100))</f>
        <v>-0</v>
      </c>
      <c r="H389" s="69" t="n">
        <f aca="false">IF($B389&gt;Input!$C$28,2*(Input!$C$27*(1+Input!$C$14/100)^(DATEDIF(Input!$C$7,$B389,"Y"))),(Input!$C$27*(1+Input!$C$14/100)^(DATEDIF(Input!$C$7,$B389,"Y"))))</f>
        <v>-870.657753550722</v>
      </c>
      <c r="I389" s="69" t="n">
        <f aca="false">IF($B389&gt;Input!$C$28,0,IF($E389*(Input!$C$32/100)&gt;(Input!$C$13/12),-1*(Input!$C$13/12),-1*$E389*(Input!$C$32/100)))</f>
        <v>0</v>
      </c>
      <c r="J389" s="69" t="n">
        <f aca="false">IF($B389&gt;Input!$C$28,0,(-1)*($E389+$H389+$I389)*(Input!$C$9/100))</f>
        <v>0</v>
      </c>
      <c r="K389" s="69" t="n">
        <f aca="false">IF($B389&gt;Input!$C$28,0,(-1)*($E389+$H389+$I389)*(Input!$C$10/100))</f>
        <v>0</v>
      </c>
      <c r="L389" s="69" t="n">
        <f aca="false">$E389+$F389+$G389+$H389+$I389+$J389+$K389</f>
        <v>-870.657753550722</v>
      </c>
    </row>
    <row r="390" customFormat="false" ht="12.8" hidden="false" customHeight="false" outlineLevel="0" collapsed="false">
      <c r="A390" s="67" t="n">
        <v>386</v>
      </c>
      <c r="B390" s="68" t="n">
        <f aca="false">EOMONTH(Input!$C$7,A390)</f>
        <v>54666</v>
      </c>
      <c r="C390" s="67" t="n">
        <f aca="false">DATEDIF(Input!$C$23,$B390,"Y")</f>
        <v>72</v>
      </c>
      <c r="E390" s="69" t="n">
        <f aca="false">IF($B390&gt;Input!$C$28,0,Input!$C$24*(1+Input!$C$26/100)^(DATEDIF(Input!$C$7,$B390,"Y")))</f>
        <v>0</v>
      </c>
      <c r="F390" s="69" t="n">
        <f aca="false">-1*($E390*(Input!$C$11/100))</f>
        <v>-0</v>
      </c>
      <c r="G390" s="69" t="n">
        <f aca="false">-1*($E390*(Input!$C$12/100))</f>
        <v>-0</v>
      </c>
      <c r="H390" s="69" t="n">
        <f aca="false">IF($B390&gt;Input!$C$28,2*(Input!$C$27*(1+Input!$C$14/100)^(DATEDIF(Input!$C$7,$B390,"Y"))),(Input!$C$27*(1+Input!$C$14/100)^(DATEDIF(Input!$C$7,$B390,"Y"))))</f>
        <v>-870.657753550722</v>
      </c>
      <c r="I390" s="69" t="n">
        <f aca="false">IF($B390&gt;Input!$C$28,0,IF($E390*(Input!$C$32/100)&gt;(Input!$C$13/12),-1*(Input!$C$13/12),-1*$E390*(Input!$C$32/100)))</f>
        <v>0</v>
      </c>
      <c r="J390" s="69" t="n">
        <f aca="false">IF($B390&gt;Input!$C$28,0,(-1)*($E390+$H390+$I390)*(Input!$C$9/100))</f>
        <v>0</v>
      </c>
      <c r="K390" s="69" t="n">
        <f aca="false">IF($B390&gt;Input!$C$28,0,(-1)*($E390+$H390+$I390)*(Input!$C$10/100))</f>
        <v>0</v>
      </c>
      <c r="L390" s="69" t="n">
        <f aca="false">$E390+$F390+$G390+$H390+$I390+$J390+$K390</f>
        <v>-870.657753550722</v>
      </c>
    </row>
    <row r="391" customFormat="false" ht="12.8" hidden="false" customHeight="false" outlineLevel="0" collapsed="false">
      <c r="A391" s="67" t="n">
        <v>387</v>
      </c>
      <c r="B391" s="68" t="n">
        <f aca="false">EOMONTH(Input!$C$7,A391)</f>
        <v>54696</v>
      </c>
      <c r="C391" s="67" t="n">
        <f aca="false">DATEDIF(Input!$C$23,$B391,"Y")</f>
        <v>72</v>
      </c>
      <c r="E391" s="69" t="n">
        <f aca="false">IF($B391&gt;Input!$C$28,0,Input!$C$24*(1+Input!$C$26/100)^(DATEDIF(Input!$C$7,$B391,"Y")))</f>
        <v>0</v>
      </c>
      <c r="F391" s="69" t="n">
        <f aca="false">-1*($E391*(Input!$C$11/100))</f>
        <v>-0</v>
      </c>
      <c r="G391" s="69" t="n">
        <f aca="false">-1*($E391*(Input!$C$12/100))</f>
        <v>-0</v>
      </c>
      <c r="H391" s="69" t="n">
        <f aca="false">IF($B391&gt;Input!$C$28,2*(Input!$C$27*(1+Input!$C$14/100)^(DATEDIF(Input!$C$7,$B391,"Y"))),(Input!$C$27*(1+Input!$C$14/100)^(DATEDIF(Input!$C$7,$B391,"Y"))))</f>
        <v>-870.657753550722</v>
      </c>
      <c r="I391" s="69" t="n">
        <f aca="false">IF($B391&gt;Input!$C$28,0,IF($E391*(Input!$C$32/100)&gt;(Input!$C$13/12),-1*(Input!$C$13/12),-1*$E391*(Input!$C$32/100)))</f>
        <v>0</v>
      </c>
      <c r="J391" s="69" t="n">
        <f aca="false">IF($B391&gt;Input!$C$28,0,(-1)*($E391+$H391+$I391)*(Input!$C$9/100))</f>
        <v>0</v>
      </c>
      <c r="K391" s="69" t="n">
        <f aca="false">IF($B391&gt;Input!$C$28,0,(-1)*($E391+$H391+$I391)*(Input!$C$10/100))</f>
        <v>0</v>
      </c>
      <c r="L391" s="69" t="n">
        <f aca="false">$E391+$F391+$G391+$H391+$I391+$J391+$K391</f>
        <v>-870.657753550722</v>
      </c>
    </row>
    <row r="392" customFormat="false" ht="12.8" hidden="false" customHeight="false" outlineLevel="0" collapsed="false">
      <c r="A392" s="67" t="n">
        <v>388</v>
      </c>
      <c r="B392" s="68" t="n">
        <f aca="false">EOMONTH(Input!$C$7,A392)</f>
        <v>54727</v>
      </c>
      <c r="C392" s="67" t="n">
        <f aca="false">DATEDIF(Input!$C$23,$B392,"Y")</f>
        <v>72</v>
      </c>
      <c r="E392" s="69" t="n">
        <f aca="false">IF($B392&gt;Input!$C$28,0,Input!$C$24*(1+Input!$C$26/100)^(DATEDIF(Input!$C$7,$B392,"Y")))</f>
        <v>0</v>
      </c>
      <c r="F392" s="69" t="n">
        <f aca="false">-1*($E392*(Input!$C$11/100))</f>
        <v>-0</v>
      </c>
      <c r="G392" s="69" t="n">
        <f aca="false">-1*($E392*(Input!$C$12/100))</f>
        <v>-0</v>
      </c>
      <c r="H392" s="69" t="n">
        <f aca="false">IF($B392&gt;Input!$C$28,2*(Input!$C$27*(1+Input!$C$14/100)^(DATEDIF(Input!$C$7,$B392,"Y"))),(Input!$C$27*(1+Input!$C$14/100)^(DATEDIF(Input!$C$7,$B392,"Y"))))</f>
        <v>-870.657753550722</v>
      </c>
      <c r="I392" s="69" t="n">
        <f aca="false">IF($B392&gt;Input!$C$28,0,IF($E392*(Input!$C$32/100)&gt;(Input!$C$13/12),-1*(Input!$C$13/12),-1*$E392*(Input!$C$32/100)))</f>
        <v>0</v>
      </c>
      <c r="J392" s="69" t="n">
        <f aca="false">IF($B392&gt;Input!$C$28,0,(-1)*($E392+$H392+$I392)*(Input!$C$9/100))</f>
        <v>0</v>
      </c>
      <c r="K392" s="69" t="n">
        <f aca="false">IF($B392&gt;Input!$C$28,0,(-1)*($E392+$H392+$I392)*(Input!$C$10/100))</f>
        <v>0</v>
      </c>
      <c r="L392" s="69" t="n">
        <f aca="false">$E392+$F392+$G392+$H392+$I392+$J392+$K392</f>
        <v>-870.657753550722</v>
      </c>
    </row>
    <row r="393" customFormat="false" ht="12.8" hidden="false" customHeight="false" outlineLevel="0" collapsed="false">
      <c r="A393" s="67" t="n">
        <v>389</v>
      </c>
      <c r="B393" s="68" t="n">
        <f aca="false">EOMONTH(Input!$C$7,A393)</f>
        <v>54757</v>
      </c>
      <c r="C393" s="67" t="n">
        <f aca="false">DATEDIF(Input!$C$23,$B393,"Y")</f>
        <v>72</v>
      </c>
      <c r="E393" s="69" t="n">
        <f aca="false">IF($B393&gt;Input!$C$28,0,Input!$C$24*(1+Input!$C$26/100)^(DATEDIF(Input!$C$7,$B393,"Y")))</f>
        <v>0</v>
      </c>
      <c r="F393" s="69" t="n">
        <f aca="false">-1*($E393*(Input!$C$11/100))</f>
        <v>-0</v>
      </c>
      <c r="G393" s="69" t="n">
        <f aca="false">-1*($E393*(Input!$C$12/100))</f>
        <v>-0</v>
      </c>
      <c r="H393" s="69" t="n">
        <f aca="false">IF($B393&gt;Input!$C$28,2*(Input!$C$27*(1+Input!$C$14/100)^(DATEDIF(Input!$C$7,$B393,"Y"))),(Input!$C$27*(1+Input!$C$14/100)^(DATEDIF(Input!$C$7,$B393,"Y"))))</f>
        <v>-870.657753550722</v>
      </c>
      <c r="I393" s="69" t="n">
        <f aca="false">IF($B393&gt;Input!$C$28,0,IF($E393*(Input!$C$32/100)&gt;(Input!$C$13/12),-1*(Input!$C$13/12),-1*$E393*(Input!$C$32/100)))</f>
        <v>0</v>
      </c>
      <c r="J393" s="69" t="n">
        <f aca="false">IF($B393&gt;Input!$C$28,0,(-1)*($E393+$H393+$I393)*(Input!$C$9/100))</f>
        <v>0</v>
      </c>
      <c r="K393" s="69" t="n">
        <f aca="false">IF($B393&gt;Input!$C$28,0,(-1)*($E393+$H393+$I393)*(Input!$C$10/100))</f>
        <v>0</v>
      </c>
      <c r="L393" s="69" t="n">
        <f aca="false">$E393+$F393+$G393+$H393+$I393+$J393+$K393</f>
        <v>-870.657753550722</v>
      </c>
    </row>
    <row r="394" customFormat="false" ht="12.8" hidden="false" customHeight="false" outlineLevel="0" collapsed="false">
      <c r="A394" s="67" t="n">
        <v>390</v>
      </c>
      <c r="B394" s="68" t="n">
        <f aca="false">EOMONTH(Input!$C$7,A394)</f>
        <v>54788</v>
      </c>
      <c r="C394" s="67" t="n">
        <f aca="false">DATEDIF(Input!$C$23,$B394,"Y")</f>
        <v>72</v>
      </c>
      <c r="E394" s="69" t="n">
        <f aca="false">IF($B394&gt;Input!$C$28,0,Input!$C$24*(1+Input!$C$26/100)^(DATEDIF(Input!$C$7,$B394,"Y")))</f>
        <v>0</v>
      </c>
      <c r="F394" s="69" t="n">
        <f aca="false">-1*($E394*(Input!$C$11/100))</f>
        <v>-0</v>
      </c>
      <c r="G394" s="69" t="n">
        <f aca="false">-1*($E394*(Input!$C$12/100))</f>
        <v>-0</v>
      </c>
      <c r="H394" s="69" t="n">
        <f aca="false">IF($B394&gt;Input!$C$28,2*(Input!$C$27*(1+Input!$C$14/100)^(DATEDIF(Input!$C$7,$B394,"Y"))),(Input!$C$27*(1+Input!$C$14/100)^(DATEDIF(Input!$C$7,$B394,"Y"))))</f>
        <v>-870.657753550722</v>
      </c>
      <c r="I394" s="69" t="n">
        <f aca="false">IF($B394&gt;Input!$C$28,0,IF($E394*(Input!$C$32/100)&gt;(Input!$C$13/12),-1*(Input!$C$13/12),-1*$E394*(Input!$C$32/100)))</f>
        <v>0</v>
      </c>
      <c r="J394" s="69" t="n">
        <f aca="false">IF($B394&gt;Input!$C$28,0,(-1)*($E394+$H394+$I394)*(Input!$C$9/100))</f>
        <v>0</v>
      </c>
      <c r="K394" s="69" t="n">
        <f aca="false">IF($B394&gt;Input!$C$28,0,(-1)*($E394+$H394+$I394)*(Input!$C$10/100))</f>
        <v>0</v>
      </c>
      <c r="L394" s="69" t="n">
        <f aca="false">$E394+$F394+$G394+$H394+$I394+$J394+$K394</f>
        <v>-870.657753550722</v>
      </c>
    </row>
    <row r="395" customFormat="false" ht="12.8" hidden="false" customHeight="false" outlineLevel="0" collapsed="false">
      <c r="A395" s="67" t="n">
        <v>391</v>
      </c>
      <c r="B395" s="68" t="n">
        <f aca="false">EOMONTH(Input!$C$7,A395)</f>
        <v>54819</v>
      </c>
      <c r="C395" s="67" t="n">
        <f aca="false">DATEDIF(Input!$C$23,$B395,"Y")</f>
        <v>72</v>
      </c>
      <c r="E395" s="69" t="n">
        <f aca="false">IF($B395&gt;Input!$C$28,0,Input!$C$24*(1+Input!$C$26/100)^(DATEDIF(Input!$C$7,$B395,"Y")))</f>
        <v>0</v>
      </c>
      <c r="F395" s="69" t="n">
        <f aca="false">-1*($E395*(Input!$C$11/100))</f>
        <v>-0</v>
      </c>
      <c r="G395" s="69" t="n">
        <f aca="false">-1*($E395*(Input!$C$12/100))</f>
        <v>-0</v>
      </c>
      <c r="H395" s="69" t="n">
        <f aca="false">IF($B395&gt;Input!$C$28,2*(Input!$C$27*(1+Input!$C$14/100)^(DATEDIF(Input!$C$7,$B395,"Y"))),(Input!$C$27*(1+Input!$C$14/100)^(DATEDIF(Input!$C$7,$B395,"Y"))))</f>
        <v>-870.657753550722</v>
      </c>
      <c r="I395" s="69" t="n">
        <f aca="false">IF($B395&gt;Input!$C$28,0,IF($E395*(Input!$C$32/100)&gt;(Input!$C$13/12),-1*(Input!$C$13/12),-1*$E395*(Input!$C$32/100)))</f>
        <v>0</v>
      </c>
      <c r="J395" s="69" t="n">
        <f aca="false">IF($B395&gt;Input!$C$28,0,(-1)*($E395+$H395+$I395)*(Input!$C$9/100))</f>
        <v>0</v>
      </c>
      <c r="K395" s="69" t="n">
        <f aca="false">IF($B395&gt;Input!$C$28,0,(-1)*($E395+$H395+$I395)*(Input!$C$10/100))</f>
        <v>0</v>
      </c>
      <c r="L395" s="69" t="n">
        <f aca="false">$E395+$F395+$G395+$H395+$I395+$J395+$K395</f>
        <v>-870.657753550722</v>
      </c>
    </row>
    <row r="396" customFormat="false" ht="12.8" hidden="false" customHeight="false" outlineLevel="0" collapsed="false">
      <c r="A396" s="67" t="n">
        <v>392</v>
      </c>
      <c r="B396" s="68" t="n">
        <f aca="false">EOMONTH(Input!$C$7,A396)</f>
        <v>54847</v>
      </c>
      <c r="C396" s="67" t="n">
        <f aca="false">DATEDIF(Input!$C$23,$B396,"Y")</f>
        <v>72</v>
      </c>
      <c r="E396" s="69" t="n">
        <f aca="false">IF($B396&gt;Input!$C$28,0,Input!$C$24*(1+Input!$C$26/100)^(DATEDIF(Input!$C$7,$B396,"Y")))</f>
        <v>0</v>
      </c>
      <c r="F396" s="69" t="n">
        <f aca="false">-1*($E396*(Input!$C$11/100))</f>
        <v>-0</v>
      </c>
      <c r="G396" s="69" t="n">
        <f aca="false">-1*($E396*(Input!$C$12/100))</f>
        <v>-0</v>
      </c>
      <c r="H396" s="69" t="n">
        <f aca="false">IF($B396&gt;Input!$C$28,2*(Input!$C$27*(1+Input!$C$14/100)^(DATEDIF(Input!$C$7,$B396,"Y"))),(Input!$C$27*(1+Input!$C$14/100)^(DATEDIF(Input!$C$7,$B396,"Y"))))</f>
        <v>-870.657753550722</v>
      </c>
      <c r="I396" s="69" t="n">
        <f aca="false">IF($B396&gt;Input!$C$28,0,IF($E396*(Input!$C$32/100)&gt;(Input!$C$13/12),-1*(Input!$C$13/12),-1*$E396*(Input!$C$32/100)))</f>
        <v>0</v>
      </c>
      <c r="J396" s="69" t="n">
        <f aca="false">IF($B396&gt;Input!$C$28,0,(-1)*($E396+$H396+$I396)*(Input!$C$9/100))</f>
        <v>0</v>
      </c>
      <c r="K396" s="69" t="n">
        <f aca="false">IF($B396&gt;Input!$C$28,0,(-1)*($E396+$H396+$I396)*(Input!$C$10/100))</f>
        <v>0</v>
      </c>
      <c r="L396" s="69" t="n">
        <f aca="false">$E396+$F396+$G396+$H396+$I396+$J396+$K396</f>
        <v>-870.657753550722</v>
      </c>
    </row>
    <row r="397" customFormat="false" ht="12.8" hidden="false" customHeight="false" outlineLevel="0" collapsed="false">
      <c r="A397" s="67" t="n">
        <v>393</v>
      </c>
      <c r="B397" s="68" t="n">
        <f aca="false">EOMONTH(Input!$C$7,A397)</f>
        <v>54878</v>
      </c>
      <c r="C397" s="67" t="n">
        <f aca="false">DATEDIF(Input!$C$23,$B397,"Y")</f>
        <v>72</v>
      </c>
      <c r="E397" s="69" t="n">
        <f aca="false">IF($B397&gt;Input!$C$28,0,Input!$C$24*(1+Input!$C$26/100)^(DATEDIF(Input!$C$7,$B397,"Y")))</f>
        <v>0</v>
      </c>
      <c r="F397" s="69" t="n">
        <f aca="false">-1*($E397*(Input!$C$11/100))</f>
        <v>-0</v>
      </c>
      <c r="G397" s="69" t="n">
        <f aca="false">-1*($E397*(Input!$C$12/100))</f>
        <v>-0</v>
      </c>
      <c r="H397" s="69" t="n">
        <f aca="false">IF($B397&gt;Input!$C$28,2*(Input!$C$27*(1+Input!$C$14/100)^(DATEDIF(Input!$C$7,$B397,"Y"))),(Input!$C$27*(1+Input!$C$14/100)^(DATEDIF(Input!$C$7,$B397,"Y"))))</f>
        <v>-870.657753550722</v>
      </c>
      <c r="I397" s="69" t="n">
        <f aca="false">IF($B397&gt;Input!$C$28,0,IF($E397*(Input!$C$32/100)&gt;(Input!$C$13/12),-1*(Input!$C$13/12),-1*$E397*(Input!$C$32/100)))</f>
        <v>0</v>
      </c>
      <c r="J397" s="69" t="n">
        <f aca="false">IF($B397&gt;Input!$C$28,0,(-1)*($E397+$H397+$I397)*(Input!$C$9/100))</f>
        <v>0</v>
      </c>
      <c r="K397" s="69" t="n">
        <f aca="false">IF($B397&gt;Input!$C$28,0,(-1)*($E397+$H397+$I397)*(Input!$C$10/100))</f>
        <v>0</v>
      </c>
      <c r="L397" s="69" t="n">
        <f aca="false">$E397+$F397+$G397+$H397+$I397+$J397+$K397</f>
        <v>-870.657753550722</v>
      </c>
    </row>
    <row r="398" customFormat="false" ht="12.8" hidden="false" customHeight="false" outlineLevel="0" collapsed="false">
      <c r="A398" s="67" t="n">
        <v>394</v>
      </c>
      <c r="B398" s="68" t="n">
        <f aca="false">EOMONTH(Input!$C$7,A398)</f>
        <v>54908</v>
      </c>
      <c r="C398" s="67" t="n">
        <f aca="false">DATEDIF(Input!$C$23,$B398,"Y")</f>
        <v>72</v>
      </c>
      <c r="E398" s="69" t="n">
        <f aca="false">IF($B398&gt;Input!$C$28,0,Input!$C$24*(1+Input!$C$26/100)^(DATEDIF(Input!$C$7,$B398,"Y")))</f>
        <v>0</v>
      </c>
      <c r="F398" s="69" t="n">
        <f aca="false">-1*($E398*(Input!$C$11/100))</f>
        <v>-0</v>
      </c>
      <c r="G398" s="69" t="n">
        <f aca="false">-1*($E398*(Input!$C$12/100))</f>
        <v>-0</v>
      </c>
      <c r="H398" s="69" t="n">
        <f aca="false">IF($B398&gt;Input!$C$28,2*(Input!$C$27*(1+Input!$C$14/100)^(DATEDIF(Input!$C$7,$B398,"Y"))),(Input!$C$27*(1+Input!$C$14/100)^(DATEDIF(Input!$C$7,$B398,"Y"))))</f>
        <v>-870.657753550722</v>
      </c>
      <c r="I398" s="69" t="n">
        <f aca="false">IF($B398&gt;Input!$C$28,0,IF($E398*(Input!$C$32/100)&gt;(Input!$C$13/12),-1*(Input!$C$13/12),-1*$E398*(Input!$C$32/100)))</f>
        <v>0</v>
      </c>
      <c r="J398" s="69" t="n">
        <f aca="false">IF($B398&gt;Input!$C$28,0,(-1)*($E398+$H398+$I398)*(Input!$C$9/100))</f>
        <v>0</v>
      </c>
      <c r="K398" s="69" t="n">
        <f aca="false">IF($B398&gt;Input!$C$28,0,(-1)*($E398+$H398+$I398)*(Input!$C$10/100))</f>
        <v>0</v>
      </c>
      <c r="L398" s="69" t="n">
        <f aca="false">$E398+$F398+$G398+$H398+$I398+$J398+$K398</f>
        <v>-870.657753550722</v>
      </c>
    </row>
    <row r="399" customFormat="false" ht="12.8" hidden="false" customHeight="false" outlineLevel="0" collapsed="false">
      <c r="A399" s="67" t="n">
        <v>395</v>
      </c>
      <c r="B399" s="68" t="n">
        <f aca="false">EOMONTH(Input!$C$7,A399)</f>
        <v>54939</v>
      </c>
      <c r="C399" s="67" t="n">
        <f aca="false">DATEDIF(Input!$C$23,$B399,"Y")</f>
        <v>73</v>
      </c>
      <c r="E399" s="69" t="n">
        <f aca="false">IF($B399&gt;Input!$C$28,0,Input!$C$24*(1+Input!$C$26/100)^(DATEDIF(Input!$C$7,$B399,"Y")))</f>
        <v>0</v>
      </c>
      <c r="F399" s="69" t="n">
        <f aca="false">-1*($E399*(Input!$C$11/100))</f>
        <v>-0</v>
      </c>
      <c r="G399" s="69" t="n">
        <f aca="false">-1*($E399*(Input!$C$12/100))</f>
        <v>-0</v>
      </c>
      <c r="H399" s="69" t="n">
        <f aca="false">IF($B399&gt;Input!$C$28,2*(Input!$C$27*(1+Input!$C$14/100)^(DATEDIF(Input!$C$7,$B399,"Y"))),(Input!$C$27*(1+Input!$C$14/100)^(DATEDIF(Input!$C$7,$B399,"Y"))))</f>
        <v>-870.657753550722</v>
      </c>
      <c r="I399" s="69" t="n">
        <f aca="false">IF($B399&gt;Input!$C$28,0,IF($E399*(Input!$C$32/100)&gt;(Input!$C$13/12),-1*(Input!$C$13/12),-1*$E399*(Input!$C$32/100)))</f>
        <v>0</v>
      </c>
      <c r="J399" s="69" t="n">
        <f aca="false">IF($B399&gt;Input!$C$28,0,(-1)*($E399+$H399+$I399)*(Input!$C$9/100))</f>
        <v>0</v>
      </c>
      <c r="K399" s="69" t="n">
        <f aca="false">IF($B399&gt;Input!$C$28,0,(-1)*($E399+$H399+$I399)*(Input!$C$10/100))</f>
        <v>0</v>
      </c>
      <c r="L399" s="69" t="n">
        <f aca="false">$E399+$F399+$G399+$H399+$I399+$J399+$K399</f>
        <v>-870.657753550722</v>
      </c>
    </row>
    <row r="400" customFormat="false" ht="12.8" hidden="false" customHeight="false" outlineLevel="0" collapsed="false">
      <c r="A400" s="67" t="n">
        <v>396</v>
      </c>
      <c r="B400" s="68" t="n">
        <f aca="false">EOMONTH(Input!$C$7,A400)</f>
        <v>54969</v>
      </c>
      <c r="C400" s="67" t="n">
        <f aca="false">DATEDIF(Input!$C$23,$B400,"Y")</f>
        <v>73</v>
      </c>
      <c r="E400" s="69" t="n">
        <f aca="false">IF($B400&gt;Input!$C$28,0,Input!$C$24*(1+Input!$C$26/100)^(DATEDIF(Input!$C$7,$B400,"Y")))</f>
        <v>0</v>
      </c>
      <c r="F400" s="69" t="n">
        <f aca="false">-1*($E400*(Input!$C$11/100))</f>
        <v>-0</v>
      </c>
      <c r="G400" s="69" t="n">
        <f aca="false">-1*($E400*(Input!$C$12/100))</f>
        <v>-0</v>
      </c>
      <c r="H400" s="69" t="n">
        <f aca="false">IF($B400&gt;Input!$C$28,2*(Input!$C$27*(1+Input!$C$14/100)^(DATEDIF(Input!$C$7,$B400,"Y"))),(Input!$C$27*(1+Input!$C$14/100)^(DATEDIF(Input!$C$7,$B400,"Y"))))</f>
        <v>-888.070908621737</v>
      </c>
      <c r="I400" s="69" t="n">
        <f aca="false">IF($B400&gt;Input!$C$28,0,IF($E400*(Input!$C$32/100)&gt;(Input!$C$13/12),-1*(Input!$C$13/12),-1*$E400*(Input!$C$32/100)))</f>
        <v>0</v>
      </c>
      <c r="J400" s="69" t="n">
        <f aca="false">IF($B400&gt;Input!$C$28,0,(-1)*($E400+$H400+$I400)*(Input!$C$9/100))</f>
        <v>0</v>
      </c>
      <c r="K400" s="69" t="n">
        <f aca="false">IF($B400&gt;Input!$C$28,0,(-1)*($E400+$H400+$I400)*(Input!$C$10/100))</f>
        <v>0</v>
      </c>
      <c r="L400" s="69" t="n">
        <f aca="false">$E400+$F400+$G400+$H400+$I400+$J400+$K400</f>
        <v>-888.070908621737</v>
      </c>
    </row>
    <row r="401" customFormat="false" ht="12.8" hidden="false" customHeight="false" outlineLevel="0" collapsed="false">
      <c r="A401" s="67" t="n">
        <v>397</v>
      </c>
      <c r="B401" s="68" t="n">
        <f aca="false">EOMONTH(Input!$C$7,A401)</f>
        <v>55000</v>
      </c>
      <c r="C401" s="67" t="n">
        <f aca="false">DATEDIF(Input!$C$23,$B401,"Y")</f>
        <v>73</v>
      </c>
      <c r="E401" s="69" t="n">
        <f aca="false">IF($B401&gt;Input!$C$28,0,Input!$C$24*(1+Input!$C$26/100)^(DATEDIF(Input!$C$7,$B401,"Y")))</f>
        <v>0</v>
      </c>
      <c r="F401" s="69" t="n">
        <f aca="false">-1*($E401*(Input!$C$11/100))</f>
        <v>-0</v>
      </c>
      <c r="G401" s="69" t="n">
        <f aca="false">-1*($E401*(Input!$C$12/100))</f>
        <v>-0</v>
      </c>
      <c r="H401" s="69" t="n">
        <f aca="false">IF($B401&gt;Input!$C$28,2*(Input!$C$27*(1+Input!$C$14/100)^(DATEDIF(Input!$C$7,$B401,"Y"))),(Input!$C$27*(1+Input!$C$14/100)^(DATEDIF(Input!$C$7,$B401,"Y"))))</f>
        <v>-888.070908621737</v>
      </c>
      <c r="I401" s="69" t="n">
        <f aca="false">IF($B401&gt;Input!$C$28,0,IF($E401*(Input!$C$32/100)&gt;(Input!$C$13/12),-1*(Input!$C$13/12),-1*$E401*(Input!$C$32/100)))</f>
        <v>0</v>
      </c>
      <c r="J401" s="69" t="n">
        <f aca="false">IF($B401&gt;Input!$C$28,0,(-1)*($E401+$H401+$I401)*(Input!$C$9/100))</f>
        <v>0</v>
      </c>
      <c r="K401" s="69" t="n">
        <f aca="false">IF($B401&gt;Input!$C$28,0,(-1)*($E401+$H401+$I401)*(Input!$C$10/100))</f>
        <v>0</v>
      </c>
      <c r="L401" s="69" t="n">
        <f aca="false">$E401+$F401+$G401+$H401+$I401+$J401+$K401</f>
        <v>-888.070908621737</v>
      </c>
    </row>
    <row r="402" customFormat="false" ht="12.8" hidden="false" customHeight="false" outlineLevel="0" collapsed="false">
      <c r="A402" s="67" t="n">
        <v>398</v>
      </c>
      <c r="B402" s="68" t="n">
        <f aca="false">EOMONTH(Input!$C$7,A402)</f>
        <v>55031</v>
      </c>
      <c r="C402" s="67" t="n">
        <f aca="false">DATEDIF(Input!$C$23,$B402,"Y")</f>
        <v>73</v>
      </c>
      <c r="E402" s="69" t="n">
        <f aca="false">IF($B402&gt;Input!$C$28,0,Input!$C$24*(1+Input!$C$26/100)^(DATEDIF(Input!$C$7,$B402,"Y")))</f>
        <v>0</v>
      </c>
      <c r="F402" s="69" t="n">
        <f aca="false">-1*($E402*(Input!$C$11/100))</f>
        <v>-0</v>
      </c>
      <c r="G402" s="69" t="n">
        <f aca="false">-1*($E402*(Input!$C$12/100))</f>
        <v>-0</v>
      </c>
      <c r="H402" s="69" t="n">
        <f aca="false">IF($B402&gt;Input!$C$28,2*(Input!$C$27*(1+Input!$C$14/100)^(DATEDIF(Input!$C$7,$B402,"Y"))),(Input!$C$27*(1+Input!$C$14/100)^(DATEDIF(Input!$C$7,$B402,"Y"))))</f>
        <v>-888.070908621737</v>
      </c>
      <c r="I402" s="69" t="n">
        <f aca="false">IF($B402&gt;Input!$C$28,0,IF($E402*(Input!$C$32/100)&gt;(Input!$C$13/12),-1*(Input!$C$13/12),-1*$E402*(Input!$C$32/100)))</f>
        <v>0</v>
      </c>
      <c r="J402" s="69" t="n">
        <f aca="false">IF($B402&gt;Input!$C$28,0,(-1)*($E402+$H402+$I402)*(Input!$C$9/100))</f>
        <v>0</v>
      </c>
      <c r="K402" s="69" t="n">
        <f aca="false">IF($B402&gt;Input!$C$28,0,(-1)*($E402+$H402+$I402)*(Input!$C$10/100))</f>
        <v>0</v>
      </c>
      <c r="L402" s="69" t="n">
        <f aca="false">$E402+$F402+$G402+$H402+$I402+$J402+$K402</f>
        <v>-888.070908621737</v>
      </c>
    </row>
    <row r="403" customFormat="false" ht="12.8" hidden="false" customHeight="false" outlineLevel="0" collapsed="false">
      <c r="A403" s="67" t="n">
        <v>399</v>
      </c>
      <c r="B403" s="68" t="n">
        <f aca="false">EOMONTH(Input!$C$7,A403)</f>
        <v>55061</v>
      </c>
      <c r="C403" s="67" t="n">
        <f aca="false">DATEDIF(Input!$C$23,$B403,"Y")</f>
        <v>73</v>
      </c>
      <c r="E403" s="69" t="n">
        <f aca="false">IF($B403&gt;Input!$C$28,0,Input!$C$24*(1+Input!$C$26/100)^(DATEDIF(Input!$C$7,$B403,"Y")))</f>
        <v>0</v>
      </c>
      <c r="F403" s="69" t="n">
        <f aca="false">-1*($E403*(Input!$C$11/100))</f>
        <v>-0</v>
      </c>
      <c r="G403" s="69" t="n">
        <f aca="false">-1*($E403*(Input!$C$12/100))</f>
        <v>-0</v>
      </c>
      <c r="H403" s="69" t="n">
        <f aca="false">IF($B403&gt;Input!$C$28,2*(Input!$C$27*(1+Input!$C$14/100)^(DATEDIF(Input!$C$7,$B403,"Y"))),(Input!$C$27*(1+Input!$C$14/100)^(DATEDIF(Input!$C$7,$B403,"Y"))))</f>
        <v>-888.070908621737</v>
      </c>
      <c r="I403" s="69" t="n">
        <f aca="false">IF($B403&gt;Input!$C$28,0,IF($E403*(Input!$C$32/100)&gt;(Input!$C$13/12),-1*(Input!$C$13/12),-1*$E403*(Input!$C$32/100)))</f>
        <v>0</v>
      </c>
      <c r="J403" s="69" t="n">
        <f aca="false">IF($B403&gt;Input!$C$28,0,(-1)*($E403+$H403+$I403)*(Input!$C$9/100))</f>
        <v>0</v>
      </c>
      <c r="K403" s="69" t="n">
        <f aca="false">IF($B403&gt;Input!$C$28,0,(-1)*($E403+$H403+$I403)*(Input!$C$10/100))</f>
        <v>0</v>
      </c>
      <c r="L403" s="69" t="n">
        <f aca="false">$E403+$F403+$G403+$H403+$I403+$J403+$K403</f>
        <v>-888.070908621737</v>
      </c>
    </row>
    <row r="404" customFormat="false" ht="12.8" hidden="false" customHeight="false" outlineLevel="0" collapsed="false">
      <c r="A404" s="67" t="n">
        <v>400</v>
      </c>
      <c r="B404" s="68" t="n">
        <f aca="false">EOMONTH(Input!$C$7,A404)</f>
        <v>55092</v>
      </c>
      <c r="C404" s="67" t="n">
        <f aca="false">DATEDIF(Input!$C$23,$B404,"Y")</f>
        <v>73</v>
      </c>
      <c r="E404" s="69" t="n">
        <f aca="false">IF($B404&gt;Input!$C$28,0,Input!$C$24*(1+Input!$C$26/100)^(DATEDIF(Input!$C$7,$B404,"Y")))</f>
        <v>0</v>
      </c>
      <c r="F404" s="69" t="n">
        <f aca="false">-1*($E404*(Input!$C$11/100))</f>
        <v>-0</v>
      </c>
      <c r="G404" s="69" t="n">
        <f aca="false">-1*($E404*(Input!$C$12/100))</f>
        <v>-0</v>
      </c>
      <c r="H404" s="69" t="n">
        <f aca="false">IF($B404&gt;Input!$C$28,2*(Input!$C$27*(1+Input!$C$14/100)^(DATEDIF(Input!$C$7,$B404,"Y"))),(Input!$C$27*(1+Input!$C$14/100)^(DATEDIF(Input!$C$7,$B404,"Y"))))</f>
        <v>-888.070908621737</v>
      </c>
      <c r="I404" s="69" t="n">
        <f aca="false">IF($B404&gt;Input!$C$28,0,IF($E404*(Input!$C$32/100)&gt;(Input!$C$13/12),-1*(Input!$C$13/12),-1*$E404*(Input!$C$32/100)))</f>
        <v>0</v>
      </c>
      <c r="J404" s="69" t="n">
        <f aca="false">IF($B404&gt;Input!$C$28,0,(-1)*($E404+$H404+$I404)*(Input!$C$9/100))</f>
        <v>0</v>
      </c>
      <c r="K404" s="69" t="n">
        <f aca="false">IF($B404&gt;Input!$C$28,0,(-1)*($E404+$H404+$I404)*(Input!$C$10/100))</f>
        <v>0</v>
      </c>
      <c r="L404" s="69" t="n">
        <f aca="false">$E404+$F404+$G404+$H404+$I404+$J404+$K404</f>
        <v>-888.070908621737</v>
      </c>
    </row>
    <row r="405" customFormat="false" ht="12.8" hidden="false" customHeight="false" outlineLevel="0" collapsed="false">
      <c r="A405" s="67" t="n">
        <v>401</v>
      </c>
      <c r="B405" s="68" t="n">
        <f aca="false">EOMONTH(Input!$C$7,A405)</f>
        <v>55122</v>
      </c>
      <c r="C405" s="67" t="n">
        <f aca="false">DATEDIF(Input!$C$23,$B405,"Y")</f>
        <v>73</v>
      </c>
      <c r="E405" s="69" t="n">
        <f aca="false">IF($B405&gt;Input!$C$28,0,Input!$C$24*(1+Input!$C$26/100)^(DATEDIF(Input!$C$7,$B405,"Y")))</f>
        <v>0</v>
      </c>
      <c r="F405" s="69" t="n">
        <f aca="false">-1*($E405*(Input!$C$11/100))</f>
        <v>-0</v>
      </c>
      <c r="G405" s="69" t="n">
        <f aca="false">-1*($E405*(Input!$C$12/100))</f>
        <v>-0</v>
      </c>
      <c r="H405" s="69" t="n">
        <f aca="false">IF($B405&gt;Input!$C$28,2*(Input!$C$27*(1+Input!$C$14/100)^(DATEDIF(Input!$C$7,$B405,"Y"))),(Input!$C$27*(1+Input!$C$14/100)^(DATEDIF(Input!$C$7,$B405,"Y"))))</f>
        <v>-888.070908621737</v>
      </c>
      <c r="I405" s="69" t="n">
        <f aca="false">IF($B405&gt;Input!$C$28,0,IF($E405*(Input!$C$32/100)&gt;(Input!$C$13/12),-1*(Input!$C$13/12),-1*$E405*(Input!$C$32/100)))</f>
        <v>0</v>
      </c>
      <c r="J405" s="69" t="n">
        <f aca="false">IF($B405&gt;Input!$C$28,0,(-1)*($E405+$H405+$I405)*(Input!$C$9/100))</f>
        <v>0</v>
      </c>
      <c r="K405" s="69" t="n">
        <f aca="false">IF($B405&gt;Input!$C$28,0,(-1)*($E405+$H405+$I405)*(Input!$C$10/100))</f>
        <v>0</v>
      </c>
      <c r="L405" s="69" t="n">
        <f aca="false">$E405+$F405+$G405+$H405+$I405+$J405+$K405</f>
        <v>-888.070908621737</v>
      </c>
    </row>
    <row r="406" customFormat="false" ht="12.8" hidden="false" customHeight="false" outlineLevel="0" collapsed="false">
      <c r="A406" s="67" t="n">
        <v>402</v>
      </c>
      <c r="B406" s="68" t="n">
        <f aca="false">EOMONTH(Input!$C$7,A406)</f>
        <v>55153</v>
      </c>
      <c r="C406" s="67" t="n">
        <f aca="false">DATEDIF(Input!$C$23,$B406,"Y")</f>
        <v>73</v>
      </c>
      <c r="E406" s="69" t="n">
        <f aca="false">IF($B406&gt;Input!$C$28,0,Input!$C$24*(1+Input!$C$26/100)^(DATEDIF(Input!$C$7,$B406,"Y")))</f>
        <v>0</v>
      </c>
      <c r="F406" s="69" t="n">
        <f aca="false">-1*($E406*(Input!$C$11/100))</f>
        <v>-0</v>
      </c>
      <c r="G406" s="69" t="n">
        <f aca="false">-1*($E406*(Input!$C$12/100))</f>
        <v>-0</v>
      </c>
      <c r="H406" s="69" t="n">
        <f aca="false">IF($B406&gt;Input!$C$28,2*(Input!$C$27*(1+Input!$C$14/100)^(DATEDIF(Input!$C$7,$B406,"Y"))),(Input!$C$27*(1+Input!$C$14/100)^(DATEDIF(Input!$C$7,$B406,"Y"))))</f>
        <v>-888.070908621737</v>
      </c>
      <c r="I406" s="69" t="n">
        <f aca="false">IF($B406&gt;Input!$C$28,0,IF($E406*(Input!$C$32/100)&gt;(Input!$C$13/12),-1*(Input!$C$13/12),-1*$E406*(Input!$C$32/100)))</f>
        <v>0</v>
      </c>
      <c r="J406" s="69" t="n">
        <f aca="false">IF($B406&gt;Input!$C$28,0,(-1)*($E406+$H406+$I406)*(Input!$C$9/100))</f>
        <v>0</v>
      </c>
      <c r="K406" s="69" t="n">
        <f aca="false">IF($B406&gt;Input!$C$28,0,(-1)*($E406+$H406+$I406)*(Input!$C$10/100))</f>
        <v>0</v>
      </c>
      <c r="L406" s="69" t="n">
        <f aca="false">$E406+$F406+$G406+$H406+$I406+$J406+$K406</f>
        <v>-888.070908621737</v>
      </c>
    </row>
    <row r="407" customFormat="false" ht="12.8" hidden="false" customHeight="false" outlineLevel="0" collapsed="false">
      <c r="A407" s="67" t="n">
        <v>403</v>
      </c>
      <c r="B407" s="68" t="n">
        <f aca="false">EOMONTH(Input!$C$7,A407)</f>
        <v>55184</v>
      </c>
      <c r="C407" s="67" t="n">
        <f aca="false">DATEDIF(Input!$C$23,$B407,"Y")</f>
        <v>73</v>
      </c>
      <c r="E407" s="69" t="n">
        <f aca="false">IF($B407&gt;Input!$C$28,0,Input!$C$24*(1+Input!$C$26/100)^(DATEDIF(Input!$C$7,$B407,"Y")))</f>
        <v>0</v>
      </c>
      <c r="F407" s="69" t="n">
        <f aca="false">-1*($E407*(Input!$C$11/100))</f>
        <v>-0</v>
      </c>
      <c r="G407" s="69" t="n">
        <f aca="false">-1*($E407*(Input!$C$12/100))</f>
        <v>-0</v>
      </c>
      <c r="H407" s="69" t="n">
        <f aca="false">IF($B407&gt;Input!$C$28,2*(Input!$C$27*(1+Input!$C$14/100)^(DATEDIF(Input!$C$7,$B407,"Y"))),(Input!$C$27*(1+Input!$C$14/100)^(DATEDIF(Input!$C$7,$B407,"Y"))))</f>
        <v>-888.070908621737</v>
      </c>
      <c r="I407" s="69" t="n">
        <f aca="false">IF($B407&gt;Input!$C$28,0,IF($E407*(Input!$C$32/100)&gt;(Input!$C$13/12),-1*(Input!$C$13/12),-1*$E407*(Input!$C$32/100)))</f>
        <v>0</v>
      </c>
      <c r="J407" s="69" t="n">
        <f aca="false">IF($B407&gt;Input!$C$28,0,(-1)*($E407+$H407+$I407)*(Input!$C$9/100))</f>
        <v>0</v>
      </c>
      <c r="K407" s="69" t="n">
        <f aca="false">IF($B407&gt;Input!$C$28,0,(-1)*($E407+$H407+$I407)*(Input!$C$10/100))</f>
        <v>0</v>
      </c>
      <c r="L407" s="69" t="n">
        <f aca="false">$E407+$F407+$G407+$H407+$I407+$J407+$K407</f>
        <v>-888.070908621737</v>
      </c>
    </row>
    <row r="408" customFormat="false" ht="12.8" hidden="false" customHeight="false" outlineLevel="0" collapsed="false">
      <c r="A408" s="67" t="n">
        <v>404</v>
      </c>
      <c r="B408" s="68" t="n">
        <f aca="false">EOMONTH(Input!$C$7,A408)</f>
        <v>55212</v>
      </c>
      <c r="C408" s="67" t="n">
        <f aca="false">DATEDIF(Input!$C$23,$B408,"Y")</f>
        <v>73</v>
      </c>
      <c r="E408" s="69" t="n">
        <f aca="false">IF($B408&gt;Input!$C$28,0,Input!$C$24*(1+Input!$C$26/100)^(DATEDIF(Input!$C$7,$B408,"Y")))</f>
        <v>0</v>
      </c>
      <c r="F408" s="69" t="n">
        <f aca="false">-1*($E408*(Input!$C$11/100))</f>
        <v>-0</v>
      </c>
      <c r="G408" s="69" t="n">
        <f aca="false">-1*($E408*(Input!$C$12/100))</f>
        <v>-0</v>
      </c>
      <c r="H408" s="69" t="n">
        <f aca="false">IF($B408&gt;Input!$C$28,2*(Input!$C$27*(1+Input!$C$14/100)^(DATEDIF(Input!$C$7,$B408,"Y"))),(Input!$C$27*(1+Input!$C$14/100)^(DATEDIF(Input!$C$7,$B408,"Y"))))</f>
        <v>-888.070908621737</v>
      </c>
      <c r="I408" s="69" t="n">
        <f aca="false">IF($B408&gt;Input!$C$28,0,IF($E408*(Input!$C$32/100)&gt;(Input!$C$13/12),-1*(Input!$C$13/12),-1*$E408*(Input!$C$32/100)))</f>
        <v>0</v>
      </c>
      <c r="J408" s="69" t="n">
        <f aca="false">IF($B408&gt;Input!$C$28,0,(-1)*($E408+$H408+$I408)*(Input!$C$9/100))</f>
        <v>0</v>
      </c>
      <c r="K408" s="69" t="n">
        <f aca="false">IF($B408&gt;Input!$C$28,0,(-1)*($E408+$H408+$I408)*(Input!$C$10/100))</f>
        <v>0</v>
      </c>
      <c r="L408" s="69" t="n">
        <f aca="false">$E408+$F408+$G408+$H408+$I408+$J408+$K408</f>
        <v>-888.070908621737</v>
      </c>
    </row>
    <row r="409" customFormat="false" ht="12.8" hidden="false" customHeight="false" outlineLevel="0" collapsed="false">
      <c r="A409" s="67" t="n">
        <v>405</v>
      </c>
      <c r="B409" s="68" t="n">
        <f aca="false">EOMONTH(Input!$C$7,A409)</f>
        <v>55243</v>
      </c>
      <c r="C409" s="67" t="n">
        <f aca="false">DATEDIF(Input!$C$23,$B409,"Y")</f>
        <v>73</v>
      </c>
      <c r="E409" s="69" t="n">
        <f aca="false">IF($B409&gt;Input!$C$28,0,Input!$C$24*(1+Input!$C$26/100)^(DATEDIF(Input!$C$7,$B409,"Y")))</f>
        <v>0</v>
      </c>
      <c r="F409" s="69" t="n">
        <f aca="false">-1*($E409*(Input!$C$11/100))</f>
        <v>-0</v>
      </c>
      <c r="G409" s="69" t="n">
        <f aca="false">-1*($E409*(Input!$C$12/100))</f>
        <v>-0</v>
      </c>
      <c r="H409" s="69" t="n">
        <f aca="false">IF($B409&gt;Input!$C$28,2*(Input!$C$27*(1+Input!$C$14/100)^(DATEDIF(Input!$C$7,$B409,"Y"))),(Input!$C$27*(1+Input!$C$14/100)^(DATEDIF(Input!$C$7,$B409,"Y"))))</f>
        <v>-888.070908621737</v>
      </c>
      <c r="I409" s="69" t="n">
        <f aca="false">IF($B409&gt;Input!$C$28,0,IF($E409*(Input!$C$32/100)&gt;(Input!$C$13/12),-1*(Input!$C$13/12),-1*$E409*(Input!$C$32/100)))</f>
        <v>0</v>
      </c>
      <c r="J409" s="69" t="n">
        <f aca="false">IF($B409&gt;Input!$C$28,0,(-1)*($E409+$H409+$I409)*(Input!$C$9/100))</f>
        <v>0</v>
      </c>
      <c r="K409" s="69" t="n">
        <f aca="false">IF($B409&gt;Input!$C$28,0,(-1)*($E409+$H409+$I409)*(Input!$C$10/100))</f>
        <v>0</v>
      </c>
      <c r="L409" s="69" t="n">
        <f aca="false">$E409+$F409+$G409+$H409+$I409+$J409+$K409</f>
        <v>-888.070908621737</v>
      </c>
    </row>
    <row r="410" customFormat="false" ht="12.8" hidden="false" customHeight="false" outlineLevel="0" collapsed="false">
      <c r="A410" s="67" t="n">
        <v>406</v>
      </c>
      <c r="B410" s="68" t="n">
        <f aca="false">EOMONTH(Input!$C$7,A410)</f>
        <v>55273</v>
      </c>
      <c r="C410" s="67" t="n">
        <f aca="false">DATEDIF(Input!$C$23,$B410,"Y")</f>
        <v>73</v>
      </c>
      <c r="E410" s="69" t="n">
        <f aca="false">IF($B410&gt;Input!$C$28,0,Input!$C$24*(1+Input!$C$26/100)^(DATEDIF(Input!$C$7,$B410,"Y")))</f>
        <v>0</v>
      </c>
      <c r="F410" s="69" t="n">
        <f aca="false">-1*($E410*(Input!$C$11/100))</f>
        <v>-0</v>
      </c>
      <c r="G410" s="69" t="n">
        <f aca="false">-1*($E410*(Input!$C$12/100))</f>
        <v>-0</v>
      </c>
      <c r="H410" s="69" t="n">
        <f aca="false">IF($B410&gt;Input!$C$28,2*(Input!$C$27*(1+Input!$C$14/100)^(DATEDIF(Input!$C$7,$B410,"Y"))),(Input!$C$27*(1+Input!$C$14/100)^(DATEDIF(Input!$C$7,$B410,"Y"))))</f>
        <v>-888.070908621737</v>
      </c>
      <c r="I410" s="69" t="n">
        <f aca="false">IF($B410&gt;Input!$C$28,0,IF($E410*(Input!$C$32/100)&gt;(Input!$C$13/12),-1*(Input!$C$13/12),-1*$E410*(Input!$C$32/100)))</f>
        <v>0</v>
      </c>
      <c r="J410" s="69" t="n">
        <f aca="false">IF($B410&gt;Input!$C$28,0,(-1)*($E410+$H410+$I410)*(Input!$C$9/100))</f>
        <v>0</v>
      </c>
      <c r="K410" s="69" t="n">
        <f aca="false">IF($B410&gt;Input!$C$28,0,(-1)*($E410+$H410+$I410)*(Input!$C$10/100))</f>
        <v>0</v>
      </c>
      <c r="L410" s="69" t="n">
        <f aca="false">$E410+$F410+$G410+$H410+$I410+$J410+$K410</f>
        <v>-888.070908621737</v>
      </c>
    </row>
    <row r="411" customFormat="false" ht="12.8" hidden="false" customHeight="false" outlineLevel="0" collapsed="false">
      <c r="A411" s="67" t="n">
        <v>407</v>
      </c>
      <c r="B411" s="68" t="n">
        <f aca="false">EOMONTH(Input!$C$7,A411)</f>
        <v>55304</v>
      </c>
      <c r="C411" s="67" t="n">
        <f aca="false">DATEDIF(Input!$C$23,$B411,"Y")</f>
        <v>74</v>
      </c>
      <c r="E411" s="69" t="n">
        <f aca="false">IF($B411&gt;Input!$C$28,0,Input!$C$24*(1+Input!$C$26/100)^(DATEDIF(Input!$C$7,$B411,"Y")))</f>
        <v>0</v>
      </c>
      <c r="F411" s="69" t="n">
        <f aca="false">-1*($E411*(Input!$C$11/100))</f>
        <v>-0</v>
      </c>
      <c r="G411" s="69" t="n">
        <f aca="false">-1*($E411*(Input!$C$12/100))</f>
        <v>-0</v>
      </c>
      <c r="H411" s="69" t="n">
        <f aca="false">IF($B411&gt;Input!$C$28,2*(Input!$C$27*(1+Input!$C$14/100)^(DATEDIF(Input!$C$7,$B411,"Y"))),(Input!$C$27*(1+Input!$C$14/100)^(DATEDIF(Input!$C$7,$B411,"Y"))))</f>
        <v>-888.070908621737</v>
      </c>
      <c r="I411" s="69" t="n">
        <f aca="false">IF($B411&gt;Input!$C$28,0,IF($E411*(Input!$C$32/100)&gt;(Input!$C$13/12),-1*(Input!$C$13/12),-1*$E411*(Input!$C$32/100)))</f>
        <v>0</v>
      </c>
      <c r="J411" s="69" t="n">
        <f aca="false">IF($B411&gt;Input!$C$28,0,(-1)*($E411+$H411+$I411)*(Input!$C$9/100))</f>
        <v>0</v>
      </c>
      <c r="K411" s="69" t="n">
        <f aca="false">IF($B411&gt;Input!$C$28,0,(-1)*($E411+$H411+$I411)*(Input!$C$10/100))</f>
        <v>0</v>
      </c>
      <c r="L411" s="69" t="n">
        <f aca="false">$E411+$F411+$G411+$H411+$I411+$J411+$K411</f>
        <v>-888.070908621737</v>
      </c>
    </row>
    <row r="412" customFormat="false" ht="12.8" hidden="false" customHeight="false" outlineLevel="0" collapsed="false">
      <c r="A412" s="67" t="n">
        <v>408</v>
      </c>
      <c r="B412" s="68" t="n">
        <f aca="false">EOMONTH(Input!$C$7,A412)</f>
        <v>55334</v>
      </c>
      <c r="C412" s="67" t="n">
        <f aca="false">DATEDIF(Input!$C$23,$B412,"Y")</f>
        <v>74</v>
      </c>
      <c r="E412" s="69" t="n">
        <f aca="false">IF($B412&gt;Input!$C$28,0,Input!$C$24*(1+Input!$C$26/100)^(DATEDIF(Input!$C$7,$B412,"Y")))</f>
        <v>0</v>
      </c>
      <c r="F412" s="69" t="n">
        <f aca="false">-1*($E412*(Input!$C$11/100))</f>
        <v>-0</v>
      </c>
      <c r="G412" s="69" t="n">
        <f aca="false">-1*($E412*(Input!$C$12/100))</f>
        <v>-0</v>
      </c>
      <c r="H412" s="69" t="n">
        <f aca="false">IF($B412&gt;Input!$C$28,2*(Input!$C$27*(1+Input!$C$14/100)^(DATEDIF(Input!$C$7,$B412,"Y"))),(Input!$C$27*(1+Input!$C$14/100)^(DATEDIF(Input!$C$7,$B412,"Y"))))</f>
        <v>-905.832326794172</v>
      </c>
      <c r="I412" s="69" t="n">
        <f aca="false">IF($B412&gt;Input!$C$28,0,IF($E412*(Input!$C$32/100)&gt;(Input!$C$13/12),-1*(Input!$C$13/12),-1*$E412*(Input!$C$32/100)))</f>
        <v>0</v>
      </c>
      <c r="J412" s="69" t="n">
        <f aca="false">IF($B412&gt;Input!$C$28,0,(-1)*($E412+$H412+$I412)*(Input!$C$9/100))</f>
        <v>0</v>
      </c>
      <c r="K412" s="69" t="n">
        <f aca="false">IF($B412&gt;Input!$C$28,0,(-1)*($E412+$H412+$I412)*(Input!$C$10/100))</f>
        <v>0</v>
      </c>
      <c r="L412" s="69" t="n">
        <f aca="false">$E412+$F412+$G412+$H412+$I412+$J412+$K412</f>
        <v>-905.832326794172</v>
      </c>
    </row>
    <row r="413" customFormat="false" ht="12.8" hidden="false" customHeight="false" outlineLevel="0" collapsed="false">
      <c r="A413" s="67" t="n">
        <v>409</v>
      </c>
      <c r="B413" s="68" t="n">
        <f aca="false">EOMONTH(Input!$C$7,A413)</f>
        <v>55365</v>
      </c>
      <c r="C413" s="67" t="n">
        <f aca="false">DATEDIF(Input!$C$23,$B413,"Y")</f>
        <v>74</v>
      </c>
      <c r="E413" s="69" t="n">
        <f aca="false">IF($B413&gt;Input!$C$28,0,Input!$C$24*(1+Input!$C$26/100)^(DATEDIF(Input!$C$7,$B413,"Y")))</f>
        <v>0</v>
      </c>
      <c r="F413" s="69" t="n">
        <f aca="false">-1*($E413*(Input!$C$11/100))</f>
        <v>-0</v>
      </c>
      <c r="G413" s="69" t="n">
        <f aca="false">-1*($E413*(Input!$C$12/100))</f>
        <v>-0</v>
      </c>
      <c r="H413" s="69" t="n">
        <f aca="false">IF($B413&gt;Input!$C$28,2*(Input!$C$27*(1+Input!$C$14/100)^(DATEDIF(Input!$C$7,$B413,"Y"))),(Input!$C$27*(1+Input!$C$14/100)^(DATEDIF(Input!$C$7,$B413,"Y"))))</f>
        <v>-905.832326794172</v>
      </c>
      <c r="I413" s="69" t="n">
        <f aca="false">IF($B413&gt;Input!$C$28,0,IF($E413*(Input!$C$32/100)&gt;(Input!$C$13/12),-1*(Input!$C$13/12),-1*$E413*(Input!$C$32/100)))</f>
        <v>0</v>
      </c>
      <c r="J413" s="69" t="n">
        <f aca="false">IF($B413&gt;Input!$C$28,0,(-1)*($E413+$H413+$I413)*(Input!$C$9/100))</f>
        <v>0</v>
      </c>
      <c r="K413" s="69" t="n">
        <f aca="false">IF($B413&gt;Input!$C$28,0,(-1)*($E413+$H413+$I413)*(Input!$C$10/100))</f>
        <v>0</v>
      </c>
      <c r="L413" s="69" t="n">
        <f aca="false">$E413+$F413+$G413+$H413+$I413+$J413+$K413</f>
        <v>-905.832326794172</v>
      </c>
    </row>
    <row r="414" customFormat="false" ht="12.8" hidden="false" customHeight="false" outlineLevel="0" collapsed="false">
      <c r="A414" s="67" t="n">
        <v>410</v>
      </c>
      <c r="B414" s="68" t="n">
        <f aca="false">EOMONTH(Input!$C$7,A414)</f>
        <v>55396</v>
      </c>
      <c r="C414" s="67" t="n">
        <f aca="false">DATEDIF(Input!$C$23,$B414,"Y")</f>
        <v>74</v>
      </c>
      <c r="E414" s="69" t="n">
        <f aca="false">IF($B414&gt;Input!$C$28,0,Input!$C$24*(1+Input!$C$26/100)^(DATEDIF(Input!$C$7,$B414,"Y")))</f>
        <v>0</v>
      </c>
      <c r="F414" s="69" t="n">
        <f aca="false">-1*($E414*(Input!$C$11/100))</f>
        <v>-0</v>
      </c>
      <c r="G414" s="69" t="n">
        <f aca="false">-1*($E414*(Input!$C$12/100))</f>
        <v>-0</v>
      </c>
      <c r="H414" s="69" t="n">
        <f aca="false">IF($B414&gt;Input!$C$28,2*(Input!$C$27*(1+Input!$C$14/100)^(DATEDIF(Input!$C$7,$B414,"Y"))),(Input!$C$27*(1+Input!$C$14/100)^(DATEDIF(Input!$C$7,$B414,"Y"))))</f>
        <v>-905.832326794172</v>
      </c>
      <c r="I414" s="69" t="n">
        <f aca="false">IF($B414&gt;Input!$C$28,0,IF($E414*(Input!$C$32/100)&gt;(Input!$C$13/12),-1*(Input!$C$13/12),-1*$E414*(Input!$C$32/100)))</f>
        <v>0</v>
      </c>
      <c r="J414" s="69" t="n">
        <f aca="false">IF($B414&gt;Input!$C$28,0,(-1)*($E414+$H414+$I414)*(Input!$C$9/100))</f>
        <v>0</v>
      </c>
      <c r="K414" s="69" t="n">
        <f aca="false">IF($B414&gt;Input!$C$28,0,(-1)*($E414+$H414+$I414)*(Input!$C$10/100))</f>
        <v>0</v>
      </c>
      <c r="L414" s="69" t="n">
        <f aca="false">$E414+$F414+$G414+$H414+$I414+$J414+$K414</f>
        <v>-905.832326794172</v>
      </c>
    </row>
    <row r="415" customFormat="false" ht="12.8" hidden="false" customHeight="false" outlineLevel="0" collapsed="false">
      <c r="A415" s="67" t="n">
        <v>411</v>
      </c>
      <c r="B415" s="68" t="n">
        <f aca="false">EOMONTH(Input!$C$7,A415)</f>
        <v>55426</v>
      </c>
      <c r="C415" s="67" t="n">
        <f aca="false">DATEDIF(Input!$C$23,$B415,"Y")</f>
        <v>74</v>
      </c>
      <c r="E415" s="69" t="n">
        <f aca="false">IF($B415&gt;Input!$C$28,0,Input!$C$24*(1+Input!$C$26/100)^(DATEDIF(Input!$C$7,$B415,"Y")))</f>
        <v>0</v>
      </c>
      <c r="F415" s="69" t="n">
        <f aca="false">-1*($E415*(Input!$C$11/100))</f>
        <v>-0</v>
      </c>
      <c r="G415" s="69" t="n">
        <f aca="false">-1*($E415*(Input!$C$12/100))</f>
        <v>-0</v>
      </c>
      <c r="H415" s="69" t="n">
        <f aca="false">IF($B415&gt;Input!$C$28,2*(Input!$C$27*(1+Input!$C$14/100)^(DATEDIF(Input!$C$7,$B415,"Y"))),(Input!$C$27*(1+Input!$C$14/100)^(DATEDIF(Input!$C$7,$B415,"Y"))))</f>
        <v>-905.832326794172</v>
      </c>
      <c r="I415" s="69" t="n">
        <f aca="false">IF($B415&gt;Input!$C$28,0,IF($E415*(Input!$C$32/100)&gt;(Input!$C$13/12),-1*(Input!$C$13/12),-1*$E415*(Input!$C$32/100)))</f>
        <v>0</v>
      </c>
      <c r="J415" s="69" t="n">
        <f aca="false">IF($B415&gt;Input!$C$28,0,(-1)*($E415+$H415+$I415)*(Input!$C$9/100))</f>
        <v>0</v>
      </c>
      <c r="K415" s="69" t="n">
        <f aca="false">IF($B415&gt;Input!$C$28,0,(-1)*($E415+$H415+$I415)*(Input!$C$10/100))</f>
        <v>0</v>
      </c>
      <c r="L415" s="69" t="n">
        <f aca="false">$E415+$F415+$G415+$H415+$I415+$J415+$K415</f>
        <v>-905.832326794172</v>
      </c>
    </row>
    <row r="416" customFormat="false" ht="12.8" hidden="false" customHeight="false" outlineLevel="0" collapsed="false">
      <c r="A416" s="67" t="n">
        <v>412</v>
      </c>
      <c r="B416" s="68" t="n">
        <f aca="false">EOMONTH(Input!$C$7,A416)</f>
        <v>55457</v>
      </c>
      <c r="C416" s="67" t="n">
        <f aca="false">DATEDIF(Input!$C$23,$B416,"Y")</f>
        <v>74</v>
      </c>
      <c r="E416" s="69" t="n">
        <f aca="false">IF($B416&gt;Input!$C$28,0,Input!$C$24*(1+Input!$C$26/100)^(DATEDIF(Input!$C$7,$B416,"Y")))</f>
        <v>0</v>
      </c>
      <c r="F416" s="69" t="n">
        <f aca="false">-1*($E416*(Input!$C$11/100))</f>
        <v>-0</v>
      </c>
      <c r="G416" s="69" t="n">
        <f aca="false">-1*($E416*(Input!$C$12/100))</f>
        <v>-0</v>
      </c>
      <c r="H416" s="69" t="n">
        <f aca="false">IF($B416&gt;Input!$C$28,2*(Input!$C$27*(1+Input!$C$14/100)^(DATEDIF(Input!$C$7,$B416,"Y"))),(Input!$C$27*(1+Input!$C$14/100)^(DATEDIF(Input!$C$7,$B416,"Y"))))</f>
        <v>-905.832326794172</v>
      </c>
      <c r="I416" s="69" t="n">
        <f aca="false">IF($B416&gt;Input!$C$28,0,IF($E416*(Input!$C$32/100)&gt;(Input!$C$13/12),-1*(Input!$C$13/12),-1*$E416*(Input!$C$32/100)))</f>
        <v>0</v>
      </c>
      <c r="J416" s="69" t="n">
        <f aca="false">IF($B416&gt;Input!$C$28,0,(-1)*($E416+$H416+$I416)*(Input!$C$9/100))</f>
        <v>0</v>
      </c>
      <c r="K416" s="69" t="n">
        <f aca="false">IF($B416&gt;Input!$C$28,0,(-1)*($E416+$H416+$I416)*(Input!$C$10/100))</f>
        <v>0</v>
      </c>
      <c r="L416" s="69" t="n">
        <f aca="false">$E416+$F416+$G416+$H416+$I416+$J416+$K416</f>
        <v>-905.832326794172</v>
      </c>
    </row>
    <row r="417" customFormat="false" ht="12.8" hidden="false" customHeight="false" outlineLevel="0" collapsed="false">
      <c r="A417" s="67" t="n">
        <v>413</v>
      </c>
      <c r="B417" s="68" t="n">
        <f aca="false">EOMONTH(Input!$C$7,A417)</f>
        <v>55487</v>
      </c>
      <c r="C417" s="67" t="n">
        <f aca="false">DATEDIF(Input!$C$23,$B417,"Y")</f>
        <v>74</v>
      </c>
      <c r="E417" s="69" t="n">
        <f aca="false">IF($B417&gt;Input!$C$28,0,Input!$C$24*(1+Input!$C$26/100)^(DATEDIF(Input!$C$7,$B417,"Y")))</f>
        <v>0</v>
      </c>
      <c r="F417" s="69" t="n">
        <f aca="false">-1*($E417*(Input!$C$11/100))</f>
        <v>-0</v>
      </c>
      <c r="G417" s="69" t="n">
        <f aca="false">-1*($E417*(Input!$C$12/100))</f>
        <v>-0</v>
      </c>
      <c r="H417" s="69" t="n">
        <f aca="false">IF($B417&gt;Input!$C$28,2*(Input!$C$27*(1+Input!$C$14/100)^(DATEDIF(Input!$C$7,$B417,"Y"))),(Input!$C$27*(1+Input!$C$14/100)^(DATEDIF(Input!$C$7,$B417,"Y"))))</f>
        <v>-905.832326794172</v>
      </c>
      <c r="I417" s="69" t="n">
        <f aca="false">IF($B417&gt;Input!$C$28,0,IF($E417*(Input!$C$32/100)&gt;(Input!$C$13/12),-1*(Input!$C$13/12),-1*$E417*(Input!$C$32/100)))</f>
        <v>0</v>
      </c>
      <c r="J417" s="69" t="n">
        <f aca="false">IF($B417&gt;Input!$C$28,0,(-1)*($E417+$H417+$I417)*(Input!$C$9/100))</f>
        <v>0</v>
      </c>
      <c r="K417" s="69" t="n">
        <f aca="false">IF($B417&gt;Input!$C$28,0,(-1)*($E417+$H417+$I417)*(Input!$C$10/100))</f>
        <v>0</v>
      </c>
      <c r="L417" s="69" t="n">
        <f aca="false">$E417+$F417+$G417+$H417+$I417+$J417+$K417</f>
        <v>-905.832326794172</v>
      </c>
    </row>
    <row r="418" customFormat="false" ht="12.8" hidden="false" customHeight="false" outlineLevel="0" collapsed="false">
      <c r="A418" s="67" t="n">
        <v>414</v>
      </c>
      <c r="B418" s="68" t="n">
        <f aca="false">EOMONTH(Input!$C$7,A418)</f>
        <v>55518</v>
      </c>
      <c r="C418" s="67" t="n">
        <f aca="false">DATEDIF(Input!$C$23,$B418,"Y")</f>
        <v>74</v>
      </c>
      <c r="E418" s="69" t="n">
        <f aca="false">IF($B418&gt;Input!$C$28,0,Input!$C$24*(1+Input!$C$26/100)^(DATEDIF(Input!$C$7,$B418,"Y")))</f>
        <v>0</v>
      </c>
      <c r="F418" s="69" t="n">
        <f aca="false">-1*($E418*(Input!$C$11/100))</f>
        <v>-0</v>
      </c>
      <c r="G418" s="69" t="n">
        <f aca="false">-1*($E418*(Input!$C$12/100))</f>
        <v>-0</v>
      </c>
      <c r="H418" s="69" t="n">
        <f aca="false">IF($B418&gt;Input!$C$28,2*(Input!$C$27*(1+Input!$C$14/100)^(DATEDIF(Input!$C$7,$B418,"Y"))),(Input!$C$27*(1+Input!$C$14/100)^(DATEDIF(Input!$C$7,$B418,"Y"))))</f>
        <v>-905.832326794172</v>
      </c>
      <c r="I418" s="69" t="n">
        <f aca="false">IF($B418&gt;Input!$C$28,0,IF($E418*(Input!$C$32/100)&gt;(Input!$C$13/12),-1*(Input!$C$13/12),-1*$E418*(Input!$C$32/100)))</f>
        <v>0</v>
      </c>
      <c r="J418" s="69" t="n">
        <f aca="false">IF($B418&gt;Input!$C$28,0,(-1)*($E418+$H418+$I418)*(Input!$C$9/100))</f>
        <v>0</v>
      </c>
      <c r="K418" s="69" t="n">
        <f aca="false">IF($B418&gt;Input!$C$28,0,(-1)*($E418+$H418+$I418)*(Input!$C$10/100))</f>
        <v>0</v>
      </c>
      <c r="L418" s="69" t="n">
        <f aca="false">$E418+$F418+$G418+$H418+$I418+$J418+$K418</f>
        <v>-905.832326794172</v>
      </c>
    </row>
    <row r="419" customFormat="false" ht="12.8" hidden="false" customHeight="false" outlineLevel="0" collapsed="false">
      <c r="A419" s="67" t="n">
        <v>415</v>
      </c>
      <c r="B419" s="68" t="n">
        <f aca="false">EOMONTH(Input!$C$7,A419)</f>
        <v>55549</v>
      </c>
      <c r="C419" s="67" t="n">
        <f aca="false">DATEDIF(Input!$C$23,$B419,"Y")</f>
        <v>74</v>
      </c>
      <c r="E419" s="69" t="n">
        <f aca="false">IF($B419&gt;Input!$C$28,0,Input!$C$24*(1+Input!$C$26/100)^(DATEDIF(Input!$C$7,$B419,"Y")))</f>
        <v>0</v>
      </c>
      <c r="F419" s="69" t="n">
        <f aca="false">-1*($E419*(Input!$C$11/100))</f>
        <v>-0</v>
      </c>
      <c r="G419" s="69" t="n">
        <f aca="false">-1*($E419*(Input!$C$12/100))</f>
        <v>-0</v>
      </c>
      <c r="H419" s="69" t="n">
        <f aca="false">IF($B419&gt;Input!$C$28,2*(Input!$C$27*(1+Input!$C$14/100)^(DATEDIF(Input!$C$7,$B419,"Y"))),(Input!$C$27*(1+Input!$C$14/100)^(DATEDIF(Input!$C$7,$B419,"Y"))))</f>
        <v>-905.832326794172</v>
      </c>
      <c r="I419" s="69" t="n">
        <f aca="false">IF($B419&gt;Input!$C$28,0,IF($E419*(Input!$C$32/100)&gt;(Input!$C$13/12),-1*(Input!$C$13/12),-1*$E419*(Input!$C$32/100)))</f>
        <v>0</v>
      </c>
      <c r="J419" s="69" t="n">
        <f aca="false">IF($B419&gt;Input!$C$28,0,(-1)*($E419+$H419+$I419)*(Input!$C$9/100))</f>
        <v>0</v>
      </c>
      <c r="K419" s="69" t="n">
        <f aca="false">IF($B419&gt;Input!$C$28,0,(-1)*($E419+$H419+$I419)*(Input!$C$10/100))</f>
        <v>0</v>
      </c>
      <c r="L419" s="69" t="n">
        <f aca="false">$E419+$F419+$G419+$H419+$I419+$J419+$K419</f>
        <v>-905.832326794172</v>
      </c>
    </row>
    <row r="420" customFormat="false" ht="12.8" hidden="false" customHeight="false" outlineLevel="0" collapsed="false">
      <c r="A420" s="67" t="n">
        <v>416</v>
      </c>
      <c r="B420" s="68" t="n">
        <f aca="false">EOMONTH(Input!$C$7,A420)</f>
        <v>55578</v>
      </c>
      <c r="C420" s="67" t="n">
        <f aca="false">DATEDIF(Input!$C$23,$B420,"Y")</f>
        <v>74</v>
      </c>
      <c r="E420" s="69" t="n">
        <f aca="false">IF($B420&gt;Input!$C$28,0,Input!$C$24*(1+Input!$C$26/100)^(DATEDIF(Input!$C$7,$B420,"Y")))</f>
        <v>0</v>
      </c>
      <c r="F420" s="69" t="n">
        <f aca="false">-1*($E420*(Input!$C$11/100))</f>
        <v>-0</v>
      </c>
      <c r="G420" s="69" t="n">
        <f aca="false">-1*($E420*(Input!$C$12/100))</f>
        <v>-0</v>
      </c>
      <c r="H420" s="69" t="n">
        <f aca="false">IF($B420&gt;Input!$C$28,2*(Input!$C$27*(1+Input!$C$14/100)^(DATEDIF(Input!$C$7,$B420,"Y"))),(Input!$C$27*(1+Input!$C$14/100)^(DATEDIF(Input!$C$7,$B420,"Y"))))</f>
        <v>-905.832326794172</v>
      </c>
      <c r="I420" s="69" t="n">
        <f aca="false">IF($B420&gt;Input!$C$28,0,IF($E420*(Input!$C$32/100)&gt;(Input!$C$13/12),-1*(Input!$C$13/12),-1*$E420*(Input!$C$32/100)))</f>
        <v>0</v>
      </c>
      <c r="J420" s="69" t="n">
        <f aca="false">IF($B420&gt;Input!$C$28,0,(-1)*($E420+$H420+$I420)*(Input!$C$9/100))</f>
        <v>0</v>
      </c>
      <c r="K420" s="69" t="n">
        <f aca="false">IF($B420&gt;Input!$C$28,0,(-1)*($E420+$H420+$I420)*(Input!$C$10/100))</f>
        <v>0</v>
      </c>
      <c r="L420" s="69" t="n">
        <f aca="false">$E420+$F420+$G420+$H420+$I420+$J420+$K420</f>
        <v>-905.832326794172</v>
      </c>
    </row>
    <row r="421" customFormat="false" ht="12.8" hidden="false" customHeight="false" outlineLevel="0" collapsed="false">
      <c r="A421" s="67" t="n">
        <v>417</v>
      </c>
      <c r="B421" s="68" t="n">
        <f aca="false">EOMONTH(Input!$C$7,A421)</f>
        <v>55609</v>
      </c>
      <c r="C421" s="67" t="n">
        <f aca="false">DATEDIF(Input!$C$23,$B421,"Y")</f>
        <v>74</v>
      </c>
      <c r="E421" s="69" t="n">
        <f aca="false">IF($B421&gt;Input!$C$28,0,Input!$C$24*(1+Input!$C$26/100)^(DATEDIF(Input!$C$7,$B421,"Y")))</f>
        <v>0</v>
      </c>
      <c r="F421" s="69" t="n">
        <f aca="false">-1*($E421*(Input!$C$11/100))</f>
        <v>-0</v>
      </c>
      <c r="G421" s="69" t="n">
        <f aca="false">-1*($E421*(Input!$C$12/100))</f>
        <v>-0</v>
      </c>
      <c r="H421" s="69" t="n">
        <f aca="false">IF($B421&gt;Input!$C$28,2*(Input!$C$27*(1+Input!$C$14/100)^(DATEDIF(Input!$C$7,$B421,"Y"))),(Input!$C$27*(1+Input!$C$14/100)^(DATEDIF(Input!$C$7,$B421,"Y"))))</f>
        <v>-905.832326794172</v>
      </c>
      <c r="I421" s="69" t="n">
        <f aca="false">IF($B421&gt;Input!$C$28,0,IF($E421*(Input!$C$32/100)&gt;(Input!$C$13/12),-1*(Input!$C$13/12),-1*$E421*(Input!$C$32/100)))</f>
        <v>0</v>
      </c>
      <c r="J421" s="69" t="n">
        <f aca="false">IF($B421&gt;Input!$C$28,0,(-1)*($E421+$H421+$I421)*(Input!$C$9/100))</f>
        <v>0</v>
      </c>
      <c r="K421" s="69" t="n">
        <f aca="false">IF($B421&gt;Input!$C$28,0,(-1)*($E421+$H421+$I421)*(Input!$C$10/100))</f>
        <v>0</v>
      </c>
      <c r="L421" s="69" t="n">
        <f aca="false">$E421+$F421+$G421+$H421+$I421+$J421+$K421</f>
        <v>-905.832326794172</v>
      </c>
    </row>
    <row r="422" customFormat="false" ht="12.8" hidden="false" customHeight="false" outlineLevel="0" collapsed="false">
      <c r="A422" s="67" t="n">
        <v>418</v>
      </c>
      <c r="B422" s="68" t="n">
        <f aca="false">EOMONTH(Input!$C$7,A422)</f>
        <v>55639</v>
      </c>
      <c r="C422" s="67" t="n">
        <f aca="false">DATEDIF(Input!$C$23,$B422,"Y")</f>
        <v>74</v>
      </c>
      <c r="E422" s="69" t="n">
        <f aca="false">IF($B422&gt;Input!$C$28,0,Input!$C$24*(1+Input!$C$26/100)^(DATEDIF(Input!$C$7,$B422,"Y")))</f>
        <v>0</v>
      </c>
      <c r="F422" s="69" t="n">
        <f aca="false">-1*($E422*(Input!$C$11/100))</f>
        <v>-0</v>
      </c>
      <c r="G422" s="69" t="n">
        <f aca="false">-1*($E422*(Input!$C$12/100))</f>
        <v>-0</v>
      </c>
      <c r="H422" s="69" t="n">
        <f aca="false">IF($B422&gt;Input!$C$28,2*(Input!$C$27*(1+Input!$C$14/100)^(DATEDIF(Input!$C$7,$B422,"Y"))),(Input!$C$27*(1+Input!$C$14/100)^(DATEDIF(Input!$C$7,$B422,"Y"))))</f>
        <v>-905.832326794172</v>
      </c>
      <c r="I422" s="69" t="n">
        <f aca="false">IF($B422&gt;Input!$C$28,0,IF($E422*(Input!$C$32/100)&gt;(Input!$C$13/12),-1*(Input!$C$13/12),-1*$E422*(Input!$C$32/100)))</f>
        <v>0</v>
      </c>
      <c r="J422" s="69" t="n">
        <f aca="false">IF($B422&gt;Input!$C$28,0,(-1)*($E422+$H422+$I422)*(Input!$C$9/100))</f>
        <v>0</v>
      </c>
      <c r="K422" s="69" t="n">
        <f aca="false">IF($B422&gt;Input!$C$28,0,(-1)*($E422+$H422+$I422)*(Input!$C$10/100))</f>
        <v>0</v>
      </c>
      <c r="L422" s="69" t="n">
        <f aca="false">$E422+$F422+$G422+$H422+$I422+$J422+$K422</f>
        <v>-905.832326794172</v>
      </c>
    </row>
    <row r="423" customFormat="false" ht="12.8" hidden="false" customHeight="false" outlineLevel="0" collapsed="false">
      <c r="A423" s="67" t="n">
        <v>419</v>
      </c>
      <c r="B423" s="68" t="n">
        <f aca="false">EOMONTH(Input!$C$7,A423)</f>
        <v>55670</v>
      </c>
      <c r="C423" s="67" t="n">
        <f aca="false">DATEDIF(Input!$C$23,$B423,"Y")</f>
        <v>75</v>
      </c>
      <c r="E423" s="69" t="n">
        <f aca="false">IF($B423&gt;Input!$C$28,0,Input!$C$24*(1+Input!$C$26/100)^(DATEDIF(Input!$C$7,$B423,"Y")))</f>
        <v>0</v>
      </c>
      <c r="F423" s="69" t="n">
        <f aca="false">-1*($E423*(Input!$C$11/100))</f>
        <v>-0</v>
      </c>
      <c r="G423" s="69" t="n">
        <f aca="false">-1*($E423*(Input!$C$12/100))</f>
        <v>-0</v>
      </c>
      <c r="H423" s="69" t="n">
        <f aca="false">IF($B423&gt;Input!$C$28,2*(Input!$C$27*(1+Input!$C$14/100)^(DATEDIF(Input!$C$7,$B423,"Y"))),(Input!$C$27*(1+Input!$C$14/100)^(DATEDIF(Input!$C$7,$B423,"Y"))))</f>
        <v>-905.832326794172</v>
      </c>
      <c r="I423" s="69" t="n">
        <f aca="false">IF($B423&gt;Input!$C$28,0,IF($E423*(Input!$C$32/100)&gt;(Input!$C$13/12),-1*(Input!$C$13/12),-1*$E423*(Input!$C$32/100)))</f>
        <v>0</v>
      </c>
      <c r="J423" s="69" t="n">
        <f aca="false">IF($B423&gt;Input!$C$28,0,(-1)*($E423+$H423+$I423)*(Input!$C$9/100))</f>
        <v>0</v>
      </c>
      <c r="K423" s="69" t="n">
        <f aca="false">IF($B423&gt;Input!$C$28,0,(-1)*($E423+$H423+$I423)*(Input!$C$10/100))</f>
        <v>0</v>
      </c>
      <c r="L423" s="69" t="n">
        <f aca="false">$E423+$F423+$G423+$H423+$I423+$J423+$K423</f>
        <v>-905.832326794172</v>
      </c>
    </row>
    <row r="424" customFormat="false" ht="12.8" hidden="false" customHeight="false" outlineLevel="0" collapsed="false">
      <c r="A424" s="67" t="n">
        <v>420</v>
      </c>
      <c r="B424" s="68" t="n">
        <f aca="false">EOMONTH(Input!$C$7,A424)</f>
        <v>55700</v>
      </c>
      <c r="C424" s="67" t="n">
        <f aca="false">DATEDIF(Input!$C$23,$B424,"Y")</f>
        <v>75</v>
      </c>
      <c r="E424" s="69" t="n">
        <f aca="false">IF($B424&gt;Input!$C$28,0,Input!$C$24*(1+Input!$C$26/100)^(DATEDIF(Input!$C$7,$B424,"Y")))</f>
        <v>0</v>
      </c>
      <c r="F424" s="69" t="n">
        <f aca="false">-1*($E424*(Input!$C$11/100))</f>
        <v>-0</v>
      </c>
      <c r="G424" s="69" t="n">
        <f aca="false">-1*($E424*(Input!$C$12/100))</f>
        <v>-0</v>
      </c>
      <c r="H424" s="69" t="n">
        <f aca="false">IF($B424&gt;Input!$C$28,2*(Input!$C$27*(1+Input!$C$14/100)^(DATEDIF(Input!$C$7,$B424,"Y"))),(Input!$C$27*(1+Input!$C$14/100)^(DATEDIF(Input!$C$7,$B424,"Y"))))</f>
        <v>-923.948973330055</v>
      </c>
      <c r="I424" s="69" t="n">
        <f aca="false">IF($B424&gt;Input!$C$28,0,IF($E424*(Input!$C$32/100)&gt;(Input!$C$13/12),-1*(Input!$C$13/12),-1*$E424*(Input!$C$32/100)))</f>
        <v>0</v>
      </c>
      <c r="J424" s="69" t="n">
        <f aca="false">IF($B424&gt;Input!$C$28,0,(-1)*($E424+$H424+$I424)*(Input!$C$9/100))</f>
        <v>0</v>
      </c>
      <c r="K424" s="69" t="n">
        <f aca="false">IF($B424&gt;Input!$C$28,0,(-1)*($E424+$H424+$I424)*(Input!$C$10/100))</f>
        <v>0</v>
      </c>
      <c r="L424" s="69" t="n">
        <f aca="false">$E424+$F424+$G424+$H424+$I424+$J424+$K424</f>
        <v>-923.948973330055</v>
      </c>
    </row>
    <row r="425" customFormat="false" ht="12.8" hidden="false" customHeight="false" outlineLevel="0" collapsed="false">
      <c r="A425" s="67" t="n">
        <v>421</v>
      </c>
      <c r="B425" s="68" t="n">
        <f aca="false">EOMONTH(Input!$C$7,A425)</f>
        <v>55731</v>
      </c>
      <c r="C425" s="67" t="n">
        <f aca="false">DATEDIF(Input!$C$23,$B425,"Y")</f>
        <v>75</v>
      </c>
      <c r="E425" s="69" t="n">
        <f aca="false">IF($B425&gt;Input!$C$28,0,Input!$C$24*(1+Input!$C$26/100)^(DATEDIF(Input!$C$7,$B425,"Y")))</f>
        <v>0</v>
      </c>
      <c r="F425" s="69" t="n">
        <f aca="false">-1*($E425*(Input!$C$11/100))</f>
        <v>-0</v>
      </c>
      <c r="G425" s="69" t="n">
        <f aca="false">-1*($E425*(Input!$C$12/100))</f>
        <v>-0</v>
      </c>
      <c r="H425" s="69" t="n">
        <f aca="false">IF($B425&gt;Input!$C$28,2*(Input!$C$27*(1+Input!$C$14/100)^(DATEDIF(Input!$C$7,$B425,"Y"))),(Input!$C$27*(1+Input!$C$14/100)^(DATEDIF(Input!$C$7,$B425,"Y"))))</f>
        <v>-923.948973330055</v>
      </c>
      <c r="I425" s="69" t="n">
        <f aca="false">IF($B425&gt;Input!$C$28,0,IF($E425*(Input!$C$32/100)&gt;(Input!$C$13/12),-1*(Input!$C$13/12),-1*$E425*(Input!$C$32/100)))</f>
        <v>0</v>
      </c>
      <c r="J425" s="69" t="n">
        <f aca="false">IF($B425&gt;Input!$C$28,0,(-1)*($E425+$H425+$I425)*(Input!$C$9/100))</f>
        <v>0</v>
      </c>
      <c r="K425" s="69" t="n">
        <f aca="false">IF($B425&gt;Input!$C$28,0,(-1)*($E425+$H425+$I425)*(Input!$C$10/100))</f>
        <v>0</v>
      </c>
      <c r="L425" s="69" t="n">
        <f aca="false">$E425+$F425+$G425+$H425+$I425+$J425+$K425</f>
        <v>-923.948973330055</v>
      </c>
    </row>
    <row r="426" customFormat="false" ht="12.8" hidden="false" customHeight="false" outlineLevel="0" collapsed="false">
      <c r="A426" s="67" t="n">
        <v>422</v>
      </c>
      <c r="B426" s="68" t="n">
        <f aca="false">EOMONTH(Input!$C$7,A426)</f>
        <v>55762</v>
      </c>
      <c r="C426" s="67" t="n">
        <f aca="false">DATEDIF(Input!$C$23,$B426,"Y")</f>
        <v>75</v>
      </c>
      <c r="E426" s="69" t="n">
        <f aca="false">IF($B426&gt;Input!$C$28,0,Input!$C$24*(1+Input!$C$26/100)^(DATEDIF(Input!$C$7,$B426,"Y")))</f>
        <v>0</v>
      </c>
      <c r="F426" s="69" t="n">
        <f aca="false">-1*($E426*(Input!$C$11/100))</f>
        <v>-0</v>
      </c>
      <c r="G426" s="69" t="n">
        <f aca="false">-1*($E426*(Input!$C$12/100))</f>
        <v>-0</v>
      </c>
      <c r="H426" s="69" t="n">
        <f aca="false">IF($B426&gt;Input!$C$28,2*(Input!$C$27*(1+Input!$C$14/100)^(DATEDIF(Input!$C$7,$B426,"Y"))),(Input!$C$27*(1+Input!$C$14/100)^(DATEDIF(Input!$C$7,$B426,"Y"))))</f>
        <v>-923.948973330055</v>
      </c>
      <c r="I426" s="69" t="n">
        <f aca="false">IF($B426&gt;Input!$C$28,0,IF($E426*(Input!$C$32/100)&gt;(Input!$C$13/12),-1*(Input!$C$13/12),-1*$E426*(Input!$C$32/100)))</f>
        <v>0</v>
      </c>
      <c r="J426" s="69" t="n">
        <f aca="false">IF($B426&gt;Input!$C$28,0,(-1)*($E426+$H426+$I426)*(Input!$C$9/100))</f>
        <v>0</v>
      </c>
      <c r="K426" s="69" t="n">
        <f aca="false">IF($B426&gt;Input!$C$28,0,(-1)*($E426+$H426+$I426)*(Input!$C$10/100))</f>
        <v>0</v>
      </c>
      <c r="L426" s="69" t="n">
        <f aca="false">$E426+$F426+$G426+$H426+$I426+$J426+$K426</f>
        <v>-923.948973330055</v>
      </c>
    </row>
    <row r="427" customFormat="false" ht="12.8" hidden="false" customHeight="false" outlineLevel="0" collapsed="false">
      <c r="A427" s="67" t="n">
        <v>423</v>
      </c>
      <c r="B427" s="68" t="n">
        <f aca="false">EOMONTH(Input!$C$7,A427)</f>
        <v>55792</v>
      </c>
      <c r="C427" s="67" t="n">
        <f aca="false">DATEDIF(Input!$C$23,$B427,"Y")</f>
        <v>75</v>
      </c>
      <c r="E427" s="69" t="n">
        <f aca="false">IF($B427&gt;Input!$C$28,0,Input!$C$24*(1+Input!$C$26/100)^(DATEDIF(Input!$C$7,$B427,"Y")))</f>
        <v>0</v>
      </c>
      <c r="F427" s="69" t="n">
        <f aca="false">-1*($E427*(Input!$C$11/100))</f>
        <v>-0</v>
      </c>
      <c r="G427" s="69" t="n">
        <f aca="false">-1*($E427*(Input!$C$12/100))</f>
        <v>-0</v>
      </c>
      <c r="H427" s="69" t="n">
        <f aca="false">IF($B427&gt;Input!$C$28,2*(Input!$C$27*(1+Input!$C$14/100)^(DATEDIF(Input!$C$7,$B427,"Y"))),(Input!$C$27*(1+Input!$C$14/100)^(DATEDIF(Input!$C$7,$B427,"Y"))))</f>
        <v>-923.948973330055</v>
      </c>
      <c r="I427" s="69" t="n">
        <f aca="false">IF($B427&gt;Input!$C$28,0,IF($E427*(Input!$C$32/100)&gt;(Input!$C$13/12),-1*(Input!$C$13/12),-1*$E427*(Input!$C$32/100)))</f>
        <v>0</v>
      </c>
      <c r="J427" s="69" t="n">
        <f aca="false">IF($B427&gt;Input!$C$28,0,(-1)*($E427+$H427+$I427)*(Input!$C$9/100))</f>
        <v>0</v>
      </c>
      <c r="K427" s="69" t="n">
        <f aca="false">IF($B427&gt;Input!$C$28,0,(-1)*($E427+$H427+$I427)*(Input!$C$10/100))</f>
        <v>0</v>
      </c>
      <c r="L427" s="69" t="n">
        <f aca="false">$E427+$F427+$G427+$H427+$I427+$J427+$K427</f>
        <v>-923.948973330055</v>
      </c>
    </row>
    <row r="428" customFormat="false" ht="12.8" hidden="false" customHeight="false" outlineLevel="0" collapsed="false">
      <c r="A428" s="67" t="n">
        <v>424</v>
      </c>
      <c r="B428" s="68" t="n">
        <f aca="false">EOMONTH(Input!$C$7,A428)</f>
        <v>55823</v>
      </c>
      <c r="C428" s="67" t="n">
        <f aca="false">DATEDIF(Input!$C$23,$B428,"Y")</f>
        <v>75</v>
      </c>
      <c r="E428" s="69" t="n">
        <f aca="false">IF($B428&gt;Input!$C$28,0,Input!$C$24*(1+Input!$C$26/100)^(DATEDIF(Input!$C$7,$B428,"Y")))</f>
        <v>0</v>
      </c>
      <c r="F428" s="69" t="n">
        <f aca="false">-1*($E428*(Input!$C$11/100))</f>
        <v>-0</v>
      </c>
      <c r="G428" s="69" t="n">
        <f aca="false">-1*($E428*(Input!$C$12/100))</f>
        <v>-0</v>
      </c>
      <c r="H428" s="69" t="n">
        <f aca="false">IF($B428&gt;Input!$C$28,2*(Input!$C$27*(1+Input!$C$14/100)^(DATEDIF(Input!$C$7,$B428,"Y"))),(Input!$C$27*(1+Input!$C$14/100)^(DATEDIF(Input!$C$7,$B428,"Y"))))</f>
        <v>-923.948973330055</v>
      </c>
      <c r="I428" s="69" t="n">
        <f aca="false">IF($B428&gt;Input!$C$28,0,IF($E428*(Input!$C$32/100)&gt;(Input!$C$13/12),-1*(Input!$C$13/12),-1*$E428*(Input!$C$32/100)))</f>
        <v>0</v>
      </c>
      <c r="J428" s="69" t="n">
        <f aca="false">IF($B428&gt;Input!$C$28,0,(-1)*($E428+$H428+$I428)*(Input!$C$9/100))</f>
        <v>0</v>
      </c>
      <c r="K428" s="69" t="n">
        <f aca="false">IF($B428&gt;Input!$C$28,0,(-1)*($E428+$H428+$I428)*(Input!$C$10/100))</f>
        <v>0</v>
      </c>
      <c r="L428" s="69" t="n">
        <f aca="false">$E428+$F428+$G428+$H428+$I428+$J428+$K428</f>
        <v>-923.948973330055</v>
      </c>
    </row>
    <row r="429" customFormat="false" ht="12.8" hidden="false" customHeight="false" outlineLevel="0" collapsed="false">
      <c r="A429" s="67" t="n">
        <v>425</v>
      </c>
      <c r="B429" s="68" t="n">
        <f aca="false">EOMONTH(Input!$C$7,A429)</f>
        <v>55853</v>
      </c>
      <c r="C429" s="67" t="n">
        <f aca="false">DATEDIF(Input!$C$23,$B429,"Y")</f>
        <v>75</v>
      </c>
      <c r="E429" s="69" t="n">
        <f aca="false">IF($B429&gt;Input!$C$28,0,Input!$C$24*(1+Input!$C$26/100)^(DATEDIF(Input!$C$7,$B429,"Y")))</f>
        <v>0</v>
      </c>
      <c r="F429" s="69" t="n">
        <f aca="false">-1*($E429*(Input!$C$11/100))</f>
        <v>-0</v>
      </c>
      <c r="G429" s="69" t="n">
        <f aca="false">-1*($E429*(Input!$C$12/100))</f>
        <v>-0</v>
      </c>
      <c r="H429" s="69" t="n">
        <f aca="false">IF($B429&gt;Input!$C$28,2*(Input!$C$27*(1+Input!$C$14/100)^(DATEDIF(Input!$C$7,$B429,"Y"))),(Input!$C$27*(1+Input!$C$14/100)^(DATEDIF(Input!$C$7,$B429,"Y"))))</f>
        <v>-923.948973330055</v>
      </c>
      <c r="I429" s="69" t="n">
        <f aca="false">IF($B429&gt;Input!$C$28,0,IF($E429*(Input!$C$32/100)&gt;(Input!$C$13/12),-1*(Input!$C$13/12),-1*$E429*(Input!$C$32/100)))</f>
        <v>0</v>
      </c>
      <c r="J429" s="69" t="n">
        <f aca="false">IF($B429&gt;Input!$C$28,0,(-1)*($E429+$H429+$I429)*(Input!$C$9/100))</f>
        <v>0</v>
      </c>
      <c r="K429" s="69" t="n">
        <f aca="false">IF($B429&gt;Input!$C$28,0,(-1)*($E429+$H429+$I429)*(Input!$C$10/100))</f>
        <v>0</v>
      </c>
      <c r="L429" s="69" t="n">
        <f aca="false">$E429+$F429+$G429+$H429+$I429+$J429+$K429</f>
        <v>-923.948973330055</v>
      </c>
    </row>
    <row r="430" customFormat="false" ht="12.8" hidden="false" customHeight="false" outlineLevel="0" collapsed="false">
      <c r="A430" s="67" t="n">
        <v>426</v>
      </c>
      <c r="B430" s="68" t="n">
        <f aca="false">EOMONTH(Input!$C$7,A430)</f>
        <v>55884</v>
      </c>
      <c r="C430" s="67" t="n">
        <f aca="false">DATEDIF(Input!$C$23,$B430,"Y")</f>
        <v>75</v>
      </c>
      <c r="E430" s="69" t="n">
        <f aca="false">IF($B430&gt;Input!$C$28,0,Input!$C$24*(1+Input!$C$26/100)^(DATEDIF(Input!$C$7,$B430,"Y")))</f>
        <v>0</v>
      </c>
      <c r="F430" s="69" t="n">
        <f aca="false">-1*($E430*(Input!$C$11/100))</f>
        <v>-0</v>
      </c>
      <c r="G430" s="69" t="n">
        <f aca="false">-1*($E430*(Input!$C$12/100))</f>
        <v>-0</v>
      </c>
      <c r="H430" s="69" t="n">
        <f aca="false">IF($B430&gt;Input!$C$28,2*(Input!$C$27*(1+Input!$C$14/100)^(DATEDIF(Input!$C$7,$B430,"Y"))),(Input!$C$27*(1+Input!$C$14/100)^(DATEDIF(Input!$C$7,$B430,"Y"))))</f>
        <v>-923.948973330055</v>
      </c>
      <c r="I430" s="69" t="n">
        <f aca="false">IF($B430&gt;Input!$C$28,0,IF($E430*(Input!$C$32/100)&gt;(Input!$C$13/12),-1*(Input!$C$13/12),-1*$E430*(Input!$C$32/100)))</f>
        <v>0</v>
      </c>
      <c r="J430" s="69" t="n">
        <f aca="false">IF($B430&gt;Input!$C$28,0,(-1)*($E430+$H430+$I430)*(Input!$C$9/100))</f>
        <v>0</v>
      </c>
      <c r="K430" s="69" t="n">
        <f aca="false">IF($B430&gt;Input!$C$28,0,(-1)*($E430+$H430+$I430)*(Input!$C$10/100))</f>
        <v>0</v>
      </c>
      <c r="L430" s="69" t="n">
        <f aca="false">$E430+$F430+$G430+$H430+$I430+$J430+$K430</f>
        <v>-923.948973330055</v>
      </c>
    </row>
    <row r="431" customFormat="false" ht="12.8" hidden="false" customHeight="false" outlineLevel="0" collapsed="false">
      <c r="A431" s="67" t="n">
        <v>427</v>
      </c>
      <c r="B431" s="68" t="n">
        <f aca="false">EOMONTH(Input!$C$7,A431)</f>
        <v>55915</v>
      </c>
      <c r="C431" s="67" t="n">
        <f aca="false">DATEDIF(Input!$C$23,$B431,"Y")</f>
        <v>75</v>
      </c>
      <c r="E431" s="69" t="n">
        <f aca="false">IF($B431&gt;Input!$C$28,0,Input!$C$24*(1+Input!$C$26/100)^(DATEDIF(Input!$C$7,$B431,"Y")))</f>
        <v>0</v>
      </c>
      <c r="F431" s="69" t="n">
        <f aca="false">-1*($E431*(Input!$C$11/100))</f>
        <v>-0</v>
      </c>
      <c r="G431" s="69" t="n">
        <f aca="false">-1*($E431*(Input!$C$12/100))</f>
        <v>-0</v>
      </c>
      <c r="H431" s="69" t="n">
        <f aca="false">IF($B431&gt;Input!$C$28,2*(Input!$C$27*(1+Input!$C$14/100)^(DATEDIF(Input!$C$7,$B431,"Y"))),(Input!$C$27*(1+Input!$C$14/100)^(DATEDIF(Input!$C$7,$B431,"Y"))))</f>
        <v>-923.948973330055</v>
      </c>
      <c r="I431" s="69" t="n">
        <f aca="false">IF($B431&gt;Input!$C$28,0,IF($E431*(Input!$C$32/100)&gt;(Input!$C$13/12),-1*(Input!$C$13/12),-1*$E431*(Input!$C$32/100)))</f>
        <v>0</v>
      </c>
      <c r="J431" s="69" t="n">
        <f aca="false">IF($B431&gt;Input!$C$28,0,(-1)*($E431+$H431+$I431)*(Input!$C$9/100))</f>
        <v>0</v>
      </c>
      <c r="K431" s="69" t="n">
        <f aca="false">IF($B431&gt;Input!$C$28,0,(-1)*($E431+$H431+$I431)*(Input!$C$10/100))</f>
        <v>0</v>
      </c>
      <c r="L431" s="69" t="n">
        <f aca="false">$E431+$F431+$G431+$H431+$I431+$J431+$K431</f>
        <v>-923.948973330055</v>
      </c>
    </row>
    <row r="432" customFormat="false" ht="12.8" hidden="false" customHeight="false" outlineLevel="0" collapsed="false">
      <c r="A432" s="67" t="n">
        <v>428</v>
      </c>
      <c r="B432" s="68" t="n">
        <f aca="false">EOMONTH(Input!$C$7,A432)</f>
        <v>55943</v>
      </c>
      <c r="C432" s="67" t="n">
        <f aca="false">DATEDIF(Input!$C$23,$B432,"Y")</f>
        <v>75</v>
      </c>
      <c r="E432" s="69" t="n">
        <f aca="false">IF($B432&gt;Input!$C$28,0,Input!$C$24*(1+Input!$C$26/100)^(DATEDIF(Input!$C$7,$B432,"Y")))</f>
        <v>0</v>
      </c>
      <c r="F432" s="69" t="n">
        <f aca="false">-1*($E432*(Input!$C$11/100))</f>
        <v>-0</v>
      </c>
      <c r="G432" s="69" t="n">
        <f aca="false">-1*($E432*(Input!$C$12/100))</f>
        <v>-0</v>
      </c>
      <c r="H432" s="69" t="n">
        <f aca="false">IF($B432&gt;Input!$C$28,2*(Input!$C$27*(1+Input!$C$14/100)^(DATEDIF(Input!$C$7,$B432,"Y"))),(Input!$C$27*(1+Input!$C$14/100)^(DATEDIF(Input!$C$7,$B432,"Y"))))</f>
        <v>-923.948973330055</v>
      </c>
      <c r="I432" s="69" t="n">
        <f aca="false">IF($B432&gt;Input!$C$28,0,IF($E432*(Input!$C$32/100)&gt;(Input!$C$13/12),-1*(Input!$C$13/12),-1*$E432*(Input!$C$32/100)))</f>
        <v>0</v>
      </c>
      <c r="J432" s="69" t="n">
        <f aca="false">IF($B432&gt;Input!$C$28,0,(-1)*($E432+$H432+$I432)*(Input!$C$9/100))</f>
        <v>0</v>
      </c>
      <c r="K432" s="69" t="n">
        <f aca="false">IF($B432&gt;Input!$C$28,0,(-1)*($E432+$H432+$I432)*(Input!$C$10/100))</f>
        <v>0</v>
      </c>
      <c r="L432" s="69" t="n">
        <f aca="false">$E432+$F432+$G432+$H432+$I432+$J432+$K432</f>
        <v>-923.948973330055</v>
      </c>
    </row>
    <row r="433" customFormat="false" ht="12.8" hidden="false" customHeight="false" outlineLevel="0" collapsed="false">
      <c r="A433" s="67" t="n">
        <v>429</v>
      </c>
      <c r="B433" s="68" t="n">
        <f aca="false">EOMONTH(Input!$C$7,A433)</f>
        <v>55974</v>
      </c>
      <c r="C433" s="67" t="n">
        <f aca="false">DATEDIF(Input!$C$23,$B433,"Y")</f>
        <v>75</v>
      </c>
      <c r="E433" s="69" t="n">
        <f aca="false">IF($B433&gt;Input!$C$28,0,Input!$C$24*(1+Input!$C$26/100)^(DATEDIF(Input!$C$7,$B433,"Y")))</f>
        <v>0</v>
      </c>
      <c r="F433" s="69" t="n">
        <f aca="false">-1*($E433*(Input!$C$11/100))</f>
        <v>-0</v>
      </c>
      <c r="G433" s="69" t="n">
        <f aca="false">-1*($E433*(Input!$C$12/100))</f>
        <v>-0</v>
      </c>
      <c r="H433" s="69" t="n">
        <f aca="false">IF($B433&gt;Input!$C$28,2*(Input!$C$27*(1+Input!$C$14/100)^(DATEDIF(Input!$C$7,$B433,"Y"))),(Input!$C$27*(1+Input!$C$14/100)^(DATEDIF(Input!$C$7,$B433,"Y"))))</f>
        <v>-923.948973330055</v>
      </c>
      <c r="I433" s="69" t="n">
        <f aca="false">IF($B433&gt;Input!$C$28,0,IF($E433*(Input!$C$32/100)&gt;(Input!$C$13/12),-1*(Input!$C$13/12),-1*$E433*(Input!$C$32/100)))</f>
        <v>0</v>
      </c>
      <c r="J433" s="69" t="n">
        <f aca="false">IF($B433&gt;Input!$C$28,0,(-1)*($E433+$H433+$I433)*(Input!$C$9/100))</f>
        <v>0</v>
      </c>
      <c r="K433" s="69" t="n">
        <f aca="false">IF($B433&gt;Input!$C$28,0,(-1)*($E433+$H433+$I433)*(Input!$C$10/100))</f>
        <v>0</v>
      </c>
      <c r="L433" s="69" t="n">
        <f aca="false">$E433+$F433+$G433+$H433+$I433+$J433+$K433</f>
        <v>-923.948973330055</v>
      </c>
    </row>
    <row r="434" customFormat="false" ht="12.8" hidden="false" customHeight="false" outlineLevel="0" collapsed="false">
      <c r="A434" s="67" t="n">
        <v>430</v>
      </c>
      <c r="B434" s="68" t="n">
        <f aca="false">EOMONTH(Input!$C$7,A434)</f>
        <v>56004</v>
      </c>
      <c r="C434" s="67" t="n">
        <f aca="false">DATEDIF(Input!$C$23,$B434,"Y")</f>
        <v>75</v>
      </c>
      <c r="E434" s="69" t="n">
        <f aca="false">IF($B434&gt;Input!$C$28,0,Input!$C$24*(1+Input!$C$26/100)^(DATEDIF(Input!$C$7,$B434,"Y")))</f>
        <v>0</v>
      </c>
      <c r="F434" s="69" t="n">
        <f aca="false">-1*($E434*(Input!$C$11/100))</f>
        <v>-0</v>
      </c>
      <c r="G434" s="69" t="n">
        <f aca="false">-1*($E434*(Input!$C$12/100))</f>
        <v>-0</v>
      </c>
      <c r="H434" s="69" t="n">
        <f aca="false">IF($B434&gt;Input!$C$28,2*(Input!$C$27*(1+Input!$C$14/100)^(DATEDIF(Input!$C$7,$B434,"Y"))),(Input!$C$27*(1+Input!$C$14/100)^(DATEDIF(Input!$C$7,$B434,"Y"))))</f>
        <v>-923.948973330055</v>
      </c>
      <c r="I434" s="69" t="n">
        <f aca="false">IF($B434&gt;Input!$C$28,0,IF($E434*(Input!$C$32/100)&gt;(Input!$C$13/12),-1*(Input!$C$13/12),-1*$E434*(Input!$C$32/100)))</f>
        <v>0</v>
      </c>
      <c r="J434" s="69" t="n">
        <f aca="false">IF($B434&gt;Input!$C$28,0,(-1)*($E434+$H434+$I434)*(Input!$C$9/100))</f>
        <v>0</v>
      </c>
      <c r="K434" s="69" t="n">
        <f aca="false">IF($B434&gt;Input!$C$28,0,(-1)*($E434+$H434+$I434)*(Input!$C$10/100))</f>
        <v>0</v>
      </c>
      <c r="L434" s="69" t="n">
        <f aca="false">$E434+$F434+$G434+$H434+$I434+$J434+$K434</f>
        <v>-923.948973330055</v>
      </c>
    </row>
    <row r="435" customFormat="false" ht="12.8" hidden="false" customHeight="false" outlineLevel="0" collapsed="false">
      <c r="A435" s="67" t="n">
        <v>431</v>
      </c>
      <c r="B435" s="68" t="n">
        <f aca="false">EOMONTH(Input!$C$7,A435)</f>
        <v>56035</v>
      </c>
      <c r="C435" s="67" t="n">
        <f aca="false">DATEDIF(Input!$C$23,$B435,"Y")</f>
        <v>76</v>
      </c>
      <c r="E435" s="69" t="n">
        <f aca="false">IF($B435&gt;Input!$C$28,0,Input!$C$24*(1+Input!$C$26/100)^(DATEDIF(Input!$C$7,$B435,"Y")))</f>
        <v>0</v>
      </c>
      <c r="F435" s="69" t="n">
        <f aca="false">-1*($E435*(Input!$C$11/100))</f>
        <v>-0</v>
      </c>
      <c r="G435" s="69" t="n">
        <f aca="false">-1*($E435*(Input!$C$12/100))</f>
        <v>-0</v>
      </c>
      <c r="H435" s="69" t="n">
        <f aca="false">IF($B435&gt;Input!$C$28,2*(Input!$C$27*(1+Input!$C$14/100)^(DATEDIF(Input!$C$7,$B435,"Y"))),(Input!$C$27*(1+Input!$C$14/100)^(DATEDIF(Input!$C$7,$B435,"Y"))))</f>
        <v>-923.948973330055</v>
      </c>
      <c r="I435" s="69" t="n">
        <f aca="false">IF($B435&gt;Input!$C$28,0,IF($E435*(Input!$C$32/100)&gt;(Input!$C$13/12),-1*(Input!$C$13/12),-1*$E435*(Input!$C$32/100)))</f>
        <v>0</v>
      </c>
      <c r="J435" s="69" t="n">
        <f aca="false">IF($B435&gt;Input!$C$28,0,(-1)*($E435+$H435+$I435)*(Input!$C$9/100))</f>
        <v>0</v>
      </c>
      <c r="K435" s="69" t="n">
        <f aca="false">IF($B435&gt;Input!$C$28,0,(-1)*($E435+$H435+$I435)*(Input!$C$10/100))</f>
        <v>0</v>
      </c>
      <c r="L435" s="69" t="n">
        <f aca="false">$E435+$F435+$G435+$H435+$I435+$J435+$K435</f>
        <v>-923.948973330055</v>
      </c>
    </row>
    <row r="436" customFormat="false" ht="12.8" hidden="false" customHeight="false" outlineLevel="0" collapsed="false">
      <c r="A436" s="67" t="n">
        <v>432</v>
      </c>
      <c r="B436" s="68" t="n">
        <f aca="false">EOMONTH(Input!$C$7,A436)</f>
        <v>56065</v>
      </c>
      <c r="C436" s="67" t="n">
        <f aca="false">DATEDIF(Input!$C$23,$B436,"Y")</f>
        <v>76</v>
      </c>
      <c r="E436" s="69" t="n">
        <f aca="false">IF($B436&gt;Input!$C$28,0,Input!$C$24*(1+Input!$C$26/100)^(DATEDIF(Input!$C$7,$B436,"Y")))</f>
        <v>0</v>
      </c>
      <c r="F436" s="69" t="n">
        <f aca="false">-1*($E436*(Input!$C$11/100))</f>
        <v>-0</v>
      </c>
      <c r="G436" s="69" t="n">
        <f aca="false">-1*($E436*(Input!$C$12/100))</f>
        <v>-0</v>
      </c>
      <c r="H436" s="69" t="n">
        <f aca="false">IF($B436&gt;Input!$C$28,2*(Input!$C$27*(1+Input!$C$14/100)^(DATEDIF(Input!$C$7,$B436,"Y"))),(Input!$C$27*(1+Input!$C$14/100)^(DATEDIF(Input!$C$7,$B436,"Y"))))</f>
        <v>-942.427952796656</v>
      </c>
      <c r="I436" s="69" t="n">
        <f aca="false">IF($B436&gt;Input!$C$28,0,IF($E436*(Input!$C$32/100)&gt;(Input!$C$13/12),-1*(Input!$C$13/12),-1*$E436*(Input!$C$32/100)))</f>
        <v>0</v>
      </c>
      <c r="J436" s="69" t="n">
        <f aca="false">IF($B436&gt;Input!$C$28,0,(-1)*($E436+$H436+$I436)*(Input!$C$9/100))</f>
        <v>0</v>
      </c>
      <c r="K436" s="69" t="n">
        <f aca="false">IF($B436&gt;Input!$C$28,0,(-1)*($E436+$H436+$I436)*(Input!$C$10/100))</f>
        <v>0</v>
      </c>
      <c r="L436" s="69" t="n">
        <f aca="false">$E436+$F436+$G436+$H436+$I436+$J436+$K436</f>
        <v>-942.427952796656</v>
      </c>
    </row>
    <row r="437" customFormat="false" ht="12.8" hidden="false" customHeight="false" outlineLevel="0" collapsed="false">
      <c r="A437" s="67" t="n">
        <v>433</v>
      </c>
      <c r="B437" s="68" t="n">
        <f aca="false">EOMONTH(Input!$C$7,A437)</f>
        <v>56096</v>
      </c>
      <c r="C437" s="67" t="n">
        <f aca="false">DATEDIF(Input!$C$23,$B437,"Y")</f>
        <v>76</v>
      </c>
      <c r="E437" s="69" t="n">
        <f aca="false">IF($B437&gt;Input!$C$28,0,Input!$C$24*(1+Input!$C$26/100)^(DATEDIF(Input!$C$7,$B437,"Y")))</f>
        <v>0</v>
      </c>
      <c r="F437" s="69" t="n">
        <f aca="false">-1*($E437*(Input!$C$11/100))</f>
        <v>-0</v>
      </c>
      <c r="G437" s="69" t="n">
        <f aca="false">-1*($E437*(Input!$C$12/100))</f>
        <v>-0</v>
      </c>
      <c r="H437" s="69" t="n">
        <f aca="false">IF($B437&gt;Input!$C$28,2*(Input!$C$27*(1+Input!$C$14/100)^(DATEDIF(Input!$C$7,$B437,"Y"))),(Input!$C$27*(1+Input!$C$14/100)^(DATEDIF(Input!$C$7,$B437,"Y"))))</f>
        <v>-942.427952796656</v>
      </c>
      <c r="I437" s="69" t="n">
        <f aca="false">IF($B437&gt;Input!$C$28,0,IF($E437*(Input!$C$32/100)&gt;(Input!$C$13/12),-1*(Input!$C$13/12),-1*$E437*(Input!$C$32/100)))</f>
        <v>0</v>
      </c>
      <c r="J437" s="69" t="n">
        <f aca="false">IF($B437&gt;Input!$C$28,0,(-1)*($E437+$H437+$I437)*(Input!$C$9/100))</f>
        <v>0</v>
      </c>
      <c r="K437" s="69" t="n">
        <f aca="false">IF($B437&gt;Input!$C$28,0,(-1)*($E437+$H437+$I437)*(Input!$C$10/100))</f>
        <v>0</v>
      </c>
      <c r="L437" s="69" t="n">
        <f aca="false">$E437+$F437+$G437+$H437+$I437+$J437+$K437</f>
        <v>-942.427952796656</v>
      </c>
    </row>
    <row r="438" customFormat="false" ht="12.8" hidden="false" customHeight="false" outlineLevel="0" collapsed="false">
      <c r="A438" s="67" t="n">
        <v>434</v>
      </c>
      <c r="B438" s="68" t="n">
        <f aca="false">EOMONTH(Input!$C$7,A438)</f>
        <v>56127</v>
      </c>
      <c r="C438" s="67" t="n">
        <f aca="false">DATEDIF(Input!$C$23,$B438,"Y")</f>
        <v>76</v>
      </c>
      <c r="E438" s="69" t="n">
        <f aca="false">IF($B438&gt;Input!$C$28,0,Input!$C$24*(1+Input!$C$26/100)^(DATEDIF(Input!$C$7,$B438,"Y")))</f>
        <v>0</v>
      </c>
      <c r="F438" s="69" t="n">
        <f aca="false">-1*($E438*(Input!$C$11/100))</f>
        <v>-0</v>
      </c>
      <c r="G438" s="69" t="n">
        <f aca="false">-1*($E438*(Input!$C$12/100))</f>
        <v>-0</v>
      </c>
      <c r="H438" s="69" t="n">
        <f aca="false">IF($B438&gt;Input!$C$28,2*(Input!$C$27*(1+Input!$C$14/100)^(DATEDIF(Input!$C$7,$B438,"Y"))),(Input!$C$27*(1+Input!$C$14/100)^(DATEDIF(Input!$C$7,$B438,"Y"))))</f>
        <v>-942.427952796656</v>
      </c>
      <c r="I438" s="69" t="n">
        <f aca="false">IF($B438&gt;Input!$C$28,0,IF($E438*(Input!$C$32/100)&gt;(Input!$C$13/12),-1*(Input!$C$13/12),-1*$E438*(Input!$C$32/100)))</f>
        <v>0</v>
      </c>
      <c r="J438" s="69" t="n">
        <f aca="false">IF($B438&gt;Input!$C$28,0,(-1)*($E438+$H438+$I438)*(Input!$C$9/100))</f>
        <v>0</v>
      </c>
      <c r="K438" s="69" t="n">
        <f aca="false">IF($B438&gt;Input!$C$28,0,(-1)*($E438+$H438+$I438)*(Input!$C$10/100))</f>
        <v>0</v>
      </c>
      <c r="L438" s="69" t="n">
        <f aca="false">$E438+$F438+$G438+$H438+$I438+$J438+$K438</f>
        <v>-942.427952796656</v>
      </c>
    </row>
    <row r="439" customFormat="false" ht="12.8" hidden="false" customHeight="false" outlineLevel="0" collapsed="false">
      <c r="A439" s="67" t="n">
        <v>435</v>
      </c>
      <c r="B439" s="68" t="n">
        <f aca="false">EOMONTH(Input!$C$7,A439)</f>
        <v>56157</v>
      </c>
      <c r="C439" s="67" t="n">
        <f aca="false">DATEDIF(Input!$C$23,$B439,"Y")</f>
        <v>76</v>
      </c>
      <c r="E439" s="69" t="n">
        <f aca="false">IF($B439&gt;Input!$C$28,0,Input!$C$24*(1+Input!$C$26/100)^(DATEDIF(Input!$C$7,$B439,"Y")))</f>
        <v>0</v>
      </c>
      <c r="F439" s="69" t="n">
        <f aca="false">-1*($E439*(Input!$C$11/100))</f>
        <v>-0</v>
      </c>
      <c r="G439" s="69" t="n">
        <f aca="false">-1*($E439*(Input!$C$12/100))</f>
        <v>-0</v>
      </c>
      <c r="H439" s="69" t="n">
        <f aca="false">IF($B439&gt;Input!$C$28,2*(Input!$C$27*(1+Input!$C$14/100)^(DATEDIF(Input!$C$7,$B439,"Y"))),(Input!$C$27*(1+Input!$C$14/100)^(DATEDIF(Input!$C$7,$B439,"Y"))))</f>
        <v>-942.427952796656</v>
      </c>
      <c r="I439" s="69" t="n">
        <f aca="false">IF($B439&gt;Input!$C$28,0,IF($E439*(Input!$C$32/100)&gt;(Input!$C$13/12),-1*(Input!$C$13/12),-1*$E439*(Input!$C$32/100)))</f>
        <v>0</v>
      </c>
      <c r="J439" s="69" t="n">
        <f aca="false">IF($B439&gt;Input!$C$28,0,(-1)*($E439+$H439+$I439)*(Input!$C$9/100))</f>
        <v>0</v>
      </c>
      <c r="K439" s="69" t="n">
        <f aca="false">IF($B439&gt;Input!$C$28,0,(-1)*($E439+$H439+$I439)*(Input!$C$10/100))</f>
        <v>0</v>
      </c>
      <c r="L439" s="69" t="n">
        <f aca="false">$E439+$F439+$G439+$H439+$I439+$J439+$K439</f>
        <v>-942.427952796656</v>
      </c>
    </row>
    <row r="440" customFormat="false" ht="12.8" hidden="false" customHeight="false" outlineLevel="0" collapsed="false">
      <c r="A440" s="67" t="n">
        <v>436</v>
      </c>
      <c r="B440" s="68" t="n">
        <f aca="false">EOMONTH(Input!$C$7,A440)</f>
        <v>56188</v>
      </c>
      <c r="C440" s="67" t="n">
        <f aca="false">DATEDIF(Input!$C$23,$B440,"Y")</f>
        <v>76</v>
      </c>
      <c r="E440" s="69" t="n">
        <f aca="false">IF($B440&gt;Input!$C$28,0,Input!$C$24*(1+Input!$C$26/100)^(DATEDIF(Input!$C$7,$B440,"Y")))</f>
        <v>0</v>
      </c>
      <c r="F440" s="69" t="n">
        <f aca="false">-1*($E440*(Input!$C$11/100))</f>
        <v>-0</v>
      </c>
      <c r="G440" s="69" t="n">
        <f aca="false">-1*($E440*(Input!$C$12/100))</f>
        <v>-0</v>
      </c>
      <c r="H440" s="69" t="n">
        <f aca="false">IF($B440&gt;Input!$C$28,2*(Input!$C$27*(1+Input!$C$14/100)^(DATEDIF(Input!$C$7,$B440,"Y"))),(Input!$C$27*(1+Input!$C$14/100)^(DATEDIF(Input!$C$7,$B440,"Y"))))</f>
        <v>-942.427952796656</v>
      </c>
      <c r="I440" s="69" t="n">
        <f aca="false">IF($B440&gt;Input!$C$28,0,IF($E440*(Input!$C$32/100)&gt;(Input!$C$13/12),-1*(Input!$C$13/12),-1*$E440*(Input!$C$32/100)))</f>
        <v>0</v>
      </c>
      <c r="J440" s="69" t="n">
        <f aca="false">IF($B440&gt;Input!$C$28,0,(-1)*($E440+$H440+$I440)*(Input!$C$9/100))</f>
        <v>0</v>
      </c>
      <c r="K440" s="69" t="n">
        <f aca="false">IF($B440&gt;Input!$C$28,0,(-1)*($E440+$H440+$I440)*(Input!$C$10/100))</f>
        <v>0</v>
      </c>
      <c r="L440" s="69" t="n">
        <f aca="false">$E440+$F440+$G440+$H440+$I440+$J440+$K440</f>
        <v>-942.427952796656</v>
      </c>
    </row>
    <row r="441" customFormat="false" ht="12.8" hidden="false" customHeight="false" outlineLevel="0" collapsed="false">
      <c r="A441" s="67" t="n">
        <v>437</v>
      </c>
      <c r="B441" s="68" t="n">
        <f aca="false">EOMONTH(Input!$C$7,A441)</f>
        <v>56218</v>
      </c>
      <c r="C441" s="67" t="n">
        <f aca="false">DATEDIF(Input!$C$23,$B441,"Y")</f>
        <v>76</v>
      </c>
      <c r="E441" s="69" t="n">
        <f aca="false">IF($B441&gt;Input!$C$28,0,Input!$C$24*(1+Input!$C$26/100)^(DATEDIF(Input!$C$7,$B441,"Y")))</f>
        <v>0</v>
      </c>
      <c r="F441" s="69" t="n">
        <f aca="false">-1*($E441*(Input!$C$11/100))</f>
        <v>-0</v>
      </c>
      <c r="G441" s="69" t="n">
        <f aca="false">-1*($E441*(Input!$C$12/100))</f>
        <v>-0</v>
      </c>
      <c r="H441" s="69" t="n">
        <f aca="false">IF($B441&gt;Input!$C$28,2*(Input!$C$27*(1+Input!$C$14/100)^(DATEDIF(Input!$C$7,$B441,"Y"))),(Input!$C$27*(1+Input!$C$14/100)^(DATEDIF(Input!$C$7,$B441,"Y"))))</f>
        <v>-942.427952796656</v>
      </c>
      <c r="I441" s="69" t="n">
        <f aca="false">IF($B441&gt;Input!$C$28,0,IF($E441*(Input!$C$32/100)&gt;(Input!$C$13/12),-1*(Input!$C$13/12),-1*$E441*(Input!$C$32/100)))</f>
        <v>0</v>
      </c>
      <c r="J441" s="69" t="n">
        <f aca="false">IF($B441&gt;Input!$C$28,0,(-1)*($E441+$H441+$I441)*(Input!$C$9/100))</f>
        <v>0</v>
      </c>
      <c r="K441" s="69" t="n">
        <f aca="false">IF($B441&gt;Input!$C$28,0,(-1)*($E441+$H441+$I441)*(Input!$C$10/100))</f>
        <v>0</v>
      </c>
      <c r="L441" s="69" t="n">
        <f aca="false">$E441+$F441+$G441+$H441+$I441+$J441+$K441</f>
        <v>-942.427952796656</v>
      </c>
    </row>
    <row r="442" customFormat="false" ht="12.8" hidden="false" customHeight="false" outlineLevel="0" collapsed="false">
      <c r="A442" s="67" t="n">
        <v>438</v>
      </c>
      <c r="B442" s="68" t="n">
        <f aca="false">EOMONTH(Input!$C$7,A442)</f>
        <v>56249</v>
      </c>
      <c r="C442" s="67" t="n">
        <f aca="false">DATEDIF(Input!$C$23,$B442,"Y")</f>
        <v>76</v>
      </c>
      <c r="E442" s="69" t="n">
        <f aca="false">IF($B442&gt;Input!$C$28,0,Input!$C$24*(1+Input!$C$26/100)^(DATEDIF(Input!$C$7,$B442,"Y")))</f>
        <v>0</v>
      </c>
      <c r="F442" s="69" t="n">
        <f aca="false">-1*($E442*(Input!$C$11/100))</f>
        <v>-0</v>
      </c>
      <c r="G442" s="69" t="n">
        <f aca="false">-1*($E442*(Input!$C$12/100))</f>
        <v>-0</v>
      </c>
      <c r="H442" s="69" t="n">
        <f aca="false">IF($B442&gt;Input!$C$28,2*(Input!$C$27*(1+Input!$C$14/100)^(DATEDIF(Input!$C$7,$B442,"Y"))),(Input!$C$27*(1+Input!$C$14/100)^(DATEDIF(Input!$C$7,$B442,"Y"))))</f>
        <v>-942.427952796656</v>
      </c>
      <c r="I442" s="69" t="n">
        <f aca="false">IF($B442&gt;Input!$C$28,0,IF($E442*(Input!$C$32/100)&gt;(Input!$C$13/12),-1*(Input!$C$13/12),-1*$E442*(Input!$C$32/100)))</f>
        <v>0</v>
      </c>
      <c r="J442" s="69" t="n">
        <f aca="false">IF($B442&gt;Input!$C$28,0,(-1)*($E442+$H442+$I442)*(Input!$C$9/100))</f>
        <v>0</v>
      </c>
      <c r="K442" s="69" t="n">
        <f aca="false">IF($B442&gt;Input!$C$28,0,(-1)*($E442+$H442+$I442)*(Input!$C$10/100))</f>
        <v>0</v>
      </c>
      <c r="L442" s="69" t="n">
        <f aca="false">$E442+$F442+$G442+$H442+$I442+$J442+$K442</f>
        <v>-942.427952796656</v>
      </c>
    </row>
    <row r="443" customFormat="false" ht="12.8" hidden="false" customHeight="false" outlineLevel="0" collapsed="false">
      <c r="A443" s="67" t="n">
        <v>439</v>
      </c>
      <c r="B443" s="68" t="n">
        <f aca="false">EOMONTH(Input!$C$7,A443)</f>
        <v>56280</v>
      </c>
      <c r="C443" s="67" t="n">
        <f aca="false">DATEDIF(Input!$C$23,$B443,"Y")</f>
        <v>76</v>
      </c>
      <c r="E443" s="69" t="n">
        <f aca="false">IF($B443&gt;Input!$C$28,0,Input!$C$24*(1+Input!$C$26/100)^(DATEDIF(Input!$C$7,$B443,"Y")))</f>
        <v>0</v>
      </c>
      <c r="F443" s="69" t="n">
        <f aca="false">-1*($E443*(Input!$C$11/100))</f>
        <v>-0</v>
      </c>
      <c r="G443" s="69" t="n">
        <f aca="false">-1*($E443*(Input!$C$12/100))</f>
        <v>-0</v>
      </c>
      <c r="H443" s="69" t="n">
        <f aca="false">IF($B443&gt;Input!$C$28,2*(Input!$C$27*(1+Input!$C$14/100)^(DATEDIF(Input!$C$7,$B443,"Y"))),(Input!$C$27*(1+Input!$C$14/100)^(DATEDIF(Input!$C$7,$B443,"Y"))))</f>
        <v>-942.427952796656</v>
      </c>
      <c r="I443" s="69" t="n">
        <f aca="false">IF($B443&gt;Input!$C$28,0,IF($E443*(Input!$C$32/100)&gt;(Input!$C$13/12),-1*(Input!$C$13/12),-1*$E443*(Input!$C$32/100)))</f>
        <v>0</v>
      </c>
      <c r="J443" s="69" t="n">
        <f aca="false">IF($B443&gt;Input!$C$28,0,(-1)*($E443+$H443+$I443)*(Input!$C$9/100))</f>
        <v>0</v>
      </c>
      <c r="K443" s="69" t="n">
        <f aca="false">IF($B443&gt;Input!$C$28,0,(-1)*($E443+$H443+$I443)*(Input!$C$10/100))</f>
        <v>0</v>
      </c>
      <c r="L443" s="69" t="n">
        <f aca="false">$E443+$F443+$G443+$H443+$I443+$J443+$K443</f>
        <v>-942.427952796656</v>
      </c>
    </row>
    <row r="444" customFormat="false" ht="12.8" hidden="false" customHeight="false" outlineLevel="0" collapsed="false">
      <c r="A444" s="67" t="n">
        <v>440</v>
      </c>
      <c r="B444" s="68" t="n">
        <f aca="false">EOMONTH(Input!$C$7,A444)</f>
        <v>56308</v>
      </c>
      <c r="C444" s="67" t="n">
        <f aca="false">DATEDIF(Input!$C$23,$B444,"Y")</f>
        <v>76</v>
      </c>
      <c r="E444" s="69" t="n">
        <f aca="false">IF($B444&gt;Input!$C$28,0,Input!$C$24*(1+Input!$C$26/100)^(DATEDIF(Input!$C$7,$B444,"Y")))</f>
        <v>0</v>
      </c>
      <c r="F444" s="69" t="n">
        <f aca="false">-1*($E444*(Input!$C$11/100))</f>
        <v>-0</v>
      </c>
      <c r="G444" s="69" t="n">
        <f aca="false">-1*($E444*(Input!$C$12/100))</f>
        <v>-0</v>
      </c>
      <c r="H444" s="69" t="n">
        <f aca="false">IF($B444&gt;Input!$C$28,2*(Input!$C$27*(1+Input!$C$14/100)^(DATEDIF(Input!$C$7,$B444,"Y"))),(Input!$C$27*(1+Input!$C$14/100)^(DATEDIF(Input!$C$7,$B444,"Y"))))</f>
        <v>-942.427952796656</v>
      </c>
      <c r="I444" s="69" t="n">
        <f aca="false">IF($B444&gt;Input!$C$28,0,IF($E444*(Input!$C$32/100)&gt;(Input!$C$13/12),-1*(Input!$C$13/12),-1*$E444*(Input!$C$32/100)))</f>
        <v>0</v>
      </c>
      <c r="J444" s="69" t="n">
        <f aca="false">IF($B444&gt;Input!$C$28,0,(-1)*($E444+$H444+$I444)*(Input!$C$9/100))</f>
        <v>0</v>
      </c>
      <c r="K444" s="69" t="n">
        <f aca="false">IF($B444&gt;Input!$C$28,0,(-1)*($E444+$H444+$I444)*(Input!$C$10/100))</f>
        <v>0</v>
      </c>
      <c r="L444" s="69" t="n">
        <f aca="false">$E444+$F444+$G444+$H444+$I444+$J444+$K444</f>
        <v>-942.427952796656</v>
      </c>
    </row>
    <row r="445" customFormat="false" ht="12.8" hidden="false" customHeight="false" outlineLevel="0" collapsed="false">
      <c r="A445" s="67" t="n">
        <v>441</v>
      </c>
      <c r="B445" s="68" t="n">
        <f aca="false">EOMONTH(Input!$C$7,A445)</f>
        <v>56339</v>
      </c>
      <c r="C445" s="67" t="n">
        <f aca="false">DATEDIF(Input!$C$23,$B445,"Y")</f>
        <v>76</v>
      </c>
      <c r="E445" s="69" t="n">
        <f aca="false">IF($B445&gt;Input!$C$28,0,Input!$C$24*(1+Input!$C$26/100)^(DATEDIF(Input!$C$7,$B445,"Y")))</f>
        <v>0</v>
      </c>
      <c r="F445" s="69" t="n">
        <f aca="false">-1*($E445*(Input!$C$11/100))</f>
        <v>-0</v>
      </c>
      <c r="G445" s="69" t="n">
        <f aca="false">-1*($E445*(Input!$C$12/100))</f>
        <v>-0</v>
      </c>
      <c r="H445" s="69" t="n">
        <f aca="false">IF($B445&gt;Input!$C$28,2*(Input!$C$27*(1+Input!$C$14/100)^(DATEDIF(Input!$C$7,$B445,"Y"))),(Input!$C$27*(1+Input!$C$14/100)^(DATEDIF(Input!$C$7,$B445,"Y"))))</f>
        <v>-942.427952796656</v>
      </c>
      <c r="I445" s="69" t="n">
        <f aca="false">IF($B445&gt;Input!$C$28,0,IF($E445*(Input!$C$32/100)&gt;(Input!$C$13/12),-1*(Input!$C$13/12),-1*$E445*(Input!$C$32/100)))</f>
        <v>0</v>
      </c>
      <c r="J445" s="69" t="n">
        <f aca="false">IF($B445&gt;Input!$C$28,0,(-1)*($E445+$H445+$I445)*(Input!$C$9/100))</f>
        <v>0</v>
      </c>
      <c r="K445" s="69" t="n">
        <f aca="false">IF($B445&gt;Input!$C$28,0,(-1)*($E445+$H445+$I445)*(Input!$C$10/100))</f>
        <v>0</v>
      </c>
      <c r="L445" s="69" t="n">
        <f aca="false">$E445+$F445+$G445+$H445+$I445+$J445+$K445</f>
        <v>-942.427952796656</v>
      </c>
    </row>
    <row r="446" customFormat="false" ht="12.8" hidden="false" customHeight="false" outlineLevel="0" collapsed="false">
      <c r="A446" s="67" t="n">
        <v>442</v>
      </c>
      <c r="B446" s="68" t="n">
        <f aca="false">EOMONTH(Input!$C$7,A446)</f>
        <v>56369</v>
      </c>
      <c r="C446" s="67" t="n">
        <f aca="false">DATEDIF(Input!$C$23,$B446,"Y")</f>
        <v>76</v>
      </c>
      <c r="E446" s="69" t="n">
        <f aca="false">IF($B446&gt;Input!$C$28,0,Input!$C$24*(1+Input!$C$26/100)^(DATEDIF(Input!$C$7,$B446,"Y")))</f>
        <v>0</v>
      </c>
      <c r="F446" s="69" t="n">
        <f aca="false">-1*($E446*(Input!$C$11/100))</f>
        <v>-0</v>
      </c>
      <c r="G446" s="69" t="n">
        <f aca="false">-1*($E446*(Input!$C$12/100))</f>
        <v>-0</v>
      </c>
      <c r="H446" s="69" t="n">
        <f aca="false">IF($B446&gt;Input!$C$28,2*(Input!$C$27*(1+Input!$C$14/100)^(DATEDIF(Input!$C$7,$B446,"Y"))),(Input!$C$27*(1+Input!$C$14/100)^(DATEDIF(Input!$C$7,$B446,"Y"))))</f>
        <v>-942.427952796656</v>
      </c>
      <c r="I446" s="69" t="n">
        <f aca="false">IF($B446&gt;Input!$C$28,0,IF($E446*(Input!$C$32/100)&gt;(Input!$C$13/12),-1*(Input!$C$13/12),-1*$E446*(Input!$C$32/100)))</f>
        <v>0</v>
      </c>
      <c r="J446" s="69" t="n">
        <f aca="false">IF($B446&gt;Input!$C$28,0,(-1)*($E446+$H446+$I446)*(Input!$C$9/100))</f>
        <v>0</v>
      </c>
      <c r="K446" s="69" t="n">
        <f aca="false">IF($B446&gt;Input!$C$28,0,(-1)*($E446+$H446+$I446)*(Input!$C$10/100))</f>
        <v>0</v>
      </c>
      <c r="L446" s="69" t="n">
        <f aca="false">$E446+$F446+$G446+$H446+$I446+$J446+$K446</f>
        <v>-942.427952796656</v>
      </c>
    </row>
    <row r="447" customFormat="false" ht="12.8" hidden="false" customHeight="false" outlineLevel="0" collapsed="false">
      <c r="A447" s="67" t="n">
        <v>443</v>
      </c>
      <c r="B447" s="68" t="n">
        <f aca="false">EOMONTH(Input!$C$7,A447)</f>
        <v>56400</v>
      </c>
      <c r="C447" s="67" t="n">
        <f aca="false">DATEDIF(Input!$C$23,$B447,"Y")</f>
        <v>77</v>
      </c>
      <c r="E447" s="69" t="n">
        <f aca="false">IF($B447&gt;Input!$C$28,0,Input!$C$24*(1+Input!$C$26/100)^(DATEDIF(Input!$C$7,$B447,"Y")))</f>
        <v>0</v>
      </c>
      <c r="F447" s="69" t="n">
        <f aca="false">-1*($E447*(Input!$C$11/100))</f>
        <v>-0</v>
      </c>
      <c r="G447" s="69" t="n">
        <f aca="false">-1*($E447*(Input!$C$12/100))</f>
        <v>-0</v>
      </c>
      <c r="H447" s="69" t="n">
        <f aca="false">IF($B447&gt;Input!$C$28,2*(Input!$C$27*(1+Input!$C$14/100)^(DATEDIF(Input!$C$7,$B447,"Y"))),(Input!$C$27*(1+Input!$C$14/100)^(DATEDIF(Input!$C$7,$B447,"Y"))))</f>
        <v>-942.427952796656</v>
      </c>
      <c r="I447" s="69" t="n">
        <f aca="false">IF($B447&gt;Input!$C$28,0,IF($E447*(Input!$C$32/100)&gt;(Input!$C$13/12),-1*(Input!$C$13/12),-1*$E447*(Input!$C$32/100)))</f>
        <v>0</v>
      </c>
      <c r="J447" s="69" t="n">
        <f aca="false">IF($B447&gt;Input!$C$28,0,(-1)*($E447+$H447+$I447)*(Input!$C$9/100))</f>
        <v>0</v>
      </c>
      <c r="K447" s="69" t="n">
        <f aca="false">IF($B447&gt;Input!$C$28,0,(-1)*($E447+$H447+$I447)*(Input!$C$10/100))</f>
        <v>0</v>
      </c>
      <c r="L447" s="69" t="n">
        <f aca="false">$E447+$F447+$G447+$H447+$I447+$J447+$K447</f>
        <v>-942.427952796656</v>
      </c>
    </row>
    <row r="448" customFormat="false" ht="12.8" hidden="false" customHeight="false" outlineLevel="0" collapsed="false">
      <c r="A448" s="67" t="n">
        <v>444</v>
      </c>
      <c r="B448" s="68" t="n">
        <f aca="false">EOMONTH(Input!$C$7,A448)</f>
        <v>56430</v>
      </c>
      <c r="C448" s="67" t="n">
        <f aca="false">DATEDIF(Input!$C$23,$B448,"Y")</f>
        <v>77</v>
      </c>
      <c r="E448" s="69" t="n">
        <f aca="false">IF($B448&gt;Input!$C$28,0,Input!$C$24*(1+Input!$C$26/100)^(DATEDIF(Input!$C$7,$B448,"Y")))</f>
        <v>0</v>
      </c>
      <c r="F448" s="69" t="n">
        <f aca="false">-1*($E448*(Input!$C$11/100))</f>
        <v>-0</v>
      </c>
      <c r="G448" s="69" t="n">
        <f aca="false">-1*($E448*(Input!$C$12/100))</f>
        <v>-0</v>
      </c>
      <c r="H448" s="69" t="n">
        <f aca="false">IF($B448&gt;Input!$C$28,2*(Input!$C$27*(1+Input!$C$14/100)^(DATEDIF(Input!$C$7,$B448,"Y"))),(Input!$C$27*(1+Input!$C$14/100)^(DATEDIF(Input!$C$7,$B448,"Y"))))</f>
        <v>-961.276511852589</v>
      </c>
      <c r="I448" s="69" t="n">
        <f aca="false">IF($B448&gt;Input!$C$28,0,IF($E448*(Input!$C$32/100)&gt;(Input!$C$13/12),-1*(Input!$C$13/12),-1*$E448*(Input!$C$32/100)))</f>
        <v>0</v>
      </c>
      <c r="J448" s="69" t="n">
        <f aca="false">IF($B448&gt;Input!$C$28,0,(-1)*($E448+$H448+$I448)*(Input!$C$9/100))</f>
        <v>0</v>
      </c>
      <c r="K448" s="69" t="n">
        <f aca="false">IF($B448&gt;Input!$C$28,0,(-1)*($E448+$H448+$I448)*(Input!$C$10/100))</f>
        <v>0</v>
      </c>
      <c r="L448" s="69" t="n">
        <f aca="false">$E448+$F448+$G448+$H448+$I448+$J448+$K448</f>
        <v>-961.276511852589</v>
      </c>
    </row>
    <row r="449" customFormat="false" ht="12.8" hidden="false" customHeight="false" outlineLevel="0" collapsed="false">
      <c r="A449" s="67" t="n">
        <v>445</v>
      </c>
      <c r="B449" s="68" t="n">
        <f aca="false">EOMONTH(Input!$C$7,A449)</f>
        <v>56461</v>
      </c>
      <c r="C449" s="67" t="n">
        <f aca="false">DATEDIF(Input!$C$23,$B449,"Y")</f>
        <v>77</v>
      </c>
      <c r="E449" s="69" t="n">
        <f aca="false">IF($B449&gt;Input!$C$28,0,Input!$C$24*(1+Input!$C$26/100)^(DATEDIF(Input!$C$7,$B449,"Y")))</f>
        <v>0</v>
      </c>
      <c r="F449" s="69" t="n">
        <f aca="false">-1*($E449*(Input!$C$11/100))</f>
        <v>-0</v>
      </c>
      <c r="G449" s="69" t="n">
        <f aca="false">-1*($E449*(Input!$C$12/100))</f>
        <v>-0</v>
      </c>
      <c r="H449" s="69" t="n">
        <f aca="false">IF($B449&gt;Input!$C$28,2*(Input!$C$27*(1+Input!$C$14/100)^(DATEDIF(Input!$C$7,$B449,"Y"))),(Input!$C$27*(1+Input!$C$14/100)^(DATEDIF(Input!$C$7,$B449,"Y"))))</f>
        <v>-961.276511852589</v>
      </c>
      <c r="I449" s="69" t="n">
        <f aca="false">IF($B449&gt;Input!$C$28,0,IF($E449*(Input!$C$32/100)&gt;(Input!$C$13/12),-1*(Input!$C$13/12),-1*$E449*(Input!$C$32/100)))</f>
        <v>0</v>
      </c>
      <c r="J449" s="69" t="n">
        <f aca="false">IF($B449&gt;Input!$C$28,0,(-1)*($E449+$H449+$I449)*(Input!$C$9/100))</f>
        <v>0</v>
      </c>
      <c r="K449" s="69" t="n">
        <f aca="false">IF($B449&gt;Input!$C$28,0,(-1)*($E449+$H449+$I449)*(Input!$C$10/100))</f>
        <v>0</v>
      </c>
      <c r="L449" s="69" t="n">
        <f aca="false">$E449+$F449+$G449+$H449+$I449+$J449+$K449</f>
        <v>-961.276511852589</v>
      </c>
    </row>
    <row r="450" customFormat="false" ht="12.8" hidden="false" customHeight="false" outlineLevel="0" collapsed="false">
      <c r="A450" s="67" t="n">
        <v>446</v>
      </c>
      <c r="B450" s="68" t="n">
        <f aca="false">EOMONTH(Input!$C$7,A450)</f>
        <v>56492</v>
      </c>
      <c r="C450" s="67" t="n">
        <f aca="false">DATEDIF(Input!$C$23,$B450,"Y")</f>
        <v>77</v>
      </c>
      <c r="E450" s="69" t="n">
        <f aca="false">IF($B450&gt;Input!$C$28,0,Input!$C$24*(1+Input!$C$26/100)^(DATEDIF(Input!$C$7,$B450,"Y")))</f>
        <v>0</v>
      </c>
      <c r="F450" s="69" t="n">
        <f aca="false">-1*($E450*(Input!$C$11/100))</f>
        <v>-0</v>
      </c>
      <c r="G450" s="69" t="n">
        <f aca="false">-1*($E450*(Input!$C$12/100))</f>
        <v>-0</v>
      </c>
      <c r="H450" s="69" t="n">
        <f aca="false">IF($B450&gt;Input!$C$28,2*(Input!$C$27*(1+Input!$C$14/100)^(DATEDIF(Input!$C$7,$B450,"Y"))),(Input!$C$27*(1+Input!$C$14/100)^(DATEDIF(Input!$C$7,$B450,"Y"))))</f>
        <v>-961.276511852589</v>
      </c>
      <c r="I450" s="69" t="n">
        <f aca="false">IF($B450&gt;Input!$C$28,0,IF($E450*(Input!$C$32/100)&gt;(Input!$C$13/12),-1*(Input!$C$13/12),-1*$E450*(Input!$C$32/100)))</f>
        <v>0</v>
      </c>
      <c r="J450" s="69" t="n">
        <f aca="false">IF($B450&gt;Input!$C$28,0,(-1)*($E450+$H450+$I450)*(Input!$C$9/100))</f>
        <v>0</v>
      </c>
      <c r="K450" s="69" t="n">
        <f aca="false">IF($B450&gt;Input!$C$28,0,(-1)*($E450+$H450+$I450)*(Input!$C$10/100))</f>
        <v>0</v>
      </c>
      <c r="L450" s="69" t="n">
        <f aca="false">$E450+$F450+$G450+$H450+$I450+$J450+$K450</f>
        <v>-961.276511852589</v>
      </c>
    </row>
    <row r="451" customFormat="false" ht="12.8" hidden="false" customHeight="false" outlineLevel="0" collapsed="false">
      <c r="A451" s="67" t="n">
        <v>447</v>
      </c>
      <c r="B451" s="68" t="n">
        <f aca="false">EOMONTH(Input!$C$7,A451)</f>
        <v>56522</v>
      </c>
      <c r="C451" s="67" t="n">
        <f aca="false">DATEDIF(Input!$C$23,$B451,"Y")</f>
        <v>77</v>
      </c>
      <c r="E451" s="69" t="n">
        <f aca="false">IF($B451&gt;Input!$C$28,0,Input!$C$24*(1+Input!$C$26/100)^(DATEDIF(Input!$C$7,$B451,"Y")))</f>
        <v>0</v>
      </c>
      <c r="F451" s="69" t="n">
        <f aca="false">-1*($E451*(Input!$C$11/100))</f>
        <v>-0</v>
      </c>
      <c r="G451" s="69" t="n">
        <f aca="false">-1*($E451*(Input!$C$12/100))</f>
        <v>-0</v>
      </c>
      <c r="H451" s="69" t="n">
        <f aca="false">IF($B451&gt;Input!$C$28,2*(Input!$C$27*(1+Input!$C$14/100)^(DATEDIF(Input!$C$7,$B451,"Y"))),(Input!$C$27*(1+Input!$C$14/100)^(DATEDIF(Input!$C$7,$B451,"Y"))))</f>
        <v>-961.276511852589</v>
      </c>
      <c r="I451" s="69" t="n">
        <f aca="false">IF($B451&gt;Input!$C$28,0,IF($E451*(Input!$C$32/100)&gt;(Input!$C$13/12),-1*(Input!$C$13/12),-1*$E451*(Input!$C$32/100)))</f>
        <v>0</v>
      </c>
      <c r="J451" s="69" t="n">
        <f aca="false">IF($B451&gt;Input!$C$28,0,(-1)*($E451+$H451+$I451)*(Input!$C$9/100))</f>
        <v>0</v>
      </c>
      <c r="K451" s="69" t="n">
        <f aca="false">IF($B451&gt;Input!$C$28,0,(-1)*($E451+$H451+$I451)*(Input!$C$10/100))</f>
        <v>0</v>
      </c>
      <c r="L451" s="69" t="n">
        <f aca="false">$E451+$F451+$G451+$H451+$I451+$J451+$K451</f>
        <v>-961.276511852589</v>
      </c>
    </row>
    <row r="452" customFormat="false" ht="12.8" hidden="false" customHeight="false" outlineLevel="0" collapsed="false">
      <c r="A452" s="67" t="n">
        <v>448</v>
      </c>
      <c r="B452" s="68" t="n">
        <f aca="false">EOMONTH(Input!$C$7,A452)</f>
        <v>56553</v>
      </c>
      <c r="C452" s="67" t="n">
        <f aca="false">DATEDIF(Input!$C$23,$B452,"Y")</f>
        <v>77</v>
      </c>
      <c r="E452" s="69" t="n">
        <f aca="false">IF($B452&gt;Input!$C$28,0,Input!$C$24*(1+Input!$C$26/100)^(DATEDIF(Input!$C$7,$B452,"Y")))</f>
        <v>0</v>
      </c>
      <c r="F452" s="69" t="n">
        <f aca="false">-1*($E452*(Input!$C$11/100))</f>
        <v>-0</v>
      </c>
      <c r="G452" s="69" t="n">
        <f aca="false">-1*($E452*(Input!$C$12/100))</f>
        <v>-0</v>
      </c>
      <c r="H452" s="69" t="n">
        <f aca="false">IF($B452&gt;Input!$C$28,2*(Input!$C$27*(1+Input!$C$14/100)^(DATEDIF(Input!$C$7,$B452,"Y"))),(Input!$C$27*(1+Input!$C$14/100)^(DATEDIF(Input!$C$7,$B452,"Y"))))</f>
        <v>-961.276511852589</v>
      </c>
      <c r="I452" s="69" t="n">
        <f aca="false">IF($B452&gt;Input!$C$28,0,IF($E452*(Input!$C$32/100)&gt;(Input!$C$13/12),-1*(Input!$C$13/12),-1*$E452*(Input!$C$32/100)))</f>
        <v>0</v>
      </c>
      <c r="J452" s="69" t="n">
        <f aca="false">IF($B452&gt;Input!$C$28,0,(-1)*($E452+$H452+$I452)*(Input!$C$9/100))</f>
        <v>0</v>
      </c>
      <c r="K452" s="69" t="n">
        <f aca="false">IF($B452&gt;Input!$C$28,0,(-1)*($E452+$H452+$I452)*(Input!$C$10/100))</f>
        <v>0</v>
      </c>
      <c r="L452" s="69" t="n">
        <f aca="false">$E452+$F452+$G452+$H452+$I452+$J452+$K452</f>
        <v>-961.276511852589</v>
      </c>
    </row>
    <row r="453" customFormat="false" ht="12.8" hidden="false" customHeight="false" outlineLevel="0" collapsed="false">
      <c r="A453" s="67" t="n">
        <v>449</v>
      </c>
      <c r="B453" s="68" t="n">
        <f aca="false">EOMONTH(Input!$C$7,A453)</f>
        <v>56583</v>
      </c>
      <c r="C453" s="67" t="n">
        <f aca="false">DATEDIF(Input!$C$23,$B453,"Y")</f>
        <v>77</v>
      </c>
      <c r="E453" s="69" t="n">
        <f aca="false">IF($B453&gt;Input!$C$28,0,Input!$C$24*(1+Input!$C$26/100)^(DATEDIF(Input!$C$7,$B453,"Y")))</f>
        <v>0</v>
      </c>
      <c r="F453" s="69" t="n">
        <f aca="false">-1*($E453*(Input!$C$11/100))</f>
        <v>-0</v>
      </c>
      <c r="G453" s="69" t="n">
        <f aca="false">-1*($E453*(Input!$C$12/100))</f>
        <v>-0</v>
      </c>
      <c r="H453" s="69" t="n">
        <f aca="false">IF($B453&gt;Input!$C$28,2*(Input!$C$27*(1+Input!$C$14/100)^(DATEDIF(Input!$C$7,$B453,"Y"))),(Input!$C$27*(1+Input!$C$14/100)^(DATEDIF(Input!$C$7,$B453,"Y"))))</f>
        <v>-961.276511852589</v>
      </c>
      <c r="I453" s="69" t="n">
        <f aca="false">IF($B453&gt;Input!$C$28,0,IF($E453*(Input!$C$32/100)&gt;(Input!$C$13/12),-1*(Input!$C$13/12),-1*$E453*(Input!$C$32/100)))</f>
        <v>0</v>
      </c>
      <c r="J453" s="69" t="n">
        <f aca="false">IF($B453&gt;Input!$C$28,0,(-1)*($E453+$H453+$I453)*(Input!$C$9/100))</f>
        <v>0</v>
      </c>
      <c r="K453" s="69" t="n">
        <f aca="false">IF($B453&gt;Input!$C$28,0,(-1)*($E453+$H453+$I453)*(Input!$C$10/100))</f>
        <v>0</v>
      </c>
      <c r="L453" s="69" t="n">
        <f aca="false">$E453+$F453+$G453+$H453+$I453+$J453+$K453</f>
        <v>-961.276511852589</v>
      </c>
    </row>
    <row r="454" customFormat="false" ht="12.8" hidden="false" customHeight="false" outlineLevel="0" collapsed="false">
      <c r="A454" s="67" t="n">
        <v>450</v>
      </c>
      <c r="B454" s="68" t="n">
        <f aca="false">EOMONTH(Input!$C$7,A454)</f>
        <v>56614</v>
      </c>
      <c r="C454" s="67" t="n">
        <f aca="false">DATEDIF(Input!$C$23,$B454,"Y")</f>
        <v>77</v>
      </c>
      <c r="E454" s="69" t="n">
        <f aca="false">IF($B454&gt;Input!$C$28,0,Input!$C$24*(1+Input!$C$26/100)^(DATEDIF(Input!$C$7,$B454,"Y")))</f>
        <v>0</v>
      </c>
      <c r="F454" s="69" t="n">
        <f aca="false">-1*($E454*(Input!$C$11/100))</f>
        <v>-0</v>
      </c>
      <c r="G454" s="69" t="n">
        <f aca="false">-1*($E454*(Input!$C$12/100))</f>
        <v>-0</v>
      </c>
      <c r="H454" s="69" t="n">
        <f aca="false">IF($B454&gt;Input!$C$28,2*(Input!$C$27*(1+Input!$C$14/100)^(DATEDIF(Input!$C$7,$B454,"Y"))),(Input!$C$27*(1+Input!$C$14/100)^(DATEDIF(Input!$C$7,$B454,"Y"))))</f>
        <v>-961.276511852589</v>
      </c>
      <c r="I454" s="69" t="n">
        <f aca="false">IF($B454&gt;Input!$C$28,0,IF($E454*(Input!$C$32/100)&gt;(Input!$C$13/12),-1*(Input!$C$13/12),-1*$E454*(Input!$C$32/100)))</f>
        <v>0</v>
      </c>
      <c r="J454" s="69" t="n">
        <f aca="false">IF($B454&gt;Input!$C$28,0,(-1)*($E454+$H454+$I454)*(Input!$C$9/100))</f>
        <v>0</v>
      </c>
      <c r="K454" s="69" t="n">
        <f aca="false">IF($B454&gt;Input!$C$28,0,(-1)*($E454+$H454+$I454)*(Input!$C$10/100))</f>
        <v>0</v>
      </c>
      <c r="L454" s="69" t="n">
        <f aca="false">$E454+$F454+$G454+$H454+$I454+$J454+$K454</f>
        <v>-961.276511852589</v>
      </c>
    </row>
    <row r="455" customFormat="false" ht="12.8" hidden="false" customHeight="false" outlineLevel="0" collapsed="false">
      <c r="A455" s="67" t="n">
        <v>451</v>
      </c>
      <c r="B455" s="68" t="n">
        <f aca="false">EOMONTH(Input!$C$7,A455)</f>
        <v>56645</v>
      </c>
      <c r="C455" s="67" t="n">
        <f aca="false">DATEDIF(Input!$C$23,$B455,"Y")</f>
        <v>77</v>
      </c>
      <c r="E455" s="69" t="n">
        <f aca="false">IF($B455&gt;Input!$C$28,0,Input!$C$24*(1+Input!$C$26/100)^(DATEDIF(Input!$C$7,$B455,"Y")))</f>
        <v>0</v>
      </c>
      <c r="F455" s="69" t="n">
        <f aca="false">-1*($E455*(Input!$C$11/100))</f>
        <v>-0</v>
      </c>
      <c r="G455" s="69" t="n">
        <f aca="false">-1*($E455*(Input!$C$12/100))</f>
        <v>-0</v>
      </c>
      <c r="H455" s="69" t="n">
        <f aca="false">IF($B455&gt;Input!$C$28,2*(Input!$C$27*(1+Input!$C$14/100)^(DATEDIF(Input!$C$7,$B455,"Y"))),(Input!$C$27*(1+Input!$C$14/100)^(DATEDIF(Input!$C$7,$B455,"Y"))))</f>
        <v>-961.276511852589</v>
      </c>
      <c r="I455" s="69" t="n">
        <f aca="false">IF($B455&gt;Input!$C$28,0,IF($E455*(Input!$C$32/100)&gt;(Input!$C$13/12),-1*(Input!$C$13/12),-1*$E455*(Input!$C$32/100)))</f>
        <v>0</v>
      </c>
      <c r="J455" s="69" t="n">
        <f aca="false">IF($B455&gt;Input!$C$28,0,(-1)*($E455+$H455+$I455)*(Input!$C$9/100))</f>
        <v>0</v>
      </c>
      <c r="K455" s="69" t="n">
        <f aca="false">IF($B455&gt;Input!$C$28,0,(-1)*($E455+$H455+$I455)*(Input!$C$10/100))</f>
        <v>0</v>
      </c>
      <c r="L455" s="69" t="n">
        <f aca="false">$E455+$F455+$G455+$H455+$I455+$J455+$K455</f>
        <v>-961.276511852589</v>
      </c>
    </row>
    <row r="456" customFormat="false" ht="12.8" hidden="false" customHeight="false" outlineLevel="0" collapsed="false">
      <c r="A456" s="67" t="n">
        <v>452</v>
      </c>
      <c r="B456" s="68" t="n">
        <f aca="false">EOMONTH(Input!$C$7,A456)</f>
        <v>56673</v>
      </c>
      <c r="C456" s="67" t="n">
        <f aca="false">DATEDIF(Input!$C$23,$B456,"Y")</f>
        <v>77</v>
      </c>
      <c r="E456" s="69" t="n">
        <f aca="false">IF($B456&gt;Input!$C$28,0,Input!$C$24*(1+Input!$C$26/100)^(DATEDIF(Input!$C$7,$B456,"Y")))</f>
        <v>0</v>
      </c>
      <c r="F456" s="69" t="n">
        <f aca="false">-1*($E456*(Input!$C$11/100))</f>
        <v>-0</v>
      </c>
      <c r="G456" s="69" t="n">
        <f aca="false">-1*($E456*(Input!$C$12/100))</f>
        <v>-0</v>
      </c>
      <c r="H456" s="69" t="n">
        <f aca="false">IF($B456&gt;Input!$C$28,2*(Input!$C$27*(1+Input!$C$14/100)^(DATEDIF(Input!$C$7,$B456,"Y"))),(Input!$C$27*(1+Input!$C$14/100)^(DATEDIF(Input!$C$7,$B456,"Y"))))</f>
        <v>-961.276511852589</v>
      </c>
      <c r="I456" s="69" t="n">
        <f aca="false">IF($B456&gt;Input!$C$28,0,IF($E456*(Input!$C$32/100)&gt;(Input!$C$13/12),-1*(Input!$C$13/12),-1*$E456*(Input!$C$32/100)))</f>
        <v>0</v>
      </c>
      <c r="J456" s="69" t="n">
        <f aca="false">IF($B456&gt;Input!$C$28,0,(-1)*($E456+$H456+$I456)*(Input!$C$9/100))</f>
        <v>0</v>
      </c>
      <c r="K456" s="69" t="n">
        <f aca="false">IF($B456&gt;Input!$C$28,0,(-1)*($E456+$H456+$I456)*(Input!$C$10/100))</f>
        <v>0</v>
      </c>
      <c r="L456" s="69" t="n">
        <f aca="false">$E456+$F456+$G456+$H456+$I456+$J456+$K456</f>
        <v>-961.276511852589</v>
      </c>
    </row>
    <row r="457" customFormat="false" ht="12.8" hidden="false" customHeight="false" outlineLevel="0" collapsed="false">
      <c r="A457" s="67" t="n">
        <v>453</v>
      </c>
      <c r="B457" s="68" t="n">
        <f aca="false">EOMONTH(Input!$C$7,A457)</f>
        <v>56704</v>
      </c>
      <c r="C457" s="67" t="n">
        <f aca="false">DATEDIF(Input!$C$23,$B457,"Y")</f>
        <v>77</v>
      </c>
      <c r="E457" s="69" t="n">
        <f aca="false">IF($B457&gt;Input!$C$28,0,Input!$C$24*(1+Input!$C$26/100)^(DATEDIF(Input!$C$7,$B457,"Y")))</f>
        <v>0</v>
      </c>
      <c r="F457" s="69" t="n">
        <f aca="false">-1*($E457*(Input!$C$11/100))</f>
        <v>-0</v>
      </c>
      <c r="G457" s="69" t="n">
        <f aca="false">-1*($E457*(Input!$C$12/100))</f>
        <v>-0</v>
      </c>
      <c r="H457" s="69" t="n">
        <f aca="false">IF($B457&gt;Input!$C$28,2*(Input!$C$27*(1+Input!$C$14/100)^(DATEDIF(Input!$C$7,$B457,"Y"))),(Input!$C$27*(1+Input!$C$14/100)^(DATEDIF(Input!$C$7,$B457,"Y"))))</f>
        <v>-961.276511852589</v>
      </c>
      <c r="I457" s="69" t="n">
        <f aca="false">IF($B457&gt;Input!$C$28,0,IF($E457*(Input!$C$32/100)&gt;(Input!$C$13/12),-1*(Input!$C$13/12),-1*$E457*(Input!$C$32/100)))</f>
        <v>0</v>
      </c>
      <c r="J457" s="69" t="n">
        <f aca="false">IF($B457&gt;Input!$C$28,0,(-1)*($E457+$H457+$I457)*(Input!$C$9/100))</f>
        <v>0</v>
      </c>
      <c r="K457" s="69" t="n">
        <f aca="false">IF($B457&gt;Input!$C$28,0,(-1)*($E457+$H457+$I457)*(Input!$C$10/100))</f>
        <v>0</v>
      </c>
      <c r="L457" s="69" t="n">
        <f aca="false">$E457+$F457+$G457+$H457+$I457+$J457+$K457</f>
        <v>-961.276511852589</v>
      </c>
    </row>
    <row r="458" customFormat="false" ht="12.8" hidden="false" customHeight="false" outlineLevel="0" collapsed="false">
      <c r="A458" s="67" t="n">
        <v>454</v>
      </c>
      <c r="B458" s="68" t="n">
        <f aca="false">EOMONTH(Input!$C$7,A458)</f>
        <v>56734</v>
      </c>
      <c r="C458" s="67" t="n">
        <f aca="false">DATEDIF(Input!$C$23,$B458,"Y")</f>
        <v>77</v>
      </c>
      <c r="E458" s="69" t="n">
        <f aca="false">IF($B458&gt;Input!$C$28,0,Input!$C$24*(1+Input!$C$26/100)^(DATEDIF(Input!$C$7,$B458,"Y")))</f>
        <v>0</v>
      </c>
      <c r="F458" s="69" t="n">
        <f aca="false">-1*($E458*(Input!$C$11/100))</f>
        <v>-0</v>
      </c>
      <c r="G458" s="69" t="n">
        <f aca="false">-1*($E458*(Input!$C$12/100))</f>
        <v>-0</v>
      </c>
      <c r="H458" s="69" t="n">
        <f aca="false">IF($B458&gt;Input!$C$28,2*(Input!$C$27*(1+Input!$C$14/100)^(DATEDIF(Input!$C$7,$B458,"Y"))),(Input!$C$27*(1+Input!$C$14/100)^(DATEDIF(Input!$C$7,$B458,"Y"))))</f>
        <v>-961.276511852589</v>
      </c>
      <c r="I458" s="69" t="n">
        <f aca="false">IF($B458&gt;Input!$C$28,0,IF($E458*(Input!$C$32/100)&gt;(Input!$C$13/12),-1*(Input!$C$13/12),-1*$E458*(Input!$C$32/100)))</f>
        <v>0</v>
      </c>
      <c r="J458" s="69" t="n">
        <f aca="false">IF($B458&gt;Input!$C$28,0,(-1)*($E458+$H458+$I458)*(Input!$C$9/100))</f>
        <v>0</v>
      </c>
      <c r="K458" s="69" t="n">
        <f aca="false">IF($B458&gt;Input!$C$28,0,(-1)*($E458+$H458+$I458)*(Input!$C$10/100))</f>
        <v>0</v>
      </c>
      <c r="L458" s="69" t="n">
        <f aca="false">$E458+$F458+$G458+$H458+$I458+$J458+$K458</f>
        <v>-961.276511852589</v>
      </c>
    </row>
    <row r="459" customFormat="false" ht="12.8" hidden="false" customHeight="false" outlineLevel="0" collapsed="false">
      <c r="A459" s="67" t="n">
        <v>455</v>
      </c>
      <c r="B459" s="68" t="n">
        <f aca="false">EOMONTH(Input!$C$7,A459)</f>
        <v>56765</v>
      </c>
      <c r="C459" s="67" t="n">
        <f aca="false">DATEDIF(Input!$C$23,$B459,"Y")</f>
        <v>78</v>
      </c>
      <c r="E459" s="69" t="n">
        <f aca="false">IF($B459&gt;Input!$C$28,0,Input!$C$24*(1+Input!$C$26/100)^(DATEDIF(Input!$C$7,$B459,"Y")))</f>
        <v>0</v>
      </c>
      <c r="F459" s="69" t="n">
        <f aca="false">-1*($E459*(Input!$C$11/100))</f>
        <v>-0</v>
      </c>
      <c r="G459" s="69" t="n">
        <f aca="false">-1*($E459*(Input!$C$12/100))</f>
        <v>-0</v>
      </c>
      <c r="H459" s="69" t="n">
        <f aca="false">IF($B459&gt;Input!$C$28,2*(Input!$C$27*(1+Input!$C$14/100)^(DATEDIF(Input!$C$7,$B459,"Y"))),(Input!$C$27*(1+Input!$C$14/100)^(DATEDIF(Input!$C$7,$B459,"Y"))))</f>
        <v>-961.276511852589</v>
      </c>
      <c r="I459" s="69" t="n">
        <f aca="false">IF($B459&gt;Input!$C$28,0,IF($E459*(Input!$C$32/100)&gt;(Input!$C$13/12),-1*(Input!$C$13/12),-1*$E459*(Input!$C$32/100)))</f>
        <v>0</v>
      </c>
      <c r="J459" s="69" t="n">
        <f aca="false">IF($B459&gt;Input!$C$28,0,(-1)*($E459+$H459+$I459)*(Input!$C$9/100))</f>
        <v>0</v>
      </c>
      <c r="K459" s="69" t="n">
        <f aca="false">IF($B459&gt;Input!$C$28,0,(-1)*($E459+$H459+$I459)*(Input!$C$10/100))</f>
        <v>0</v>
      </c>
      <c r="L459" s="69" t="n">
        <f aca="false">$E459+$F459+$G459+$H459+$I459+$J459+$K459</f>
        <v>-961.276511852589</v>
      </c>
    </row>
    <row r="460" customFormat="false" ht="12.8" hidden="false" customHeight="false" outlineLevel="0" collapsed="false">
      <c r="A460" s="67" t="n">
        <v>456</v>
      </c>
      <c r="B460" s="68" t="n">
        <f aca="false">EOMONTH(Input!$C$7,A460)</f>
        <v>56795</v>
      </c>
      <c r="C460" s="67" t="n">
        <f aca="false">DATEDIF(Input!$C$23,$B460,"Y")</f>
        <v>78</v>
      </c>
      <c r="E460" s="69" t="n">
        <f aca="false">IF($B460&gt;Input!$C$28,0,Input!$C$24*(1+Input!$C$26/100)^(DATEDIF(Input!$C$7,$B460,"Y")))</f>
        <v>0</v>
      </c>
      <c r="F460" s="69" t="n">
        <f aca="false">-1*($E460*(Input!$C$11/100))</f>
        <v>-0</v>
      </c>
      <c r="G460" s="69" t="n">
        <f aca="false">-1*($E460*(Input!$C$12/100))</f>
        <v>-0</v>
      </c>
      <c r="H460" s="69" t="n">
        <f aca="false">IF($B460&gt;Input!$C$28,2*(Input!$C$27*(1+Input!$C$14/100)^(DATEDIF(Input!$C$7,$B460,"Y"))),(Input!$C$27*(1+Input!$C$14/100)^(DATEDIF(Input!$C$7,$B460,"Y"))))</f>
        <v>-980.502042089641</v>
      </c>
      <c r="I460" s="69" t="n">
        <f aca="false">IF($B460&gt;Input!$C$28,0,IF($E460*(Input!$C$32/100)&gt;(Input!$C$13/12),-1*(Input!$C$13/12),-1*$E460*(Input!$C$32/100)))</f>
        <v>0</v>
      </c>
      <c r="J460" s="69" t="n">
        <f aca="false">IF($B460&gt;Input!$C$28,0,(-1)*($E460+$H460+$I460)*(Input!$C$9/100))</f>
        <v>0</v>
      </c>
      <c r="K460" s="69" t="n">
        <f aca="false">IF($B460&gt;Input!$C$28,0,(-1)*($E460+$H460+$I460)*(Input!$C$10/100))</f>
        <v>0</v>
      </c>
      <c r="L460" s="69" t="n">
        <f aca="false">$E460+$F460+$G460+$H460+$I460+$J460+$K460</f>
        <v>-980.502042089641</v>
      </c>
    </row>
    <row r="461" customFormat="false" ht="12.8" hidden="false" customHeight="false" outlineLevel="0" collapsed="false">
      <c r="A461" s="67" t="n">
        <v>457</v>
      </c>
      <c r="B461" s="68" t="n">
        <f aca="false">EOMONTH(Input!$C$7,A461)</f>
        <v>56826</v>
      </c>
      <c r="C461" s="67" t="n">
        <f aca="false">DATEDIF(Input!$C$23,$B461,"Y")</f>
        <v>78</v>
      </c>
      <c r="E461" s="69" t="n">
        <f aca="false">IF($B461&gt;Input!$C$28,0,Input!$C$24*(1+Input!$C$26/100)^(DATEDIF(Input!$C$7,$B461,"Y")))</f>
        <v>0</v>
      </c>
      <c r="F461" s="69" t="n">
        <f aca="false">-1*($E461*(Input!$C$11/100))</f>
        <v>-0</v>
      </c>
      <c r="G461" s="69" t="n">
        <f aca="false">-1*($E461*(Input!$C$12/100))</f>
        <v>-0</v>
      </c>
      <c r="H461" s="69" t="n">
        <f aca="false">IF($B461&gt;Input!$C$28,2*(Input!$C$27*(1+Input!$C$14/100)^(DATEDIF(Input!$C$7,$B461,"Y"))),(Input!$C$27*(1+Input!$C$14/100)^(DATEDIF(Input!$C$7,$B461,"Y"))))</f>
        <v>-980.502042089641</v>
      </c>
      <c r="I461" s="69" t="n">
        <f aca="false">IF($B461&gt;Input!$C$28,0,IF($E461*(Input!$C$32/100)&gt;(Input!$C$13/12),-1*(Input!$C$13/12),-1*$E461*(Input!$C$32/100)))</f>
        <v>0</v>
      </c>
      <c r="J461" s="69" t="n">
        <f aca="false">IF($B461&gt;Input!$C$28,0,(-1)*($E461+$H461+$I461)*(Input!$C$9/100))</f>
        <v>0</v>
      </c>
      <c r="K461" s="69" t="n">
        <f aca="false">IF($B461&gt;Input!$C$28,0,(-1)*($E461+$H461+$I461)*(Input!$C$10/100))</f>
        <v>0</v>
      </c>
      <c r="L461" s="69" t="n">
        <f aca="false">$E461+$F461+$G461+$H461+$I461+$J461+$K461</f>
        <v>-980.502042089641</v>
      </c>
    </row>
    <row r="462" customFormat="false" ht="12.8" hidden="false" customHeight="false" outlineLevel="0" collapsed="false">
      <c r="A462" s="67" t="n">
        <v>458</v>
      </c>
      <c r="B462" s="68" t="n">
        <f aca="false">EOMONTH(Input!$C$7,A462)</f>
        <v>56857</v>
      </c>
      <c r="C462" s="67" t="n">
        <f aca="false">DATEDIF(Input!$C$23,$B462,"Y")</f>
        <v>78</v>
      </c>
      <c r="E462" s="69" t="n">
        <f aca="false">IF($B462&gt;Input!$C$28,0,Input!$C$24*(1+Input!$C$26/100)^(DATEDIF(Input!$C$7,$B462,"Y")))</f>
        <v>0</v>
      </c>
      <c r="F462" s="69" t="n">
        <f aca="false">-1*($E462*(Input!$C$11/100))</f>
        <v>-0</v>
      </c>
      <c r="G462" s="69" t="n">
        <f aca="false">-1*($E462*(Input!$C$12/100))</f>
        <v>-0</v>
      </c>
      <c r="H462" s="69" t="n">
        <f aca="false">IF($B462&gt;Input!$C$28,2*(Input!$C$27*(1+Input!$C$14/100)^(DATEDIF(Input!$C$7,$B462,"Y"))),(Input!$C$27*(1+Input!$C$14/100)^(DATEDIF(Input!$C$7,$B462,"Y"))))</f>
        <v>-980.502042089641</v>
      </c>
      <c r="I462" s="69" t="n">
        <f aca="false">IF($B462&gt;Input!$C$28,0,IF($E462*(Input!$C$32/100)&gt;(Input!$C$13/12),-1*(Input!$C$13/12),-1*$E462*(Input!$C$32/100)))</f>
        <v>0</v>
      </c>
      <c r="J462" s="69" t="n">
        <f aca="false">IF($B462&gt;Input!$C$28,0,(-1)*($E462+$H462+$I462)*(Input!$C$9/100))</f>
        <v>0</v>
      </c>
      <c r="K462" s="69" t="n">
        <f aca="false">IF($B462&gt;Input!$C$28,0,(-1)*($E462+$H462+$I462)*(Input!$C$10/100))</f>
        <v>0</v>
      </c>
      <c r="L462" s="69" t="n">
        <f aca="false">$E462+$F462+$G462+$H462+$I462+$J462+$K462</f>
        <v>-980.502042089641</v>
      </c>
    </row>
    <row r="463" customFormat="false" ht="12.8" hidden="false" customHeight="false" outlineLevel="0" collapsed="false">
      <c r="A463" s="67" t="n">
        <v>459</v>
      </c>
      <c r="B463" s="68" t="n">
        <f aca="false">EOMONTH(Input!$C$7,A463)</f>
        <v>56887</v>
      </c>
      <c r="C463" s="67" t="n">
        <f aca="false">DATEDIF(Input!$C$23,$B463,"Y")</f>
        <v>78</v>
      </c>
      <c r="E463" s="69" t="n">
        <f aca="false">IF($B463&gt;Input!$C$28,0,Input!$C$24*(1+Input!$C$26/100)^(DATEDIF(Input!$C$7,$B463,"Y")))</f>
        <v>0</v>
      </c>
      <c r="F463" s="69" t="n">
        <f aca="false">-1*($E463*(Input!$C$11/100))</f>
        <v>-0</v>
      </c>
      <c r="G463" s="69" t="n">
        <f aca="false">-1*($E463*(Input!$C$12/100))</f>
        <v>-0</v>
      </c>
      <c r="H463" s="69" t="n">
        <f aca="false">IF($B463&gt;Input!$C$28,2*(Input!$C$27*(1+Input!$C$14/100)^(DATEDIF(Input!$C$7,$B463,"Y"))),(Input!$C$27*(1+Input!$C$14/100)^(DATEDIF(Input!$C$7,$B463,"Y"))))</f>
        <v>-980.502042089641</v>
      </c>
      <c r="I463" s="69" t="n">
        <f aca="false">IF($B463&gt;Input!$C$28,0,IF($E463*(Input!$C$32/100)&gt;(Input!$C$13/12),-1*(Input!$C$13/12),-1*$E463*(Input!$C$32/100)))</f>
        <v>0</v>
      </c>
      <c r="J463" s="69" t="n">
        <f aca="false">IF($B463&gt;Input!$C$28,0,(-1)*($E463+$H463+$I463)*(Input!$C$9/100))</f>
        <v>0</v>
      </c>
      <c r="K463" s="69" t="n">
        <f aca="false">IF($B463&gt;Input!$C$28,0,(-1)*($E463+$H463+$I463)*(Input!$C$10/100))</f>
        <v>0</v>
      </c>
      <c r="L463" s="69" t="n">
        <f aca="false">$E463+$F463+$G463+$H463+$I463+$J463+$K463</f>
        <v>-980.502042089641</v>
      </c>
    </row>
    <row r="464" customFormat="false" ht="12.8" hidden="false" customHeight="false" outlineLevel="0" collapsed="false">
      <c r="A464" s="67" t="n">
        <v>460</v>
      </c>
      <c r="B464" s="68" t="n">
        <f aca="false">EOMONTH(Input!$C$7,A464)</f>
        <v>56918</v>
      </c>
      <c r="C464" s="67" t="n">
        <f aca="false">DATEDIF(Input!$C$23,$B464,"Y")</f>
        <v>78</v>
      </c>
      <c r="E464" s="69" t="n">
        <f aca="false">IF($B464&gt;Input!$C$28,0,Input!$C$24*(1+Input!$C$26/100)^(DATEDIF(Input!$C$7,$B464,"Y")))</f>
        <v>0</v>
      </c>
      <c r="F464" s="69" t="n">
        <f aca="false">-1*($E464*(Input!$C$11/100))</f>
        <v>-0</v>
      </c>
      <c r="G464" s="69" t="n">
        <f aca="false">-1*($E464*(Input!$C$12/100))</f>
        <v>-0</v>
      </c>
      <c r="H464" s="69" t="n">
        <f aca="false">IF($B464&gt;Input!$C$28,2*(Input!$C$27*(1+Input!$C$14/100)^(DATEDIF(Input!$C$7,$B464,"Y"))),(Input!$C$27*(1+Input!$C$14/100)^(DATEDIF(Input!$C$7,$B464,"Y"))))</f>
        <v>-980.502042089641</v>
      </c>
      <c r="I464" s="69" t="n">
        <f aca="false">IF($B464&gt;Input!$C$28,0,IF($E464*(Input!$C$32/100)&gt;(Input!$C$13/12),-1*(Input!$C$13/12),-1*$E464*(Input!$C$32/100)))</f>
        <v>0</v>
      </c>
      <c r="J464" s="69" t="n">
        <f aca="false">IF($B464&gt;Input!$C$28,0,(-1)*($E464+$H464+$I464)*(Input!$C$9/100))</f>
        <v>0</v>
      </c>
      <c r="K464" s="69" t="n">
        <f aca="false">IF($B464&gt;Input!$C$28,0,(-1)*($E464+$H464+$I464)*(Input!$C$10/100))</f>
        <v>0</v>
      </c>
      <c r="L464" s="69" t="n">
        <f aca="false">$E464+$F464+$G464+$H464+$I464+$J464+$K464</f>
        <v>-980.502042089641</v>
      </c>
    </row>
    <row r="465" customFormat="false" ht="12.8" hidden="false" customHeight="false" outlineLevel="0" collapsed="false">
      <c r="A465" s="67" t="n">
        <v>461</v>
      </c>
      <c r="B465" s="68" t="n">
        <f aca="false">EOMONTH(Input!$C$7,A465)</f>
        <v>56948</v>
      </c>
      <c r="C465" s="67" t="n">
        <f aca="false">DATEDIF(Input!$C$23,$B465,"Y")</f>
        <v>78</v>
      </c>
      <c r="E465" s="69" t="n">
        <f aca="false">IF($B465&gt;Input!$C$28,0,Input!$C$24*(1+Input!$C$26/100)^(DATEDIF(Input!$C$7,$B465,"Y")))</f>
        <v>0</v>
      </c>
      <c r="F465" s="69" t="n">
        <f aca="false">-1*($E465*(Input!$C$11/100))</f>
        <v>-0</v>
      </c>
      <c r="G465" s="69" t="n">
        <f aca="false">-1*($E465*(Input!$C$12/100))</f>
        <v>-0</v>
      </c>
      <c r="H465" s="69" t="n">
        <f aca="false">IF($B465&gt;Input!$C$28,2*(Input!$C$27*(1+Input!$C$14/100)^(DATEDIF(Input!$C$7,$B465,"Y"))),(Input!$C$27*(1+Input!$C$14/100)^(DATEDIF(Input!$C$7,$B465,"Y"))))</f>
        <v>-980.502042089641</v>
      </c>
      <c r="I465" s="69" t="n">
        <f aca="false">IF($B465&gt;Input!$C$28,0,IF($E465*(Input!$C$32/100)&gt;(Input!$C$13/12),-1*(Input!$C$13/12),-1*$E465*(Input!$C$32/100)))</f>
        <v>0</v>
      </c>
      <c r="J465" s="69" t="n">
        <f aca="false">IF($B465&gt;Input!$C$28,0,(-1)*($E465+$H465+$I465)*(Input!$C$9/100))</f>
        <v>0</v>
      </c>
      <c r="K465" s="69" t="n">
        <f aca="false">IF($B465&gt;Input!$C$28,0,(-1)*($E465+$H465+$I465)*(Input!$C$10/100))</f>
        <v>0</v>
      </c>
      <c r="L465" s="69" t="n">
        <f aca="false">$E465+$F465+$G465+$H465+$I465+$J465+$K465</f>
        <v>-980.502042089641</v>
      </c>
    </row>
    <row r="466" customFormat="false" ht="12.8" hidden="false" customHeight="false" outlineLevel="0" collapsed="false">
      <c r="A466" s="67" t="n">
        <v>462</v>
      </c>
      <c r="B466" s="68" t="n">
        <f aca="false">EOMONTH(Input!$C$7,A466)</f>
        <v>56979</v>
      </c>
      <c r="C466" s="67" t="n">
        <f aca="false">DATEDIF(Input!$C$23,$B466,"Y")</f>
        <v>78</v>
      </c>
      <c r="E466" s="69" t="n">
        <f aca="false">IF($B466&gt;Input!$C$28,0,Input!$C$24*(1+Input!$C$26/100)^(DATEDIF(Input!$C$7,$B466,"Y")))</f>
        <v>0</v>
      </c>
      <c r="F466" s="69" t="n">
        <f aca="false">-1*($E466*(Input!$C$11/100))</f>
        <v>-0</v>
      </c>
      <c r="G466" s="69" t="n">
        <f aca="false">-1*($E466*(Input!$C$12/100))</f>
        <v>-0</v>
      </c>
      <c r="H466" s="69" t="n">
        <f aca="false">IF($B466&gt;Input!$C$28,2*(Input!$C$27*(1+Input!$C$14/100)^(DATEDIF(Input!$C$7,$B466,"Y"))),(Input!$C$27*(1+Input!$C$14/100)^(DATEDIF(Input!$C$7,$B466,"Y"))))</f>
        <v>-980.502042089641</v>
      </c>
      <c r="I466" s="69" t="n">
        <f aca="false">IF($B466&gt;Input!$C$28,0,IF($E466*(Input!$C$32/100)&gt;(Input!$C$13/12),-1*(Input!$C$13/12),-1*$E466*(Input!$C$32/100)))</f>
        <v>0</v>
      </c>
      <c r="J466" s="69" t="n">
        <f aca="false">IF($B466&gt;Input!$C$28,0,(-1)*($E466+$H466+$I466)*(Input!$C$9/100))</f>
        <v>0</v>
      </c>
      <c r="K466" s="69" t="n">
        <f aca="false">IF($B466&gt;Input!$C$28,0,(-1)*($E466+$H466+$I466)*(Input!$C$10/100))</f>
        <v>0</v>
      </c>
      <c r="L466" s="69" t="n">
        <f aca="false">$E466+$F466+$G466+$H466+$I466+$J466+$K466</f>
        <v>-980.502042089641</v>
      </c>
    </row>
    <row r="467" customFormat="false" ht="12.8" hidden="false" customHeight="false" outlineLevel="0" collapsed="false">
      <c r="A467" s="67" t="n">
        <v>463</v>
      </c>
      <c r="B467" s="68" t="n">
        <f aca="false">EOMONTH(Input!$C$7,A467)</f>
        <v>57010</v>
      </c>
      <c r="C467" s="67" t="n">
        <f aca="false">DATEDIF(Input!$C$23,$B467,"Y")</f>
        <v>78</v>
      </c>
      <c r="E467" s="69" t="n">
        <f aca="false">IF($B467&gt;Input!$C$28,0,Input!$C$24*(1+Input!$C$26/100)^(DATEDIF(Input!$C$7,$B467,"Y")))</f>
        <v>0</v>
      </c>
      <c r="F467" s="69" t="n">
        <f aca="false">-1*($E467*(Input!$C$11/100))</f>
        <v>-0</v>
      </c>
      <c r="G467" s="69" t="n">
        <f aca="false">-1*($E467*(Input!$C$12/100))</f>
        <v>-0</v>
      </c>
      <c r="H467" s="69" t="n">
        <f aca="false">IF($B467&gt;Input!$C$28,2*(Input!$C$27*(1+Input!$C$14/100)^(DATEDIF(Input!$C$7,$B467,"Y"))),(Input!$C$27*(1+Input!$C$14/100)^(DATEDIF(Input!$C$7,$B467,"Y"))))</f>
        <v>-980.502042089641</v>
      </c>
      <c r="I467" s="69" t="n">
        <f aca="false">IF($B467&gt;Input!$C$28,0,IF($E467*(Input!$C$32/100)&gt;(Input!$C$13/12),-1*(Input!$C$13/12),-1*$E467*(Input!$C$32/100)))</f>
        <v>0</v>
      </c>
      <c r="J467" s="69" t="n">
        <f aca="false">IF($B467&gt;Input!$C$28,0,(-1)*($E467+$H467+$I467)*(Input!$C$9/100))</f>
        <v>0</v>
      </c>
      <c r="K467" s="69" t="n">
        <f aca="false">IF($B467&gt;Input!$C$28,0,(-1)*($E467+$H467+$I467)*(Input!$C$10/100))</f>
        <v>0</v>
      </c>
      <c r="L467" s="69" t="n">
        <f aca="false">$E467+$F467+$G467+$H467+$I467+$J467+$K467</f>
        <v>-980.502042089641</v>
      </c>
    </row>
    <row r="468" customFormat="false" ht="12.8" hidden="false" customHeight="false" outlineLevel="0" collapsed="false">
      <c r="A468" s="67" t="n">
        <v>464</v>
      </c>
      <c r="B468" s="68" t="n">
        <f aca="false">EOMONTH(Input!$C$7,A468)</f>
        <v>57039</v>
      </c>
      <c r="C468" s="67" t="n">
        <f aca="false">DATEDIF(Input!$C$23,$B468,"Y")</f>
        <v>78</v>
      </c>
      <c r="E468" s="69" t="n">
        <f aca="false">IF($B468&gt;Input!$C$28,0,Input!$C$24*(1+Input!$C$26/100)^(DATEDIF(Input!$C$7,$B468,"Y")))</f>
        <v>0</v>
      </c>
      <c r="F468" s="69" t="n">
        <f aca="false">-1*($E468*(Input!$C$11/100))</f>
        <v>-0</v>
      </c>
      <c r="G468" s="69" t="n">
        <f aca="false">-1*($E468*(Input!$C$12/100))</f>
        <v>-0</v>
      </c>
      <c r="H468" s="69" t="n">
        <f aca="false">IF($B468&gt;Input!$C$28,2*(Input!$C$27*(1+Input!$C$14/100)^(DATEDIF(Input!$C$7,$B468,"Y"))),(Input!$C$27*(1+Input!$C$14/100)^(DATEDIF(Input!$C$7,$B468,"Y"))))</f>
        <v>-980.502042089641</v>
      </c>
      <c r="I468" s="69" t="n">
        <f aca="false">IF($B468&gt;Input!$C$28,0,IF($E468*(Input!$C$32/100)&gt;(Input!$C$13/12),-1*(Input!$C$13/12),-1*$E468*(Input!$C$32/100)))</f>
        <v>0</v>
      </c>
      <c r="J468" s="69" t="n">
        <f aca="false">IF($B468&gt;Input!$C$28,0,(-1)*($E468+$H468+$I468)*(Input!$C$9/100))</f>
        <v>0</v>
      </c>
      <c r="K468" s="69" t="n">
        <f aca="false">IF($B468&gt;Input!$C$28,0,(-1)*($E468+$H468+$I468)*(Input!$C$10/100))</f>
        <v>0</v>
      </c>
      <c r="L468" s="69" t="n">
        <f aca="false">$E468+$F468+$G468+$H468+$I468+$J468+$K468</f>
        <v>-980.502042089641</v>
      </c>
    </row>
    <row r="469" customFormat="false" ht="12.8" hidden="false" customHeight="false" outlineLevel="0" collapsed="false">
      <c r="A469" s="67" t="n">
        <v>465</v>
      </c>
      <c r="B469" s="68" t="n">
        <f aca="false">EOMONTH(Input!$C$7,A469)</f>
        <v>57070</v>
      </c>
      <c r="C469" s="67" t="n">
        <f aca="false">DATEDIF(Input!$C$23,$B469,"Y")</f>
        <v>78</v>
      </c>
      <c r="E469" s="69" t="n">
        <f aca="false">IF($B469&gt;Input!$C$28,0,Input!$C$24*(1+Input!$C$26/100)^(DATEDIF(Input!$C$7,$B469,"Y")))</f>
        <v>0</v>
      </c>
      <c r="F469" s="69" t="n">
        <f aca="false">-1*($E469*(Input!$C$11/100))</f>
        <v>-0</v>
      </c>
      <c r="G469" s="69" t="n">
        <f aca="false">-1*($E469*(Input!$C$12/100))</f>
        <v>-0</v>
      </c>
      <c r="H469" s="69" t="n">
        <f aca="false">IF($B469&gt;Input!$C$28,2*(Input!$C$27*(1+Input!$C$14/100)^(DATEDIF(Input!$C$7,$B469,"Y"))),(Input!$C$27*(1+Input!$C$14/100)^(DATEDIF(Input!$C$7,$B469,"Y"))))</f>
        <v>-980.502042089641</v>
      </c>
      <c r="I469" s="69" t="n">
        <f aca="false">IF($B469&gt;Input!$C$28,0,IF($E469*(Input!$C$32/100)&gt;(Input!$C$13/12),-1*(Input!$C$13/12),-1*$E469*(Input!$C$32/100)))</f>
        <v>0</v>
      </c>
      <c r="J469" s="69" t="n">
        <f aca="false">IF($B469&gt;Input!$C$28,0,(-1)*($E469+$H469+$I469)*(Input!$C$9/100))</f>
        <v>0</v>
      </c>
      <c r="K469" s="69" t="n">
        <f aca="false">IF($B469&gt;Input!$C$28,0,(-1)*($E469+$H469+$I469)*(Input!$C$10/100))</f>
        <v>0</v>
      </c>
      <c r="L469" s="69" t="n">
        <f aca="false">$E469+$F469+$G469+$H469+$I469+$J469+$K469</f>
        <v>-980.502042089641</v>
      </c>
    </row>
    <row r="470" customFormat="false" ht="12.8" hidden="false" customHeight="false" outlineLevel="0" collapsed="false">
      <c r="A470" s="67" t="n">
        <v>466</v>
      </c>
      <c r="B470" s="68" t="n">
        <f aca="false">EOMONTH(Input!$C$7,A470)</f>
        <v>57100</v>
      </c>
      <c r="C470" s="67" t="n">
        <f aca="false">DATEDIF(Input!$C$23,$B470,"Y")</f>
        <v>78</v>
      </c>
      <c r="E470" s="69" t="n">
        <f aca="false">IF($B470&gt;Input!$C$28,0,Input!$C$24*(1+Input!$C$26/100)^(DATEDIF(Input!$C$7,$B470,"Y")))</f>
        <v>0</v>
      </c>
      <c r="F470" s="69" t="n">
        <f aca="false">-1*($E470*(Input!$C$11/100))</f>
        <v>-0</v>
      </c>
      <c r="G470" s="69" t="n">
        <f aca="false">-1*($E470*(Input!$C$12/100))</f>
        <v>-0</v>
      </c>
      <c r="H470" s="69" t="n">
        <f aca="false">IF($B470&gt;Input!$C$28,2*(Input!$C$27*(1+Input!$C$14/100)^(DATEDIF(Input!$C$7,$B470,"Y"))),(Input!$C$27*(1+Input!$C$14/100)^(DATEDIF(Input!$C$7,$B470,"Y"))))</f>
        <v>-980.502042089641</v>
      </c>
      <c r="I470" s="69" t="n">
        <f aca="false">IF($B470&gt;Input!$C$28,0,IF($E470*(Input!$C$32/100)&gt;(Input!$C$13/12),-1*(Input!$C$13/12),-1*$E470*(Input!$C$32/100)))</f>
        <v>0</v>
      </c>
      <c r="J470" s="69" t="n">
        <f aca="false">IF($B470&gt;Input!$C$28,0,(-1)*($E470+$H470+$I470)*(Input!$C$9/100))</f>
        <v>0</v>
      </c>
      <c r="K470" s="69" t="n">
        <f aca="false">IF($B470&gt;Input!$C$28,0,(-1)*($E470+$H470+$I470)*(Input!$C$10/100))</f>
        <v>0</v>
      </c>
      <c r="L470" s="69" t="n">
        <f aca="false">$E470+$F470+$G470+$H470+$I470+$J470+$K470</f>
        <v>-980.502042089641</v>
      </c>
    </row>
    <row r="471" customFormat="false" ht="12.8" hidden="false" customHeight="false" outlineLevel="0" collapsed="false">
      <c r="A471" s="67" t="n">
        <v>467</v>
      </c>
      <c r="B471" s="68" t="n">
        <f aca="false">EOMONTH(Input!$C$7,A471)</f>
        <v>57131</v>
      </c>
      <c r="C471" s="67" t="n">
        <f aca="false">DATEDIF(Input!$C$23,$B471,"Y")</f>
        <v>79</v>
      </c>
      <c r="E471" s="69" t="n">
        <f aca="false">IF($B471&gt;Input!$C$28,0,Input!$C$24*(1+Input!$C$26/100)^(DATEDIF(Input!$C$7,$B471,"Y")))</f>
        <v>0</v>
      </c>
      <c r="F471" s="69" t="n">
        <f aca="false">-1*($E471*(Input!$C$11/100))</f>
        <v>-0</v>
      </c>
      <c r="G471" s="69" t="n">
        <f aca="false">-1*($E471*(Input!$C$12/100))</f>
        <v>-0</v>
      </c>
      <c r="H471" s="69" t="n">
        <f aca="false">IF($B471&gt;Input!$C$28,2*(Input!$C$27*(1+Input!$C$14/100)^(DATEDIF(Input!$C$7,$B471,"Y"))),(Input!$C$27*(1+Input!$C$14/100)^(DATEDIF(Input!$C$7,$B471,"Y"))))</f>
        <v>-980.502042089641</v>
      </c>
      <c r="I471" s="69" t="n">
        <f aca="false">IF($B471&gt;Input!$C$28,0,IF($E471*(Input!$C$32/100)&gt;(Input!$C$13/12),-1*(Input!$C$13/12),-1*$E471*(Input!$C$32/100)))</f>
        <v>0</v>
      </c>
      <c r="J471" s="69" t="n">
        <f aca="false">IF($B471&gt;Input!$C$28,0,(-1)*($E471+$H471+$I471)*(Input!$C$9/100))</f>
        <v>0</v>
      </c>
      <c r="K471" s="69" t="n">
        <f aca="false">IF($B471&gt;Input!$C$28,0,(-1)*($E471+$H471+$I471)*(Input!$C$10/100))</f>
        <v>0</v>
      </c>
      <c r="L471" s="69" t="n">
        <f aca="false">$E471+$F471+$G471+$H471+$I471+$J471+$K471</f>
        <v>-980.502042089641</v>
      </c>
    </row>
    <row r="472" customFormat="false" ht="12.8" hidden="false" customHeight="false" outlineLevel="0" collapsed="false">
      <c r="A472" s="67" t="n">
        <v>468</v>
      </c>
      <c r="B472" s="68" t="n">
        <f aca="false">EOMONTH(Input!$C$7,A472)</f>
        <v>57161</v>
      </c>
      <c r="C472" s="67" t="n">
        <f aca="false">DATEDIF(Input!$C$23,$B472,"Y")</f>
        <v>79</v>
      </c>
      <c r="E472" s="69" t="n">
        <f aca="false">IF($B472&gt;Input!$C$28,0,Input!$C$24*(1+Input!$C$26/100)^(DATEDIF(Input!$C$7,$B472,"Y")))</f>
        <v>0</v>
      </c>
      <c r="F472" s="69" t="n">
        <f aca="false">-1*($E472*(Input!$C$11/100))</f>
        <v>-0</v>
      </c>
      <c r="G472" s="69" t="n">
        <f aca="false">-1*($E472*(Input!$C$12/100))</f>
        <v>-0</v>
      </c>
      <c r="H472" s="69" t="n">
        <f aca="false">IF($B472&gt;Input!$C$28,2*(Input!$C$27*(1+Input!$C$14/100)^(DATEDIF(Input!$C$7,$B472,"Y"))),(Input!$C$27*(1+Input!$C$14/100)^(DATEDIF(Input!$C$7,$B472,"Y"))))</f>
        <v>-1000.11208293143</v>
      </c>
      <c r="I472" s="69" t="n">
        <f aca="false">IF($B472&gt;Input!$C$28,0,IF($E472*(Input!$C$32/100)&gt;(Input!$C$13/12),-1*(Input!$C$13/12),-1*$E472*(Input!$C$32/100)))</f>
        <v>0</v>
      </c>
      <c r="J472" s="69" t="n">
        <f aca="false">IF($B472&gt;Input!$C$28,0,(-1)*($E472+$H472+$I472)*(Input!$C$9/100))</f>
        <v>0</v>
      </c>
      <c r="K472" s="69" t="n">
        <f aca="false">IF($B472&gt;Input!$C$28,0,(-1)*($E472+$H472+$I472)*(Input!$C$10/100))</f>
        <v>0</v>
      </c>
      <c r="L472" s="69" t="n">
        <f aca="false">$E472+$F472+$G472+$H472+$I472+$J472+$K472</f>
        <v>-1000.11208293143</v>
      </c>
    </row>
    <row r="473" customFormat="false" ht="12.8" hidden="false" customHeight="false" outlineLevel="0" collapsed="false">
      <c r="A473" s="67" t="n">
        <v>469</v>
      </c>
      <c r="B473" s="68" t="n">
        <f aca="false">EOMONTH(Input!$C$7,A473)</f>
        <v>57192</v>
      </c>
      <c r="C473" s="67" t="n">
        <f aca="false">DATEDIF(Input!$C$23,$B473,"Y")</f>
        <v>79</v>
      </c>
      <c r="E473" s="69" t="n">
        <f aca="false">IF($B473&gt;Input!$C$28,0,Input!$C$24*(1+Input!$C$26/100)^(DATEDIF(Input!$C$7,$B473,"Y")))</f>
        <v>0</v>
      </c>
      <c r="F473" s="69" t="n">
        <f aca="false">-1*($E473*(Input!$C$11/100))</f>
        <v>-0</v>
      </c>
      <c r="G473" s="69" t="n">
        <f aca="false">-1*($E473*(Input!$C$12/100))</f>
        <v>-0</v>
      </c>
      <c r="H473" s="69" t="n">
        <f aca="false">IF($B473&gt;Input!$C$28,2*(Input!$C$27*(1+Input!$C$14/100)^(DATEDIF(Input!$C$7,$B473,"Y"))),(Input!$C$27*(1+Input!$C$14/100)^(DATEDIF(Input!$C$7,$B473,"Y"))))</f>
        <v>-1000.11208293143</v>
      </c>
      <c r="I473" s="69" t="n">
        <f aca="false">IF($B473&gt;Input!$C$28,0,IF($E473*(Input!$C$32/100)&gt;(Input!$C$13/12),-1*(Input!$C$13/12),-1*$E473*(Input!$C$32/100)))</f>
        <v>0</v>
      </c>
      <c r="J473" s="69" t="n">
        <f aca="false">IF($B473&gt;Input!$C$28,0,(-1)*($E473+$H473+$I473)*(Input!$C$9/100))</f>
        <v>0</v>
      </c>
      <c r="K473" s="69" t="n">
        <f aca="false">IF($B473&gt;Input!$C$28,0,(-1)*($E473+$H473+$I473)*(Input!$C$10/100))</f>
        <v>0</v>
      </c>
      <c r="L473" s="69" t="n">
        <f aca="false">$E473+$F473+$G473+$H473+$I473+$J473+$K473</f>
        <v>-1000.11208293143</v>
      </c>
    </row>
    <row r="474" customFormat="false" ht="12.8" hidden="false" customHeight="false" outlineLevel="0" collapsed="false">
      <c r="A474" s="67" t="n">
        <v>470</v>
      </c>
      <c r="B474" s="68" t="n">
        <f aca="false">EOMONTH(Input!$C$7,A474)</f>
        <v>57223</v>
      </c>
      <c r="C474" s="67" t="n">
        <f aca="false">DATEDIF(Input!$C$23,$B474,"Y")</f>
        <v>79</v>
      </c>
      <c r="E474" s="69" t="n">
        <f aca="false">IF($B474&gt;Input!$C$28,0,Input!$C$24*(1+Input!$C$26/100)^(DATEDIF(Input!$C$7,$B474,"Y")))</f>
        <v>0</v>
      </c>
      <c r="F474" s="69" t="n">
        <f aca="false">-1*($E474*(Input!$C$11/100))</f>
        <v>-0</v>
      </c>
      <c r="G474" s="69" t="n">
        <f aca="false">-1*($E474*(Input!$C$12/100))</f>
        <v>-0</v>
      </c>
      <c r="H474" s="69" t="n">
        <f aca="false">IF($B474&gt;Input!$C$28,2*(Input!$C$27*(1+Input!$C$14/100)^(DATEDIF(Input!$C$7,$B474,"Y"))),(Input!$C$27*(1+Input!$C$14/100)^(DATEDIF(Input!$C$7,$B474,"Y"))))</f>
        <v>-1000.11208293143</v>
      </c>
      <c r="I474" s="69" t="n">
        <f aca="false">IF($B474&gt;Input!$C$28,0,IF($E474*(Input!$C$32/100)&gt;(Input!$C$13/12),-1*(Input!$C$13/12),-1*$E474*(Input!$C$32/100)))</f>
        <v>0</v>
      </c>
      <c r="J474" s="69" t="n">
        <f aca="false">IF($B474&gt;Input!$C$28,0,(-1)*($E474+$H474+$I474)*(Input!$C$9/100))</f>
        <v>0</v>
      </c>
      <c r="K474" s="69" t="n">
        <f aca="false">IF($B474&gt;Input!$C$28,0,(-1)*($E474+$H474+$I474)*(Input!$C$10/100))</f>
        <v>0</v>
      </c>
      <c r="L474" s="69" t="n">
        <f aca="false">$E474+$F474+$G474+$H474+$I474+$J474+$K474</f>
        <v>-1000.11208293143</v>
      </c>
    </row>
    <row r="475" customFormat="false" ht="12.8" hidden="false" customHeight="false" outlineLevel="0" collapsed="false">
      <c r="A475" s="67" t="n">
        <v>471</v>
      </c>
      <c r="B475" s="68" t="n">
        <f aca="false">EOMONTH(Input!$C$7,A475)</f>
        <v>57253</v>
      </c>
      <c r="C475" s="67" t="n">
        <f aca="false">DATEDIF(Input!$C$23,$B475,"Y")</f>
        <v>79</v>
      </c>
      <c r="E475" s="69" t="n">
        <f aca="false">IF($B475&gt;Input!$C$28,0,Input!$C$24*(1+Input!$C$26/100)^(DATEDIF(Input!$C$7,$B475,"Y")))</f>
        <v>0</v>
      </c>
      <c r="F475" s="69" t="n">
        <f aca="false">-1*($E475*(Input!$C$11/100))</f>
        <v>-0</v>
      </c>
      <c r="G475" s="69" t="n">
        <f aca="false">-1*($E475*(Input!$C$12/100))</f>
        <v>-0</v>
      </c>
      <c r="H475" s="69" t="n">
        <f aca="false">IF($B475&gt;Input!$C$28,2*(Input!$C$27*(1+Input!$C$14/100)^(DATEDIF(Input!$C$7,$B475,"Y"))),(Input!$C$27*(1+Input!$C$14/100)^(DATEDIF(Input!$C$7,$B475,"Y"))))</f>
        <v>-1000.11208293143</v>
      </c>
      <c r="I475" s="69" t="n">
        <f aca="false">IF($B475&gt;Input!$C$28,0,IF($E475*(Input!$C$32/100)&gt;(Input!$C$13/12),-1*(Input!$C$13/12),-1*$E475*(Input!$C$32/100)))</f>
        <v>0</v>
      </c>
      <c r="J475" s="69" t="n">
        <f aca="false">IF($B475&gt;Input!$C$28,0,(-1)*($E475+$H475+$I475)*(Input!$C$9/100))</f>
        <v>0</v>
      </c>
      <c r="K475" s="69" t="n">
        <f aca="false">IF($B475&gt;Input!$C$28,0,(-1)*($E475+$H475+$I475)*(Input!$C$10/100))</f>
        <v>0</v>
      </c>
      <c r="L475" s="69" t="n">
        <f aca="false">$E475+$F475+$G475+$H475+$I475+$J475+$K475</f>
        <v>-1000.11208293143</v>
      </c>
    </row>
    <row r="476" customFormat="false" ht="12.8" hidden="false" customHeight="false" outlineLevel="0" collapsed="false">
      <c r="A476" s="67" t="n">
        <v>472</v>
      </c>
      <c r="B476" s="68" t="n">
        <f aca="false">EOMONTH(Input!$C$7,A476)</f>
        <v>57284</v>
      </c>
      <c r="C476" s="67" t="n">
        <f aca="false">DATEDIF(Input!$C$23,$B476,"Y")</f>
        <v>79</v>
      </c>
      <c r="E476" s="69" t="n">
        <f aca="false">IF($B476&gt;Input!$C$28,0,Input!$C$24*(1+Input!$C$26/100)^(DATEDIF(Input!$C$7,$B476,"Y")))</f>
        <v>0</v>
      </c>
      <c r="F476" s="69" t="n">
        <f aca="false">-1*($E476*(Input!$C$11/100))</f>
        <v>-0</v>
      </c>
      <c r="G476" s="69" t="n">
        <f aca="false">-1*($E476*(Input!$C$12/100))</f>
        <v>-0</v>
      </c>
      <c r="H476" s="69" t="n">
        <f aca="false">IF($B476&gt;Input!$C$28,2*(Input!$C$27*(1+Input!$C$14/100)^(DATEDIF(Input!$C$7,$B476,"Y"))),(Input!$C$27*(1+Input!$C$14/100)^(DATEDIF(Input!$C$7,$B476,"Y"))))</f>
        <v>-1000.11208293143</v>
      </c>
      <c r="I476" s="69" t="n">
        <f aca="false">IF($B476&gt;Input!$C$28,0,IF($E476*(Input!$C$32/100)&gt;(Input!$C$13/12),-1*(Input!$C$13/12),-1*$E476*(Input!$C$32/100)))</f>
        <v>0</v>
      </c>
      <c r="J476" s="69" t="n">
        <f aca="false">IF($B476&gt;Input!$C$28,0,(-1)*($E476+$H476+$I476)*(Input!$C$9/100))</f>
        <v>0</v>
      </c>
      <c r="K476" s="69" t="n">
        <f aca="false">IF($B476&gt;Input!$C$28,0,(-1)*($E476+$H476+$I476)*(Input!$C$10/100))</f>
        <v>0</v>
      </c>
      <c r="L476" s="69" t="n">
        <f aca="false">$E476+$F476+$G476+$H476+$I476+$J476+$K476</f>
        <v>-1000.11208293143</v>
      </c>
    </row>
    <row r="477" customFormat="false" ht="12.8" hidden="false" customHeight="false" outlineLevel="0" collapsed="false">
      <c r="A477" s="67" t="n">
        <v>473</v>
      </c>
      <c r="B477" s="68" t="n">
        <f aca="false">EOMONTH(Input!$C$7,A477)</f>
        <v>57314</v>
      </c>
      <c r="C477" s="67" t="n">
        <f aca="false">DATEDIF(Input!$C$23,$B477,"Y")</f>
        <v>79</v>
      </c>
      <c r="E477" s="69" t="n">
        <f aca="false">IF($B477&gt;Input!$C$28,0,Input!$C$24*(1+Input!$C$26/100)^(DATEDIF(Input!$C$7,$B477,"Y")))</f>
        <v>0</v>
      </c>
      <c r="F477" s="69" t="n">
        <f aca="false">-1*($E477*(Input!$C$11/100))</f>
        <v>-0</v>
      </c>
      <c r="G477" s="69" t="n">
        <f aca="false">-1*($E477*(Input!$C$12/100))</f>
        <v>-0</v>
      </c>
      <c r="H477" s="69" t="n">
        <f aca="false">IF($B477&gt;Input!$C$28,2*(Input!$C$27*(1+Input!$C$14/100)^(DATEDIF(Input!$C$7,$B477,"Y"))),(Input!$C$27*(1+Input!$C$14/100)^(DATEDIF(Input!$C$7,$B477,"Y"))))</f>
        <v>-1000.11208293143</v>
      </c>
      <c r="I477" s="69" t="n">
        <f aca="false">IF($B477&gt;Input!$C$28,0,IF($E477*(Input!$C$32/100)&gt;(Input!$C$13/12),-1*(Input!$C$13/12),-1*$E477*(Input!$C$32/100)))</f>
        <v>0</v>
      </c>
      <c r="J477" s="69" t="n">
        <f aca="false">IF($B477&gt;Input!$C$28,0,(-1)*($E477+$H477+$I477)*(Input!$C$9/100))</f>
        <v>0</v>
      </c>
      <c r="K477" s="69" t="n">
        <f aca="false">IF($B477&gt;Input!$C$28,0,(-1)*($E477+$H477+$I477)*(Input!$C$10/100))</f>
        <v>0</v>
      </c>
      <c r="L477" s="69" t="n">
        <f aca="false">$E477+$F477+$G477+$H477+$I477+$J477+$K477</f>
        <v>-1000.11208293143</v>
      </c>
    </row>
    <row r="478" customFormat="false" ht="12.8" hidden="false" customHeight="false" outlineLevel="0" collapsed="false">
      <c r="A478" s="67" t="n">
        <v>474</v>
      </c>
      <c r="B478" s="68" t="n">
        <f aca="false">EOMONTH(Input!$C$7,A478)</f>
        <v>57345</v>
      </c>
      <c r="C478" s="67" t="n">
        <f aca="false">DATEDIF(Input!$C$23,$B478,"Y")</f>
        <v>79</v>
      </c>
      <c r="E478" s="69" t="n">
        <f aca="false">IF($B478&gt;Input!$C$28,0,Input!$C$24*(1+Input!$C$26/100)^(DATEDIF(Input!$C$7,$B478,"Y")))</f>
        <v>0</v>
      </c>
      <c r="F478" s="69" t="n">
        <f aca="false">-1*($E478*(Input!$C$11/100))</f>
        <v>-0</v>
      </c>
      <c r="G478" s="69" t="n">
        <f aca="false">-1*($E478*(Input!$C$12/100))</f>
        <v>-0</v>
      </c>
      <c r="H478" s="69" t="n">
        <f aca="false">IF($B478&gt;Input!$C$28,2*(Input!$C$27*(1+Input!$C$14/100)^(DATEDIF(Input!$C$7,$B478,"Y"))),(Input!$C$27*(1+Input!$C$14/100)^(DATEDIF(Input!$C$7,$B478,"Y"))))</f>
        <v>-1000.11208293143</v>
      </c>
      <c r="I478" s="69" t="n">
        <f aca="false">IF($B478&gt;Input!$C$28,0,IF($E478*(Input!$C$32/100)&gt;(Input!$C$13/12),-1*(Input!$C$13/12),-1*$E478*(Input!$C$32/100)))</f>
        <v>0</v>
      </c>
      <c r="J478" s="69" t="n">
        <f aca="false">IF($B478&gt;Input!$C$28,0,(-1)*($E478+$H478+$I478)*(Input!$C$9/100))</f>
        <v>0</v>
      </c>
      <c r="K478" s="69" t="n">
        <f aca="false">IF($B478&gt;Input!$C$28,0,(-1)*($E478+$H478+$I478)*(Input!$C$10/100))</f>
        <v>0</v>
      </c>
      <c r="L478" s="69" t="n">
        <f aca="false">$E478+$F478+$G478+$H478+$I478+$J478+$K478</f>
        <v>-1000.11208293143</v>
      </c>
    </row>
    <row r="479" customFormat="false" ht="12.8" hidden="false" customHeight="false" outlineLevel="0" collapsed="false">
      <c r="A479" s="67" t="n">
        <v>475</v>
      </c>
      <c r="B479" s="68" t="n">
        <f aca="false">EOMONTH(Input!$C$7,A479)</f>
        <v>57376</v>
      </c>
      <c r="C479" s="67" t="n">
        <f aca="false">DATEDIF(Input!$C$23,$B479,"Y")</f>
        <v>79</v>
      </c>
      <c r="E479" s="69" t="n">
        <f aca="false">IF($B479&gt;Input!$C$28,0,Input!$C$24*(1+Input!$C$26/100)^(DATEDIF(Input!$C$7,$B479,"Y")))</f>
        <v>0</v>
      </c>
      <c r="F479" s="69" t="n">
        <f aca="false">-1*($E479*(Input!$C$11/100))</f>
        <v>-0</v>
      </c>
      <c r="G479" s="69" t="n">
        <f aca="false">-1*($E479*(Input!$C$12/100))</f>
        <v>-0</v>
      </c>
      <c r="H479" s="69" t="n">
        <f aca="false">IF($B479&gt;Input!$C$28,2*(Input!$C$27*(1+Input!$C$14/100)^(DATEDIF(Input!$C$7,$B479,"Y"))),(Input!$C$27*(1+Input!$C$14/100)^(DATEDIF(Input!$C$7,$B479,"Y"))))</f>
        <v>-1000.11208293143</v>
      </c>
      <c r="I479" s="69" t="n">
        <f aca="false">IF($B479&gt;Input!$C$28,0,IF($E479*(Input!$C$32/100)&gt;(Input!$C$13/12),-1*(Input!$C$13/12),-1*$E479*(Input!$C$32/100)))</f>
        <v>0</v>
      </c>
      <c r="J479" s="69" t="n">
        <f aca="false">IF($B479&gt;Input!$C$28,0,(-1)*($E479+$H479+$I479)*(Input!$C$9/100))</f>
        <v>0</v>
      </c>
      <c r="K479" s="69" t="n">
        <f aca="false">IF($B479&gt;Input!$C$28,0,(-1)*($E479+$H479+$I479)*(Input!$C$10/100))</f>
        <v>0</v>
      </c>
      <c r="L479" s="69" t="n">
        <f aca="false">$E479+$F479+$G479+$H479+$I479+$J479+$K479</f>
        <v>-1000.11208293143</v>
      </c>
    </row>
    <row r="480" customFormat="false" ht="12.8" hidden="false" customHeight="false" outlineLevel="0" collapsed="false">
      <c r="A480" s="67" t="n">
        <v>476</v>
      </c>
      <c r="B480" s="68" t="n">
        <f aca="false">EOMONTH(Input!$C$7,A480)</f>
        <v>57404</v>
      </c>
      <c r="C480" s="67" t="n">
        <f aca="false">DATEDIF(Input!$C$23,$B480,"Y")</f>
        <v>79</v>
      </c>
      <c r="E480" s="69" t="n">
        <f aca="false">IF($B480&gt;Input!$C$28,0,Input!$C$24*(1+Input!$C$26/100)^(DATEDIF(Input!$C$7,$B480,"Y")))</f>
        <v>0</v>
      </c>
      <c r="F480" s="69" t="n">
        <f aca="false">-1*($E480*(Input!$C$11/100))</f>
        <v>-0</v>
      </c>
      <c r="G480" s="69" t="n">
        <f aca="false">-1*($E480*(Input!$C$12/100))</f>
        <v>-0</v>
      </c>
      <c r="H480" s="69" t="n">
        <f aca="false">IF($B480&gt;Input!$C$28,2*(Input!$C$27*(1+Input!$C$14/100)^(DATEDIF(Input!$C$7,$B480,"Y"))),(Input!$C$27*(1+Input!$C$14/100)^(DATEDIF(Input!$C$7,$B480,"Y"))))</f>
        <v>-1000.11208293143</v>
      </c>
      <c r="I480" s="69" t="n">
        <f aca="false">IF($B480&gt;Input!$C$28,0,IF($E480*(Input!$C$32/100)&gt;(Input!$C$13/12),-1*(Input!$C$13/12),-1*$E480*(Input!$C$32/100)))</f>
        <v>0</v>
      </c>
      <c r="J480" s="69" t="n">
        <f aca="false">IF($B480&gt;Input!$C$28,0,(-1)*($E480+$H480+$I480)*(Input!$C$9/100))</f>
        <v>0</v>
      </c>
      <c r="K480" s="69" t="n">
        <f aca="false">IF($B480&gt;Input!$C$28,0,(-1)*($E480+$H480+$I480)*(Input!$C$10/100))</f>
        <v>0</v>
      </c>
      <c r="L480" s="69" t="n">
        <f aca="false">$E480+$F480+$G480+$H480+$I480+$J480+$K480</f>
        <v>-1000.11208293143</v>
      </c>
    </row>
    <row r="481" customFormat="false" ht="12.8" hidden="false" customHeight="false" outlineLevel="0" collapsed="false">
      <c r="A481" s="67" t="n">
        <v>477</v>
      </c>
      <c r="B481" s="68" t="n">
        <f aca="false">EOMONTH(Input!$C$7,A481)</f>
        <v>57435</v>
      </c>
      <c r="C481" s="67" t="n">
        <f aca="false">DATEDIF(Input!$C$23,$B481,"Y")</f>
        <v>79</v>
      </c>
      <c r="E481" s="69" t="n">
        <f aca="false">IF($B481&gt;Input!$C$28,0,Input!$C$24*(1+Input!$C$26/100)^(DATEDIF(Input!$C$7,$B481,"Y")))</f>
        <v>0</v>
      </c>
      <c r="F481" s="69" t="n">
        <f aca="false">-1*($E481*(Input!$C$11/100))</f>
        <v>-0</v>
      </c>
      <c r="G481" s="69" t="n">
        <f aca="false">-1*($E481*(Input!$C$12/100))</f>
        <v>-0</v>
      </c>
      <c r="H481" s="69" t="n">
        <f aca="false">IF($B481&gt;Input!$C$28,2*(Input!$C$27*(1+Input!$C$14/100)^(DATEDIF(Input!$C$7,$B481,"Y"))),(Input!$C$27*(1+Input!$C$14/100)^(DATEDIF(Input!$C$7,$B481,"Y"))))</f>
        <v>-1000.11208293143</v>
      </c>
      <c r="I481" s="69" t="n">
        <f aca="false">IF($B481&gt;Input!$C$28,0,IF($E481*(Input!$C$32/100)&gt;(Input!$C$13/12),-1*(Input!$C$13/12),-1*$E481*(Input!$C$32/100)))</f>
        <v>0</v>
      </c>
      <c r="J481" s="69" t="n">
        <f aca="false">IF($B481&gt;Input!$C$28,0,(-1)*($E481+$H481+$I481)*(Input!$C$9/100))</f>
        <v>0</v>
      </c>
      <c r="K481" s="69" t="n">
        <f aca="false">IF($B481&gt;Input!$C$28,0,(-1)*($E481+$H481+$I481)*(Input!$C$10/100))</f>
        <v>0</v>
      </c>
      <c r="L481" s="69" t="n">
        <f aca="false">$E481+$F481+$G481+$H481+$I481+$J481+$K481</f>
        <v>-1000.11208293143</v>
      </c>
    </row>
    <row r="482" customFormat="false" ht="12.8" hidden="false" customHeight="false" outlineLevel="0" collapsed="false">
      <c r="A482" s="67" t="n">
        <v>478</v>
      </c>
      <c r="B482" s="68" t="n">
        <f aca="false">EOMONTH(Input!$C$7,A482)</f>
        <v>57465</v>
      </c>
      <c r="C482" s="67" t="n">
        <f aca="false">DATEDIF(Input!$C$23,$B482,"Y")</f>
        <v>79</v>
      </c>
      <c r="E482" s="69" t="n">
        <f aca="false">IF($B482&gt;Input!$C$28,0,Input!$C$24*(1+Input!$C$26/100)^(DATEDIF(Input!$C$7,$B482,"Y")))</f>
        <v>0</v>
      </c>
      <c r="F482" s="69" t="n">
        <f aca="false">-1*($E482*(Input!$C$11/100))</f>
        <v>-0</v>
      </c>
      <c r="G482" s="69" t="n">
        <f aca="false">-1*($E482*(Input!$C$12/100))</f>
        <v>-0</v>
      </c>
      <c r="H482" s="69" t="n">
        <f aca="false">IF($B482&gt;Input!$C$28,2*(Input!$C$27*(1+Input!$C$14/100)^(DATEDIF(Input!$C$7,$B482,"Y"))),(Input!$C$27*(1+Input!$C$14/100)^(DATEDIF(Input!$C$7,$B482,"Y"))))</f>
        <v>-1000.11208293143</v>
      </c>
      <c r="I482" s="69" t="n">
        <f aca="false">IF($B482&gt;Input!$C$28,0,IF($E482*(Input!$C$32/100)&gt;(Input!$C$13/12),-1*(Input!$C$13/12),-1*$E482*(Input!$C$32/100)))</f>
        <v>0</v>
      </c>
      <c r="J482" s="69" t="n">
        <f aca="false">IF($B482&gt;Input!$C$28,0,(-1)*($E482+$H482+$I482)*(Input!$C$9/100))</f>
        <v>0</v>
      </c>
      <c r="K482" s="69" t="n">
        <f aca="false">IF($B482&gt;Input!$C$28,0,(-1)*($E482+$H482+$I482)*(Input!$C$10/100))</f>
        <v>0</v>
      </c>
      <c r="L482" s="69" t="n">
        <f aca="false">$E482+$F482+$G482+$H482+$I482+$J482+$K482</f>
        <v>-1000.11208293143</v>
      </c>
    </row>
    <row r="483" customFormat="false" ht="12.8" hidden="false" customHeight="false" outlineLevel="0" collapsed="false">
      <c r="A483" s="67" t="n">
        <v>479</v>
      </c>
      <c r="B483" s="68" t="n">
        <f aca="false">EOMONTH(Input!$C$7,A483)</f>
        <v>57496</v>
      </c>
      <c r="C483" s="67" t="n">
        <f aca="false">DATEDIF(Input!$C$23,$B483,"Y")</f>
        <v>80</v>
      </c>
      <c r="E483" s="69" t="n">
        <f aca="false">IF($B483&gt;Input!$C$28,0,Input!$C$24*(1+Input!$C$26/100)^(DATEDIF(Input!$C$7,$B483,"Y")))</f>
        <v>0</v>
      </c>
      <c r="F483" s="69" t="n">
        <f aca="false">-1*($E483*(Input!$C$11/100))</f>
        <v>-0</v>
      </c>
      <c r="G483" s="69" t="n">
        <f aca="false">-1*($E483*(Input!$C$12/100))</f>
        <v>-0</v>
      </c>
      <c r="H483" s="69" t="n">
        <f aca="false">IF($B483&gt;Input!$C$28,2*(Input!$C$27*(1+Input!$C$14/100)^(DATEDIF(Input!$C$7,$B483,"Y"))),(Input!$C$27*(1+Input!$C$14/100)^(DATEDIF(Input!$C$7,$B483,"Y"))))</f>
        <v>-1000.11208293143</v>
      </c>
      <c r="I483" s="69" t="n">
        <f aca="false">IF($B483&gt;Input!$C$28,0,IF($E483*(Input!$C$32/100)&gt;(Input!$C$13/12),-1*(Input!$C$13/12),-1*$E483*(Input!$C$32/100)))</f>
        <v>0</v>
      </c>
      <c r="J483" s="69" t="n">
        <f aca="false">IF($B483&gt;Input!$C$28,0,(-1)*($E483+$H483+$I483)*(Input!$C$9/100))</f>
        <v>0</v>
      </c>
      <c r="K483" s="69" t="n">
        <f aca="false">IF($B483&gt;Input!$C$28,0,(-1)*($E483+$H483+$I483)*(Input!$C$10/100))</f>
        <v>0</v>
      </c>
      <c r="L483" s="69" t="n">
        <f aca="false">$E483+$F483+$G483+$H483+$I483+$J483+$K483</f>
        <v>-1000.11208293143</v>
      </c>
    </row>
    <row r="484" customFormat="false" ht="12.8" hidden="false" customHeight="false" outlineLevel="0" collapsed="false">
      <c r="A484" s="67" t="n">
        <v>480</v>
      </c>
      <c r="B484" s="68" t="n">
        <f aca="false">EOMONTH(Input!$C$7,A484)</f>
        <v>57526</v>
      </c>
      <c r="C484" s="67" t="n">
        <f aca="false">DATEDIF(Input!$C$23,$B484,"Y")</f>
        <v>80</v>
      </c>
      <c r="E484" s="69" t="n">
        <f aca="false">IF($B484&gt;Input!$C$28,0,Input!$C$24*(1+Input!$C$26/100)^(DATEDIF(Input!$C$7,$B484,"Y")))</f>
        <v>0</v>
      </c>
      <c r="F484" s="69" t="n">
        <f aca="false">-1*($E484*(Input!$C$11/100))</f>
        <v>-0</v>
      </c>
      <c r="G484" s="69" t="n">
        <f aca="false">-1*($E484*(Input!$C$12/100))</f>
        <v>-0</v>
      </c>
      <c r="H484" s="69" t="n">
        <f aca="false">IF($B484&gt;Input!$C$28,2*(Input!$C$27*(1+Input!$C$14/100)^(DATEDIF(Input!$C$7,$B484,"Y"))),(Input!$C$27*(1+Input!$C$14/100)^(DATEDIF(Input!$C$7,$B484,"Y"))))</f>
        <v>-1020.11432459006</v>
      </c>
      <c r="I484" s="69" t="n">
        <f aca="false">IF($B484&gt;Input!$C$28,0,IF($E484*(Input!$C$32/100)&gt;(Input!$C$13/12),-1*(Input!$C$13/12),-1*$E484*(Input!$C$32/100)))</f>
        <v>0</v>
      </c>
      <c r="J484" s="69" t="n">
        <f aca="false">IF($B484&gt;Input!$C$28,0,(-1)*($E484+$H484+$I484)*(Input!$C$9/100))</f>
        <v>0</v>
      </c>
      <c r="K484" s="69" t="n">
        <f aca="false">IF($B484&gt;Input!$C$28,0,(-1)*($E484+$H484+$I484)*(Input!$C$10/100))</f>
        <v>0</v>
      </c>
      <c r="L484" s="69" t="n">
        <f aca="false">$E484+$F484+$G484+$H484+$I484+$J484+$K484</f>
        <v>-1020.11432459006</v>
      </c>
    </row>
    <row r="485" customFormat="false" ht="12.8" hidden="false" customHeight="false" outlineLevel="0" collapsed="false">
      <c r="A485" s="67" t="n">
        <v>481</v>
      </c>
      <c r="B485" s="68" t="n">
        <f aca="false">EOMONTH(Input!$C$7,A485)</f>
        <v>57557</v>
      </c>
      <c r="C485" s="67" t="n">
        <f aca="false">DATEDIF(Input!$C$23,$B485,"Y")</f>
        <v>80</v>
      </c>
      <c r="E485" s="69" t="n">
        <f aca="false">IF($B485&gt;Input!$C$28,0,Input!$C$24*(1+Input!$C$26/100)^(DATEDIF(Input!$C$7,$B485,"Y")))</f>
        <v>0</v>
      </c>
      <c r="F485" s="69" t="n">
        <f aca="false">-1*($E485*(Input!$C$11/100))</f>
        <v>-0</v>
      </c>
      <c r="G485" s="69" t="n">
        <f aca="false">-1*($E485*(Input!$C$12/100))</f>
        <v>-0</v>
      </c>
      <c r="H485" s="69" t="n">
        <f aca="false">IF($B485&gt;Input!$C$28,2*(Input!$C$27*(1+Input!$C$14/100)^(DATEDIF(Input!$C$7,$B485,"Y"))),(Input!$C$27*(1+Input!$C$14/100)^(DATEDIF(Input!$C$7,$B485,"Y"))))</f>
        <v>-1020.11432459006</v>
      </c>
      <c r="I485" s="69" t="n">
        <f aca="false">IF($B485&gt;Input!$C$28,0,IF($E485*(Input!$C$32/100)&gt;(Input!$C$13/12),-1*(Input!$C$13/12),-1*$E485*(Input!$C$32/100)))</f>
        <v>0</v>
      </c>
      <c r="J485" s="69" t="n">
        <f aca="false">IF($B485&gt;Input!$C$28,0,(-1)*($E485+$H485+$I485)*(Input!$C$9/100))</f>
        <v>0</v>
      </c>
      <c r="K485" s="69" t="n">
        <f aca="false">IF($B485&gt;Input!$C$28,0,(-1)*($E485+$H485+$I485)*(Input!$C$10/100))</f>
        <v>0</v>
      </c>
      <c r="L485" s="69" t="n">
        <f aca="false">$E485+$F485+$G485+$H485+$I485+$J485+$K485</f>
        <v>-1020.11432459006</v>
      </c>
    </row>
    <row r="486" customFormat="false" ht="12.8" hidden="false" customHeight="false" outlineLevel="0" collapsed="false">
      <c r="A486" s="67" t="n">
        <v>482</v>
      </c>
      <c r="B486" s="68" t="n">
        <f aca="false">EOMONTH(Input!$C$7,A486)</f>
        <v>57588</v>
      </c>
      <c r="C486" s="67" t="n">
        <f aca="false">DATEDIF(Input!$C$23,$B486,"Y")</f>
        <v>80</v>
      </c>
      <c r="E486" s="69" t="n">
        <f aca="false">IF($B486&gt;Input!$C$28,0,Input!$C$24*(1+Input!$C$26/100)^(DATEDIF(Input!$C$7,$B486,"Y")))</f>
        <v>0</v>
      </c>
      <c r="F486" s="69" t="n">
        <f aca="false">-1*($E486*(Input!$C$11/100))</f>
        <v>-0</v>
      </c>
      <c r="G486" s="69" t="n">
        <f aca="false">-1*($E486*(Input!$C$12/100))</f>
        <v>-0</v>
      </c>
      <c r="H486" s="69" t="n">
        <f aca="false">IF($B486&gt;Input!$C$28,2*(Input!$C$27*(1+Input!$C$14/100)^(DATEDIF(Input!$C$7,$B486,"Y"))),(Input!$C$27*(1+Input!$C$14/100)^(DATEDIF(Input!$C$7,$B486,"Y"))))</f>
        <v>-1020.11432459006</v>
      </c>
      <c r="I486" s="69" t="n">
        <f aca="false">IF($B486&gt;Input!$C$28,0,IF($E486*(Input!$C$32/100)&gt;(Input!$C$13/12),-1*(Input!$C$13/12),-1*$E486*(Input!$C$32/100)))</f>
        <v>0</v>
      </c>
      <c r="J486" s="69" t="n">
        <f aca="false">IF($B486&gt;Input!$C$28,0,(-1)*($E486+$H486+$I486)*(Input!$C$9/100))</f>
        <v>0</v>
      </c>
      <c r="K486" s="69" t="n">
        <f aca="false">IF($B486&gt;Input!$C$28,0,(-1)*($E486+$H486+$I486)*(Input!$C$10/100))</f>
        <v>0</v>
      </c>
      <c r="L486" s="69" t="n">
        <f aca="false">$E486+$F486+$G486+$H486+$I486+$J486+$K486</f>
        <v>-1020.11432459006</v>
      </c>
    </row>
    <row r="487" customFormat="false" ht="12.8" hidden="false" customHeight="false" outlineLevel="0" collapsed="false">
      <c r="A487" s="67" t="n">
        <v>483</v>
      </c>
      <c r="B487" s="68" t="n">
        <f aca="false">EOMONTH(Input!$C$7,A487)</f>
        <v>57618</v>
      </c>
      <c r="C487" s="67" t="n">
        <f aca="false">DATEDIF(Input!$C$23,$B487,"Y")</f>
        <v>80</v>
      </c>
      <c r="E487" s="69" t="n">
        <f aca="false">IF($B487&gt;Input!$C$28,0,Input!$C$24*(1+Input!$C$26/100)^(DATEDIF(Input!$C$7,$B487,"Y")))</f>
        <v>0</v>
      </c>
      <c r="F487" s="69" t="n">
        <f aca="false">-1*($E487*(Input!$C$11/100))</f>
        <v>-0</v>
      </c>
      <c r="G487" s="69" t="n">
        <f aca="false">-1*($E487*(Input!$C$12/100))</f>
        <v>-0</v>
      </c>
      <c r="H487" s="69" t="n">
        <f aca="false">IF($B487&gt;Input!$C$28,2*(Input!$C$27*(1+Input!$C$14/100)^(DATEDIF(Input!$C$7,$B487,"Y"))),(Input!$C$27*(1+Input!$C$14/100)^(DATEDIF(Input!$C$7,$B487,"Y"))))</f>
        <v>-1020.11432459006</v>
      </c>
      <c r="I487" s="69" t="n">
        <f aca="false">IF($B487&gt;Input!$C$28,0,IF($E487*(Input!$C$32/100)&gt;(Input!$C$13/12),-1*(Input!$C$13/12),-1*$E487*(Input!$C$32/100)))</f>
        <v>0</v>
      </c>
      <c r="J487" s="69" t="n">
        <f aca="false">IF($B487&gt;Input!$C$28,0,(-1)*($E487+$H487+$I487)*(Input!$C$9/100))</f>
        <v>0</v>
      </c>
      <c r="K487" s="69" t="n">
        <f aca="false">IF($B487&gt;Input!$C$28,0,(-1)*($E487+$H487+$I487)*(Input!$C$10/100))</f>
        <v>0</v>
      </c>
      <c r="L487" s="69" t="n">
        <f aca="false">$E487+$F487+$G487+$H487+$I487+$J487+$K487</f>
        <v>-1020.11432459006</v>
      </c>
    </row>
    <row r="488" customFormat="false" ht="12.8" hidden="false" customHeight="false" outlineLevel="0" collapsed="false">
      <c r="A488" s="67" t="n">
        <v>484</v>
      </c>
      <c r="B488" s="68" t="n">
        <f aca="false">EOMONTH(Input!$C$7,A488)</f>
        <v>57649</v>
      </c>
      <c r="C488" s="67" t="n">
        <f aca="false">DATEDIF(Input!$C$23,$B488,"Y")</f>
        <v>80</v>
      </c>
      <c r="E488" s="69" t="n">
        <f aca="false">IF($B488&gt;Input!$C$28,0,Input!$C$24*(1+Input!$C$26/100)^(DATEDIF(Input!$C$7,$B488,"Y")))</f>
        <v>0</v>
      </c>
      <c r="F488" s="69" t="n">
        <f aca="false">-1*($E488*(Input!$C$11/100))</f>
        <v>-0</v>
      </c>
      <c r="G488" s="69" t="n">
        <f aca="false">-1*($E488*(Input!$C$12/100))</f>
        <v>-0</v>
      </c>
      <c r="H488" s="69" t="n">
        <f aca="false">IF($B488&gt;Input!$C$28,2*(Input!$C$27*(1+Input!$C$14/100)^(DATEDIF(Input!$C$7,$B488,"Y"))),(Input!$C$27*(1+Input!$C$14/100)^(DATEDIF(Input!$C$7,$B488,"Y"))))</f>
        <v>-1020.11432459006</v>
      </c>
      <c r="I488" s="69" t="n">
        <f aca="false">IF($B488&gt;Input!$C$28,0,IF($E488*(Input!$C$32/100)&gt;(Input!$C$13/12),-1*(Input!$C$13/12),-1*$E488*(Input!$C$32/100)))</f>
        <v>0</v>
      </c>
      <c r="J488" s="69" t="n">
        <f aca="false">IF($B488&gt;Input!$C$28,0,(-1)*($E488+$H488+$I488)*(Input!$C$9/100))</f>
        <v>0</v>
      </c>
      <c r="K488" s="69" t="n">
        <f aca="false">IF($B488&gt;Input!$C$28,0,(-1)*($E488+$H488+$I488)*(Input!$C$10/100))</f>
        <v>0</v>
      </c>
      <c r="L488" s="69" t="n">
        <f aca="false">$E488+$F488+$G488+$H488+$I488+$J488+$K488</f>
        <v>-1020.11432459006</v>
      </c>
    </row>
    <row r="489" customFormat="false" ht="12.8" hidden="false" customHeight="false" outlineLevel="0" collapsed="false">
      <c r="A489" s="67" t="n">
        <v>485</v>
      </c>
      <c r="B489" s="68" t="n">
        <f aca="false">EOMONTH(Input!$C$7,A489)</f>
        <v>57679</v>
      </c>
      <c r="C489" s="67" t="n">
        <f aca="false">DATEDIF(Input!$C$23,$B489,"Y")</f>
        <v>80</v>
      </c>
      <c r="E489" s="69" t="n">
        <f aca="false">IF($B489&gt;Input!$C$28,0,Input!$C$24*(1+Input!$C$26/100)^(DATEDIF(Input!$C$7,$B489,"Y")))</f>
        <v>0</v>
      </c>
      <c r="F489" s="69" t="n">
        <f aca="false">-1*($E489*(Input!$C$11/100))</f>
        <v>-0</v>
      </c>
      <c r="G489" s="69" t="n">
        <f aca="false">-1*($E489*(Input!$C$12/100))</f>
        <v>-0</v>
      </c>
      <c r="H489" s="69" t="n">
        <f aca="false">IF($B489&gt;Input!$C$28,2*(Input!$C$27*(1+Input!$C$14/100)^(DATEDIF(Input!$C$7,$B489,"Y"))),(Input!$C$27*(1+Input!$C$14/100)^(DATEDIF(Input!$C$7,$B489,"Y"))))</f>
        <v>-1020.11432459006</v>
      </c>
      <c r="I489" s="69" t="n">
        <f aca="false">IF($B489&gt;Input!$C$28,0,IF($E489*(Input!$C$32/100)&gt;(Input!$C$13/12),-1*(Input!$C$13/12),-1*$E489*(Input!$C$32/100)))</f>
        <v>0</v>
      </c>
      <c r="J489" s="69" t="n">
        <f aca="false">IF($B489&gt;Input!$C$28,0,(-1)*($E489+$H489+$I489)*(Input!$C$9/100))</f>
        <v>0</v>
      </c>
      <c r="K489" s="69" t="n">
        <f aca="false">IF($B489&gt;Input!$C$28,0,(-1)*($E489+$H489+$I489)*(Input!$C$10/100))</f>
        <v>0</v>
      </c>
      <c r="L489" s="69" t="n">
        <f aca="false">$E489+$F489+$G489+$H489+$I489+$J489+$K489</f>
        <v>-1020.11432459006</v>
      </c>
    </row>
    <row r="490" customFormat="false" ht="12.8" hidden="false" customHeight="false" outlineLevel="0" collapsed="false">
      <c r="A490" s="67" t="n">
        <v>486</v>
      </c>
      <c r="B490" s="68" t="n">
        <f aca="false">EOMONTH(Input!$C$7,A490)</f>
        <v>57710</v>
      </c>
      <c r="C490" s="67" t="n">
        <f aca="false">DATEDIF(Input!$C$23,$B490,"Y")</f>
        <v>80</v>
      </c>
      <c r="E490" s="69" t="n">
        <f aca="false">IF($B490&gt;Input!$C$28,0,Input!$C$24*(1+Input!$C$26/100)^(DATEDIF(Input!$C$7,$B490,"Y")))</f>
        <v>0</v>
      </c>
      <c r="F490" s="69" t="n">
        <f aca="false">-1*($E490*(Input!$C$11/100))</f>
        <v>-0</v>
      </c>
      <c r="G490" s="69" t="n">
        <f aca="false">-1*($E490*(Input!$C$12/100))</f>
        <v>-0</v>
      </c>
      <c r="H490" s="69" t="n">
        <f aca="false">IF($B490&gt;Input!$C$28,2*(Input!$C$27*(1+Input!$C$14/100)^(DATEDIF(Input!$C$7,$B490,"Y"))),(Input!$C$27*(1+Input!$C$14/100)^(DATEDIF(Input!$C$7,$B490,"Y"))))</f>
        <v>-1020.11432459006</v>
      </c>
      <c r="I490" s="69" t="n">
        <f aca="false">IF($B490&gt;Input!$C$28,0,IF($E490*(Input!$C$32/100)&gt;(Input!$C$13/12),-1*(Input!$C$13/12),-1*$E490*(Input!$C$32/100)))</f>
        <v>0</v>
      </c>
      <c r="J490" s="69" t="n">
        <f aca="false">IF($B490&gt;Input!$C$28,0,(-1)*($E490+$H490+$I490)*(Input!$C$9/100))</f>
        <v>0</v>
      </c>
      <c r="K490" s="69" t="n">
        <f aca="false">IF($B490&gt;Input!$C$28,0,(-1)*($E490+$H490+$I490)*(Input!$C$10/100))</f>
        <v>0</v>
      </c>
      <c r="L490" s="69" t="n">
        <f aca="false">$E490+$F490+$G490+$H490+$I490+$J490+$K490</f>
        <v>-1020.11432459006</v>
      </c>
    </row>
    <row r="491" customFormat="false" ht="12.8" hidden="false" customHeight="false" outlineLevel="0" collapsed="false">
      <c r="A491" s="67" t="n">
        <v>487</v>
      </c>
      <c r="B491" s="68" t="n">
        <f aca="false">EOMONTH(Input!$C$7,A491)</f>
        <v>57741</v>
      </c>
      <c r="C491" s="67" t="n">
        <f aca="false">DATEDIF(Input!$C$23,$B491,"Y")</f>
        <v>80</v>
      </c>
      <c r="E491" s="69" t="n">
        <f aca="false">IF($B491&gt;Input!$C$28,0,Input!$C$24*(1+Input!$C$26/100)^(DATEDIF(Input!$C$7,$B491,"Y")))</f>
        <v>0</v>
      </c>
      <c r="F491" s="69" t="n">
        <f aca="false">-1*($E491*(Input!$C$11/100))</f>
        <v>-0</v>
      </c>
      <c r="G491" s="69" t="n">
        <f aca="false">-1*($E491*(Input!$C$12/100))</f>
        <v>-0</v>
      </c>
      <c r="H491" s="69" t="n">
        <f aca="false">IF($B491&gt;Input!$C$28,2*(Input!$C$27*(1+Input!$C$14/100)^(DATEDIF(Input!$C$7,$B491,"Y"))),(Input!$C$27*(1+Input!$C$14/100)^(DATEDIF(Input!$C$7,$B491,"Y"))))</f>
        <v>-1020.11432459006</v>
      </c>
      <c r="I491" s="69" t="n">
        <f aca="false">IF($B491&gt;Input!$C$28,0,IF($E491*(Input!$C$32/100)&gt;(Input!$C$13/12),-1*(Input!$C$13/12),-1*$E491*(Input!$C$32/100)))</f>
        <v>0</v>
      </c>
      <c r="J491" s="69" t="n">
        <f aca="false">IF($B491&gt;Input!$C$28,0,(-1)*($E491+$H491+$I491)*(Input!$C$9/100))</f>
        <v>0</v>
      </c>
      <c r="K491" s="69" t="n">
        <f aca="false">IF($B491&gt;Input!$C$28,0,(-1)*($E491+$H491+$I491)*(Input!$C$10/100))</f>
        <v>0</v>
      </c>
      <c r="L491" s="69" t="n">
        <f aca="false">$E491+$F491+$G491+$H491+$I491+$J491+$K491</f>
        <v>-1020.11432459006</v>
      </c>
    </row>
    <row r="492" customFormat="false" ht="12.8" hidden="false" customHeight="false" outlineLevel="0" collapsed="false">
      <c r="A492" s="67" t="n">
        <v>488</v>
      </c>
      <c r="B492" s="68" t="n">
        <f aca="false">EOMONTH(Input!$C$7,A492)</f>
        <v>57769</v>
      </c>
      <c r="C492" s="67" t="n">
        <f aca="false">DATEDIF(Input!$C$23,$B492,"Y")</f>
        <v>80</v>
      </c>
      <c r="E492" s="69" t="n">
        <f aca="false">IF($B492&gt;Input!$C$28,0,Input!$C$24*(1+Input!$C$26/100)^(DATEDIF(Input!$C$7,$B492,"Y")))</f>
        <v>0</v>
      </c>
      <c r="F492" s="69" t="n">
        <f aca="false">-1*($E492*(Input!$C$11/100))</f>
        <v>-0</v>
      </c>
      <c r="G492" s="69" t="n">
        <f aca="false">-1*($E492*(Input!$C$12/100))</f>
        <v>-0</v>
      </c>
      <c r="H492" s="69" t="n">
        <f aca="false">IF($B492&gt;Input!$C$28,2*(Input!$C$27*(1+Input!$C$14/100)^(DATEDIF(Input!$C$7,$B492,"Y"))),(Input!$C$27*(1+Input!$C$14/100)^(DATEDIF(Input!$C$7,$B492,"Y"))))</f>
        <v>-1020.11432459006</v>
      </c>
      <c r="I492" s="69" t="n">
        <f aca="false">IF($B492&gt;Input!$C$28,0,IF($E492*(Input!$C$32/100)&gt;(Input!$C$13/12),-1*(Input!$C$13/12),-1*$E492*(Input!$C$32/100)))</f>
        <v>0</v>
      </c>
      <c r="J492" s="69" t="n">
        <f aca="false">IF($B492&gt;Input!$C$28,0,(-1)*($E492+$H492+$I492)*(Input!$C$9/100))</f>
        <v>0</v>
      </c>
      <c r="K492" s="69" t="n">
        <f aca="false">IF($B492&gt;Input!$C$28,0,(-1)*($E492+$H492+$I492)*(Input!$C$10/100))</f>
        <v>0</v>
      </c>
      <c r="L492" s="69" t="n">
        <f aca="false">$E492+$F492+$G492+$H492+$I492+$J492+$K492</f>
        <v>-1020.11432459006</v>
      </c>
    </row>
    <row r="493" customFormat="false" ht="12.8" hidden="false" customHeight="false" outlineLevel="0" collapsed="false">
      <c r="A493" s="67" t="n">
        <v>489</v>
      </c>
      <c r="B493" s="68" t="n">
        <f aca="false">EOMONTH(Input!$C$7,A493)</f>
        <v>57800</v>
      </c>
      <c r="C493" s="67" t="n">
        <f aca="false">DATEDIF(Input!$C$23,$B493,"Y")</f>
        <v>80</v>
      </c>
      <c r="E493" s="69" t="n">
        <f aca="false">IF($B493&gt;Input!$C$28,0,Input!$C$24*(1+Input!$C$26/100)^(DATEDIF(Input!$C$7,$B493,"Y")))</f>
        <v>0</v>
      </c>
      <c r="F493" s="69" t="n">
        <f aca="false">-1*($E493*(Input!$C$11/100))</f>
        <v>-0</v>
      </c>
      <c r="G493" s="69" t="n">
        <f aca="false">-1*($E493*(Input!$C$12/100))</f>
        <v>-0</v>
      </c>
      <c r="H493" s="69" t="n">
        <f aca="false">IF($B493&gt;Input!$C$28,2*(Input!$C$27*(1+Input!$C$14/100)^(DATEDIF(Input!$C$7,$B493,"Y"))),(Input!$C$27*(1+Input!$C$14/100)^(DATEDIF(Input!$C$7,$B493,"Y"))))</f>
        <v>-1020.11432459006</v>
      </c>
      <c r="I493" s="69" t="n">
        <f aca="false">IF($B493&gt;Input!$C$28,0,IF($E493*(Input!$C$32/100)&gt;(Input!$C$13/12),-1*(Input!$C$13/12),-1*$E493*(Input!$C$32/100)))</f>
        <v>0</v>
      </c>
      <c r="J493" s="69" t="n">
        <f aca="false">IF($B493&gt;Input!$C$28,0,(-1)*($E493+$H493+$I493)*(Input!$C$9/100))</f>
        <v>0</v>
      </c>
      <c r="K493" s="69" t="n">
        <f aca="false">IF($B493&gt;Input!$C$28,0,(-1)*($E493+$H493+$I493)*(Input!$C$10/100))</f>
        <v>0</v>
      </c>
      <c r="L493" s="69" t="n">
        <f aca="false">$E493+$F493+$G493+$H493+$I493+$J493+$K493</f>
        <v>-1020.11432459006</v>
      </c>
    </row>
    <row r="494" customFormat="false" ht="12.8" hidden="false" customHeight="false" outlineLevel="0" collapsed="false">
      <c r="A494" s="67" t="n">
        <v>490</v>
      </c>
      <c r="B494" s="68" t="n">
        <f aca="false">EOMONTH(Input!$C$7,A494)</f>
        <v>57830</v>
      </c>
      <c r="C494" s="67" t="n">
        <f aca="false">DATEDIF(Input!$C$23,$B494,"Y")</f>
        <v>80</v>
      </c>
      <c r="E494" s="69" t="n">
        <f aca="false">IF($B494&gt;Input!$C$28,0,Input!$C$24*(1+Input!$C$26/100)^(DATEDIF(Input!$C$7,$B494,"Y")))</f>
        <v>0</v>
      </c>
      <c r="F494" s="69" t="n">
        <f aca="false">-1*($E494*(Input!$C$11/100))</f>
        <v>-0</v>
      </c>
      <c r="G494" s="69" t="n">
        <f aca="false">-1*($E494*(Input!$C$12/100))</f>
        <v>-0</v>
      </c>
      <c r="H494" s="69" t="n">
        <f aca="false">IF($B494&gt;Input!$C$28,2*(Input!$C$27*(1+Input!$C$14/100)^(DATEDIF(Input!$C$7,$B494,"Y"))),(Input!$C$27*(1+Input!$C$14/100)^(DATEDIF(Input!$C$7,$B494,"Y"))))</f>
        <v>-1020.11432459006</v>
      </c>
      <c r="I494" s="69" t="n">
        <f aca="false">IF($B494&gt;Input!$C$28,0,IF($E494*(Input!$C$32/100)&gt;(Input!$C$13/12),-1*(Input!$C$13/12),-1*$E494*(Input!$C$32/100)))</f>
        <v>0</v>
      </c>
      <c r="J494" s="69" t="n">
        <f aca="false">IF($B494&gt;Input!$C$28,0,(-1)*($E494+$H494+$I494)*(Input!$C$9/100))</f>
        <v>0</v>
      </c>
      <c r="K494" s="69" t="n">
        <f aca="false">IF($B494&gt;Input!$C$28,0,(-1)*($E494+$H494+$I494)*(Input!$C$10/100))</f>
        <v>0</v>
      </c>
      <c r="L494" s="69" t="n">
        <f aca="false">$E494+$F494+$G494+$H494+$I494+$J494+$K494</f>
        <v>-1020.11432459006</v>
      </c>
    </row>
    <row r="495" customFormat="false" ht="12.8" hidden="false" customHeight="false" outlineLevel="0" collapsed="false">
      <c r="A495" s="67" t="n">
        <v>491</v>
      </c>
      <c r="B495" s="68" t="n">
        <f aca="false">EOMONTH(Input!$C$7,A495)</f>
        <v>57861</v>
      </c>
      <c r="C495" s="67" t="n">
        <f aca="false">DATEDIF(Input!$C$23,$B495,"Y")</f>
        <v>81</v>
      </c>
      <c r="E495" s="69" t="n">
        <f aca="false">IF($B495&gt;Input!$C$28,0,Input!$C$24*(1+Input!$C$26/100)^(DATEDIF(Input!$C$7,$B495,"Y")))</f>
        <v>0</v>
      </c>
      <c r="F495" s="69" t="n">
        <f aca="false">-1*($E495*(Input!$C$11/100))</f>
        <v>-0</v>
      </c>
      <c r="G495" s="69" t="n">
        <f aca="false">-1*($E495*(Input!$C$12/100))</f>
        <v>-0</v>
      </c>
      <c r="H495" s="69" t="n">
        <f aca="false">IF($B495&gt;Input!$C$28,2*(Input!$C$27*(1+Input!$C$14/100)^(DATEDIF(Input!$C$7,$B495,"Y"))),(Input!$C$27*(1+Input!$C$14/100)^(DATEDIF(Input!$C$7,$B495,"Y"))))</f>
        <v>-1020.11432459006</v>
      </c>
      <c r="I495" s="69" t="n">
        <f aca="false">IF($B495&gt;Input!$C$28,0,IF($E495*(Input!$C$32/100)&gt;(Input!$C$13/12),-1*(Input!$C$13/12),-1*$E495*(Input!$C$32/100)))</f>
        <v>0</v>
      </c>
      <c r="J495" s="69" t="n">
        <f aca="false">IF($B495&gt;Input!$C$28,0,(-1)*($E495+$H495+$I495)*(Input!$C$9/100))</f>
        <v>0</v>
      </c>
      <c r="K495" s="69" t="n">
        <f aca="false">IF($B495&gt;Input!$C$28,0,(-1)*($E495+$H495+$I495)*(Input!$C$10/100))</f>
        <v>0</v>
      </c>
      <c r="L495" s="69" t="n">
        <f aca="false">$E495+$F495+$G495+$H495+$I495+$J495+$K495</f>
        <v>-1020.11432459006</v>
      </c>
    </row>
    <row r="496" customFormat="false" ht="12.8" hidden="false" customHeight="false" outlineLevel="0" collapsed="false">
      <c r="A496" s="67" t="n">
        <v>492</v>
      </c>
      <c r="B496" s="68" t="n">
        <f aca="false">EOMONTH(Input!$C$7,A496)</f>
        <v>57891</v>
      </c>
      <c r="C496" s="67" t="n">
        <f aca="false">DATEDIF(Input!$C$23,$B496,"Y")</f>
        <v>81</v>
      </c>
      <c r="E496" s="69" t="n">
        <f aca="false">IF($B496&gt;Input!$C$28,0,Input!$C$24*(1+Input!$C$26/100)^(DATEDIF(Input!$C$7,$B496,"Y")))</f>
        <v>0</v>
      </c>
      <c r="F496" s="69" t="n">
        <f aca="false">-1*($E496*(Input!$C$11/100))</f>
        <v>-0</v>
      </c>
      <c r="G496" s="69" t="n">
        <f aca="false">-1*($E496*(Input!$C$12/100))</f>
        <v>-0</v>
      </c>
      <c r="H496" s="69" t="n">
        <f aca="false">IF($B496&gt;Input!$C$28,2*(Input!$C$27*(1+Input!$C$14/100)^(DATEDIF(Input!$C$7,$B496,"Y"))),(Input!$C$27*(1+Input!$C$14/100)^(DATEDIF(Input!$C$7,$B496,"Y"))))</f>
        <v>-1040.51661108186</v>
      </c>
      <c r="I496" s="69" t="n">
        <f aca="false">IF($B496&gt;Input!$C$28,0,IF($E496*(Input!$C$32/100)&gt;(Input!$C$13/12),-1*(Input!$C$13/12),-1*$E496*(Input!$C$32/100)))</f>
        <v>0</v>
      </c>
      <c r="J496" s="69" t="n">
        <f aca="false">IF($B496&gt;Input!$C$28,0,(-1)*($E496+$H496+$I496)*(Input!$C$9/100))</f>
        <v>0</v>
      </c>
      <c r="K496" s="69" t="n">
        <f aca="false">IF($B496&gt;Input!$C$28,0,(-1)*($E496+$H496+$I496)*(Input!$C$10/100))</f>
        <v>0</v>
      </c>
      <c r="L496" s="69" t="n">
        <f aca="false">$E496+$F496+$G496+$H496+$I496+$J496+$K496</f>
        <v>-1040.51661108186</v>
      </c>
    </row>
    <row r="497" customFormat="false" ht="12.8" hidden="false" customHeight="false" outlineLevel="0" collapsed="false">
      <c r="A497" s="67" t="n">
        <v>493</v>
      </c>
      <c r="B497" s="68" t="n">
        <f aca="false">EOMONTH(Input!$C$7,A497)</f>
        <v>57922</v>
      </c>
      <c r="C497" s="67" t="n">
        <f aca="false">DATEDIF(Input!$C$23,$B497,"Y")</f>
        <v>81</v>
      </c>
      <c r="E497" s="69" t="n">
        <f aca="false">IF($B497&gt;Input!$C$28,0,Input!$C$24*(1+Input!$C$26/100)^(DATEDIF(Input!$C$7,$B497,"Y")))</f>
        <v>0</v>
      </c>
      <c r="F497" s="69" t="n">
        <f aca="false">-1*($E497*(Input!$C$11/100))</f>
        <v>-0</v>
      </c>
      <c r="G497" s="69" t="n">
        <f aca="false">-1*($E497*(Input!$C$12/100))</f>
        <v>-0</v>
      </c>
      <c r="H497" s="69" t="n">
        <f aca="false">IF($B497&gt;Input!$C$28,2*(Input!$C$27*(1+Input!$C$14/100)^(DATEDIF(Input!$C$7,$B497,"Y"))),(Input!$C$27*(1+Input!$C$14/100)^(DATEDIF(Input!$C$7,$B497,"Y"))))</f>
        <v>-1040.51661108186</v>
      </c>
      <c r="I497" s="69" t="n">
        <f aca="false">IF($B497&gt;Input!$C$28,0,IF($E497*(Input!$C$32/100)&gt;(Input!$C$13/12),-1*(Input!$C$13/12),-1*$E497*(Input!$C$32/100)))</f>
        <v>0</v>
      </c>
      <c r="J497" s="69" t="n">
        <f aca="false">IF($B497&gt;Input!$C$28,0,(-1)*($E497+$H497+$I497)*(Input!$C$9/100))</f>
        <v>0</v>
      </c>
      <c r="K497" s="69" t="n">
        <f aca="false">IF($B497&gt;Input!$C$28,0,(-1)*($E497+$H497+$I497)*(Input!$C$10/100))</f>
        <v>0</v>
      </c>
      <c r="L497" s="69" t="n">
        <f aca="false">$E497+$F497+$G497+$H497+$I497+$J497+$K497</f>
        <v>-1040.51661108186</v>
      </c>
    </row>
    <row r="498" customFormat="false" ht="12.8" hidden="false" customHeight="false" outlineLevel="0" collapsed="false">
      <c r="A498" s="67" t="n">
        <v>494</v>
      </c>
      <c r="B498" s="68" t="n">
        <f aca="false">EOMONTH(Input!$C$7,A498)</f>
        <v>57953</v>
      </c>
      <c r="C498" s="67" t="n">
        <f aca="false">DATEDIF(Input!$C$23,$B498,"Y")</f>
        <v>81</v>
      </c>
      <c r="E498" s="69" t="n">
        <f aca="false">IF($B498&gt;Input!$C$28,0,Input!$C$24*(1+Input!$C$26/100)^(DATEDIF(Input!$C$7,$B498,"Y")))</f>
        <v>0</v>
      </c>
      <c r="F498" s="69" t="n">
        <f aca="false">-1*($E498*(Input!$C$11/100))</f>
        <v>-0</v>
      </c>
      <c r="G498" s="69" t="n">
        <f aca="false">-1*($E498*(Input!$C$12/100))</f>
        <v>-0</v>
      </c>
      <c r="H498" s="69" t="n">
        <f aca="false">IF($B498&gt;Input!$C$28,2*(Input!$C$27*(1+Input!$C$14/100)^(DATEDIF(Input!$C$7,$B498,"Y"))),(Input!$C$27*(1+Input!$C$14/100)^(DATEDIF(Input!$C$7,$B498,"Y"))))</f>
        <v>-1040.51661108186</v>
      </c>
      <c r="I498" s="69" t="n">
        <f aca="false">IF($B498&gt;Input!$C$28,0,IF($E498*(Input!$C$32/100)&gt;(Input!$C$13/12),-1*(Input!$C$13/12),-1*$E498*(Input!$C$32/100)))</f>
        <v>0</v>
      </c>
      <c r="J498" s="69" t="n">
        <f aca="false">IF($B498&gt;Input!$C$28,0,(-1)*($E498+$H498+$I498)*(Input!$C$9/100))</f>
        <v>0</v>
      </c>
      <c r="K498" s="69" t="n">
        <f aca="false">IF($B498&gt;Input!$C$28,0,(-1)*($E498+$H498+$I498)*(Input!$C$10/100))</f>
        <v>0</v>
      </c>
      <c r="L498" s="69" t="n">
        <f aca="false">$E498+$F498+$G498+$H498+$I498+$J498+$K498</f>
        <v>-1040.51661108186</v>
      </c>
    </row>
    <row r="499" customFormat="false" ht="12.8" hidden="false" customHeight="false" outlineLevel="0" collapsed="false">
      <c r="A499" s="67" t="n">
        <v>495</v>
      </c>
      <c r="B499" s="68" t="n">
        <f aca="false">EOMONTH(Input!$C$7,A499)</f>
        <v>57983</v>
      </c>
      <c r="C499" s="67" t="n">
        <f aca="false">DATEDIF(Input!$C$23,$B499,"Y")</f>
        <v>81</v>
      </c>
      <c r="E499" s="69" t="n">
        <f aca="false">IF($B499&gt;Input!$C$28,0,Input!$C$24*(1+Input!$C$26/100)^(DATEDIF(Input!$C$7,$B499,"Y")))</f>
        <v>0</v>
      </c>
      <c r="F499" s="69" t="n">
        <f aca="false">-1*($E499*(Input!$C$11/100))</f>
        <v>-0</v>
      </c>
      <c r="G499" s="69" t="n">
        <f aca="false">-1*($E499*(Input!$C$12/100))</f>
        <v>-0</v>
      </c>
      <c r="H499" s="69" t="n">
        <f aca="false">IF($B499&gt;Input!$C$28,2*(Input!$C$27*(1+Input!$C$14/100)^(DATEDIF(Input!$C$7,$B499,"Y"))),(Input!$C$27*(1+Input!$C$14/100)^(DATEDIF(Input!$C$7,$B499,"Y"))))</f>
        <v>-1040.51661108186</v>
      </c>
      <c r="I499" s="69" t="n">
        <f aca="false">IF($B499&gt;Input!$C$28,0,IF($E499*(Input!$C$32/100)&gt;(Input!$C$13/12),-1*(Input!$C$13/12),-1*$E499*(Input!$C$32/100)))</f>
        <v>0</v>
      </c>
      <c r="J499" s="69" t="n">
        <f aca="false">IF($B499&gt;Input!$C$28,0,(-1)*($E499+$H499+$I499)*(Input!$C$9/100))</f>
        <v>0</v>
      </c>
      <c r="K499" s="69" t="n">
        <f aca="false">IF($B499&gt;Input!$C$28,0,(-1)*($E499+$H499+$I499)*(Input!$C$10/100))</f>
        <v>0</v>
      </c>
      <c r="L499" s="69" t="n">
        <f aca="false">$E499+$F499+$G499+$H499+$I499+$J499+$K499</f>
        <v>-1040.51661108186</v>
      </c>
    </row>
    <row r="500" customFormat="false" ht="12.8" hidden="false" customHeight="false" outlineLevel="0" collapsed="false">
      <c r="A500" s="67" t="n">
        <v>496</v>
      </c>
      <c r="B500" s="68" t="n">
        <f aca="false">EOMONTH(Input!$C$7,A500)</f>
        <v>58014</v>
      </c>
      <c r="C500" s="67" t="n">
        <f aca="false">DATEDIF(Input!$C$23,$B500,"Y")</f>
        <v>81</v>
      </c>
      <c r="E500" s="69" t="n">
        <f aca="false">IF($B500&gt;Input!$C$28,0,Input!$C$24*(1+Input!$C$26/100)^(DATEDIF(Input!$C$7,$B500,"Y")))</f>
        <v>0</v>
      </c>
      <c r="F500" s="69" t="n">
        <f aca="false">-1*($E500*(Input!$C$11/100))</f>
        <v>-0</v>
      </c>
      <c r="G500" s="69" t="n">
        <f aca="false">-1*($E500*(Input!$C$12/100))</f>
        <v>-0</v>
      </c>
      <c r="H500" s="69" t="n">
        <f aca="false">IF($B500&gt;Input!$C$28,2*(Input!$C$27*(1+Input!$C$14/100)^(DATEDIF(Input!$C$7,$B500,"Y"))),(Input!$C$27*(1+Input!$C$14/100)^(DATEDIF(Input!$C$7,$B500,"Y"))))</f>
        <v>-1040.51661108186</v>
      </c>
      <c r="I500" s="69" t="n">
        <f aca="false">IF($B500&gt;Input!$C$28,0,IF($E500*(Input!$C$32/100)&gt;(Input!$C$13/12),-1*(Input!$C$13/12),-1*$E500*(Input!$C$32/100)))</f>
        <v>0</v>
      </c>
      <c r="J500" s="69" t="n">
        <f aca="false">IF($B500&gt;Input!$C$28,0,(-1)*($E500+$H500+$I500)*(Input!$C$9/100))</f>
        <v>0</v>
      </c>
      <c r="K500" s="69" t="n">
        <f aca="false">IF($B500&gt;Input!$C$28,0,(-1)*($E500+$H500+$I500)*(Input!$C$10/100))</f>
        <v>0</v>
      </c>
      <c r="L500" s="69" t="n">
        <f aca="false">$E500+$F500+$G500+$H500+$I500+$J500+$K500</f>
        <v>-1040.51661108186</v>
      </c>
    </row>
    <row r="501" customFormat="false" ht="12.8" hidden="false" customHeight="false" outlineLevel="0" collapsed="false">
      <c r="A501" s="67" t="n">
        <v>497</v>
      </c>
      <c r="B501" s="68" t="n">
        <f aca="false">EOMONTH(Input!$C$7,A501)</f>
        <v>58044</v>
      </c>
      <c r="C501" s="67" t="n">
        <f aca="false">DATEDIF(Input!$C$23,$B501,"Y")</f>
        <v>81</v>
      </c>
      <c r="E501" s="69" t="n">
        <f aca="false">IF($B501&gt;Input!$C$28,0,Input!$C$24*(1+Input!$C$26/100)^(DATEDIF(Input!$C$7,$B501,"Y")))</f>
        <v>0</v>
      </c>
      <c r="F501" s="69" t="n">
        <f aca="false">-1*($E501*(Input!$C$11/100))</f>
        <v>-0</v>
      </c>
      <c r="G501" s="69" t="n">
        <f aca="false">-1*($E501*(Input!$C$12/100))</f>
        <v>-0</v>
      </c>
      <c r="H501" s="69" t="n">
        <f aca="false">IF($B501&gt;Input!$C$28,2*(Input!$C$27*(1+Input!$C$14/100)^(DATEDIF(Input!$C$7,$B501,"Y"))),(Input!$C$27*(1+Input!$C$14/100)^(DATEDIF(Input!$C$7,$B501,"Y"))))</f>
        <v>-1040.51661108186</v>
      </c>
      <c r="I501" s="69" t="n">
        <f aca="false">IF($B501&gt;Input!$C$28,0,IF($E501*(Input!$C$32/100)&gt;(Input!$C$13/12),-1*(Input!$C$13/12),-1*$E501*(Input!$C$32/100)))</f>
        <v>0</v>
      </c>
      <c r="J501" s="69" t="n">
        <f aca="false">IF($B501&gt;Input!$C$28,0,(-1)*($E501+$H501+$I501)*(Input!$C$9/100))</f>
        <v>0</v>
      </c>
      <c r="K501" s="69" t="n">
        <f aca="false">IF($B501&gt;Input!$C$28,0,(-1)*($E501+$H501+$I501)*(Input!$C$10/100))</f>
        <v>0</v>
      </c>
      <c r="L501" s="69" t="n">
        <f aca="false">$E501+$F501+$G501+$H501+$I501+$J501+$K501</f>
        <v>-1040.51661108186</v>
      </c>
    </row>
    <row r="502" customFormat="false" ht="12.8" hidden="false" customHeight="false" outlineLevel="0" collapsed="false">
      <c r="A502" s="67" t="n">
        <v>498</v>
      </c>
      <c r="B502" s="68" t="n">
        <f aca="false">EOMONTH(Input!$C$7,A502)</f>
        <v>58075</v>
      </c>
      <c r="C502" s="67" t="n">
        <f aca="false">DATEDIF(Input!$C$23,$B502,"Y")</f>
        <v>81</v>
      </c>
      <c r="E502" s="69" t="n">
        <f aca="false">IF($B502&gt;Input!$C$28,0,Input!$C$24*(1+Input!$C$26/100)^(DATEDIF(Input!$C$7,$B502,"Y")))</f>
        <v>0</v>
      </c>
      <c r="F502" s="69" t="n">
        <f aca="false">-1*($E502*(Input!$C$11/100))</f>
        <v>-0</v>
      </c>
      <c r="G502" s="69" t="n">
        <f aca="false">-1*($E502*(Input!$C$12/100))</f>
        <v>-0</v>
      </c>
      <c r="H502" s="69" t="n">
        <f aca="false">IF($B502&gt;Input!$C$28,2*(Input!$C$27*(1+Input!$C$14/100)^(DATEDIF(Input!$C$7,$B502,"Y"))),(Input!$C$27*(1+Input!$C$14/100)^(DATEDIF(Input!$C$7,$B502,"Y"))))</f>
        <v>-1040.51661108186</v>
      </c>
      <c r="I502" s="69" t="n">
        <f aca="false">IF($B502&gt;Input!$C$28,0,IF($E502*(Input!$C$32/100)&gt;(Input!$C$13/12),-1*(Input!$C$13/12),-1*$E502*(Input!$C$32/100)))</f>
        <v>0</v>
      </c>
      <c r="J502" s="69" t="n">
        <f aca="false">IF($B502&gt;Input!$C$28,0,(-1)*($E502+$H502+$I502)*(Input!$C$9/100))</f>
        <v>0</v>
      </c>
      <c r="K502" s="69" t="n">
        <f aca="false">IF($B502&gt;Input!$C$28,0,(-1)*($E502+$H502+$I502)*(Input!$C$10/100))</f>
        <v>0</v>
      </c>
      <c r="L502" s="69" t="n">
        <f aca="false">$E502+$F502+$G502+$H502+$I502+$J502+$K502</f>
        <v>-1040.51661108186</v>
      </c>
    </row>
    <row r="503" customFormat="false" ht="12.8" hidden="false" customHeight="false" outlineLevel="0" collapsed="false">
      <c r="A503" s="67" t="n">
        <v>499</v>
      </c>
      <c r="B503" s="68" t="n">
        <f aca="false">EOMONTH(Input!$C$7,A503)</f>
        <v>58106</v>
      </c>
      <c r="C503" s="67" t="n">
        <f aca="false">DATEDIF(Input!$C$23,$B503,"Y")</f>
        <v>81</v>
      </c>
      <c r="E503" s="69" t="n">
        <f aca="false">IF($B503&gt;Input!$C$28,0,Input!$C$24*(1+Input!$C$26/100)^(DATEDIF(Input!$C$7,$B503,"Y")))</f>
        <v>0</v>
      </c>
      <c r="F503" s="69" t="n">
        <f aca="false">-1*($E503*(Input!$C$11/100))</f>
        <v>-0</v>
      </c>
      <c r="G503" s="69" t="n">
        <f aca="false">-1*($E503*(Input!$C$12/100))</f>
        <v>-0</v>
      </c>
      <c r="H503" s="69" t="n">
        <f aca="false">IF($B503&gt;Input!$C$28,2*(Input!$C$27*(1+Input!$C$14/100)^(DATEDIF(Input!$C$7,$B503,"Y"))),(Input!$C$27*(1+Input!$C$14/100)^(DATEDIF(Input!$C$7,$B503,"Y"))))</f>
        <v>-1040.51661108186</v>
      </c>
      <c r="I503" s="69" t="n">
        <f aca="false">IF($B503&gt;Input!$C$28,0,IF($E503*(Input!$C$32/100)&gt;(Input!$C$13/12),-1*(Input!$C$13/12),-1*$E503*(Input!$C$32/100)))</f>
        <v>0</v>
      </c>
      <c r="J503" s="69" t="n">
        <f aca="false">IF($B503&gt;Input!$C$28,0,(-1)*($E503+$H503+$I503)*(Input!$C$9/100))</f>
        <v>0</v>
      </c>
      <c r="K503" s="69" t="n">
        <f aca="false">IF($B503&gt;Input!$C$28,0,(-1)*($E503+$H503+$I503)*(Input!$C$10/100))</f>
        <v>0</v>
      </c>
      <c r="L503" s="69" t="n">
        <f aca="false">$E503+$F503+$G503+$H503+$I503+$J503+$K503</f>
        <v>-1040.51661108186</v>
      </c>
    </row>
    <row r="504" customFormat="false" ht="12.8" hidden="false" customHeight="false" outlineLevel="0" collapsed="false">
      <c r="A504" s="67" t="n">
        <v>500</v>
      </c>
      <c r="B504" s="68" t="n">
        <f aca="false">EOMONTH(Input!$C$7,A504)</f>
        <v>58134</v>
      </c>
      <c r="C504" s="67" t="n">
        <f aca="false">DATEDIF(Input!$C$23,$B504,"Y")</f>
        <v>81</v>
      </c>
      <c r="E504" s="69" t="n">
        <f aca="false">IF($B504&gt;Input!$C$28,0,Input!$C$24*(1+Input!$C$26/100)^(DATEDIF(Input!$C$7,$B504,"Y")))</f>
        <v>0</v>
      </c>
      <c r="F504" s="69" t="n">
        <f aca="false">-1*($E504*(Input!$C$11/100))</f>
        <v>-0</v>
      </c>
      <c r="G504" s="69" t="n">
        <f aca="false">-1*($E504*(Input!$C$12/100))</f>
        <v>-0</v>
      </c>
      <c r="H504" s="69" t="n">
        <f aca="false">IF($B504&gt;Input!$C$28,2*(Input!$C$27*(1+Input!$C$14/100)^(DATEDIF(Input!$C$7,$B504,"Y"))),(Input!$C$27*(1+Input!$C$14/100)^(DATEDIF(Input!$C$7,$B504,"Y"))))</f>
        <v>-1040.51661108186</v>
      </c>
      <c r="I504" s="69" t="n">
        <f aca="false">IF($B504&gt;Input!$C$28,0,IF($E504*(Input!$C$32/100)&gt;(Input!$C$13/12),-1*(Input!$C$13/12),-1*$E504*(Input!$C$32/100)))</f>
        <v>0</v>
      </c>
      <c r="J504" s="69" t="n">
        <f aca="false">IF($B504&gt;Input!$C$28,0,(-1)*($E504+$H504+$I504)*(Input!$C$9/100))</f>
        <v>0</v>
      </c>
      <c r="K504" s="69" t="n">
        <f aca="false">IF($B504&gt;Input!$C$28,0,(-1)*($E504+$H504+$I504)*(Input!$C$10/100))</f>
        <v>0</v>
      </c>
      <c r="L504" s="69" t="n">
        <f aca="false">$E504+$F504+$G504+$H504+$I504+$J504+$K504</f>
        <v>-1040.51661108186</v>
      </c>
    </row>
    <row r="505" customFormat="false" ht="12.8" hidden="false" customHeight="false" outlineLevel="0" collapsed="false">
      <c r="A505" s="67" t="n">
        <v>501</v>
      </c>
      <c r="B505" s="68" t="n">
        <f aca="false">EOMONTH(Input!$C$7,A505)</f>
        <v>58165</v>
      </c>
      <c r="C505" s="67" t="n">
        <f aca="false">DATEDIF(Input!$C$23,$B505,"Y")</f>
        <v>81</v>
      </c>
      <c r="E505" s="69" t="n">
        <f aca="false">IF($B505&gt;Input!$C$28,0,Input!$C$24*(1+Input!$C$26/100)^(DATEDIF(Input!$C$7,$B505,"Y")))</f>
        <v>0</v>
      </c>
      <c r="F505" s="69" t="n">
        <f aca="false">-1*($E505*(Input!$C$11/100))</f>
        <v>-0</v>
      </c>
      <c r="G505" s="69" t="n">
        <f aca="false">-1*($E505*(Input!$C$12/100))</f>
        <v>-0</v>
      </c>
      <c r="H505" s="69" t="n">
        <f aca="false">IF($B505&gt;Input!$C$28,2*(Input!$C$27*(1+Input!$C$14/100)^(DATEDIF(Input!$C$7,$B505,"Y"))),(Input!$C$27*(1+Input!$C$14/100)^(DATEDIF(Input!$C$7,$B505,"Y"))))</f>
        <v>-1040.51661108186</v>
      </c>
      <c r="I505" s="69" t="n">
        <f aca="false">IF($B505&gt;Input!$C$28,0,IF($E505*(Input!$C$32/100)&gt;(Input!$C$13/12),-1*(Input!$C$13/12),-1*$E505*(Input!$C$32/100)))</f>
        <v>0</v>
      </c>
      <c r="J505" s="69" t="n">
        <f aca="false">IF($B505&gt;Input!$C$28,0,(-1)*($E505+$H505+$I505)*(Input!$C$9/100))</f>
        <v>0</v>
      </c>
      <c r="K505" s="69" t="n">
        <f aca="false">IF($B505&gt;Input!$C$28,0,(-1)*($E505+$H505+$I505)*(Input!$C$10/100))</f>
        <v>0</v>
      </c>
      <c r="L505" s="69" t="n">
        <f aca="false">$E505+$F505+$G505+$H505+$I505+$J505+$K505</f>
        <v>-1040.51661108186</v>
      </c>
    </row>
    <row r="506" customFormat="false" ht="12.8" hidden="false" customHeight="false" outlineLevel="0" collapsed="false">
      <c r="A506" s="67" t="n">
        <v>502</v>
      </c>
      <c r="B506" s="68" t="n">
        <f aca="false">EOMONTH(Input!$C$7,A506)</f>
        <v>58195</v>
      </c>
      <c r="C506" s="67" t="n">
        <f aca="false">DATEDIF(Input!$C$23,$B506,"Y")</f>
        <v>81</v>
      </c>
      <c r="E506" s="69" t="n">
        <f aca="false">IF($B506&gt;Input!$C$28,0,Input!$C$24*(1+Input!$C$26/100)^(DATEDIF(Input!$C$7,$B506,"Y")))</f>
        <v>0</v>
      </c>
      <c r="F506" s="69" t="n">
        <f aca="false">-1*($E506*(Input!$C$11/100))</f>
        <v>-0</v>
      </c>
      <c r="G506" s="69" t="n">
        <f aca="false">-1*($E506*(Input!$C$12/100))</f>
        <v>-0</v>
      </c>
      <c r="H506" s="69" t="n">
        <f aca="false">IF($B506&gt;Input!$C$28,2*(Input!$C$27*(1+Input!$C$14/100)^(DATEDIF(Input!$C$7,$B506,"Y"))),(Input!$C$27*(1+Input!$C$14/100)^(DATEDIF(Input!$C$7,$B506,"Y"))))</f>
        <v>-1040.51661108186</v>
      </c>
      <c r="I506" s="69" t="n">
        <f aca="false">IF($B506&gt;Input!$C$28,0,IF($E506*(Input!$C$32/100)&gt;(Input!$C$13/12),-1*(Input!$C$13/12),-1*$E506*(Input!$C$32/100)))</f>
        <v>0</v>
      </c>
      <c r="J506" s="69" t="n">
        <f aca="false">IF($B506&gt;Input!$C$28,0,(-1)*($E506+$H506+$I506)*(Input!$C$9/100))</f>
        <v>0</v>
      </c>
      <c r="K506" s="69" t="n">
        <f aca="false">IF($B506&gt;Input!$C$28,0,(-1)*($E506+$H506+$I506)*(Input!$C$10/100))</f>
        <v>0</v>
      </c>
      <c r="L506" s="69" t="n">
        <f aca="false">$E506+$F506+$G506+$H506+$I506+$J506+$K506</f>
        <v>-1040.51661108186</v>
      </c>
    </row>
    <row r="507" customFormat="false" ht="12.8" hidden="false" customHeight="false" outlineLevel="0" collapsed="false">
      <c r="A507" s="67" t="n">
        <v>503</v>
      </c>
      <c r="B507" s="68" t="n">
        <f aca="false">EOMONTH(Input!$C$7,A507)</f>
        <v>58226</v>
      </c>
      <c r="C507" s="67" t="n">
        <f aca="false">DATEDIF(Input!$C$23,$B507,"Y")</f>
        <v>82</v>
      </c>
      <c r="E507" s="69" t="n">
        <f aca="false">IF($B507&gt;Input!$C$28,0,Input!$C$24*(1+Input!$C$26/100)^(DATEDIF(Input!$C$7,$B507,"Y")))</f>
        <v>0</v>
      </c>
      <c r="F507" s="69" t="n">
        <f aca="false">-1*($E507*(Input!$C$11/100))</f>
        <v>-0</v>
      </c>
      <c r="G507" s="69" t="n">
        <f aca="false">-1*($E507*(Input!$C$12/100))</f>
        <v>-0</v>
      </c>
      <c r="H507" s="69" t="n">
        <f aca="false">IF($B507&gt;Input!$C$28,2*(Input!$C$27*(1+Input!$C$14/100)^(DATEDIF(Input!$C$7,$B507,"Y"))),(Input!$C$27*(1+Input!$C$14/100)^(DATEDIF(Input!$C$7,$B507,"Y"))))</f>
        <v>-1040.51661108186</v>
      </c>
      <c r="I507" s="69" t="n">
        <f aca="false">IF($B507&gt;Input!$C$28,0,IF($E507*(Input!$C$32/100)&gt;(Input!$C$13/12),-1*(Input!$C$13/12),-1*$E507*(Input!$C$32/100)))</f>
        <v>0</v>
      </c>
      <c r="J507" s="69" t="n">
        <f aca="false">IF($B507&gt;Input!$C$28,0,(-1)*($E507+$H507+$I507)*(Input!$C$9/100))</f>
        <v>0</v>
      </c>
      <c r="K507" s="69" t="n">
        <f aca="false">IF($B507&gt;Input!$C$28,0,(-1)*($E507+$H507+$I507)*(Input!$C$10/100))</f>
        <v>0</v>
      </c>
      <c r="L507" s="69" t="n">
        <f aca="false">$E507+$F507+$G507+$H507+$I507+$J507+$K507</f>
        <v>-1040.51661108186</v>
      </c>
    </row>
    <row r="508" customFormat="false" ht="12.8" hidden="false" customHeight="false" outlineLevel="0" collapsed="false">
      <c r="A508" s="67" t="n">
        <v>504</v>
      </c>
      <c r="B508" s="68" t="n">
        <f aca="false">EOMONTH(Input!$C$7,A508)</f>
        <v>58256</v>
      </c>
      <c r="C508" s="67" t="n">
        <f aca="false">DATEDIF(Input!$C$23,$B508,"Y")</f>
        <v>82</v>
      </c>
      <c r="E508" s="69" t="n">
        <f aca="false">IF($B508&gt;Input!$C$28,0,Input!$C$24*(1+Input!$C$26/100)^(DATEDIF(Input!$C$7,$B508,"Y")))</f>
        <v>0</v>
      </c>
      <c r="F508" s="69" t="n">
        <f aca="false">-1*($E508*(Input!$C$11/100))</f>
        <v>-0</v>
      </c>
      <c r="G508" s="69" t="n">
        <f aca="false">-1*($E508*(Input!$C$12/100))</f>
        <v>-0</v>
      </c>
      <c r="H508" s="69" t="n">
        <f aca="false">IF($B508&gt;Input!$C$28,2*(Input!$C$27*(1+Input!$C$14/100)^(DATEDIF(Input!$C$7,$B508,"Y"))),(Input!$C$27*(1+Input!$C$14/100)^(DATEDIF(Input!$C$7,$B508,"Y"))))</f>
        <v>-1061.3269433035</v>
      </c>
      <c r="I508" s="69" t="n">
        <f aca="false">IF($B508&gt;Input!$C$28,0,IF($E508*(Input!$C$32/100)&gt;(Input!$C$13/12),-1*(Input!$C$13/12),-1*$E508*(Input!$C$32/100)))</f>
        <v>0</v>
      </c>
      <c r="J508" s="69" t="n">
        <f aca="false">IF($B508&gt;Input!$C$28,0,(-1)*($E508+$H508+$I508)*(Input!$C$9/100))</f>
        <v>0</v>
      </c>
      <c r="K508" s="69" t="n">
        <f aca="false">IF($B508&gt;Input!$C$28,0,(-1)*($E508+$H508+$I508)*(Input!$C$10/100))</f>
        <v>0</v>
      </c>
      <c r="L508" s="69" t="n">
        <f aca="false">$E508+$F508+$G508+$H508+$I508+$J508+$K508</f>
        <v>-1061.3269433035</v>
      </c>
    </row>
    <row r="509" customFormat="false" ht="12.8" hidden="false" customHeight="false" outlineLevel="0" collapsed="false">
      <c r="A509" s="67" t="n">
        <v>505</v>
      </c>
      <c r="B509" s="68" t="n">
        <f aca="false">EOMONTH(Input!$C$7,A509)</f>
        <v>58287</v>
      </c>
      <c r="C509" s="67" t="n">
        <f aca="false">DATEDIF(Input!$C$23,$B509,"Y")</f>
        <v>82</v>
      </c>
      <c r="E509" s="69" t="n">
        <f aca="false">IF($B509&gt;Input!$C$28,0,Input!$C$24*(1+Input!$C$26/100)^(DATEDIF(Input!$C$7,$B509,"Y")))</f>
        <v>0</v>
      </c>
      <c r="F509" s="69" t="n">
        <f aca="false">-1*($E509*(Input!$C$11/100))</f>
        <v>-0</v>
      </c>
      <c r="G509" s="69" t="n">
        <f aca="false">-1*($E509*(Input!$C$12/100))</f>
        <v>-0</v>
      </c>
      <c r="H509" s="69" t="n">
        <f aca="false">IF($B509&gt;Input!$C$28,2*(Input!$C$27*(1+Input!$C$14/100)^(DATEDIF(Input!$C$7,$B509,"Y"))),(Input!$C$27*(1+Input!$C$14/100)^(DATEDIF(Input!$C$7,$B509,"Y"))))</f>
        <v>-1061.3269433035</v>
      </c>
      <c r="I509" s="69" t="n">
        <f aca="false">IF($B509&gt;Input!$C$28,0,IF($E509*(Input!$C$32/100)&gt;(Input!$C$13/12),-1*(Input!$C$13/12),-1*$E509*(Input!$C$32/100)))</f>
        <v>0</v>
      </c>
      <c r="J509" s="69" t="n">
        <f aca="false">IF($B509&gt;Input!$C$28,0,(-1)*($E509+$H509+$I509)*(Input!$C$9/100))</f>
        <v>0</v>
      </c>
      <c r="K509" s="69" t="n">
        <f aca="false">IF($B509&gt;Input!$C$28,0,(-1)*($E509+$H509+$I509)*(Input!$C$10/100))</f>
        <v>0</v>
      </c>
      <c r="L509" s="69" t="n">
        <f aca="false">$E509+$F509+$G509+$H509+$I509+$J509+$K509</f>
        <v>-1061.3269433035</v>
      </c>
    </row>
    <row r="510" customFormat="false" ht="12.8" hidden="false" customHeight="false" outlineLevel="0" collapsed="false">
      <c r="A510" s="67" t="n">
        <v>506</v>
      </c>
      <c r="B510" s="68" t="n">
        <f aca="false">EOMONTH(Input!$C$7,A510)</f>
        <v>58318</v>
      </c>
      <c r="C510" s="67" t="n">
        <f aca="false">DATEDIF(Input!$C$23,$B510,"Y")</f>
        <v>82</v>
      </c>
      <c r="E510" s="69" t="n">
        <f aca="false">IF($B510&gt;Input!$C$28,0,Input!$C$24*(1+Input!$C$26/100)^(DATEDIF(Input!$C$7,$B510,"Y")))</f>
        <v>0</v>
      </c>
      <c r="F510" s="69" t="n">
        <f aca="false">-1*($E510*(Input!$C$11/100))</f>
        <v>-0</v>
      </c>
      <c r="G510" s="69" t="n">
        <f aca="false">-1*($E510*(Input!$C$12/100))</f>
        <v>-0</v>
      </c>
      <c r="H510" s="69" t="n">
        <f aca="false">IF($B510&gt;Input!$C$28,2*(Input!$C$27*(1+Input!$C$14/100)^(DATEDIF(Input!$C$7,$B510,"Y"))),(Input!$C$27*(1+Input!$C$14/100)^(DATEDIF(Input!$C$7,$B510,"Y"))))</f>
        <v>-1061.3269433035</v>
      </c>
      <c r="I510" s="69" t="n">
        <f aca="false">IF($B510&gt;Input!$C$28,0,IF($E510*(Input!$C$32/100)&gt;(Input!$C$13/12),-1*(Input!$C$13/12),-1*$E510*(Input!$C$32/100)))</f>
        <v>0</v>
      </c>
      <c r="J510" s="69" t="n">
        <f aca="false">IF($B510&gt;Input!$C$28,0,(-1)*($E510+$H510+$I510)*(Input!$C$9/100))</f>
        <v>0</v>
      </c>
      <c r="K510" s="69" t="n">
        <f aca="false">IF($B510&gt;Input!$C$28,0,(-1)*($E510+$H510+$I510)*(Input!$C$10/100))</f>
        <v>0</v>
      </c>
      <c r="L510" s="69" t="n">
        <f aca="false">$E510+$F510+$G510+$H510+$I510+$J510+$K510</f>
        <v>-1061.3269433035</v>
      </c>
    </row>
    <row r="511" customFormat="false" ht="12.8" hidden="false" customHeight="false" outlineLevel="0" collapsed="false">
      <c r="A511" s="67" t="n">
        <v>507</v>
      </c>
      <c r="B511" s="68" t="n">
        <f aca="false">EOMONTH(Input!$C$7,A511)</f>
        <v>58348</v>
      </c>
      <c r="C511" s="67" t="n">
        <f aca="false">DATEDIF(Input!$C$23,$B511,"Y")</f>
        <v>82</v>
      </c>
      <c r="E511" s="69" t="n">
        <f aca="false">IF($B511&gt;Input!$C$28,0,Input!$C$24*(1+Input!$C$26/100)^(DATEDIF(Input!$C$7,$B511,"Y")))</f>
        <v>0</v>
      </c>
      <c r="F511" s="69" t="n">
        <f aca="false">-1*($E511*(Input!$C$11/100))</f>
        <v>-0</v>
      </c>
      <c r="G511" s="69" t="n">
        <f aca="false">-1*($E511*(Input!$C$12/100))</f>
        <v>-0</v>
      </c>
      <c r="H511" s="69" t="n">
        <f aca="false">IF($B511&gt;Input!$C$28,2*(Input!$C$27*(1+Input!$C$14/100)^(DATEDIF(Input!$C$7,$B511,"Y"))),(Input!$C$27*(1+Input!$C$14/100)^(DATEDIF(Input!$C$7,$B511,"Y"))))</f>
        <v>-1061.3269433035</v>
      </c>
      <c r="I511" s="69" t="n">
        <f aca="false">IF($B511&gt;Input!$C$28,0,IF($E511*(Input!$C$32/100)&gt;(Input!$C$13/12),-1*(Input!$C$13/12),-1*$E511*(Input!$C$32/100)))</f>
        <v>0</v>
      </c>
      <c r="J511" s="69" t="n">
        <f aca="false">IF($B511&gt;Input!$C$28,0,(-1)*($E511+$H511+$I511)*(Input!$C$9/100))</f>
        <v>0</v>
      </c>
      <c r="K511" s="69" t="n">
        <f aca="false">IF($B511&gt;Input!$C$28,0,(-1)*($E511+$H511+$I511)*(Input!$C$10/100))</f>
        <v>0</v>
      </c>
      <c r="L511" s="69" t="n">
        <f aca="false">$E511+$F511+$G511+$H511+$I511+$J511+$K511</f>
        <v>-1061.3269433035</v>
      </c>
    </row>
    <row r="512" customFormat="false" ht="12.8" hidden="false" customHeight="false" outlineLevel="0" collapsed="false">
      <c r="A512" s="67" t="n">
        <v>508</v>
      </c>
      <c r="B512" s="68" t="n">
        <f aca="false">EOMONTH(Input!$C$7,A512)</f>
        <v>58379</v>
      </c>
      <c r="C512" s="67" t="n">
        <f aca="false">DATEDIF(Input!$C$23,$B512,"Y")</f>
        <v>82</v>
      </c>
      <c r="E512" s="69" t="n">
        <f aca="false">IF($B512&gt;Input!$C$28,0,Input!$C$24*(1+Input!$C$26/100)^(DATEDIF(Input!$C$7,$B512,"Y")))</f>
        <v>0</v>
      </c>
      <c r="F512" s="69" t="n">
        <f aca="false">-1*($E512*(Input!$C$11/100))</f>
        <v>-0</v>
      </c>
      <c r="G512" s="69" t="n">
        <f aca="false">-1*($E512*(Input!$C$12/100))</f>
        <v>-0</v>
      </c>
      <c r="H512" s="69" t="n">
        <f aca="false">IF($B512&gt;Input!$C$28,2*(Input!$C$27*(1+Input!$C$14/100)^(DATEDIF(Input!$C$7,$B512,"Y"))),(Input!$C$27*(1+Input!$C$14/100)^(DATEDIF(Input!$C$7,$B512,"Y"))))</f>
        <v>-1061.3269433035</v>
      </c>
      <c r="I512" s="69" t="n">
        <f aca="false">IF($B512&gt;Input!$C$28,0,IF($E512*(Input!$C$32/100)&gt;(Input!$C$13/12),-1*(Input!$C$13/12),-1*$E512*(Input!$C$32/100)))</f>
        <v>0</v>
      </c>
      <c r="J512" s="69" t="n">
        <f aca="false">IF($B512&gt;Input!$C$28,0,(-1)*($E512+$H512+$I512)*(Input!$C$9/100))</f>
        <v>0</v>
      </c>
      <c r="K512" s="69" t="n">
        <f aca="false">IF($B512&gt;Input!$C$28,0,(-1)*($E512+$H512+$I512)*(Input!$C$10/100))</f>
        <v>0</v>
      </c>
      <c r="L512" s="69" t="n">
        <f aca="false">$E512+$F512+$G512+$H512+$I512+$J512+$K512</f>
        <v>-1061.3269433035</v>
      </c>
    </row>
    <row r="513" customFormat="false" ht="12.8" hidden="false" customHeight="false" outlineLevel="0" collapsed="false">
      <c r="A513" s="67" t="n">
        <v>509</v>
      </c>
      <c r="B513" s="68" t="n">
        <f aca="false">EOMONTH(Input!$C$7,A513)</f>
        <v>58409</v>
      </c>
      <c r="C513" s="67" t="n">
        <f aca="false">DATEDIF(Input!$C$23,$B513,"Y")</f>
        <v>82</v>
      </c>
      <c r="E513" s="69" t="n">
        <f aca="false">IF($B513&gt;Input!$C$28,0,Input!$C$24*(1+Input!$C$26/100)^(DATEDIF(Input!$C$7,$B513,"Y")))</f>
        <v>0</v>
      </c>
      <c r="F513" s="69" t="n">
        <f aca="false">-1*($E513*(Input!$C$11/100))</f>
        <v>-0</v>
      </c>
      <c r="G513" s="69" t="n">
        <f aca="false">-1*($E513*(Input!$C$12/100))</f>
        <v>-0</v>
      </c>
      <c r="H513" s="69" t="n">
        <f aca="false">IF($B513&gt;Input!$C$28,2*(Input!$C$27*(1+Input!$C$14/100)^(DATEDIF(Input!$C$7,$B513,"Y"))),(Input!$C$27*(1+Input!$C$14/100)^(DATEDIF(Input!$C$7,$B513,"Y"))))</f>
        <v>-1061.3269433035</v>
      </c>
      <c r="I513" s="69" t="n">
        <f aca="false">IF($B513&gt;Input!$C$28,0,IF($E513*(Input!$C$32/100)&gt;(Input!$C$13/12),-1*(Input!$C$13/12),-1*$E513*(Input!$C$32/100)))</f>
        <v>0</v>
      </c>
      <c r="J513" s="69" t="n">
        <f aca="false">IF($B513&gt;Input!$C$28,0,(-1)*($E513+$H513+$I513)*(Input!$C$9/100))</f>
        <v>0</v>
      </c>
      <c r="K513" s="69" t="n">
        <f aca="false">IF($B513&gt;Input!$C$28,0,(-1)*($E513+$H513+$I513)*(Input!$C$10/100))</f>
        <v>0</v>
      </c>
      <c r="L513" s="69" t="n">
        <f aca="false">$E513+$F513+$G513+$H513+$I513+$J513+$K513</f>
        <v>-1061.3269433035</v>
      </c>
    </row>
    <row r="514" customFormat="false" ht="12.8" hidden="false" customHeight="false" outlineLevel="0" collapsed="false">
      <c r="A514" s="67" t="n">
        <v>510</v>
      </c>
      <c r="B514" s="68" t="n">
        <f aca="false">EOMONTH(Input!$C$7,A514)</f>
        <v>58440</v>
      </c>
      <c r="C514" s="67" t="n">
        <f aca="false">DATEDIF(Input!$C$23,$B514,"Y")</f>
        <v>82</v>
      </c>
      <c r="E514" s="69" t="n">
        <f aca="false">IF($B514&gt;Input!$C$28,0,Input!$C$24*(1+Input!$C$26/100)^(DATEDIF(Input!$C$7,$B514,"Y")))</f>
        <v>0</v>
      </c>
      <c r="F514" s="69" t="n">
        <f aca="false">-1*($E514*(Input!$C$11/100))</f>
        <v>-0</v>
      </c>
      <c r="G514" s="69" t="n">
        <f aca="false">-1*($E514*(Input!$C$12/100))</f>
        <v>-0</v>
      </c>
      <c r="H514" s="69" t="n">
        <f aca="false">IF($B514&gt;Input!$C$28,2*(Input!$C$27*(1+Input!$C$14/100)^(DATEDIF(Input!$C$7,$B514,"Y"))),(Input!$C$27*(1+Input!$C$14/100)^(DATEDIF(Input!$C$7,$B514,"Y"))))</f>
        <v>-1061.3269433035</v>
      </c>
      <c r="I514" s="69" t="n">
        <f aca="false">IF($B514&gt;Input!$C$28,0,IF($E514*(Input!$C$32/100)&gt;(Input!$C$13/12),-1*(Input!$C$13/12),-1*$E514*(Input!$C$32/100)))</f>
        <v>0</v>
      </c>
      <c r="J514" s="69" t="n">
        <f aca="false">IF($B514&gt;Input!$C$28,0,(-1)*($E514+$H514+$I514)*(Input!$C$9/100))</f>
        <v>0</v>
      </c>
      <c r="K514" s="69" t="n">
        <f aca="false">IF($B514&gt;Input!$C$28,0,(-1)*($E514+$H514+$I514)*(Input!$C$10/100))</f>
        <v>0</v>
      </c>
      <c r="L514" s="69" t="n">
        <f aca="false">$E514+$F514+$G514+$H514+$I514+$J514+$K514</f>
        <v>-1061.3269433035</v>
      </c>
    </row>
    <row r="515" customFormat="false" ht="12.8" hidden="false" customHeight="false" outlineLevel="0" collapsed="false">
      <c r="A515" s="67" t="n">
        <v>511</v>
      </c>
      <c r="B515" s="68" t="n">
        <f aca="false">EOMONTH(Input!$C$7,A515)</f>
        <v>58471</v>
      </c>
      <c r="C515" s="67" t="n">
        <f aca="false">DATEDIF(Input!$C$23,$B515,"Y")</f>
        <v>82</v>
      </c>
      <c r="E515" s="69" t="n">
        <f aca="false">IF($B515&gt;Input!$C$28,0,Input!$C$24*(1+Input!$C$26/100)^(DATEDIF(Input!$C$7,$B515,"Y")))</f>
        <v>0</v>
      </c>
      <c r="F515" s="69" t="n">
        <f aca="false">-1*($E515*(Input!$C$11/100))</f>
        <v>-0</v>
      </c>
      <c r="G515" s="69" t="n">
        <f aca="false">-1*($E515*(Input!$C$12/100))</f>
        <v>-0</v>
      </c>
      <c r="H515" s="69" t="n">
        <f aca="false">IF($B515&gt;Input!$C$28,2*(Input!$C$27*(1+Input!$C$14/100)^(DATEDIF(Input!$C$7,$B515,"Y"))),(Input!$C$27*(1+Input!$C$14/100)^(DATEDIF(Input!$C$7,$B515,"Y"))))</f>
        <v>-1061.3269433035</v>
      </c>
      <c r="I515" s="69" t="n">
        <f aca="false">IF($B515&gt;Input!$C$28,0,IF($E515*(Input!$C$32/100)&gt;(Input!$C$13/12),-1*(Input!$C$13/12),-1*$E515*(Input!$C$32/100)))</f>
        <v>0</v>
      </c>
      <c r="J515" s="69" t="n">
        <f aca="false">IF($B515&gt;Input!$C$28,0,(-1)*($E515+$H515+$I515)*(Input!$C$9/100))</f>
        <v>0</v>
      </c>
      <c r="K515" s="69" t="n">
        <f aca="false">IF($B515&gt;Input!$C$28,0,(-1)*($E515+$H515+$I515)*(Input!$C$10/100))</f>
        <v>0</v>
      </c>
      <c r="L515" s="69" t="n">
        <f aca="false">$E515+$F515+$G515+$H515+$I515+$J515+$K515</f>
        <v>-1061.3269433035</v>
      </c>
    </row>
    <row r="516" customFormat="false" ht="12.8" hidden="false" customHeight="false" outlineLevel="0" collapsed="false">
      <c r="A516" s="67" t="n">
        <v>512</v>
      </c>
      <c r="B516" s="68" t="n">
        <f aca="false">EOMONTH(Input!$C$7,A516)</f>
        <v>58500</v>
      </c>
      <c r="C516" s="67" t="n">
        <f aca="false">DATEDIF(Input!$C$23,$B516,"Y")</f>
        <v>82</v>
      </c>
      <c r="E516" s="69" t="n">
        <f aca="false">IF($B516&gt;Input!$C$28,0,Input!$C$24*(1+Input!$C$26/100)^(DATEDIF(Input!$C$7,$B516,"Y")))</f>
        <v>0</v>
      </c>
      <c r="F516" s="69" t="n">
        <f aca="false">-1*($E516*(Input!$C$11/100))</f>
        <v>-0</v>
      </c>
      <c r="G516" s="69" t="n">
        <f aca="false">-1*($E516*(Input!$C$12/100))</f>
        <v>-0</v>
      </c>
      <c r="H516" s="69" t="n">
        <f aca="false">IF($B516&gt;Input!$C$28,2*(Input!$C$27*(1+Input!$C$14/100)^(DATEDIF(Input!$C$7,$B516,"Y"))),(Input!$C$27*(1+Input!$C$14/100)^(DATEDIF(Input!$C$7,$B516,"Y"))))</f>
        <v>-1061.3269433035</v>
      </c>
      <c r="I516" s="69" t="n">
        <f aca="false">IF($B516&gt;Input!$C$28,0,IF($E516*(Input!$C$32/100)&gt;(Input!$C$13/12),-1*(Input!$C$13/12),-1*$E516*(Input!$C$32/100)))</f>
        <v>0</v>
      </c>
      <c r="J516" s="69" t="n">
        <f aca="false">IF($B516&gt;Input!$C$28,0,(-1)*($E516+$H516+$I516)*(Input!$C$9/100))</f>
        <v>0</v>
      </c>
      <c r="K516" s="69" t="n">
        <f aca="false">IF($B516&gt;Input!$C$28,0,(-1)*($E516+$H516+$I516)*(Input!$C$10/100))</f>
        <v>0</v>
      </c>
      <c r="L516" s="69" t="n">
        <f aca="false">$E516+$F516+$G516+$H516+$I516+$J516+$K516</f>
        <v>-1061.3269433035</v>
      </c>
    </row>
    <row r="517" customFormat="false" ht="12.8" hidden="false" customHeight="false" outlineLevel="0" collapsed="false">
      <c r="A517" s="67" t="n">
        <v>513</v>
      </c>
      <c r="B517" s="68" t="n">
        <f aca="false">EOMONTH(Input!$C$7,A517)</f>
        <v>58531</v>
      </c>
      <c r="C517" s="67" t="n">
        <f aca="false">DATEDIF(Input!$C$23,$B517,"Y")</f>
        <v>82</v>
      </c>
      <c r="E517" s="69" t="n">
        <f aca="false">IF($B517&gt;Input!$C$28,0,Input!$C$24*(1+Input!$C$26/100)^(DATEDIF(Input!$C$7,$B517,"Y")))</f>
        <v>0</v>
      </c>
      <c r="F517" s="69" t="n">
        <f aca="false">-1*($E517*(Input!$C$11/100))</f>
        <v>-0</v>
      </c>
      <c r="G517" s="69" t="n">
        <f aca="false">-1*($E517*(Input!$C$12/100))</f>
        <v>-0</v>
      </c>
      <c r="H517" s="69" t="n">
        <f aca="false">IF($B517&gt;Input!$C$28,2*(Input!$C$27*(1+Input!$C$14/100)^(DATEDIF(Input!$C$7,$B517,"Y"))),(Input!$C$27*(1+Input!$C$14/100)^(DATEDIF(Input!$C$7,$B517,"Y"))))</f>
        <v>-1061.3269433035</v>
      </c>
      <c r="I517" s="69" t="n">
        <f aca="false">IF($B517&gt;Input!$C$28,0,IF($E517*(Input!$C$32/100)&gt;(Input!$C$13/12),-1*(Input!$C$13/12),-1*$E517*(Input!$C$32/100)))</f>
        <v>0</v>
      </c>
      <c r="J517" s="69" t="n">
        <f aca="false">IF($B517&gt;Input!$C$28,0,(-1)*($E517+$H517+$I517)*(Input!$C$9/100))</f>
        <v>0</v>
      </c>
      <c r="K517" s="69" t="n">
        <f aca="false">IF($B517&gt;Input!$C$28,0,(-1)*($E517+$H517+$I517)*(Input!$C$10/100))</f>
        <v>0</v>
      </c>
      <c r="L517" s="69" t="n">
        <f aca="false">$E517+$F517+$G517+$H517+$I517+$J517+$K517</f>
        <v>-1061.3269433035</v>
      </c>
    </row>
    <row r="518" customFormat="false" ht="12.8" hidden="false" customHeight="false" outlineLevel="0" collapsed="false">
      <c r="A518" s="67" t="n">
        <v>514</v>
      </c>
      <c r="B518" s="68" t="n">
        <f aca="false">EOMONTH(Input!$C$7,A518)</f>
        <v>58561</v>
      </c>
      <c r="C518" s="67" t="n">
        <f aca="false">DATEDIF(Input!$C$23,$B518,"Y")</f>
        <v>82</v>
      </c>
      <c r="E518" s="69" t="n">
        <f aca="false">IF($B518&gt;Input!$C$28,0,Input!$C$24*(1+Input!$C$26/100)^(DATEDIF(Input!$C$7,$B518,"Y")))</f>
        <v>0</v>
      </c>
      <c r="F518" s="69" t="n">
        <f aca="false">-1*($E518*(Input!$C$11/100))</f>
        <v>-0</v>
      </c>
      <c r="G518" s="69" t="n">
        <f aca="false">-1*($E518*(Input!$C$12/100))</f>
        <v>-0</v>
      </c>
      <c r="H518" s="69" t="n">
        <f aca="false">IF($B518&gt;Input!$C$28,2*(Input!$C$27*(1+Input!$C$14/100)^(DATEDIF(Input!$C$7,$B518,"Y"))),(Input!$C$27*(1+Input!$C$14/100)^(DATEDIF(Input!$C$7,$B518,"Y"))))</f>
        <v>-1061.3269433035</v>
      </c>
      <c r="I518" s="69" t="n">
        <f aca="false">IF($B518&gt;Input!$C$28,0,IF($E518*(Input!$C$32/100)&gt;(Input!$C$13/12),-1*(Input!$C$13/12),-1*$E518*(Input!$C$32/100)))</f>
        <v>0</v>
      </c>
      <c r="J518" s="69" t="n">
        <f aca="false">IF($B518&gt;Input!$C$28,0,(-1)*($E518+$H518+$I518)*(Input!$C$9/100))</f>
        <v>0</v>
      </c>
      <c r="K518" s="69" t="n">
        <f aca="false">IF($B518&gt;Input!$C$28,0,(-1)*($E518+$H518+$I518)*(Input!$C$10/100))</f>
        <v>0</v>
      </c>
      <c r="L518" s="69" t="n">
        <f aca="false">$E518+$F518+$G518+$H518+$I518+$J518+$K518</f>
        <v>-1061.3269433035</v>
      </c>
    </row>
    <row r="519" customFormat="false" ht="12.8" hidden="false" customHeight="false" outlineLevel="0" collapsed="false">
      <c r="A519" s="67" t="n">
        <v>515</v>
      </c>
      <c r="B519" s="68" t="n">
        <f aca="false">EOMONTH(Input!$C$7,A519)</f>
        <v>58592</v>
      </c>
      <c r="C519" s="67" t="n">
        <f aca="false">DATEDIF(Input!$C$23,$B519,"Y")</f>
        <v>83</v>
      </c>
      <c r="E519" s="69" t="n">
        <f aca="false">IF($B519&gt;Input!$C$28,0,Input!$C$24*(1+Input!$C$26/100)^(DATEDIF(Input!$C$7,$B519,"Y")))</f>
        <v>0</v>
      </c>
      <c r="F519" s="69" t="n">
        <f aca="false">-1*($E519*(Input!$C$11/100))</f>
        <v>-0</v>
      </c>
      <c r="G519" s="69" t="n">
        <f aca="false">-1*($E519*(Input!$C$12/100))</f>
        <v>-0</v>
      </c>
      <c r="H519" s="69" t="n">
        <f aca="false">IF($B519&gt;Input!$C$28,2*(Input!$C$27*(1+Input!$C$14/100)^(DATEDIF(Input!$C$7,$B519,"Y"))),(Input!$C$27*(1+Input!$C$14/100)^(DATEDIF(Input!$C$7,$B519,"Y"))))</f>
        <v>-1061.3269433035</v>
      </c>
      <c r="I519" s="69" t="n">
        <f aca="false">IF($B519&gt;Input!$C$28,0,IF($E519*(Input!$C$32/100)&gt;(Input!$C$13/12),-1*(Input!$C$13/12),-1*$E519*(Input!$C$32/100)))</f>
        <v>0</v>
      </c>
      <c r="J519" s="69" t="n">
        <f aca="false">IF($B519&gt;Input!$C$28,0,(-1)*($E519+$H519+$I519)*(Input!$C$9/100))</f>
        <v>0</v>
      </c>
      <c r="K519" s="69" t="n">
        <f aca="false">IF($B519&gt;Input!$C$28,0,(-1)*($E519+$H519+$I519)*(Input!$C$10/100))</f>
        <v>0</v>
      </c>
      <c r="L519" s="69" t="n">
        <f aca="false">$E519+$F519+$G519+$H519+$I519+$J519+$K519</f>
        <v>-1061.3269433035</v>
      </c>
    </row>
    <row r="520" customFormat="false" ht="12.8" hidden="false" customHeight="false" outlineLevel="0" collapsed="false">
      <c r="A520" s="67" t="n">
        <v>516</v>
      </c>
      <c r="B520" s="68" t="n">
        <f aca="false">EOMONTH(Input!$C$7,A520)</f>
        <v>58622</v>
      </c>
      <c r="C520" s="67" t="n">
        <f aca="false">DATEDIF(Input!$C$23,$B520,"Y")</f>
        <v>83</v>
      </c>
      <c r="E520" s="69" t="n">
        <f aca="false">IF($B520&gt;Input!$C$28,0,Input!$C$24*(1+Input!$C$26/100)^(DATEDIF(Input!$C$7,$B520,"Y")))</f>
        <v>0</v>
      </c>
      <c r="F520" s="69" t="n">
        <f aca="false">-1*($E520*(Input!$C$11/100))</f>
        <v>-0</v>
      </c>
      <c r="G520" s="69" t="n">
        <f aca="false">-1*($E520*(Input!$C$12/100))</f>
        <v>-0</v>
      </c>
      <c r="H520" s="69" t="n">
        <f aca="false">IF($B520&gt;Input!$C$28,2*(Input!$C$27*(1+Input!$C$14/100)^(DATEDIF(Input!$C$7,$B520,"Y"))),(Input!$C$27*(1+Input!$C$14/100)^(DATEDIF(Input!$C$7,$B520,"Y"))))</f>
        <v>-1082.55348216957</v>
      </c>
      <c r="I520" s="69" t="n">
        <f aca="false">IF($B520&gt;Input!$C$28,0,IF($E520*(Input!$C$32/100)&gt;(Input!$C$13/12),-1*(Input!$C$13/12),-1*$E520*(Input!$C$32/100)))</f>
        <v>0</v>
      </c>
      <c r="J520" s="69" t="n">
        <f aca="false">IF($B520&gt;Input!$C$28,0,(-1)*($E520+$H520+$I520)*(Input!$C$9/100))</f>
        <v>0</v>
      </c>
      <c r="K520" s="69" t="n">
        <f aca="false">IF($B520&gt;Input!$C$28,0,(-1)*($E520+$H520+$I520)*(Input!$C$10/100))</f>
        <v>0</v>
      </c>
      <c r="L520" s="69" t="n">
        <f aca="false">$E520+$F520+$G520+$H520+$I520+$J520+$K520</f>
        <v>-1082.55348216957</v>
      </c>
    </row>
    <row r="521" customFormat="false" ht="12.8" hidden="false" customHeight="false" outlineLevel="0" collapsed="false">
      <c r="A521" s="67" t="n">
        <v>517</v>
      </c>
      <c r="B521" s="68" t="n">
        <f aca="false">EOMONTH(Input!$C$7,A521)</f>
        <v>58653</v>
      </c>
      <c r="C521" s="67" t="n">
        <f aca="false">DATEDIF(Input!$C$23,$B521,"Y")</f>
        <v>83</v>
      </c>
      <c r="E521" s="69" t="n">
        <f aca="false">IF($B521&gt;Input!$C$28,0,Input!$C$24*(1+Input!$C$26/100)^(DATEDIF(Input!$C$7,$B521,"Y")))</f>
        <v>0</v>
      </c>
      <c r="F521" s="69" t="n">
        <f aca="false">-1*($E521*(Input!$C$11/100))</f>
        <v>-0</v>
      </c>
      <c r="G521" s="69" t="n">
        <f aca="false">-1*($E521*(Input!$C$12/100))</f>
        <v>-0</v>
      </c>
      <c r="H521" s="69" t="n">
        <f aca="false">IF($B521&gt;Input!$C$28,2*(Input!$C$27*(1+Input!$C$14/100)^(DATEDIF(Input!$C$7,$B521,"Y"))),(Input!$C$27*(1+Input!$C$14/100)^(DATEDIF(Input!$C$7,$B521,"Y"))))</f>
        <v>-1082.55348216957</v>
      </c>
      <c r="I521" s="69" t="n">
        <f aca="false">IF($B521&gt;Input!$C$28,0,IF($E521*(Input!$C$32/100)&gt;(Input!$C$13/12),-1*(Input!$C$13/12),-1*$E521*(Input!$C$32/100)))</f>
        <v>0</v>
      </c>
      <c r="J521" s="69" t="n">
        <f aca="false">IF($B521&gt;Input!$C$28,0,(-1)*($E521+$H521+$I521)*(Input!$C$9/100))</f>
        <v>0</v>
      </c>
      <c r="K521" s="69" t="n">
        <f aca="false">IF($B521&gt;Input!$C$28,0,(-1)*($E521+$H521+$I521)*(Input!$C$10/100))</f>
        <v>0</v>
      </c>
      <c r="L521" s="69" t="n">
        <f aca="false">$E521+$F521+$G521+$H521+$I521+$J521+$K521</f>
        <v>-1082.55348216957</v>
      </c>
    </row>
    <row r="522" customFormat="false" ht="12.8" hidden="false" customHeight="false" outlineLevel="0" collapsed="false">
      <c r="A522" s="67" t="n">
        <v>518</v>
      </c>
      <c r="B522" s="68" t="n">
        <f aca="false">EOMONTH(Input!$C$7,A522)</f>
        <v>58684</v>
      </c>
      <c r="C522" s="67" t="n">
        <f aca="false">DATEDIF(Input!$C$23,$B522,"Y")</f>
        <v>83</v>
      </c>
      <c r="E522" s="69" t="n">
        <f aca="false">IF($B522&gt;Input!$C$28,0,Input!$C$24*(1+Input!$C$26/100)^(DATEDIF(Input!$C$7,$B522,"Y")))</f>
        <v>0</v>
      </c>
      <c r="F522" s="69" t="n">
        <f aca="false">-1*($E522*(Input!$C$11/100))</f>
        <v>-0</v>
      </c>
      <c r="G522" s="69" t="n">
        <f aca="false">-1*($E522*(Input!$C$12/100))</f>
        <v>-0</v>
      </c>
      <c r="H522" s="69" t="n">
        <f aca="false">IF($B522&gt;Input!$C$28,2*(Input!$C$27*(1+Input!$C$14/100)^(DATEDIF(Input!$C$7,$B522,"Y"))),(Input!$C$27*(1+Input!$C$14/100)^(DATEDIF(Input!$C$7,$B522,"Y"))))</f>
        <v>-1082.55348216957</v>
      </c>
      <c r="I522" s="69" t="n">
        <f aca="false">IF($B522&gt;Input!$C$28,0,IF($E522*(Input!$C$32/100)&gt;(Input!$C$13/12),-1*(Input!$C$13/12),-1*$E522*(Input!$C$32/100)))</f>
        <v>0</v>
      </c>
      <c r="J522" s="69" t="n">
        <f aca="false">IF($B522&gt;Input!$C$28,0,(-1)*($E522+$H522+$I522)*(Input!$C$9/100))</f>
        <v>0</v>
      </c>
      <c r="K522" s="69" t="n">
        <f aca="false">IF($B522&gt;Input!$C$28,0,(-1)*($E522+$H522+$I522)*(Input!$C$10/100))</f>
        <v>0</v>
      </c>
      <c r="L522" s="69" t="n">
        <f aca="false">$E522+$F522+$G522+$H522+$I522+$J522+$K522</f>
        <v>-1082.55348216957</v>
      </c>
    </row>
    <row r="523" customFormat="false" ht="12.8" hidden="false" customHeight="false" outlineLevel="0" collapsed="false">
      <c r="A523" s="67" t="n">
        <v>519</v>
      </c>
      <c r="B523" s="68" t="n">
        <f aca="false">EOMONTH(Input!$C$7,A523)</f>
        <v>58714</v>
      </c>
      <c r="C523" s="67" t="n">
        <f aca="false">DATEDIF(Input!$C$23,$B523,"Y")</f>
        <v>83</v>
      </c>
      <c r="E523" s="69" t="n">
        <f aca="false">IF($B523&gt;Input!$C$28,0,Input!$C$24*(1+Input!$C$26/100)^(DATEDIF(Input!$C$7,$B523,"Y")))</f>
        <v>0</v>
      </c>
      <c r="F523" s="69" t="n">
        <f aca="false">-1*($E523*(Input!$C$11/100))</f>
        <v>-0</v>
      </c>
      <c r="G523" s="69" t="n">
        <f aca="false">-1*($E523*(Input!$C$12/100))</f>
        <v>-0</v>
      </c>
      <c r="H523" s="69" t="n">
        <f aca="false">IF($B523&gt;Input!$C$28,2*(Input!$C$27*(1+Input!$C$14/100)^(DATEDIF(Input!$C$7,$B523,"Y"))),(Input!$C$27*(1+Input!$C$14/100)^(DATEDIF(Input!$C$7,$B523,"Y"))))</f>
        <v>-1082.55348216957</v>
      </c>
      <c r="I523" s="69" t="n">
        <f aca="false">IF($B523&gt;Input!$C$28,0,IF($E523*(Input!$C$32/100)&gt;(Input!$C$13/12),-1*(Input!$C$13/12),-1*$E523*(Input!$C$32/100)))</f>
        <v>0</v>
      </c>
      <c r="J523" s="69" t="n">
        <f aca="false">IF($B523&gt;Input!$C$28,0,(-1)*($E523+$H523+$I523)*(Input!$C$9/100))</f>
        <v>0</v>
      </c>
      <c r="K523" s="69" t="n">
        <f aca="false">IF($B523&gt;Input!$C$28,0,(-1)*($E523+$H523+$I523)*(Input!$C$10/100))</f>
        <v>0</v>
      </c>
      <c r="L523" s="69" t="n">
        <f aca="false">$E523+$F523+$G523+$H523+$I523+$J523+$K523</f>
        <v>-1082.55348216957</v>
      </c>
    </row>
    <row r="524" customFormat="false" ht="12.8" hidden="false" customHeight="false" outlineLevel="0" collapsed="false">
      <c r="A524" s="67" t="n">
        <v>520</v>
      </c>
      <c r="B524" s="68" t="n">
        <f aca="false">EOMONTH(Input!$C$7,A524)</f>
        <v>58745</v>
      </c>
      <c r="C524" s="67" t="n">
        <f aca="false">DATEDIF(Input!$C$23,$B524,"Y")</f>
        <v>83</v>
      </c>
      <c r="E524" s="69" t="n">
        <f aca="false">IF($B524&gt;Input!$C$28,0,Input!$C$24*(1+Input!$C$26/100)^(DATEDIF(Input!$C$7,$B524,"Y")))</f>
        <v>0</v>
      </c>
      <c r="F524" s="69" t="n">
        <f aca="false">-1*($E524*(Input!$C$11/100))</f>
        <v>-0</v>
      </c>
      <c r="G524" s="69" t="n">
        <f aca="false">-1*($E524*(Input!$C$12/100))</f>
        <v>-0</v>
      </c>
      <c r="H524" s="69" t="n">
        <f aca="false">IF($B524&gt;Input!$C$28,2*(Input!$C$27*(1+Input!$C$14/100)^(DATEDIF(Input!$C$7,$B524,"Y"))),(Input!$C$27*(1+Input!$C$14/100)^(DATEDIF(Input!$C$7,$B524,"Y"))))</f>
        <v>-1082.55348216957</v>
      </c>
      <c r="I524" s="69" t="n">
        <f aca="false">IF($B524&gt;Input!$C$28,0,IF($E524*(Input!$C$32/100)&gt;(Input!$C$13/12),-1*(Input!$C$13/12),-1*$E524*(Input!$C$32/100)))</f>
        <v>0</v>
      </c>
      <c r="J524" s="69" t="n">
        <f aca="false">IF($B524&gt;Input!$C$28,0,(-1)*($E524+$H524+$I524)*(Input!$C$9/100))</f>
        <v>0</v>
      </c>
      <c r="K524" s="69" t="n">
        <f aca="false">IF($B524&gt;Input!$C$28,0,(-1)*($E524+$H524+$I524)*(Input!$C$10/100))</f>
        <v>0</v>
      </c>
      <c r="L524" s="69" t="n">
        <f aca="false">$E524+$F524+$G524+$H524+$I524+$J524+$K524</f>
        <v>-1082.55348216957</v>
      </c>
    </row>
    <row r="525" customFormat="false" ht="12.8" hidden="false" customHeight="false" outlineLevel="0" collapsed="false">
      <c r="A525" s="67" t="n">
        <v>521</v>
      </c>
      <c r="B525" s="68" t="n">
        <f aca="false">EOMONTH(Input!$C$7,A525)</f>
        <v>58775</v>
      </c>
      <c r="C525" s="67" t="n">
        <f aca="false">DATEDIF(Input!$C$23,$B525,"Y")</f>
        <v>83</v>
      </c>
      <c r="E525" s="69" t="n">
        <f aca="false">IF($B525&gt;Input!$C$28,0,Input!$C$24*(1+Input!$C$26/100)^(DATEDIF(Input!$C$7,$B525,"Y")))</f>
        <v>0</v>
      </c>
      <c r="F525" s="69" t="n">
        <f aca="false">-1*($E525*(Input!$C$11/100))</f>
        <v>-0</v>
      </c>
      <c r="G525" s="69" t="n">
        <f aca="false">-1*($E525*(Input!$C$12/100))</f>
        <v>-0</v>
      </c>
      <c r="H525" s="69" t="n">
        <f aca="false">IF($B525&gt;Input!$C$28,2*(Input!$C$27*(1+Input!$C$14/100)^(DATEDIF(Input!$C$7,$B525,"Y"))),(Input!$C$27*(1+Input!$C$14/100)^(DATEDIF(Input!$C$7,$B525,"Y"))))</f>
        <v>-1082.55348216957</v>
      </c>
      <c r="I525" s="69" t="n">
        <f aca="false">IF($B525&gt;Input!$C$28,0,IF($E525*(Input!$C$32/100)&gt;(Input!$C$13/12),-1*(Input!$C$13/12),-1*$E525*(Input!$C$32/100)))</f>
        <v>0</v>
      </c>
      <c r="J525" s="69" t="n">
        <f aca="false">IF($B525&gt;Input!$C$28,0,(-1)*($E525+$H525+$I525)*(Input!$C$9/100))</f>
        <v>0</v>
      </c>
      <c r="K525" s="69" t="n">
        <f aca="false">IF($B525&gt;Input!$C$28,0,(-1)*($E525+$H525+$I525)*(Input!$C$10/100))</f>
        <v>0</v>
      </c>
      <c r="L525" s="69" t="n">
        <f aca="false">$E525+$F525+$G525+$H525+$I525+$J525+$K525</f>
        <v>-1082.55348216957</v>
      </c>
    </row>
    <row r="526" customFormat="false" ht="12.8" hidden="false" customHeight="false" outlineLevel="0" collapsed="false">
      <c r="A526" s="67" t="n">
        <v>522</v>
      </c>
      <c r="B526" s="68" t="n">
        <f aca="false">EOMONTH(Input!$C$7,A526)</f>
        <v>58806</v>
      </c>
      <c r="C526" s="67" t="n">
        <f aca="false">DATEDIF(Input!$C$23,$B526,"Y")</f>
        <v>83</v>
      </c>
      <c r="E526" s="69" t="n">
        <f aca="false">IF($B526&gt;Input!$C$28,0,Input!$C$24*(1+Input!$C$26/100)^(DATEDIF(Input!$C$7,$B526,"Y")))</f>
        <v>0</v>
      </c>
      <c r="F526" s="69" t="n">
        <f aca="false">-1*($E526*(Input!$C$11/100))</f>
        <v>-0</v>
      </c>
      <c r="G526" s="69" t="n">
        <f aca="false">-1*($E526*(Input!$C$12/100))</f>
        <v>-0</v>
      </c>
      <c r="H526" s="69" t="n">
        <f aca="false">IF($B526&gt;Input!$C$28,2*(Input!$C$27*(1+Input!$C$14/100)^(DATEDIF(Input!$C$7,$B526,"Y"))),(Input!$C$27*(1+Input!$C$14/100)^(DATEDIF(Input!$C$7,$B526,"Y"))))</f>
        <v>-1082.55348216957</v>
      </c>
      <c r="I526" s="69" t="n">
        <f aca="false">IF($B526&gt;Input!$C$28,0,IF($E526*(Input!$C$32/100)&gt;(Input!$C$13/12),-1*(Input!$C$13/12),-1*$E526*(Input!$C$32/100)))</f>
        <v>0</v>
      </c>
      <c r="J526" s="69" t="n">
        <f aca="false">IF($B526&gt;Input!$C$28,0,(-1)*($E526+$H526+$I526)*(Input!$C$9/100))</f>
        <v>0</v>
      </c>
      <c r="K526" s="69" t="n">
        <f aca="false">IF($B526&gt;Input!$C$28,0,(-1)*($E526+$H526+$I526)*(Input!$C$10/100))</f>
        <v>0</v>
      </c>
      <c r="L526" s="69" t="n">
        <f aca="false">$E526+$F526+$G526+$H526+$I526+$J526+$K526</f>
        <v>-1082.55348216957</v>
      </c>
    </row>
    <row r="527" customFormat="false" ht="12.8" hidden="false" customHeight="false" outlineLevel="0" collapsed="false">
      <c r="A527" s="67" t="n">
        <v>523</v>
      </c>
      <c r="B527" s="68" t="n">
        <f aca="false">EOMONTH(Input!$C$7,A527)</f>
        <v>58837</v>
      </c>
      <c r="C527" s="67" t="n">
        <f aca="false">DATEDIF(Input!$C$23,$B527,"Y")</f>
        <v>83</v>
      </c>
      <c r="E527" s="69" t="n">
        <f aca="false">IF($B527&gt;Input!$C$28,0,Input!$C$24*(1+Input!$C$26/100)^(DATEDIF(Input!$C$7,$B527,"Y")))</f>
        <v>0</v>
      </c>
      <c r="F527" s="69" t="n">
        <f aca="false">-1*($E527*(Input!$C$11/100))</f>
        <v>-0</v>
      </c>
      <c r="G527" s="69" t="n">
        <f aca="false">-1*($E527*(Input!$C$12/100))</f>
        <v>-0</v>
      </c>
      <c r="H527" s="69" t="n">
        <f aca="false">IF($B527&gt;Input!$C$28,2*(Input!$C$27*(1+Input!$C$14/100)^(DATEDIF(Input!$C$7,$B527,"Y"))),(Input!$C$27*(1+Input!$C$14/100)^(DATEDIF(Input!$C$7,$B527,"Y"))))</f>
        <v>-1082.55348216957</v>
      </c>
      <c r="I527" s="69" t="n">
        <f aca="false">IF($B527&gt;Input!$C$28,0,IF($E527*(Input!$C$32/100)&gt;(Input!$C$13/12),-1*(Input!$C$13/12),-1*$E527*(Input!$C$32/100)))</f>
        <v>0</v>
      </c>
      <c r="J527" s="69" t="n">
        <f aca="false">IF($B527&gt;Input!$C$28,0,(-1)*($E527+$H527+$I527)*(Input!$C$9/100))</f>
        <v>0</v>
      </c>
      <c r="K527" s="69" t="n">
        <f aca="false">IF($B527&gt;Input!$C$28,0,(-1)*($E527+$H527+$I527)*(Input!$C$10/100))</f>
        <v>0</v>
      </c>
      <c r="L527" s="69" t="n">
        <f aca="false">$E527+$F527+$G527+$H527+$I527+$J527+$K527</f>
        <v>-1082.55348216957</v>
      </c>
    </row>
    <row r="528" customFormat="false" ht="12.8" hidden="false" customHeight="false" outlineLevel="0" collapsed="false">
      <c r="A528" s="67" t="n">
        <v>524</v>
      </c>
      <c r="B528" s="68" t="n">
        <f aca="false">EOMONTH(Input!$C$7,A528)</f>
        <v>58865</v>
      </c>
      <c r="C528" s="67" t="n">
        <f aca="false">DATEDIF(Input!$C$23,$B528,"Y")</f>
        <v>83</v>
      </c>
      <c r="E528" s="69" t="n">
        <f aca="false">IF($B528&gt;Input!$C$28,0,Input!$C$24*(1+Input!$C$26/100)^(DATEDIF(Input!$C$7,$B528,"Y")))</f>
        <v>0</v>
      </c>
      <c r="F528" s="69" t="n">
        <f aca="false">-1*($E528*(Input!$C$11/100))</f>
        <v>-0</v>
      </c>
      <c r="G528" s="69" t="n">
        <f aca="false">-1*($E528*(Input!$C$12/100))</f>
        <v>-0</v>
      </c>
      <c r="H528" s="69" t="n">
        <f aca="false">IF($B528&gt;Input!$C$28,2*(Input!$C$27*(1+Input!$C$14/100)^(DATEDIF(Input!$C$7,$B528,"Y"))),(Input!$C$27*(1+Input!$C$14/100)^(DATEDIF(Input!$C$7,$B528,"Y"))))</f>
        <v>-1082.55348216957</v>
      </c>
      <c r="I528" s="69" t="n">
        <f aca="false">IF($B528&gt;Input!$C$28,0,IF($E528*(Input!$C$32/100)&gt;(Input!$C$13/12),-1*(Input!$C$13/12),-1*$E528*(Input!$C$32/100)))</f>
        <v>0</v>
      </c>
      <c r="J528" s="69" t="n">
        <f aca="false">IF($B528&gt;Input!$C$28,0,(-1)*($E528+$H528+$I528)*(Input!$C$9/100))</f>
        <v>0</v>
      </c>
      <c r="K528" s="69" t="n">
        <f aca="false">IF($B528&gt;Input!$C$28,0,(-1)*($E528+$H528+$I528)*(Input!$C$10/100))</f>
        <v>0</v>
      </c>
      <c r="L528" s="69" t="n">
        <f aca="false">$E528+$F528+$G528+$H528+$I528+$J528+$K528</f>
        <v>-1082.55348216957</v>
      </c>
    </row>
    <row r="529" customFormat="false" ht="12.8" hidden="false" customHeight="false" outlineLevel="0" collapsed="false">
      <c r="A529" s="67" t="n">
        <v>525</v>
      </c>
      <c r="B529" s="68" t="n">
        <f aca="false">EOMONTH(Input!$C$7,A529)</f>
        <v>58896</v>
      </c>
      <c r="C529" s="67" t="n">
        <f aca="false">DATEDIF(Input!$C$23,$B529,"Y")</f>
        <v>83</v>
      </c>
      <c r="E529" s="69" t="n">
        <f aca="false">IF($B529&gt;Input!$C$28,0,Input!$C$24*(1+Input!$C$26/100)^(DATEDIF(Input!$C$7,$B529,"Y")))</f>
        <v>0</v>
      </c>
      <c r="F529" s="69" t="n">
        <f aca="false">-1*($E529*(Input!$C$11/100))</f>
        <v>-0</v>
      </c>
      <c r="G529" s="69" t="n">
        <f aca="false">-1*($E529*(Input!$C$12/100))</f>
        <v>-0</v>
      </c>
      <c r="H529" s="69" t="n">
        <f aca="false">IF($B529&gt;Input!$C$28,2*(Input!$C$27*(1+Input!$C$14/100)^(DATEDIF(Input!$C$7,$B529,"Y"))),(Input!$C$27*(1+Input!$C$14/100)^(DATEDIF(Input!$C$7,$B529,"Y"))))</f>
        <v>-1082.55348216957</v>
      </c>
      <c r="I529" s="69" t="n">
        <f aca="false">IF($B529&gt;Input!$C$28,0,IF($E529*(Input!$C$32/100)&gt;(Input!$C$13/12),-1*(Input!$C$13/12),-1*$E529*(Input!$C$32/100)))</f>
        <v>0</v>
      </c>
      <c r="J529" s="69" t="n">
        <f aca="false">IF($B529&gt;Input!$C$28,0,(-1)*($E529+$H529+$I529)*(Input!$C$9/100))</f>
        <v>0</v>
      </c>
      <c r="K529" s="69" t="n">
        <f aca="false">IF($B529&gt;Input!$C$28,0,(-1)*($E529+$H529+$I529)*(Input!$C$10/100))</f>
        <v>0</v>
      </c>
      <c r="L529" s="69" t="n">
        <f aca="false">$E529+$F529+$G529+$H529+$I529+$J529+$K529</f>
        <v>-1082.55348216957</v>
      </c>
    </row>
    <row r="530" customFormat="false" ht="12.8" hidden="false" customHeight="false" outlineLevel="0" collapsed="false">
      <c r="A530" s="67" t="n">
        <v>526</v>
      </c>
      <c r="B530" s="68" t="n">
        <f aca="false">EOMONTH(Input!$C$7,A530)</f>
        <v>58926</v>
      </c>
      <c r="C530" s="67" t="n">
        <f aca="false">DATEDIF(Input!$C$23,$B530,"Y")</f>
        <v>83</v>
      </c>
      <c r="E530" s="69" t="n">
        <f aca="false">IF($B530&gt;Input!$C$28,0,Input!$C$24*(1+Input!$C$26/100)^(DATEDIF(Input!$C$7,$B530,"Y")))</f>
        <v>0</v>
      </c>
      <c r="F530" s="69" t="n">
        <f aca="false">-1*($E530*(Input!$C$11/100))</f>
        <v>-0</v>
      </c>
      <c r="G530" s="69" t="n">
        <f aca="false">-1*($E530*(Input!$C$12/100))</f>
        <v>-0</v>
      </c>
      <c r="H530" s="69" t="n">
        <f aca="false">IF($B530&gt;Input!$C$28,2*(Input!$C$27*(1+Input!$C$14/100)^(DATEDIF(Input!$C$7,$B530,"Y"))),(Input!$C$27*(1+Input!$C$14/100)^(DATEDIF(Input!$C$7,$B530,"Y"))))</f>
        <v>-1082.55348216957</v>
      </c>
      <c r="I530" s="69" t="n">
        <f aca="false">IF($B530&gt;Input!$C$28,0,IF($E530*(Input!$C$32/100)&gt;(Input!$C$13/12),-1*(Input!$C$13/12),-1*$E530*(Input!$C$32/100)))</f>
        <v>0</v>
      </c>
      <c r="J530" s="69" t="n">
        <f aca="false">IF($B530&gt;Input!$C$28,0,(-1)*($E530+$H530+$I530)*(Input!$C$9/100))</f>
        <v>0</v>
      </c>
      <c r="K530" s="69" t="n">
        <f aca="false">IF($B530&gt;Input!$C$28,0,(-1)*($E530+$H530+$I530)*(Input!$C$10/100))</f>
        <v>0</v>
      </c>
      <c r="L530" s="69" t="n">
        <f aca="false">$E530+$F530+$G530+$H530+$I530+$J530+$K530</f>
        <v>-1082.55348216957</v>
      </c>
    </row>
    <row r="531" customFormat="false" ht="12.8" hidden="false" customHeight="false" outlineLevel="0" collapsed="false">
      <c r="A531" s="67" t="n">
        <v>527</v>
      </c>
      <c r="B531" s="68" t="n">
        <f aca="false">EOMONTH(Input!$C$7,A531)</f>
        <v>58957</v>
      </c>
      <c r="C531" s="67" t="n">
        <f aca="false">DATEDIF(Input!$C$23,$B531,"Y")</f>
        <v>84</v>
      </c>
      <c r="E531" s="69" t="n">
        <f aca="false">IF($B531&gt;Input!$C$28,0,Input!$C$24*(1+Input!$C$26/100)^(DATEDIF(Input!$C$7,$B531,"Y")))</f>
        <v>0</v>
      </c>
      <c r="F531" s="69" t="n">
        <f aca="false">-1*($E531*(Input!$C$11/100))</f>
        <v>-0</v>
      </c>
      <c r="G531" s="69" t="n">
        <f aca="false">-1*($E531*(Input!$C$12/100))</f>
        <v>-0</v>
      </c>
      <c r="H531" s="69" t="n">
        <f aca="false">IF($B531&gt;Input!$C$28,2*(Input!$C$27*(1+Input!$C$14/100)^(DATEDIF(Input!$C$7,$B531,"Y"))),(Input!$C$27*(1+Input!$C$14/100)^(DATEDIF(Input!$C$7,$B531,"Y"))))</f>
        <v>-1082.55348216957</v>
      </c>
      <c r="I531" s="69" t="n">
        <f aca="false">IF($B531&gt;Input!$C$28,0,IF($E531*(Input!$C$32/100)&gt;(Input!$C$13/12),-1*(Input!$C$13/12),-1*$E531*(Input!$C$32/100)))</f>
        <v>0</v>
      </c>
      <c r="J531" s="69" t="n">
        <f aca="false">IF($B531&gt;Input!$C$28,0,(-1)*($E531+$H531+$I531)*(Input!$C$9/100))</f>
        <v>0</v>
      </c>
      <c r="K531" s="69" t="n">
        <f aca="false">IF($B531&gt;Input!$C$28,0,(-1)*($E531+$H531+$I531)*(Input!$C$10/100))</f>
        <v>0</v>
      </c>
      <c r="L531" s="69" t="n">
        <f aca="false">$E531+$F531+$G531+$H531+$I531+$J531+$K531</f>
        <v>-1082.55348216957</v>
      </c>
    </row>
    <row r="532" customFormat="false" ht="12.8" hidden="false" customHeight="false" outlineLevel="0" collapsed="false">
      <c r="A532" s="67" t="n">
        <v>528</v>
      </c>
      <c r="B532" s="68" t="n">
        <f aca="false">EOMONTH(Input!$C$7,A532)</f>
        <v>58987</v>
      </c>
      <c r="C532" s="67" t="n">
        <f aca="false">DATEDIF(Input!$C$23,$B532,"Y")</f>
        <v>84</v>
      </c>
      <c r="E532" s="69" t="n">
        <f aca="false">IF($B532&gt;Input!$C$28,0,Input!$C$24*(1+Input!$C$26/100)^(DATEDIF(Input!$C$7,$B532,"Y")))</f>
        <v>0</v>
      </c>
      <c r="F532" s="69" t="n">
        <f aca="false">-1*($E532*(Input!$C$11/100))</f>
        <v>-0</v>
      </c>
      <c r="G532" s="69" t="n">
        <f aca="false">-1*($E532*(Input!$C$12/100))</f>
        <v>-0</v>
      </c>
      <c r="H532" s="69" t="n">
        <f aca="false">IF($B532&gt;Input!$C$28,2*(Input!$C$27*(1+Input!$C$14/100)^(DATEDIF(Input!$C$7,$B532,"Y"))),(Input!$C$27*(1+Input!$C$14/100)^(DATEDIF(Input!$C$7,$B532,"Y"))))</f>
        <v>-1104.20455181296</v>
      </c>
      <c r="I532" s="69" t="n">
        <f aca="false">IF($B532&gt;Input!$C$28,0,IF($E532*(Input!$C$32/100)&gt;(Input!$C$13/12),-1*(Input!$C$13/12),-1*$E532*(Input!$C$32/100)))</f>
        <v>0</v>
      </c>
      <c r="J532" s="69" t="n">
        <f aca="false">IF($B532&gt;Input!$C$28,0,(-1)*($E532+$H532+$I532)*(Input!$C$9/100))</f>
        <v>0</v>
      </c>
      <c r="K532" s="69" t="n">
        <f aca="false">IF($B532&gt;Input!$C$28,0,(-1)*($E532+$H532+$I532)*(Input!$C$10/100))</f>
        <v>0</v>
      </c>
      <c r="L532" s="69" t="n">
        <f aca="false">$E532+$F532+$G532+$H532+$I532+$J532+$K532</f>
        <v>-1104.20455181296</v>
      </c>
    </row>
    <row r="533" customFormat="false" ht="12.8" hidden="false" customHeight="false" outlineLevel="0" collapsed="false">
      <c r="A533" s="67" t="n">
        <v>529</v>
      </c>
      <c r="B533" s="68" t="n">
        <f aca="false">EOMONTH(Input!$C$7,A533)</f>
        <v>59018</v>
      </c>
      <c r="C533" s="67" t="n">
        <f aca="false">DATEDIF(Input!$C$23,$B533,"Y")</f>
        <v>84</v>
      </c>
      <c r="E533" s="69" t="n">
        <f aca="false">IF($B533&gt;Input!$C$28,0,Input!$C$24*(1+Input!$C$26/100)^(DATEDIF(Input!$C$7,$B533,"Y")))</f>
        <v>0</v>
      </c>
      <c r="F533" s="69" t="n">
        <f aca="false">-1*($E533*(Input!$C$11/100))</f>
        <v>-0</v>
      </c>
      <c r="G533" s="69" t="n">
        <f aca="false">-1*($E533*(Input!$C$12/100))</f>
        <v>-0</v>
      </c>
      <c r="H533" s="69" t="n">
        <f aca="false">IF($B533&gt;Input!$C$28,2*(Input!$C$27*(1+Input!$C$14/100)^(DATEDIF(Input!$C$7,$B533,"Y"))),(Input!$C$27*(1+Input!$C$14/100)^(DATEDIF(Input!$C$7,$B533,"Y"))))</f>
        <v>-1104.20455181296</v>
      </c>
      <c r="I533" s="69" t="n">
        <f aca="false">IF($B533&gt;Input!$C$28,0,IF($E533*(Input!$C$32/100)&gt;(Input!$C$13/12),-1*(Input!$C$13/12),-1*$E533*(Input!$C$32/100)))</f>
        <v>0</v>
      </c>
      <c r="J533" s="69" t="n">
        <f aca="false">IF($B533&gt;Input!$C$28,0,(-1)*($E533+$H533+$I533)*(Input!$C$9/100))</f>
        <v>0</v>
      </c>
      <c r="K533" s="69" t="n">
        <f aca="false">IF($B533&gt;Input!$C$28,0,(-1)*($E533+$H533+$I533)*(Input!$C$10/100))</f>
        <v>0</v>
      </c>
      <c r="L533" s="69" t="n">
        <f aca="false">$E533+$F533+$G533+$H533+$I533+$J533+$K533</f>
        <v>-1104.20455181296</v>
      </c>
    </row>
    <row r="534" customFormat="false" ht="12.8" hidden="false" customHeight="false" outlineLevel="0" collapsed="false">
      <c r="A534" s="67" t="n">
        <v>530</v>
      </c>
      <c r="B534" s="68" t="n">
        <f aca="false">EOMONTH(Input!$C$7,A534)</f>
        <v>59049</v>
      </c>
      <c r="C534" s="67" t="n">
        <f aca="false">DATEDIF(Input!$C$23,$B534,"Y")</f>
        <v>84</v>
      </c>
      <c r="E534" s="69" t="n">
        <f aca="false">IF($B534&gt;Input!$C$28,0,Input!$C$24*(1+Input!$C$26/100)^(DATEDIF(Input!$C$7,$B534,"Y")))</f>
        <v>0</v>
      </c>
      <c r="F534" s="69" t="n">
        <f aca="false">-1*($E534*(Input!$C$11/100))</f>
        <v>-0</v>
      </c>
      <c r="G534" s="69" t="n">
        <f aca="false">-1*($E534*(Input!$C$12/100))</f>
        <v>-0</v>
      </c>
      <c r="H534" s="69" t="n">
        <f aca="false">IF($B534&gt;Input!$C$28,2*(Input!$C$27*(1+Input!$C$14/100)^(DATEDIF(Input!$C$7,$B534,"Y"))),(Input!$C$27*(1+Input!$C$14/100)^(DATEDIF(Input!$C$7,$B534,"Y"))))</f>
        <v>-1104.20455181296</v>
      </c>
      <c r="I534" s="69" t="n">
        <f aca="false">IF($B534&gt;Input!$C$28,0,IF($E534*(Input!$C$32/100)&gt;(Input!$C$13/12),-1*(Input!$C$13/12),-1*$E534*(Input!$C$32/100)))</f>
        <v>0</v>
      </c>
      <c r="J534" s="69" t="n">
        <f aca="false">IF($B534&gt;Input!$C$28,0,(-1)*($E534+$H534+$I534)*(Input!$C$9/100))</f>
        <v>0</v>
      </c>
      <c r="K534" s="69" t="n">
        <f aca="false">IF($B534&gt;Input!$C$28,0,(-1)*($E534+$H534+$I534)*(Input!$C$10/100))</f>
        <v>0</v>
      </c>
      <c r="L534" s="69" t="n">
        <f aca="false">$E534+$F534+$G534+$H534+$I534+$J534+$K534</f>
        <v>-1104.20455181296</v>
      </c>
    </row>
    <row r="535" customFormat="false" ht="12.8" hidden="false" customHeight="false" outlineLevel="0" collapsed="false">
      <c r="A535" s="67" t="n">
        <v>531</v>
      </c>
      <c r="B535" s="68" t="n">
        <f aca="false">EOMONTH(Input!$C$7,A535)</f>
        <v>59079</v>
      </c>
      <c r="C535" s="67" t="n">
        <f aca="false">DATEDIF(Input!$C$23,$B535,"Y")</f>
        <v>84</v>
      </c>
      <c r="E535" s="69" t="n">
        <f aca="false">IF($B535&gt;Input!$C$28,0,Input!$C$24*(1+Input!$C$26/100)^(DATEDIF(Input!$C$7,$B535,"Y")))</f>
        <v>0</v>
      </c>
      <c r="F535" s="69" t="n">
        <f aca="false">-1*($E535*(Input!$C$11/100))</f>
        <v>-0</v>
      </c>
      <c r="G535" s="69" t="n">
        <f aca="false">-1*($E535*(Input!$C$12/100))</f>
        <v>-0</v>
      </c>
      <c r="H535" s="69" t="n">
        <f aca="false">IF($B535&gt;Input!$C$28,2*(Input!$C$27*(1+Input!$C$14/100)^(DATEDIF(Input!$C$7,$B535,"Y"))),(Input!$C$27*(1+Input!$C$14/100)^(DATEDIF(Input!$C$7,$B535,"Y"))))</f>
        <v>-1104.20455181296</v>
      </c>
      <c r="I535" s="69" t="n">
        <f aca="false">IF($B535&gt;Input!$C$28,0,IF($E535*(Input!$C$32/100)&gt;(Input!$C$13/12),-1*(Input!$C$13/12),-1*$E535*(Input!$C$32/100)))</f>
        <v>0</v>
      </c>
      <c r="J535" s="69" t="n">
        <f aca="false">IF($B535&gt;Input!$C$28,0,(-1)*($E535+$H535+$I535)*(Input!$C$9/100))</f>
        <v>0</v>
      </c>
      <c r="K535" s="69" t="n">
        <f aca="false">IF($B535&gt;Input!$C$28,0,(-1)*($E535+$H535+$I535)*(Input!$C$10/100))</f>
        <v>0</v>
      </c>
      <c r="L535" s="69" t="n">
        <f aca="false">$E535+$F535+$G535+$H535+$I535+$J535+$K535</f>
        <v>-1104.20455181296</v>
      </c>
    </row>
    <row r="536" customFormat="false" ht="12.8" hidden="false" customHeight="false" outlineLevel="0" collapsed="false">
      <c r="A536" s="67" t="n">
        <v>532</v>
      </c>
      <c r="B536" s="68" t="n">
        <f aca="false">EOMONTH(Input!$C$7,A536)</f>
        <v>59110</v>
      </c>
      <c r="C536" s="67" t="n">
        <f aca="false">DATEDIF(Input!$C$23,$B536,"Y")</f>
        <v>84</v>
      </c>
      <c r="E536" s="69" t="n">
        <f aca="false">IF($B536&gt;Input!$C$28,0,Input!$C$24*(1+Input!$C$26/100)^(DATEDIF(Input!$C$7,$B536,"Y")))</f>
        <v>0</v>
      </c>
      <c r="F536" s="69" t="n">
        <f aca="false">-1*($E536*(Input!$C$11/100))</f>
        <v>-0</v>
      </c>
      <c r="G536" s="69" t="n">
        <f aca="false">-1*($E536*(Input!$C$12/100))</f>
        <v>-0</v>
      </c>
      <c r="H536" s="69" t="n">
        <f aca="false">IF($B536&gt;Input!$C$28,2*(Input!$C$27*(1+Input!$C$14/100)^(DATEDIF(Input!$C$7,$B536,"Y"))),(Input!$C$27*(1+Input!$C$14/100)^(DATEDIF(Input!$C$7,$B536,"Y"))))</f>
        <v>-1104.20455181296</v>
      </c>
      <c r="I536" s="69" t="n">
        <f aca="false">IF($B536&gt;Input!$C$28,0,IF($E536*(Input!$C$32/100)&gt;(Input!$C$13/12),-1*(Input!$C$13/12),-1*$E536*(Input!$C$32/100)))</f>
        <v>0</v>
      </c>
      <c r="J536" s="69" t="n">
        <f aca="false">IF($B536&gt;Input!$C$28,0,(-1)*($E536+$H536+$I536)*(Input!$C$9/100))</f>
        <v>0</v>
      </c>
      <c r="K536" s="69" t="n">
        <f aca="false">IF($B536&gt;Input!$C$28,0,(-1)*($E536+$H536+$I536)*(Input!$C$10/100))</f>
        <v>0</v>
      </c>
      <c r="L536" s="69" t="n">
        <f aca="false">$E536+$F536+$G536+$H536+$I536+$J536+$K536</f>
        <v>-1104.20455181296</v>
      </c>
    </row>
    <row r="537" customFormat="false" ht="12.8" hidden="false" customHeight="false" outlineLevel="0" collapsed="false">
      <c r="A537" s="67" t="n">
        <v>533</v>
      </c>
      <c r="B537" s="68" t="n">
        <f aca="false">EOMONTH(Input!$C$7,A537)</f>
        <v>59140</v>
      </c>
      <c r="C537" s="67" t="n">
        <f aca="false">DATEDIF(Input!$C$23,$B537,"Y")</f>
        <v>84</v>
      </c>
      <c r="E537" s="69" t="n">
        <f aca="false">IF($B537&gt;Input!$C$28,0,Input!$C$24*(1+Input!$C$26/100)^(DATEDIF(Input!$C$7,$B537,"Y")))</f>
        <v>0</v>
      </c>
      <c r="F537" s="69" t="n">
        <f aca="false">-1*($E537*(Input!$C$11/100))</f>
        <v>-0</v>
      </c>
      <c r="G537" s="69" t="n">
        <f aca="false">-1*($E537*(Input!$C$12/100))</f>
        <v>-0</v>
      </c>
      <c r="H537" s="69" t="n">
        <f aca="false">IF($B537&gt;Input!$C$28,2*(Input!$C$27*(1+Input!$C$14/100)^(DATEDIF(Input!$C$7,$B537,"Y"))),(Input!$C$27*(1+Input!$C$14/100)^(DATEDIF(Input!$C$7,$B537,"Y"))))</f>
        <v>-1104.20455181296</v>
      </c>
      <c r="I537" s="69" t="n">
        <f aca="false">IF($B537&gt;Input!$C$28,0,IF($E537*(Input!$C$32/100)&gt;(Input!$C$13/12),-1*(Input!$C$13/12),-1*$E537*(Input!$C$32/100)))</f>
        <v>0</v>
      </c>
      <c r="J537" s="69" t="n">
        <f aca="false">IF($B537&gt;Input!$C$28,0,(-1)*($E537+$H537+$I537)*(Input!$C$9/100))</f>
        <v>0</v>
      </c>
      <c r="K537" s="69" t="n">
        <f aca="false">IF($B537&gt;Input!$C$28,0,(-1)*($E537+$H537+$I537)*(Input!$C$10/100))</f>
        <v>0</v>
      </c>
      <c r="L537" s="69" t="n">
        <f aca="false">$E537+$F537+$G537+$H537+$I537+$J537+$K537</f>
        <v>-1104.20455181296</v>
      </c>
    </row>
    <row r="538" customFormat="false" ht="12.8" hidden="false" customHeight="false" outlineLevel="0" collapsed="false">
      <c r="A538" s="67" t="n">
        <v>534</v>
      </c>
      <c r="B538" s="68" t="n">
        <f aca="false">EOMONTH(Input!$C$7,A538)</f>
        <v>59171</v>
      </c>
      <c r="C538" s="67" t="n">
        <f aca="false">DATEDIF(Input!$C$23,$B538,"Y")</f>
        <v>84</v>
      </c>
      <c r="E538" s="69" t="n">
        <f aca="false">IF($B538&gt;Input!$C$28,0,Input!$C$24*(1+Input!$C$26/100)^(DATEDIF(Input!$C$7,$B538,"Y")))</f>
        <v>0</v>
      </c>
      <c r="F538" s="69" t="n">
        <f aca="false">-1*($E538*(Input!$C$11/100))</f>
        <v>-0</v>
      </c>
      <c r="G538" s="69" t="n">
        <f aca="false">-1*($E538*(Input!$C$12/100))</f>
        <v>-0</v>
      </c>
      <c r="H538" s="69" t="n">
        <f aca="false">IF($B538&gt;Input!$C$28,2*(Input!$C$27*(1+Input!$C$14/100)^(DATEDIF(Input!$C$7,$B538,"Y"))),(Input!$C$27*(1+Input!$C$14/100)^(DATEDIF(Input!$C$7,$B538,"Y"))))</f>
        <v>-1104.20455181296</v>
      </c>
      <c r="I538" s="69" t="n">
        <f aca="false">IF($B538&gt;Input!$C$28,0,IF($E538*(Input!$C$32/100)&gt;(Input!$C$13/12),-1*(Input!$C$13/12),-1*$E538*(Input!$C$32/100)))</f>
        <v>0</v>
      </c>
      <c r="J538" s="69" t="n">
        <f aca="false">IF($B538&gt;Input!$C$28,0,(-1)*($E538+$H538+$I538)*(Input!$C$9/100))</f>
        <v>0</v>
      </c>
      <c r="K538" s="69" t="n">
        <f aca="false">IF($B538&gt;Input!$C$28,0,(-1)*($E538+$H538+$I538)*(Input!$C$10/100))</f>
        <v>0</v>
      </c>
      <c r="L538" s="69" t="n">
        <f aca="false">$E538+$F538+$G538+$H538+$I538+$J538+$K538</f>
        <v>-1104.20455181296</v>
      </c>
    </row>
    <row r="539" customFormat="false" ht="12.8" hidden="false" customHeight="false" outlineLevel="0" collapsed="false">
      <c r="A539" s="67" t="n">
        <v>535</v>
      </c>
      <c r="B539" s="68" t="n">
        <f aca="false">EOMONTH(Input!$C$7,A539)</f>
        <v>59202</v>
      </c>
      <c r="C539" s="67" t="n">
        <f aca="false">DATEDIF(Input!$C$23,$B539,"Y")</f>
        <v>84</v>
      </c>
      <c r="E539" s="69" t="n">
        <f aca="false">IF($B539&gt;Input!$C$28,0,Input!$C$24*(1+Input!$C$26/100)^(DATEDIF(Input!$C$7,$B539,"Y")))</f>
        <v>0</v>
      </c>
      <c r="F539" s="69" t="n">
        <f aca="false">-1*($E539*(Input!$C$11/100))</f>
        <v>-0</v>
      </c>
      <c r="G539" s="69" t="n">
        <f aca="false">-1*($E539*(Input!$C$12/100))</f>
        <v>-0</v>
      </c>
      <c r="H539" s="69" t="n">
        <f aca="false">IF($B539&gt;Input!$C$28,2*(Input!$C$27*(1+Input!$C$14/100)^(DATEDIF(Input!$C$7,$B539,"Y"))),(Input!$C$27*(1+Input!$C$14/100)^(DATEDIF(Input!$C$7,$B539,"Y"))))</f>
        <v>-1104.20455181296</v>
      </c>
      <c r="I539" s="69" t="n">
        <f aca="false">IF($B539&gt;Input!$C$28,0,IF($E539*(Input!$C$32/100)&gt;(Input!$C$13/12),-1*(Input!$C$13/12),-1*$E539*(Input!$C$32/100)))</f>
        <v>0</v>
      </c>
      <c r="J539" s="69" t="n">
        <f aca="false">IF($B539&gt;Input!$C$28,0,(-1)*($E539+$H539+$I539)*(Input!$C$9/100))</f>
        <v>0</v>
      </c>
      <c r="K539" s="69" t="n">
        <f aca="false">IF($B539&gt;Input!$C$28,0,(-1)*($E539+$H539+$I539)*(Input!$C$10/100))</f>
        <v>0</v>
      </c>
      <c r="L539" s="69" t="n">
        <f aca="false">$E539+$F539+$G539+$H539+$I539+$J539+$K539</f>
        <v>-1104.20455181296</v>
      </c>
    </row>
    <row r="540" customFormat="false" ht="12.8" hidden="false" customHeight="false" outlineLevel="0" collapsed="false">
      <c r="A540" s="67" t="n">
        <v>536</v>
      </c>
      <c r="B540" s="68" t="n">
        <f aca="false">EOMONTH(Input!$C$7,A540)</f>
        <v>59230</v>
      </c>
      <c r="C540" s="67" t="n">
        <f aca="false">DATEDIF(Input!$C$23,$B540,"Y")</f>
        <v>84</v>
      </c>
      <c r="E540" s="69" t="n">
        <f aca="false">IF($B540&gt;Input!$C$28,0,Input!$C$24*(1+Input!$C$26/100)^(DATEDIF(Input!$C$7,$B540,"Y")))</f>
        <v>0</v>
      </c>
      <c r="F540" s="69" t="n">
        <f aca="false">-1*($E540*(Input!$C$11/100))</f>
        <v>-0</v>
      </c>
      <c r="G540" s="69" t="n">
        <f aca="false">-1*($E540*(Input!$C$12/100))</f>
        <v>-0</v>
      </c>
      <c r="H540" s="69" t="n">
        <f aca="false">IF($B540&gt;Input!$C$28,2*(Input!$C$27*(1+Input!$C$14/100)^(DATEDIF(Input!$C$7,$B540,"Y"))),(Input!$C$27*(1+Input!$C$14/100)^(DATEDIF(Input!$C$7,$B540,"Y"))))</f>
        <v>-1104.20455181296</v>
      </c>
      <c r="I540" s="69" t="n">
        <f aca="false">IF($B540&gt;Input!$C$28,0,IF($E540*(Input!$C$32/100)&gt;(Input!$C$13/12),-1*(Input!$C$13/12),-1*$E540*(Input!$C$32/100)))</f>
        <v>0</v>
      </c>
      <c r="J540" s="69" t="n">
        <f aca="false">IF($B540&gt;Input!$C$28,0,(-1)*($E540+$H540+$I540)*(Input!$C$9/100))</f>
        <v>0</v>
      </c>
      <c r="K540" s="69" t="n">
        <f aca="false">IF($B540&gt;Input!$C$28,0,(-1)*($E540+$H540+$I540)*(Input!$C$10/100))</f>
        <v>0</v>
      </c>
      <c r="L540" s="69" t="n">
        <f aca="false">$E540+$F540+$G540+$H540+$I540+$J540+$K540</f>
        <v>-1104.20455181296</v>
      </c>
    </row>
    <row r="541" customFormat="false" ht="12.8" hidden="false" customHeight="false" outlineLevel="0" collapsed="false">
      <c r="A541" s="67" t="n">
        <v>537</v>
      </c>
      <c r="B541" s="68" t="n">
        <f aca="false">EOMONTH(Input!$C$7,A541)</f>
        <v>59261</v>
      </c>
      <c r="C541" s="67" t="n">
        <f aca="false">DATEDIF(Input!$C$23,$B541,"Y")</f>
        <v>84</v>
      </c>
      <c r="E541" s="69" t="n">
        <f aca="false">IF($B541&gt;Input!$C$28,0,Input!$C$24*(1+Input!$C$26/100)^(DATEDIF(Input!$C$7,$B541,"Y")))</f>
        <v>0</v>
      </c>
      <c r="F541" s="69" t="n">
        <f aca="false">-1*($E541*(Input!$C$11/100))</f>
        <v>-0</v>
      </c>
      <c r="G541" s="69" t="n">
        <f aca="false">-1*($E541*(Input!$C$12/100))</f>
        <v>-0</v>
      </c>
      <c r="H541" s="69" t="n">
        <f aca="false">IF($B541&gt;Input!$C$28,2*(Input!$C$27*(1+Input!$C$14/100)^(DATEDIF(Input!$C$7,$B541,"Y"))),(Input!$C$27*(1+Input!$C$14/100)^(DATEDIF(Input!$C$7,$B541,"Y"))))</f>
        <v>-1104.20455181296</v>
      </c>
      <c r="I541" s="69" t="n">
        <f aca="false">IF($B541&gt;Input!$C$28,0,IF($E541*(Input!$C$32/100)&gt;(Input!$C$13/12),-1*(Input!$C$13/12),-1*$E541*(Input!$C$32/100)))</f>
        <v>0</v>
      </c>
      <c r="J541" s="69" t="n">
        <f aca="false">IF($B541&gt;Input!$C$28,0,(-1)*($E541+$H541+$I541)*(Input!$C$9/100))</f>
        <v>0</v>
      </c>
      <c r="K541" s="69" t="n">
        <f aca="false">IF($B541&gt;Input!$C$28,0,(-1)*($E541+$H541+$I541)*(Input!$C$10/100))</f>
        <v>0</v>
      </c>
      <c r="L541" s="69" t="n">
        <f aca="false">$E541+$F541+$G541+$H541+$I541+$J541+$K541</f>
        <v>-1104.20455181296</v>
      </c>
    </row>
    <row r="542" customFormat="false" ht="12.8" hidden="false" customHeight="false" outlineLevel="0" collapsed="false">
      <c r="A542" s="67" t="n">
        <v>538</v>
      </c>
      <c r="B542" s="68" t="n">
        <f aca="false">EOMONTH(Input!$C$7,A542)</f>
        <v>59291</v>
      </c>
      <c r="C542" s="67" t="n">
        <f aca="false">DATEDIF(Input!$C$23,$B542,"Y")</f>
        <v>84</v>
      </c>
      <c r="E542" s="69" t="n">
        <f aca="false">IF($B542&gt;Input!$C$28,0,Input!$C$24*(1+Input!$C$26/100)^(DATEDIF(Input!$C$7,$B542,"Y")))</f>
        <v>0</v>
      </c>
      <c r="F542" s="69" t="n">
        <f aca="false">-1*($E542*(Input!$C$11/100))</f>
        <v>-0</v>
      </c>
      <c r="G542" s="69" t="n">
        <f aca="false">-1*($E542*(Input!$C$12/100))</f>
        <v>-0</v>
      </c>
      <c r="H542" s="69" t="n">
        <f aca="false">IF($B542&gt;Input!$C$28,2*(Input!$C$27*(1+Input!$C$14/100)^(DATEDIF(Input!$C$7,$B542,"Y"))),(Input!$C$27*(1+Input!$C$14/100)^(DATEDIF(Input!$C$7,$B542,"Y"))))</f>
        <v>-1104.20455181296</v>
      </c>
      <c r="I542" s="69" t="n">
        <f aca="false">IF($B542&gt;Input!$C$28,0,IF($E542*(Input!$C$32/100)&gt;(Input!$C$13/12),-1*(Input!$C$13/12),-1*$E542*(Input!$C$32/100)))</f>
        <v>0</v>
      </c>
      <c r="J542" s="69" t="n">
        <f aca="false">IF($B542&gt;Input!$C$28,0,(-1)*($E542+$H542+$I542)*(Input!$C$9/100))</f>
        <v>0</v>
      </c>
      <c r="K542" s="69" t="n">
        <f aca="false">IF($B542&gt;Input!$C$28,0,(-1)*($E542+$H542+$I542)*(Input!$C$10/100))</f>
        <v>0</v>
      </c>
      <c r="L542" s="69" t="n">
        <f aca="false">$E542+$F542+$G542+$H542+$I542+$J542+$K542</f>
        <v>-1104.20455181296</v>
      </c>
    </row>
    <row r="543" customFormat="false" ht="12.8" hidden="false" customHeight="false" outlineLevel="0" collapsed="false">
      <c r="A543" s="67" t="n">
        <v>539</v>
      </c>
      <c r="B543" s="68" t="n">
        <f aca="false">EOMONTH(Input!$C$7,A543)</f>
        <v>59322</v>
      </c>
      <c r="C543" s="67" t="n">
        <f aca="false">DATEDIF(Input!$C$23,$B543,"Y")</f>
        <v>85</v>
      </c>
      <c r="E543" s="69" t="n">
        <f aca="false">IF($B543&gt;Input!$C$28,0,Input!$C$24*(1+Input!$C$26/100)^(DATEDIF(Input!$C$7,$B543,"Y")))</f>
        <v>0</v>
      </c>
      <c r="F543" s="69" t="n">
        <f aca="false">-1*($E543*(Input!$C$11/100))</f>
        <v>-0</v>
      </c>
      <c r="G543" s="69" t="n">
        <f aca="false">-1*($E543*(Input!$C$12/100))</f>
        <v>-0</v>
      </c>
      <c r="H543" s="69" t="n">
        <f aca="false">IF($B543&gt;Input!$C$28,2*(Input!$C$27*(1+Input!$C$14/100)^(DATEDIF(Input!$C$7,$B543,"Y"))),(Input!$C$27*(1+Input!$C$14/100)^(DATEDIF(Input!$C$7,$B543,"Y"))))</f>
        <v>-1104.20455181296</v>
      </c>
      <c r="I543" s="69" t="n">
        <f aca="false">IF($B543&gt;Input!$C$28,0,IF($E543*(Input!$C$32/100)&gt;(Input!$C$13/12),-1*(Input!$C$13/12),-1*$E543*(Input!$C$32/100)))</f>
        <v>0</v>
      </c>
      <c r="J543" s="69" t="n">
        <f aca="false">IF($B543&gt;Input!$C$28,0,(-1)*($E543+$H543+$I543)*(Input!$C$9/100))</f>
        <v>0</v>
      </c>
      <c r="K543" s="69" t="n">
        <f aca="false">IF($B543&gt;Input!$C$28,0,(-1)*($E543+$H543+$I543)*(Input!$C$10/100))</f>
        <v>0</v>
      </c>
      <c r="L543" s="69" t="n">
        <f aca="false">$E543+$F543+$G543+$H543+$I543+$J543+$K543</f>
        <v>-1104.20455181296</v>
      </c>
    </row>
    <row r="544" customFormat="false" ht="12.8" hidden="false" customHeight="false" outlineLevel="0" collapsed="false">
      <c r="A544" s="67" t="n">
        <v>540</v>
      </c>
      <c r="B544" s="68" t="n">
        <f aca="false">EOMONTH(Input!$C$7,A544)</f>
        <v>59352</v>
      </c>
      <c r="C544" s="67" t="n">
        <f aca="false">DATEDIF(Input!$C$23,$B544,"Y")</f>
        <v>85</v>
      </c>
      <c r="E544" s="69" t="n">
        <f aca="false">IF($B544&gt;Input!$C$28,0,Input!$C$24*(1+Input!$C$26/100)^(DATEDIF(Input!$C$7,$B544,"Y")))</f>
        <v>0</v>
      </c>
      <c r="F544" s="69" t="n">
        <f aca="false">-1*($E544*(Input!$C$11/100))</f>
        <v>-0</v>
      </c>
      <c r="G544" s="69" t="n">
        <f aca="false">-1*($E544*(Input!$C$12/100))</f>
        <v>-0</v>
      </c>
      <c r="H544" s="69" t="n">
        <f aca="false">IF($B544&gt;Input!$C$28,2*(Input!$C$27*(1+Input!$C$14/100)^(DATEDIF(Input!$C$7,$B544,"Y"))),(Input!$C$27*(1+Input!$C$14/100)^(DATEDIF(Input!$C$7,$B544,"Y"))))</f>
        <v>-1126.28864284922</v>
      </c>
      <c r="I544" s="69" t="n">
        <f aca="false">IF($B544&gt;Input!$C$28,0,IF($E544*(Input!$C$32/100)&gt;(Input!$C$13/12),-1*(Input!$C$13/12),-1*$E544*(Input!$C$32/100)))</f>
        <v>0</v>
      </c>
      <c r="J544" s="69" t="n">
        <f aca="false">IF($B544&gt;Input!$C$28,0,(-1)*($E544+$H544+$I544)*(Input!$C$9/100))</f>
        <v>0</v>
      </c>
      <c r="K544" s="69" t="n">
        <f aca="false">IF($B544&gt;Input!$C$28,0,(-1)*($E544+$H544+$I544)*(Input!$C$10/100))</f>
        <v>0</v>
      </c>
      <c r="L544" s="69" t="n">
        <f aca="false">$E544+$F544+$G544+$H544+$I544+$J544+$K544</f>
        <v>-1126.28864284922</v>
      </c>
    </row>
    <row r="545" customFormat="false" ht="12.8" hidden="false" customHeight="false" outlineLevel="0" collapsed="false">
      <c r="A545" s="67" t="n">
        <v>541</v>
      </c>
      <c r="B545" s="68" t="n">
        <f aca="false">EOMONTH(Input!$C$7,A545)</f>
        <v>59383</v>
      </c>
      <c r="C545" s="67" t="n">
        <f aca="false">DATEDIF(Input!$C$23,$B545,"Y")</f>
        <v>85</v>
      </c>
      <c r="E545" s="69" t="n">
        <f aca="false">IF($B545&gt;Input!$C$28,0,Input!$C$24*(1+Input!$C$26/100)^(DATEDIF(Input!$C$7,$B545,"Y")))</f>
        <v>0</v>
      </c>
      <c r="F545" s="69" t="n">
        <f aca="false">-1*($E545*(Input!$C$11/100))</f>
        <v>-0</v>
      </c>
      <c r="G545" s="69" t="n">
        <f aca="false">-1*($E545*(Input!$C$12/100))</f>
        <v>-0</v>
      </c>
      <c r="H545" s="69" t="n">
        <f aca="false">IF($B545&gt;Input!$C$28,2*(Input!$C$27*(1+Input!$C$14/100)^(DATEDIF(Input!$C$7,$B545,"Y"))),(Input!$C$27*(1+Input!$C$14/100)^(DATEDIF(Input!$C$7,$B545,"Y"))))</f>
        <v>-1126.28864284922</v>
      </c>
      <c r="I545" s="69" t="n">
        <f aca="false">IF($B545&gt;Input!$C$28,0,IF($E545*(Input!$C$32/100)&gt;(Input!$C$13/12),-1*(Input!$C$13/12),-1*$E545*(Input!$C$32/100)))</f>
        <v>0</v>
      </c>
      <c r="J545" s="69" t="n">
        <f aca="false">IF($B545&gt;Input!$C$28,0,(-1)*($E545+$H545+$I545)*(Input!$C$9/100))</f>
        <v>0</v>
      </c>
      <c r="K545" s="69" t="n">
        <f aca="false">IF($B545&gt;Input!$C$28,0,(-1)*($E545+$H545+$I545)*(Input!$C$10/100))</f>
        <v>0</v>
      </c>
      <c r="L545" s="69" t="n">
        <f aca="false">$E545+$F545+$G545+$H545+$I545+$J545+$K545</f>
        <v>-1126.28864284922</v>
      </c>
    </row>
    <row r="546" customFormat="false" ht="12.8" hidden="false" customHeight="false" outlineLevel="0" collapsed="false">
      <c r="A546" s="67" t="n">
        <v>542</v>
      </c>
      <c r="B546" s="68" t="n">
        <f aca="false">EOMONTH(Input!$C$7,A546)</f>
        <v>59414</v>
      </c>
      <c r="C546" s="67" t="n">
        <f aca="false">DATEDIF(Input!$C$23,$B546,"Y")</f>
        <v>85</v>
      </c>
      <c r="E546" s="69" t="n">
        <f aca="false">IF($B546&gt;Input!$C$28,0,Input!$C$24*(1+Input!$C$26/100)^(DATEDIF(Input!$C$7,$B546,"Y")))</f>
        <v>0</v>
      </c>
      <c r="F546" s="69" t="n">
        <f aca="false">-1*($E546*(Input!$C$11/100))</f>
        <v>-0</v>
      </c>
      <c r="G546" s="69" t="n">
        <f aca="false">-1*($E546*(Input!$C$12/100))</f>
        <v>-0</v>
      </c>
      <c r="H546" s="69" t="n">
        <f aca="false">IF($B546&gt;Input!$C$28,2*(Input!$C$27*(1+Input!$C$14/100)^(DATEDIF(Input!$C$7,$B546,"Y"))),(Input!$C$27*(1+Input!$C$14/100)^(DATEDIF(Input!$C$7,$B546,"Y"))))</f>
        <v>-1126.28864284922</v>
      </c>
      <c r="I546" s="69" t="n">
        <f aca="false">IF($B546&gt;Input!$C$28,0,IF($E546*(Input!$C$32/100)&gt;(Input!$C$13/12),-1*(Input!$C$13/12),-1*$E546*(Input!$C$32/100)))</f>
        <v>0</v>
      </c>
      <c r="J546" s="69" t="n">
        <f aca="false">IF($B546&gt;Input!$C$28,0,(-1)*($E546+$H546+$I546)*(Input!$C$9/100))</f>
        <v>0</v>
      </c>
      <c r="K546" s="69" t="n">
        <f aca="false">IF($B546&gt;Input!$C$28,0,(-1)*($E546+$H546+$I546)*(Input!$C$10/100))</f>
        <v>0</v>
      </c>
      <c r="L546" s="69" t="n">
        <f aca="false">$E546+$F546+$G546+$H546+$I546+$J546+$K546</f>
        <v>-1126.28864284922</v>
      </c>
    </row>
    <row r="547" customFormat="false" ht="12.8" hidden="false" customHeight="false" outlineLevel="0" collapsed="false">
      <c r="A547" s="67" t="n">
        <v>543</v>
      </c>
      <c r="B547" s="68" t="n">
        <f aca="false">EOMONTH(Input!$C$7,A547)</f>
        <v>59444</v>
      </c>
      <c r="C547" s="67" t="n">
        <f aca="false">DATEDIF(Input!$C$23,$B547,"Y")</f>
        <v>85</v>
      </c>
      <c r="E547" s="69" t="n">
        <f aca="false">IF($B547&gt;Input!$C$28,0,Input!$C$24*(1+Input!$C$26/100)^(DATEDIF(Input!$C$7,$B547,"Y")))</f>
        <v>0</v>
      </c>
      <c r="F547" s="69" t="n">
        <f aca="false">-1*($E547*(Input!$C$11/100))</f>
        <v>-0</v>
      </c>
      <c r="G547" s="69" t="n">
        <f aca="false">-1*($E547*(Input!$C$12/100))</f>
        <v>-0</v>
      </c>
      <c r="H547" s="69" t="n">
        <f aca="false">IF($B547&gt;Input!$C$28,2*(Input!$C$27*(1+Input!$C$14/100)^(DATEDIF(Input!$C$7,$B547,"Y"))),(Input!$C$27*(1+Input!$C$14/100)^(DATEDIF(Input!$C$7,$B547,"Y"))))</f>
        <v>-1126.28864284922</v>
      </c>
      <c r="I547" s="69" t="n">
        <f aca="false">IF($B547&gt;Input!$C$28,0,IF($E547*(Input!$C$32/100)&gt;(Input!$C$13/12),-1*(Input!$C$13/12),-1*$E547*(Input!$C$32/100)))</f>
        <v>0</v>
      </c>
      <c r="J547" s="69" t="n">
        <f aca="false">IF($B547&gt;Input!$C$28,0,(-1)*($E547+$H547+$I547)*(Input!$C$9/100))</f>
        <v>0</v>
      </c>
      <c r="K547" s="69" t="n">
        <f aca="false">IF($B547&gt;Input!$C$28,0,(-1)*($E547+$H547+$I547)*(Input!$C$10/100))</f>
        <v>0</v>
      </c>
      <c r="L547" s="69" t="n">
        <f aca="false">$E547+$F547+$G547+$H547+$I547+$J547+$K547</f>
        <v>-1126.28864284922</v>
      </c>
    </row>
    <row r="548" customFormat="false" ht="12.8" hidden="false" customHeight="false" outlineLevel="0" collapsed="false">
      <c r="A548" s="67" t="n">
        <v>544</v>
      </c>
      <c r="B548" s="68" t="n">
        <f aca="false">EOMONTH(Input!$C$7,A548)</f>
        <v>59475</v>
      </c>
      <c r="C548" s="67" t="n">
        <f aca="false">DATEDIF(Input!$C$23,$B548,"Y")</f>
        <v>85</v>
      </c>
      <c r="E548" s="69" t="n">
        <f aca="false">IF($B548&gt;Input!$C$28,0,Input!$C$24*(1+Input!$C$26/100)^(DATEDIF(Input!$C$7,$B548,"Y")))</f>
        <v>0</v>
      </c>
      <c r="F548" s="69" t="n">
        <f aca="false">-1*($E548*(Input!$C$11/100))</f>
        <v>-0</v>
      </c>
      <c r="G548" s="69" t="n">
        <f aca="false">-1*($E548*(Input!$C$12/100))</f>
        <v>-0</v>
      </c>
      <c r="H548" s="69" t="n">
        <f aca="false">IF($B548&gt;Input!$C$28,2*(Input!$C$27*(1+Input!$C$14/100)^(DATEDIF(Input!$C$7,$B548,"Y"))),(Input!$C$27*(1+Input!$C$14/100)^(DATEDIF(Input!$C$7,$B548,"Y"))))</f>
        <v>-1126.28864284922</v>
      </c>
      <c r="I548" s="69" t="n">
        <f aca="false">IF($B548&gt;Input!$C$28,0,IF($E548*(Input!$C$32/100)&gt;(Input!$C$13/12),-1*(Input!$C$13/12),-1*$E548*(Input!$C$32/100)))</f>
        <v>0</v>
      </c>
      <c r="J548" s="69" t="n">
        <f aca="false">IF($B548&gt;Input!$C$28,0,(-1)*($E548+$H548+$I548)*(Input!$C$9/100))</f>
        <v>0</v>
      </c>
      <c r="K548" s="69" t="n">
        <f aca="false">IF($B548&gt;Input!$C$28,0,(-1)*($E548+$H548+$I548)*(Input!$C$10/100))</f>
        <v>0</v>
      </c>
      <c r="L548" s="69" t="n">
        <f aca="false">$E548+$F548+$G548+$H548+$I548+$J548+$K548</f>
        <v>-1126.28864284922</v>
      </c>
    </row>
    <row r="549" customFormat="false" ht="12.8" hidden="false" customHeight="false" outlineLevel="0" collapsed="false">
      <c r="A549" s="67" t="n">
        <v>545</v>
      </c>
      <c r="B549" s="68" t="n">
        <f aca="false">EOMONTH(Input!$C$7,A549)</f>
        <v>59505</v>
      </c>
      <c r="C549" s="67" t="n">
        <f aca="false">DATEDIF(Input!$C$23,$B549,"Y")</f>
        <v>85</v>
      </c>
      <c r="E549" s="69" t="n">
        <f aca="false">IF($B549&gt;Input!$C$28,0,Input!$C$24*(1+Input!$C$26/100)^(DATEDIF(Input!$C$7,$B549,"Y")))</f>
        <v>0</v>
      </c>
      <c r="F549" s="69" t="n">
        <f aca="false">-1*($E549*(Input!$C$11/100))</f>
        <v>-0</v>
      </c>
      <c r="G549" s="69" t="n">
        <f aca="false">-1*($E549*(Input!$C$12/100))</f>
        <v>-0</v>
      </c>
      <c r="H549" s="69" t="n">
        <f aca="false">IF($B549&gt;Input!$C$28,2*(Input!$C$27*(1+Input!$C$14/100)^(DATEDIF(Input!$C$7,$B549,"Y"))),(Input!$C$27*(1+Input!$C$14/100)^(DATEDIF(Input!$C$7,$B549,"Y"))))</f>
        <v>-1126.28864284922</v>
      </c>
      <c r="I549" s="69" t="n">
        <f aca="false">IF($B549&gt;Input!$C$28,0,IF($E549*(Input!$C$32/100)&gt;(Input!$C$13/12),-1*(Input!$C$13/12),-1*$E549*(Input!$C$32/100)))</f>
        <v>0</v>
      </c>
      <c r="J549" s="69" t="n">
        <f aca="false">IF($B549&gt;Input!$C$28,0,(-1)*($E549+$H549+$I549)*(Input!$C$9/100))</f>
        <v>0</v>
      </c>
      <c r="K549" s="69" t="n">
        <f aca="false">IF($B549&gt;Input!$C$28,0,(-1)*($E549+$H549+$I549)*(Input!$C$10/100))</f>
        <v>0</v>
      </c>
      <c r="L549" s="69" t="n">
        <f aca="false">$E549+$F549+$G549+$H549+$I549+$J549+$K549</f>
        <v>-1126.28864284922</v>
      </c>
    </row>
    <row r="550" customFormat="false" ht="12.8" hidden="false" customHeight="false" outlineLevel="0" collapsed="false">
      <c r="A550" s="67" t="n">
        <v>546</v>
      </c>
      <c r="B550" s="68" t="n">
        <f aca="false">EOMONTH(Input!$C$7,A550)</f>
        <v>59536</v>
      </c>
      <c r="C550" s="67" t="n">
        <f aca="false">DATEDIF(Input!$C$23,$B550,"Y")</f>
        <v>85</v>
      </c>
      <c r="E550" s="69" t="n">
        <f aca="false">IF($B550&gt;Input!$C$28,0,Input!$C$24*(1+Input!$C$26/100)^(DATEDIF(Input!$C$7,$B550,"Y")))</f>
        <v>0</v>
      </c>
      <c r="F550" s="69" t="n">
        <f aca="false">-1*($E550*(Input!$C$11/100))</f>
        <v>-0</v>
      </c>
      <c r="G550" s="69" t="n">
        <f aca="false">-1*($E550*(Input!$C$12/100))</f>
        <v>-0</v>
      </c>
      <c r="H550" s="69" t="n">
        <f aca="false">IF($B550&gt;Input!$C$28,2*(Input!$C$27*(1+Input!$C$14/100)^(DATEDIF(Input!$C$7,$B550,"Y"))),(Input!$C$27*(1+Input!$C$14/100)^(DATEDIF(Input!$C$7,$B550,"Y"))))</f>
        <v>-1126.28864284922</v>
      </c>
      <c r="I550" s="69" t="n">
        <f aca="false">IF($B550&gt;Input!$C$28,0,IF($E550*(Input!$C$32/100)&gt;(Input!$C$13/12),-1*(Input!$C$13/12),-1*$E550*(Input!$C$32/100)))</f>
        <v>0</v>
      </c>
      <c r="J550" s="69" t="n">
        <f aca="false">IF($B550&gt;Input!$C$28,0,(-1)*($E550+$H550+$I550)*(Input!$C$9/100))</f>
        <v>0</v>
      </c>
      <c r="K550" s="69" t="n">
        <f aca="false">IF($B550&gt;Input!$C$28,0,(-1)*($E550+$H550+$I550)*(Input!$C$10/100))</f>
        <v>0</v>
      </c>
      <c r="L550" s="69" t="n">
        <f aca="false">$E550+$F550+$G550+$H550+$I550+$J550+$K550</f>
        <v>-1126.28864284922</v>
      </c>
    </row>
    <row r="551" customFormat="false" ht="12.8" hidden="false" customHeight="false" outlineLevel="0" collapsed="false">
      <c r="A551" s="67" t="n">
        <v>547</v>
      </c>
      <c r="B551" s="68" t="n">
        <f aca="false">EOMONTH(Input!$C$7,A551)</f>
        <v>59567</v>
      </c>
      <c r="C551" s="67" t="n">
        <f aca="false">DATEDIF(Input!$C$23,$B551,"Y")</f>
        <v>85</v>
      </c>
      <c r="E551" s="69" t="n">
        <f aca="false">IF($B551&gt;Input!$C$28,0,Input!$C$24*(1+Input!$C$26/100)^(DATEDIF(Input!$C$7,$B551,"Y")))</f>
        <v>0</v>
      </c>
      <c r="F551" s="69" t="n">
        <f aca="false">-1*($E551*(Input!$C$11/100))</f>
        <v>-0</v>
      </c>
      <c r="G551" s="69" t="n">
        <f aca="false">-1*($E551*(Input!$C$12/100))</f>
        <v>-0</v>
      </c>
      <c r="H551" s="69" t="n">
        <f aca="false">IF($B551&gt;Input!$C$28,2*(Input!$C$27*(1+Input!$C$14/100)^(DATEDIF(Input!$C$7,$B551,"Y"))),(Input!$C$27*(1+Input!$C$14/100)^(DATEDIF(Input!$C$7,$B551,"Y"))))</f>
        <v>-1126.28864284922</v>
      </c>
      <c r="I551" s="69" t="n">
        <f aca="false">IF($B551&gt;Input!$C$28,0,IF($E551*(Input!$C$32/100)&gt;(Input!$C$13/12),-1*(Input!$C$13/12),-1*$E551*(Input!$C$32/100)))</f>
        <v>0</v>
      </c>
      <c r="J551" s="69" t="n">
        <f aca="false">IF($B551&gt;Input!$C$28,0,(-1)*($E551+$H551+$I551)*(Input!$C$9/100))</f>
        <v>0</v>
      </c>
      <c r="K551" s="69" t="n">
        <f aca="false">IF($B551&gt;Input!$C$28,0,(-1)*($E551+$H551+$I551)*(Input!$C$10/100))</f>
        <v>0</v>
      </c>
      <c r="L551" s="69" t="n">
        <f aca="false">$E551+$F551+$G551+$H551+$I551+$J551+$K551</f>
        <v>-1126.28864284922</v>
      </c>
    </row>
    <row r="552" customFormat="false" ht="12.8" hidden="false" customHeight="false" outlineLevel="0" collapsed="false">
      <c r="A552" s="67" t="n">
        <v>548</v>
      </c>
      <c r="B552" s="68" t="n">
        <f aca="false">EOMONTH(Input!$C$7,A552)</f>
        <v>59595</v>
      </c>
      <c r="C552" s="67" t="n">
        <f aca="false">DATEDIF(Input!$C$23,$B552,"Y")</f>
        <v>85</v>
      </c>
      <c r="E552" s="69" t="n">
        <f aca="false">IF($B552&gt;Input!$C$28,0,Input!$C$24*(1+Input!$C$26/100)^(DATEDIF(Input!$C$7,$B552,"Y")))</f>
        <v>0</v>
      </c>
      <c r="F552" s="69" t="n">
        <f aca="false">-1*($E552*(Input!$C$11/100))</f>
        <v>-0</v>
      </c>
      <c r="G552" s="69" t="n">
        <f aca="false">-1*($E552*(Input!$C$12/100))</f>
        <v>-0</v>
      </c>
      <c r="H552" s="69" t="n">
        <f aca="false">IF($B552&gt;Input!$C$28,2*(Input!$C$27*(1+Input!$C$14/100)^(DATEDIF(Input!$C$7,$B552,"Y"))),(Input!$C$27*(1+Input!$C$14/100)^(DATEDIF(Input!$C$7,$B552,"Y"))))</f>
        <v>-1126.28864284922</v>
      </c>
      <c r="I552" s="69" t="n">
        <f aca="false">IF($B552&gt;Input!$C$28,0,IF($E552*(Input!$C$32/100)&gt;(Input!$C$13/12),-1*(Input!$C$13/12),-1*$E552*(Input!$C$32/100)))</f>
        <v>0</v>
      </c>
      <c r="J552" s="69" t="n">
        <f aca="false">IF($B552&gt;Input!$C$28,0,(-1)*($E552+$H552+$I552)*(Input!$C$9/100))</f>
        <v>0</v>
      </c>
      <c r="K552" s="69" t="n">
        <f aca="false">IF($B552&gt;Input!$C$28,0,(-1)*($E552+$H552+$I552)*(Input!$C$10/100))</f>
        <v>0</v>
      </c>
      <c r="L552" s="69" t="n">
        <f aca="false">$E552+$F552+$G552+$H552+$I552+$J552+$K552</f>
        <v>-1126.28864284922</v>
      </c>
    </row>
    <row r="553" customFormat="false" ht="12.8" hidden="false" customHeight="false" outlineLevel="0" collapsed="false">
      <c r="A553" s="67" t="n">
        <v>549</v>
      </c>
      <c r="B553" s="68" t="n">
        <f aca="false">EOMONTH(Input!$C$7,A553)</f>
        <v>59626</v>
      </c>
      <c r="C553" s="67" t="n">
        <f aca="false">DATEDIF(Input!$C$23,$B553,"Y")</f>
        <v>85</v>
      </c>
      <c r="E553" s="69" t="n">
        <f aca="false">IF($B553&gt;Input!$C$28,0,Input!$C$24*(1+Input!$C$26/100)^(DATEDIF(Input!$C$7,$B553,"Y")))</f>
        <v>0</v>
      </c>
      <c r="F553" s="69" t="n">
        <f aca="false">-1*($E553*(Input!$C$11/100))</f>
        <v>-0</v>
      </c>
      <c r="G553" s="69" t="n">
        <f aca="false">-1*($E553*(Input!$C$12/100))</f>
        <v>-0</v>
      </c>
      <c r="H553" s="69" t="n">
        <f aca="false">IF($B553&gt;Input!$C$28,2*(Input!$C$27*(1+Input!$C$14/100)^(DATEDIF(Input!$C$7,$B553,"Y"))),(Input!$C$27*(1+Input!$C$14/100)^(DATEDIF(Input!$C$7,$B553,"Y"))))</f>
        <v>-1126.28864284922</v>
      </c>
      <c r="I553" s="69" t="n">
        <f aca="false">IF($B553&gt;Input!$C$28,0,IF($E553*(Input!$C$32/100)&gt;(Input!$C$13/12),-1*(Input!$C$13/12),-1*$E553*(Input!$C$32/100)))</f>
        <v>0</v>
      </c>
      <c r="J553" s="69" t="n">
        <f aca="false">IF($B553&gt;Input!$C$28,0,(-1)*($E553+$H553+$I553)*(Input!$C$9/100))</f>
        <v>0</v>
      </c>
      <c r="K553" s="69" t="n">
        <f aca="false">IF($B553&gt;Input!$C$28,0,(-1)*($E553+$H553+$I553)*(Input!$C$10/100))</f>
        <v>0</v>
      </c>
      <c r="L553" s="69" t="n">
        <f aca="false">$E553+$F553+$G553+$H553+$I553+$J553+$K553</f>
        <v>-1126.28864284922</v>
      </c>
    </row>
    <row r="554" customFormat="false" ht="12.8" hidden="false" customHeight="false" outlineLevel="0" collapsed="false">
      <c r="A554" s="67" t="n">
        <v>550</v>
      </c>
      <c r="B554" s="68" t="n">
        <f aca="false">EOMONTH(Input!$C$7,A554)</f>
        <v>59656</v>
      </c>
      <c r="C554" s="67" t="n">
        <f aca="false">DATEDIF(Input!$C$23,$B554,"Y")</f>
        <v>85</v>
      </c>
      <c r="E554" s="69" t="n">
        <f aca="false">IF($B554&gt;Input!$C$28,0,Input!$C$24*(1+Input!$C$26/100)^(DATEDIF(Input!$C$7,$B554,"Y")))</f>
        <v>0</v>
      </c>
      <c r="F554" s="69" t="n">
        <f aca="false">-1*($E554*(Input!$C$11/100))</f>
        <v>-0</v>
      </c>
      <c r="G554" s="69" t="n">
        <f aca="false">-1*($E554*(Input!$C$12/100))</f>
        <v>-0</v>
      </c>
      <c r="H554" s="69" t="n">
        <f aca="false">IF($B554&gt;Input!$C$28,2*(Input!$C$27*(1+Input!$C$14/100)^(DATEDIF(Input!$C$7,$B554,"Y"))),(Input!$C$27*(1+Input!$C$14/100)^(DATEDIF(Input!$C$7,$B554,"Y"))))</f>
        <v>-1126.28864284922</v>
      </c>
      <c r="I554" s="69" t="n">
        <f aca="false">IF($B554&gt;Input!$C$28,0,IF($E554*(Input!$C$32/100)&gt;(Input!$C$13/12),-1*(Input!$C$13/12),-1*$E554*(Input!$C$32/100)))</f>
        <v>0</v>
      </c>
      <c r="J554" s="69" t="n">
        <f aca="false">IF($B554&gt;Input!$C$28,0,(-1)*($E554+$H554+$I554)*(Input!$C$9/100))</f>
        <v>0</v>
      </c>
      <c r="K554" s="69" t="n">
        <f aca="false">IF($B554&gt;Input!$C$28,0,(-1)*($E554+$H554+$I554)*(Input!$C$10/100))</f>
        <v>0</v>
      </c>
      <c r="L554" s="69" t="n">
        <f aca="false">$E554+$F554+$G554+$H554+$I554+$J554+$K554</f>
        <v>-1126.28864284922</v>
      </c>
    </row>
    <row r="555" customFormat="false" ht="12.8" hidden="false" customHeight="false" outlineLevel="0" collapsed="false">
      <c r="A555" s="67" t="n">
        <v>551</v>
      </c>
      <c r="B555" s="68" t="n">
        <f aca="false">EOMONTH(Input!$C$7,A555)</f>
        <v>59687</v>
      </c>
      <c r="C555" s="67" t="n">
        <f aca="false">DATEDIF(Input!$C$23,$B555,"Y")</f>
        <v>86</v>
      </c>
      <c r="E555" s="69" t="n">
        <f aca="false">IF($B555&gt;Input!$C$28,0,Input!$C$24*(1+Input!$C$26/100)^(DATEDIF(Input!$C$7,$B555,"Y")))</f>
        <v>0</v>
      </c>
      <c r="F555" s="69" t="n">
        <f aca="false">-1*($E555*(Input!$C$11/100))</f>
        <v>-0</v>
      </c>
      <c r="G555" s="69" t="n">
        <f aca="false">-1*($E555*(Input!$C$12/100))</f>
        <v>-0</v>
      </c>
      <c r="H555" s="69" t="n">
        <f aca="false">IF($B555&gt;Input!$C$28,2*(Input!$C$27*(1+Input!$C$14/100)^(DATEDIF(Input!$C$7,$B555,"Y"))),(Input!$C$27*(1+Input!$C$14/100)^(DATEDIF(Input!$C$7,$B555,"Y"))))</f>
        <v>-1126.28864284922</v>
      </c>
      <c r="I555" s="69" t="n">
        <f aca="false">IF($B555&gt;Input!$C$28,0,IF($E555*(Input!$C$32/100)&gt;(Input!$C$13/12),-1*(Input!$C$13/12),-1*$E555*(Input!$C$32/100)))</f>
        <v>0</v>
      </c>
      <c r="J555" s="69" t="n">
        <f aca="false">IF($B555&gt;Input!$C$28,0,(-1)*($E555+$H555+$I555)*(Input!$C$9/100))</f>
        <v>0</v>
      </c>
      <c r="K555" s="69" t="n">
        <f aca="false">IF($B555&gt;Input!$C$28,0,(-1)*($E555+$H555+$I555)*(Input!$C$10/100))</f>
        <v>0</v>
      </c>
      <c r="L555" s="69" t="n">
        <f aca="false">$E555+$F555+$G555+$H555+$I555+$J555+$K555</f>
        <v>-1126.28864284922</v>
      </c>
    </row>
    <row r="556" customFormat="false" ht="12.8" hidden="false" customHeight="false" outlineLevel="0" collapsed="false">
      <c r="A556" s="67" t="n">
        <v>552</v>
      </c>
      <c r="B556" s="68" t="n">
        <f aca="false">EOMONTH(Input!$C$7,A556)</f>
        <v>59717</v>
      </c>
      <c r="C556" s="67" t="n">
        <f aca="false">DATEDIF(Input!$C$23,$B556,"Y")</f>
        <v>86</v>
      </c>
      <c r="E556" s="69" t="n">
        <f aca="false">IF($B556&gt;Input!$C$28,0,Input!$C$24*(1+Input!$C$26/100)^(DATEDIF(Input!$C$7,$B556,"Y")))</f>
        <v>0</v>
      </c>
      <c r="F556" s="69" t="n">
        <f aca="false">-1*($E556*(Input!$C$11/100))</f>
        <v>-0</v>
      </c>
      <c r="G556" s="69" t="n">
        <f aca="false">-1*($E556*(Input!$C$12/100))</f>
        <v>-0</v>
      </c>
      <c r="H556" s="69" t="n">
        <f aca="false">IF($B556&gt;Input!$C$28,2*(Input!$C$27*(1+Input!$C$14/100)^(DATEDIF(Input!$C$7,$B556,"Y"))),(Input!$C$27*(1+Input!$C$14/100)^(DATEDIF(Input!$C$7,$B556,"Y"))))</f>
        <v>-1148.81441570621</v>
      </c>
      <c r="I556" s="69" t="n">
        <f aca="false">IF($B556&gt;Input!$C$28,0,IF($E556*(Input!$C$32/100)&gt;(Input!$C$13/12),-1*(Input!$C$13/12),-1*$E556*(Input!$C$32/100)))</f>
        <v>0</v>
      </c>
      <c r="J556" s="69" t="n">
        <f aca="false">IF($B556&gt;Input!$C$28,0,(-1)*($E556+$H556+$I556)*(Input!$C$9/100))</f>
        <v>0</v>
      </c>
      <c r="K556" s="69" t="n">
        <f aca="false">IF($B556&gt;Input!$C$28,0,(-1)*($E556+$H556+$I556)*(Input!$C$10/100))</f>
        <v>0</v>
      </c>
      <c r="L556" s="69" t="n">
        <f aca="false">$E556+$F556+$G556+$H556+$I556+$J556+$K556</f>
        <v>-1148.81441570621</v>
      </c>
    </row>
    <row r="557" customFormat="false" ht="12.8" hidden="false" customHeight="false" outlineLevel="0" collapsed="false">
      <c r="A557" s="67" t="n">
        <v>553</v>
      </c>
      <c r="B557" s="68" t="n">
        <f aca="false">EOMONTH(Input!$C$7,A557)</f>
        <v>59748</v>
      </c>
      <c r="C557" s="67" t="n">
        <f aca="false">DATEDIF(Input!$C$23,$B557,"Y")</f>
        <v>86</v>
      </c>
      <c r="E557" s="69" t="n">
        <f aca="false">IF($B557&gt;Input!$C$28,0,Input!$C$24*(1+Input!$C$26/100)^(DATEDIF(Input!$C$7,$B557,"Y")))</f>
        <v>0</v>
      </c>
      <c r="F557" s="69" t="n">
        <f aca="false">-1*($E557*(Input!$C$11/100))</f>
        <v>-0</v>
      </c>
      <c r="G557" s="69" t="n">
        <f aca="false">-1*($E557*(Input!$C$12/100))</f>
        <v>-0</v>
      </c>
      <c r="H557" s="69" t="n">
        <f aca="false">IF($B557&gt;Input!$C$28,2*(Input!$C$27*(1+Input!$C$14/100)^(DATEDIF(Input!$C$7,$B557,"Y"))),(Input!$C$27*(1+Input!$C$14/100)^(DATEDIF(Input!$C$7,$B557,"Y"))))</f>
        <v>-1148.81441570621</v>
      </c>
      <c r="I557" s="69" t="n">
        <f aca="false">IF($B557&gt;Input!$C$28,0,IF($E557*(Input!$C$32/100)&gt;(Input!$C$13/12),-1*(Input!$C$13/12),-1*$E557*(Input!$C$32/100)))</f>
        <v>0</v>
      </c>
      <c r="J557" s="69" t="n">
        <f aca="false">IF($B557&gt;Input!$C$28,0,(-1)*($E557+$H557+$I557)*(Input!$C$9/100))</f>
        <v>0</v>
      </c>
      <c r="K557" s="69" t="n">
        <f aca="false">IF($B557&gt;Input!$C$28,0,(-1)*($E557+$H557+$I557)*(Input!$C$10/100))</f>
        <v>0</v>
      </c>
      <c r="L557" s="69" t="n">
        <f aca="false">$E557+$F557+$G557+$H557+$I557+$J557+$K557</f>
        <v>-1148.81441570621</v>
      </c>
    </row>
    <row r="558" customFormat="false" ht="12.8" hidden="false" customHeight="false" outlineLevel="0" collapsed="false">
      <c r="A558" s="67" t="n">
        <v>554</v>
      </c>
      <c r="B558" s="68" t="n">
        <f aca="false">EOMONTH(Input!$C$7,A558)</f>
        <v>59779</v>
      </c>
      <c r="C558" s="67" t="n">
        <f aca="false">DATEDIF(Input!$C$23,$B558,"Y")</f>
        <v>86</v>
      </c>
      <c r="E558" s="69" t="n">
        <f aca="false">IF($B558&gt;Input!$C$28,0,Input!$C$24*(1+Input!$C$26/100)^(DATEDIF(Input!$C$7,$B558,"Y")))</f>
        <v>0</v>
      </c>
      <c r="F558" s="69" t="n">
        <f aca="false">-1*($E558*(Input!$C$11/100))</f>
        <v>-0</v>
      </c>
      <c r="G558" s="69" t="n">
        <f aca="false">-1*($E558*(Input!$C$12/100))</f>
        <v>-0</v>
      </c>
      <c r="H558" s="69" t="n">
        <f aca="false">IF($B558&gt;Input!$C$28,2*(Input!$C$27*(1+Input!$C$14/100)^(DATEDIF(Input!$C$7,$B558,"Y"))),(Input!$C$27*(1+Input!$C$14/100)^(DATEDIF(Input!$C$7,$B558,"Y"))))</f>
        <v>-1148.81441570621</v>
      </c>
      <c r="I558" s="69" t="n">
        <f aca="false">IF($B558&gt;Input!$C$28,0,IF($E558*(Input!$C$32/100)&gt;(Input!$C$13/12),-1*(Input!$C$13/12),-1*$E558*(Input!$C$32/100)))</f>
        <v>0</v>
      </c>
      <c r="J558" s="69" t="n">
        <f aca="false">IF($B558&gt;Input!$C$28,0,(-1)*($E558+$H558+$I558)*(Input!$C$9/100))</f>
        <v>0</v>
      </c>
      <c r="K558" s="69" t="n">
        <f aca="false">IF($B558&gt;Input!$C$28,0,(-1)*($E558+$H558+$I558)*(Input!$C$10/100))</f>
        <v>0</v>
      </c>
      <c r="L558" s="69" t="n">
        <f aca="false">$E558+$F558+$G558+$H558+$I558+$J558+$K558</f>
        <v>-1148.81441570621</v>
      </c>
    </row>
    <row r="559" customFormat="false" ht="12.8" hidden="false" customHeight="false" outlineLevel="0" collapsed="false">
      <c r="A559" s="67" t="n">
        <v>555</v>
      </c>
      <c r="B559" s="68" t="n">
        <f aca="false">EOMONTH(Input!$C$7,A559)</f>
        <v>59809</v>
      </c>
      <c r="C559" s="67" t="n">
        <f aca="false">DATEDIF(Input!$C$23,$B559,"Y")</f>
        <v>86</v>
      </c>
      <c r="E559" s="69" t="n">
        <f aca="false">IF($B559&gt;Input!$C$28,0,Input!$C$24*(1+Input!$C$26/100)^(DATEDIF(Input!$C$7,$B559,"Y")))</f>
        <v>0</v>
      </c>
      <c r="F559" s="69" t="n">
        <f aca="false">-1*($E559*(Input!$C$11/100))</f>
        <v>-0</v>
      </c>
      <c r="G559" s="69" t="n">
        <f aca="false">-1*($E559*(Input!$C$12/100))</f>
        <v>-0</v>
      </c>
      <c r="H559" s="69" t="n">
        <f aca="false">IF($B559&gt;Input!$C$28,2*(Input!$C$27*(1+Input!$C$14/100)^(DATEDIF(Input!$C$7,$B559,"Y"))),(Input!$C$27*(1+Input!$C$14/100)^(DATEDIF(Input!$C$7,$B559,"Y"))))</f>
        <v>-1148.81441570621</v>
      </c>
      <c r="I559" s="69" t="n">
        <f aca="false">IF($B559&gt;Input!$C$28,0,IF($E559*(Input!$C$32/100)&gt;(Input!$C$13/12),-1*(Input!$C$13/12),-1*$E559*(Input!$C$32/100)))</f>
        <v>0</v>
      </c>
      <c r="J559" s="69" t="n">
        <f aca="false">IF($B559&gt;Input!$C$28,0,(-1)*($E559+$H559+$I559)*(Input!$C$9/100))</f>
        <v>0</v>
      </c>
      <c r="K559" s="69" t="n">
        <f aca="false">IF($B559&gt;Input!$C$28,0,(-1)*($E559+$H559+$I559)*(Input!$C$10/100))</f>
        <v>0</v>
      </c>
      <c r="L559" s="69" t="n">
        <f aca="false">$E559+$F559+$G559+$H559+$I559+$J559+$K559</f>
        <v>-1148.81441570621</v>
      </c>
    </row>
    <row r="560" customFormat="false" ht="12.8" hidden="false" customHeight="false" outlineLevel="0" collapsed="false">
      <c r="A560" s="67" t="n">
        <v>556</v>
      </c>
      <c r="B560" s="68" t="n">
        <f aca="false">EOMONTH(Input!$C$7,A560)</f>
        <v>59840</v>
      </c>
      <c r="C560" s="67" t="n">
        <f aca="false">DATEDIF(Input!$C$23,$B560,"Y")</f>
        <v>86</v>
      </c>
      <c r="E560" s="69" t="n">
        <f aca="false">IF($B560&gt;Input!$C$28,0,Input!$C$24*(1+Input!$C$26/100)^(DATEDIF(Input!$C$7,$B560,"Y")))</f>
        <v>0</v>
      </c>
      <c r="F560" s="69" t="n">
        <f aca="false">-1*($E560*(Input!$C$11/100))</f>
        <v>-0</v>
      </c>
      <c r="G560" s="69" t="n">
        <f aca="false">-1*($E560*(Input!$C$12/100))</f>
        <v>-0</v>
      </c>
      <c r="H560" s="69" t="n">
        <f aca="false">IF($B560&gt;Input!$C$28,2*(Input!$C$27*(1+Input!$C$14/100)^(DATEDIF(Input!$C$7,$B560,"Y"))),(Input!$C$27*(1+Input!$C$14/100)^(DATEDIF(Input!$C$7,$B560,"Y"))))</f>
        <v>-1148.81441570621</v>
      </c>
      <c r="I560" s="69" t="n">
        <f aca="false">IF($B560&gt;Input!$C$28,0,IF($E560*(Input!$C$32/100)&gt;(Input!$C$13/12),-1*(Input!$C$13/12),-1*$E560*(Input!$C$32/100)))</f>
        <v>0</v>
      </c>
      <c r="J560" s="69" t="n">
        <f aca="false">IF($B560&gt;Input!$C$28,0,(-1)*($E560+$H560+$I560)*(Input!$C$9/100))</f>
        <v>0</v>
      </c>
      <c r="K560" s="69" t="n">
        <f aca="false">IF($B560&gt;Input!$C$28,0,(-1)*($E560+$H560+$I560)*(Input!$C$10/100))</f>
        <v>0</v>
      </c>
      <c r="L560" s="69" t="n">
        <f aca="false">$E560+$F560+$G560+$H560+$I560+$J560+$K560</f>
        <v>-1148.81441570621</v>
      </c>
    </row>
    <row r="561" customFormat="false" ht="12.8" hidden="false" customHeight="false" outlineLevel="0" collapsed="false">
      <c r="A561" s="67" t="n">
        <v>557</v>
      </c>
      <c r="B561" s="68" t="n">
        <f aca="false">EOMONTH(Input!$C$7,A561)</f>
        <v>59870</v>
      </c>
      <c r="C561" s="67" t="n">
        <f aca="false">DATEDIF(Input!$C$23,$B561,"Y")</f>
        <v>86</v>
      </c>
      <c r="E561" s="69" t="n">
        <f aca="false">IF($B561&gt;Input!$C$28,0,Input!$C$24*(1+Input!$C$26/100)^(DATEDIF(Input!$C$7,$B561,"Y")))</f>
        <v>0</v>
      </c>
      <c r="F561" s="69" t="n">
        <f aca="false">-1*($E561*(Input!$C$11/100))</f>
        <v>-0</v>
      </c>
      <c r="G561" s="69" t="n">
        <f aca="false">-1*($E561*(Input!$C$12/100))</f>
        <v>-0</v>
      </c>
      <c r="H561" s="69" t="n">
        <f aca="false">IF($B561&gt;Input!$C$28,2*(Input!$C$27*(1+Input!$C$14/100)^(DATEDIF(Input!$C$7,$B561,"Y"))),(Input!$C$27*(1+Input!$C$14/100)^(DATEDIF(Input!$C$7,$B561,"Y"))))</f>
        <v>-1148.81441570621</v>
      </c>
      <c r="I561" s="69" t="n">
        <f aca="false">IF($B561&gt;Input!$C$28,0,IF($E561*(Input!$C$32/100)&gt;(Input!$C$13/12),-1*(Input!$C$13/12),-1*$E561*(Input!$C$32/100)))</f>
        <v>0</v>
      </c>
      <c r="J561" s="69" t="n">
        <f aca="false">IF($B561&gt;Input!$C$28,0,(-1)*($E561+$H561+$I561)*(Input!$C$9/100))</f>
        <v>0</v>
      </c>
      <c r="K561" s="69" t="n">
        <f aca="false">IF($B561&gt;Input!$C$28,0,(-1)*($E561+$H561+$I561)*(Input!$C$10/100))</f>
        <v>0</v>
      </c>
      <c r="L561" s="69" t="n">
        <f aca="false">$E561+$F561+$G561+$H561+$I561+$J561+$K561</f>
        <v>-1148.81441570621</v>
      </c>
    </row>
    <row r="562" customFormat="false" ht="12.8" hidden="false" customHeight="false" outlineLevel="0" collapsed="false">
      <c r="A562" s="67" t="n">
        <v>558</v>
      </c>
      <c r="B562" s="68" t="n">
        <f aca="false">EOMONTH(Input!$C$7,A562)</f>
        <v>59901</v>
      </c>
      <c r="C562" s="67" t="n">
        <f aca="false">DATEDIF(Input!$C$23,$B562,"Y")</f>
        <v>86</v>
      </c>
      <c r="E562" s="69" t="n">
        <f aca="false">IF($B562&gt;Input!$C$28,0,Input!$C$24*(1+Input!$C$26/100)^(DATEDIF(Input!$C$7,$B562,"Y")))</f>
        <v>0</v>
      </c>
      <c r="F562" s="69" t="n">
        <f aca="false">-1*($E562*(Input!$C$11/100))</f>
        <v>-0</v>
      </c>
      <c r="G562" s="69" t="n">
        <f aca="false">-1*($E562*(Input!$C$12/100))</f>
        <v>-0</v>
      </c>
      <c r="H562" s="69" t="n">
        <f aca="false">IF($B562&gt;Input!$C$28,2*(Input!$C$27*(1+Input!$C$14/100)^(DATEDIF(Input!$C$7,$B562,"Y"))),(Input!$C$27*(1+Input!$C$14/100)^(DATEDIF(Input!$C$7,$B562,"Y"))))</f>
        <v>-1148.81441570621</v>
      </c>
      <c r="I562" s="69" t="n">
        <f aca="false">IF($B562&gt;Input!$C$28,0,IF($E562*(Input!$C$32/100)&gt;(Input!$C$13/12),-1*(Input!$C$13/12),-1*$E562*(Input!$C$32/100)))</f>
        <v>0</v>
      </c>
      <c r="J562" s="69" t="n">
        <f aca="false">IF($B562&gt;Input!$C$28,0,(-1)*($E562+$H562+$I562)*(Input!$C$9/100))</f>
        <v>0</v>
      </c>
      <c r="K562" s="69" t="n">
        <f aca="false">IF($B562&gt;Input!$C$28,0,(-1)*($E562+$H562+$I562)*(Input!$C$10/100))</f>
        <v>0</v>
      </c>
      <c r="L562" s="69" t="n">
        <f aca="false">$E562+$F562+$G562+$H562+$I562+$J562+$K562</f>
        <v>-1148.81441570621</v>
      </c>
    </row>
    <row r="563" customFormat="false" ht="12.8" hidden="false" customHeight="false" outlineLevel="0" collapsed="false">
      <c r="A563" s="67" t="n">
        <v>559</v>
      </c>
      <c r="B563" s="68" t="n">
        <f aca="false">EOMONTH(Input!$C$7,A563)</f>
        <v>59932</v>
      </c>
      <c r="C563" s="67" t="n">
        <f aca="false">DATEDIF(Input!$C$23,$B563,"Y")</f>
        <v>86</v>
      </c>
      <c r="E563" s="69" t="n">
        <f aca="false">IF($B563&gt;Input!$C$28,0,Input!$C$24*(1+Input!$C$26/100)^(DATEDIF(Input!$C$7,$B563,"Y")))</f>
        <v>0</v>
      </c>
      <c r="F563" s="69" t="n">
        <f aca="false">-1*($E563*(Input!$C$11/100))</f>
        <v>-0</v>
      </c>
      <c r="G563" s="69" t="n">
        <f aca="false">-1*($E563*(Input!$C$12/100))</f>
        <v>-0</v>
      </c>
      <c r="H563" s="69" t="n">
        <f aca="false">IF($B563&gt;Input!$C$28,2*(Input!$C$27*(1+Input!$C$14/100)^(DATEDIF(Input!$C$7,$B563,"Y"))),(Input!$C$27*(1+Input!$C$14/100)^(DATEDIF(Input!$C$7,$B563,"Y"))))</f>
        <v>-1148.81441570621</v>
      </c>
      <c r="I563" s="69" t="n">
        <f aca="false">IF($B563&gt;Input!$C$28,0,IF($E563*(Input!$C$32/100)&gt;(Input!$C$13/12),-1*(Input!$C$13/12),-1*$E563*(Input!$C$32/100)))</f>
        <v>0</v>
      </c>
      <c r="J563" s="69" t="n">
        <f aca="false">IF($B563&gt;Input!$C$28,0,(-1)*($E563+$H563+$I563)*(Input!$C$9/100))</f>
        <v>0</v>
      </c>
      <c r="K563" s="69" t="n">
        <f aca="false">IF($B563&gt;Input!$C$28,0,(-1)*($E563+$H563+$I563)*(Input!$C$10/100))</f>
        <v>0</v>
      </c>
      <c r="L563" s="69" t="n">
        <f aca="false">$E563+$F563+$G563+$H563+$I563+$J563+$K563</f>
        <v>-1148.81441570621</v>
      </c>
    </row>
    <row r="564" customFormat="false" ht="12.8" hidden="false" customHeight="false" outlineLevel="0" collapsed="false">
      <c r="A564" s="67" t="n">
        <v>560</v>
      </c>
      <c r="B564" s="68" t="n">
        <f aca="false">EOMONTH(Input!$C$7,A564)</f>
        <v>59961</v>
      </c>
      <c r="C564" s="67" t="n">
        <f aca="false">DATEDIF(Input!$C$23,$B564,"Y")</f>
        <v>86</v>
      </c>
      <c r="E564" s="69" t="n">
        <f aca="false">IF($B564&gt;Input!$C$28,0,Input!$C$24*(1+Input!$C$26/100)^(DATEDIF(Input!$C$7,$B564,"Y")))</f>
        <v>0</v>
      </c>
      <c r="F564" s="69" t="n">
        <f aca="false">-1*($E564*(Input!$C$11/100))</f>
        <v>-0</v>
      </c>
      <c r="G564" s="69" t="n">
        <f aca="false">-1*($E564*(Input!$C$12/100))</f>
        <v>-0</v>
      </c>
      <c r="H564" s="69" t="n">
        <f aca="false">IF($B564&gt;Input!$C$28,2*(Input!$C$27*(1+Input!$C$14/100)^(DATEDIF(Input!$C$7,$B564,"Y"))),(Input!$C$27*(1+Input!$C$14/100)^(DATEDIF(Input!$C$7,$B564,"Y"))))</f>
        <v>-1148.81441570621</v>
      </c>
      <c r="I564" s="69" t="n">
        <f aca="false">IF($B564&gt;Input!$C$28,0,IF($E564*(Input!$C$32/100)&gt;(Input!$C$13/12),-1*(Input!$C$13/12),-1*$E564*(Input!$C$32/100)))</f>
        <v>0</v>
      </c>
      <c r="J564" s="69" t="n">
        <f aca="false">IF($B564&gt;Input!$C$28,0,(-1)*($E564+$H564+$I564)*(Input!$C$9/100))</f>
        <v>0</v>
      </c>
      <c r="K564" s="69" t="n">
        <f aca="false">IF($B564&gt;Input!$C$28,0,(-1)*($E564+$H564+$I564)*(Input!$C$10/100))</f>
        <v>0</v>
      </c>
      <c r="L564" s="69" t="n">
        <f aca="false">$E564+$F564+$G564+$H564+$I564+$J564+$K564</f>
        <v>-1148.81441570621</v>
      </c>
    </row>
    <row r="565" customFormat="false" ht="12.8" hidden="false" customHeight="false" outlineLevel="0" collapsed="false">
      <c r="A565" s="67" t="n">
        <v>561</v>
      </c>
      <c r="B565" s="68" t="n">
        <f aca="false">EOMONTH(Input!$C$7,A565)</f>
        <v>59992</v>
      </c>
      <c r="C565" s="67" t="n">
        <f aca="false">DATEDIF(Input!$C$23,$B565,"Y")</f>
        <v>86</v>
      </c>
      <c r="E565" s="69" t="n">
        <f aca="false">IF($B565&gt;Input!$C$28,0,Input!$C$24*(1+Input!$C$26/100)^(DATEDIF(Input!$C$7,$B565,"Y")))</f>
        <v>0</v>
      </c>
      <c r="F565" s="69" t="n">
        <f aca="false">-1*($E565*(Input!$C$11/100))</f>
        <v>-0</v>
      </c>
      <c r="G565" s="69" t="n">
        <f aca="false">-1*($E565*(Input!$C$12/100))</f>
        <v>-0</v>
      </c>
      <c r="H565" s="69" t="n">
        <f aca="false">IF($B565&gt;Input!$C$28,2*(Input!$C$27*(1+Input!$C$14/100)^(DATEDIF(Input!$C$7,$B565,"Y"))),(Input!$C$27*(1+Input!$C$14/100)^(DATEDIF(Input!$C$7,$B565,"Y"))))</f>
        <v>-1148.81441570621</v>
      </c>
      <c r="I565" s="69" t="n">
        <f aca="false">IF($B565&gt;Input!$C$28,0,IF($E565*(Input!$C$32/100)&gt;(Input!$C$13/12),-1*(Input!$C$13/12),-1*$E565*(Input!$C$32/100)))</f>
        <v>0</v>
      </c>
      <c r="J565" s="69" t="n">
        <f aca="false">IF($B565&gt;Input!$C$28,0,(-1)*($E565+$H565+$I565)*(Input!$C$9/100))</f>
        <v>0</v>
      </c>
      <c r="K565" s="69" t="n">
        <f aca="false">IF($B565&gt;Input!$C$28,0,(-1)*($E565+$H565+$I565)*(Input!$C$10/100))</f>
        <v>0</v>
      </c>
      <c r="L565" s="69" t="n">
        <f aca="false">$E565+$F565+$G565+$H565+$I565+$J565+$K565</f>
        <v>-1148.81441570621</v>
      </c>
    </row>
    <row r="566" customFormat="false" ht="12.8" hidden="false" customHeight="false" outlineLevel="0" collapsed="false">
      <c r="A566" s="67" t="n">
        <v>562</v>
      </c>
      <c r="B566" s="68" t="n">
        <f aca="false">EOMONTH(Input!$C$7,A566)</f>
        <v>60022</v>
      </c>
      <c r="C566" s="67" t="n">
        <f aca="false">DATEDIF(Input!$C$23,$B566,"Y")</f>
        <v>86</v>
      </c>
      <c r="E566" s="69" t="n">
        <f aca="false">IF($B566&gt;Input!$C$28,0,Input!$C$24*(1+Input!$C$26/100)^(DATEDIF(Input!$C$7,$B566,"Y")))</f>
        <v>0</v>
      </c>
      <c r="F566" s="69" t="n">
        <f aca="false">-1*($E566*(Input!$C$11/100))</f>
        <v>-0</v>
      </c>
      <c r="G566" s="69" t="n">
        <f aca="false">-1*($E566*(Input!$C$12/100))</f>
        <v>-0</v>
      </c>
      <c r="H566" s="69" t="n">
        <f aca="false">IF($B566&gt;Input!$C$28,2*(Input!$C$27*(1+Input!$C$14/100)^(DATEDIF(Input!$C$7,$B566,"Y"))),(Input!$C$27*(1+Input!$C$14/100)^(DATEDIF(Input!$C$7,$B566,"Y"))))</f>
        <v>-1148.81441570621</v>
      </c>
      <c r="I566" s="69" t="n">
        <f aca="false">IF($B566&gt;Input!$C$28,0,IF($E566*(Input!$C$32/100)&gt;(Input!$C$13/12),-1*(Input!$C$13/12),-1*$E566*(Input!$C$32/100)))</f>
        <v>0</v>
      </c>
      <c r="J566" s="69" t="n">
        <f aca="false">IF($B566&gt;Input!$C$28,0,(-1)*($E566+$H566+$I566)*(Input!$C$9/100))</f>
        <v>0</v>
      </c>
      <c r="K566" s="69" t="n">
        <f aca="false">IF($B566&gt;Input!$C$28,0,(-1)*($E566+$H566+$I566)*(Input!$C$10/100))</f>
        <v>0</v>
      </c>
      <c r="L566" s="69" t="n">
        <f aca="false">$E566+$F566+$G566+$H566+$I566+$J566+$K566</f>
        <v>-1148.81441570621</v>
      </c>
    </row>
    <row r="567" customFormat="false" ht="12.8" hidden="false" customHeight="false" outlineLevel="0" collapsed="false">
      <c r="A567" s="67" t="n">
        <v>563</v>
      </c>
      <c r="B567" s="68" t="n">
        <f aca="false">EOMONTH(Input!$C$7,A567)</f>
        <v>60053</v>
      </c>
      <c r="C567" s="67" t="n">
        <f aca="false">DATEDIF(Input!$C$23,$B567,"Y")</f>
        <v>87</v>
      </c>
      <c r="E567" s="69" t="n">
        <f aca="false">IF($B567&gt;Input!$C$28,0,Input!$C$24*(1+Input!$C$26/100)^(DATEDIF(Input!$C$7,$B567,"Y")))</f>
        <v>0</v>
      </c>
      <c r="F567" s="69" t="n">
        <f aca="false">-1*($E567*(Input!$C$11/100))</f>
        <v>-0</v>
      </c>
      <c r="G567" s="69" t="n">
        <f aca="false">-1*($E567*(Input!$C$12/100))</f>
        <v>-0</v>
      </c>
      <c r="H567" s="69" t="n">
        <f aca="false">IF($B567&gt;Input!$C$28,2*(Input!$C$27*(1+Input!$C$14/100)^(DATEDIF(Input!$C$7,$B567,"Y"))),(Input!$C$27*(1+Input!$C$14/100)^(DATEDIF(Input!$C$7,$B567,"Y"))))</f>
        <v>-1148.81441570621</v>
      </c>
      <c r="I567" s="69" t="n">
        <f aca="false">IF($B567&gt;Input!$C$28,0,IF($E567*(Input!$C$32/100)&gt;(Input!$C$13/12),-1*(Input!$C$13/12),-1*$E567*(Input!$C$32/100)))</f>
        <v>0</v>
      </c>
      <c r="J567" s="69" t="n">
        <f aca="false">IF($B567&gt;Input!$C$28,0,(-1)*($E567+$H567+$I567)*(Input!$C$9/100))</f>
        <v>0</v>
      </c>
      <c r="K567" s="69" t="n">
        <f aca="false">IF($B567&gt;Input!$C$28,0,(-1)*($E567+$H567+$I567)*(Input!$C$10/100))</f>
        <v>0</v>
      </c>
      <c r="L567" s="69" t="n">
        <f aca="false">$E567+$F567+$G567+$H567+$I567+$J567+$K567</f>
        <v>-1148.81441570621</v>
      </c>
    </row>
    <row r="568" customFormat="false" ht="12.8" hidden="false" customHeight="false" outlineLevel="0" collapsed="false">
      <c r="A568" s="67" t="n">
        <v>564</v>
      </c>
      <c r="B568" s="68" t="n">
        <f aca="false">EOMONTH(Input!$C$7,A568)</f>
        <v>60083</v>
      </c>
      <c r="C568" s="67" t="n">
        <f aca="false">DATEDIF(Input!$C$23,$B568,"Y")</f>
        <v>87</v>
      </c>
      <c r="E568" s="69" t="n">
        <f aca="false">IF($B568&gt;Input!$C$28,0,Input!$C$24*(1+Input!$C$26/100)^(DATEDIF(Input!$C$7,$B568,"Y")))</f>
        <v>0</v>
      </c>
      <c r="F568" s="69" t="n">
        <f aca="false">-1*($E568*(Input!$C$11/100))</f>
        <v>-0</v>
      </c>
      <c r="G568" s="69" t="n">
        <f aca="false">-1*($E568*(Input!$C$12/100))</f>
        <v>-0</v>
      </c>
      <c r="H568" s="69" t="n">
        <f aca="false">IF($B568&gt;Input!$C$28,2*(Input!$C$27*(1+Input!$C$14/100)^(DATEDIF(Input!$C$7,$B568,"Y"))),(Input!$C$27*(1+Input!$C$14/100)^(DATEDIF(Input!$C$7,$B568,"Y"))))</f>
        <v>-1171.79070402033</v>
      </c>
      <c r="I568" s="69" t="n">
        <f aca="false">IF($B568&gt;Input!$C$28,0,IF($E568*(Input!$C$32/100)&gt;(Input!$C$13/12),-1*(Input!$C$13/12),-1*$E568*(Input!$C$32/100)))</f>
        <v>0</v>
      </c>
      <c r="J568" s="69" t="n">
        <f aca="false">IF($B568&gt;Input!$C$28,0,(-1)*($E568+$H568+$I568)*(Input!$C$9/100))</f>
        <v>0</v>
      </c>
      <c r="K568" s="69" t="n">
        <f aca="false">IF($B568&gt;Input!$C$28,0,(-1)*($E568+$H568+$I568)*(Input!$C$10/100))</f>
        <v>0</v>
      </c>
      <c r="L568" s="69" t="n">
        <f aca="false">$E568+$F568+$G568+$H568+$I568+$J568+$K568</f>
        <v>-1171.79070402033</v>
      </c>
    </row>
    <row r="569" customFormat="false" ht="12.8" hidden="false" customHeight="false" outlineLevel="0" collapsed="false">
      <c r="A569" s="67" t="n">
        <v>565</v>
      </c>
      <c r="B569" s="68" t="n">
        <f aca="false">EOMONTH(Input!$C$7,A569)</f>
        <v>60114</v>
      </c>
      <c r="C569" s="67" t="n">
        <f aca="false">DATEDIF(Input!$C$23,$B569,"Y")</f>
        <v>87</v>
      </c>
      <c r="E569" s="69" t="n">
        <f aca="false">IF($B569&gt;Input!$C$28,0,Input!$C$24*(1+Input!$C$26/100)^(DATEDIF(Input!$C$7,$B569,"Y")))</f>
        <v>0</v>
      </c>
      <c r="F569" s="69" t="n">
        <f aca="false">-1*($E569*(Input!$C$11/100))</f>
        <v>-0</v>
      </c>
      <c r="G569" s="69" t="n">
        <f aca="false">-1*($E569*(Input!$C$12/100))</f>
        <v>-0</v>
      </c>
      <c r="H569" s="69" t="n">
        <f aca="false">IF($B569&gt;Input!$C$28,2*(Input!$C$27*(1+Input!$C$14/100)^(DATEDIF(Input!$C$7,$B569,"Y"))),(Input!$C$27*(1+Input!$C$14/100)^(DATEDIF(Input!$C$7,$B569,"Y"))))</f>
        <v>-1171.79070402033</v>
      </c>
      <c r="I569" s="69" t="n">
        <f aca="false">IF($B569&gt;Input!$C$28,0,IF($E569*(Input!$C$32/100)&gt;(Input!$C$13/12),-1*(Input!$C$13/12),-1*$E569*(Input!$C$32/100)))</f>
        <v>0</v>
      </c>
      <c r="J569" s="69" t="n">
        <f aca="false">IF($B569&gt;Input!$C$28,0,(-1)*($E569+$H569+$I569)*(Input!$C$9/100))</f>
        <v>0</v>
      </c>
      <c r="K569" s="69" t="n">
        <f aca="false">IF($B569&gt;Input!$C$28,0,(-1)*($E569+$H569+$I569)*(Input!$C$10/100))</f>
        <v>0</v>
      </c>
      <c r="L569" s="69" t="n">
        <f aca="false">$E569+$F569+$G569+$H569+$I569+$J569+$K569</f>
        <v>-1171.79070402033</v>
      </c>
    </row>
    <row r="570" customFormat="false" ht="12.8" hidden="false" customHeight="false" outlineLevel="0" collapsed="false">
      <c r="A570" s="67" t="n">
        <v>566</v>
      </c>
      <c r="B570" s="68" t="n">
        <f aca="false">EOMONTH(Input!$C$7,A570)</f>
        <v>60145</v>
      </c>
      <c r="C570" s="67" t="n">
        <f aca="false">DATEDIF(Input!$C$23,$B570,"Y")</f>
        <v>87</v>
      </c>
      <c r="E570" s="69" t="n">
        <f aca="false">IF($B570&gt;Input!$C$28,0,Input!$C$24*(1+Input!$C$26/100)^(DATEDIF(Input!$C$7,$B570,"Y")))</f>
        <v>0</v>
      </c>
      <c r="F570" s="69" t="n">
        <f aca="false">-1*($E570*(Input!$C$11/100))</f>
        <v>-0</v>
      </c>
      <c r="G570" s="69" t="n">
        <f aca="false">-1*($E570*(Input!$C$12/100))</f>
        <v>-0</v>
      </c>
      <c r="H570" s="69" t="n">
        <f aca="false">IF($B570&gt;Input!$C$28,2*(Input!$C$27*(1+Input!$C$14/100)^(DATEDIF(Input!$C$7,$B570,"Y"))),(Input!$C$27*(1+Input!$C$14/100)^(DATEDIF(Input!$C$7,$B570,"Y"))))</f>
        <v>-1171.79070402033</v>
      </c>
      <c r="I570" s="69" t="n">
        <f aca="false">IF($B570&gt;Input!$C$28,0,IF($E570*(Input!$C$32/100)&gt;(Input!$C$13/12),-1*(Input!$C$13/12),-1*$E570*(Input!$C$32/100)))</f>
        <v>0</v>
      </c>
      <c r="J570" s="69" t="n">
        <f aca="false">IF($B570&gt;Input!$C$28,0,(-1)*($E570+$H570+$I570)*(Input!$C$9/100))</f>
        <v>0</v>
      </c>
      <c r="K570" s="69" t="n">
        <f aca="false">IF($B570&gt;Input!$C$28,0,(-1)*($E570+$H570+$I570)*(Input!$C$10/100))</f>
        <v>0</v>
      </c>
      <c r="L570" s="69" t="n">
        <f aca="false">$E570+$F570+$G570+$H570+$I570+$J570+$K570</f>
        <v>-1171.79070402033</v>
      </c>
    </row>
    <row r="571" customFormat="false" ht="12.8" hidden="false" customHeight="false" outlineLevel="0" collapsed="false">
      <c r="A571" s="67" t="n">
        <v>567</v>
      </c>
      <c r="B571" s="68" t="n">
        <f aca="false">EOMONTH(Input!$C$7,A571)</f>
        <v>60175</v>
      </c>
      <c r="C571" s="67" t="n">
        <f aca="false">DATEDIF(Input!$C$23,$B571,"Y")</f>
        <v>87</v>
      </c>
      <c r="E571" s="69" t="n">
        <f aca="false">IF($B571&gt;Input!$C$28,0,Input!$C$24*(1+Input!$C$26/100)^(DATEDIF(Input!$C$7,$B571,"Y")))</f>
        <v>0</v>
      </c>
      <c r="F571" s="69" t="n">
        <f aca="false">-1*($E571*(Input!$C$11/100))</f>
        <v>-0</v>
      </c>
      <c r="G571" s="69" t="n">
        <f aca="false">-1*($E571*(Input!$C$12/100))</f>
        <v>-0</v>
      </c>
      <c r="H571" s="69" t="n">
        <f aca="false">IF($B571&gt;Input!$C$28,2*(Input!$C$27*(1+Input!$C$14/100)^(DATEDIF(Input!$C$7,$B571,"Y"))),(Input!$C$27*(1+Input!$C$14/100)^(DATEDIF(Input!$C$7,$B571,"Y"))))</f>
        <v>-1171.79070402033</v>
      </c>
      <c r="I571" s="69" t="n">
        <f aca="false">IF($B571&gt;Input!$C$28,0,IF($E571*(Input!$C$32/100)&gt;(Input!$C$13/12),-1*(Input!$C$13/12),-1*$E571*(Input!$C$32/100)))</f>
        <v>0</v>
      </c>
      <c r="J571" s="69" t="n">
        <f aca="false">IF($B571&gt;Input!$C$28,0,(-1)*($E571+$H571+$I571)*(Input!$C$9/100))</f>
        <v>0</v>
      </c>
      <c r="K571" s="69" t="n">
        <f aca="false">IF($B571&gt;Input!$C$28,0,(-1)*($E571+$H571+$I571)*(Input!$C$10/100))</f>
        <v>0</v>
      </c>
      <c r="L571" s="69" t="n">
        <f aca="false">$E571+$F571+$G571+$H571+$I571+$J571+$K571</f>
        <v>-1171.79070402033</v>
      </c>
    </row>
    <row r="572" customFormat="false" ht="12.8" hidden="false" customHeight="false" outlineLevel="0" collapsed="false">
      <c r="A572" s="67" t="n">
        <v>568</v>
      </c>
      <c r="B572" s="68" t="n">
        <f aca="false">EOMONTH(Input!$C$7,A572)</f>
        <v>60206</v>
      </c>
      <c r="C572" s="67" t="n">
        <f aca="false">DATEDIF(Input!$C$23,$B572,"Y")</f>
        <v>87</v>
      </c>
      <c r="E572" s="69" t="n">
        <f aca="false">IF($B572&gt;Input!$C$28,0,Input!$C$24*(1+Input!$C$26/100)^(DATEDIF(Input!$C$7,$B572,"Y")))</f>
        <v>0</v>
      </c>
      <c r="F572" s="69" t="n">
        <f aca="false">-1*($E572*(Input!$C$11/100))</f>
        <v>-0</v>
      </c>
      <c r="G572" s="69" t="n">
        <f aca="false">-1*($E572*(Input!$C$12/100))</f>
        <v>-0</v>
      </c>
      <c r="H572" s="69" t="n">
        <f aca="false">IF($B572&gt;Input!$C$28,2*(Input!$C$27*(1+Input!$C$14/100)^(DATEDIF(Input!$C$7,$B572,"Y"))),(Input!$C$27*(1+Input!$C$14/100)^(DATEDIF(Input!$C$7,$B572,"Y"))))</f>
        <v>-1171.79070402033</v>
      </c>
      <c r="I572" s="69" t="n">
        <f aca="false">IF($B572&gt;Input!$C$28,0,IF($E572*(Input!$C$32/100)&gt;(Input!$C$13/12),-1*(Input!$C$13/12),-1*$E572*(Input!$C$32/100)))</f>
        <v>0</v>
      </c>
      <c r="J572" s="69" t="n">
        <f aca="false">IF($B572&gt;Input!$C$28,0,(-1)*($E572+$H572+$I572)*(Input!$C$9/100))</f>
        <v>0</v>
      </c>
      <c r="K572" s="69" t="n">
        <f aca="false">IF($B572&gt;Input!$C$28,0,(-1)*($E572+$H572+$I572)*(Input!$C$10/100))</f>
        <v>0</v>
      </c>
      <c r="L572" s="69" t="n">
        <f aca="false">$E572+$F572+$G572+$H572+$I572+$J572+$K572</f>
        <v>-1171.79070402033</v>
      </c>
    </row>
    <row r="573" customFormat="false" ht="12.8" hidden="false" customHeight="false" outlineLevel="0" collapsed="false">
      <c r="A573" s="67" t="n">
        <v>569</v>
      </c>
      <c r="B573" s="68" t="n">
        <f aca="false">EOMONTH(Input!$C$7,A573)</f>
        <v>60236</v>
      </c>
      <c r="C573" s="67" t="n">
        <f aca="false">DATEDIF(Input!$C$23,$B573,"Y")</f>
        <v>87</v>
      </c>
      <c r="E573" s="69" t="n">
        <f aca="false">IF($B573&gt;Input!$C$28,0,Input!$C$24*(1+Input!$C$26/100)^(DATEDIF(Input!$C$7,$B573,"Y")))</f>
        <v>0</v>
      </c>
      <c r="F573" s="69" t="n">
        <f aca="false">-1*($E573*(Input!$C$11/100))</f>
        <v>-0</v>
      </c>
      <c r="G573" s="69" t="n">
        <f aca="false">-1*($E573*(Input!$C$12/100))</f>
        <v>-0</v>
      </c>
      <c r="H573" s="69" t="n">
        <f aca="false">IF($B573&gt;Input!$C$28,2*(Input!$C$27*(1+Input!$C$14/100)^(DATEDIF(Input!$C$7,$B573,"Y"))),(Input!$C$27*(1+Input!$C$14/100)^(DATEDIF(Input!$C$7,$B573,"Y"))))</f>
        <v>-1171.79070402033</v>
      </c>
      <c r="I573" s="69" t="n">
        <f aca="false">IF($B573&gt;Input!$C$28,0,IF($E573*(Input!$C$32/100)&gt;(Input!$C$13/12),-1*(Input!$C$13/12),-1*$E573*(Input!$C$32/100)))</f>
        <v>0</v>
      </c>
      <c r="J573" s="69" t="n">
        <f aca="false">IF($B573&gt;Input!$C$28,0,(-1)*($E573+$H573+$I573)*(Input!$C$9/100))</f>
        <v>0</v>
      </c>
      <c r="K573" s="69" t="n">
        <f aca="false">IF($B573&gt;Input!$C$28,0,(-1)*($E573+$H573+$I573)*(Input!$C$10/100))</f>
        <v>0</v>
      </c>
      <c r="L573" s="69" t="n">
        <f aca="false">$E573+$F573+$G573+$H573+$I573+$J573+$K573</f>
        <v>-1171.79070402033</v>
      </c>
    </row>
    <row r="574" customFormat="false" ht="12.8" hidden="false" customHeight="false" outlineLevel="0" collapsed="false">
      <c r="A574" s="67" t="n">
        <v>570</v>
      </c>
      <c r="B574" s="68" t="n">
        <f aca="false">EOMONTH(Input!$C$7,A574)</f>
        <v>60267</v>
      </c>
      <c r="C574" s="67" t="n">
        <f aca="false">DATEDIF(Input!$C$23,$B574,"Y")</f>
        <v>87</v>
      </c>
      <c r="E574" s="69" t="n">
        <f aca="false">IF($B574&gt;Input!$C$28,0,Input!$C$24*(1+Input!$C$26/100)^(DATEDIF(Input!$C$7,$B574,"Y")))</f>
        <v>0</v>
      </c>
      <c r="F574" s="69" t="n">
        <f aca="false">-1*($E574*(Input!$C$11/100))</f>
        <v>-0</v>
      </c>
      <c r="G574" s="69" t="n">
        <f aca="false">-1*($E574*(Input!$C$12/100))</f>
        <v>-0</v>
      </c>
      <c r="H574" s="69" t="n">
        <f aca="false">IF($B574&gt;Input!$C$28,2*(Input!$C$27*(1+Input!$C$14/100)^(DATEDIF(Input!$C$7,$B574,"Y"))),(Input!$C$27*(1+Input!$C$14/100)^(DATEDIF(Input!$C$7,$B574,"Y"))))</f>
        <v>-1171.79070402033</v>
      </c>
      <c r="I574" s="69" t="n">
        <f aca="false">IF($B574&gt;Input!$C$28,0,IF($E574*(Input!$C$32/100)&gt;(Input!$C$13/12),-1*(Input!$C$13/12),-1*$E574*(Input!$C$32/100)))</f>
        <v>0</v>
      </c>
      <c r="J574" s="69" t="n">
        <f aca="false">IF($B574&gt;Input!$C$28,0,(-1)*($E574+$H574+$I574)*(Input!$C$9/100))</f>
        <v>0</v>
      </c>
      <c r="K574" s="69" t="n">
        <f aca="false">IF($B574&gt;Input!$C$28,0,(-1)*($E574+$H574+$I574)*(Input!$C$10/100))</f>
        <v>0</v>
      </c>
      <c r="L574" s="69" t="n">
        <f aca="false">$E574+$F574+$G574+$H574+$I574+$J574+$K574</f>
        <v>-1171.79070402033</v>
      </c>
    </row>
    <row r="575" customFormat="false" ht="12.8" hidden="false" customHeight="false" outlineLevel="0" collapsed="false">
      <c r="A575" s="67" t="n">
        <v>571</v>
      </c>
      <c r="B575" s="68" t="n">
        <f aca="false">EOMONTH(Input!$C$7,A575)</f>
        <v>60298</v>
      </c>
      <c r="C575" s="67" t="n">
        <f aca="false">DATEDIF(Input!$C$23,$B575,"Y")</f>
        <v>87</v>
      </c>
      <c r="E575" s="69" t="n">
        <f aca="false">IF($B575&gt;Input!$C$28,0,Input!$C$24*(1+Input!$C$26/100)^(DATEDIF(Input!$C$7,$B575,"Y")))</f>
        <v>0</v>
      </c>
      <c r="F575" s="69" t="n">
        <f aca="false">-1*($E575*(Input!$C$11/100))</f>
        <v>-0</v>
      </c>
      <c r="G575" s="69" t="n">
        <f aca="false">-1*($E575*(Input!$C$12/100))</f>
        <v>-0</v>
      </c>
      <c r="H575" s="69" t="n">
        <f aca="false">IF($B575&gt;Input!$C$28,2*(Input!$C$27*(1+Input!$C$14/100)^(DATEDIF(Input!$C$7,$B575,"Y"))),(Input!$C$27*(1+Input!$C$14/100)^(DATEDIF(Input!$C$7,$B575,"Y"))))</f>
        <v>-1171.79070402033</v>
      </c>
      <c r="I575" s="69" t="n">
        <f aca="false">IF($B575&gt;Input!$C$28,0,IF($E575*(Input!$C$32/100)&gt;(Input!$C$13/12),-1*(Input!$C$13/12),-1*$E575*(Input!$C$32/100)))</f>
        <v>0</v>
      </c>
      <c r="J575" s="69" t="n">
        <f aca="false">IF($B575&gt;Input!$C$28,0,(-1)*($E575+$H575+$I575)*(Input!$C$9/100))</f>
        <v>0</v>
      </c>
      <c r="K575" s="69" t="n">
        <f aca="false">IF($B575&gt;Input!$C$28,0,(-1)*($E575+$H575+$I575)*(Input!$C$10/100))</f>
        <v>0</v>
      </c>
      <c r="L575" s="69" t="n">
        <f aca="false">$E575+$F575+$G575+$H575+$I575+$J575+$K575</f>
        <v>-1171.79070402033</v>
      </c>
    </row>
    <row r="576" customFormat="false" ht="12.8" hidden="false" customHeight="false" outlineLevel="0" collapsed="false">
      <c r="A576" s="67" t="n">
        <v>572</v>
      </c>
      <c r="B576" s="68" t="n">
        <f aca="false">EOMONTH(Input!$C$7,A576)</f>
        <v>60326</v>
      </c>
      <c r="C576" s="67" t="n">
        <f aca="false">DATEDIF(Input!$C$23,$B576,"Y")</f>
        <v>87</v>
      </c>
      <c r="E576" s="69" t="n">
        <f aca="false">IF($B576&gt;Input!$C$28,0,Input!$C$24*(1+Input!$C$26/100)^(DATEDIF(Input!$C$7,$B576,"Y")))</f>
        <v>0</v>
      </c>
      <c r="F576" s="69" t="n">
        <f aca="false">-1*($E576*(Input!$C$11/100))</f>
        <v>-0</v>
      </c>
      <c r="G576" s="69" t="n">
        <f aca="false">-1*($E576*(Input!$C$12/100))</f>
        <v>-0</v>
      </c>
      <c r="H576" s="69" t="n">
        <f aca="false">IF($B576&gt;Input!$C$28,2*(Input!$C$27*(1+Input!$C$14/100)^(DATEDIF(Input!$C$7,$B576,"Y"))),(Input!$C$27*(1+Input!$C$14/100)^(DATEDIF(Input!$C$7,$B576,"Y"))))</f>
        <v>-1171.79070402033</v>
      </c>
      <c r="I576" s="69" t="n">
        <f aca="false">IF($B576&gt;Input!$C$28,0,IF($E576*(Input!$C$32/100)&gt;(Input!$C$13/12),-1*(Input!$C$13/12),-1*$E576*(Input!$C$32/100)))</f>
        <v>0</v>
      </c>
      <c r="J576" s="69" t="n">
        <f aca="false">IF($B576&gt;Input!$C$28,0,(-1)*($E576+$H576+$I576)*(Input!$C$9/100))</f>
        <v>0</v>
      </c>
      <c r="K576" s="69" t="n">
        <f aca="false">IF($B576&gt;Input!$C$28,0,(-1)*($E576+$H576+$I576)*(Input!$C$10/100))</f>
        <v>0</v>
      </c>
      <c r="L576" s="69" t="n">
        <f aca="false">$E576+$F576+$G576+$H576+$I576+$J576+$K576</f>
        <v>-1171.79070402033</v>
      </c>
    </row>
    <row r="577" customFormat="false" ht="12.8" hidden="false" customHeight="false" outlineLevel="0" collapsed="false">
      <c r="A577" s="67" t="n">
        <v>573</v>
      </c>
      <c r="B577" s="68" t="n">
        <f aca="false">EOMONTH(Input!$C$7,A577)</f>
        <v>60357</v>
      </c>
      <c r="C577" s="67" t="n">
        <f aca="false">DATEDIF(Input!$C$23,$B577,"Y")</f>
        <v>87</v>
      </c>
      <c r="E577" s="69" t="n">
        <f aca="false">IF($B577&gt;Input!$C$28,0,Input!$C$24*(1+Input!$C$26/100)^(DATEDIF(Input!$C$7,$B577,"Y")))</f>
        <v>0</v>
      </c>
      <c r="F577" s="69" t="n">
        <f aca="false">-1*($E577*(Input!$C$11/100))</f>
        <v>-0</v>
      </c>
      <c r="G577" s="69" t="n">
        <f aca="false">-1*($E577*(Input!$C$12/100))</f>
        <v>-0</v>
      </c>
      <c r="H577" s="69" t="n">
        <f aca="false">IF($B577&gt;Input!$C$28,2*(Input!$C$27*(1+Input!$C$14/100)^(DATEDIF(Input!$C$7,$B577,"Y"))),(Input!$C$27*(1+Input!$C$14/100)^(DATEDIF(Input!$C$7,$B577,"Y"))))</f>
        <v>-1171.79070402033</v>
      </c>
      <c r="I577" s="69" t="n">
        <f aca="false">IF($B577&gt;Input!$C$28,0,IF($E577*(Input!$C$32/100)&gt;(Input!$C$13/12),-1*(Input!$C$13/12),-1*$E577*(Input!$C$32/100)))</f>
        <v>0</v>
      </c>
      <c r="J577" s="69" t="n">
        <f aca="false">IF($B577&gt;Input!$C$28,0,(-1)*($E577+$H577+$I577)*(Input!$C$9/100))</f>
        <v>0</v>
      </c>
      <c r="K577" s="69" t="n">
        <f aca="false">IF($B577&gt;Input!$C$28,0,(-1)*($E577+$H577+$I577)*(Input!$C$10/100))</f>
        <v>0</v>
      </c>
      <c r="L577" s="69" t="n">
        <f aca="false">$E577+$F577+$G577+$H577+$I577+$J577+$K577</f>
        <v>-1171.79070402033</v>
      </c>
    </row>
    <row r="578" customFormat="false" ht="12.8" hidden="false" customHeight="false" outlineLevel="0" collapsed="false">
      <c r="A578" s="67" t="n">
        <v>574</v>
      </c>
      <c r="B578" s="68" t="n">
        <f aca="false">EOMONTH(Input!$C$7,A578)</f>
        <v>60387</v>
      </c>
      <c r="C578" s="67" t="n">
        <f aca="false">DATEDIF(Input!$C$23,$B578,"Y")</f>
        <v>87</v>
      </c>
      <c r="E578" s="69" t="n">
        <f aca="false">IF($B578&gt;Input!$C$28,0,Input!$C$24*(1+Input!$C$26/100)^(DATEDIF(Input!$C$7,$B578,"Y")))</f>
        <v>0</v>
      </c>
      <c r="F578" s="69" t="n">
        <f aca="false">-1*($E578*(Input!$C$11/100))</f>
        <v>-0</v>
      </c>
      <c r="G578" s="69" t="n">
        <f aca="false">-1*($E578*(Input!$C$12/100))</f>
        <v>-0</v>
      </c>
      <c r="H578" s="69" t="n">
        <f aca="false">IF($B578&gt;Input!$C$28,2*(Input!$C$27*(1+Input!$C$14/100)^(DATEDIF(Input!$C$7,$B578,"Y"))),(Input!$C$27*(1+Input!$C$14/100)^(DATEDIF(Input!$C$7,$B578,"Y"))))</f>
        <v>-1171.79070402033</v>
      </c>
      <c r="I578" s="69" t="n">
        <f aca="false">IF($B578&gt;Input!$C$28,0,IF($E578*(Input!$C$32/100)&gt;(Input!$C$13/12),-1*(Input!$C$13/12),-1*$E578*(Input!$C$32/100)))</f>
        <v>0</v>
      </c>
      <c r="J578" s="69" t="n">
        <f aca="false">IF($B578&gt;Input!$C$28,0,(-1)*($E578+$H578+$I578)*(Input!$C$9/100))</f>
        <v>0</v>
      </c>
      <c r="K578" s="69" t="n">
        <f aca="false">IF($B578&gt;Input!$C$28,0,(-1)*($E578+$H578+$I578)*(Input!$C$10/100))</f>
        <v>0</v>
      </c>
      <c r="L578" s="69" t="n">
        <f aca="false">$E578+$F578+$G578+$H578+$I578+$J578+$K578</f>
        <v>-1171.79070402033</v>
      </c>
    </row>
    <row r="579" customFormat="false" ht="12.8" hidden="false" customHeight="false" outlineLevel="0" collapsed="false">
      <c r="A579" s="67" t="n">
        <v>575</v>
      </c>
      <c r="B579" s="68" t="n">
        <f aca="false">EOMONTH(Input!$C$7,A579)</f>
        <v>60418</v>
      </c>
      <c r="C579" s="67" t="n">
        <f aca="false">DATEDIF(Input!$C$23,$B579,"Y")</f>
        <v>88</v>
      </c>
      <c r="E579" s="69" t="n">
        <f aca="false">IF($B579&gt;Input!$C$28,0,Input!$C$24*(1+Input!$C$26/100)^(DATEDIF(Input!$C$7,$B579,"Y")))</f>
        <v>0</v>
      </c>
      <c r="F579" s="69" t="n">
        <f aca="false">-1*($E579*(Input!$C$11/100))</f>
        <v>-0</v>
      </c>
      <c r="G579" s="69" t="n">
        <f aca="false">-1*($E579*(Input!$C$12/100))</f>
        <v>-0</v>
      </c>
      <c r="H579" s="69" t="n">
        <f aca="false">IF($B579&gt;Input!$C$28,2*(Input!$C$27*(1+Input!$C$14/100)^(DATEDIF(Input!$C$7,$B579,"Y"))),(Input!$C$27*(1+Input!$C$14/100)^(DATEDIF(Input!$C$7,$B579,"Y"))))</f>
        <v>-1171.79070402033</v>
      </c>
      <c r="I579" s="69" t="n">
        <f aca="false">IF($B579&gt;Input!$C$28,0,IF($E579*(Input!$C$32/100)&gt;(Input!$C$13/12),-1*(Input!$C$13/12),-1*$E579*(Input!$C$32/100)))</f>
        <v>0</v>
      </c>
      <c r="J579" s="69" t="n">
        <f aca="false">IF($B579&gt;Input!$C$28,0,(-1)*($E579+$H579+$I579)*(Input!$C$9/100))</f>
        <v>0</v>
      </c>
      <c r="K579" s="69" t="n">
        <f aca="false">IF($B579&gt;Input!$C$28,0,(-1)*($E579+$H579+$I579)*(Input!$C$10/100))</f>
        <v>0</v>
      </c>
      <c r="L579" s="69" t="n">
        <f aca="false">$E579+$F579+$G579+$H579+$I579+$J579+$K579</f>
        <v>-1171.79070402033</v>
      </c>
    </row>
    <row r="580" customFormat="false" ht="12.8" hidden="false" customHeight="false" outlineLevel="0" collapsed="false">
      <c r="A580" s="67" t="n">
        <v>576</v>
      </c>
      <c r="B580" s="68" t="n">
        <f aca="false">EOMONTH(Input!$C$7,A580)</f>
        <v>60448</v>
      </c>
      <c r="C580" s="67" t="n">
        <f aca="false">DATEDIF(Input!$C$23,$B580,"Y")</f>
        <v>88</v>
      </c>
      <c r="E580" s="69" t="n">
        <f aca="false">IF($B580&gt;Input!$C$28,0,Input!$C$24*(1+Input!$C$26/100)^(DATEDIF(Input!$C$7,$B580,"Y")))</f>
        <v>0</v>
      </c>
      <c r="F580" s="69" t="n">
        <f aca="false">-1*($E580*(Input!$C$11/100))</f>
        <v>-0</v>
      </c>
      <c r="G580" s="69" t="n">
        <f aca="false">-1*($E580*(Input!$C$12/100))</f>
        <v>-0</v>
      </c>
      <c r="H580" s="69" t="n">
        <f aca="false">IF($B580&gt;Input!$C$28,2*(Input!$C$27*(1+Input!$C$14/100)^(DATEDIF(Input!$C$7,$B580,"Y"))),(Input!$C$27*(1+Input!$C$14/100)^(DATEDIF(Input!$C$7,$B580,"Y"))))</f>
        <v>-1195.22651810074</v>
      </c>
      <c r="I580" s="69" t="n">
        <f aca="false">IF($B580&gt;Input!$C$28,0,IF($E580*(Input!$C$32/100)&gt;(Input!$C$13/12),-1*(Input!$C$13/12),-1*$E580*(Input!$C$32/100)))</f>
        <v>0</v>
      </c>
      <c r="J580" s="69" t="n">
        <f aca="false">IF($B580&gt;Input!$C$28,0,(-1)*($E580+$H580+$I580)*(Input!$C$9/100))</f>
        <v>0</v>
      </c>
      <c r="K580" s="69" t="n">
        <f aca="false">IF($B580&gt;Input!$C$28,0,(-1)*($E580+$H580+$I580)*(Input!$C$10/100))</f>
        <v>0</v>
      </c>
      <c r="L580" s="69" t="n">
        <f aca="false">$E580+$F580+$G580+$H580+$I580+$J580+$K580</f>
        <v>-1195.22651810074</v>
      </c>
    </row>
    <row r="581" customFormat="false" ht="12.8" hidden="false" customHeight="false" outlineLevel="0" collapsed="false">
      <c r="A581" s="67" t="n">
        <v>577</v>
      </c>
      <c r="B581" s="68" t="n">
        <f aca="false">EOMONTH(Input!$C$7,A581)</f>
        <v>60479</v>
      </c>
      <c r="C581" s="67" t="n">
        <f aca="false">DATEDIF(Input!$C$23,$B581,"Y")</f>
        <v>88</v>
      </c>
      <c r="E581" s="69" t="n">
        <f aca="false">IF($B581&gt;Input!$C$28,0,Input!$C$24*(1+Input!$C$26/100)^(DATEDIF(Input!$C$7,$B581,"Y")))</f>
        <v>0</v>
      </c>
      <c r="F581" s="69" t="n">
        <f aca="false">-1*($E581*(Input!$C$11/100))</f>
        <v>-0</v>
      </c>
      <c r="G581" s="69" t="n">
        <f aca="false">-1*($E581*(Input!$C$12/100))</f>
        <v>-0</v>
      </c>
      <c r="H581" s="69" t="n">
        <f aca="false">IF($B581&gt;Input!$C$28,2*(Input!$C$27*(1+Input!$C$14/100)^(DATEDIF(Input!$C$7,$B581,"Y"))),(Input!$C$27*(1+Input!$C$14/100)^(DATEDIF(Input!$C$7,$B581,"Y"))))</f>
        <v>-1195.22651810074</v>
      </c>
      <c r="I581" s="69" t="n">
        <f aca="false">IF($B581&gt;Input!$C$28,0,IF($E581*(Input!$C$32/100)&gt;(Input!$C$13/12),-1*(Input!$C$13/12),-1*$E581*(Input!$C$32/100)))</f>
        <v>0</v>
      </c>
      <c r="J581" s="69" t="n">
        <f aca="false">IF($B581&gt;Input!$C$28,0,(-1)*($E581+$H581+$I581)*(Input!$C$9/100))</f>
        <v>0</v>
      </c>
      <c r="K581" s="69" t="n">
        <f aca="false">IF($B581&gt;Input!$C$28,0,(-1)*($E581+$H581+$I581)*(Input!$C$10/100))</f>
        <v>0</v>
      </c>
      <c r="L581" s="69" t="n">
        <f aca="false">$E581+$F581+$G581+$H581+$I581+$J581+$K581</f>
        <v>-1195.22651810074</v>
      </c>
    </row>
    <row r="582" customFormat="false" ht="12.8" hidden="false" customHeight="false" outlineLevel="0" collapsed="false">
      <c r="A582" s="67" t="n">
        <v>578</v>
      </c>
      <c r="B582" s="68" t="n">
        <f aca="false">EOMONTH(Input!$C$7,A582)</f>
        <v>60510</v>
      </c>
      <c r="C582" s="67" t="n">
        <f aca="false">DATEDIF(Input!$C$23,$B582,"Y")</f>
        <v>88</v>
      </c>
      <c r="E582" s="69" t="n">
        <f aca="false">IF($B582&gt;Input!$C$28,0,Input!$C$24*(1+Input!$C$26/100)^(DATEDIF(Input!$C$7,$B582,"Y")))</f>
        <v>0</v>
      </c>
      <c r="F582" s="69" t="n">
        <f aca="false">-1*($E582*(Input!$C$11/100))</f>
        <v>-0</v>
      </c>
      <c r="G582" s="69" t="n">
        <f aca="false">-1*($E582*(Input!$C$12/100))</f>
        <v>-0</v>
      </c>
      <c r="H582" s="69" t="n">
        <f aca="false">IF($B582&gt;Input!$C$28,2*(Input!$C$27*(1+Input!$C$14/100)^(DATEDIF(Input!$C$7,$B582,"Y"))),(Input!$C$27*(1+Input!$C$14/100)^(DATEDIF(Input!$C$7,$B582,"Y"))))</f>
        <v>-1195.22651810074</v>
      </c>
      <c r="I582" s="69" t="n">
        <f aca="false">IF($B582&gt;Input!$C$28,0,IF($E582*(Input!$C$32/100)&gt;(Input!$C$13/12),-1*(Input!$C$13/12),-1*$E582*(Input!$C$32/100)))</f>
        <v>0</v>
      </c>
      <c r="J582" s="69" t="n">
        <f aca="false">IF($B582&gt;Input!$C$28,0,(-1)*($E582+$H582+$I582)*(Input!$C$9/100))</f>
        <v>0</v>
      </c>
      <c r="K582" s="69" t="n">
        <f aca="false">IF($B582&gt;Input!$C$28,0,(-1)*($E582+$H582+$I582)*(Input!$C$10/100))</f>
        <v>0</v>
      </c>
      <c r="L582" s="69" t="n">
        <f aca="false">$E582+$F582+$G582+$H582+$I582+$J582+$K582</f>
        <v>-1195.22651810074</v>
      </c>
    </row>
    <row r="583" customFormat="false" ht="12.8" hidden="false" customHeight="false" outlineLevel="0" collapsed="false">
      <c r="A583" s="67" t="n">
        <v>579</v>
      </c>
      <c r="B583" s="68" t="n">
        <f aca="false">EOMONTH(Input!$C$7,A583)</f>
        <v>60540</v>
      </c>
      <c r="C583" s="67" t="n">
        <f aca="false">DATEDIF(Input!$C$23,$B583,"Y")</f>
        <v>88</v>
      </c>
      <c r="E583" s="69" t="n">
        <f aca="false">IF($B583&gt;Input!$C$28,0,Input!$C$24*(1+Input!$C$26/100)^(DATEDIF(Input!$C$7,$B583,"Y")))</f>
        <v>0</v>
      </c>
      <c r="F583" s="69" t="n">
        <f aca="false">-1*($E583*(Input!$C$11/100))</f>
        <v>-0</v>
      </c>
      <c r="G583" s="69" t="n">
        <f aca="false">-1*($E583*(Input!$C$12/100))</f>
        <v>-0</v>
      </c>
      <c r="H583" s="69" t="n">
        <f aca="false">IF($B583&gt;Input!$C$28,2*(Input!$C$27*(1+Input!$C$14/100)^(DATEDIF(Input!$C$7,$B583,"Y"))),(Input!$C$27*(1+Input!$C$14/100)^(DATEDIF(Input!$C$7,$B583,"Y"))))</f>
        <v>-1195.22651810074</v>
      </c>
      <c r="I583" s="69" t="n">
        <f aca="false">IF($B583&gt;Input!$C$28,0,IF($E583*(Input!$C$32/100)&gt;(Input!$C$13/12),-1*(Input!$C$13/12),-1*$E583*(Input!$C$32/100)))</f>
        <v>0</v>
      </c>
      <c r="J583" s="69" t="n">
        <f aca="false">IF($B583&gt;Input!$C$28,0,(-1)*($E583+$H583+$I583)*(Input!$C$9/100))</f>
        <v>0</v>
      </c>
      <c r="K583" s="69" t="n">
        <f aca="false">IF($B583&gt;Input!$C$28,0,(-1)*($E583+$H583+$I583)*(Input!$C$10/100))</f>
        <v>0</v>
      </c>
      <c r="L583" s="69" t="n">
        <f aca="false">$E583+$F583+$G583+$H583+$I583+$J583+$K583</f>
        <v>-1195.22651810074</v>
      </c>
    </row>
    <row r="584" customFormat="false" ht="12.8" hidden="false" customHeight="false" outlineLevel="0" collapsed="false">
      <c r="A584" s="67" t="n">
        <v>580</v>
      </c>
      <c r="B584" s="68" t="n">
        <f aca="false">EOMONTH(Input!$C$7,A584)</f>
        <v>60571</v>
      </c>
      <c r="C584" s="67" t="n">
        <f aca="false">DATEDIF(Input!$C$23,$B584,"Y")</f>
        <v>88</v>
      </c>
      <c r="E584" s="69" t="n">
        <f aca="false">IF($B584&gt;Input!$C$28,0,Input!$C$24*(1+Input!$C$26/100)^(DATEDIF(Input!$C$7,$B584,"Y")))</f>
        <v>0</v>
      </c>
      <c r="F584" s="69" t="n">
        <f aca="false">-1*($E584*(Input!$C$11/100))</f>
        <v>-0</v>
      </c>
      <c r="G584" s="69" t="n">
        <f aca="false">-1*($E584*(Input!$C$12/100))</f>
        <v>-0</v>
      </c>
      <c r="H584" s="69" t="n">
        <f aca="false">IF($B584&gt;Input!$C$28,2*(Input!$C$27*(1+Input!$C$14/100)^(DATEDIF(Input!$C$7,$B584,"Y"))),(Input!$C$27*(1+Input!$C$14/100)^(DATEDIF(Input!$C$7,$B584,"Y"))))</f>
        <v>-1195.22651810074</v>
      </c>
      <c r="I584" s="69" t="n">
        <f aca="false">IF($B584&gt;Input!$C$28,0,IF($E584*(Input!$C$32/100)&gt;(Input!$C$13/12),-1*(Input!$C$13/12),-1*$E584*(Input!$C$32/100)))</f>
        <v>0</v>
      </c>
      <c r="J584" s="69" t="n">
        <f aca="false">IF($B584&gt;Input!$C$28,0,(-1)*($E584+$H584+$I584)*(Input!$C$9/100))</f>
        <v>0</v>
      </c>
      <c r="K584" s="69" t="n">
        <f aca="false">IF($B584&gt;Input!$C$28,0,(-1)*($E584+$H584+$I584)*(Input!$C$10/100))</f>
        <v>0</v>
      </c>
      <c r="L584" s="69" t="n">
        <f aca="false">$E584+$F584+$G584+$H584+$I584+$J584+$K584</f>
        <v>-1195.22651810074</v>
      </c>
    </row>
    <row r="585" customFormat="false" ht="12.8" hidden="false" customHeight="false" outlineLevel="0" collapsed="false">
      <c r="A585" s="67" t="n">
        <v>581</v>
      </c>
      <c r="B585" s="68" t="n">
        <f aca="false">EOMONTH(Input!$C$7,A585)</f>
        <v>60601</v>
      </c>
      <c r="C585" s="67" t="n">
        <f aca="false">DATEDIF(Input!$C$23,$B585,"Y")</f>
        <v>88</v>
      </c>
      <c r="E585" s="69" t="n">
        <f aca="false">IF($B585&gt;Input!$C$28,0,Input!$C$24*(1+Input!$C$26/100)^(DATEDIF(Input!$C$7,$B585,"Y")))</f>
        <v>0</v>
      </c>
      <c r="F585" s="69" t="n">
        <f aca="false">-1*($E585*(Input!$C$11/100))</f>
        <v>-0</v>
      </c>
      <c r="G585" s="69" t="n">
        <f aca="false">-1*($E585*(Input!$C$12/100))</f>
        <v>-0</v>
      </c>
      <c r="H585" s="69" t="n">
        <f aca="false">IF($B585&gt;Input!$C$28,2*(Input!$C$27*(1+Input!$C$14/100)^(DATEDIF(Input!$C$7,$B585,"Y"))),(Input!$C$27*(1+Input!$C$14/100)^(DATEDIF(Input!$C$7,$B585,"Y"))))</f>
        <v>-1195.22651810074</v>
      </c>
      <c r="I585" s="69" t="n">
        <f aca="false">IF($B585&gt;Input!$C$28,0,IF($E585*(Input!$C$32/100)&gt;(Input!$C$13/12),-1*(Input!$C$13/12),-1*$E585*(Input!$C$32/100)))</f>
        <v>0</v>
      </c>
      <c r="J585" s="69" t="n">
        <f aca="false">IF($B585&gt;Input!$C$28,0,(-1)*($E585+$H585+$I585)*(Input!$C$9/100))</f>
        <v>0</v>
      </c>
      <c r="K585" s="69" t="n">
        <f aca="false">IF($B585&gt;Input!$C$28,0,(-1)*($E585+$H585+$I585)*(Input!$C$10/100))</f>
        <v>0</v>
      </c>
      <c r="L585" s="69" t="n">
        <f aca="false">$E585+$F585+$G585+$H585+$I585+$J585+$K585</f>
        <v>-1195.22651810074</v>
      </c>
    </row>
    <row r="586" customFormat="false" ht="12.8" hidden="false" customHeight="false" outlineLevel="0" collapsed="false">
      <c r="A586" s="67" t="n">
        <v>582</v>
      </c>
      <c r="B586" s="68" t="n">
        <f aca="false">EOMONTH(Input!$C$7,A586)</f>
        <v>60632</v>
      </c>
      <c r="C586" s="67" t="n">
        <f aca="false">DATEDIF(Input!$C$23,$B586,"Y")</f>
        <v>88</v>
      </c>
      <c r="E586" s="69" t="n">
        <f aca="false">IF($B586&gt;Input!$C$28,0,Input!$C$24*(1+Input!$C$26/100)^(DATEDIF(Input!$C$7,$B586,"Y")))</f>
        <v>0</v>
      </c>
      <c r="F586" s="69" t="n">
        <f aca="false">-1*($E586*(Input!$C$11/100))</f>
        <v>-0</v>
      </c>
      <c r="G586" s="69" t="n">
        <f aca="false">-1*($E586*(Input!$C$12/100))</f>
        <v>-0</v>
      </c>
      <c r="H586" s="69" t="n">
        <f aca="false">IF($B586&gt;Input!$C$28,2*(Input!$C$27*(1+Input!$C$14/100)^(DATEDIF(Input!$C$7,$B586,"Y"))),(Input!$C$27*(1+Input!$C$14/100)^(DATEDIF(Input!$C$7,$B586,"Y"))))</f>
        <v>-1195.22651810074</v>
      </c>
      <c r="I586" s="69" t="n">
        <f aca="false">IF($B586&gt;Input!$C$28,0,IF($E586*(Input!$C$32/100)&gt;(Input!$C$13/12),-1*(Input!$C$13/12),-1*$E586*(Input!$C$32/100)))</f>
        <v>0</v>
      </c>
      <c r="J586" s="69" t="n">
        <f aca="false">IF($B586&gt;Input!$C$28,0,(-1)*($E586+$H586+$I586)*(Input!$C$9/100))</f>
        <v>0</v>
      </c>
      <c r="K586" s="69" t="n">
        <f aca="false">IF($B586&gt;Input!$C$28,0,(-1)*($E586+$H586+$I586)*(Input!$C$10/100))</f>
        <v>0</v>
      </c>
      <c r="L586" s="69" t="n">
        <f aca="false">$E586+$F586+$G586+$H586+$I586+$J586+$K586</f>
        <v>-1195.22651810074</v>
      </c>
    </row>
    <row r="587" customFormat="false" ht="12.8" hidden="false" customHeight="false" outlineLevel="0" collapsed="false">
      <c r="A587" s="67" t="n">
        <v>583</v>
      </c>
      <c r="B587" s="68" t="n">
        <f aca="false">EOMONTH(Input!$C$7,A587)</f>
        <v>60663</v>
      </c>
      <c r="C587" s="67" t="n">
        <f aca="false">DATEDIF(Input!$C$23,$B587,"Y")</f>
        <v>88</v>
      </c>
      <c r="E587" s="69" t="n">
        <f aca="false">IF($B587&gt;Input!$C$28,0,Input!$C$24*(1+Input!$C$26/100)^(DATEDIF(Input!$C$7,$B587,"Y")))</f>
        <v>0</v>
      </c>
      <c r="F587" s="69" t="n">
        <f aca="false">-1*($E587*(Input!$C$11/100))</f>
        <v>-0</v>
      </c>
      <c r="G587" s="69" t="n">
        <f aca="false">-1*($E587*(Input!$C$12/100))</f>
        <v>-0</v>
      </c>
      <c r="H587" s="69" t="n">
        <f aca="false">IF($B587&gt;Input!$C$28,2*(Input!$C$27*(1+Input!$C$14/100)^(DATEDIF(Input!$C$7,$B587,"Y"))),(Input!$C$27*(1+Input!$C$14/100)^(DATEDIF(Input!$C$7,$B587,"Y"))))</f>
        <v>-1195.22651810074</v>
      </c>
      <c r="I587" s="69" t="n">
        <f aca="false">IF($B587&gt;Input!$C$28,0,IF($E587*(Input!$C$32/100)&gt;(Input!$C$13/12),-1*(Input!$C$13/12),-1*$E587*(Input!$C$32/100)))</f>
        <v>0</v>
      </c>
      <c r="J587" s="69" t="n">
        <f aca="false">IF($B587&gt;Input!$C$28,0,(-1)*($E587+$H587+$I587)*(Input!$C$9/100))</f>
        <v>0</v>
      </c>
      <c r="K587" s="69" t="n">
        <f aca="false">IF($B587&gt;Input!$C$28,0,(-1)*($E587+$H587+$I587)*(Input!$C$10/100))</f>
        <v>0</v>
      </c>
      <c r="L587" s="69" t="n">
        <f aca="false">$E587+$F587+$G587+$H587+$I587+$J587+$K587</f>
        <v>-1195.22651810074</v>
      </c>
    </row>
    <row r="588" customFormat="false" ht="12.8" hidden="false" customHeight="false" outlineLevel="0" collapsed="false">
      <c r="A588" s="67" t="n">
        <v>584</v>
      </c>
      <c r="B588" s="68" t="n">
        <f aca="false">EOMONTH(Input!$C$7,A588)</f>
        <v>60691</v>
      </c>
      <c r="C588" s="67" t="n">
        <f aca="false">DATEDIF(Input!$C$23,$B588,"Y")</f>
        <v>88</v>
      </c>
      <c r="E588" s="69" t="n">
        <f aca="false">IF($B588&gt;Input!$C$28,0,Input!$C$24*(1+Input!$C$26/100)^(DATEDIF(Input!$C$7,$B588,"Y")))</f>
        <v>0</v>
      </c>
      <c r="F588" s="69" t="n">
        <f aca="false">-1*($E588*(Input!$C$11/100))</f>
        <v>-0</v>
      </c>
      <c r="G588" s="69" t="n">
        <f aca="false">-1*($E588*(Input!$C$12/100))</f>
        <v>-0</v>
      </c>
      <c r="H588" s="69" t="n">
        <f aca="false">IF($B588&gt;Input!$C$28,2*(Input!$C$27*(1+Input!$C$14/100)^(DATEDIF(Input!$C$7,$B588,"Y"))),(Input!$C$27*(1+Input!$C$14/100)^(DATEDIF(Input!$C$7,$B588,"Y"))))</f>
        <v>-1195.22651810074</v>
      </c>
      <c r="I588" s="69" t="n">
        <f aca="false">IF($B588&gt;Input!$C$28,0,IF($E588*(Input!$C$32/100)&gt;(Input!$C$13/12),-1*(Input!$C$13/12),-1*$E588*(Input!$C$32/100)))</f>
        <v>0</v>
      </c>
      <c r="J588" s="69" t="n">
        <f aca="false">IF($B588&gt;Input!$C$28,0,(-1)*($E588+$H588+$I588)*(Input!$C$9/100))</f>
        <v>0</v>
      </c>
      <c r="K588" s="69" t="n">
        <f aca="false">IF($B588&gt;Input!$C$28,0,(-1)*($E588+$H588+$I588)*(Input!$C$10/100))</f>
        <v>0</v>
      </c>
      <c r="L588" s="69" t="n">
        <f aca="false">$E588+$F588+$G588+$H588+$I588+$J588+$K588</f>
        <v>-1195.22651810074</v>
      </c>
    </row>
    <row r="589" customFormat="false" ht="12.8" hidden="false" customHeight="false" outlineLevel="0" collapsed="false">
      <c r="A589" s="67" t="n">
        <v>585</v>
      </c>
      <c r="B589" s="68" t="n">
        <f aca="false">EOMONTH(Input!$C$7,A589)</f>
        <v>60722</v>
      </c>
      <c r="C589" s="67" t="n">
        <f aca="false">DATEDIF(Input!$C$23,$B589,"Y")</f>
        <v>88</v>
      </c>
      <c r="E589" s="69" t="n">
        <f aca="false">IF($B589&gt;Input!$C$28,0,Input!$C$24*(1+Input!$C$26/100)^(DATEDIF(Input!$C$7,$B589,"Y")))</f>
        <v>0</v>
      </c>
      <c r="F589" s="69" t="n">
        <f aca="false">-1*($E589*(Input!$C$11/100))</f>
        <v>-0</v>
      </c>
      <c r="G589" s="69" t="n">
        <f aca="false">-1*($E589*(Input!$C$12/100))</f>
        <v>-0</v>
      </c>
      <c r="H589" s="69" t="n">
        <f aca="false">IF($B589&gt;Input!$C$28,2*(Input!$C$27*(1+Input!$C$14/100)^(DATEDIF(Input!$C$7,$B589,"Y"))),(Input!$C$27*(1+Input!$C$14/100)^(DATEDIF(Input!$C$7,$B589,"Y"))))</f>
        <v>-1195.22651810074</v>
      </c>
      <c r="I589" s="69" t="n">
        <f aca="false">IF($B589&gt;Input!$C$28,0,IF($E589*(Input!$C$32/100)&gt;(Input!$C$13/12),-1*(Input!$C$13/12),-1*$E589*(Input!$C$32/100)))</f>
        <v>0</v>
      </c>
      <c r="J589" s="69" t="n">
        <f aca="false">IF($B589&gt;Input!$C$28,0,(-1)*($E589+$H589+$I589)*(Input!$C$9/100))</f>
        <v>0</v>
      </c>
      <c r="K589" s="69" t="n">
        <f aca="false">IF($B589&gt;Input!$C$28,0,(-1)*($E589+$H589+$I589)*(Input!$C$10/100))</f>
        <v>0</v>
      </c>
      <c r="L589" s="69" t="n">
        <f aca="false">$E589+$F589+$G589+$H589+$I589+$J589+$K589</f>
        <v>-1195.22651810074</v>
      </c>
    </row>
    <row r="590" customFormat="false" ht="12.8" hidden="false" customHeight="false" outlineLevel="0" collapsed="false">
      <c r="A590" s="67" t="n">
        <v>586</v>
      </c>
      <c r="B590" s="68" t="n">
        <f aca="false">EOMONTH(Input!$C$7,A590)</f>
        <v>60752</v>
      </c>
      <c r="C590" s="67" t="n">
        <f aca="false">DATEDIF(Input!$C$23,$B590,"Y")</f>
        <v>88</v>
      </c>
      <c r="E590" s="69" t="n">
        <f aca="false">IF($B590&gt;Input!$C$28,0,Input!$C$24*(1+Input!$C$26/100)^(DATEDIF(Input!$C$7,$B590,"Y")))</f>
        <v>0</v>
      </c>
      <c r="F590" s="69" t="n">
        <f aca="false">-1*($E590*(Input!$C$11/100))</f>
        <v>-0</v>
      </c>
      <c r="G590" s="69" t="n">
        <f aca="false">-1*($E590*(Input!$C$12/100))</f>
        <v>-0</v>
      </c>
      <c r="H590" s="69" t="n">
        <f aca="false">IF($B590&gt;Input!$C$28,2*(Input!$C$27*(1+Input!$C$14/100)^(DATEDIF(Input!$C$7,$B590,"Y"))),(Input!$C$27*(1+Input!$C$14/100)^(DATEDIF(Input!$C$7,$B590,"Y"))))</f>
        <v>-1195.22651810074</v>
      </c>
      <c r="I590" s="69" t="n">
        <f aca="false">IF($B590&gt;Input!$C$28,0,IF($E590*(Input!$C$32/100)&gt;(Input!$C$13/12),-1*(Input!$C$13/12),-1*$E590*(Input!$C$32/100)))</f>
        <v>0</v>
      </c>
      <c r="J590" s="69" t="n">
        <f aca="false">IF($B590&gt;Input!$C$28,0,(-1)*($E590+$H590+$I590)*(Input!$C$9/100))</f>
        <v>0</v>
      </c>
      <c r="K590" s="69" t="n">
        <f aca="false">IF($B590&gt;Input!$C$28,0,(-1)*($E590+$H590+$I590)*(Input!$C$10/100))</f>
        <v>0</v>
      </c>
      <c r="L590" s="69" t="n">
        <f aca="false">$E590+$F590+$G590+$H590+$I590+$J590+$K590</f>
        <v>-1195.22651810074</v>
      </c>
    </row>
    <row r="591" customFormat="false" ht="12.8" hidden="false" customHeight="false" outlineLevel="0" collapsed="false">
      <c r="A591" s="67" t="n">
        <v>587</v>
      </c>
      <c r="B591" s="68" t="n">
        <f aca="false">EOMONTH(Input!$C$7,A591)</f>
        <v>60783</v>
      </c>
      <c r="C591" s="67" t="n">
        <f aca="false">DATEDIF(Input!$C$23,$B591,"Y")</f>
        <v>89</v>
      </c>
      <c r="E591" s="69" t="n">
        <f aca="false">IF($B591&gt;Input!$C$28,0,Input!$C$24*(1+Input!$C$26/100)^(DATEDIF(Input!$C$7,$B591,"Y")))</f>
        <v>0</v>
      </c>
      <c r="F591" s="69" t="n">
        <f aca="false">-1*($E591*(Input!$C$11/100))</f>
        <v>-0</v>
      </c>
      <c r="G591" s="69" t="n">
        <f aca="false">-1*($E591*(Input!$C$12/100))</f>
        <v>-0</v>
      </c>
      <c r="H591" s="69" t="n">
        <f aca="false">IF($B591&gt;Input!$C$28,2*(Input!$C$27*(1+Input!$C$14/100)^(DATEDIF(Input!$C$7,$B591,"Y"))),(Input!$C$27*(1+Input!$C$14/100)^(DATEDIF(Input!$C$7,$B591,"Y"))))</f>
        <v>-1195.22651810074</v>
      </c>
      <c r="I591" s="69" t="n">
        <f aca="false">IF($B591&gt;Input!$C$28,0,IF($E591*(Input!$C$32/100)&gt;(Input!$C$13/12),-1*(Input!$C$13/12),-1*$E591*(Input!$C$32/100)))</f>
        <v>0</v>
      </c>
      <c r="J591" s="69" t="n">
        <f aca="false">IF($B591&gt;Input!$C$28,0,(-1)*($E591+$H591+$I591)*(Input!$C$9/100))</f>
        <v>0</v>
      </c>
      <c r="K591" s="69" t="n">
        <f aca="false">IF($B591&gt;Input!$C$28,0,(-1)*($E591+$H591+$I591)*(Input!$C$10/100))</f>
        <v>0</v>
      </c>
      <c r="L591" s="69" t="n">
        <f aca="false">$E591+$F591+$G591+$H591+$I591+$J591+$K591</f>
        <v>-1195.22651810074</v>
      </c>
    </row>
    <row r="592" customFormat="false" ht="12.8" hidden="false" customHeight="false" outlineLevel="0" collapsed="false">
      <c r="A592" s="67" t="n">
        <v>588</v>
      </c>
      <c r="B592" s="68" t="n">
        <f aca="false">EOMONTH(Input!$C$7,A592)</f>
        <v>60813</v>
      </c>
      <c r="C592" s="67" t="n">
        <f aca="false">DATEDIF(Input!$C$23,$B592,"Y")</f>
        <v>89</v>
      </c>
      <c r="E592" s="69" t="n">
        <f aca="false">IF($B592&gt;Input!$C$28,0,Input!$C$24*(1+Input!$C$26/100)^(DATEDIF(Input!$C$7,$B592,"Y")))</f>
        <v>0</v>
      </c>
      <c r="F592" s="69" t="n">
        <f aca="false">-1*($E592*(Input!$C$11/100))</f>
        <v>-0</v>
      </c>
      <c r="G592" s="69" t="n">
        <f aca="false">-1*($E592*(Input!$C$12/100))</f>
        <v>-0</v>
      </c>
      <c r="H592" s="69" t="n">
        <f aca="false">IF($B592&gt;Input!$C$28,2*(Input!$C$27*(1+Input!$C$14/100)^(DATEDIF(Input!$C$7,$B592,"Y"))),(Input!$C$27*(1+Input!$C$14/100)^(DATEDIF(Input!$C$7,$B592,"Y"))))</f>
        <v>-1219.13104846275</v>
      </c>
      <c r="I592" s="69" t="n">
        <f aca="false">IF($B592&gt;Input!$C$28,0,IF($E592*(Input!$C$32/100)&gt;(Input!$C$13/12),-1*(Input!$C$13/12),-1*$E592*(Input!$C$32/100)))</f>
        <v>0</v>
      </c>
      <c r="J592" s="69" t="n">
        <f aca="false">IF($B592&gt;Input!$C$28,0,(-1)*($E592+$H592+$I592)*(Input!$C$9/100))</f>
        <v>0</v>
      </c>
      <c r="K592" s="69" t="n">
        <f aca="false">IF($B592&gt;Input!$C$28,0,(-1)*($E592+$H592+$I592)*(Input!$C$10/100))</f>
        <v>0</v>
      </c>
      <c r="L592" s="69" t="n">
        <f aca="false">$E592+$F592+$G592+$H592+$I592+$J592+$K592</f>
        <v>-1219.13104846275</v>
      </c>
    </row>
    <row r="593" customFormat="false" ht="12.8" hidden="false" customHeight="false" outlineLevel="0" collapsed="false">
      <c r="A593" s="67" t="n">
        <v>589</v>
      </c>
      <c r="B593" s="68" t="n">
        <f aca="false">EOMONTH(Input!$C$7,A593)</f>
        <v>60844</v>
      </c>
      <c r="C593" s="67" t="n">
        <f aca="false">DATEDIF(Input!$C$23,$B593,"Y")</f>
        <v>89</v>
      </c>
      <c r="E593" s="69" t="n">
        <f aca="false">IF($B593&gt;Input!$C$28,0,Input!$C$24*(1+Input!$C$26/100)^(DATEDIF(Input!$C$7,$B593,"Y")))</f>
        <v>0</v>
      </c>
      <c r="F593" s="69" t="n">
        <f aca="false">-1*($E593*(Input!$C$11/100))</f>
        <v>-0</v>
      </c>
      <c r="G593" s="69" t="n">
        <f aca="false">-1*($E593*(Input!$C$12/100))</f>
        <v>-0</v>
      </c>
      <c r="H593" s="69" t="n">
        <f aca="false">IF($B593&gt;Input!$C$28,2*(Input!$C$27*(1+Input!$C$14/100)^(DATEDIF(Input!$C$7,$B593,"Y"))),(Input!$C$27*(1+Input!$C$14/100)^(DATEDIF(Input!$C$7,$B593,"Y"))))</f>
        <v>-1219.13104846275</v>
      </c>
      <c r="I593" s="69" t="n">
        <f aca="false">IF($B593&gt;Input!$C$28,0,IF($E593*(Input!$C$32/100)&gt;(Input!$C$13/12),-1*(Input!$C$13/12),-1*$E593*(Input!$C$32/100)))</f>
        <v>0</v>
      </c>
      <c r="J593" s="69" t="n">
        <f aca="false">IF($B593&gt;Input!$C$28,0,(-1)*($E593+$H593+$I593)*(Input!$C$9/100))</f>
        <v>0</v>
      </c>
      <c r="K593" s="69" t="n">
        <f aca="false">IF($B593&gt;Input!$C$28,0,(-1)*($E593+$H593+$I593)*(Input!$C$10/100))</f>
        <v>0</v>
      </c>
      <c r="L593" s="69" t="n">
        <f aca="false">$E593+$F593+$G593+$H593+$I593+$J593+$K593</f>
        <v>-1219.13104846275</v>
      </c>
    </row>
    <row r="594" customFormat="false" ht="12.8" hidden="false" customHeight="false" outlineLevel="0" collapsed="false">
      <c r="A594" s="67" t="n">
        <v>590</v>
      </c>
      <c r="B594" s="68" t="n">
        <f aca="false">EOMONTH(Input!$C$7,A594)</f>
        <v>60875</v>
      </c>
      <c r="C594" s="67" t="n">
        <f aca="false">DATEDIF(Input!$C$23,$B594,"Y")</f>
        <v>89</v>
      </c>
      <c r="E594" s="69" t="n">
        <f aca="false">IF($B594&gt;Input!$C$28,0,Input!$C$24*(1+Input!$C$26/100)^(DATEDIF(Input!$C$7,$B594,"Y")))</f>
        <v>0</v>
      </c>
      <c r="F594" s="69" t="n">
        <f aca="false">-1*($E594*(Input!$C$11/100))</f>
        <v>-0</v>
      </c>
      <c r="G594" s="69" t="n">
        <f aca="false">-1*($E594*(Input!$C$12/100))</f>
        <v>-0</v>
      </c>
      <c r="H594" s="69" t="n">
        <f aca="false">IF($B594&gt;Input!$C$28,2*(Input!$C$27*(1+Input!$C$14/100)^(DATEDIF(Input!$C$7,$B594,"Y"))),(Input!$C$27*(1+Input!$C$14/100)^(DATEDIF(Input!$C$7,$B594,"Y"))))</f>
        <v>-1219.13104846275</v>
      </c>
      <c r="I594" s="69" t="n">
        <f aca="false">IF($B594&gt;Input!$C$28,0,IF($E594*(Input!$C$32/100)&gt;(Input!$C$13/12),-1*(Input!$C$13/12),-1*$E594*(Input!$C$32/100)))</f>
        <v>0</v>
      </c>
      <c r="J594" s="69" t="n">
        <f aca="false">IF($B594&gt;Input!$C$28,0,(-1)*($E594+$H594+$I594)*(Input!$C$9/100))</f>
        <v>0</v>
      </c>
      <c r="K594" s="69" t="n">
        <f aca="false">IF($B594&gt;Input!$C$28,0,(-1)*($E594+$H594+$I594)*(Input!$C$10/100))</f>
        <v>0</v>
      </c>
      <c r="L594" s="69" t="n">
        <f aca="false">$E594+$F594+$G594+$H594+$I594+$J594+$K594</f>
        <v>-1219.13104846275</v>
      </c>
    </row>
    <row r="595" customFormat="false" ht="12.8" hidden="false" customHeight="false" outlineLevel="0" collapsed="false">
      <c r="A595" s="67" t="n">
        <v>591</v>
      </c>
      <c r="B595" s="68" t="n">
        <f aca="false">EOMONTH(Input!$C$7,A595)</f>
        <v>60905</v>
      </c>
      <c r="C595" s="67" t="n">
        <f aca="false">DATEDIF(Input!$C$23,$B595,"Y")</f>
        <v>89</v>
      </c>
      <c r="E595" s="69" t="n">
        <f aca="false">IF($B595&gt;Input!$C$28,0,Input!$C$24*(1+Input!$C$26/100)^(DATEDIF(Input!$C$7,$B595,"Y")))</f>
        <v>0</v>
      </c>
      <c r="F595" s="69" t="n">
        <f aca="false">-1*($E595*(Input!$C$11/100))</f>
        <v>-0</v>
      </c>
      <c r="G595" s="69" t="n">
        <f aca="false">-1*($E595*(Input!$C$12/100))</f>
        <v>-0</v>
      </c>
      <c r="H595" s="69" t="n">
        <f aca="false">IF($B595&gt;Input!$C$28,2*(Input!$C$27*(1+Input!$C$14/100)^(DATEDIF(Input!$C$7,$B595,"Y"))),(Input!$C$27*(1+Input!$C$14/100)^(DATEDIF(Input!$C$7,$B595,"Y"))))</f>
        <v>-1219.13104846275</v>
      </c>
      <c r="I595" s="69" t="n">
        <f aca="false">IF($B595&gt;Input!$C$28,0,IF($E595*(Input!$C$32/100)&gt;(Input!$C$13/12),-1*(Input!$C$13/12),-1*$E595*(Input!$C$32/100)))</f>
        <v>0</v>
      </c>
      <c r="J595" s="69" t="n">
        <f aca="false">IF($B595&gt;Input!$C$28,0,(-1)*($E595+$H595+$I595)*(Input!$C$9/100))</f>
        <v>0</v>
      </c>
      <c r="K595" s="69" t="n">
        <f aca="false">IF($B595&gt;Input!$C$28,0,(-1)*($E595+$H595+$I595)*(Input!$C$10/100))</f>
        <v>0</v>
      </c>
      <c r="L595" s="69" t="n">
        <f aca="false">$E595+$F595+$G595+$H595+$I595+$J595+$K595</f>
        <v>-1219.13104846275</v>
      </c>
    </row>
    <row r="596" customFormat="false" ht="12.8" hidden="false" customHeight="false" outlineLevel="0" collapsed="false">
      <c r="A596" s="67" t="n">
        <v>592</v>
      </c>
      <c r="B596" s="68" t="n">
        <f aca="false">EOMONTH(Input!$C$7,A596)</f>
        <v>60936</v>
      </c>
      <c r="C596" s="67" t="n">
        <f aca="false">DATEDIF(Input!$C$23,$B596,"Y")</f>
        <v>89</v>
      </c>
      <c r="E596" s="69" t="n">
        <f aca="false">IF($B596&gt;Input!$C$28,0,Input!$C$24*(1+Input!$C$26/100)^(DATEDIF(Input!$C$7,$B596,"Y")))</f>
        <v>0</v>
      </c>
      <c r="F596" s="69" t="n">
        <f aca="false">-1*($E596*(Input!$C$11/100))</f>
        <v>-0</v>
      </c>
      <c r="G596" s="69" t="n">
        <f aca="false">-1*($E596*(Input!$C$12/100))</f>
        <v>-0</v>
      </c>
      <c r="H596" s="69" t="n">
        <f aca="false">IF($B596&gt;Input!$C$28,2*(Input!$C$27*(1+Input!$C$14/100)^(DATEDIF(Input!$C$7,$B596,"Y"))),(Input!$C$27*(1+Input!$C$14/100)^(DATEDIF(Input!$C$7,$B596,"Y"))))</f>
        <v>-1219.13104846275</v>
      </c>
      <c r="I596" s="69" t="n">
        <f aca="false">IF($B596&gt;Input!$C$28,0,IF($E596*(Input!$C$32/100)&gt;(Input!$C$13/12),-1*(Input!$C$13/12),-1*$E596*(Input!$C$32/100)))</f>
        <v>0</v>
      </c>
      <c r="J596" s="69" t="n">
        <f aca="false">IF($B596&gt;Input!$C$28,0,(-1)*($E596+$H596+$I596)*(Input!$C$9/100))</f>
        <v>0</v>
      </c>
      <c r="K596" s="69" t="n">
        <f aca="false">IF($B596&gt;Input!$C$28,0,(-1)*($E596+$H596+$I596)*(Input!$C$10/100))</f>
        <v>0</v>
      </c>
      <c r="L596" s="69" t="n">
        <f aca="false">$E596+$F596+$G596+$H596+$I596+$J596+$K596</f>
        <v>-1219.13104846275</v>
      </c>
    </row>
    <row r="597" customFormat="false" ht="12.8" hidden="false" customHeight="false" outlineLevel="0" collapsed="false">
      <c r="A597" s="67" t="n">
        <v>593</v>
      </c>
      <c r="B597" s="68" t="n">
        <f aca="false">EOMONTH(Input!$C$7,A597)</f>
        <v>60966</v>
      </c>
      <c r="C597" s="67" t="n">
        <f aca="false">DATEDIF(Input!$C$23,$B597,"Y")</f>
        <v>89</v>
      </c>
      <c r="E597" s="69" t="n">
        <f aca="false">IF($B597&gt;Input!$C$28,0,Input!$C$24*(1+Input!$C$26/100)^(DATEDIF(Input!$C$7,$B597,"Y")))</f>
        <v>0</v>
      </c>
      <c r="F597" s="69" t="n">
        <f aca="false">-1*($E597*(Input!$C$11/100))</f>
        <v>-0</v>
      </c>
      <c r="G597" s="69" t="n">
        <f aca="false">-1*($E597*(Input!$C$12/100))</f>
        <v>-0</v>
      </c>
      <c r="H597" s="69" t="n">
        <f aca="false">IF($B597&gt;Input!$C$28,2*(Input!$C$27*(1+Input!$C$14/100)^(DATEDIF(Input!$C$7,$B597,"Y"))),(Input!$C$27*(1+Input!$C$14/100)^(DATEDIF(Input!$C$7,$B597,"Y"))))</f>
        <v>-1219.13104846275</v>
      </c>
      <c r="I597" s="69" t="n">
        <f aca="false">IF($B597&gt;Input!$C$28,0,IF($E597*(Input!$C$32/100)&gt;(Input!$C$13/12),-1*(Input!$C$13/12),-1*$E597*(Input!$C$32/100)))</f>
        <v>0</v>
      </c>
      <c r="J597" s="69" t="n">
        <f aca="false">IF($B597&gt;Input!$C$28,0,(-1)*($E597+$H597+$I597)*(Input!$C$9/100))</f>
        <v>0</v>
      </c>
      <c r="K597" s="69" t="n">
        <f aca="false">IF($B597&gt;Input!$C$28,0,(-1)*($E597+$H597+$I597)*(Input!$C$10/100))</f>
        <v>0</v>
      </c>
      <c r="L597" s="69" t="n">
        <f aca="false">$E597+$F597+$G597+$H597+$I597+$J597+$K597</f>
        <v>-1219.13104846275</v>
      </c>
    </row>
    <row r="598" customFormat="false" ht="12.8" hidden="false" customHeight="false" outlineLevel="0" collapsed="false">
      <c r="A598" s="67" t="n">
        <v>594</v>
      </c>
      <c r="B598" s="68" t="n">
        <f aca="false">EOMONTH(Input!$C$7,A598)</f>
        <v>60997</v>
      </c>
      <c r="C598" s="67" t="n">
        <f aca="false">DATEDIF(Input!$C$23,$B598,"Y")</f>
        <v>89</v>
      </c>
      <c r="E598" s="69" t="n">
        <f aca="false">IF($B598&gt;Input!$C$28,0,Input!$C$24*(1+Input!$C$26/100)^(DATEDIF(Input!$C$7,$B598,"Y")))</f>
        <v>0</v>
      </c>
      <c r="F598" s="69" t="n">
        <f aca="false">-1*($E598*(Input!$C$11/100))</f>
        <v>-0</v>
      </c>
      <c r="G598" s="69" t="n">
        <f aca="false">-1*($E598*(Input!$C$12/100))</f>
        <v>-0</v>
      </c>
      <c r="H598" s="69" t="n">
        <f aca="false">IF($B598&gt;Input!$C$28,2*(Input!$C$27*(1+Input!$C$14/100)^(DATEDIF(Input!$C$7,$B598,"Y"))),(Input!$C$27*(1+Input!$C$14/100)^(DATEDIF(Input!$C$7,$B598,"Y"))))</f>
        <v>-1219.13104846275</v>
      </c>
      <c r="I598" s="69" t="n">
        <f aca="false">IF($B598&gt;Input!$C$28,0,IF($E598*(Input!$C$32/100)&gt;(Input!$C$13/12),-1*(Input!$C$13/12),-1*$E598*(Input!$C$32/100)))</f>
        <v>0</v>
      </c>
      <c r="J598" s="69" t="n">
        <f aca="false">IF($B598&gt;Input!$C$28,0,(-1)*($E598+$H598+$I598)*(Input!$C$9/100))</f>
        <v>0</v>
      </c>
      <c r="K598" s="69" t="n">
        <f aca="false">IF($B598&gt;Input!$C$28,0,(-1)*($E598+$H598+$I598)*(Input!$C$10/100))</f>
        <v>0</v>
      </c>
      <c r="L598" s="69" t="n">
        <f aca="false">$E598+$F598+$G598+$H598+$I598+$J598+$K598</f>
        <v>-1219.13104846275</v>
      </c>
    </row>
    <row r="599" customFormat="false" ht="12.8" hidden="false" customHeight="false" outlineLevel="0" collapsed="false">
      <c r="A599" s="67" t="n">
        <v>595</v>
      </c>
      <c r="B599" s="68" t="n">
        <f aca="false">EOMONTH(Input!$C$7,A599)</f>
        <v>61028</v>
      </c>
      <c r="C599" s="67" t="n">
        <f aca="false">DATEDIF(Input!$C$23,$B599,"Y")</f>
        <v>89</v>
      </c>
      <c r="E599" s="69" t="n">
        <f aca="false">IF($B599&gt;Input!$C$28,0,Input!$C$24*(1+Input!$C$26/100)^(DATEDIF(Input!$C$7,$B599,"Y")))</f>
        <v>0</v>
      </c>
      <c r="F599" s="69" t="n">
        <f aca="false">-1*($E599*(Input!$C$11/100))</f>
        <v>-0</v>
      </c>
      <c r="G599" s="69" t="n">
        <f aca="false">-1*($E599*(Input!$C$12/100))</f>
        <v>-0</v>
      </c>
      <c r="H599" s="69" t="n">
        <f aca="false">IF($B599&gt;Input!$C$28,2*(Input!$C$27*(1+Input!$C$14/100)^(DATEDIF(Input!$C$7,$B599,"Y"))),(Input!$C$27*(1+Input!$C$14/100)^(DATEDIF(Input!$C$7,$B599,"Y"))))</f>
        <v>-1219.13104846275</v>
      </c>
      <c r="I599" s="69" t="n">
        <f aca="false">IF($B599&gt;Input!$C$28,0,IF($E599*(Input!$C$32/100)&gt;(Input!$C$13/12),-1*(Input!$C$13/12),-1*$E599*(Input!$C$32/100)))</f>
        <v>0</v>
      </c>
      <c r="J599" s="69" t="n">
        <f aca="false">IF($B599&gt;Input!$C$28,0,(-1)*($E599+$H599+$I599)*(Input!$C$9/100))</f>
        <v>0</v>
      </c>
      <c r="K599" s="69" t="n">
        <f aca="false">IF($B599&gt;Input!$C$28,0,(-1)*($E599+$H599+$I599)*(Input!$C$10/100))</f>
        <v>0</v>
      </c>
      <c r="L599" s="69" t="n">
        <f aca="false">$E599+$F599+$G599+$H599+$I599+$J599+$K599</f>
        <v>-1219.13104846275</v>
      </c>
    </row>
    <row r="600" customFormat="false" ht="12.8" hidden="false" customHeight="false" outlineLevel="0" collapsed="false">
      <c r="A600" s="67" t="n">
        <v>596</v>
      </c>
      <c r="B600" s="68" t="n">
        <f aca="false">EOMONTH(Input!$C$7,A600)</f>
        <v>61056</v>
      </c>
      <c r="C600" s="67" t="n">
        <f aca="false">DATEDIF(Input!$C$23,$B600,"Y")</f>
        <v>89</v>
      </c>
      <c r="E600" s="69" t="n">
        <f aca="false">IF($B600&gt;Input!$C$28,0,Input!$C$24*(1+Input!$C$26/100)^(DATEDIF(Input!$C$7,$B600,"Y")))</f>
        <v>0</v>
      </c>
      <c r="F600" s="69" t="n">
        <f aca="false">-1*($E600*(Input!$C$11/100))</f>
        <v>-0</v>
      </c>
      <c r="G600" s="69" t="n">
        <f aca="false">-1*($E600*(Input!$C$12/100))</f>
        <v>-0</v>
      </c>
      <c r="H600" s="69" t="n">
        <f aca="false">IF($B600&gt;Input!$C$28,2*(Input!$C$27*(1+Input!$C$14/100)^(DATEDIF(Input!$C$7,$B600,"Y"))),(Input!$C$27*(1+Input!$C$14/100)^(DATEDIF(Input!$C$7,$B600,"Y"))))</f>
        <v>-1219.13104846275</v>
      </c>
      <c r="I600" s="69" t="n">
        <f aca="false">IF($B600&gt;Input!$C$28,0,IF($E600*(Input!$C$32/100)&gt;(Input!$C$13/12),-1*(Input!$C$13/12),-1*$E600*(Input!$C$32/100)))</f>
        <v>0</v>
      </c>
      <c r="J600" s="69" t="n">
        <f aca="false">IF($B600&gt;Input!$C$28,0,(-1)*($E600+$H600+$I600)*(Input!$C$9/100))</f>
        <v>0</v>
      </c>
      <c r="K600" s="69" t="n">
        <f aca="false">IF($B600&gt;Input!$C$28,0,(-1)*($E600+$H600+$I600)*(Input!$C$10/100))</f>
        <v>0</v>
      </c>
      <c r="L600" s="69" t="n">
        <f aca="false">$E600+$F600+$G600+$H600+$I600+$J600+$K600</f>
        <v>-1219.13104846275</v>
      </c>
    </row>
    <row r="601" customFormat="false" ht="12.8" hidden="false" customHeight="false" outlineLevel="0" collapsed="false">
      <c r="A601" s="67" t="n">
        <v>597</v>
      </c>
      <c r="B601" s="68" t="n">
        <f aca="false">EOMONTH(Input!$C$7,A601)</f>
        <v>61087</v>
      </c>
      <c r="C601" s="67" t="n">
        <f aca="false">DATEDIF(Input!$C$23,$B601,"Y")</f>
        <v>89</v>
      </c>
      <c r="E601" s="69" t="n">
        <f aca="false">IF($B601&gt;Input!$C$28,0,Input!$C$24*(1+Input!$C$26/100)^(DATEDIF(Input!$C$7,$B601,"Y")))</f>
        <v>0</v>
      </c>
      <c r="F601" s="69" t="n">
        <f aca="false">-1*($E601*(Input!$C$11/100))</f>
        <v>-0</v>
      </c>
      <c r="G601" s="69" t="n">
        <f aca="false">-1*($E601*(Input!$C$12/100))</f>
        <v>-0</v>
      </c>
      <c r="H601" s="69" t="n">
        <f aca="false">IF($B601&gt;Input!$C$28,2*(Input!$C$27*(1+Input!$C$14/100)^(DATEDIF(Input!$C$7,$B601,"Y"))),(Input!$C$27*(1+Input!$C$14/100)^(DATEDIF(Input!$C$7,$B601,"Y"))))</f>
        <v>-1219.13104846275</v>
      </c>
      <c r="I601" s="69" t="n">
        <f aca="false">IF($B601&gt;Input!$C$28,0,IF($E601*(Input!$C$32/100)&gt;(Input!$C$13/12),-1*(Input!$C$13/12),-1*$E601*(Input!$C$32/100)))</f>
        <v>0</v>
      </c>
      <c r="J601" s="69" t="n">
        <f aca="false">IF($B601&gt;Input!$C$28,0,(-1)*($E601+$H601+$I601)*(Input!$C$9/100))</f>
        <v>0</v>
      </c>
      <c r="K601" s="69" t="n">
        <f aca="false">IF($B601&gt;Input!$C$28,0,(-1)*($E601+$H601+$I601)*(Input!$C$10/100))</f>
        <v>0</v>
      </c>
      <c r="L601" s="69" t="n">
        <f aca="false">$E601+$F601+$G601+$H601+$I601+$J601+$K601</f>
        <v>-1219.13104846275</v>
      </c>
    </row>
    <row r="602" customFormat="false" ht="12.8" hidden="false" customHeight="false" outlineLevel="0" collapsed="false">
      <c r="A602" s="67" t="n">
        <v>598</v>
      </c>
      <c r="B602" s="68" t="n">
        <f aca="false">EOMONTH(Input!$C$7,A602)</f>
        <v>61117</v>
      </c>
      <c r="C602" s="67" t="n">
        <f aca="false">DATEDIF(Input!$C$23,$B602,"Y")</f>
        <v>89</v>
      </c>
      <c r="E602" s="69" t="n">
        <f aca="false">IF($B602&gt;Input!$C$28,0,Input!$C$24*(1+Input!$C$26/100)^(DATEDIF(Input!$C$7,$B602,"Y")))</f>
        <v>0</v>
      </c>
      <c r="F602" s="69" t="n">
        <f aca="false">-1*($E602*(Input!$C$11/100))</f>
        <v>-0</v>
      </c>
      <c r="G602" s="69" t="n">
        <f aca="false">-1*($E602*(Input!$C$12/100))</f>
        <v>-0</v>
      </c>
      <c r="H602" s="69" t="n">
        <f aca="false">IF($B602&gt;Input!$C$28,2*(Input!$C$27*(1+Input!$C$14/100)^(DATEDIF(Input!$C$7,$B602,"Y"))),(Input!$C$27*(1+Input!$C$14/100)^(DATEDIF(Input!$C$7,$B602,"Y"))))</f>
        <v>-1219.13104846275</v>
      </c>
      <c r="I602" s="69" t="n">
        <f aca="false">IF($B602&gt;Input!$C$28,0,IF($E602*(Input!$C$32/100)&gt;(Input!$C$13/12),-1*(Input!$C$13/12),-1*$E602*(Input!$C$32/100)))</f>
        <v>0</v>
      </c>
      <c r="J602" s="69" t="n">
        <f aca="false">IF($B602&gt;Input!$C$28,0,(-1)*($E602+$H602+$I602)*(Input!$C$9/100))</f>
        <v>0</v>
      </c>
      <c r="K602" s="69" t="n">
        <f aca="false">IF($B602&gt;Input!$C$28,0,(-1)*($E602+$H602+$I602)*(Input!$C$10/100))</f>
        <v>0</v>
      </c>
      <c r="L602" s="69" t="n">
        <f aca="false">$E602+$F602+$G602+$H602+$I602+$J602+$K602</f>
        <v>-1219.13104846275</v>
      </c>
    </row>
    <row r="603" customFormat="false" ht="12.8" hidden="false" customHeight="false" outlineLevel="0" collapsed="false">
      <c r="A603" s="67" t="n">
        <v>599</v>
      </c>
      <c r="B603" s="68" t="n">
        <f aca="false">EOMONTH(Input!$C$7,A603)</f>
        <v>61148</v>
      </c>
      <c r="C603" s="67" t="n">
        <f aca="false">DATEDIF(Input!$C$23,$B603,"Y")</f>
        <v>90</v>
      </c>
      <c r="E603" s="69" t="n">
        <f aca="false">IF($B603&gt;Input!$C$28,0,Input!$C$24*(1+Input!$C$26/100)^(DATEDIF(Input!$C$7,$B603,"Y")))</f>
        <v>0</v>
      </c>
      <c r="F603" s="69" t="n">
        <f aca="false">-1*($E603*(Input!$C$11/100))</f>
        <v>-0</v>
      </c>
      <c r="G603" s="69" t="n">
        <f aca="false">-1*($E603*(Input!$C$12/100))</f>
        <v>-0</v>
      </c>
      <c r="H603" s="69" t="n">
        <f aca="false">IF($B603&gt;Input!$C$28,2*(Input!$C$27*(1+Input!$C$14/100)^(DATEDIF(Input!$C$7,$B603,"Y"))),(Input!$C$27*(1+Input!$C$14/100)^(DATEDIF(Input!$C$7,$B603,"Y"))))</f>
        <v>-1219.13104846275</v>
      </c>
      <c r="I603" s="69" t="n">
        <f aca="false">IF($B603&gt;Input!$C$28,0,IF($E603*(Input!$C$32/100)&gt;(Input!$C$13/12),-1*(Input!$C$13/12),-1*$E603*(Input!$C$32/100)))</f>
        <v>0</v>
      </c>
      <c r="J603" s="69" t="n">
        <f aca="false">IF($B603&gt;Input!$C$28,0,(-1)*($E603+$H603+$I603)*(Input!$C$9/100))</f>
        <v>0</v>
      </c>
      <c r="K603" s="69" t="n">
        <f aca="false">IF($B603&gt;Input!$C$28,0,(-1)*($E603+$H603+$I603)*(Input!$C$10/100))</f>
        <v>0</v>
      </c>
      <c r="L603" s="69" t="n">
        <f aca="false">$E603+$F603+$G603+$H603+$I603+$J603+$K603</f>
        <v>-1219.13104846275</v>
      </c>
    </row>
    <row r="604" customFormat="false" ht="12.8" hidden="false" customHeight="false" outlineLevel="0" collapsed="false">
      <c r="A604" s="67" t="n">
        <v>600</v>
      </c>
      <c r="B604" s="68" t="n">
        <f aca="false">EOMONTH(Input!$C$7,A604)</f>
        <v>61178</v>
      </c>
      <c r="C604" s="67" t="n">
        <f aca="false">DATEDIF(Input!$C$23,$B604,"Y")</f>
        <v>90</v>
      </c>
      <c r="E604" s="69" t="n">
        <f aca="false">IF($B604&gt;Input!$C$28,0,Input!$C$24*(1+Input!$C$26/100)^(DATEDIF(Input!$C$7,$B604,"Y")))</f>
        <v>0</v>
      </c>
      <c r="F604" s="69" t="n">
        <f aca="false">-1*($E604*(Input!$C$11/100))</f>
        <v>-0</v>
      </c>
      <c r="G604" s="69" t="n">
        <f aca="false">-1*($E604*(Input!$C$12/100))</f>
        <v>-0</v>
      </c>
      <c r="H604" s="69" t="n">
        <f aca="false">IF($B604&gt;Input!$C$28,2*(Input!$C$27*(1+Input!$C$14/100)^(DATEDIF(Input!$C$7,$B604,"Y"))),(Input!$C$27*(1+Input!$C$14/100)^(DATEDIF(Input!$C$7,$B604,"Y"))))</f>
        <v>-1243.51366943201</v>
      </c>
      <c r="I604" s="69" t="n">
        <f aca="false">IF($B604&gt;Input!$C$28,0,IF($E604*(Input!$C$32/100)&gt;(Input!$C$13/12),-1*(Input!$C$13/12),-1*$E604*(Input!$C$32/100)))</f>
        <v>0</v>
      </c>
      <c r="J604" s="69" t="n">
        <f aca="false">IF($B604&gt;Input!$C$28,0,(-1)*($E604+$H604+$I604)*(Input!$C$9/100))</f>
        <v>0</v>
      </c>
      <c r="K604" s="69" t="n">
        <f aca="false">IF($B604&gt;Input!$C$28,0,(-1)*($E604+$H604+$I604)*(Input!$C$10/100))</f>
        <v>0</v>
      </c>
      <c r="L604" s="69" t="n">
        <f aca="false">$E604+$F604+$G604+$H604+$I604+$J604+$K604</f>
        <v>-1243.51366943201</v>
      </c>
    </row>
    <row r="605" customFormat="false" ht="12.8" hidden="false" customHeight="false" outlineLevel="0" collapsed="false">
      <c r="A605" s="67" t="n">
        <v>601</v>
      </c>
      <c r="B605" s="68" t="n">
        <f aca="false">EOMONTH(Input!$C$7,A605)</f>
        <v>61209</v>
      </c>
      <c r="C605" s="67" t="n">
        <f aca="false">DATEDIF(Input!$C$23,$B605,"Y")</f>
        <v>90</v>
      </c>
      <c r="E605" s="69" t="n">
        <f aca="false">IF($B605&gt;Input!$C$28,0,Input!$C$24*(1+Input!$C$26/100)^(DATEDIF(Input!$C$7,$B605,"Y")))</f>
        <v>0</v>
      </c>
      <c r="F605" s="69" t="n">
        <f aca="false">-1*($E605*(Input!$C$11/100))</f>
        <v>-0</v>
      </c>
      <c r="G605" s="69" t="n">
        <f aca="false">-1*($E605*(Input!$C$12/100))</f>
        <v>-0</v>
      </c>
      <c r="H605" s="69" t="n">
        <f aca="false">IF($B605&gt;Input!$C$28,2*(Input!$C$27*(1+Input!$C$14/100)^(DATEDIF(Input!$C$7,$B605,"Y"))),(Input!$C$27*(1+Input!$C$14/100)^(DATEDIF(Input!$C$7,$B605,"Y"))))</f>
        <v>-1243.51366943201</v>
      </c>
      <c r="I605" s="69" t="n">
        <f aca="false">IF($B605&gt;Input!$C$28,0,IF($E605*(Input!$C$32/100)&gt;(Input!$C$13/12),-1*(Input!$C$13/12),-1*$E605*(Input!$C$32/100)))</f>
        <v>0</v>
      </c>
      <c r="J605" s="69" t="n">
        <f aca="false">IF($B605&gt;Input!$C$28,0,(-1)*($E605+$H605+$I605)*(Input!$C$9/100))</f>
        <v>0</v>
      </c>
      <c r="K605" s="69" t="n">
        <f aca="false">IF($B605&gt;Input!$C$28,0,(-1)*($E605+$H605+$I605)*(Input!$C$10/100))</f>
        <v>0</v>
      </c>
      <c r="L605" s="69" t="n">
        <f aca="false">$E605+$F605+$G605+$H605+$I605+$J605+$K605</f>
        <v>-1243.51366943201</v>
      </c>
    </row>
    <row r="606" customFormat="false" ht="12.8" hidden="false" customHeight="false" outlineLevel="0" collapsed="false">
      <c r="A606" s="67" t="n">
        <v>602</v>
      </c>
      <c r="B606" s="68" t="n">
        <f aca="false">EOMONTH(Input!$C$7,A606)</f>
        <v>61240</v>
      </c>
      <c r="C606" s="67" t="n">
        <f aca="false">DATEDIF(Input!$C$23,$B606,"Y")</f>
        <v>90</v>
      </c>
      <c r="E606" s="69" t="n">
        <f aca="false">IF($B606&gt;Input!$C$28,0,Input!$C$24*(1+Input!$C$26/100)^(DATEDIF(Input!$C$7,$B606,"Y")))</f>
        <v>0</v>
      </c>
      <c r="F606" s="69" t="n">
        <f aca="false">-1*($E606*(Input!$C$11/100))</f>
        <v>-0</v>
      </c>
      <c r="G606" s="69" t="n">
        <f aca="false">-1*($E606*(Input!$C$12/100))</f>
        <v>-0</v>
      </c>
      <c r="H606" s="69" t="n">
        <f aca="false">IF($B606&gt;Input!$C$28,2*(Input!$C$27*(1+Input!$C$14/100)^(DATEDIF(Input!$C$7,$B606,"Y"))),(Input!$C$27*(1+Input!$C$14/100)^(DATEDIF(Input!$C$7,$B606,"Y"))))</f>
        <v>-1243.51366943201</v>
      </c>
      <c r="I606" s="69" t="n">
        <f aca="false">IF($B606&gt;Input!$C$28,0,IF($E606*(Input!$C$32/100)&gt;(Input!$C$13/12),-1*(Input!$C$13/12),-1*$E606*(Input!$C$32/100)))</f>
        <v>0</v>
      </c>
      <c r="J606" s="69" t="n">
        <f aca="false">IF($B606&gt;Input!$C$28,0,(-1)*($E606+$H606+$I606)*(Input!$C$9/100))</f>
        <v>0</v>
      </c>
      <c r="K606" s="69" t="n">
        <f aca="false">IF($B606&gt;Input!$C$28,0,(-1)*($E606+$H606+$I606)*(Input!$C$10/100))</f>
        <v>0</v>
      </c>
      <c r="L606" s="69" t="n">
        <f aca="false">$E606+$F606+$G606+$H606+$I606+$J606+$K606</f>
        <v>-1243.51366943201</v>
      </c>
    </row>
    <row r="607" customFormat="false" ht="12.8" hidden="false" customHeight="false" outlineLevel="0" collapsed="false">
      <c r="A607" s="67" t="n">
        <v>603</v>
      </c>
      <c r="B607" s="68" t="n">
        <f aca="false">EOMONTH(Input!$C$7,A607)</f>
        <v>61270</v>
      </c>
      <c r="C607" s="67" t="n">
        <f aca="false">DATEDIF(Input!$C$23,$B607,"Y")</f>
        <v>90</v>
      </c>
      <c r="E607" s="69" t="n">
        <f aca="false">IF($B607&gt;Input!$C$28,0,Input!$C$24*(1+Input!$C$26/100)^(DATEDIF(Input!$C$7,$B607,"Y")))</f>
        <v>0</v>
      </c>
      <c r="F607" s="69" t="n">
        <f aca="false">-1*($E607*(Input!$C$11/100))</f>
        <v>-0</v>
      </c>
      <c r="G607" s="69" t="n">
        <f aca="false">-1*($E607*(Input!$C$12/100))</f>
        <v>-0</v>
      </c>
      <c r="H607" s="69" t="n">
        <f aca="false">IF($B607&gt;Input!$C$28,2*(Input!$C$27*(1+Input!$C$14/100)^(DATEDIF(Input!$C$7,$B607,"Y"))),(Input!$C$27*(1+Input!$C$14/100)^(DATEDIF(Input!$C$7,$B607,"Y"))))</f>
        <v>-1243.51366943201</v>
      </c>
      <c r="I607" s="69" t="n">
        <f aca="false">IF($B607&gt;Input!$C$28,0,IF($E607*(Input!$C$32/100)&gt;(Input!$C$13/12),-1*(Input!$C$13/12),-1*$E607*(Input!$C$32/100)))</f>
        <v>0</v>
      </c>
      <c r="J607" s="69" t="n">
        <f aca="false">IF($B607&gt;Input!$C$28,0,(-1)*($E607+$H607+$I607)*(Input!$C$9/100))</f>
        <v>0</v>
      </c>
      <c r="K607" s="69" t="n">
        <f aca="false">IF($B607&gt;Input!$C$28,0,(-1)*($E607+$H607+$I607)*(Input!$C$10/100))</f>
        <v>0</v>
      </c>
      <c r="L607" s="69" t="n">
        <f aca="false">$E607+$F607+$G607+$H607+$I607+$J607+$K607</f>
        <v>-1243.51366943201</v>
      </c>
    </row>
    <row r="608" customFormat="false" ht="12.8" hidden="false" customHeight="false" outlineLevel="0" collapsed="false">
      <c r="A608" s="67" t="n">
        <v>604</v>
      </c>
      <c r="B608" s="68" t="n">
        <f aca="false">EOMONTH(Input!$C$7,A608)</f>
        <v>61301</v>
      </c>
      <c r="C608" s="67" t="n">
        <f aca="false">DATEDIF(Input!$C$23,$B608,"Y")</f>
        <v>90</v>
      </c>
      <c r="E608" s="69" t="n">
        <f aca="false">IF($B608&gt;Input!$C$28,0,Input!$C$24*(1+Input!$C$26/100)^(DATEDIF(Input!$C$7,$B608,"Y")))</f>
        <v>0</v>
      </c>
      <c r="F608" s="69" t="n">
        <f aca="false">-1*($E608*(Input!$C$11/100))</f>
        <v>-0</v>
      </c>
      <c r="G608" s="69" t="n">
        <f aca="false">-1*($E608*(Input!$C$12/100))</f>
        <v>-0</v>
      </c>
      <c r="H608" s="69" t="n">
        <f aca="false">IF($B608&gt;Input!$C$28,2*(Input!$C$27*(1+Input!$C$14/100)^(DATEDIF(Input!$C$7,$B608,"Y"))),(Input!$C$27*(1+Input!$C$14/100)^(DATEDIF(Input!$C$7,$B608,"Y"))))</f>
        <v>-1243.51366943201</v>
      </c>
      <c r="I608" s="69" t="n">
        <f aca="false">IF($B608&gt;Input!$C$28,0,IF($E608*(Input!$C$32/100)&gt;(Input!$C$13/12),-1*(Input!$C$13/12),-1*$E608*(Input!$C$32/100)))</f>
        <v>0</v>
      </c>
      <c r="J608" s="69" t="n">
        <f aca="false">IF($B608&gt;Input!$C$28,0,(-1)*($E608+$H608+$I608)*(Input!$C$9/100))</f>
        <v>0</v>
      </c>
      <c r="K608" s="69" t="n">
        <f aca="false">IF($B608&gt;Input!$C$28,0,(-1)*($E608+$H608+$I608)*(Input!$C$10/100))</f>
        <v>0</v>
      </c>
      <c r="L608" s="69" t="n">
        <f aca="false">$E608+$F608+$G608+$H608+$I608+$J608+$K608</f>
        <v>-1243.51366943201</v>
      </c>
    </row>
    <row r="609" customFormat="false" ht="12.8" hidden="false" customHeight="false" outlineLevel="0" collapsed="false">
      <c r="A609" s="67" t="n">
        <v>605</v>
      </c>
      <c r="B609" s="68" t="n">
        <f aca="false">EOMONTH(Input!$C$7,A609)</f>
        <v>61331</v>
      </c>
      <c r="C609" s="67" t="n">
        <f aca="false">DATEDIF(Input!$C$23,$B609,"Y")</f>
        <v>90</v>
      </c>
      <c r="E609" s="69" t="n">
        <f aca="false">IF($B609&gt;Input!$C$28,0,Input!$C$24*(1+Input!$C$26/100)^(DATEDIF(Input!$C$7,$B609,"Y")))</f>
        <v>0</v>
      </c>
      <c r="F609" s="69" t="n">
        <f aca="false">-1*($E609*(Input!$C$11/100))</f>
        <v>-0</v>
      </c>
      <c r="G609" s="69" t="n">
        <f aca="false">-1*($E609*(Input!$C$12/100))</f>
        <v>-0</v>
      </c>
      <c r="H609" s="69" t="n">
        <f aca="false">IF($B609&gt;Input!$C$28,2*(Input!$C$27*(1+Input!$C$14/100)^(DATEDIF(Input!$C$7,$B609,"Y"))),(Input!$C$27*(1+Input!$C$14/100)^(DATEDIF(Input!$C$7,$B609,"Y"))))</f>
        <v>-1243.51366943201</v>
      </c>
      <c r="I609" s="69" t="n">
        <f aca="false">IF($B609&gt;Input!$C$28,0,IF($E609*(Input!$C$32/100)&gt;(Input!$C$13/12),-1*(Input!$C$13/12),-1*$E609*(Input!$C$32/100)))</f>
        <v>0</v>
      </c>
      <c r="J609" s="69" t="n">
        <f aca="false">IF($B609&gt;Input!$C$28,0,(-1)*($E609+$H609+$I609)*(Input!$C$9/100))</f>
        <v>0</v>
      </c>
      <c r="K609" s="69" t="n">
        <f aca="false">IF($B609&gt;Input!$C$28,0,(-1)*($E609+$H609+$I609)*(Input!$C$10/100))</f>
        <v>0</v>
      </c>
      <c r="L609" s="69" t="n">
        <f aca="false">$E609+$F609+$G609+$H609+$I609+$J609+$K609</f>
        <v>-1243.51366943201</v>
      </c>
    </row>
    <row r="610" customFormat="false" ht="12.8" hidden="false" customHeight="false" outlineLevel="0" collapsed="false">
      <c r="A610" s="67" t="n">
        <v>606</v>
      </c>
      <c r="B610" s="68" t="n">
        <f aca="false">EOMONTH(Input!$C$7,A610)</f>
        <v>61362</v>
      </c>
      <c r="C610" s="67" t="n">
        <f aca="false">DATEDIF(Input!$C$23,$B610,"Y")</f>
        <v>90</v>
      </c>
      <c r="E610" s="69" t="n">
        <f aca="false">IF($B610&gt;Input!$C$28,0,Input!$C$24*(1+Input!$C$26/100)^(DATEDIF(Input!$C$7,$B610,"Y")))</f>
        <v>0</v>
      </c>
      <c r="F610" s="69" t="n">
        <f aca="false">-1*($E610*(Input!$C$11/100))</f>
        <v>-0</v>
      </c>
      <c r="G610" s="69" t="n">
        <f aca="false">-1*($E610*(Input!$C$12/100))</f>
        <v>-0</v>
      </c>
      <c r="H610" s="69" t="n">
        <f aca="false">IF($B610&gt;Input!$C$28,2*(Input!$C$27*(1+Input!$C$14/100)^(DATEDIF(Input!$C$7,$B610,"Y"))),(Input!$C$27*(1+Input!$C$14/100)^(DATEDIF(Input!$C$7,$B610,"Y"))))</f>
        <v>-1243.51366943201</v>
      </c>
      <c r="I610" s="69" t="n">
        <f aca="false">IF($B610&gt;Input!$C$28,0,IF($E610*(Input!$C$32/100)&gt;(Input!$C$13/12),-1*(Input!$C$13/12),-1*$E610*(Input!$C$32/100)))</f>
        <v>0</v>
      </c>
      <c r="J610" s="69" t="n">
        <f aca="false">IF($B610&gt;Input!$C$28,0,(-1)*($E610+$H610+$I610)*(Input!$C$9/100))</f>
        <v>0</v>
      </c>
      <c r="K610" s="69" t="n">
        <f aca="false">IF($B610&gt;Input!$C$28,0,(-1)*($E610+$H610+$I610)*(Input!$C$10/100))</f>
        <v>0</v>
      </c>
      <c r="L610" s="69" t="n">
        <f aca="false">$E610+$F610+$G610+$H610+$I610+$J610+$K610</f>
        <v>-1243.51366943201</v>
      </c>
    </row>
    <row r="611" customFormat="false" ht="12.8" hidden="false" customHeight="false" outlineLevel="0" collapsed="false">
      <c r="A611" s="67" t="n">
        <v>607</v>
      </c>
      <c r="B611" s="68" t="n">
        <f aca="false">EOMONTH(Input!$C$7,A611)</f>
        <v>61393</v>
      </c>
      <c r="C611" s="67" t="n">
        <f aca="false">DATEDIF(Input!$C$23,$B611,"Y")</f>
        <v>90</v>
      </c>
      <c r="E611" s="69" t="n">
        <f aca="false">IF($B611&gt;Input!$C$28,0,Input!$C$24*(1+Input!$C$26/100)^(DATEDIF(Input!$C$7,$B611,"Y")))</f>
        <v>0</v>
      </c>
      <c r="F611" s="69" t="n">
        <f aca="false">-1*($E611*(Input!$C$11/100))</f>
        <v>-0</v>
      </c>
      <c r="G611" s="69" t="n">
        <f aca="false">-1*($E611*(Input!$C$12/100))</f>
        <v>-0</v>
      </c>
      <c r="H611" s="69" t="n">
        <f aca="false">IF($B611&gt;Input!$C$28,2*(Input!$C$27*(1+Input!$C$14/100)^(DATEDIF(Input!$C$7,$B611,"Y"))),(Input!$C$27*(1+Input!$C$14/100)^(DATEDIF(Input!$C$7,$B611,"Y"))))</f>
        <v>-1243.51366943201</v>
      </c>
      <c r="I611" s="69" t="n">
        <f aca="false">IF($B611&gt;Input!$C$28,0,IF($E611*(Input!$C$32/100)&gt;(Input!$C$13/12),-1*(Input!$C$13/12),-1*$E611*(Input!$C$32/100)))</f>
        <v>0</v>
      </c>
      <c r="J611" s="69" t="n">
        <f aca="false">IF($B611&gt;Input!$C$28,0,(-1)*($E611+$H611+$I611)*(Input!$C$9/100))</f>
        <v>0</v>
      </c>
      <c r="K611" s="69" t="n">
        <f aca="false">IF($B611&gt;Input!$C$28,0,(-1)*($E611+$H611+$I611)*(Input!$C$10/100))</f>
        <v>0</v>
      </c>
      <c r="L611" s="69" t="n">
        <f aca="false">$E611+$F611+$G611+$H611+$I611+$J611+$K611</f>
        <v>-1243.51366943201</v>
      </c>
    </row>
    <row r="612" customFormat="false" ht="12.8" hidden="false" customHeight="false" outlineLevel="0" collapsed="false">
      <c r="A612" s="67" t="n">
        <v>608</v>
      </c>
      <c r="B612" s="68" t="n">
        <f aca="false">EOMONTH(Input!$C$7,A612)</f>
        <v>61422</v>
      </c>
      <c r="C612" s="67" t="n">
        <f aca="false">DATEDIF(Input!$C$23,$B612,"Y")</f>
        <v>90</v>
      </c>
      <c r="E612" s="69" t="n">
        <f aca="false">IF($B612&gt;Input!$C$28,0,Input!$C$24*(1+Input!$C$26/100)^(DATEDIF(Input!$C$7,$B612,"Y")))</f>
        <v>0</v>
      </c>
      <c r="F612" s="69" t="n">
        <f aca="false">-1*($E612*(Input!$C$11/100))</f>
        <v>-0</v>
      </c>
      <c r="G612" s="69" t="n">
        <f aca="false">-1*($E612*(Input!$C$12/100))</f>
        <v>-0</v>
      </c>
      <c r="H612" s="69" t="n">
        <f aca="false">IF($B612&gt;Input!$C$28,2*(Input!$C$27*(1+Input!$C$14/100)^(DATEDIF(Input!$C$7,$B612,"Y"))),(Input!$C$27*(1+Input!$C$14/100)^(DATEDIF(Input!$C$7,$B612,"Y"))))</f>
        <v>-1243.51366943201</v>
      </c>
      <c r="I612" s="69" t="n">
        <f aca="false">IF($B612&gt;Input!$C$28,0,IF($E612*(Input!$C$32/100)&gt;(Input!$C$13/12),-1*(Input!$C$13/12),-1*$E612*(Input!$C$32/100)))</f>
        <v>0</v>
      </c>
      <c r="J612" s="69" t="n">
        <f aca="false">IF($B612&gt;Input!$C$28,0,(-1)*($E612+$H612+$I612)*(Input!$C$9/100))</f>
        <v>0</v>
      </c>
      <c r="K612" s="69" t="n">
        <f aca="false">IF($B612&gt;Input!$C$28,0,(-1)*($E612+$H612+$I612)*(Input!$C$10/100))</f>
        <v>0</v>
      </c>
      <c r="L612" s="69" t="n">
        <f aca="false">$E612+$F612+$G612+$H612+$I612+$J612+$K612</f>
        <v>-1243.51366943201</v>
      </c>
    </row>
    <row r="613" customFormat="false" ht="12.8" hidden="false" customHeight="false" outlineLevel="0" collapsed="false">
      <c r="A613" s="67" t="n">
        <v>609</v>
      </c>
      <c r="B613" s="68" t="n">
        <f aca="false">EOMONTH(Input!$C$7,A613)</f>
        <v>61453</v>
      </c>
      <c r="C613" s="67" t="n">
        <f aca="false">DATEDIF(Input!$C$23,$B613,"Y")</f>
        <v>90</v>
      </c>
      <c r="E613" s="69" t="n">
        <f aca="false">IF($B613&gt;Input!$C$28,0,Input!$C$24*(1+Input!$C$26/100)^(DATEDIF(Input!$C$7,$B613,"Y")))</f>
        <v>0</v>
      </c>
      <c r="F613" s="69" t="n">
        <f aca="false">-1*($E613*(Input!$C$11/100))</f>
        <v>-0</v>
      </c>
      <c r="G613" s="69" t="n">
        <f aca="false">-1*($E613*(Input!$C$12/100))</f>
        <v>-0</v>
      </c>
      <c r="H613" s="69" t="n">
        <f aca="false">IF($B613&gt;Input!$C$28,2*(Input!$C$27*(1+Input!$C$14/100)^(DATEDIF(Input!$C$7,$B613,"Y"))),(Input!$C$27*(1+Input!$C$14/100)^(DATEDIF(Input!$C$7,$B613,"Y"))))</f>
        <v>-1243.51366943201</v>
      </c>
      <c r="I613" s="69" t="n">
        <f aca="false">IF($B613&gt;Input!$C$28,0,IF($E613*(Input!$C$32/100)&gt;(Input!$C$13/12),-1*(Input!$C$13/12),-1*$E613*(Input!$C$32/100)))</f>
        <v>0</v>
      </c>
      <c r="J613" s="69" t="n">
        <f aca="false">IF($B613&gt;Input!$C$28,0,(-1)*($E613+$H613+$I613)*(Input!$C$9/100))</f>
        <v>0</v>
      </c>
      <c r="K613" s="69" t="n">
        <f aca="false">IF($B613&gt;Input!$C$28,0,(-1)*($E613+$H613+$I613)*(Input!$C$10/100))</f>
        <v>0</v>
      </c>
      <c r="L613" s="69" t="n">
        <f aca="false">$E613+$F613+$G613+$H613+$I613+$J613+$K613</f>
        <v>-1243.51366943201</v>
      </c>
    </row>
    <row r="614" customFormat="false" ht="12.8" hidden="false" customHeight="false" outlineLevel="0" collapsed="false">
      <c r="A614" s="67" t="n">
        <v>610</v>
      </c>
      <c r="B614" s="68" t="n">
        <f aca="false">EOMONTH(Input!$C$7,A614)</f>
        <v>61483</v>
      </c>
      <c r="C614" s="67" t="n">
        <f aca="false">DATEDIF(Input!$C$23,$B614,"Y")</f>
        <v>90</v>
      </c>
      <c r="E614" s="69" t="n">
        <f aca="false">IF($B614&gt;Input!$C$28,0,Input!$C$24*(1+Input!$C$26/100)^(DATEDIF(Input!$C$7,$B614,"Y")))</f>
        <v>0</v>
      </c>
      <c r="F614" s="69" t="n">
        <f aca="false">-1*($E614*(Input!$C$11/100))</f>
        <v>-0</v>
      </c>
      <c r="G614" s="69" t="n">
        <f aca="false">-1*($E614*(Input!$C$12/100))</f>
        <v>-0</v>
      </c>
      <c r="H614" s="69" t="n">
        <f aca="false">IF($B614&gt;Input!$C$28,2*(Input!$C$27*(1+Input!$C$14/100)^(DATEDIF(Input!$C$7,$B614,"Y"))),(Input!$C$27*(1+Input!$C$14/100)^(DATEDIF(Input!$C$7,$B614,"Y"))))</f>
        <v>-1243.51366943201</v>
      </c>
      <c r="I614" s="69" t="n">
        <f aca="false">IF($B614&gt;Input!$C$28,0,IF($E614*(Input!$C$32/100)&gt;(Input!$C$13/12),-1*(Input!$C$13/12),-1*$E614*(Input!$C$32/100)))</f>
        <v>0</v>
      </c>
      <c r="J614" s="69" t="n">
        <f aca="false">IF($B614&gt;Input!$C$28,0,(-1)*($E614+$H614+$I614)*(Input!$C$9/100))</f>
        <v>0</v>
      </c>
      <c r="K614" s="69" t="n">
        <f aca="false">IF($B614&gt;Input!$C$28,0,(-1)*($E614+$H614+$I614)*(Input!$C$10/100))</f>
        <v>0</v>
      </c>
      <c r="L614" s="69" t="n">
        <f aca="false">$E614+$F614+$G614+$H614+$I614+$J614+$K614</f>
        <v>-1243.51366943201</v>
      </c>
    </row>
    <row r="615" customFormat="false" ht="12.8" hidden="false" customHeight="false" outlineLevel="0" collapsed="false">
      <c r="A615" s="67" t="n">
        <v>611</v>
      </c>
      <c r="B615" s="68" t="n">
        <f aca="false">EOMONTH(Input!$C$7,A615)</f>
        <v>61514</v>
      </c>
      <c r="C615" s="67" t="n">
        <f aca="false">DATEDIF(Input!$C$23,$B615,"Y")</f>
        <v>91</v>
      </c>
      <c r="E615" s="69" t="n">
        <f aca="false">IF($B615&gt;Input!$C$28,0,Input!$C$24*(1+Input!$C$26/100)^(DATEDIF(Input!$C$7,$B615,"Y")))</f>
        <v>0</v>
      </c>
      <c r="F615" s="69" t="n">
        <f aca="false">-1*($E615*(Input!$C$11/100))</f>
        <v>-0</v>
      </c>
      <c r="G615" s="69" t="n">
        <f aca="false">-1*($E615*(Input!$C$12/100))</f>
        <v>-0</v>
      </c>
      <c r="H615" s="69" t="n">
        <f aca="false">IF($B615&gt;Input!$C$28,2*(Input!$C$27*(1+Input!$C$14/100)^(DATEDIF(Input!$C$7,$B615,"Y"))),(Input!$C$27*(1+Input!$C$14/100)^(DATEDIF(Input!$C$7,$B615,"Y"))))</f>
        <v>-1243.51366943201</v>
      </c>
      <c r="I615" s="69" t="n">
        <f aca="false">IF($B615&gt;Input!$C$28,0,IF($E615*(Input!$C$32/100)&gt;(Input!$C$13/12),-1*(Input!$C$13/12),-1*$E615*(Input!$C$32/100)))</f>
        <v>0</v>
      </c>
      <c r="J615" s="69" t="n">
        <f aca="false">IF($B615&gt;Input!$C$28,0,(-1)*($E615+$H615+$I615)*(Input!$C$9/100))</f>
        <v>0</v>
      </c>
      <c r="K615" s="69" t="n">
        <f aca="false">IF($B615&gt;Input!$C$28,0,(-1)*($E615+$H615+$I615)*(Input!$C$10/100))</f>
        <v>0</v>
      </c>
      <c r="L615" s="69" t="n">
        <f aca="false">$E615+$F615+$G615+$H615+$I615+$J615+$K615</f>
        <v>-1243.51366943201</v>
      </c>
    </row>
    <row r="616" customFormat="false" ht="12.8" hidden="false" customHeight="false" outlineLevel="0" collapsed="false">
      <c r="A616" s="67" t="n">
        <v>612</v>
      </c>
      <c r="B616" s="68" t="n">
        <f aca="false">EOMONTH(Input!$C$7,A616)</f>
        <v>61544</v>
      </c>
      <c r="C616" s="67" t="n">
        <f aca="false">DATEDIF(Input!$C$23,$B616,"Y")</f>
        <v>91</v>
      </c>
      <c r="E616" s="69" t="n">
        <f aca="false">IF($B616&gt;Input!$C$28,0,Input!$C$24*(1+Input!$C$26/100)^(DATEDIF(Input!$C$7,$B616,"Y")))</f>
        <v>0</v>
      </c>
      <c r="F616" s="69" t="n">
        <f aca="false">-1*($E616*(Input!$C$11/100))</f>
        <v>-0</v>
      </c>
      <c r="G616" s="69" t="n">
        <f aca="false">-1*($E616*(Input!$C$12/100))</f>
        <v>-0</v>
      </c>
      <c r="H616" s="69" t="n">
        <f aca="false">IF($B616&gt;Input!$C$28,2*(Input!$C$27*(1+Input!$C$14/100)^(DATEDIF(Input!$C$7,$B616,"Y"))),(Input!$C$27*(1+Input!$C$14/100)^(DATEDIF(Input!$C$7,$B616,"Y"))))</f>
        <v>-1268.38394282065</v>
      </c>
      <c r="I616" s="69" t="n">
        <f aca="false">IF($B616&gt;Input!$C$28,0,IF($E616*(Input!$C$32/100)&gt;(Input!$C$13/12),-1*(Input!$C$13/12),-1*$E616*(Input!$C$32/100)))</f>
        <v>0</v>
      </c>
      <c r="J616" s="69" t="n">
        <f aca="false">IF($B616&gt;Input!$C$28,0,(-1)*($E616+$H616+$I616)*(Input!$C$9/100))</f>
        <v>0</v>
      </c>
      <c r="K616" s="69" t="n">
        <f aca="false">IF($B616&gt;Input!$C$28,0,(-1)*($E616+$H616+$I616)*(Input!$C$10/100))</f>
        <v>0</v>
      </c>
      <c r="L616" s="69" t="n">
        <f aca="false">$E616+$F616+$G616+$H616+$I616+$J616+$K616</f>
        <v>-1268.38394282065</v>
      </c>
    </row>
    <row r="617" customFormat="false" ht="12.8" hidden="false" customHeight="false" outlineLevel="0" collapsed="false">
      <c r="A617" s="67" t="n">
        <v>613</v>
      </c>
      <c r="B617" s="68" t="n">
        <f aca="false">EOMONTH(Input!$C$7,A617)</f>
        <v>61575</v>
      </c>
      <c r="C617" s="67" t="n">
        <f aca="false">DATEDIF(Input!$C$23,$B617,"Y")</f>
        <v>91</v>
      </c>
      <c r="E617" s="69" t="n">
        <f aca="false">IF($B617&gt;Input!$C$28,0,Input!$C$24*(1+Input!$C$26/100)^(DATEDIF(Input!$C$7,$B617,"Y")))</f>
        <v>0</v>
      </c>
      <c r="F617" s="69" t="n">
        <f aca="false">-1*($E617*(Input!$C$11/100))</f>
        <v>-0</v>
      </c>
      <c r="G617" s="69" t="n">
        <f aca="false">-1*($E617*(Input!$C$12/100))</f>
        <v>-0</v>
      </c>
      <c r="H617" s="69" t="n">
        <f aca="false">IF($B617&gt;Input!$C$28,2*(Input!$C$27*(1+Input!$C$14/100)^(DATEDIF(Input!$C$7,$B617,"Y"))),(Input!$C$27*(1+Input!$C$14/100)^(DATEDIF(Input!$C$7,$B617,"Y"))))</f>
        <v>-1268.38394282065</v>
      </c>
      <c r="I617" s="69" t="n">
        <f aca="false">IF($B617&gt;Input!$C$28,0,IF($E617*(Input!$C$32/100)&gt;(Input!$C$13/12),-1*(Input!$C$13/12),-1*$E617*(Input!$C$32/100)))</f>
        <v>0</v>
      </c>
      <c r="J617" s="69" t="n">
        <f aca="false">IF($B617&gt;Input!$C$28,0,(-1)*($E617+$H617+$I617)*(Input!$C$9/100))</f>
        <v>0</v>
      </c>
      <c r="K617" s="69" t="n">
        <f aca="false">IF($B617&gt;Input!$C$28,0,(-1)*($E617+$H617+$I617)*(Input!$C$10/100))</f>
        <v>0</v>
      </c>
      <c r="L617" s="69" t="n">
        <f aca="false">$E617+$F617+$G617+$H617+$I617+$J617+$K617</f>
        <v>-1268.38394282065</v>
      </c>
    </row>
    <row r="618" customFormat="false" ht="12.8" hidden="false" customHeight="false" outlineLevel="0" collapsed="false">
      <c r="A618" s="67" t="n">
        <v>614</v>
      </c>
      <c r="B618" s="68" t="n">
        <f aca="false">EOMONTH(Input!$C$7,A618)</f>
        <v>61606</v>
      </c>
      <c r="C618" s="67" t="n">
        <f aca="false">DATEDIF(Input!$C$23,$B618,"Y")</f>
        <v>91</v>
      </c>
      <c r="E618" s="69" t="n">
        <f aca="false">IF($B618&gt;Input!$C$28,0,Input!$C$24*(1+Input!$C$26/100)^(DATEDIF(Input!$C$7,$B618,"Y")))</f>
        <v>0</v>
      </c>
      <c r="F618" s="69" t="n">
        <f aca="false">-1*($E618*(Input!$C$11/100))</f>
        <v>-0</v>
      </c>
      <c r="G618" s="69" t="n">
        <f aca="false">-1*($E618*(Input!$C$12/100))</f>
        <v>-0</v>
      </c>
      <c r="H618" s="69" t="n">
        <f aca="false">IF($B618&gt;Input!$C$28,2*(Input!$C$27*(1+Input!$C$14/100)^(DATEDIF(Input!$C$7,$B618,"Y"))),(Input!$C$27*(1+Input!$C$14/100)^(DATEDIF(Input!$C$7,$B618,"Y"))))</f>
        <v>-1268.38394282065</v>
      </c>
      <c r="I618" s="69" t="n">
        <f aca="false">IF($B618&gt;Input!$C$28,0,IF($E618*(Input!$C$32/100)&gt;(Input!$C$13/12),-1*(Input!$C$13/12),-1*$E618*(Input!$C$32/100)))</f>
        <v>0</v>
      </c>
      <c r="J618" s="69" t="n">
        <f aca="false">IF($B618&gt;Input!$C$28,0,(-1)*($E618+$H618+$I618)*(Input!$C$9/100))</f>
        <v>0</v>
      </c>
      <c r="K618" s="69" t="n">
        <f aca="false">IF($B618&gt;Input!$C$28,0,(-1)*($E618+$H618+$I618)*(Input!$C$10/100))</f>
        <v>0</v>
      </c>
      <c r="L618" s="69" t="n">
        <f aca="false">$E618+$F618+$G618+$H618+$I618+$J618+$K618</f>
        <v>-1268.38394282065</v>
      </c>
    </row>
    <row r="619" customFormat="false" ht="12.8" hidden="false" customHeight="false" outlineLevel="0" collapsed="false">
      <c r="A619" s="67" t="n">
        <v>615</v>
      </c>
      <c r="B619" s="68" t="n">
        <f aca="false">EOMONTH(Input!$C$7,A619)</f>
        <v>61636</v>
      </c>
      <c r="C619" s="67" t="n">
        <f aca="false">DATEDIF(Input!$C$23,$B619,"Y")</f>
        <v>91</v>
      </c>
      <c r="E619" s="69" t="n">
        <f aca="false">IF($B619&gt;Input!$C$28,0,Input!$C$24*(1+Input!$C$26/100)^(DATEDIF(Input!$C$7,$B619,"Y")))</f>
        <v>0</v>
      </c>
      <c r="F619" s="69" t="n">
        <f aca="false">-1*($E619*(Input!$C$11/100))</f>
        <v>-0</v>
      </c>
      <c r="G619" s="69" t="n">
        <f aca="false">-1*($E619*(Input!$C$12/100))</f>
        <v>-0</v>
      </c>
      <c r="H619" s="69" t="n">
        <f aca="false">IF($B619&gt;Input!$C$28,2*(Input!$C$27*(1+Input!$C$14/100)^(DATEDIF(Input!$C$7,$B619,"Y"))),(Input!$C$27*(1+Input!$C$14/100)^(DATEDIF(Input!$C$7,$B619,"Y"))))</f>
        <v>-1268.38394282065</v>
      </c>
      <c r="I619" s="69" t="n">
        <f aca="false">IF($B619&gt;Input!$C$28,0,IF($E619*(Input!$C$32/100)&gt;(Input!$C$13/12),-1*(Input!$C$13/12),-1*$E619*(Input!$C$32/100)))</f>
        <v>0</v>
      </c>
      <c r="J619" s="69" t="n">
        <f aca="false">IF($B619&gt;Input!$C$28,0,(-1)*($E619+$H619+$I619)*(Input!$C$9/100))</f>
        <v>0</v>
      </c>
      <c r="K619" s="69" t="n">
        <f aca="false">IF($B619&gt;Input!$C$28,0,(-1)*($E619+$H619+$I619)*(Input!$C$10/100))</f>
        <v>0</v>
      </c>
      <c r="L619" s="69" t="n">
        <f aca="false">$E619+$F619+$G619+$H619+$I619+$J619+$K619</f>
        <v>-1268.38394282065</v>
      </c>
    </row>
    <row r="620" customFormat="false" ht="12.8" hidden="false" customHeight="false" outlineLevel="0" collapsed="false">
      <c r="A620" s="67" t="n">
        <v>616</v>
      </c>
      <c r="B620" s="68" t="n">
        <f aca="false">EOMONTH(Input!$C$7,A620)</f>
        <v>61667</v>
      </c>
      <c r="C620" s="67" t="n">
        <f aca="false">DATEDIF(Input!$C$23,$B620,"Y")</f>
        <v>91</v>
      </c>
      <c r="E620" s="69" t="n">
        <f aca="false">IF($B620&gt;Input!$C$28,0,Input!$C$24*(1+Input!$C$26/100)^(DATEDIF(Input!$C$7,$B620,"Y")))</f>
        <v>0</v>
      </c>
      <c r="F620" s="69" t="n">
        <f aca="false">-1*($E620*(Input!$C$11/100))</f>
        <v>-0</v>
      </c>
      <c r="G620" s="69" t="n">
        <f aca="false">-1*($E620*(Input!$C$12/100))</f>
        <v>-0</v>
      </c>
      <c r="H620" s="69" t="n">
        <f aca="false">IF($B620&gt;Input!$C$28,2*(Input!$C$27*(1+Input!$C$14/100)^(DATEDIF(Input!$C$7,$B620,"Y"))),(Input!$C$27*(1+Input!$C$14/100)^(DATEDIF(Input!$C$7,$B620,"Y"))))</f>
        <v>-1268.38394282065</v>
      </c>
      <c r="I620" s="69" t="n">
        <f aca="false">IF($B620&gt;Input!$C$28,0,IF($E620*(Input!$C$32/100)&gt;(Input!$C$13/12),-1*(Input!$C$13/12),-1*$E620*(Input!$C$32/100)))</f>
        <v>0</v>
      </c>
      <c r="J620" s="69" t="n">
        <f aca="false">IF($B620&gt;Input!$C$28,0,(-1)*($E620+$H620+$I620)*(Input!$C$9/100))</f>
        <v>0</v>
      </c>
      <c r="K620" s="69" t="n">
        <f aca="false">IF($B620&gt;Input!$C$28,0,(-1)*($E620+$H620+$I620)*(Input!$C$10/100))</f>
        <v>0</v>
      </c>
      <c r="L620" s="69" t="n">
        <f aca="false">$E620+$F620+$G620+$H620+$I620+$J620+$K620</f>
        <v>-1268.38394282065</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11.69"/>
    <col collapsed="false" customWidth="true" hidden="false" outlineLevel="0" max="2" min="2" style="68" width="10.83"/>
    <col collapsed="false" customWidth="true" hidden="false" outlineLevel="0" max="3" min="3" style="67" width="4.89"/>
    <col collapsed="false" customWidth="true" hidden="false" outlineLevel="0" max="4" min="4" style="67" width="1.29"/>
    <col collapsed="false" customWidth="true" hidden="false" outlineLevel="0" max="5" min="5" style="69" width="12.64"/>
    <col collapsed="false" customWidth="true" hidden="false" outlineLevel="0" max="6" min="6" style="69" width="9.02"/>
    <col collapsed="false" customWidth="true" hidden="false" outlineLevel="0" max="7" min="7" style="69" width="9.4"/>
    <col collapsed="false" customWidth="true" hidden="false" outlineLevel="0" max="8" min="8" style="67" width="16.13"/>
    <col collapsed="false" customWidth="true" hidden="false" outlineLevel="0" max="9" min="9" style="67" width="7.6"/>
    <col collapsed="false" customWidth="true" hidden="false" outlineLevel="0" max="10" min="10" style="67" width="10.83"/>
    <col collapsed="false" customWidth="false" hidden="false" outlineLevel="0" max="11" min="11" style="67" width="11.6"/>
    <col collapsed="false" customWidth="true" hidden="false" outlineLevel="0" max="12" min="12" style="67" width="8.12"/>
    <col collapsed="false" customWidth="false" hidden="false" outlineLevel="0" max="256" min="13" style="67" width="11.57"/>
  </cols>
  <sheetData>
    <row r="1" customFormat="false" ht="19.25" hidden="false" customHeight="false" outlineLevel="0" collapsed="false">
      <c r="A1" s="70" t="str">
        <f aca="false">Input!$G$22</f>
        <v>Timmy</v>
      </c>
      <c r="B1" s="70" t="s">
        <v>196</v>
      </c>
    </row>
    <row r="3" s="73" customFormat="true" ht="12.05" hidden="false" customHeight="false" outlineLevel="0" collapsed="false">
      <c r="A3" s="73" t="s">
        <v>169</v>
      </c>
      <c r="B3" s="74" t="s">
        <v>170</v>
      </c>
      <c r="C3" s="73" t="s">
        <v>171</v>
      </c>
      <c r="E3" s="75" t="s">
        <v>197</v>
      </c>
      <c r="F3" s="75" t="s">
        <v>198</v>
      </c>
      <c r="G3" s="75" t="s">
        <v>199</v>
      </c>
      <c r="H3" s="73" t="s">
        <v>200</v>
      </c>
      <c r="I3" s="73" t="s">
        <v>201</v>
      </c>
      <c r="J3" s="73" t="s">
        <v>202</v>
      </c>
      <c r="K3" s="73" t="s">
        <v>203</v>
      </c>
      <c r="L3" s="73" t="s">
        <v>204</v>
      </c>
    </row>
    <row r="4" customFormat="false" ht="12.8" hidden="false" customHeight="false" outlineLevel="0" collapsed="false">
      <c r="A4" s="67" t="n">
        <v>0</v>
      </c>
      <c r="B4" s="68" t="n">
        <f aca="false">EOMONTH(Input!$C$7,A4)</f>
        <v>42916</v>
      </c>
      <c r="C4" s="67" t="n">
        <f aca="false">DATEDIF(Input!$G$23,$B4,"Y")</f>
        <v>38</v>
      </c>
      <c r="E4" s="69" t="n">
        <f aca="false">Input!$G$24</f>
        <v>5000</v>
      </c>
      <c r="F4" s="69" t="n">
        <f aca="false">-1*($E4*(Input!$C$11/100))</f>
        <v>-310</v>
      </c>
      <c r="G4" s="69" t="n">
        <f aca="false">-1*($E4*(Input!$C$12/100))</f>
        <v>-72.5</v>
      </c>
      <c r="H4" s="69" t="n">
        <f aca="false">IF($B4&gt;Input!$G$28,2*(Input!$G$27*(1+Input!$C$14/100)^(DATEDIF(Input!$C$7,$B4,"Y"))),(Input!$G$27*(1+Input!$C$14/100)^(DATEDIF(Input!$C$7,$B4,"Y"))))</f>
        <v>-231</v>
      </c>
      <c r="I4" s="69" t="n">
        <f aca="false">IF($B4&gt;Input!$G$28,0,IF($E4*(Input!$G$32/100)&gt;(Input!$C$13/12),-1*(Input!$C$13/12),-1*$E4*(Input!$G$32/100)))</f>
        <v>-200</v>
      </c>
      <c r="J4" s="69" t="n">
        <f aca="false">IF($B4&gt;Input!$G$28,0,(-1)*($E4+$H4+$I4)*(Input!$C$9/100))</f>
        <v>-456.9</v>
      </c>
      <c r="K4" s="69" t="n">
        <f aca="false">IF($B4&gt;Input!$G$28,0,(-1)*($E4+$H4+$I4)*(Input!$C$10/100))</f>
        <v>-224.7948</v>
      </c>
      <c r="L4" s="69" t="n">
        <f aca="false">$E4+$F4+$G4+$H4+$I4+$J4+$K4</f>
        <v>3504.8052</v>
      </c>
    </row>
    <row r="5" customFormat="false" ht="12.8" hidden="false" customHeight="false" outlineLevel="0" collapsed="false">
      <c r="A5" s="67" t="n">
        <v>1</v>
      </c>
      <c r="B5" s="68" t="n">
        <f aca="false">EOMONTH(Input!$C$7,A5)</f>
        <v>42947</v>
      </c>
      <c r="C5" s="67" t="n">
        <f aca="false">DATEDIF(Input!$G$23,$B5,"Y")</f>
        <v>38</v>
      </c>
      <c r="E5" s="69" t="n">
        <f aca="false">IF($B5&gt;Input!$G$28,0,Input!$G$24*(1+Input!$G$26/100)^(DATEDIF(Input!$C$7,$B5,"Y")))</f>
        <v>5000</v>
      </c>
      <c r="F5" s="69" t="n">
        <f aca="false">-1*($E5*(Input!$C$11/100))</f>
        <v>-310</v>
      </c>
      <c r="G5" s="69" t="n">
        <f aca="false">-1*($E5*(Input!$C$12/100))</f>
        <v>-72.5</v>
      </c>
      <c r="H5" s="69" t="n">
        <f aca="false">IF($B5&gt;Input!$G$28,2*(Input!$G$27*(1+Input!$C$14/100)^(DATEDIF(Input!$C$7,$B5,"Y"))),(Input!$G$27*(1+Input!$C$14/100)^(DATEDIF(Input!$C$7,$B5,"Y"))))</f>
        <v>-231</v>
      </c>
      <c r="I5" s="69" t="n">
        <f aca="false">IF($B5&gt;Input!$G$28,0,IF($E5*(Input!$G$32/100)&gt;(Input!$C$13/12),-1*(Input!$C$13/12),-1*$E5*(Input!$G$32/100)))</f>
        <v>-200</v>
      </c>
      <c r="J5" s="69" t="n">
        <f aca="false">IF($B5&gt;Input!$G$28,0,(-1)*($E5+$H5+$I5)*(Input!$C$9/100))</f>
        <v>-456.9</v>
      </c>
      <c r="K5" s="69" t="n">
        <f aca="false">IF($B5&gt;Input!$G$28,0,(-1)*($E5+$H5+$I5)*(Input!$C$10/100))</f>
        <v>-224.7948</v>
      </c>
      <c r="L5" s="69" t="n">
        <f aca="false">$E5+$F5+$G5+$H5+$I5+$J5+$K5</f>
        <v>3504.8052</v>
      </c>
    </row>
    <row r="6" customFormat="false" ht="12.8" hidden="false" customHeight="false" outlineLevel="0" collapsed="false">
      <c r="A6" s="67" t="n">
        <v>2</v>
      </c>
      <c r="B6" s="68" t="n">
        <f aca="false">EOMONTH(Input!$C$7,A6)</f>
        <v>42978</v>
      </c>
      <c r="C6" s="67" t="n">
        <f aca="false">DATEDIF(Input!$G$23,$B6,"Y")</f>
        <v>38</v>
      </c>
      <c r="E6" s="69" t="n">
        <f aca="false">IF($B6&gt;Input!$G$28,0,Input!$G$24*(1+Input!$G$26/100)^(DATEDIF(Input!$C$7,$B6,"Y")))</f>
        <v>5000</v>
      </c>
      <c r="F6" s="69" t="n">
        <f aca="false">-1*($E6*(Input!$C$11/100))</f>
        <v>-310</v>
      </c>
      <c r="G6" s="69" t="n">
        <f aca="false">-1*($E6*(Input!$C$12/100))</f>
        <v>-72.5</v>
      </c>
      <c r="H6" s="69" t="n">
        <f aca="false">IF($B6&gt;Input!$G$28,2*(Input!$G$27*(1+Input!$C$14/100)^(DATEDIF(Input!$C$7,$B6,"Y"))),(Input!$G$27*(1+Input!$C$14/100)^(DATEDIF(Input!$C$7,$B6,"Y"))))</f>
        <v>-231</v>
      </c>
      <c r="I6" s="69" t="n">
        <f aca="false">IF($B6&gt;Input!$G$28,0,IF($E6*(Input!$G$32/100)&gt;(Input!$C$13/12),-1*(Input!$C$13/12),-1*$E6*(Input!$G$32/100)))</f>
        <v>-200</v>
      </c>
      <c r="J6" s="69" t="n">
        <f aca="false">IF($B6&gt;Input!$G$28,0,(-1)*($E6+$H6+$I6)*(Input!$C$9/100))</f>
        <v>-456.9</v>
      </c>
      <c r="K6" s="69" t="n">
        <f aca="false">IF($B6&gt;Input!$G$28,0,(-1)*($E6+$H6+$I6)*(Input!$C$10/100))</f>
        <v>-224.7948</v>
      </c>
      <c r="L6" s="69" t="n">
        <f aca="false">$E6+$F6+$G6+$H6+$I6+$J6+$K6</f>
        <v>3504.8052</v>
      </c>
    </row>
    <row r="7" customFormat="false" ht="12.8" hidden="false" customHeight="false" outlineLevel="0" collapsed="false">
      <c r="A7" s="67" t="n">
        <v>3</v>
      </c>
      <c r="B7" s="68" t="n">
        <f aca="false">EOMONTH(Input!$C$7,A7)</f>
        <v>43008</v>
      </c>
      <c r="C7" s="67" t="n">
        <f aca="false">DATEDIF(Input!$G$23,$B7,"Y")</f>
        <v>38</v>
      </c>
      <c r="E7" s="69" t="n">
        <f aca="false">IF($B7&gt;Input!$G$28,0,Input!$G$24*(1+Input!$G$26/100)^(DATEDIF(Input!$C$7,$B7,"Y")))</f>
        <v>5000</v>
      </c>
      <c r="F7" s="69" t="n">
        <f aca="false">-1*($E7*(Input!$C$11/100))</f>
        <v>-310</v>
      </c>
      <c r="G7" s="69" t="n">
        <f aca="false">-1*($E7*(Input!$C$12/100))</f>
        <v>-72.5</v>
      </c>
      <c r="H7" s="69" t="n">
        <f aca="false">IF($B7&gt;Input!$G$28,2*(Input!$G$27*(1+Input!$C$14/100)^(DATEDIF(Input!$C$7,$B7,"Y"))),(Input!$G$27*(1+Input!$C$14/100)^(DATEDIF(Input!$C$7,$B7,"Y"))))</f>
        <v>-231</v>
      </c>
      <c r="I7" s="69" t="n">
        <f aca="false">IF($B7&gt;Input!$G$28,0,IF($E7*(Input!$G$32/100)&gt;(Input!$C$13/12),-1*(Input!$C$13/12),-1*$E7*(Input!$G$32/100)))</f>
        <v>-200</v>
      </c>
      <c r="J7" s="69" t="n">
        <f aca="false">IF($B7&gt;Input!$G$28,0,(-1)*($E7+$H7+$I7)*(Input!$C$9/100))</f>
        <v>-456.9</v>
      </c>
      <c r="K7" s="69" t="n">
        <f aca="false">IF($B7&gt;Input!$G$28,0,(-1)*($E7+$H7+$I7)*(Input!$C$10/100))</f>
        <v>-224.7948</v>
      </c>
      <c r="L7" s="69" t="n">
        <f aca="false">$E7+$F7+$G7+$H7+$I7+$J7+$K7</f>
        <v>3504.8052</v>
      </c>
    </row>
    <row r="8" customFormat="false" ht="12.8" hidden="false" customHeight="false" outlineLevel="0" collapsed="false">
      <c r="A8" s="67" t="n">
        <v>4</v>
      </c>
      <c r="B8" s="68" t="n">
        <f aca="false">EOMONTH(Input!$C$7,A8)</f>
        <v>43039</v>
      </c>
      <c r="C8" s="67" t="n">
        <f aca="false">DATEDIF(Input!$G$23,$B8,"Y")</f>
        <v>39</v>
      </c>
      <c r="E8" s="69" t="n">
        <f aca="false">IF($B8&gt;Input!$G$28,0,Input!$G$24*(1+Input!$G$26/100)^(DATEDIF(Input!$C$7,$B8,"Y")))</f>
        <v>5000</v>
      </c>
      <c r="F8" s="69" t="n">
        <f aca="false">-1*($E8*(Input!$C$11/100))</f>
        <v>-310</v>
      </c>
      <c r="G8" s="69" t="n">
        <f aca="false">-1*($E8*(Input!$C$12/100))</f>
        <v>-72.5</v>
      </c>
      <c r="H8" s="69" t="n">
        <f aca="false">IF($B8&gt;Input!$G$28,2*(Input!$G$27*(1+Input!$C$14/100)^(DATEDIF(Input!$C$7,$B8,"Y"))),(Input!$G$27*(1+Input!$C$14/100)^(DATEDIF(Input!$C$7,$B8,"Y"))))</f>
        <v>-231</v>
      </c>
      <c r="I8" s="69" t="n">
        <f aca="false">IF($B8&gt;Input!$G$28,0,IF($E8*(Input!$G$32/100)&gt;(Input!$C$13/12),-1*(Input!$C$13/12),-1*$E8*(Input!$G$32/100)))</f>
        <v>-200</v>
      </c>
      <c r="J8" s="69" t="n">
        <f aca="false">IF($B8&gt;Input!$G$28,0,(-1)*($E8+$H8+$I8)*(Input!$C$9/100))</f>
        <v>-456.9</v>
      </c>
      <c r="K8" s="69" t="n">
        <f aca="false">IF($B8&gt;Input!$G$28,0,(-1)*($E8+$H8+$I8)*(Input!$C$10/100))</f>
        <v>-224.7948</v>
      </c>
      <c r="L8" s="69" t="n">
        <f aca="false">$E8+$F8+$G8+$H8+$I8+$J8+$K8</f>
        <v>3504.8052</v>
      </c>
    </row>
    <row r="9" customFormat="false" ht="12.8" hidden="false" customHeight="false" outlineLevel="0" collapsed="false">
      <c r="A9" s="67" t="n">
        <v>5</v>
      </c>
      <c r="B9" s="68" t="n">
        <f aca="false">EOMONTH(Input!$C$7,A9)</f>
        <v>43069</v>
      </c>
      <c r="C9" s="67" t="n">
        <f aca="false">DATEDIF(Input!$G$23,$B9,"Y")</f>
        <v>39</v>
      </c>
      <c r="E9" s="69" t="n">
        <f aca="false">IF($B9&gt;Input!$G$28,0,Input!$G$24*(1+Input!$G$26/100)^(DATEDIF(Input!$C$7,$B9,"Y")))</f>
        <v>5000</v>
      </c>
      <c r="F9" s="69" t="n">
        <f aca="false">-1*($E9*(Input!$C$11/100))</f>
        <v>-310</v>
      </c>
      <c r="G9" s="69" t="n">
        <f aca="false">-1*($E9*(Input!$C$12/100))</f>
        <v>-72.5</v>
      </c>
      <c r="H9" s="69" t="n">
        <f aca="false">IF($B9&gt;Input!$G$28,2*(Input!$G$27*(1+Input!$C$14/100)^(DATEDIF(Input!$C$7,$B9,"Y"))),(Input!$G$27*(1+Input!$C$14/100)^(DATEDIF(Input!$C$7,$B9,"Y"))))</f>
        <v>-231</v>
      </c>
      <c r="I9" s="69" t="n">
        <f aca="false">IF($B9&gt;Input!$G$28,0,IF($E9*(Input!$G$32/100)&gt;(Input!$C$13/12),-1*(Input!$C$13/12),-1*$E9*(Input!$G$32/100)))</f>
        <v>-200</v>
      </c>
      <c r="J9" s="69" t="n">
        <f aca="false">IF($B9&gt;Input!$G$28,0,(-1)*($E9+$H9+$I9)*(Input!$C$9/100))</f>
        <v>-456.9</v>
      </c>
      <c r="K9" s="69" t="n">
        <f aca="false">IF($B9&gt;Input!$G$28,0,(-1)*($E9+$H9+$I9)*(Input!$C$10/100))</f>
        <v>-224.7948</v>
      </c>
      <c r="L9" s="69" t="n">
        <f aca="false">$E9+$F9+$G9+$H9+$I9+$J9+$K9</f>
        <v>3504.8052</v>
      </c>
    </row>
    <row r="10" customFormat="false" ht="12.8" hidden="false" customHeight="false" outlineLevel="0" collapsed="false">
      <c r="A10" s="67" t="n">
        <v>6</v>
      </c>
      <c r="B10" s="68" t="n">
        <f aca="false">EOMONTH(Input!$C$7,A10)</f>
        <v>43100</v>
      </c>
      <c r="C10" s="67" t="n">
        <f aca="false">DATEDIF(Input!$G$23,$B10,"Y")</f>
        <v>39</v>
      </c>
      <c r="E10" s="69" t="n">
        <f aca="false">IF($B10&gt;Input!$G$28,0,Input!$G$24*(1+Input!$G$26/100)^(DATEDIF(Input!$C$7,$B10,"Y")))</f>
        <v>5000</v>
      </c>
      <c r="F10" s="69" t="n">
        <f aca="false">-1*($E10*(Input!$C$11/100))</f>
        <v>-310</v>
      </c>
      <c r="G10" s="69" t="n">
        <f aca="false">-1*($E10*(Input!$C$12/100))</f>
        <v>-72.5</v>
      </c>
      <c r="H10" s="69" t="n">
        <f aca="false">IF($B10&gt;Input!$G$28,2*(Input!$G$27*(1+Input!$C$14/100)^(DATEDIF(Input!$C$7,$B10,"Y"))),(Input!$G$27*(1+Input!$C$14/100)^(DATEDIF(Input!$C$7,$B10,"Y"))))</f>
        <v>-231</v>
      </c>
      <c r="I10" s="69" t="n">
        <f aca="false">IF($B10&gt;Input!$G$28,0,IF($E10*(Input!$G$32/100)&gt;(Input!$C$13/12),-1*(Input!$C$13/12),-1*$E10*(Input!$G$32/100)))</f>
        <v>-200</v>
      </c>
      <c r="J10" s="69" t="n">
        <f aca="false">IF($B10&gt;Input!$G$28,0,(-1)*($E10+$H10+$I10)*(Input!$C$9/100))</f>
        <v>-456.9</v>
      </c>
      <c r="K10" s="69" t="n">
        <f aca="false">IF($B10&gt;Input!$G$28,0,(-1)*($E10+$H10+$I10)*(Input!$C$10/100))</f>
        <v>-224.7948</v>
      </c>
      <c r="L10" s="69" t="n">
        <f aca="false">$E10+$F10+$G10+$H10+$I10+$J10+$K10</f>
        <v>3504.8052</v>
      </c>
    </row>
    <row r="11" customFormat="false" ht="12.8" hidden="false" customHeight="false" outlineLevel="0" collapsed="false">
      <c r="A11" s="67" t="n">
        <v>7</v>
      </c>
      <c r="B11" s="68" t="n">
        <f aca="false">EOMONTH(Input!$C$7,A11)</f>
        <v>43131</v>
      </c>
      <c r="C11" s="67" t="n">
        <f aca="false">DATEDIF(Input!$G$23,$B11,"Y")</f>
        <v>39</v>
      </c>
      <c r="E11" s="69" t="n">
        <f aca="false">IF($B11&gt;Input!$G$28,0,Input!$G$24*(1+Input!$G$26/100)^(DATEDIF(Input!$C$7,$B11,"Y")))</f>
        <v>5000</v>
      </c>
      <c r="F11" s="69" t="n">
        <f aca="false">-1*($E11*(Input!$C$11/100))</f>
        <v>-310</v>
      </c>
      <c r="G11" s="69" t="n">
        <f aca="false">-1*($E11*(Input!$C$12/100))</f>
        <v>-72.5</v>
      </c>
      <c r="H11" s="69" t="n">
        <f aca="false">IF($B11&gt;Input!$G$28,2*(Input!$G$27*(1+Input!$C$14/100)^(DATEDIF(Input!$C$7,$B11,"Y"))),(Input!$G$27*(1+Input!$C$14/100)^(DATEDIF(Input!$C$7,$B11,"Y"))))</f>
        <v>-231</v>
      </c>
      <c r="I11" s="69" t="n">
        <f aca="false">IF($B11&gt;Input!$G$28,0,IF($E11*(Input!$G$32/100)&gt;(Input!$C$13/12),-1*(Input!$C$13/12),-1*$E11*(Input!$G$32/100)))</f>
        <v>-200</v>
      </c>
      <c r="J11" s="69" t="n">
        <f aca="false">IF($B11&gt;Input!$G$28,0,(-1)*($E11+$H11+$I11)*(Input!$C$9/100))</f>
        <v>-456.9</v>
      </c>
      <c r="K11" s="69" t="n">
        <f aca="false">IF($B11&gt;Input!$G$28,0,(-1)*($E11+$H11+$I11)*(Input!$C$10/100))</f>
        <v>-224.7948</v>
      </c>
      <c r="L11" s="69" t="n">
        <f aca="false">$E11+$F11+$G11+$H11+$I11+$J11+$K11</f>
        <v>3504.8052</v>
      </c>
    </row>
    <row r="12" customFormat="false" ht="12.8" hidden="false" customHeight="false" outlineLevel="0" collapsed="false">
      <c r="A12" s="67" t="n">
        <v>8</v>
      </c>
      <c r="B12" s="68" t="n">
        <f aca="false">EOMONTH(Input!$C$7,A12)</f>
        <v>43159</v>
      </c>
      <c r="C12" s="67" t="n">
        <f aca="false">DATEDIF(Input!$G$23,$B12,"Y")</f>
        <v>39</v>
      </c>
      <c r="E12" s="69" t="n">
        <f aca="false">IF($B12&gt;Input!$G$28,0,Input!$G$24*(1+Input!$G$26/100)^(DATEDIF(Input!$C$7,$B12,"Y")))</f>
        <v>5000</v>
      </c>
      <c r="F12" s="69" t="n">
        <f aca="false">-1*($E12*(Input!$C$11/100))</f>
        <v>-310</v>
      </c>
      <c r="G12" s="69" t="n">
        <f aca="false">-1*($E12*(Input!$C$12/100))</f>
        <v>-72.5</v>
      </c>
      <c r="H12" s="69" t="n">
        <f aca="false">IF($B12&gt;Input!$G$28,2*(Input!$G$27*(1+Input!$C$14/100)^(DATEDIF(Input!$C$7,$B12,"Y"))),(Input!$G$27*(1+Input!$C$14/100)^(DATEDIF(Input!$C$7,$B12,"Y"))))</f>
        <v>-231</v>
      </c>
      <c r="I12" s="69" t="n">
        <f aca="false">IF($B12&gt;Input!$G$28,0,IF($E12*(Input!$G$32/100)&gt;(Input!$C$13/12),-1*(Input!$C$13/12),-1*$E12*(Input!$G$32/100)))</f>
        <v>-200</v>
      </c>
      <c r="J12" s="69" t="n">
        <f aca="false">IF($B12&gt;Input!$G$28,0,(-1)*($E12+$H12+$I12)*(Input!$C$9/100))</f>
        <v>-456.9</v>
      </c>
      <c r="K12" s="69" t="n">
        <f aca="false">IF($B12&gt;Input!$G$28,0,(-1)*($E12+$H12+$I12)*(Input!$C$10/100))</f>
        <v>-224.7948</v>
      </c>
      <c r="L12" s="69" t="n">
        <f aca="false">$E12+$F12+$G12+$H12+$I12+$J12+$K12</f>
        <v>3504.8052</v>
      </c>
    </row>
    <row r="13" customFormat="false" ht="12.8" hidden="false" customHeight="false" outlineLevel="0" collapsed="false">
      <c r="A13" s="67" t="n">
        <v>9</v>
      </c>
      <c r="B13" s="68" t="n">
        <f aca="false">EOMONTH(Input!$C$7,A13)</f>
        <v>43190</v>
      </c>
      <c r="C13" s="67" t="n">
        <f aca="false">DATEDIF(Input!$G$23,$B13,"Y")</f>
        <v>39</v>
      </c>
      <c r="E13" s="69" t="n">
        <f aca="false">IF($B13&gt;Input!$G$28,0,Input!$G$24*(1+Input!$G$26/100)^(DATEDIF(Input!$C$7,$B13,"Y")))</f>
        <v>5000</v>
      </c>
      <c r="F13" s="69" t="n">
        <f aca="false">-1*($E13*(Input!$C$11/100))</f>
        <v>-310</v>
      </c>
      <c r="G13" s="69" t="n">
        <f aca="false">-1*($E13*(Input!$C$12/100))</f>
        <v>-72.5</v>
      </c>
      <c r="H13" s="69" t="n">
        <f aca="false">IF($B13&gt;Input!$G$28,2*(Input!$G$27*(1+Input!$C$14/100)^(DATEDIF(Input!$C$7,$B13,"Y"))),(Input!$G$27*(1+Input!$C$14/100)^(DATEDIF(Input!$C$7,$B13,"Y"))))</f>
        <v>-231</v>
      </c>
      <c r="I13" s="69" t="n">
        <f aca="false">IF($B13&gt;Input!$G$28,0,IF($E13*(Input!$G$32/100)&gt;(Input!$C$13/12),-1*(Input!$C$13/12),-1*$E13*(Input!$G$32/100)))</f>
        <v>-200</v>
      </c>
      <c r="J13" s="69" t="n">
        <f aca="false">IF($B13&gt;Input!$G$28,0,(-1)*($E13+$H13+$I13)*(Input!$C$9/100))</f>
        <v>-456.9</v>
      </c>
      <c r="K13" s="69" t="n">
        <f aca="false">IF($B13&gt;Input!$G$28,0,(-1)*($E13+$H13+$I13)*(Input!$C$10/100))</f>
        <v>-224.7948</v>
      </c>
      <c r="L13" s="69" t="n">
        <f aca="false">$E13+$F13+$G13+$H13+$I13+$J13+$K13</f>
        <v>3504.8052</v>
      </c>
    </row>
    <row r="14" customFormat="false" ht="12.8" hidden="false" customHeight="false" outlineLevel="0" collapsed="false">
      <c r="A14" s="67" t="n">
        <v>10</v>
      </c>
      <c r="B14" s="68" t="n">
        <f aca="false">EOMONTH(Input!$C$7,A14)</f>
        <v>43220</v>
      </c>
      <c r="C14" s="67" t="n">
        <f aca="false">DATEDIF(Input!$G$23,$B14,"Y")</f>
        <v>39</v>
      </c>
      <c r="E14" s="69" t="n">
        <f aca="false">IF($B14&gt;Input!$G$28,0,Input!$G$24*(1+Input!$G$26/100)^(DATEDIF(Input!$C$7,$B14,"Y")))</f>
        <v>5000</v>
      </c>
      <c r="F14" s="69" t="n">
        <f aca="false">-1*($E14*(Input!$C$11/100))</f>
        <v>-310</v>
      </c>
      <c r="G14" s="69" t="n">
        <f aca="false">-1*($E14*(Input!$C$12/100))</f>
        <v>-72.5</v>
      </c>
      <c r="H14" s="69" t="n">
        <f aca="false">IF($B14&gt;Input!$G$28,2*(Input!$G$27*(1+Input!$C$14/100)^(DATEDIF(Input!$C$7,$B14,"Y"))),(Input!$G$27*(1+Input!$C$14/100)^(DATEDIF(Input!$C$7,$B14,"Y"))))</f>
        <v>-231</v>
      </c>
      <c r="I14" s="69" t="n">
        <f aca="false">IF($B14&gt;Input!$G$28,0,IF($E14*(Input!$G$32/100)&gt;(Input!$C$13/12),-1*(Input!$C$13/12),-1*$E14*(Input!$G$32/100)))</f>
        <v>-200</v>
      </c>
      <c r="J14" s="69" t="n">
        <f aca="false">IF($B14&gt;Input!$G$28,0,(-1)*($E14+$H14+$I14)*(Input!$C$9/100))</f>
        <v>-456.9</v>
      </c>
      <c r="K14" s="69" t="n">
        <f aca="false">IF($B14&gt;Input!$G$28,0,(-1)*($E14+$H14+$I14)*(Input!$C$10/100))</f>
        <v>-224.7948</v>
      </c>
      <c r="L14" s="69" t="n">
        <f aca="false">$E14+$F14+$G14+$H14+$I14+$J14+$K14</f>
        <v>3504.8052</v>
      </c>
    </row>
    <row r="15" customFormat="false" ht="12.8" hidden="false" customHeight="false" outlineLevel="0" collapsed="false">
      <c r="A15" s="67" t="n">
        <v>11</v>
      </c>
      <c r="B15" s="68" t="n">
        <f aca="false">EOMONTH(Input!$C$7,A15)</f>
        <v>43251</v>
      </c>
      <c r="C15" s="67" t="n">
        <f aca="false">DATEDIF(Input!$G$23,$B15,"Y")</f>
        <v>39</v>
      </c>
      <c r="E15" s="69" t="n">
        <f aca="false">IF($B15&gt;Input!$G$28,0,Input!$G$24*(1+Input!$G$26/100)^(DATEDIF(Input!$C$7,$B15,"Y")))</f>
        <v>5000</v>
      </c>
      <c r="F15" s="69" t="n">
        <f aca="false">-1*($E15*(Input!$C$11/100))</f>
        <v>-310</v>
      </c>
      <c r="G15" s="69" t="n">
        <f aca="false">-1*($E15*(Input!$C$12/100))</f>
        <v>-72.5</v>
      </c>
      <c r="H15" s="69" t="n">
        <f aca="false">IF($B15&gt;Input!$G$28,2*(Input!$G$27*(1+Input!$C$14/100)^(DATEDIF(Input!$C$7,$B15,"Y"))),(Input!$G$27*(1+Input!$C$14/100)^(DATEDIF(Input!$C$7,$B15,"Y"))))</f>
        <v>-231</v>
      </c>
      <c r="I15" s="69" t="n">
        <f aca="false">IF($B15&gt;Input!$G$28,0,IF($E15*(Input!$G$32/100)&gt;(Input!$C$13/12),-1*(Input!$C$13/12),-1*$E15*(Input!$G$32/100)))</f>
        <v>-200</v>
      </c>
      <c r="J15" s="69" t="n">
        <f aca="false">IF($B15&gt;Input!$G$28,0,(-1)*($E15+$H15+$I15)*(Input!$C$9/100))</f>
        <v>-456.9</v>
      </c>
      <c r="K15" s="69" t="n">
        <f aca="false">IF($B15&gt;Input!$G$28,0,(-1)*($E15+$H15+$I15)*(Input!$C$10/100))</f>
        <v>-224.7948</v>
      </c>
      <c r="L15" s="69" t="n">
        <f aca="false">$E15+$F15+$G15+$H15+$I15+$J15+$K15</f>
        <v>3504.8052</v>
      </c>
    </row>
    <row r="16" customFormat="false" ht="12.8" hidden="false" customHeight="false" outlineLevel="0" collapsed="false">
      <c r="A16" s="67" t="n">
        <v>12</v>
      </c>
      <c r="B16" s="68" t="n">
        <f aca="false">EOMONTH(Input!$C$7,A16)</f>
        <v>43281</v>
      </c>
      <c r="C16" s="67" t="n">
        <f aca="false">DATEDIF(Input!$G$23,$B16,"Y")</f>
        <v>39</v>
      </c>
      <c r="E16" s="69" t="n">
        <f aca="false">IF($B16&gt;Input!$G$28,0,Input!$G$24*(1+Input!$G$26/100)^(DATEDIF(Input!$C$7,$B16,"Y")))</f>
        <v>5100</v>
      </c>
      <c r="F16" s="69" t="n">
        <f aca="false">-1*($E16*(Input!$C$11/100))</f>
        <v>-316.2</v>
      </c>
      <c r="G16" s="69" t="n">
        <f aca="false">-1*($E16*(Input!$C$12/100))</f>
        <v>-73.95</v>
      </c>
      <c r="H16" s="69" t="n">
        <f aca="false">IF($B16&gt;Input!$G$28,2*(Input!$G$27*(1+Input!$C$14/100)^(DATEDIF(Input!$C$7,$B16,"Y"))),(Input!$G$27*(1+Input!$C$14/100)^(DATEDIF(Input!$C$7,$B16,"Y"))))</f>
        <v>-235.62</v>
      </c>
      <c r="I16" s="69" t="n">
        <f aca="false">IF($B16&gt;Input!$G$28,0,IF($E16*(Input!$G$32/100)&gt;(Input!$C$13/12),-1*(Input!$C$13/12),-1*$E16*(Input!$G$32/100)))</f>
        <v>-204</v>
      </c>
      <c r="J16" s="69" t="n">
        <f aca="false">IF($B16&gt;Input!$G$28,0,(-1)*($E16+$H16+$I16)*(Input!$C$9/100))</f>
        <v>-466.038</v>
      </c>
      <c r="K16" s="69" t="n">
        <f aca="false">IF($B16&gt;Input!$G$28,0,(-1)*($E16+$H16+$I16)*(Input!$C$10/100))</f>
        <v>-229.290696</v>
      </c>
      <c r="L16" s="69" t="n">
        <f aca="false">$E16+$F16+$G16+$H16+$I16+$J16+$K16</f>
        <v>3574.901304</v>
      </c>
    </row>
    <row r="17" customFormat="false" ht="12.8" hidden="false" customHeight="false" outlineLevel="0" collapsed="false">
      <c r="A17" s="67" t="n">
        <v>13</v>
      </c>
      <c r="B17" s="68" t="n">
        <f aca="false">EOMONTH(Input!$C$7,A17)</f>
        <v>43312</v>
      </c>
      <c r="C17" s="67" t="n">
        <f aca="false">DATEDIF(Input!$G$23,$B17,"Y")</f>
        <v>39</v>
      </c>
      <c r="E17" s="69" t="n">
        <f aca="false">IF($B17&gt;Input!$G$28,0,Input!$G$24*(1+Input!$G$26/100)^(DATEDIF(Input!$C$7,$B17,"Y")))</f>
        <v>5100</v>
      </c>
      <c r="F17" s="69" t="n">
        <f aca="false">-1*($E17*(Input!$C$11/100))</f>
        <v>-316.2</v>
      </c>
      <c r="G17" s="69" t="n">
        <f aca="false">-1*($E17*(Input!$C$12/100))</f>
        <v>-73.95</v>
      </c>
      <c r="H17" s="69" t="n">
        <f aca="false">IF($B17&gt;Input!$G$28,2*(Input!$G$27*(1+Input!$C$14/100)^(DATEDIF(Input!$C$7,$B17,"Y"))),(Input!$G$27*(1+Input!$C$14/100)^(DATEDIF(Input!$C$7,$B17,"Y"))))</f>
        <v>-235.62</v>
      </c>
      <c r="I17" s="69" t="n">
        <f aca="false">IF($B17&gt;Input!$G$28,0,IF($E17*(Input!$G$32/100)&gt;(Input!$C$13/12),-1*(Input!$C$13/12),-1*$E17*(Input!$G$32/100)))</f>
        <v>-204</v>
      </c>
      <c r="J17" s="69" t="n">
        <f aca="false">IF($B17&gt;Input!$G$28,0,(-1)*($E17+$H17+$I17)*(Input!$C$9/100))</f>
        <v>-466.038</v>
      </c>
      <c r="K17" s="69" t="n">
        <f aca="false">IF($B17&gt;Input!$G$28,0,(-1)*($E17+$H17+$I17)*(Input!$C$10/100))</f>
        <v>-229.290696</v>
      </c>
      <c r="L17" s="69" t="n">
        <f aca="false">$E17+$F17+$G17+$H17+$I17+$J17+$K17</f>
        <v>3574.901304</v>
      </c>
    </row>
    <row r="18" customFormat="false" ht="12.8" hidden="false" customHeight="false" outlineLevel="0" collapsed="false">
      <c r="A18" s="67" t="n">
        <v>14</v>
      </c>
      <c r="B18" s="68" t="n">
        <f aca="false">EOMONTH(Input!$C$7,A18)</f>
        <v>43343</v>
      </c>
      <c r="C18" s="67" t="n">
        <f aca="false">DATEDIF(Input!$G$23,$B18,"Y")</f>
        <v>39</v>
      </c>
      <c r="E18" s="69" t="n">
        <f aca="false">IF($B18&gt;Input!$G$28,0,Input!$G$24*(1+Input!$G$26/100)^(DATEDIF(Input!$C$7,$B18,"Y")))</f>
        <v>5100</v>
      </c>
      <c r="F18" s="69" t="n">
        <f aca="false">-1*($E18*(Input!$C$11/100))</f>
        <v>-316.2</v>
      </c>
      <c r="G18" s="69" t="n">
        <f aca="false">-1*($E18*(Input!$C$12/100))</f>
        <v>-73.95</v>
      </c>
      <c r="H18" s="69" t="n">
        <f aca="false">IF($B18&gt;Input!$G$28,2*(Input!$G$27*(1+Input!$C$14/100)^(DATEDIF(Input!$C$7,$B18,"Y"))),(Input!$G$27*(1+Input!$C$14/100)^(DATEDIF(Input!$C$7,$B18,"Y"))))</f>
        <v>-235.62</v>
      </c>
      <c r="I18" s="69" t="n">
        <f aca="false">IF($B18&gt;Input!$G$28,0,IF($E18*(Input!$G$32/100)&gt;(Input!$C$13/12),-1*(Input!$C$13/12),-1*$E18*(Input!$G$32/100)))</f>
        <v>-204</v>
      </c>
      <c r="J18" s="69" t="n">
        <f aca="false">IF($B18&gt;Input!$G$28,0,(-1)*($E18+$H18+$I18)*(Input!$C$9/100))</f>
        <v>-466.038</v>
      </c>
      <c r="K18" s="69" t="n">
        <f aca="false">IF($B18&gt;Input!$G$28,0,(-1)*($E18+$H18+$I18)*(Input!$C$10/100))</f>
        <v>-229.290696</v>
      </c>
      <c r="L18" s="69" t="n">
        <f aca="false">$E18+$F18+$G18+$H18+$I18+$J18+$K18</f>
        <v>3574.901304</v>
      </c>
    </row>
    <row r="19" customFormat="false" ht="12.8" hidden="false" customHeight="false" outlineLevel="0" collapsed="false">
      <c r="A19" s="67" t="n">
        <v>15</v>
      </c>
      <c r="B19" s="68" t="n">
        <f aca="false">EOMONTH(Input!$C$7,A19)</f>
        <v>43373</v>
      </c>
      <c r="C19" s="67" t="n">
        <f aca="false">DATEDIF(Input!$G$23,$B19,"Y")</f>
        <v>39</v>
      </c>
      <c r="E19" s="69" t="n">
        <f aca="false">IF($B19&gt;Input!$G$28,0,Input!$G$24*(1+Input!$G$26/100)^(DATEDIF(Input!$C$7,$B19,"Y")))</f>
        <v>5100</v>
      </c>
      <c r="F19" s="69" t="n">
        <f aca="false">-1*($E19*(Input!$C$11/100))</f>
        <v>-316.2</v>
      </c>
      <c r="G19" s="69" t="n">
        <f aca="false">-1*($E19*(Input!$C$12/100))</f>
        <v>-73.95</v>
      </c>
      <c r="H19" s="69" t="n">
        <f aca="false">IF($B19&gt;Input!$G$28,2*(Input!$G$27*(1+Input!$C$14/100)^(DATEDIF(Input!$C$7,$B19,"Y"))),(Input!$G$27*(1+Input!$C$14/100)^(DATEDIF(Input!$C$7,$B19,"Y"))))</f>
        <v>-235.62</v>
      </c>
      <c r="I19" s="69" t="n">
        <f aca="false">IF($B19&gt;Input!$G$28,0,IF($E19*(Input!$G$32/100)&gt;(Input!$C$13/12),-1*(Input!$C$13/12),-1*$E19*(Input!$G$32/100)))</f>
        <v>-204</v>
      </c>
      <c r="J19" s="69" t="n">
        <f aca="false">IF($B19&gt;Input!$G$28,0,(-1)*($E19+$H19+$I19)*(Input!$C$9/100))</f>
        <v>-466.038</v>
      </c>
      <c r="K19" s="69" t="n">
        <f aca="false">IF($B19&gt;Input!$G$28,0,(-1)*($E19+$H19+$I19)*(Input!$C$10/100))</f>
        <v>-229.290696</v>
      </c>
      <c r="L19" s="69" t="n">
        <f aca="false">$E19+$F19+$G19+$H19+$I19+$J19+$K19</f>
        <v>3574.901304</v>
      </c>
    </row>
    <row r="20" customFormat="false" ht="12.8" hidden="false" customHeight="false" outlineLevel="0" collapsed="false">
      <c r="A20" s="67" t="n">
        <v>16</v>
      </c>
      <c r="B20" s="68" t="n">
        <f aca="false">EOMONTH(Input!$C$7,A20)</f>
        <v>43404</v>
      </c>
      <c r="C20" s="67" t="n">
        <f aca="false">DATEDIF(Input!$G$23,$B20,"Y")</f>
        <v>40</v>
      </c>
      <c r="E20" s="69" t="n">
        <f aca="false">IF($B20&gt;Input!$G$28,0,Input!$G$24*(1+Input!$G$26/100)^(DATEDIF(Input!$C$7,$B20,"Y")))</f>
        <v>5100</v>
      </c>
      <c r="F20" s="69" t="n">
        <f aca="false">-1*($E20*(Input!$C$11/100))</f>
        <v>-316.2</v>
      </c>
      <c r="G20" s="69" t="n">
        <f aca="false">-1*($E20*(Input!$C$12/100))</f>
        <v>-73.95</v>
      </c>
      <c r="H20" s="69" t="n">
        <f aca="false">IF($B20&gt;Input!$G$28,2*(Input!$G$27*(1+Input!$C$14/100)^(DATEDIF(Input!$C$7,$B20,"Y"))),(Input!$G$27*(1+Input!$C$14/100)^(DATEDIF(Input!$C$7,$B20,"Y"))))</f>
        <v>-235.62</v>
      </c>
      <c r="I20" s="69" t="n">
        <f aca="false">IF($B20&gt;Input!$G$28,0,IF($E20*(Input!$G$32/100)&gt;(Input!$C$13/12),-1*(Input!$C$13/12),-1*$E20*(Input!$G$32/100)))</f>
        <v>-204</v>
      </c>
      <c r="J20" s="69" t="n">
        <f aca="false">IF($B20&gt;Input!$G$28,0,(-1)*($E20+$H20+$I20)*(Input!$C$9/100))</f>
        <v>-466.038</v>
      </c>
      <c r="K20" s="69" t="n">
        <f aca="false">IF($B20&gt;Input!$G$28,0,(-1)*($E20+$H20+$I20)*(Input!$C$10/100))</f>
        <v>-229.290696</v>
      </c>
      <c r="L20" s="69" t="n">
        <f aca="false">$E20+$F20+$G20+$H20+$I20+$J20+$K20</f>
        <v>3574.901304</v>
      </c>
    </row>
    <row r="21" customFormat="false" ht="12.8" hidden="false" customHeight="false" outlineLevel="0" collapsed="false">
      <c r="A21" s="67" t="n">
        <v>17</v>
      </c>
      <c r="B21" s="68" t="n">
        <f aca="false">EOMONTH(Input!$C$7,A21)</f>
        <v>43434</v>
      </c>
      <c r="C21" s="67" t="n">
        <f aca="false">DATEDIF(Input!$G$23,$B21,"Y")</f>
        <v>40</v>
      </c>
      <c r="E21" s="69" t="n">
        <f aca="false">IF($B21&gt;Input!$G$28,0,Input!$G$24*(1+Input!$G$26/100)^(DATEDIF(Input!$C$7,$B21,"Y")))</f>
        <v>5100</v>
      </c>
      <c r="F21" s="69" t="n">
        <f aca="false">-1*($E21*(Input!$C$11/100))</f>
        <v>-316.2</v>
      </c>
      <c r="G21" s="69" t="n">
        <f aca="false">-1*($E21*(Input!$C$12/100))</f>
        <v>-73.95</v>
      </c>
      <c r="H21" s="69" t="n">
        <f aca="false">IF($B21&gt;Input!$G$28,2*(Input!$G$27*(1+Input!$C$14/100)^(DATEDIF(Input!$C$7,$B21,"Y"))),(Input!$G$27*(1+Input!$C$14/100)^(DATEDIF(Input!$C$7,$B21,"Y"))))</f>
        <v>-235.62</v>
      </c>
      <c r="I21" s="69" t="n">
        <f aca="false">IF($B21&gt;Input!$G$28,0,IF($E21*(Input!$G$32/100)&gt;(Input!$C$13/12),-1*(Input!$C$13/12),-1*$E21*(Input!$G$32/100)))</f>
        <v>-204</v>
      </c>
      <c r="J21" s="69" t="n">
        <f aca="false">IF($B21&gt;Input!$G$28,0,(-1)*($E21+$H21+$I21)*(Input!$C$9/100))</f>
        <v>-466.038</v>
      </c>
      <c r="K21" s="69" t="n">
        <f aca="false">IF($B21&gt;Input!$G$28,0,(-1)*($E21+$H21+$I21)*(Input!$C$10/100))</f>
        <v>-229.290696</v>
      </c>
      <c r="L21" s="69" t="n">
        <f aca="false">$E21+$F21+$G21+$H21+$I21+$J21+$K21</f>
        <v>3574.901304</v>
      </c>
    </row>
    <row r="22" customFormat="false" ht="12.8" hidden="false" customHeight="false" outlineLevel="0" collapsed="false">
      <c r="A22" s="67" t="n">
        <v>18</v>
      </c>
      <c r="B22" s="68" t="n">
        <f aca="false">EOMONTH(Input!$C$7,A22)</f>
        <v>43465</v>
      </c>
      <c r="C22" s="67" t="n">
        <f aca="false">DATEDIF(Input!$G$23,$B22,"Y")</f>
        <v>40</v>
      </c>
      <c r="E22" s="69" t="n">
        <f aca="false">IF($B22&gt;Input!$G$28,0,Input!$G$24*(1+Input!$G$26/100)^(DATEDIF(Input!$C$7,$B22,"Y")))</f>
        <v>5100</v>
      </c>
      <c r="F22" s="69" t="n">
        <f aca="false">-1*($E22*(Input!$C$11/100))</f>
        <v>-316.2</v>
      </c>
      <c r="G22" s="69" t="n">
        <f aca="false">-1*($E22*(Input!$C$12/100))</f>
        <v>-73.95</v>
      </c>
      <c r="H22" s="69" t="n">
        <f aca="false">IF($B22&gt;Input!$G$28,2*(Input!$G$27*(1+Input!$C$14/100)^(DATEDIF(Input!$C$7,$B22,"Y"))),(Input!$G$27*(1+Input!$C$14/100)^(DATEDIF(Input!$C$7,$B22,"Y"))))</f>
        <v>-235.62</v>
      </c>
      <c r="I22" s="69" t="n">
        <f aca="false">IF($B22&gt;Input!$G$28,0,IF($E22*(Input!$G$32/100)&gt;(Input!$C$13/12),-1*(Input!$C$13/12),-1*$E22*(Input!$G$32/100)))</f>
        <v>-204</v>
      </c>
      <c r="J22" s="69" t="n">
        <f aca="false">IF($B22&gt;Input!$G$28,0,(-1)*($E22+$H22+$I22)*(Input!$C$9/100))</f>
        <v>-466.038</v>
      </c>
      <c r="K22" s="69" t="n">
        <f aca="false">IF($B22&gt;Input!$G$28,0,(-1)*($E22+$H22+$I22)*(Input!$C$10/100))</f>
        <v>-229.290696</v>
      </c>
      <c r="L22" s="69" t="n">
        <f aca="false">$E22+$F22+$G22+$H22+$I22+$J22+$K22</f>
        <v>3574.901304</v>
      </c>
    </row>
    <row r="23" customFormat="false" ht="12.8" hidden="false" customHeight="false" outlineLevel="0" collapsed="false">
      <c r="A23" s="67" t="n">
        <v>19</v>
      </c>
      <c r="B23" s="68" t="n">
        <f aca="false">EOMONTH(Input!$C$7,A23)</f>
        <v>43496</v>
      </c>
      <c r="C23" s="67" t="n">
        <f aca="false">DATEDIF(Input!$G$23,$B23,"Y")</f>
        <v>40</v>
      </c>
      <c r="E23" s="69" t="n">
        <f aca="false">IF($B23&gt;Input!$G$28,0,Input!$G$24*(1+Input!$G$26/100)^(DATEDIF(Input!$C$7,$B23,"Y")))</f>
        <v>5100</v>
      </c>
      <c r="F23" s="69" t="n">
        <f aca="false">-1*($E23*(Input!$C$11/100))</f>
        <v>-316.2</v>
      </c>
      <c r="G23" s="69" t="n">
        <f aca="false">-1*($E23*(Input!$C$12/100))</f>
        <v>-73.95</v>
      </c>
      <c r="H23" s="69" t="n">
        <f aca="false">IF($B23&gt;Input!$G$28,2*(Input!$G$27*(1+Input!$C$14/100)^(DATEDIF(Input!$C$7,$B23,"Y"))),(Input!$G$27*(1+Input!$C$14/100)^(DATEDIF(Input!$C$7,$B23,"Y"))))</f>
        <v>-235.62</v>
      </c>
      <c r="I23" s="69" t="n">
        <f aca="false">IF($B23&gt;Input!$G$28,0,IF($E23*(Input!$G$32/100)&gt;(Input!$C$13/12),-1*(Input!$C$13/12),-1*$E23*(Input!$G$32/100)))</f>
        <v>-204</v>
      </c>
      <c r="J23" s="69" t="n">
        <f aca="false">IF($B23&gt;Input!$G$28,0,(-1)*($E23+$H23+$I23)*(Input!$C$9/100))</f>
        <v>-466.038</v>
      </c>
      <c r="K23" s="69" t="n">
        <f aca="false">IF($B23&gt;Input!$G$28,0,(-1)*($E23+$H23+$I23)*(Input!$C$10/100))</f>
        <v>-229.290696</v>
      </c>
      <c r="L23" s="69" t="n">
        <f aca="false">$E23+$F23+$G23+$H23+$I23+$J23+$K23</f>
        <v>3574.901304</v>
      </c>
    </row>
    <row r="24" customFormat="false" ht="12.8" hidden="false" customHeight="false" outlineLevel="0" collapsed="false">
      <c r="A24" s="67" t="n">
        <v>20</v>
      </c>
      <c r="B24" s="68" t="n">
        <f aca="false">EOMONTH(Input!$C$7,A24)</f>
        <v>43524</v>
      </c>
      <c r="C24" s="67" t="n">
        <f aca="false">DATEDIF(Input!$G$23,$B24,"Y")</f>
        <v>40</v>
      </c>
      <c r="E24" s="69" t="n">
        <f aca="false">IF($B24&gt;Input!$G$28,0,Input!$G$24*(1+Input!$G$26/100)^(DATEDIF(Input!$C$7,$B24,"Y")))</f>
        <v>5100</v>
      </c>
      <c r="F24" s="69" t="n">
        <f aca="false">-1*($E24*(Input!$C$11/100))</f>
        <v>-316.2</v>
      </c>
      <c r="G24" s="69" t="n">
        <f aca="false">-1*($E24*(Input!$C$12/100))</f>
        <v>-73.95</v>
      </c>
      <c r="H24" s="69" t="n">
        <f aca="false">IF($B24&gt;Input!$G$28,2*(Input!$G$27*(1+Input!$C$14/100)^(DATEDIF(Input!$C$7,$B24,"Y"))),(Input!$G$27*(1+Input!$C$14/100)^(DATEDIF(Input!$C$7,$B24,"Y"))))</f>
        <v>-235.62</v>
      </c>
      <c r="I24" s="69" t="n">
        <f aca="false">IF($B24&gt;Input!$G$28,0,IF($E24*(Input!$G$32/100)&gt;(Input!$C$13/12),-1*(Input!$C$13/12),-1*$E24*(Input!$G$32/100)))</f>
        <v>-204</v>
      </c>
      <c r="J24" s="69" t="n">
        <f aca="false">IF($B24&gt;Input!$G$28,0,(-1)*($E24+$H24+$I24)*(Input!$C$9/100))</f>
        <v>-466.038</v>
      </c>
      <c r="K24" s="69" t="n">
        <f aca="false">IF($B24&gt;Input!$G$28,0,(-1)*($E24+$H24+$I24)*(Input!$C$10/100))</f>
        <v>-229.290696</v>
      </c>
      <c r="L24" s="69" t="n">
        <f aca="false">$E24+$F24+$G24+$H24+$I24+$J24+$K24</f>
        <v>3574.901304</v>
      </c>
    </row>
    <row r="25" customFormat="false" ht="12.8" hidden="false" customHeight="false" outlineLevel="0" collapsed="false">
      <c r="A25" s="67" t="n">
        <v>21</v>
      </c>
      <c r="B25" s="68" t="n">
        <f aca="false">EOMONTH(Input!$C$7,A25)</f>
        <v>43555</v>
      </c>
      <c r="C25" s="67" t="n">
        <f aca="false">DATEDIF(Input!$G$23,$B25,"Y")</f>
        <v>40</v>
      </c>
      <c r="E25" s="69" t="n">
        <f aca="false">IF($B25&gt;Input!$G$28,0,Input!$G$24*(1+Input!$G$26/100)^(DATEDIF(Input!$C$7,$B25,"Y")))</f>
        <v>5100</v>
      </c>
      <c r="F25" s="69" t="n">
        <f aca="false">-1*($E25*(Input!$C$11/100))</f>
        <v>-316.2</v>
      </c>
      <c r="G25" s="69" t="n">
        <f aca="false">-1*($E25*(Input!$C$12/100))</f>
        <v>-73.95</v>
      </c>
      <c r="H25" s="69" t="n">
        <f aca="false">IF($B25&gt;Input!$G$28,2*(Input!$G$27*(1+Input!$C$14/100)^(DATEDIF(Input!$C$7,$B25,"Y"))),(Input!$G$27*(1+Input!$C$14/100)^(DATEDIF(Input!$C$7,$B25,"Y"))))</f>
        <v>-235.62</v>
      </c>
      <c r="I25" s="69" t="n">
        <f aca="false">IF($B25&gt;Input!$G$28,0,IF($E25*(Input!$G$32/100)&gt;(Input!$C$13/12),-1*(Input!$C$13/12),-1*$E25*(Input!$G$32/100)))</f>
        <v>-204</v>
      </c>
      <c r="J25" s="69" t="n">
        <f aca="false">IF($B25&gt;Input!$G$28,0,(-1)*($E25+$H25+$I25)*(Input!$C$9/100))</f>
        <v>-466.038</v>
      </c>
      <c r="K25" s="69" t="n">
        <f aca="false">IF($B25&gt;Input!$G$28,0,(-1)*($E25+$H25+$I25)*(Input!$C$10/100))</f>
        <v>-229.290696</v>
      </c>
      <c r="L25" s="69" t="n">
        <f aca="false">$E25+$F25+$G25+$H25+$I25+$J25+$K25</f>
        <v>3574.901304</v>
      </c>
    </row>
    <row r="26" customFormat="false" ht="12.8" hidden="false" customHeight="false" outlineLevel="0" collapsed="false">
      <c r="A26" s="67" t="n">
        <v>22</v>
      </c>
      <c r="B26" s="68" t="n">
        <f aca="false">EOMONTH(Input!$C$7,A26)</f>
        <v>43585</v>
      </c>
      <c r="C26" s="67" t="n">
        <f aca="false">DATEDIF(Input!$G$23,$B26,"Y")</f>
        <v>40</v>
      </c>
      <c r="E26" s="69" t="n">
        <f aca="false">IF($B26&gt;Input!$G$28,0,Input!$G$24*(1+Input!$G$26/100)^(DATEDIF(Input!$C$7,$B26,"Y")))</f>
        <v>5100</v>
      </c>
      <c r="F26" s="69" t="n">
        <f aca="false">-1*($E26*(Input!$C$11/100))</f>
        <v>-316.2</v>
      </c>
      <c r="G26" s="69" t="n">
        <f aca="false">-1*($E26*(Input!$C$12/100))</f>
        <v>-73.95</v>
      </c>
      <c r="H26" s="69" t="n">
        <f aca="false">IF($B26&gt;Input!$G$28,2*(Input!$G$27*(1+Input!$C$14/100)^(DATEDIF(Input!$C$7,$B26,"Y"))),(Input!$G$27*(1+Input!$C$14/100)^(DATEDIF(Input!$C$7,$B26,"Y"))))</f>
        <v>-235.62</v>
      </c>
      <c r="I26" s="69" t="n">
        <f aca="false">IF($B26&gt;Input!$G$28,0,IF($E26*(Input!$G$32/100)&gt;(Input!$C$13/12),-1*(Input!$C$13/12),-1*$E26*(Input!$G$32/100)))</f>
        <v>-204</v>
      </c>
      <c r="J26" s="69" t="n">
        <f aca="false">IF($B26&gt;Input!$G$28,0,(-1)*($E26+$H26+$I26)*(Input!$C$9/100))</f>
        <v>-466.038</v>
      </c>
      <c r="K26" s="69" t="n">
        <f aca="false">IF($B26&gt;Input!$G$28,0,(-1)*($E26+$H26+$I26)*(Input!$C$10/100))</f>
        <v>-229.290696</v>
      </c>
      <c r="L26" s="69" t="n">
        <f aca="false">$E26+$F26+$G26+$H26+$I26+$J26+$K26</f>
        <v>3574.901304</v>
      </c>
    </row>
    <row r="27" customFormat="false" ht="12.8" hidden="false" customHeight="false" outlineLevel="0" collapsed="false">
      <c r="A27" s="67" t="n">
        <v>23</v>
      </c>
      <c r="B27" s="68" t="n">
        <f aca="false">EOMONTH(Input!$C$7,A27)</f>
        <v>43616</v>
      </c>
      <c r="C27" s="67" t="n">
        <f aca="false">DATEDIF(Input!$G$23,$B27,"Y")</f>
        <v>40</v>
      </c>
      <c r="E27" s="69" t="n">
        <f aca="false">IF($B27&gt;Input!$G$28,0,Input!$G$24*(1+Input!$G$26/100)^(DATEDIF(Input!$C$7,$B27,"Y")))</f>
        <v>5100</v>
      </c>
      <c r="F27" s="69" t="n">
        <f aca="false">-1*($E27*(Input!$C$11/100))</f>
        <v>-316.2</v>
      </c>
      <c r="G27" s="69" t="n">
        <f aca="false">-1*($E27*(Input!$C$12/100))</f>
        <v>-73.95</v>
      </c>
      <c r="H27" s="69" t="n">
        <f aca="false">IF($B27&gt;Input!$G$28,2*(Input!$G$27*(1+Input!$C$14/100)^(DATEDIF(Input!$C$7,$B27,"Y"))),(Input!$G$27*(1+Input!$C$14/100)^(DATEDIF(Input!$C$7,$B27,"Y"))))</f>
        <v>-235.62</v>
      </c>
      <c r="I27" s="69" t="n">
        <f aca="false">IF($B27&gt;Input!$G$28,0,IF($E27*(Input!$G$32/100)&gt;(Input!$C$13/12),-1*(Input!$C$13/12),-1*$E27*(Input!$G$32/100)))</f>
        <v>-204</v>
      </c>
      <c r="J27" s="69" t="n">
        <f aca="false">IF($B27&gt;Input!$G$28,0,(-1)*($E27+$H27+$I27)*(Input!$C$9/100))</f>
        <v>-466.038</v>
      </c>
      <c r="K27" s="69" t="n">
        <f aca="false">IF($B27&gt;Input!$G$28,0,(-1)*($E27+$H27+$I27)*(Input!$C$10/100))</f>
        <v>-229.290696</v>
      </c>
      <c r="L27" s="69" t="n">
        <f aca="false">$E27+$F27+$G27+$H27+$I27+$J27+$K27</f>
        <v>3574.901304</v>
      </c>
    </row>
    <row r="28" customFormat="false" ht="12.8" hidden="false" customHeight="false" outlineLevel="0" collapsed="false">
      <c r="A28" s="67" t="n">
        <v>24</v>
      </c>
      <c r="B28" s="68" t="n">
        <f aca="false">EOMONTH(Input!$C$7,A28)</f>
        <v>43646</v>
      </c>
      <c r="C28" s="67" t="n">
        <f aca="false">DATEDIF(Input!$G$23,$B28,"Y")</f>
        <v>40</v>
      </c>
      <c r="E28" s="69" t="n">
        <f aca="false">IF($B28&gt;Input!$G$28,0,Input!$G$24*(1+Input!$G$26/100)^(DATEDIF(Input!$C$7,$B28,"Y")))</f>
        <v>5202</v>
      </c>
      <c r="F28" s="69" t="n">
        <f aca="false">-1*($E28*(Input!$C$11/100))</f>
        <v>-322.524</v>
      </c>
      <c r="G28" s="69" t="n">
        <f aca="false">-1*($E28*(Input!$C$12/100))</f>
        <v>-75.429</v>
      </c>
      <c r="H28" s="69" t="n">
        <f aca="false">IF($B28&gt;Input!$G$28,2*(Input!$G$27*(1+Input!$C$14/100)^(DATEDIF(Input!$C$7,$B28,"Y"))),(Input!$G$27*(1+Input!$C$14/100)^(DATEDIF(Input!$C$7,$B28,"Y"))))</f>
        <v>-240.3324</v>
      </c>
      <c r="I28" s="69" t="n">
        <f aca="false">IF($B28&gt;Input!$G$28,0,IF($E28*(Input!$G$32/100)&gt;(Input!$C$13/12),-1*(Input!$C$13/12),-1*$E28*(Input!$G$32/100)))</f>
        <v>-208.08</v>
      </c>
      <c r="J28" s="69" t="n">
        <f aca="false">IF($B28&gt;Input!$G$28,0,(-1)*($E28+$H28+$I28)*(Input!$C$9/100))</f>
        <v>-475.35876</v>
      </c>
      <c r="K28" s="69" t="n">
        <f aca="false">IF($B28&gt;Input!$G$28,0,(-1)*($E28+$H28+$I28)*(Input!$C$10/100))</f>
        <v>-233.87650992</v>
      </c>
      <c r="L28" s="69" t="n">
        <f aca="false">$E28+$F28+$G28+$H28+$I28+$J28+$K28</f>
        <v>3646.39933008</v>
      </c>
    </row>
    <row r="29" customFormat="false" ht="12.8" hidden="false" customHeight="false" outlineLevel="0" collapsed="false">
      <c r="A29" s="67" t="n">
        <v>25</v>
      </c>
      <c r="B29" s="68" t="n">
        <f aca="false">EOMONTH(Input!$C$7,A29)</f>
        <v>43677</v>
      </c>
      <c r="C29" s="67" t="n">
        <f aca="false">DATEDIF(Input!$G$23,$B29,"Y")</f>
        <v>40</v>
      </c>
      <c r="E29" s="69" t="n">
        <f aca="false">IF($B29&gt;Input!$G$28,0,Input!$G$24*(1+Input!$G$26/100)^(DATEDIF(Input!$C$7,$B29,"Y")))</f>
        <v>5202</v>
      </c>
      <c r="F29" s="69" t="n">
        <f aca="false">-1*($E29*(Input!$C$11/100))</f>
        <v>-322.524</v>
      </c>
      <c r="G29" s="69" t="n">
        <f aca="false">-1*($E29*(Input!$C$12/100))</f>
        <v>-75.429</v>
      </c>
      <c r="H29" s="69" t="n">
        <f aca="false">IF($B29&gt;Input!$G$28,2*(Input!$G$27*(1+Input!$C$14/100)^(DATEDIF(Input!$C$7,$B29,"Y"))),(Input!$G$27*(1+Input!$C$14/100)^(DATEDIF(Input!$C$7,$B29,"Y"))))</f>
        <v>-240.3324</v>
      </c>
      <c r="I29" s="69" t="n">
        <f aca="false">IF($B29&gt;Input!$G$28,0,IF($E29*(Input!$G$32/100)&gt;(Input!$C$13/12),-1*(Input!$C$13/12),-1*$E29*(Input!$G$32/100)))</f>
        <v>-208.08</v>
      </c>
      <c r="J29" s="69" t="n">
        <f aca="false">IF($B29&gt;Input!$G$28,0,(-1)*($E29+$H29+$I29)*(Input!$C$9/100))</f>
        <v>-475.35876</v>
      </c>
      <c r="K29" s="69" t="n">
        <f aca="false">IF($B29&gt;Input!$G$28,0,(-1)*($E29+$H29+$I29)*(Input!$C$10/100))</f>
        <v>-233.87650992</v>
      </c>
      <c r="L29" s="69" t="n">
        <f aca="false">$E29+$F29+$G29+$H29+$I29+$J29+$K29</f>
        <v>3646.39933008</v>
      </c>
    </row>
    <row r="30" customFormat="false" ht="12.8" hidden="false" customHeight="false" outlineLevel="0" collapsed="false">
      <c r="A30" s="67" t="n">
        <v>26</v>
      </c>
      <c r="B30" s="68" t="n">
        <f aca="false">EOMONTH(Input!$C$7,A30)</f>
        <v>43708</v>
      </c>
      <c r="C30" s="67" t="n">
        <f aca="false">DATEDIF(Input!$G$23,$B30,"Y")</f>
        <v>40</v>
      </c>
      <c r="E30" s="69" t="n">
        <f aca="false">IF($B30&gt;Input!$G$28,0,Input!$G$24*(1+Input!$G$26/100)^(DATEDIF(Input!$C$7,$B30,"Y")))</f>
        <v>5202</v>
      </c>
      <c r="F30" s="69" t="n">
        <f aca="false">-1*($E30*(Input!$C$11/100))</f>
        <v>-322.524</v>
      </c>
      <c r="G30" s="69" t="n">
        <f aca="false">-1*($E30*(Input!$C$12/100))</f>
        <v>-75.429</v>
      </c>
      <c r="H30" s="69" t="n">
        <f aca="false">IF($B30&gt;Input!$G$28,2*(Input!$G$27*(1+Input!$C$14/100)^(DATEDIF(Input!$C$7,$B30,"Y"))),(Input!$G$27*(1+Input!$C$14/100)^(DATEDIF(Input!$C$7,$B30,"Y"))))</f>
        <v>-240.3324</v>
      </c>
      <c r="I30" s="69" t="n">
        <f aca="false">IF($B30&gt;Input!$G$28,0,IF($E30*(Input!$G$32/100)&gt;(Input!$C$13/12),-1*(Input!$C$13/12),-1*$E30*(Input!$G$32/100)))</f>
        <v>-208.08</v>
      </c>
      <c r="J30" s="69" t="n">
        <f aca="false">IF($B30&gt;Input!$G$28,0,(-1)*($E30+$H30+$I30)*(Input!$C$9/100))</f>
        <v>-475.35876</v>
      </c>
      <c r="K30" s="69" t="n">
        <f aca="false">IF($B30&gt;Input!$G$28,0,(-1)*($E30+$H30+$I30)*(Input!$C$10/100))</f>
        <v>-233.87650992</v>
      </c>
      <c r="L30" s="69" t="n">
        <f aca="false">$E30+$F30+$G30+$H30+$I30+$J30+$K30</f>
        <v>3646.39933008</v>
      </c>
    </row>
    <row r="31" customFormat="false" ht="12.8" hidden="false" customHeight="false" outlineLevel="0" collapsed="false">
      <c r="A31" s="67" t="n">
        <v>27</v>
      </c>
      <c r="B31" s="68" t="n">
        <f aca="false">EOMONTH(Input!$C$7,A31)</f>
        <v>43738</v>
      </c>
      <c r="C31" s="67" t="n">
        <f aca="false">DATEDIF(Input!$G$23,$B31,"Y")</f>
        <v>40</v>
      </c>
      <c r="E31" s="69" t="n">
        <f aca="false">IF($B31&gt;Input!$G$28,0,Input!$G$24*(1+Input!$G$26/100)^(DATEDIF(Input!$C$7,$B31,"Y")))</f>
        <v>5202</v>
      </c>
      <c r="F31" s="69" t="n">
        <f aca="false">-1*($E31*(Input!$C$11/100))</f>
        <v>-322.524</v>
      </c>
      <c r="G31" s="69" t="n">
        <f aca="false">-1*($E31*(Input!$C$12/100))</f>
        <v>-75.429</v>
      </c>
      <c r="H31" s="69" t="n">
        <f aca="false">IF($B31&gt;Input!$G$28,2*(Input!$G$27*(1+Input!$C$14/100)^(DATEDIF(Input!$C$7,$B31,"Y"))),(Input!$G$27*(1+Input!$C$14/100)^(DATEDIF(Input!$C$7,$B31,"Y"))))</f>
        <v>-240.3324</v>
      </c>
      <c r="I31" s="69" t="n">
        <f aca="false">IF($B31&gt;Input!$G$28,0,IF($E31*(Input!$G$32/100)&gt;(Input!$C$13/12),-1*(Input!$C$13/12),-1*$E31*(Input!$G$32/100)))</f>
        <v>-208.08</v>
      </c>
      <c r="J31" s="69" t="n">
        <f aca="false">IF($B31&gt;Input!$G$28,0,(-1)*($E31+$H31+$I31)*(Input!$C$9/100))</f>
        <v>-475.35876</v>
      </c>
      <c r="K31" s="69" t="n">
        <f aca="false">IF($B31&gt;Input!$G$28,0,(-1)*($E31+$H31+$I31)*(Input!$C$10/100))</f>
        <v>-233.87650992</v>
      </c>
      <c r="L31" s="69" t="n">
        <f aca="false">$E31+$F31+$G31+$H31+$I31+$J31+$K31</f>
        <v>3646.39933008</v>
      </c>
    </row>
    <row r="32" customFormat="false" ht="12.8" hidden="false" customHeight="false" outlineLevel="0" collapsed="false">
      <c r="A32" s="67" t="n">
        <v>28</v>
      </c>
      <c r="B32" s="68" t="n">
        <f aca="false">EOMONTH(Input!$C$7,A32)</f>
        <v>43769</v>
      </c>
      <c r="C32" s="67" t="n">
        <f aca="false">DATEDIF(Input!$G$23,$B32,"Y")</f>
        <v>41</v>
      </c>
      <c r="E32" s="69" t="n">
        <f aca="false">IF($B32&gt;Input!$G$28,0,Input!$G$24*(1+Input!$G$26/100)^(DATEDIF(Input!$C$7,$B32,"Y")))</f>
        <v>5202</v>
      </c>
      <c r="F32" s="69" t="n">
        <f aca="false">-1*($E32*(Input!$C$11/100))</f>
        <v>-322.524</v>
      </c>
      <c r="G32" s="69" t="n">
        <f aca="false">-1*($E32*(Input!$C$12/100))</f>
        <v>-75.429</v>
      </c>
      <c r="H32" s="69" t="n">
        <f aca="false">IF($B32&gt;Input!$G$28,2*(Input!$G$27*(1+Input!$C$14/100)^(DATEDIF(Input!$C$7,$B32,"Y"))),(Input!$G$27*(1+Input!$C$14/100)^(DATEDIF(Input!$C$7,$B32,"Y"))))</f>
        <v>-240.3324</v>
      </c>
      <c r="I32" s="69" t="n">
        <f aca="false">IF($B32&gt;Input!$G$28,0,IF($E32*(Input!$G$32/100)&gt;(Input!$C$13/12),-1*(Input!$C$13/12),-1*$E32*(Input!$G$32/100)))</f>
        <v>-208.08</v>
      </c>
      <c r="J32" s="69" t="n">
        <f aca="false">IF($B32&gt;Input!$G$28,0,(-1)*($E32+$H32+$I32)*(Input!$C$9/100))</f>
        <v>-475.35876</v>
      </c>
      <c r="K32" s="69" t="n">
        <f aca="false">IF($B32&gt;Input!$G$28,0,(-1)*($E32+$H32+$I32)*(Input!$C$10/100))</f>
        <v>-233.87650992</v>
      </c>
      <c r="L32" s="69" t="n">
        <f aca="false">$E32+$F32+$G32+$H32+$I32+$J32+$K32</f>
        <v>3646.39933008</v>
      </c>
    </row>
    <row r="33" customFormat="false" ht="12.8" hidden="false" customHeight="false" outlineLevel="0" collapsed="false">
      <c r="A33" s="67" t="n">
        <v>29</v>
      </c>
      <c r="B33" s="68" t="n">
        <f aca="false">EOMONTH(Input!$C$7,A33)</f>
        <v>43799</v>
      </c>
      <c r="C33" s="67" t="n">
        <f aca="false">DATEDIF(Input!$G$23,$B33,"Y")</f>
        <v>41</v>
      </c>
      <c r="E33" s="69" t="n">
        <f aca="false">IF($B33&gt;Input!$G$28,0,Input!$G$24*(1+Input!$G$26/100)^(DATEDIF(Input!$C$7,$B33,"Y")))</f>
        <v>5202</v>
      </c>
      <c r="F33" s="69" t="n">
        <f aca="false">-1*($E33*(Input!$C$11/100))</f>
        <v>-322.524</v>
      </c>
      <c r="G33" s="69" t="n">
        <f aca="false">-1*($E33*(Input!$C$12/100))</f>
        <v>-75.429</v>
      </c>
      <c r="H33" s="69" t="n">
        <f aca="false">IF($B33&gt;Input!$G$28,2*(Input!$G$27*(1+Input!$C$14/100)^(DATEDIF(Input!$C$7,$B33,"Y"))),(Input!$G$27*(1+Input!$C$14/100)^(DATEDIF(Input!$C$7,$B33,"Y"))))</f>
        <v>-240.3324</v>
      </c>
      <c r="I33" s="69" t="n">
        <f aca="false">IF($B33&gt;Input!$G$28,0,IF($E33*(Input!$G$32/100)&gt;(Input!$C$13/12),-1*(Input!$C$13/12),-1*$E33*(Input!$G$32/100)))</f>
        <v>-208.08</v>
      </c>
      <c r="J33" s="69" t="n">
        <f aca="false">IF($B33&gt;Input!$G$28,0,(-1)*($E33+$H33+$I33)*(Input!$C$9/100))</f>
        <v>-475.35876</v>
      </c>
      <c r="K33" s="69" t="n">
        <f aca="false">IF($B33&gt;Input!$G$28,0,(-1)*($E33+$H33+$I33)*(Input!$C$10/100))</f>
        <v>-233.87650992</v>
      </c>
      <c r="L33" s="69" t="n">
        <f aca="false">$E33+$F33+$G33+$H33+$I33+$J33+$K33</f>
        <v>3646.39933008</v>
      </c>
    </row>
    <row r="34" customFormat="false" ht="12.8" hidden="false" customHeight="false" outlineLevel="0" collapsed="false">
      <c r="A34" s="67" t="n">
        <v>30</v>
      </c>
      <c r="B34" s="68" t="n">
        <f aca="false">EOMONTH(Input!$C$7,A34)</f>
        <v>43830</v>
      </c>
      <c r="C34" s="67" t="n">
        <f aca="false">DATEDIF(Input!$G$23,$B34,"Y")</f>
        <v>41</v>
      </c>
      <c r="E34" s="69" t="n">
        <f aca="false">IF($B34&gt;Input!$G$28,0,Input!$G$24*(1+Input!$G$26/100)^(DATEDIF(Input!$C$7,$B34,"Y")))</f>
        <v>5202</v>
      </c>
      <c r="F34" s="69" t="n">
        <f aca="false">-1*($E34*(Input!$C$11/100))</f>
        <v>-322.524</v>
      </c>
      <c r="G34" s="69" t="n">
        <f aca="false">-1*($E34*(Input!$C$12/100))</f>
        <v>-75.429</v>
      </c>
      <c r="H34" s="69" t="n">
        <f aca="false">IF($B34&gt;Input!$G$28,2*(Input!$G$27*(1+Input!$C$14/100)^(DATEDIF(Input!$C$7,$B34,"Y"))),(Input!$G$27*(1+Input!$C$14/100)^(DATEDIF(Input!$C$7,$B34,"Y"))))</f>
        <v>-240.3324</v>
      </c>
      <c r="I34" s="69" t="n">
        <f aca="false">IF($B34&gt;Input!$G$28,0,IF($E34*(Input!$G$32/100)&gt;(Input!$C$13/12),-1*(Input!$C$13/12),-1*$E34*(Input!$G$32/100)))</f>
        <v>-208.08</v>
      </c>
      <c r="J34" s="69" t="n">
        <f aca="false">IF($B34&gt;Input!$G$28,0,(-1)*($E34+$H34+$I34)*(Input!$C$9/100))</f>
        <v>-475.35876</v>
      </c>
      <c r="K34" s="69" t="n">
        <f aca="false">IF($B34&gt;Input!$G$28,0,(-1)*($E34+$H34+$I34)*(Input!$C$10/100))</f>
        <v>-233.87650992</v>
      </c>
      <c r="L34" s="69" t="n">
        <f aca="false">$E34+$F34+$G34+$H34+$I34+$J34+$K34</f>
        <v>3646.39933008</v>
      </c>
    </row>
    <row r="35" customFormat="false" ht="12.8" hidden="false" customHeight="false" outlineLevel="0" collapsed="false">
      <c r="A35" s="67" t="n">
        <v>31</v>
      </c>
      <c r="B35" s="68" t="n">
        <f aca="false">EOMONTH(Input!$C$7,A35)</f>
        <v>43861</v>
      </c>
      <c r="C35" s="67" t="n">
        <f aca="false">DATEDIF(Input!$G$23,$B35,"Y")</f>
        <v>41</v>
      </c>
      <c r="E35" s="69" t="n">
        <f aca="false">IF($B35&gt;Input!$G$28,0,Input!$G$24*(1+Input!$G$26/100)^(DATEDIF(Input!$C$7,$B35,"Y")))</f>
        <v>5202</v>
      </c>
      <c r="F35" s="69" t="n">
        <f aca="false">-1*($E35*(Input!$C$11/100))</f>
        <v>-322.524</v>
      </c>
      <c r="G35" s="69" t="n">
        <f aca="false">-1*($E35*(Input!$C$12/100))</f>
        <v>-75.429</v>
      </c>
      <c r="H35" s="69" t="n">
        <f aca="false">IF($B35&gt;Input!$G$28,2*(Input!$G$27*(1+Input!$C$14/100)^(DATEDIF(Input!$C$7,$B35,"Y"))),(Input!$G$27*(1+Input!$C$14/100)^(DATEDIF(Input!$C$7,$B35,"Y"))))</f>
        <v>-240.3324</v>
      </c>
      <c r="I35" s="69" t="n">
        <f aca="false">IF($B35&gt;Input!$G$28,0,IF($E35*(Input!$G$32/100)&gt;(Input!$C$13/12),-1*(Input!$C$13/12),-1*$E35*(Input!$G$32/100)))</f>
        <v>-208.08</v>
      </c>
      <c r="J35" s="69" t="n">
        <f aca="false">IF($B35&gt;Input!$G$28,0,(-1)*($E35+$H35+$I35)*(Input!$C$9/100))</f>
        <v>-475.35876</v>
      </c>
      <c r="K35" s="69" t="n">
        <f aca="false">IF($B35&gt;Input!$G$28,0,(-1)*($E35+$H35+$I35)*(Input!$C$10/100))</f>
        <v>-233.87650992</v>
      </c>
      <c r="L35" s="69" t="n">
        <f aca="false">$E35+$F35+$G35+$H35+$I35+$J35+$K35</f>
        <v>3646.39933008</v>
      </c>
    </row>
    <row r="36" customFormat="false" ht="12.8" hidden="false" customHeight="false" outlineLevel="0" collapsed="false">
      <c r="A36" s="67" t="n">
        <v>32</v>
      </c>
      <c r="B36" s="68" t="n">
        <f aca="false">EOMONTH(Input!$C$7,A36)</f>
        <v>43890</v>
      </c>
      <c r="C36" s="67" t="n">
        <f aca="false">DATEDIF(Input!$G$23,$B36,"Y")</f>
        <v>41</v>
      </c>
      <c r="E36" s="69" t="n">
        <f aca="false">IF($B36&gt;Input!$G$28,0,Input!$G$24*(1+Input!$G$26/100)^(DATEDIF(Input!$C$7,$B36,"Y")))</f>
        <v>5202</v>
      </c>
      <c r="F36" s="69" t="n">
        <f aca="false">-1*($E36*(Input!$C$11/100))</f>
        <v>-322.524</v>
      </c>
      <c r="G36" s="69" t="n">
        <f aca="false">-1*($E36*(Input!$C$12/100))</f>
        <v>-75.429</v>
      </c>
      <c r="H36" s="69" t="n">
        <f aca="false">IF($B36&gt;Input!$G$28,2*(Input!$G$27*(1+Input!$C$14/100)^(DATEDIF(Input!$C$7,$B36,"Y"))),(Input!$G$27*(1+Input!$C$14/100)^(DATEDIF(Input!$C$7,$B36,"Y"))))</f>
        <v>-240.3324</v>
      </c>
      <c r="I36" s="69" t="n">
        <f aca="false">IF($B36&gt;Input!$G$28,0,IF($E36*(Input!$G$32/100)&gt;(Input!$C$13/12),-1*(Input!$C$13/12),-1*$E36*(Input!$G$32/100)))</f>
        <v>-208.08</v>
      </c>
      <c r="J36" s="69" t="n">
        <f aca="false">IF($B36&gt;Input!$G$28,0,(-1)*($E36+$H36+$I36)*(Input!$C$9/100))</f>
        <v>-475.35876</v>
      </c>
      <c r="K36" s="69" t="n">
        <f aca="false">IF($B36&gt;Input!$G$28,0,(-1)*($E36+$H36+$I36)*(Input!$C$10/100))</f>
        <v>-233.87650992</v>
      </c>
      <c r="L36" s="69" t="n">
        <f aca="false">$E36+$F36+$G36+$H36+$I36+$J36+$K36</f>
        <v>3646.39933008</v>
      </c>
    </row>
    <row r="37" customFormat="false" ht="12.8" hidden="false" customHeight="false" outlineLevel="0" collapsed="false">
      <c r="A37" s="67" t="n">
        <v>33</v>
      </c>
      <c r="B37" s="68" t="n">
        <f aca="false">EOMONTH(Input!$C$7,A37)</f>
        <v>43921</v>
      </c>
      <c r="C37" s="67" t="n">
        <f aca="false">DATEDIF(Input!$G$23,$B37,"Y")</f>
        <v>41</v>
      </c>
      <c r="E37" s="69" t="n">
        <f aca="false">IF($B37&gt;Input!$G$28,0,Input!$G$24*(1+Input!$G$26/100)^(DATEDIF(Input!$C$7,$B37,"Y")))</f>
        <v>5202</v>
      </c>
      <c r="F37" s="69" t="n">
        <f aca="false">-1*($E37*(Input!$C$11/100))</f>
        <v>-322.524</v>
      </c>
      <c r="G37" s="69" t="n">
        <f aca="false">-1*($E37*(Input!$C$12/100))</f>
        <v>-75.429</v>
      </c>
      <c r="H37" s="69" t="n">
        <f aca="false">IF($B37&gt;Input!$G$28,2*(Input!$G$27*(1+Input!$C$14/100)^(DATEDIF(Input!$C$7,$B37,"Y"))),(Input!$G$27*(1+Input!$C$14/100)^(DATEDIF(Input!$C$7,$B37,"Y"))))</f>
        <v>-240.3324</v>
      </c>
      <c r="I37" s="69" t="n">
        <f aca="false">IF($B37&gt;Input!$G$28,0,IF($E37*(Input!$G$32/100)&gt;(Input!$C$13/12),-1*(Input!$C$13/12),-1*$E37*(Input!$G$32/100)))</f>
        <v>-208.08</v>
      </c>
      <c r="J37" s="69" t="n">
        <f aca="false">IF($B37&gt;Input!$G$28,0,(-1)*($E37+$H37+$I37)*(Input!$C$9/100))</f>
        <v>-475.35876</v>
      </c>
      <c r="K37" s="69" t="n">
        <f aca="false">IF($B37&gt;Input!$G$28,0,(-1)*($E37+$H37+$I37)*(Input!$C$10/100))</f>
        <v>-233.87650992</v>
      </c>
      <c r="L37" s="69" t="n">
        <f aca="false">$E37+$F37+$G37+$H37+$I37+$J37+$K37</f>
        <v>3646.39933008</v>
      </c>
    </row>
    <row r="38" customFormat="false" ht="12.8" hidden="false" customHeight="false" outlineLevel="0" collapsed="false">
      <c r="A38" s="67" t="n">
        <v>34</v>
      </c>
      <c r="B38" s="68" t="n">
        <f aca="false">EOMONTH(Input!$C$7,A38)</f>
        <v>43951</v>
      </c>
      <c r="C38" s="67" t="n">
        <f aca="false">DATEDIF(Input!$G$23,$B38,"Y")</f>
        <v>41</v>
      </c>
      <c r="E38" s="69" t="n">
        <f aca="false">IF($B38&gt;Input!$G$28,0,Input!$G$24*(1+Input!$G$26/100)^(DATEDIF(Input!$C$7,$B38,"Y")))</f>
        <v>5202</v>
      </c>
      <c r="F38" s="69" t="n">
        <f aca="false">-1*($E38*(Input!$C$11/100))</f>
        <v>-322.524</v>
      </c>
      <c r="G38" s="69" t="n">
        <f aca="false">-1*($E38*(Input!$C$12/100))</f>
        <v>-75.429</v>
      </c>
      <c r="H38" s="69" t="n">
        <f aca="false">IF($B38&gt;Input!$G$28,2*(Input!$G$27*(1+Input!$C$14/100)^(DATEDIF(Input!$C$7,$B38,"Y"))),(Input!$G$27*(1+Input!$C$14/100)^(DATEDIF(Input!$C$7,$B38,"Y"))))</f>
        <v>-240.3324</v>
      </c>
      <c r="I38" s="69" t="n">
        <f aca="false">IF($B38&gt;Input!$G$28,0,IF($E38*(Input!$G$32/100)&gt;(Input!$C$13/12),-1*(Input!$C$13/12),-1*$E38*(Input!$G$32/100)))</f>
        <v>-208.08</v>
      </c>
      <c r="J38" s="69" t="n">
        <f aca="false">IF($B38&gt;Input!$G$28,0,(-1)*($E38+$H38+$I38)*(Input!$C$9/100))</f>
        <v>-475.35876</v>
      </c>
      <c r="K38" s="69" t="n">
        <f aca="false">IF($B38&gt;Input!$G$28,0,(-1)*($E38+$H38+$I38)*(Input!$C$10/100))</f>
        <v>-233.87650992</v>
      </c>
      <c r="L38" s="69" t="n">
        <f aca="false">$E38+$F38+$G38+$H38+$I38+$J38+$K38</f>
        <v>3646.39933008</v>
      </c>
    </row>
    <row r="39" customFormat="false" ht="12.8" hidden="false" customHeight="false" outlineLevel="0" collapsed="false">
      <c r="A39" s="67" t="n">
        <v>35</v>
      </c>
      <c r="B39" s="68" t="n">
        <f aca="false">EOMONTH(Input!$C$7,A39)</f>
        <v>43982</v>
      </c>
      <c r="C39" s="67" t="n">
        <f aca="false">DATEDIF(Input!$G$23,$B39,"Y")</f>
        <v>41</v>
      </c>
      <c r="E39" s="69" t="n">
        <f aca="false">IF($B39&gt;Input!$G$28,0,Input!$G$24*(1+Input!$G$26/100)^(DATEDIF(Input!$C$7,$B39,"Y")))</f>
        <v>5202</v>
      </c>
      <c r="F39" s="69" t="n">
        <f aca="false">-1*($E39*(Input!$C$11/100))</f>
        <v>-322.524</v>
      </c>
      <c r="G39" s="69" t="n">
        <f aca="false">-1*($E39*(Input!$C$12/100))</f>
        <v>-75.429</v>
      </c>
      <c r="H39" s="69" t="n">
        <f aca="false">IF($B39&gt;Input!$G$28,2*(Input!$G$27*(1+Input!$C$14/100)^(DATEDIF(Input!$C$7,$B39,"Y"))),(Input!$G$27*(1+Input!$C$14/100)^(DATEDIF(Input!$C$7,$B39,"Y"))))</f>
        <v>-240.3324</v>
      </c>
      <c r="I39" s="69" t="n">
        <f aca="false">IF($B39&gt;Input!$G$28,0,IF($E39*(Input!$G$32/100)&gt;(Input!$C$13/12),-1*(Input!$C$13/12),-1*$E39*(Input!$G$32/100)))</f>
        <v>-208.08</v>
      </c>
      <c r="J39" s="69" t="n">
        <f aca="false">IF($B39&gt;Input!$G$28,0,(-1)*($E39+$H39+$I39)*(Input!$C$9/100))</f>
        <v>-475.35876</v>
      </c>
      <c r="K39" s="69" t="n">
        <f aca="false">IF($B39&gt;Input!$G$28,0,(-1)*($E39+$H39+$I39)*(Input!$C$10/100))</f>
        <v>-233.87650992</v>
      </c>
      <c r="L39" s="69" t="n">
        <f aca="false">$E39+$F39+$G39+$H39+$I39+$J39+$K39</f>
        <v>3646.39933008</v>
      </c>
    </row>
    <row r="40" customFormat="false" ht="12.8" hidden="false" customHeight="false" outlineLevel="0" collapsed="false">
      <c r="A40" s="67" t="n">
        <v>36</v>
      </c>
      <c r="B40" s="68" t="n">
        <f aca="false">EOMONTH(Input!$C$7,A40)</f>
        <v>44012</v>
      </c>
      <c r="C40" s="67" t="n">
        <f aca="false">DATEDIF(Input!$G$23,$B40,"Y")</f>
        <v>41</v>
      </c>
      <c r="E40" s="69" t="n">
        <f aca="false">IF($B40&gt;Input!$G$28,0,Input!$G$24*(1+Input!$G$26/100)^(DATEDIF(Input!$C$7,$B40,"Y")))</f>
        <v>5306.04</v>
      </c>
      <c r="F40" s="69" t="n">
        <f aca="false">-1*($E40*(Input!$C$11/100))</f>
        <v>-328.97448</v>
      </c>
      <c r="G40" s="69" t="n">
        <f aca="false">-1*($E40*(Input!$C$12/100))</f>
        <v>-76.93758</v>
      </c>
      <c r="H40" s="69" t="n">
        <f aca="false">IF($B40&gt;Input!$G$28,2*(Input!$G$27*(1+Input!$C$14/100)^(DATEDIF(Input!$C$7,$B40,"Y"))),(Input!$G$27*(1+Input!$C$14/100)^(DATEDIF(Input!$C$7,$B40,"Y"))))</f>
        <v>-245.139048</v>
      </c>
      <c r="I40" s="69" t="n">
        <f aca="false">IF($B40&gt;Input!$G$28,0,IF($E40*(Input!$G$32/100)&gt;(Input!$C$13/12),-1*(Input!$C$13/12),-1*$E40*(Input!$G$32/100)))</f>
        <v>-212.2416</v>
      </c>
      <c r="J40" s="69" t="n">
        <f aca="false">IF($B40&gt;Input!$G$28,0,(-1)*($E40+$H40+$I40)*(Input!$C$9/100))</f>
        <v>-484.8659352</v>
      </c>
      <c r="K40" s="69" t="n">
        <f aca="false">IF($B40&gt;Input!$G$28,0,(-1)*($E40+$H40+$I40)*(Input!$C$10/100))</f>
        <v>-238.5540401184</v>
      </c>
      <c r="L40" s="69" t="n">
        <f aca="false">$E40+$F40+$G40+$H40+$I40+$J40+$K40</f>
        <v>3719.3273166816</v>
      </c>
    </row>
    <row r="41" customFormat="false" ht="12.8" hidden="false" customHeight="false" outlineLevel="0" collapsed="false">
      <c r="A41" s="67" t="n">
        <v>37</v>
      </c>
      <c r="B41" s="68" t="n">
        <f aca="false">EOMONTH(Input!$C$7,A41)</f>
        <v>44043</v>
      </c>
      <c r="C41" s="67" t="n">
        <f aca="false">DATEDIF(Input!$G$23,$B41,"Y")</f>
        <v>41</v>
      </c>
      <c r="E41" s="69" t="n">
        <f aca="false">IF($B41&gt;Input!$G$28,0,Input!$G$24*(1+Input!$G$26/100)^(DATEDIF(Input!$C$7,$B41,"Y")))</f>
        <v>5306.04</v>
      </c>
      <c r="F41" s="69" t="n">
        <f aca="false">-1*($E41*(Input!$C$11/100))</f>
        <v>-328.97448</v>
      </c>
      <c r="G41" s="69" t="n">
        <f aca="false">-1*($E41*(Input!$C$12/100))</f>
        <v>-76.93758</v>
      </c>
      <c r="H41" s="69" t="n">
        <f aca="false">IF($B41&gt;Input!$G$28,2*(Input!$G$27*(1+Input!$C$14/100)^(DATEDIF(Input!$C$7,$B41,"Y"))),(Input!$G$27*(1+Input!$C$14/100)^(DATEDIF(Input!$C$7,$B41,"Y"))))</f>
        <v>-245.139048</v>
      </c>
      <c r="I41" s="69" t="n">
        <f aca="false">IF($B41&gt;Input!$G$28,0,IF($E41*(Input!$G$32/100)&gt;(Input!$C$13/12),-1*(Input!$C$13/12),-1*$E41*(Input!$G$32/100)))</f>
        <v>-212.2416</v>
      </c>
      <c r="J41" s="69" t="n">
        <f aca="false">IF($B41&gt;Input!$G$28,0,(-1)*($E41+$H41+$I41)*(Input!$C$9/100))</f>
        <v>-484.8659352</v>
      </c>
      <c r="K41" s="69" t="n">
        <f aca="false">IF($B41&gt;Input!$G$28,0,(-1)*($E41+$H41+$I41)*(Input!$C$10/100))</f>
        <v>-238.5540401184</v>
      </c>
      <c r="L41" s="69" t="n">
        <f aca="false">$E41+$F41+$G41+$H41+$I41+$J41+$K41</f>
        <v>3719.3273166816</v>
      </c>
    </row>
    <row r="42" customFormat="false" ht="12.8" hidden="false" customHeight="false" outlineLevel="0" collapsed="false">
      <c r="A42" s="67" t="n">
        <v>38</v>
      </c>
      <c r="B42" s="68" t="n">
        <f aca="false">EOMONTH(Input!$C$7,A42)</f>
        <v>44074</v>
      </c>
      <c r="C42" s="67" t="n">
        <f aca="false">DATEDIF(Input!$G$23,$B42,"Y")</f>
        <v>41</v>
      </c>
      <c r="E42" s="69" t="n">
        <f aca="false">IF($B42&gt;Input!$G$28,0,Input!$G$24*(1+Input!$G$26/100)^(DATEDIF(Input!$C$7,$B42,"Y")))</f>
        <v>5306.04</v>
      </c>
      <c r="F42" s="69" t="n">
        <f aca="false">-1*($E42*(Input!$C$11/100))</f>
        <v>-328.97448</v>
      </c>
      <c r="G42" s="69" t="n">
        <f aca="false">-1*($E42*(Input!$C$12/100))</f>
        <v>-76.93758</v>
      </c>
      <c r="H42" s="69" t="n">
        <f aca="false">IF($B42&gt;Input!$G$28,2*(Input!$G$27*(1+Input!$C$14/100)^(DATEDIF(Input!$C$7,$B42,"Y"))),(Input!$G$27*(1+Input!$C$14/100)^(DATEDIF(Input!$C$7,$B42,"Y"))))</f>
        <v>-245.139048</v>
      </c>
      <c r="I42" s="69" t="n">
        <f aca="false">IF($B42&gt;Input!$G$28,0,IF($E42*(Input!$G$32/100)&gt;(Input!$C$13/12),-1*(Input!$C$13/12),-1*$E42*(Input!$G$32/100)))</f>
        <v>-212.2416</v>
      </c>
      <c r="J42" s="69" t="n">
        <f aca="false">IF($B42&gt;Input!$G$28,0,(-1)*($E42+$H42+$I42)*(Input!$C$9/100))</f>
        <v>-484.8659352</v>
      </c>
      <c r="K42" s="69" t="n">
        <f aca="false">IF($B42&gt;Input!$G$28,0,(-1)*($E42+$H42+$I42)*(Input!$C$10/100))</f>
        <v>-238.5540401184</v>
      </c>
      <c r="L42" s="69" t="n">
        <f aca="false">$E42+$F42+$G42+$H42+$I42+$J42+$K42</f>
        <v>3719.3273166816</v>
      </c>
    </row>
    <row r="43" customFormat="false" ht="12.8" hidden="false" customHeight="false" outlineLevel="0" collapsed="false">
      <c r="A43" s="67" t="n">
        <v>39</v>
      </c>
      <c r="B43" s="68" t="n">
        <f aca="false">EOMONTH(Input!$C$7,A43)</f>
        <v>44104</v>
      </c>
      <c r="C43" s="67" t="n">
        <f aca="false">DATEDIF(Input!$G$23,$B43,"Y")</f>
        <v>41</v>
      </c>
      <c r="E43" s="69" t="n">
        <f aca="false">IF($B43&gt;Input!$G$28,0,Input!$G$24*(1+Input!$G$26/100)^(DATEDIF(Input!$C$7,$B43,"Y")))</f>
        <v>5306.04</v>
      </c>
      <c r="F43" s="69" t="n">
        <f aca="false">-1*($E43*(Input!$C$11/100))</f>
        <v>-328.97448</v>
      </c>
      <c r="G43" s="69" t="n">
        <f aca="false">-1*($E43*(Input!$C$12/100))</f>
        <v>-76.93758</v>
      </c>
      <c r="H43" s="69" t="n">
        <f aca="false">IF($B43&gt;Input!$G$28,2*(Input!$G$27*(1+Input!$C$14/100)^(DATEDIF(Input!$C$7,$B43,"Y"))),(Input!$G$27*(1+Input!$C$14/100)^(DATEDIF(Input!$C$7,$B43,"Y"))))</f>
        <v>-245.139048</v>
      </c>
      <c r="I43" s="69" t="n">
        <f aca="false">IF($B43&gt;Input!$G$28,0,IF($E43*(Input!$G$32/100)&gt;(Input!$C$13/12),-1*(Input!$C$13/12),-1*$E43*(Input!$G$32/100)))</f>
        <v>-212.2416</v>
      </c>
      <c r="J43" s="69" t="n">
        <f aca="false">IF($B43&gt;Input!$G$28,0,(-1)*($E43+$H43+$I43)*(Input!$C$9/100))</f>
        <v>-484.8659352</v>
      </c>
      <c r="K43" s="69" t="n">
        <f aca="false">IF($B43&gt;Input!$G$28,0,(-1)*($E43+$H43+$I43)*(Input!$C$10/100))</f>
        <v>-238.5540401184</v>
      </c>
      <c r="L43" s="69" t="n">
        <f aca="false">$E43+$F43+$G43+$H43+$I43+$J43+$K43</f>
        <v>3719.3273166816</v>
      </c>
    </row>
    <row r="44" customFormat="false" ht="12.8" hidden="false" customHeight="false" outlineLevel="0" collapsed="false">
      <c r="A44" s="67" t="n">
        <v>40</v>
      </c>
      <c r="B44" s="68" t="n">
        <f aca="false">EOMONTH(Input!$C$7,A44)</f>
        <v>44135</v>
      </c>
      <c r="C44" s="67" t="n">
        <f aca="false">DATEDIF(Input!$G$23,$B44,"Y")</f>
        <v>42</v>
      </c>
      <c r="E44" s="69" t="n">
        <f aca="false">IF($B44&gt;Input!$G$28,0,Input!$G$24*(1+Input!$G$26/100)^(DATEDIF(Input!$C$7,$B44,"Y")))</f>
        <v>5306.04</v>
      </c>
      <c r="F44" s="69" t="n">
        <f aca="false">-1*($E44*(Input!$C$11/100))</f>
        <v>-328.97448</v>
      </c>
      <c r="G44" s="69" t="n">
        <f aca="false">-1*($E44*(Input!$C$12/100))</f>
        <v>-76.93758</v>
      </c>
      <c r="H44" s="69" t="n">
        <f aca="false">IF($B44&gt;Input!$G$28,2*(Input!$G$27*(1+Input!$C$14/100)^(DATEDIF(Input!$C$7,$B44,"Y"))),(Input!$G$27*(1+Input!$C$14/100)^(DATEDIF(Input!$C$7,$B44,"Y"))))</f>
        <v>-245.139048</v>
      </c>
      <c r="I44" s="69" t="n">
        <f aca="false">IF($B44&gt;Input!$G$28,0,IF($E44*(Input!$G$32/100)&gt;(Input!$C$13/12),-1*(Input!$C$13/12),-1*$E44*(Input!$G$32/100)))</f>
        <v>-212.2416</v>
      </c>
      <c r="J44" s="69" t="n">
        <f aca="false">IF($B44&gt;Input!$G$28,0,(-1)*($E44+$H44+$I44)*(Input!$C$9/100))</f>
        <v>-484.8659352</v>
      </c>
      <c r="K44" s="69" t="n">
        <f aca="false">IF($B44&gt;Input!$G$28,0,(-1)*($E44+$H44+$I44)*(Input!$C$10/100))</f>
        <v>-238.5540401184</v>
      </c>
      <c r="L44" s="69" t="n">
        <f aca="false">$E44+$F44+$G44+$H44+$I44+$J44+$K44</f>
        <v>3719.3273166816</v>
      </c>
    </row>
    <row r="45" customFormat="false" ht="12.8" hidden="false" customHeight="false" outlineLevel="0" collapsed="false">
      <c r="A45" s="67" t="n">
        <v>41</v>
      </c>
      <c r="B45" s="68" t="n">
        <f aca="false">EOMONTH(Input!$C$7,A45)</f>
        <v>44165</v>
      </c>
      <c r="C45" s="67" t="n">
        <f aca="false">DATEDIF(Input!$G$23,$B45,"Y")</f>
        <v>42</v>
      </c>
      <c r="E45" s="69" t="n">
        <f aca="false">IF($B45&gt;Input!$G$28,0,Input!$G$24*(1+Input!$G$26/100)^(DATEDIF(Input!$C$7,$B45,"Y")))</f>
        <v>5306.04</v>
      </c>
      <c r="F45" s="69" t="n">
        <f aca="false">-1*($E45*(Input!$C$11/100))</f>
        <v>-328.97448</v>
      </c>
      <c r="G45" s="69" t="n">
        <f aca="false">-1*($E45*(Input!$C$12/100))</f>
        <v>-76.93758</v>
      </c>
      <c r="H45" s="69" t="n">
        <f aca="false">IF($B45&gt;Input!$G$28,2*(Input!$G$27*(1+Input!$C$14/100)^(DATEDIF(Input!$C$7,$B45,"Y"))),(Input!$G$27*(1+Input!$C$14/100)^(DATEDIF(Input!$C$7,$B45,"Y"))))</f>
        <v>-245.139048</v>
      </c>
      <c r="I45" s="69" t="n">
        <f aca="false">IF($B45&gt;Input!$G$28,0,IF($E45*(Input!$G$32/100)&gt;(Input!$C$13/12),-1*(Input!$C$13/12),-1*$E45*(Input!$G$32/100)))</f>
        <v>-212.2416</v>
      </c>
      <c r="J45" s="69" t="n">
        <f aca="false">IF($B45&gt;Input!$G$28,0,(-1)*($E45+$H45+$I45)*(Input!$C$9/100))</f>
        <v>-484.8659352</v>
      </c>
      <c r="K45" s="69" t="n">
        <f aca="false">IF($B45&gt;Input!$G$28,0,(-1)*($E45+$H45+$I45)*(Input!$C$10/100))</f>
        <v>-238.5540401184</v>
      </c>
      <c r="L45" s="69" t="n">
        <f aca="false">$E45+$F45+$G45+$H45+$I45+$J45+$K45</f>
        <v>3719.3273166816</v>
      </c>
    </row>
    <row r="46" customFormat="false" ht="12.8" hidden="false" customHeight="false" outlineLevel="0" collapsed="false">
      <c r="A46" s="67" t="n">
        <v>42</v>
      </c>
      <c r="B46" s="68" t="n">
        <f aca="false">EOMONTH(Input!$C$7,A46)</f>
        <v>44196</v>
      </c>
      <c r="C46" s="67" t="n">
        <f aca="false">DATEDIF(Input!$G$23,$B46,"Y")</f>
        <v>42</v>
      </c>
      <c r="E46" s="69" t="n">
        <f aca="false">IF($B46&gt;Input!$G$28,0,Input!$G$24*(1+Input!$G$26/100)^(DATEDIF(Input!$C$7,$B46,"Y")))</f>
        <v>5306.04</v>
      </c>
      <c r="F46" s="69" t="n">
        <f aca="false">-1*($E46*(Input!$C$11/100))</f>
        <v>-328.97448</v>
      </c>
      <c r="G46" s="69" t="n">
        <f aca="false">-1*($E46*(Input!$C$12/100))</f>
        <v>-76.93758</v>
      </c>
      <c r="H46" s="69" t="n">
        <f aca="false">IF($B46&gt;Input!$G$28,2*(Input!$G$27*(1+Input!$C$14/100)^(DATEDIF(Input!$C$7,$B46,"Y"))),(Input!$G$27*(1+Input!$C$14/100)^(DATEDIF(Input!$C$7,$B46,"Y"))))</f>
        <v>-245.139048</v>
      </c>
      <c r="I46" s="69" t="n">
        <f aca="false">IF($B46&gt;Input!$G$28,0,IF($E46*(Input!$G$32/100)&gt;(Input!$C$13/12),-1*(Input!$C$13/12),-1*$E46*(Input!$G$32/100)))</f>
        <v>-212.2416</v>
      </c>
      <c r="J46" s="69" t="n">
        <f aca="false">IF($B46&gt;Input!$G$28,0,(-1)*($E46+$H46+$I46)*(Input!$C$9/100))</f>
        <v>-484.8659352</v>
      </c>
      <c r="K46" s="69" t="n">
        <f aca="false">IF($B46&gt;Input!$G$28,0,(-1)*($E46+$H46+$I46)*(Input!$C$10/100))</f>
        <v>-238.5540401184</v>
      </c>
      <c r="L46" s="69" t="n">
        <f aca="false">$E46+$F46+$G46+$H46+$I46+$J46+$K46</f>
        <v>3719.3273166816</v>
      </c>
    </row>
    <row r="47" customFormat="false" ht="12.8" hidden="false" customHeight="false" outlineLevel="0" collapsed="false">
      <c r="A47" s="67" t="n">
        <v>43</v>
      </c>
      <c r="B47" s="68" t="n">
        <f aca="false">EOMONTH(Input!$C$7,A47)</f>
        <v>44227</v>
      </c>
      <c r="C47" s="67" t="n">
        <f aca="false">DATEDIF(Input!$G$23,$B47,"Y")</f>
        <v>42</v>
      </c>
      <c r="E47" s="69" t="n">
        <f aca="false">IF($B47&gt;Input!$G$28,0,Input!$G$24*(1+Input!$G$26/100)^(DATEDIF(Input!$C$7,$B47,"Y")))</f>
        <v>5306.04</v>
      </c>
      <c r="F47" s="69" t="n">
        <f aca="false">-1*($E47*(Input!$C$11/100))</f>
        <v>-328.97448</v>
      </c>
      <c r="G47" s="69" t="n">
        <f aca="false">-1*($E47*(Input!$C$12/100))</f>
        <v>-76.93758</v>
      </c>
      <c r="H47" s="69" t="n">
        <f aca="false">IF($B47&gt;Input!$G$28,2*(Input!$G$27*(1+Input!$C$14/100)^(DATEDIF(Input!$C$7,$B47,"Y"))),(Input!$G$27*(1+Input!$C$14/100)^(DATEDIF(Input!$C$7,$B47,"Y"))))</f>
        <v>-245.139048</v>
      </c>
      <c r="I47" s="69" t="n">
        <f aca="false">IF($B47&gt;Input!$G$28,0,IF($E47*(Input!$G$32/100)&gt;(Input!$C$13/12),-1*(Input!$C$13/12),-1*$E47*(Input!$G$32/100)))</f>
        <v>-212.2416</v>
      </c>
      <c r="J47" s="69" t="n">
        <f aca="false">IF($B47&gt;Input!$G$28,0,(-1)*($E47+$H47+$I47)*(Input!$C$9/100))</f>
        <v>-484.8659352</v>
      </c>
      <c r="K47" s="69" t="n">
        <f aca="false">IF($B47&gt;Input!$G$28,0,(-1)*($E47+$H47+$I47)*(Input!$C$10/100))</f>
        <v>-238.5540401184</v>
      </c>
      <c r="L47" s="69" t="n">
        <f aca="false">$E47+$F47+$G47+$H47+$I47+$J47+$K47</f>
        <v>3719.3273166816</v>
      </c>
    </row>
    <row r="48" customFormat="false" ht="12.8" hidden="false" customHeight="false" outlineLevel="0" collapsed="false">
      <c r="A48" s="67" t="n">
        <v>44</v>
      </c>
      <c r="B48" s="68" t="n">
        <f aca="false">EOMONTH(Input!$C$7,A48)</f>
        <v>44255</v>
      </c>
      <c r="C48" s="67" t="n">
        <f aca="false">DATEDIF(Input!$G$23,$B48,"Y")</f>
        <v>42</v>
      </c>
      <c r="E48" s="69" t="n">
        <f aca="false">IF($B48&gt;Input!$G$28,0,Input!$G$24*(1+Input!$G$26/100)^(DATEDIF(Input!$C$7,$B48,"Y")))</f>
        <v>5306.04</v>
      </c>
      <c r="F48" s="69" t="n">
        <f aca="false">-1*($E48*(Input!$C$11/100))</f>
        <v>-328.97448</v>
      </c>
      <c r="G48" s="69" t="n">
        <f aca="false">-1*($E48*(Input!$C$12/100))</f>
        <v>-76.93758</v>
      </c>
      <c r="H48" s="69" t="n">
        <f aca="false">IF($B48&gt;Input!$G$28,2*(Input!$G$27*(1+Input!$C$14/100)^(DATEDIF(Input!$C$7,$B48,"Y"))),(Input!$G$27*(1+Input!$C$14/100)^(DATEDIF(Input!$C$7,$B48,"Y"))))</f>
        <v>-245.139048</v>
      </c>
      <c r="I48" s="69" t="n">
        <f aca="false">IF($B48&gt;Input!$G$28,0,IF($E48*(Input!$G$32/100)&gt;(Input!$C$13/12),-1*(Input!$C$13/12),-1*$E48*(Input!$G$32/100)))</f>
        <v>-212.2416</v>
      </c>
      <c r="J48" s="69" t="n">
        <f aca="false">IF($B48&gt;Input!$G$28,0,(-1)*($E48+$H48+$I48)*(Input!$C$9/100))</f>
        <v>-484.8659352</v>
      </c>
      <c r="K48" s="69" t="n">
        <f aca="false">IF($B48&gt;Input!$G$28,0,(-1)*($E48+$H48+$I48)*(Input!$C$10/100))</f>
        <v>-238.5540401184</v>
      </c>
      <c r="L48" s="69" t="n">
        <f aca="false">$E48+$F48+$G48+$H48+$I48+$J48+$K48</f>
        <v>3719.3273166816</v>
      </c>
    </row>
    <row r="49" customFormat="false" ht="12.8" hidden="false" customHeight="false" outlineLevel="0" collapsed="false">
      <c r="A49" s="67" t="n">
        <v>45</v>
      </c>
      <c r="B49" s="68" t="n">
        <f aca="false">EOMONTH(Input!$C$7,A49)</f>
        <v>44286</v>
      </c>
      <c r="C49" s="67" t="n">
        <f aca="false">DATEDIF(Input!$G$23,$B49,"Y")</f>
        <v>42</v>
      </c>
      <c r="E49" s="69" t="n">
        <f aca="false">IF($B49&gt;Input!$G$28,0,Input!$G$24*(1+Input!$G$26/100)^(DATEDIF(Input!$C$7,$B49,"Y")))</f>
        <v>5306.04</v>
      </c>
      <c r="F49" s="69" t="n">
        <f aca="false">-1*($E49*(Input!$C$11/100))</f>
        <v>-328.97448</v>
      </c>
      <c r="G49" s="69" t="n">
        <f aca="false">-1*($E49*(Input!$C$12/100))</f>
        <v>-76.93758</v>
      </c>
      <c r="H49" s="69" t="n">
        <f aca="false">IF($B49&gt;Input!$G$28,2*(Input!$G$27*(1+Input!$C$14/100)^(DATEDIF(Input!$C$7,$B49,"Y"))),(Input!$G$27*(1+Input!$C$14/100)^(DATEDIF(Input!$C$7,$B49,"Y"))))</f>
        <v>-245.139048</v>
      </c>
      <c r="I49" s="69" t="n">
        <f aca="false">IF($B49&gt;Input!$G$28,0,IF($E49*(Input!$G$32/100)&gt;(Input!$C$13/12),-1*(Input!$C$13/12),-1*$E49*(Input!$G$32/100)))</f>
        <v>-212.2416</v>
      </c>
      <c r="J49" s="69" t="n">
        <f aca="false">IF($B49&gt;Input!$G$28,0,(-1)*($E49+$H49+$I49)*(Input!$C$9/100))</f>
        <v>-484.8659352</v>
      </c>
      <c r="K49" s="69" t="n">
        <f aca="false">IF($B49&gt;Input!$G$28,0,(-1)*($E49+$H49+$I49)*(Input!$C$10/100))</f>
        <v>-238.5540401184</v>
      </c>
      <c r="L49" s="69" t="n">
        <f aca="false">$E49+$F49+$G49+$H49+$I49+$J49+$K49</f>
        <v>3719.3273166816</v>
      </c>
    </row>
    <row r="50" customFormat="false" ht="12.8" hidden="false" customHeight="false" outlineLevel="0" collapsed="false">
      <c r="A50" s="67" t="n">
        <v>46</v>
      </c>
      <c r="B50" s="68" t="n">
        <f aca="false">EOMONTH(Input!$C$7,A50)</f>
        <v>44316</v>
      </c>
      <c r="C50" s="67" t="n">
        <f aca="false">DATEDIF(Input!$G$23,$B50,"Y")</f>
        <v>42</v>
      </c>
      <c r="E50" s="69" t="n">
        <f aca="false">IF($B50&gt;Input!$G$28,0,Input!$G$24*(1+Input!$G$26/100)^(DATEDIF(Input!$C$7,$B50,"Y")))</f>
        <v>5306.04</v>
      </c>
      <c r="F50" s="69" t="n">
        <f aca="false">-1*($E50*(Input!$C$11/100))</f>
        <v>-328.97448</v>
      </c>
      <c r="G50" s="69" t="n">
        <f aca="false">-1*($E50*(Input!$C$12/100))</f>
        <v>-76.93758</v>
      </c>
      <c r="H50" s="69" t="n">
        <f aca="false">IF($B50&gt;Input!$G$28,2*(Input!$G$27*(1+Input!$C$14/100)^(DATEDIF(Input!$C$7,$B50,"Y"))),(Input!$G$27*(1+Input!$C$14/100)^(DATEDIF(Input!$C$7,$B50,"Y"))))</f>
        <v>-245.139048</v>
      </c>
      <c r="I50" s="69" t="n">
        <f aca="false">IF($B50&gt;Input!$G$28,0,IF($E50*(Input!$G$32/100)&gt;(Input!$C$13/12),-1*(Input!$C$13/12),-1*$E50*(Input!$G$32/100)))</f>
        <v>-212.2416</v>
      </c>
      <c r="J50" s="69" t="n">
        <f aca="false">IF($B50&gt;Input!$G$28,0,(-1)*($E50+$H50+$I50)*(Input!$C$9/100))</f>
        <v>-484.8659352</v>
      </c>
      <c r="K50" s="69" t="n">
        <f aca="false">IF($B50&gt;Input!$G$28,0,(-1)*($E50+$H50+$I50)*(Input!$C$10/100))</f>
        <v>-238.5540401184</v>
      </c>
      <c r="L50" s="69" t="n">
        <f aca="false">$E50+$F50+$G50+$H50+$I50+$J50+$K50</f>
        <v>3719.3273166816</v>
      </c>
    </row>
    <row r="51" customFormat="false" ht="12.8" hidden="false" customHeight="false" outlineLevel="0" collapsed="false">
      <c r="A51" s="67" t="n">
        <v>47</v>
      </c>
      <c r="B51" s="68" t="n">
        <f aca="false">EOMONTH(Input!$C$7,A51)</f>
        <v>44347</v>
      </c>
      <c r="C51" s="67" t="n">
        <f aca="false">DATEDIF(Input!$G$23,$B51,"Y")</f>
        <v>42</v>
      </c>
      <c r="E51" s="69" t="n">
        <f aca="false">IF($B51&gt;Input!$G$28,0,Input!$G$24*(1+Input!$G$26/100)^(DATEDIF(Input!$C$7,$B51,"Y")))</f>
        <v>5306.04</v>
      </c>
      <c r="F51" s="69" t="n">
        <f aca="false">-1*($E51*(Input!$C$11/100))</f>
        <v>-328.97448</v>
      </c>
      <c r="G51" s="69" t="n">
        <f aca="false">-1*($E51*(Input!$C$12/100))</f>
        <v>-76.93758</v>
      </c>
      <c r="H51" s="69" t="n">
        <f aca="false">IF($B51&gt;Input!$G$28,2*(Input!$G$27*(1+Input!$C$14/100)^(DATEDIF(Input!$C$7,$B51,"Y"))),(Input!$G$27*(1+Input!$C$14/100)^(DATEDIF(Input!$C$7,$B51,"Y"))))</f>
        <v>-245.139048</v>
      </c>
      <c r="I51" s="69" t="n">
        <f aca="false">IF($B51&gt;Input!$G$28,0,IF($E51*(Input!$G$32/100)&gt;(Input!$C$13/12),-1*(Input!$C$13/12),-1*$E51*(Input!$G$32/100)))</f>
        <v>-212.2416</v>
      </c>
      <c r="J51" s="69" t="n">
        <f aca="false">IF($B51&gt;Input!$G$28,0,(-1)*($E51+$H51+$I51)*(Input!$C$9/100))</f>
        <v>-484.8659352</v>
      </c>
      <c r="K51" s="69" t="n">
        <f aca="false">IF($B51&gt;Input!$G$28,0,(-1)*($E51+$H51+$I51)*(Input!$C$10/100))</f>
        <v>-238.5540401184</v>
      </c>
      <c r="L51" s="69" t="n">
        <f aca="false">$E51+$F51+$G51+$H51+$I51+$J51+$K51</f>
        <v>3719.3273166816</v>
      </c>
    </row>
    <row r="52" customFormat="false" ht="12.8" hidden="false" customHeight="false" outlineLevel="0" collapsed="false">
      <c r="A52" s="67" t="n">
        <v>48</v>
      </c>
      <c r="B52" s="68" t="n">
        <f aca="false">EOMONTH(Input!$C$7,A52)</f>
        <v>44377</v>
      </c>
      <c r="C52" s="67" t="n">
        <f aca="false">DATEDIF(Input!$G$23,$B52,"Y")</f>
        <v>42</v>
      </c>
      <c r="E52" s="69" t="n">
        <f aca="false">IF($B52&gt;Input!$G$28,0,Input!$G$24*(1+Input!$G$26/100)^(DATEDIF(Input!$C$7,$B52,"Y")))</f>
        <v>5412.1608</v>
      </c>
      <c r="F52" s="69" t="n">
        <f aca="false">-1*($E52*(Input!$C$11/100))</f>
        <v>-335.5539696</v>
      </c>
      <c r="G52" s="69" t="n">
        <f aca="false">-1*($E52*(Input!$C$12/100))</f>
        <v>-78.4763316</v>
      </c>
      <c r="H52" s="69" t="n">
        <f aca="false">IF($B52&gt;Input!$G$28,2*(Input!$G$27*(1+Input!$C$14/100)^(DATEDIF(Input!$C$7,$B52,"Y"))),(Input!$G$27*(1+Input!$C$14/100)^(DATEDIF(Input!$C$7,$B52,"Y"))))</f>
        <v>-250.04182896</v>
      </c>
      <c r="I52" s="69" t="n">
        <f aca="false">IF($B52&gt;Input!$G$28,0,IF($E52*(Input!$G$32/100)&gt;(Input!$C$13/12),-1*(Input!$C$13/12),-1*$E52*(Input!$G$32/100)))</f>
        <v>-216.486432</v>
      </c>
      <c r="J52" s="69" t="n">
        <f aca="false">IF($B52&gt;Input!$G$28,0,(-1)*($E52+$H52+$I52)*(Input!$C$9/100))</f>
        <v>-494.563253904</v>
      </c>
      <c r="K52" s="69" t="n">
        <f aca="false">IF($B52&gt;Input!$G$28,0,(-1)*($E52+$H52+$I52)*(Input!$C$10/100))</f>
        <v>-243.325120920768</v>
      </c>
      <c r="L52" s="69" t="n">
        <f aca="false">$E52+$F52+$G52+$H52+$I52+$J52+$K52</f>
        <v>3793.71386301523</v>
      </c>
    </row>
    <row r="53" customFormat="false" ht="12.8" hidden="false" customHeight="false" outlineLevel="0" collapsed="false">
      <c r="A53" s="67" t="n">
        <v>49</v>
      </c>
      <c r="B53" s="68" t="n">
        <f aca="false">EOMONTH(Input!$C$7,A53)</f>
        <v>44408</v>
      </c>
      <c r="C53" s="67" t="n">
        <f aca="false">DATEDIF(Input!$G$23,$B53,"Y")</f>
        <v>42</v>
      </c>
      <c r="E53" s="69" t="n">
        <f aca="false">IF($B53&gt;Input!$G$28,0,Input!$G$24*(1+Input!$G$26/100)^(DATEDIF(Input!$C$7,$B53,"Y")))</f>
        <v>5412.1608</v>
      </c>
      <c r="F53" s="69" t="n">
        <f aca="false">-1*($E53*(Input!$C$11/100))</f>
        <v>-335.5539696</v>
      </c>
      <c r="G53" s="69" t="n">
        <f aca="false">-1*($E53*(Input!$C$12/100))</f>
        <v>-78.4763316</v>
      </c>
      <c r="H53" s="69" t="n">
        <f aca="false">IF($B53&gt;Input!$G$28,2*(Input!$G$27*(1+Input!$C$14/100)^(DATEDIF(Input!$C$7,$B53,"Y"))),(Input!$G$27*(1+Input!$C$14/100)^(DATEDIF(Input!$C$7,$B53,"Y"))))</f>
        <v>-250.04182896</v>
      </c>
      <c r="I53" s="69" t="n">
        <f aca="false">IF($B53&gt;Input!$G$28,0,IF($E53*(Input!$G$32/100)&gt;(Input!$C$13/12),-1*(Input!$C$13/12),-1*$E53*(Input!$G$32/100)))</f>
        <v>-216.486432</v>
      </c>
      <c r="J53" s="69" t="n">
        <f aca="false">IF($B53&gt;Input!$G$28,0,(-1)*($E53+$H53+$I53)*(Input!$C$9/100))</f>
        <v>-494.563253904</v>
      </c>
      <c r="K53" s="69" t="n">
        <f aca="false">IF($B53&gt;Input!$G$28,0,(-1)*($E53+$H53+$I53)*(Input!$C$10/100))</f>
        <v>-243.325120920768</v>
      </c>
      <c r="L53" s="69" t="n">
        <f aca="false">$E53+$F53+$G53+$H53+$I53+$J53+$K53</f>
        <v>3793.71386301523</v>
      </c>
    </row>
    <row r="54" customFormat="false" ht="12.8" hidden="false" customHeight="false" outlineLevel="0" collapsed="false">
      <c r="A54" s="67" t="n">
        <v>50</v>
      </c>
      <c r="B54" s="68" t="n">
        <f aca="false">EOMONTH(Input!$C$7,A54)</f>
        <v>44439</v>
      </c>
      <c r="C54" s="67" t="n">
        <f aca="false">DATEDIF(Input!$G$23,$B54,"Y")</f>
        <v>42</v>
      </c>
      <c r="E54" s="69" t="n">
        <f aca="false">IF($B54&gt;Input!$G$28,0,Input!$G$24*(1+Input!$G$26/100)^(DATEDIF(Input!$C$7,$B54,"Y")))</f>
        <v>5412.1608</v>
      </c>
      <c r="F54" s="69" t="n">
        <f aca="false">-1*($E54*(Input!$C$11/100))</f>
        <v>-335.5539696</v>
      </c>
      <c r="G54" s="69" t="n">
        <f aca="false">-1*($E54*(Input!$C$12/100))</f>
        <v>-78.4763316</v>
      </c>
      <c r="H54" s="69" t="n">
        <f aca="false">IF($B54&gt;Input!$G$28,2*(Input!$G$27*(1+Input!$C$14/100)^(DATEDIF(Input!$C$7,$B54,"Y"))),(Input!$G$27*(1+Input!$C$14/100)^(DATEDIF(Input!$C$7,$B54,"Y"))))</f>
        <v>-250.04182896</v>
      </c>
      <c r="I54" s="69" t="n">
        <f aca="false">IF($B54&gt;Input!$G$28,0,IF($E54*(Input!$G$32/100)&gt;(Input!$C$13/12),-1*(Input!$C$13/12),-1*$E54*(Input!$G$32/100)))</f>
        <v>-216.486432</v>
      </c>
      <c r="J54" s="69" t="n">
        <f aca="false">IF($B54&gt;Input!$G$28,0,(-1)*($E54+$H54+$I54)*(Input!$C$9/100))</f>
        <v>-494.563253904</v>
      </c>
      <c r="K54" s="69" t="n">
        <f aca="false">IF($B54&gt;Input!$G$28,0,(-1)*($E54+$H54+$I54)*(Input!$C$10/100))</f>
        <v>-243.325120920768</v>
      </c>
      <c r="L54" s="69" t="n">
        <f aca="false">$E54+$F54+$G54+$H54+$I54+$J54+$K54</f>
        <v>3793.71386301523</v>
      </c>
    </row>
    <row r="55" customFormat="false" ht="12.8" hidden="false" customHeight="false" outlineLevel="0" collapsed="false">
      <c r="A55" s="67" t="n">
        <v>51</v>
      </c>
      <c r="B55" s="68" t="n">
        <f aca="false">EOMONTH(Input!$C$7,A55)</f>
        <v>44469</v>
      </c>
      <c r="C55" s="67" t="n">
        <f aca="false">DATEDIF(Input!$G$23,$B55,"Y")</f>
        <v>42</v>
      </c>
      <c r="E55" s="69" t="n">
        <f aca="false">IF($B55&gt;Input!$G$28,0,Input!$G$24*(1+Input!$G$26/100)^(DATEDIF(Input!$C$7,$B55,"Y")))</f>
        <v>5412.1608</v>
      </c>
      <c r="F55" s="69" t="n">
        <f aca="false">-1*($E55*(Input!$C$11/100))</f>
        <v>-335.5539696</v>
      </c>
      <c r="G55" s="69" t="n">
        <f aca="false">-1*($E55*(Input!$C$12/100))</f>
        <v>-78.4763316</v>
      </c>
      <c r="H55" s="69" t="n">
        <f aca="false">IF($B55&gt;Input!$G$28,2*(Input!$G$27*(1+Input!$C$14/100)^(DATEDIF(Input!$C$7,$B55,"Y"))),(Input!$G$27*(1+Input!$C$14/100)^(DATEDIF(Input!$C$7,$B55,"Y"))))</f>
        <v>-250.04182896</v>
      </c>
      <c r="I55" s="69" t="n">
        <f aca="false">IF($B55&gt;Input!$G$28,0,IF($E55*(Input!$G$32/100)&gt;(Input!$C$13/12),-1*(Input!$C$13/12),-1*$E55*(Input!$G$32/100)))</f>
        <v>-216.486432</v>
      </c>
      <c r="J55" s="69" t="n">
        <f aca="false">IF($B55&gt;Input!$G$28,0,(-1)*($E55+$H55+$I55)*(Input!$C$9/100))</f>
        <v>-494.563253904</v>
      </c>
      <c r="K55" s="69" t="n">
        <f aca="false">IF($B55&gt;Input!$G$28,0,(-1)*($E55+$H55+$I55)*(Input!$C$10/100))</f>
        <v>-243.325120920768</v>
      </c>
      <c r="L55" s="69" t="n">
        <f aca="false">$E55+$F55+$G55+$H55+$I55+$J55+$K55</f>
        <v>3793.71386301523</v>
      </c>
    </row>
    <row r="56" customFormat="false" ht="12.8" hidden="false" customHeight="false" outlineLevel="0" collapsed="false">
      <c r="A56" s="67" t="n">
        <v>52</v>
      </c>
      <c r="B56" s="68" t="n">
        <f aca="false">EOMONTH(Input!$C$7,A56)</f>
        <v>44500</v>
      </c>
      <c r="C56" s="67" t="n">
        <f aca="false">DATEDIF(Input!$G$23,$B56,"Y")</f>
        <v>43</v>
      </c>
      <c r="E56" s="69" t="n">
        <f aca="false">IF($B56&gt;Input!$G$28,0,Input!$G$24*(1+Input!$G$26/100)^(DATEDIF(Input!$C$7,$B56,"Y")))</f>
        <v>5412.1608</v>
      </c>
      <c r="F56" s="69" t="n">
        <f aca="false">-1*($E56*(Input!$C$11/100))</f>
        <v>-335.5539696</v>
      </c>
      <c r="G56" s="69" t="n">
        <f aca="false">-1*($E56*(Input!$C$12/100))</f>
        <v>-78.4763316</v>
      </c>
      <c r="H56" s="69" t="n">
        <f aca="false">IF($B56&gt;Input!$G$28,2*(Input!$G$27*(1+Input!$C$14/100)^(DATEDIF(Input!$C$7,$B56,"Y"))),(Input!$G$27*(1+Input!$C$14/100)^(DATEDIF(Input!$C$7,$B56,"Y"))))</f>
        <v>-250.04182896</v>
      </c>
      <c r="I56" s="69" t="n">
        <f aca="false">IF($B56&gt;Input!$G$28,0,IF($E56*(Input!$G$32/100)&gt;(Input!$C$13/12),-1*(Input!$C$13/12),-1*$E56*(Input!$G$32/100)))</f>
        <v>-216.486432</v>
      </c>
      <c r="J56" s="69" t="n">
        <f aca="false">IF($B56&gt;Input!$G$28,0,(-1)*($E56+$H56+$I56)*(Input!$C$9/100))</f>
        <v>-494.563253904</v>
      </c>
      <c r="K56" s="69" t="n">
        <f aca="false">IF($B56&gt;Input!$G$28,0,(-1)*($E56+$H56+$I56)*(Input!$C$10/100))</f>
        <v>-243.325120920768</v>
      </c>
      <c r="L56" s="69" t="n">
        <f aca="false">$E56+$F56+$G56+$H56+$I56+$J56+$K56</f>
        <v>3793.71386301523</v>
      </c>
    </row>
    <row r="57" customFormat="false" ht="12.8" hidden="false" customHeight="false" outlineLevel="0" collapsed="false">
      <c r="A57" s="67" t="n">
        <v>53</v>
      </c>
      <c r="B57" s="68" t="n">
        <f aca="false">EOMONTH(Input!$C$7,A57)</f>
        <v>44530</v>
      </c>
      <c r="C57" s="67" t="n">
        <f aca="false">DATEDIF(Input!$G$23,$B57,"Y")</f>
        <v>43</v>
      </c>
      <c r="E57" s="69" t="n">
        <f aca="false">IF($B57&gt;Input!$G$28,0,Input!$G$24*(1+Input!$G$26/100)^(DATEDIF(Input!$C$7,$B57,"Y")))</f>
        <v>5412.1608</v>
      </c>
      <c r="F57" s="69" t="n">
        <f aca="false">-1*($E57*(Input!$C$11/100))</f>
        <v>-335.5539696</v>
      </c>
      <c r="G57" s="69" t="n">
        <f aca="false">-1*($E57*(Input!$C$12/100))</f>
        <v>-78.4763316</v>
      </c>
      <c r="H57" s="69" t="n">
        <f aca="false">IF($B57&gt;Input!$G$28,2*(Input!$G$27*(1+Input!$C$14/100)^(DATEDIF(Input!$C$7,$B57,"Y"))),(Input!$G$27*(1+Input!$C$14/100)^(DATEDIF(Input!$C$7,$B57,"Y"))))</f>
        <v>-250.04182896</v>
      </c>
      <c r="I57" s="69" t="n">
        <f aca="false">IF($B57&gt;Input!$G$28,0,IF($E57*(Input!$G$32/100)&gt;(Input!$C$13/12),-1*(Input!$C$13/12),-1*$E57*(Input!$G$32/100)))</f>
        <v>-216.486432</v>
      </c>
      <c r="J57" s="69" t="n">
        <f aca="false">IF($B57&gt;Input!$G$28,0,(-1)*($E57+$H57+$I57)*(Input!$C$9/100))</f>
        <v>-494.563253904</v>
      </c>
      <c r="K57" s="69" t="n">
        <f aca="false">IF($B57&gt;Input!$G$28,0,(-1)*($E57+$H57+$I57)*(Input!$C$10/100))</f>
        <v>-243.325120920768</v>
      </c>
      <c r="L57" s="69" t="n">
        <f aca="false">$E57+$F57+$G57+$H57+$I57+$J57+$K57</f>
        <v>3793.71386301523</v>
      </c>
    </row>
    <row r="58" customFormat="false" ht="12.8" hidden="false" customHeight="false" outlineLevel="0" collapsed="false">
      <c r="A58" s="67" t="n">
        <v>54</v>
      </c>
      <c r="B58" s="68" t="n">
        <f aca="false">EOMONTH(Input!$C$7,A58)</f>
        <v>44561</v>
      </c>
      <c r="C58" s="67" t="n">
        <f aca="false">DATEDIF(Input!$G$23,$B58,"Y")</f>
        <v>43</v>
      </c>
      <c r="E58" s="69" t="n">
        <f aca="false">IF($B58&gt;Input!$G$28,0,Input!$G$24*(1+Input!$G$26/100)^(DATEDIF(Input!$C$7,$B58,"Y")))</f>
        <v>5412.1608</v>
      </c>
      <c r="F58" s="69" t="n">
        <f aca="false">-1*($E58*(Input!$C$11/100))</f>
        <v>-335.5539696</v>
      </c>
      <c r="G58" s="69" t="n">
        <f aca="false">-1*($E58*(Input!$C$12/100))</f>
        <v>-78.4763316</v>
      </c>
      <c r="H58" s="69" t="n">
        <f aca="false">IF($B58&gt;Input!$G$28,2*(Input!$G$27*(1+Input!$C$14/100)^(DATEDIF(Input!$C$7,$B58,"Y"))),(Input!$G$27*(1+Input!$C$14/100)^(DATEDIF(Input!$C$7,$B58,"Y"))))</f>
        <v>-250.04182896</v>
      </c>
      <c r="I58" s="69" t="n">
        <f aca="false">IF($B58&gt;Input!$G$28,0,IF($E58*(Input!$G$32/100)&gt;(Input!$C$13/12),-1*(Input!$C$13/12),-1*$E58*(Input!$G$32/100)))</f>
        <v>-216.486432</v>
      </c>
      <c r="J58" s="69" t="n">
        <f aca="false">IF($B58&gt;Input!$G$28,0,(-1)*($E58+$H58+$I58)*(Input!$C$9/100))</f>
        <v>-494.563253904</v>
      </c>
      <c r="K58" s="69" t="n">
        <f aca="false">IF($B58&gt;Input!$G$28,0,(-1)*($E58+$H58+$I58)*(Input!$C$10/100))</f>
        <v>-243.325120920768</v>
      </c>
      <c r="L58" s="69" t="n">
        <f aca="false">$E58+$F58+$G58+$H58+$I58+$J58+$K58</f>
        <v>3793.71386301523</v>
      </c>
    </row>
    <row r="59" customFormat="false" ht="12.8" hidden="false" customHeight="false" outlineLevel="0" collapsed="false">
      <c r="A59" s="67" t="n">
        <v>55</v>
      </c>
      <c r="B59" s="68" t="n">
        <f aca="false">EOMONTH(Input!$C$7,A59)</f>
        <v>44592</v>
      </c>
      <c r="C59" s="67" t="n">
        <f aca="false">DATEDIF(Input!$G$23,$B59,"Y")</f>
        <v>43</v>
      </c>
      <c r="E59" s="69" t="n">
        <f aca="false">IF($B59&gt;Input!$G$28,0,Input!$G$24*(1+Input!$G$26/100)^(DATEDIF(Input!$C$7,$B59,"Y")))</f>
        <v>5412.1608</v>
      </c>
      <c r="F59" s="69" t="n">
        <f aca="false">-1*($E59*(Input!$C$11/100))</f>
        <v>-335.5539696</v>
      </c>
      <c r="G59" s="69" t="n">
        <f aca="false">-1*($E59*(Input!$C$12/100))</f>
        <v>-78.4763316</v>
      </c>
      <c r="H59" s="69" t="n">
        <f aca="false">IF($B59&gt;Input!$G$28,2*(Input!$G$27*(1+Input!$C$14/100)^(DATEDIF(Input!$C$7,$B59,"Y"))),(Input!$G$27*(1+Input!$C$14/100)^(DATEDIF(Input!$C$7,$B59,"Y"))))</f>
        <v>-250.04182896</v>
      </c>
      <c r="I59" s="69" t="n">
        <f aca="false">IF($B59&gt;Input!$G$28,0,IF($E59*(Input!$G$32/100)&gt;(Input!$C$13/12),-1*(Input!$C$13/12),-1*$E59*(Input!$G$32/100)))</f>
        <v>-216.486432</v>
      </c>
      <c r="J59" s="69" t="n">
        <f aca="false">IF($B59&gt;Input!$G$28,0,(-1)*($E59+$H59+$I59)*(Input!$C$9/100))</f>
        <v>-494.563253904</v>
      </c>
      <c r="K59" s="69" t="n">
        <f aca="false">IF($B59&gt;Input!$G$28,0,(-1)*($E59+$H59+$I59)*(Input!$C$10/100))</f>
        <v>-243.325120920768</v>
      </c>
      <c r="L59" s="69" t="n">
        <f aca="false">$E59+$F59+$G59+$H59+$I59+$J59+$K59</f>
        <v>3793.71386301523</v>
      </c>
    </row>
    <row r="60" customFormat="false" ht="12.8" hidden="false" customHeight="false" outlineLevel="0" collapsed="false">
      <c r="A60" s="67" t="n">
        <v>56</v>
      </c>
      <c r="B60" s="68" t="n">
        <f aca="false">EOMONTH(Input!$C$7,A60)</f>
        <v>44620</v>
      </c>
      <c r="C60" s="67" t="n">
        <f aca="false">DATEDIF(Input!$G$23,$B60,"Y")</f>
        <v>43</v>
      </c>
      <c r="E60" s="69" t="n">
        <f aca="false">IF($B60&gt;Input!$G$28,0,Input!$G$24*(1+Input!$G$26/100)^(DATEDIF(Input!$C$7,$B60,"Y")))</f>
        <v>5412.1608</v>
      </c>
      <c r="F60" s="69" t="n">
        <f aca="false">-1*($E60*(Input!$C$11/100))</f>
        <v>-335.5539696</v>
      </c>
      <c r="G60" s="69" t="n">
        <f aca="false">-1*($E60*(Input!$C$12/100))</f>
        <v>-78.4763316</v>
      </c>
      <c r="H60" s="69" t="n">
        <f aca="false">IF($B60&gt;Input!$G$28,2*(Input!$G$27*(1+Input!$C$14/100)^(DATEDIF(Input!$C$7,$B60,"Y"))),(Input!$G$27*(1+Input!$C$14/100)^(DATEDIF(Input!$C$7,$B60,"Y"))))</f>
        <v>-250.04182896</v>
      </c>
      <c r="I60" s="69" t="n">
        <f aca="false">IF($B60&gt;Input!$G$28,0,IF($E60*(Input!$G$32/100)&gt;(Input!$C$13/12),-1*(Input!$C$13/12),-1*$E60*(Input!$G$32/100)))</f>
        <v>-216.486432</v>
      </c>
      <c r="J60" s="69" t="n">
        <f aca="false">IF($B60&gt;Input!$G$28,0,(-1)*($E60+$H60+$I60)*(Input!$C$9/100))</f>
        <v>-494.563253904</v>
      </c>
      <c r="K60" s="69" t="n">
        <f aca="false">IF($B60&gt;Input!$G$28,0,(-1)*($E60+$H60+$I60)*(Input!$C$10/100))</f>
        <v>-243.325120920768</v>
      </c>
      <c r="L60" s="69" t="n">
        <f aca="false">$E60+$F60+$G60+$H60+$I60+$J60+$K60</f>
        <v>3793.71386301523</v>
      </c>
    </row>
    <row r="61" customFormat="false" ht="12.8" hidden="false" customHeight="false" outlineLevel="0" collapsed="false">
      <c r="A61" s="67" t="n">
        <v>57</v>
      </c>
      <c r="B61" s="68" t="n">
        <f aca="false">EOMONTH(Input!$C$7,A61)</f>
        <v>44651</v>
      </c>
      <c r="C61" s="67" t="n">
        <f aca="false">DATEDIF(Input!$G$23,$B61,"Y")</f>
        <v>43</v>
      </c>
      <c r="E61" s="69" t="n">
        <f aca="false">IF($B61&gt;Input!$G$28,0,Input!$G$24*(1+Input!$G$26/100)^(DATEDIF(Input!$C$7,$B61,"Y")))</f>
        <v>5412.1608</v>
      </c>
      <c r="F61" s="69" t="n">
        <f aca="false">-1*($E61*(Input!$C$11/100))</f>
        <v>-335.5539696</v>
      </c>
      <c r="G61" s="69" t="n">
        <f aca="false">-1*($E61*(Input!$C$12/100))</f>
        <v>-78.4763316</v>
      </c>
      <c r="H61" s="69" t="n">
        <f aca="false">IF($B61&gt;Input!$G$28,2*(Input!$G$27*(1+Input!$C$14/100)^(DATEDIF(Input!$C$7,$B61,"Y"))),(Input!$G$27*(1+Input!$C$14/100)^(DATEDIF(Input!$C$7,$B61,"Y"))))</f>
        <v>-250.04182896</v>
      </c>
      <c r="I61" s="69" t="n">
        <f aca="false">IF($B61&gt;Input!$G$28,0,IF($E61*(Input!$G$32/100)&gt;(Input!$C$13/12),-1*(Input!$C$13/12),-1*$E61*(Input!$G$32/100)))</f>
        <v>-216.486432</v>
      </c>
      <c r="J61" s="69" t="n">
        <f aca="false">IF($B61&gt;Input!$G$28,0,(-1)*($E61+$H61+$I61)*(Input!$C$9/100))</f>
        <v>-494.563253904</v>
      </c>
      <c r="K61" s="69" t="n">
        <f aca="false">IF($B61&gt;Input!$G$28,0,(-1)*($E61+$H61+$I61)*(Input!$C$10/100))</f>
        <v>-243.325120920768</v>
      </c>
      <c r="L61" s="69" t="n">
        <f aca="false">$E61+$F61+$G61+$H61+$I61+$J61+$K61</f>
        <v>3793.71386301523</v>
      </c>
    </row>
    <row r="62" customFormat="false" ht="12.8" hidden="false" customHeight="false" outlineLevel="0" collapsed="false">
      <c r="A62" s="67" t="n">
        <v>58</v>
      </c>
      <c r="B62" s="68" t="n">
        <f aca="false">EOMONTH(Input!$C$7,A62)</f>
        <v>44681</v>
      </c>
      <c r="C62" s="67" t="n">
        <f aca="false">DATEDIF(Input!$G$23,$B62,"Y")</f>
        <v>43</v>
      </c>
      <c r="E62" s="69" t="n">
        <f aca="false">IF($B62&gt;Input!$G$28,0,Input!$G$24*(1+Input!$G$26/100)^(DATEDIF(Input!$C$7,$B62,"Y")))</f>
        <v>5412.1608</v>
      </c>
      <c r="F62" s="69" t="n">
        <f aca="false">-1*($E62*(Input!$C$11/100))</f>
        <v>-335.5539696</v>
      </c>
      <c r="G62" s="69" t="n">
        <f aca="false">-1*($E62*(Input!$C$12/100))</f>
        <v>-78.4763316</v>
      </c>
      <c r="H62" s="69" t="n">
        <f aca="false">IF($B62&gt;Input!$G$28,2*(Input!$G$27*(1+Input!$C$14/100)^(DATEDIF(Input!$C$7,$B62,"Y"))),(Input!$G$27*(1+Input!$C$14/100)^(DATEDIF(Input!$C$7,$B62,"Y"))))</f>
        <v>-250.04182896</v>
      </c>
      <c r="I62" s="69" t="n">
        <f aca="false">IF($B62&gt;Input!$G$28,0,IF($E62*(Input!$G$32/100)&gt;(Input!$C$13/12),-1*(Input!$C$13/12),-1*$E62*(Input!$G$32/100)))</f>
        <v>-216.486432</v>
      </c>
      <c r="J62" s="69" t="n">
        <f aca="false">IF($B62&gt;Input!$G$28,0,(-1)*($E62+$H62+$I62)*(Input!$C$9/100))</f>
        <v>-494.563253904</v>
      </c>
      <c r="K62" s="69" t="n">
        <f aca="false">IF($B62&gt;Input!$G$28,0,(-1)*($E62+$H62+$I62)*(Input!$C$10/100))</f>
        <v>-243.325120920768</v>
      </c>
      <c r="L62" s="69" t="n">
        <f aca="false">$E62+$F62+$G62+$H62+$I62+$J62+$K62</f>
        <v>3793.71386301523</v>
      </c>
    </row>
    <row r="63" customFormat="false" ht="12.8" hidden="false" customHeight="false" outlineLevel="0" collapsed="false">
      <c r="A63" s="67" t="n">
        <v>59</v>
      </c>
      <c r="B63" s="68" t="n">
        <f aca="false">EOMONTH(Input!$C$7,A63)</f>
        <v>44712</v>
      </c>
      <c r="C63" s="67" t="n">
        <f aca="false">DATEDIF(Input!$G$23,$B63,"Y")</f>
        <v>43</v>
      </c>
      <c r="E63" s="69" t="n">
        <f aca="false">IF($B63&gt;Input!$G$28,0,Input!$G$24*(1+Input!$G$26/100)^(DATEDIF(Input!$C$7,$B63,"Y")))</f>
        <v>5412.1608</v>
      </c>
      <c r="F63" s="69" t="n">
        <f aca="false">-1*($E63*(Input!$C$11/100))</f>
        <v>-335.5539696</v>
      </c>
      <c r="G63" s="69" t="n">
        <f aca="false">-1*($E63*(Input!$C$12/100))</f>
        <v>-78.4763316</v>
      </c>
      <c r="H63" s="69" t="n">
        <f aca="false">IF($B63&gt;Input!$G$28,2*(Input!$G$27*(1+Input!$C$14/100)^(DATEDIF(Input!$C$7,$B63,"Y"))),(Input!$G$27*(1+Input!$C$14/100)^(DATEDIF(Input!$C$7,$B63,"Y"))))</f>
        <v>-250.04182896</v>
      </c>
      <c r="I63" s="69" t="n">
        <f aca="false">IF($B63&gt;Input!$G$28,0,IF($E63*(Input!$G$32/100)&gt;(Input!$C$13/12),-1*(Input!$C$13/12),-1*$E63*(Input!$G$32/100)))</f>
        <v>-216.486432</v>
      </c>
      <c r="J63" s="69" t="n">
        <f aca="false">IF($B63&gt;Input!$G$28,0,(-1)*($E63+$H63+$I63)*(Input!$C$9/100))</f>
        <v>-494.563253904</v>
      </c>
      <c r="K63" s="69" t="n">
        <f aca="false">IF($B63&gt;Input!$G$28,0,(-1)*($E63+$H63+$I63)*(Input!$C$10/100))</f>
        <v>-243.325120920768</v>
      </c>
      <c r="L63" s="69" t="n">
        <f aca="false">$E63+$F63+$G63+$H63+$I63+$J63+$K63</f>
        <v>3793.71386301523</v>
      </c>
    </row>
    <row r="64" customFormat="false" ht="12.8" hidden="false" customHeight="false" outlineLevel="0" collapsed="false">
      <c r="A64" s="67" t="n">
        <v>60</v>
      </c>
      <c r="B64" s="68" t="n">
        <f aca="false">EOMONTH(Input!$C$7,A64)</f>
        <v>44742</v>
      </c>
      <c r="C64" s="67" t="n">
        <f aca="false">DATEDIF(Input!$G$23,$B64,"Y")</f>
        <v>43</v>
      </c>
      <c r="E64" s="69" t="n">
        <f aca="false">IF($B64&gt;Input!$G$28,0,Input!$G$24*(1+Input!$G$26/100)^(DATEDIF(Input!$C$7,$B64,"Y")))</f>
        <v>5520.404016</v>
      </c>
      <c r="F64" s="69" t="n">
        <f aca="false">-1*($E64*(Input!$C$11/100))</f>
        <v>-342.265048992</v>
      </c>
      <c r="G64" s="69" t="n">
        <f aca="false">-1*($E64*(Input!$C$12/100))</f>
        <v>-80.045858232</v>
      </c>
      <c r="H64" s="69" t="n">
        <f aca="false">IF($B64&gt;Input!$G$28,2*(Input!$G$27*(1+Input!$C$14/100)^(DATEDIF(Input!$C$7,$B64,"Y"))),(Input!$G$27*(1+Input!$C$14/100)^(DATEDIF(Input!$C$7,$B64,"Y"))))</f>
        <v>-255.0426655392</v>
      </c>
      <c r="I64" s="69" t="n">
        <f aca="false">IF($B64&gt;Input!$G$28,0,IF($E64*(Input!$G$32/100)&gt;(Input!$C$13/12),-1*(Input!$C$13/12),-1*$E64*(Input!$G$32/100)))</f>
        <v>-220.81616064</v>
      </c>
      <c r="J64" s="69" t="n">
        <f aca="false">IF($B64&gt;Input!$G$28,0,(-1)*($E64+$H64+$I64)*(Input!$C$9/100))</f>
        <v>-504.45451898208</v>
      </c>
      <c r="K64" s="69" t="n">
        <f aca="false">IF($B64&gt;Input!$G$28,0,(-1)*($E64+$H64+$I64)*(Input!$C$10/100))</f>
        <v>-248.191623339183</v>
      </c>
      <c r="L64" s="69" t="n">
        <f aca="false">$E64+$F64+$G64+$H64+$I64+$J64+$K64</f>
        <v>3869.58814027554</v>
      </c>
    </row>
    <row r="65" customFormat="false" ht="12.8" hidden="false" customHeight="false" outlineLevel="0" collapsed="false">
      <c r="A65" s="67" t="n">
        <v>61</v>
      </c>
      <c r="B65" s="68" t="n">
        <f aca="false">EOMONTH(Input!$C$7,A65)</f>
        <v>44773</v>
      </c>
      <c r="C65" s="67" t="n">
        <f aca="false">DATEDIF(Input!$G$23,$B65,"Y")</f>
        <v>43</v>
      </c>
      <c r="E65" s="69" t="n">
        <f aca="false">IF($B65&gt;Input!$G$28,0,Input!$G$24*(1+Input!$G$26/100)^(DATEDIF(Input!$C$7,$B65,"Y")))</f>
        <v>5520.404016</v>
      </c>
      <c r="F65" s="69" t="n">
        <f aca="false">-1*($E65*(Input!$C$11/100))</f>
        <v>-342.265048992</v>
      </c>
      <c r="G65" s="69" t="n">
        <f aca="false">-1*($E65*(Input!$C$12/100))</f>
        <v>-80.045858232</v>
      </c>
      <c r="H65" s="69" t="n">
        <f aca="false">IF($B65&gt;Input!$G$28,2*(Input!$G$27*(1+Input!$C$14/100)^(DATEDIF(Input!$C$7,$B65,"Y"))),(Input!$G$27*(1+Input!$C$14/100)^(DATEDIF(Input!$C$7,$B65,"Y"))))</f>
        <v>-255.0426655392</v>
      </c>
      <c r="I65" s="69" t="n">
        <f aca="false">IF($B65&gt;Input!$G$28,0,IF($E65*(Input!$G$32/100)&gt;(Input!$C$13/12),-1*(Input!$C$13/12),-1*$E65*(Input!$G$32/100)))</f>
        <v>-220.81616064</v>
      </c>
      <c r="J65" s="69" t="n">
        <f aca="false">IF($B65&gt;Input!$G$28,0,(-1)*($E65+$H65+$I65)*(Input!$C$9/100))</f>
        <v>-504.45451898208</v>
      </c>
      <c r="K65" s="69" t="n">
        <f aca="false">IF($B65&gt;Input!$G$28,0,(-1)*($E65+$H65+$I65)*(Input!$C$10/100))</f>
        <v>-248.191623339183</v>
      </c>
      <c r="L65" s="69" t="n">
        <f aca="false">$E65+$F65+$G65+$H65+$I65+$J65+$K65</f>
        <v>3869.58814027554</v>
      </c>
    </row>
    <row r="66" customFormat="false" ht="12.8" hidden="false" customHeight="false" outlineLevel="0" collapsed="false">
      <c r="A66" s="67" t="n">
        <v>62</v>
      </c>
      <c r="B66" s="68" t="n">
        <f aca="false">EOMONTH(Input!$C$7,A66)</f>
        <v>44804</v>
      </c>
      <c r="C66" s="67" t="n">
        <f aca="false">DATEDIF(Input!$G$23,$B66,"Y")</f>
        <v>43</v>
      </c>
      <c r="E66" s="69" t="n">
        <f aca="false">IF($B66&gt;Input!$G$28,0,Input!$G$24*(1+Input!$G$26/100)^(DATEDIF(Input!$C$7,$B66,"Y")))</f>
        <v>5520.404016</v>
      </c>
      <c r="F66" s="69" t="n">
        <f aca="false">-1*($E66*(Input!$C$11/100))</f>
        <v>-342.265048992</v>
      </c>
      <c r="G66" s="69" t="n">
        <f aca="false">-1*($E66*(Input!$C$12/100))</f>
        <v>-80.045858232</v>
      </c>
      <c r="H66" s="69" t="n">
        <f aca="false">IF($B66&gt;Input!$G$28,2*(Input!$G$27*(1+Input!$C$14/100)^(DATEDIF(Input!$C$7,$B66,"Y"))),(Input!$G$27*(1+Input!$C$14/100)^(DATEDIF(Input!$C$7,$B66,"Y"))))</f>
        <v>-255.0426655392</v>
      </c>
      <c r="I66" s="69" t="n">
        <f aca="false">IF($B66&gt;Input!$G$28,0,IF($E66*(Input!$G$32/100)&gt;(Input!$C$13/12),-1*(Input!$C$13/12),-1*$E66*(Input!$G$32/100)))</f>
        <v>-220.81616064</v>
      </c>
      <c r="J66" s="69" t="n">
        <f aca="false">IF($B66&gt;Input!$G$28,0,(-1)*($E66+$H66+$I66)*(Input!$C$9/100))</f>
        <v>-504.45451898208</v>
      </c>
      <c r="K66" s="69" t="n">
        <f aca="false">IF($B66&gt;Input!$G$28,0,(-1)*($E66+$H66+$I66)*(Input!$C$10/100))</f>
        <v>-248.191623339183</v>
      </c>
      <c r="L66" s="69" t="n">
        <f aca="false">$E66+$F66+$G66+$H66+$I66+$J66+$K66</f>
        <v>3869.58814027554</v>
      </c>
    </row>
    <row r="67" customFormat="false" ht="12.8" hidden="false" customHeight="false" outlineLevel="0" collapsed="false">
      <c r="A67" s="67" t="n">
        <v>63</v>
      </c>
      <c r="B67" s="68" t="n">
        <f aca="false">EOMONTH(Input!$C$7,A67)</f>
        <v>44834</v>
      </c>
      <c r="C67" s="67" t="n">
        <f aca="false">DATEDIF(Input!$G$23,$B67,"Y")</f>
        <v>43</v>
      </c>
      <c r="E67" s="69" t="n">
        <f aca="false">IF($B67&gt;Input!$G$28,0,Input!$G$24*(1+Input!$G$26/100)^(DATEDIF(Input!$C$7,$B67,"Y")))</f>
        <v>5520.404016</v>
      </c>
      <c r="F67" s="69" t="n">
        <f aca="false">-1*($E67*(Input!$C$11/100))</f>
        <v>-342.265048992</v>
      </c>
      <c r="G67" s="69" t="n">
        <f aca="false">-1*($E67*(Input!$C$12/100))</f>
        <v>-80.045858232</v>
      </c>
      <c r="H67" s="69" t="n">
        <f aca="false">IF($B67&gt;Input!$G$28,2*(Input!$G$27*(1+Input!$C$14/100)^(DATEDIF(Input!$C$7,$B67,"Y"))),(Input!$G$27*(1+Input!$C$14/100)^(DATEDIF(Input!$C$7,$B67,"Y"))))</f>
        <v>-255.0426655392</v>
      </c>
      <c r="I67" s="69" t="n">
        <f aca="false">IF($B67&gt;Input!$G$28,0,IF($E67*(Input!$G$32/100)&gt;(Input!$C$13/12),-1*(Input!$C$13/12),-1*$E67*(Input!$G$32/100)))</f>
        <v>-220.81616064</v>
      </c>
      <c r="J67" s="69" t="n">
        <f aca="false">IF($B67&gt;Input!$G$28,0,(-1)*($E67+$H67+$I67)*(Input!$C$9/100))</f>
        <v>-504.45451898208</v>
      </c>
      <c r="K67" s="69" t="n">
        <f aca="false">IF($B67&gt;Input!$G$28,0,(-1)*($E67+$H67+$I67)*(Input!$C$10/100))</f>
        <v>-248.191623339183</v>
      </c>
      <c r="L67" s="69" t="n">
        <f aca="false">$E67+$F67+$G67+$H67+$I67+$J67+$K67</f>
        <v>3869.58814027554</v>
      </c>
    </row>
    <row r="68" customFormat="false" ht="12.8" hidden="false" customHeight="false" outlineLevel="0" collapsed="false">
      <c r="A68" s="67" t="n">
        <v>64</v>
      </c>
      <c r="B68" s="68" t="n">
        <f aca="false">EOMONTH(Input!$C$7,A68)</f>
        <v>44865</v>
      </c>
      <c r="C68" s="67" t="n">
        <f aca="false">DATEDIF(Input!$G$23,$B68,"Y")</f>
        <v>44</v>
      </c>
      <c r="E68" s="69" t="n">
        <f aca="false">IF($B68&gt;Input!$G$28,0,Input!$G$24*(1+Input!$G$26/100)^(DATEDIF(Input!$C$7,$B68,"Y")))</f>
        <v>5520.404016</v>
      </c>
      <c r="F68" s="69" t="n">
        <f aca="false">-1*($E68*(Input!$C$11/100))</f>
        <v>-342.265048992</v>
      </c>
      <c r="G68" s="69" t="n">
        <f aca="false">-1*($E68*(Input!$C$12/100))</f>
        <v>-80.045858232</v>
      </c>
      <c r="H68" s="69" t="n">
        <f aca="false">IF($B68&gt;Input!$G$28,2*(Input!$G$27*(1+Input!$C$14/100)^(DATEDIF(Input!$C$7,$B68,"Y"))),(Input!$G$27*(1+Input!$C$14/100)^(DATEDIF(Input!$C$7,$B68,"Y"))))</f>
        <v>-255.0426655392</v>
      </c>
      <c r="I68" s="69" t="n">
        <f aca="false">IF($B68&gt;Input!$G$28,0,IF($E68*(Input!$G$32/100)&gt;(Input!$C$13/12),-1*(Input!$C$13/12),-1*$E68*(Input!$G$32/100)))</f>
        <v>-220.81616064</v>
      </c>
      <c r="J68" s="69" t="n">
        <f aca="false">IF($B68&gt;Input!$G$28,0,(-1)*($E68+$H68+$I68)*(Input!$C$9/100))</f>
        <v>-504.45451898208</v>
      </c>
      <c r="K68" s="69" t="n">
        <f aca="false">IF($B68&gt;Input!$G$28,0,(-1)*($E68+$H68+$I68)*(Input!$C$10/100))</f>
        <v>-248.191623339183</v>
      </c>
      <c r="L68" s="69" t="n">
        <f aca="false">$E68+$F68+$G68+$H68+$I68+$J68+$K68</f>
        <v>3869.58814027554</v>
      </c>
    </row>
    <row r="69" customFormat="false" ht="12.8" hidden="false" customHeight="false" outlineLevel="0" collapsed="false">
      <c r="A69" s="67" t="n">
        <v>65</v>
      </c>
      <c r="B69" s="68" t="n">
        <f aca="false">EOMONTH(Input!$C$7,A69)</f>
        <v>44895</v>
      </c>
      <c r="C69" s="67" t="n">
        <f aca="false">DATEDIF(Input!$G$23,$B69,"Y")</f>
        <v>44</v>
      </c>
      <c r="E69" s="69" t="n">
        <f aca="false">IF($B69&gt;Input!$G$28,0,Input!$G$24*(1+Input!$G$26/100)^(DATEDIF(Input!$C$7,$B69,"Y")))</f>
        <v>5520.404016</v>
      </c>
      <c r="F69" s="69" t="n">
        <f aca="false">-1*($E69*(Input!$C$11/100))</f>
        <v>-342.265048992</v>
      </c>
      <c r="G69" s="69" t="n">
        <f aca="false">-1*($E69*(Input!$C$12/100))</f>
        <v>-80.045858232</v>
      </c>
      <c r="H69" s="69" t="n">
        <f aca="false">IF($B69&gt;Input!$G$28,2*(Input!$G$27*(1+Input!$C$14/100)^(DATEDIF(Input!$C$7,$B69,"Y"))),(Input!$G$27*(1+Input!$C$14/100)^(DATEDIF(Input!$C$7,$B69,"Y"))))</f>
        <v>-255.0426655392</v>
      </c>
      <c r="I69" s="69" t="n">
        <f aca="false">IF($B69&gt;Input!$G$28,0,IF($E69*(Input!$G$32/100)&gt;(Input!$C$13/12),-1*(Input!$C$13/12),-1*$E69*(Input!$G$32/100)))</f>
        <v>-220.81616064</v>
      </c>
      <c r="J69" s="69" t="n">
        <f aca="false">IF($B69&gt;Input!$G$28,0,(-1)*($E69+$H69+$I69)*(Input!$C$9/100))</f>
        <v>-504.45451898208</v>
      </c>
      <c r="K69" s="69" t="n">
        <f aca="false">IF($B69&gt;Input!$G$28,0,(-1)*($E69+$H69+$I69)*(Input!$C$10/100))</f>
        <v>-248.191623339183</v>
      </c>
      <c r="L69" s="69" t="n">
        <f aca="false">$E69+$F69+$G69+$H69+$I69+$J69+$K69</f>
        <v>3869.58814027554</v>
      </c>
    </row>
    <row r="70" customFormat="false" ht="12.8" hidden="false" customHeight="false" outlineLevel="0" collapsed="false">
      <c r="A70" s="67" t="n">
        <v>66</v>
      </c>
      <c r="B70" s="68" t="n">
        <f aca="false">EOMONTH(Input!$C$7,A70)</f>
        <v>44926</v>
      </c>
      <c r="C70" s="67" t="n">
        <f aca="false">DATEDIF(Input!$G$23,$B70,"Y")</f>
        <v>44</v>
      </c>
      <c r="E70" s="69" t="n">
        <f aca="false">IF($B70&gt;Input!$G$28,0,Input!$G$24*(1+Input!$G$26/100)^(DATEDIF(Input!$C$7,$B70,"Y")))</f>
        <v>5520.404016</v>
      </c>
      <c r="F70" s="69" t="n">
        <f aca="false">-1*($E70*(Input!$C$11/100))</f>
        <v>-342.265048992</v>
      </c>
      <c r="G70" s="69" t="n">
        <f aca="false">-1*($E70*(Input!$C$12/100))</f>
        <v>-80.045858232</v>
      </c>
      <c r="H70" s="69" t="n">
        <f aca="false">IF($B70&gt;Input!$G$28,2*(Input!$G$27*(1+Input!$C$14/100)^(DATEDIF(Input!$C$7,$B70,"Y"))),(Input!$G$27*(1+Input!$C$14/100)^(DATEDIF(Input!$C$7,$B70,"Y"))))</f>
        <v>-255.0426655392</v>
      </c>
      <c r="I70" s="69" t="n">
        <f aca="false">IF($B70&gt;Input!$G$28,0,IF($E70*(Input!$G$32/100)&gt;(Input!$C$13/12),-1*(Input!$C$13/12),-1*$E70*(Input!$G$32/100)))</f>
        <v>-220.81616064</v>
      </c>
      <c r="J70" s="69" t="n">
        <f aca="false">IF($B70&gt;Input!$G$28,0,(-1)*($E70+$H70+$I70)*(Input!$C$9/100))</f>
        <v>-504.45451898208</v>
      </c>
      <c r="K70" s="69" t="n">
        <f aca="false">IF($B70&gt;Input!$G$28,0,(-1)*($E70+$H70+$I70)*(Input!$C$10/100))</f>
        <v>-248.191623339183</v>
      </c>
      <c r="L70" s="69" t="n">
        <f aca="false">$E70+$F70+$G70+$H70+$I70+$J70+$K70</f>
        <v>3869.58814027554</v>
      </c>
    </row>
    <row r="71" customFormat="false" ht="12.8" hidden="false" customHeight="false" outlineLevel="0" collapsed="false">
      <c r="A71" s="67" t="n">
        <v>67</v>
      </c>
      <c r="B71" s="68" t="n">
        <f aca="false">EOMONTH(Input!$C$7,A71)</f>
        <v>44957</v>
      </c>
      <c r="C71" s="67" t="n">
        <f aca="false">DATEDIF(Input!$G$23,$B71,"Y")</f>
        <v>44</v>
      </c>
      <c r="E71" s="69" t="n">
        <f aca="false">IF($B71&gt;Input!$G$28,0,Input!$G$24*(1+Input!$G$26/100)^(DATEDIF(Input!$C$7,$B71,"Y")))</f>
        <v>5520.404016</v>
      </c>
      <c r="F71" s="69" t="n">
        <f aca="false">-1*($E71*(Input!$C$11/100))</f>
        <v>-342.265048992</v>
      </c>
      <c r="G71" s="69" t="n">
        <f aca="false">-1*($E71*(Input!$C$12/100))</f>
        <v>-80.045858232</v>
      </c>
      <c r="H71" s="69" t="n">
        <f aca="false">IF($B71&gt;Input!$G$28,2*(Input!$G$27*(1+Input!$C$14/100)^(DATEDIF(Input!$C$7,$B71,"Y"))),(Input!$G$27*(1+Input!$C$14/100)^(DATEDIF(Input!$C$7,$B71,"Y"))))</f>
        <v>-255.0426655392</v>
      </c>
      <c r="I71" s="69" t="n">
        <f aca="false">IF($B71&gt;Input!$G$28,0,IF($E71*(Input!$G$32/100)&gt;(Input!$C$13/12),-1*(Input!$C$13/12),-1*$E71*(Input!$G$32/100)))</f>
        <v>-220.81616064</v>
      </c>
      <c r="J71" s="69" t="n">
        <f aca="false">IF($B71&gt;Input!$G$28,0,(-1)*($E71+$H71+$I71)*(Input!$C$9/100))</f>
        <v>-504.45451898208</v>
      </c>
      <c r="K71" s="69" t="n">
        <f aca="false">IF($B71&gt;Input!$G$28,0,(-1)*($E71+$H71+$I71)*(Input!$C$10/100))</f>
        <v>-248.191623339183</v>
      </c>
      <c r="L71" s="69" t="n">
        <f aca="false">$E71+$F71+$G71+$H71+$I71+$J71+$K71</f>
        <v>3869.58814027554</v>
      </c>
    </row>
    <row r="72" customFormat="false" ht="12.8" hidden="false" customHeight="false" outlineLevel="0" collapsed="false">
      <c r="A72" s="67" t="n">
        <v>68</v>
      </c>
      <c r="B72" s="68" t="n">
        <f aca="false">EOMONTH(Input!$C$7,A72)</f>
        <v>44985</v>
      </c>
      <c r="C72" s="67" t="n">
        <f aca="false">DATEDIF(Input!$G$23,$B72,"Y")</f>
        <v>44</v>
      </c>
      <c r="E72" s="69" t="n">
        <f aca="false">IF($B72&gt;Input!$G$28,0,Input!$G$24*(1+Input!$G$26/100)^(DATEDIF(Input!$C$7,$B72,"Y")))</f>
        <v>5520.404016</v>
      </c>
      <c r="F72" s="69" t="n">
        <f aca="false">-1*($E72*(Input!$C$11/100))</f>
        <v>-342.265048992</v>
      </c>
      <c r="G72" s="69" t="n">
        <f aca="false">-1*($E72*(Input!$C$12/100))</f>
        <v>-80.045858232</v>
      </c>
      <c r="H72" s="69" t="n">
        <f aca="false">IF($B72&gt;Input!$G$28,2*(Input!$G$27*(1+Input!$C$14/100)^(DATEDIF(Input!$C$7,$B72,"Y"))),(Input!$G$27*(1+Input!$C$14/100)^(DATEDIF(Input!$C$7,$B72,"Y"))))</f>
        <v>-255.0426655392</v>
      </c>
      <c r="I72" s="69" t="n">
        <f aca="false">IF($B72&gt;Input!$G$28,0,IF($E72*(Input!$G$32/100)&gt;(Input!$C$13/12),-1*(Input!$C$13/12),-1*$E72*(Input!$G$32/100)))</f>
        <v>-220.81616064</v>
      </c>
      <c r="J72" s="69" t="n">
        <f aca="false">IF($B72&gt;Input!$G$28,0,(-1)*($E72+$H72+$I72)*(Input!$C$9/100))</f>
        <v>-504.45451898208</v>
      </c>
      <c r="K72" s="69" t="n">
        <f aca="false">IF($B72&gt;Input!$G$28,0,(-1)*($E72+$H72+$I72)*(Input!$C$10/100))</f>
        <v>-248.191623339183</v>
      </c>
      <c r="L72" s="69" t="n">
        <f aca="false">$E72+$F72+$G72+$H72+$I72+$J72+$K72</f>
        <v>3869.58814027554</v>
      </c>
    </row>
    <row r="73" customFormat="false" ht="12.8" hidden="false" customHeight="false" outlineLevel="0" collapsed="false">
      <c r="A73" s="67" t="n">
        <v>69</v>
      </c>
      <c r="B73" s="68" t="n">
        <f aca="false">EOMONTH(Input!$C$7,A73)</f>
        <v>45016</v>
      </c>
      <c r="C73" s="67" t="n">
        <f aca="false">DATEDIF(Input!$G$23,$B73,"Y")</f>
        <v>44</v>
      </c>
      <c r="E73" s="69" t="n">
        <f aca="false">IF($B73&gt;Input!$G$28,0,Input!$G$24*(1+Input!$G$26/100)^(DATEDIF(Input!$C$7,$B73,"Y")))</f>
        <v>5520.404016</v>
      </c>
      <c r="F73" s="69" t="n">
        <f aca="false">-1*($E73*(Input!$C$11/100))</f>
        <v>-342.265048992</v>
      </c>
      <c r="G73" s="69" t="n">
        <f aca="false">-1*($E73*(Input!$C$12/100))</f>
        <v>-80.045858232</v>
      </c>
      <c r="H73" s="69" t="n">
        <f aca="false">IF($B73&gt;Input!$G$28,2*(Input!$G$27*(1+Input!$C$14/100)^(DATEDIF(Input!$C$7,$B73,"Y"))),(Input!$G$27*(1+Input!$C$14/100)^(DATEDIF(Input!$C$7,$B73,"Y"))))</f>
        <v>-255.0426655392</v>
      </c>
      <c r="I73" s="69" t="n">
        <f aca="false">IF($B73&gt;Input!$G$28,0,IF($E73*(Input!$G$32/100)&gt;(Input!$C$13/12),-1*(Input!$C$13/12),-1*$E73*(Input!$G$32/100)))</f>
        <v>-220.81616064</v>
      </c>
      <c r="J73" s="69" t="n">
        <f aca="false">IF($B73&gt;Input!$G$28,0,(-1)*($E73+$H73+$I73)*(Input!$C$9/100))</f>
        <v>-504.45451898208</v>
      </c>
      <c r="K73" s="69" t="n">
        <f aca="false">IF($B73&gt;Input!$G$28,0,(-1)*($E73+$H73+$I73)*(Input!$C$10/100))</f>
        <v>-248.191623339183</v>
      </c>
      <c r="L73" s="69" t="n">
        <f aca="false">$E73+$F73+$G73+$H73+$I73+$J73+$K73</f>
        <v>3869.58814027554</v>
      </c>
    </row>
    <row r="74" customFormat="false" ht="12.8" hidden="false" customHeight="false" outlineLevel="0" collapsed="false">
      <c r="A74" s="67" t="n">
        <v>70</v>
      </c>
      <c r="B74" s="68" t="n">
        <f aca="false">EOMONTH(Input!$C$7,A74)</f>
        <v>45046</v>
      </c>
      <c r="C74" s="67" t="n">
        <f aca="false">DATEDIF(Input!$G$23,$B74,"Y")</f>
        <v>44</v>
      </c>
      <c r="E74" s="69" t="n">
        <f aca="false">IF($B74&gt;Input!$G$28,0,Input!$G$24*(1+Input!$G$26/100)^(DATEDIF(Input!$C$7,$B74,"Y")))</f>
        <v>5520.404016</v>
      </c>
      <c r="F74" s="69" t="n">
        <f aca="false">-1*($E74*(Input!$C$11/100))</f>
        <v>-342.265048992</v>
      </c>
      <c r="G74" s="69" t="n">
        <f aca="false">-1*($E74*(Input!$C$12/100))</f>
        <v>-80.045858232</v>
      </c>
      <c r="H74" s="69" t="n">
        <f aca="false">IF($B74&gt;Input!$G$28,2*(Input!$G$27*(1+Input!$C$14/100)^(DATEDIF(Input!$C$7,$B74,"Y"))),(Input!$G$27*(1+Input!$C$14/100)^(DATEDIF(Input!$C$7,$B74,"Y"))))</f>
        <v>-255.0426655392</v>
      </c>
      <c r="I74" s="69" t="n">
        <f aca="false">IF($B74&gt;Input!$G$28,0,IF($E74*(Input!$G$32/100)&gt;(Input!$C$13/12),-1*(Input!$C$13/12),-1*$E74*(Input!$G$32/100)))</f>
        <v>-220.81616064</v>
      </c>
      <c r="J74" s="69" t="n">
        <f aca="false">IF($B74&gt;Input!$G$28,0,(-1)*($E74+$H74+$I74)*(Input!$C$9/100))</f>
        <v>-504.45451898208</v>
      </c>
      <c r="K74" s="69" t="n">
        <f aca="false">IF($B74&gt;Input!$G$28,0,(-1)*($E74+$H74+$I74)*(Input!$C$10/100))</f>
        <v>-248.191623339183</v>
      </c>
      <c r="L74" s="69" t="n">
        <f aca="false">$E74+$F74+$G74+$H74+$I74+$J74+$K74</f>
        <v>3869.58814027554</v>
      </c>
    </row>
    <row r="75" customFormat="false" ht="12.8" hidden="false" customHeight="false" outlineLevel="0" collapsed="false">
      <c r="A75" s="67" t="n">
        <v>71</v>
      </c>
      <c r="B75" s="68" t="n">
        <f aca="false">EOMONTH(Input!$C$7,A75)</f>
        <v>45077</v>
      </c>
      <c r="C75" s="67" t="n">
        <f aca="false">DATEDIF(Input!$G$23,$B75,"Y")</f>
        <v>44</v>
      </c>
      <c r="E75" s="69" t="n">
        <f aca="false">IF($B75&gt;Input!$G$28,0,Input!$G$24*(1+Input!$G$26/100)^(DATEDIF(Input!$C$7,$B75,"Y")))</f>
        <v>5520.404016</v>
      </c>
      <c r="F75" s="69" t="n">
        <f aca="false">-1*($E75*(Input!$C$11/100))</f>
        <v>-342.265048992</v>
      </c>
      <c r="G75" s="69" t="n">
        <f aca="false">-1*($E75*(Input!$C$12/100))</f>
        <v>-80.045858232</v>
      </c>
      <c r="H75" s="69" t="n">
        <f aca="false">IF($B75&gt;Input!$G$28,2*(Input!$G$27*(1+Input!$C$14/100)^(DATEDIF(Input!$C$7,$B75,"Y"))),(Input!$G$27*(1+Input!$C$14/100)^(DATEDIF(Input!$C$7,$B75,"Y"))))</f>
        <v>-255.0426655392</v>
      </c>
      <c r="I75" s="69" t="n">
        <f aca="false">IF($B75&gt;Input!$G$28,0,IF($E75*(Input!$G$32/100)&gt;(Input!$C$13/12),-1*(Input!$C$13/12),-1*$E75*(Input!$G$32/100)))</f>
        <v>-220.81616064</v>
      </c>
      <c r="J75" s="69" t="n">
        <f aca="false">IF($B75&gt;Input!$G$28,0,(-1)*($E75+$H75+$I75)*(Input!$C$9/100))</f>
        <v>-504.45451898208</v>
      </c>
      <c r="K75" s="69" t="n">
        <f aca="false">IF($B75&gt;Input!$G$28,0,(-1)*($E75+$H75+$I75)*(Input!$C$10/100))</f>
        <v>-248.191623339183</v>
      </c>
      <c r="L75" s="69" t="n">
        <f aca="false">$E75+$F75+$G75+$H75+$I75+$J75+$K75</f>
        <v>3869.58814027554</v>
      </c>
    </row>
    <row r="76" customFormat="false" ht="12.8" hidden="false" customHeight="false" outlineLevel="0" collapsed="false">
      <c r="A76" s="67" t="n">
        <v>72</v>
      </c>
      <c r="B76" s="68" t="n">
        <f aca="false">EOMONTH(Input!$C$7,A76)</f>
        <v>45107</v>
      </c>
      <c r="C76" s="67" t="n">
        <f aca="false">DATEDIF(Input!$G$23,$B76,"Y")</f>
        <v>44</v>
      </c>
      <c r="E76" s="69" t="n">
        <f aca="false">IF($B76&gt;Input!$G$28,0,Input!$G$24*(1+Input!$G$26/100)^(DATEDIF(Input!$C$7,$B76,"Y")))</f>
        <v>5630.81209632</v>
      </c>
      <c r="F76" s="69" t="n">
        <f aca="false">-1*($E76*(Input!$C$11/100))</f>
        <v>-349.11034997184</v>
      </c>
      <c r="G76" s="69" t="n">
        <f aca="false">-1*($E76*(Input!$C$12/100))</f>
        <v>-81.64677539664</v>
      </c>
      <c r="H76" s="69" t="n">
        <f aca="false">IF($B76&gt;Input!$G$28,2*(Input!$G$27*(1+Input!$C$14/100)^(DATEDIF(Input!$C$7,$B76,"Y"))),(Input!$G$27*(1+Input!$C$14/100)^(DATEDIF(Input!$C$7,$B76,"Y"))))</f>
        <v>-260.143518849984</v>
      </c>
      <c r="I76" s="69" t="n">
        <f aca="false">IF($B76&gt;Input!$G$28,0,IF($E76*(Input!$G$32/100)&gt;(Input!$C$13/12),-1*(Input!$C$13/12),-1*$E76*(Input!$G$32/100)))</f>
        <v>-225.2324838528</v>
      </c>
      <c r="J76" s="69" t="n">
        <f aca="false">IF($B76&gt;Input!$G$28,0,(-1)*($E76+$H76+$I76)*(Input!$C$9/100))</f>
        <v>-514.543609361722</v>
      </c>
      <c r="K76" s="69" t="n">
        <f aca="false">IF($B76&gt;Input!$G$28,0,(-1)*($E76+$H76+$I76)*(Input!$C$10/100))</f>
        <v>-253.155455805967</v>
      </c>
      <c r="L76" s="69" t="n">
        <f aca="false">$E76+$F76+$G76+$H76+$I76+$J76+$K76</f>
        <v>3946.97990308105</v>
      </c>
    </row>
    <row r="77" customFormat="false" ht="12.8" hidden="false" customHeight="false" outlineLevel="0" collapsed="false">
      <c r="A77" s="67" t="n">
        <v>73</v>
      </c>
      <c r="B77" s="68" t="n">
        <f aca="false">EOMONTH(Input!$C$7,A77)</f>
        <v>45138</v>
      </c>
      <c r="C77" s="67" t="n">
        <f aca="false">DATEDIF(Input!$G$23,$B77,"Y")</f>
        <v>44</v>
      </c>
      <c r="E77" s="69" t="n">
        <f aca="false">IF($B77&gt;Input!$G$28,0,Input!$G$24*(1+Input!$G$26/100)^(DATEDIF(Input!$C$7,$B77,"Y")))</f>
        <v>5630.81209632</v>
      </c>
      <c r="F77" s="69" t="n">
        <f aca="false">-1*($E77*(Input!$C$11/100))</f>
        <v>-349.11034997184</v>
      </c>
      <c r="G77" s="69" t="n">
        <f aca="false">-1*($E77*(Input!$C$12/100))</f>
        <v>-81.64677539664</v>
      </c>
      <c r="H77" s="69" t="n">
        <f aca="false">IF($B77&gt;Input!$G$28,2*(Input!$G$27*(1+Input!$C$14/100)^(DATEDIF(Input!$C$7,$B77,"Y"))),(Input!$G$27*(1+Input!$C$14/100)^(DATEDIF(Input!$C$7,$B77,"Y"))))</f>
        <v>-260.143518849984</v>
      </c>
      <c r="I77" s="69" t="n">
        <f aca="false">IF($B77&gt;Input!$G$28,0,IF($E77*(Input!$G$32/100)&gt;(Input!$C$13/12),-1*(Input!$C$13/12),-1*$E77*(Input!$G$32/100)))</f>
        <v>-225.2324838528</v>
      </c>
      <c r="J77" s="69" t="n">
        <f aca="false">IF($B77&gt;Input!$G$28,0,(-1)*($E77+$H77+$I77)*(Input!$C$9/100))</f>
        <v>-514.543609361722</v>
      </c>
      <c r="K77" s="69" t="n">
        <f aca="false">IF($B77&gt;Input!$G$28,0,(-1)*($E77+$H77+$I77)*(Input!$C$10/100))</f>
        <v>-253.155455805967</v>
      </c>
      <c r="L77" s="69" t="n">
        <f aca="false">$E77+$F77+$G77+$H77+$I77+$J77+$K77</f>
        <v>3946.97990308105</v>
      </c>
    </row>
    <row r="78" customFormat="false" ht="12.8" hidden="false" customHeight="false" outlineLevel="0" collapsed="false">
      <c r="A78" s="67" t="n">
        <v>74</v>
      </c>
      <c r="B78" s="68" t="n">
        <f aca="false">EOMONTH(Input!$C$7,A78)</f>
        <v>45169</v>
      </c>
      <c r="C78" s="67" t="n">
        <f aca="false">DATEDIF(Input!$G$23,$B78,"Y")</f>
        <v>44</v>
      </c>
      <c r="E78" s="69" t="n">
        <f aca="false">IF($B78&gt;Input!$G$28,0,Input!$G$24*(1+Input!$G$26/100)^(DATEDIF(Input!$C$7,$B78,"Y")))</f>
        <v>5630.81209632</v>
      </c>
      <c r="F78" s="69" t="n">
        <f aca="false">-1*($E78*(Input!$C$11/100))</f>
        <v>-349.11034997184</v>
      </c>
      <c r="G78" s="69" t="n">
        <f aca="false">-1*($E78*(Input!$C$12/100))</f>
        <v>-81.64677539664</v>
      </c>
      <c r="H78" s="69" t="n">
        <f aca="false">IF($B78&gt;Input!$G$28,2*(Input!$G$27*(1+Input!$C$14/100)^(DATEDIF(Input!$C$7,$B78,"Y"))),(Input!$G$27*(1+Input!$C$14/100)^(DATEDIF(Input!$C$7,$B78,"Y"))))</f>
        <v>-260.143518849984</v>
      </c>
      <c r="I78" s="69" t="n">
        <f aca="false">IF($B78&gt;Input!$G$28,0,IF($E78*(Input!$G$32/100)&gt;(Input!$C$13/12),-1*(Input!$C$13/12),-1*$E78*(Input!$G$32/100)))</f>
        <v>-225.2324838528</v>
      </c>
      <c r="J78" s="69" t="n">
        <f aca="false">IF($B78&gt;Input!$G$28,0,(-1)*($E78+$H78+$I78)*(Input!$C$9/100))</f>
        <v>-514.543609361722</v>
      </c>
      <c r="K78" s="69" t="n">
        <f aca="false">IF($B78&gt;Input!$G$28,0,(-1)*($E78+$H78+$I78)*(Input!$C$10/100))</f>
        <v>-253.155455805967</v>
      </c>
      <c r="L78" s="69" t="n">
        <f aca="false">$E78+$F78+$G78+$H78+$I78+$J78+$K78</f>
        <v>3946.97990308105</v>
      </c>
    </row>
    <row r="79" customFormat="false" ht="12.8" hidden="false" customHeight="false" outlineLevel="0" collapsed="false">
      <c r="A79" s="67" t="n">
        <v>75</v>
      </c>
      <c r="B79" s="68" t="n">
        <f aca="false">EOMONTH(Input!$C$7,A79)</f>
        <v>45199</v>
      </c>
      <c r="C79" s="67" t="n">
        <f aca="false">DATEDIF(Input!$G$23,$B79,"Y")</f>
        <v>44</v>
      </c>
      <c r="E79" s="69" t="n">
        <f aca="false">IF($B79&gt;Input!$G$28,0,Input!$G$24*(1+Input!$G$26/100)^(DATEDIF(Input!$C$7,$B79,"Y")))</f>
        <v>5630.81209632</v>
      </c>
      <c r="F79" s="69" t="n">
        <f aca="false">-1*($E79*(Input!$C$11/100))</f>
        <v>-349.11034997184</v>
      </c>
      <c r="G79" s="69" t="n">
        <f aca="false">-1*($E79*(Input!$C$12/100))</f>
        <v>-81.64677539664</v>
      </c>
      <c r="H79" s="69" t="n">
        <f aca="false">IF($B79&gt;Input!$G$28,2*(Input!$G$27*(1+Input!$C$14/100)^(DATEDIF(Input!$C$7,$B79,"Y"))),(Input!$G$27*(1+Input!$C$14/100)^(DATEDIF(Input!$C$7,$B79,"Y"))))</f>
        <v>-260.143518849984</v>
      </c>
      <c r="I79" s="69" t="n">
        <f aca="false">IF($B79&gt;Input!$G$28,0,IF($E79*(Input!$G$32/100)&gt;(Input!$C$13/12),-1*(Input!$C$13/12),-1*$E79*(Input!$G$32/100)))</f>
        <v>-225.2324838528</v>
      </c>
      <c r="J79" s="69" t="n">
        <f aca="false">IF($B79&gt;Input!$G$28,0,(-1)*($E79+$H79+$I79)*(Input!$C$9/100))</f>
        <v>-514.543609361722</v>
      </c>
      <c r="K79" s="69" t="n">
        <f aca="false">IF($B79&gt;Input!$G$28,0,(-1)*($E79+$H79+$I79)*(Input!$C$10/100))</f>
        <v>-253.155455805967</v>
      </c>
      <c r="L79" s="69" t="n">
        <f aca="false">$E79+$F79+$G79+$H79+$I79+$J79+$K79</f>
        <v>3946.97990308105</v>
      </c>
    </row>
    <row r="80" customFormat="false" ht="12.8" hidden="false" customHeight="false" outlineLevel="0" collapsed="false">
      <c r="A80" s="67" t="n">
        <v>76</v>
      </c>
      <c r="B80" s="68" t="n">
        <f aca="false">EOMONTH(Input!$C$7,A80)</f>
        <v>45230</v>
      </c>
      <c r="C80" s="67" t="n">
        <f aca="false">DATEDIF(Input!$G$23,$B80,"Y")</f>
        <v>45</v>
      </c>
      <c r="E80" s="69" t="n">
        <f aca="false">IF($B80&gt;Input!$G$28,0,Input!$G$24*(1+Input!$G$26/100)^(DATEDIF(Input!$C$7,$B80,"Y")))</f>
        <v>5630.81209632</v>
      </c>
      <c r="F80" s="69" t="n">
        <f aca="false">-1*($E80*(Input!$C$11/100))</f>
        <v>-349.11034997184</v>
      </c>
      <c r="G80" s="69" t="n">
        <f aca="false">-1*($E80*(Input!$C$12/100))</f>
        <v>-81.64677539664</v>
      </c>
      <c r="H80" s="69" t="n">
        <f aca="false">IF($B80&gt;Input!$G$28,2*(Input!$G$27*(1+Input!$C$14/100)^(DATEDIF(Input!$C$7,$B80,"Y"))),(Input!$G$27*(1+Input!$C$14/100)^(DATEDIF(Input!$C$7,$B80,"Y"))))</f>
        <v>-260.143518849984</v>
      </c>
      <c r="I80" s="69" t="n">
        <f aca="false">IF($B80&gt;Input!$G$28,0,IF($E80*(Input!$G$32/100)&gt;(Input!$C$13/12),-1*(Input!$C$13/12),-1*$E80*(Input!$G$32/100)))</f>
        <v>-225.2324838528</v>
      </c>
      <c r="J80" s="69" t="n">
        <f aca="false">IF($B80&gt;Input!$G$28,0,(-1)*($E80+$H80+$I80)*(Input!$C$9/100))</f>
        <v>-514.543609361722</v>
      </c>
      <c r="K80" s="69" t="n">
        <f aca="false">IF($B80&gt;Input!$G$28,0,(-1)*($E80+$H80+$I80)*(Input!$C$10/100))</f>
        <v>-253.155455805967</v>
      </c>
      <c r="L80" s="69" t="n">
        <f aca="false">$E80+$F80+$G80+$H80+$I80+$J80+$K80</f>
        <v>3946.97990308105</v>
      </c>
    </row>
    <row r="81" customFormat="false" ht="12.8" hidden="false" customHeight="false" outlineLevel="0" collapsed="false">
      <c r="A81" s="67" t="n">
        <v>77</v>
      </c>
      <c r="B81" s="68" t="n">
        <f aca="false">EOMONTH(Input!$C$7,A81)</f>
        <v>45260</v>
      </c>
      <c r="C81" s="67" t="n">
        <f aca="false">DATEDIF(Input!$G$23,$B81,"Y")</f>
        <v>45</v>
      </c>
      <c r="E81" s="69" t="n">
        <f aca="false">IF($B81&gt;Input!$G$28,0,Input!$G$24*(1+Input!$G$26/100)^(DATEDIF(Input!$C$7,$B81,"Y")))</f>
        <v>5630.81209632</v>
      </c>
      <c r="F81" s="69" t="n">
        <f aca="false">-1*($E81*(Input!$C$11/100))</f>
        <v>-349.11034997184</v>
      </c>
      <c r="G81" s="69" t="n">
        <f aca="false">-1*($E81*(Input!$C$12/100))</f>
        <v>-81.64677539664</v>
      </c>
      <c r="H81" s="69" t="n">
        <f aca="false">IF($B81&gt;Input!$G$28,2*(Input!$G$27*(1+Input!$C$14/100)^(DATEDIF(Input!$C$7,$B81,"Y"))),(Input!$G$27*(1+Input!$C$14/100)^(DATEDIF(Input!$C$7,$B81,"Y"))))</f>
        <v>-260.143518849984</v>
      </c>
      <c r="I81" s="69" t="n">
        <f aca="false">IF($B81&gt;Input!$G$28,0,IF($E81*(Input!$G$32/100)&gt;(Input!$C$13/12),-1*(Input!$C$13/12),-1*$E81*(Input!$G$32/100)))</f>
        <v>-225.2324838528</v>
      </c>
      <c r="J81" s="69" t="n">
        <f aca="false">IF($B81&gt;Input!$G$28,0,(-1)*($E81+$H81+$I81)*(Input!$C$9/100))</f>
        <v>-514.543609361722</v>
      </c>
      <c r="K81" s="69" t="n">
        <f aca="false">IF($B81&gt;Input!$G$28,0,(-1)*($E81+$H81+$I81)*(Input!$C$10/100))</f>
        <v>-253.155455805967</v>
      </c>
      <c r="L81" s="69" t="n">
        <f aca="false">$E81+$F81+$G81+$H81+$I81+$J81+$K81</f>
        <v>3946.97990308105</v>
      </c>
    </row>
    <row r="82" customFormat="false" ht="12.8" hidden="false" customHeight="false" outlineLevel="0" collapsed="false">
      <c r="A82" s="67" t="n">
        <v>78</v>
      </c>
      <c r="B82" s="68" t="n">
        <f aca="false">EOMONTH(Input!$C$7,A82)</f>
        <v>45291</v>
      </c>
      <c r="C82" s="67" t="n">
        <f aca="false">DATEDIF(Input!$G$23,$B82,"Y")</f>
        <v>45</v>
      </c>
      <c r="E82" s="69" t="n">
        <f aca="false">IF($B82&gt;Input!$G$28,0,Input!$G$24*(1+Input!$G$26/100)^(DATEDIF(Input!$C$7,$B82,"Y")))</f>
        <v>5630.81209632</v>
      </c>
      <c r="F82" s="69" t="n">
        <f aca="false">-1*($E82*(Input!$C$11/100))</f>
        <v>-349.11034997184</v>
      </c>
      <c r="G82" s="69" t="n">
        <f aca="false">-1*($E82*(Input!$C$12/100))</f>
        <v>-81.64677539664</v>
      </c>
      <c r="H82" s="69" t="n">
        <f aca="false">IF($B82&gt;Input!$G$28,2*(Input!$G$27*(1+Input!$C$14/100)^(DATEDIF(Input!$C$7,$B82,"Y"))),(Input!$G$27*(1+Input!$C$14/100)^(DATEDIF(Input!$C$7,$B82,"Y"))))</f>
        <v>-260.143518849984</v>
      </c>
      <c r="I82" s="69" t="n">
        <f aca="false">IF($B82&gt;Input!$G$28,0,IF($E82*(Input!$G$32/100)&gt;(Input!$C$13/12),-1*(Input!$C$13/12),-1*$E82*(Input!$G$32/100)))</f>
        <v>-225.2324838528</v>
      </c>
      <c r="J82" s="69" t="n">
        <f aca="false">IF($B82&gt;Input!$G$28,0,(-1)*($E82+$H82+$I82)*(Input!$C$9/100))</f>
        <v>-514.543609361722</v>
      </c>
      <c r="K82" s="69" t="n">
        <f aca="false">IF($B82&gt;Input!$G$28,0,(-1)*($E82+$H82+$I82)*(Input!$C$10/100))</f>
        <v>-253.155455805967</v>
      </c>
      <c r="L82" s="69" t="n">
        <f aca="false">$E82+$F82+$G82+$H82+$I82+$J82+$K82</f>
        <v>3946.97990308105</v>
      </c>
    </row>
    <row r="83" customFormat="false" ht="12.8" hidden="false" customHeight="false" outlineLevel="0" collapsed="false">
      <c r="A83" s="67" t="n">
        <v>79</v>
      </c>
      <c r="B83" s="68" t="n">
        <f aca="false">EOMONTH(Input!$C$7,A83)</f>
        <v>45322</v>
      </c>
      <c r="C83" s="67" t="n">
        <f aca="false">DATEDIF(Input!$G$23,$B83,"Y")</f>
        <v>45</v>
      </c>
      <c r="E83" s="69" t="n">
        <f aca="false">IF($B83&gt;Input!$G$28,0,Input!$G$24*(1+Input!$G$26/100)^(DATEDIF(Input!$C$7,$B83,"Y")))</f>
        <v>5630.81209632</v>
      </c>
      <c r="F83" s="69" t="n">
        <f aca="false">-1*($E83*(Input!$C$11/100))</f>
        <v>-349.11034997184</v>
      </c>
      <c r="G83" s="69" t="n">
        <f aca="false">-1*($E83*(Input!$C$12/100))</f>
        <v>-81.64677539664</v>
      </c>
      <c r="H83" s="69" t="n">
        <f aca="false">IF($B83&gt;Input!$G$28,2*(Input!$G$27*(1+Input!$C$14/100)^(DATEDIF(Input!$C$7,$B83,"Y"))),(Input!$G$27*(1+Input!$C$14/100)^(DATEDIF(Input!$C$7,$B83,"Y"))))</f>
        <v>-260.143518849984</v>
      </c>
      <c r="I83" s="69" t="n">
        <f aca="false">IF($B83&gt;Input!$G$28,0,IF($E83*(Input!$G$32/100)&gt;(Input!$C$13/12),-1*(Input!$C$13/12),-1*$E83*(Input!$G$32/100)))</f>
        <v>-225.2324838528</v>
      </c>
      <c r="J83" s="69" t="n">
        <f aca="false">IF($B83&gt;Input!$G$28,0,(-1)*($E83+$H83+$I83)*(Input!$C$9/100))</f>
        <v>-514.543609361722</v>
      </c>
      <c r="K83" s="69" t="n">
        <f aca="false">IF($B83&gt;Input!$G$28,0,(-1)*($E83+$H83+$I83)*(Input!$C$10/100))</f>
        <v>-253.155455805967</v>
      </c>
      <c r="L83" s="69" t="n">
        <f aca="false">$E83+$F83+$G83+$H83+$I83+$J83+$K83</f>
        <v>3946.97990308105</v>
      </c>
    </row>
    <row r="84" customFormat="false" ht="12.8" hidden="false" customHeight="false" outlineLevel="0" collapsed="false">
      <c r="A84" s="67" t="n">
        <v>80</v>
      </c>
      <c r="B84" s="68" t="n">
        <f aca="false">EOMONTH(Input!$C$7,A84)</f>
        <v>45351</v>
      </c>
      <c r="C84" s="67" t="n">
        <f aca="false">DATEDIF(Input!$G$23,$B84,"Y")</f>
        <v>45</v>
      </c>
      <c r="E84" s="69" t="n">
        <f aca="false">IF($B84&gt;Input!$G$28,0,Input!$G$24*(1+Input!$G$26/100)^(DATEDIF(Input!$C$7,$B84,"Y")))</f>
        <v>5630.81209632</v>
      </c>
      <c r="F84" s="69" t="n">
        <f aca="false">-1*($E84*(Input!$C$11/100))</f>
        <v>-349.11034997184</v>
      </c>
      <c r="G84" s="69" t="n">
        <f aca="false">-1*($E84*(Input!$C$12/100))</f>
        <v>-81.64677539664</v>
      </c>
      <c r="H84" s="69" t="n">
        <f aca="false">IF($B84&gt;Input!$G$28,2*(Input!$G$27*(1+Input!$C$14/100)^(DATEDIF(Input!$C$7,$B84,"Y"))),(Input!$G$27*(1+Input!$C$14/100)^(DATEDIF(Input!$C$7,$B84,"Y"))))</f>
        <v>-260.143518849984</v>
      </c>
      <c r="I84" s="69" t="n">
        <f aca="false">IF($B84&gt;Input!$G$28,0,IF($E84*(Input!$G$32/100)&gt;(Input!$C$13/12),-1*(Input!$C$13/12),-1*$E84*(Input!$G$32/100)))</f>
        <v>-225.2324838528</v>
      </c>
      <c r="J84" s="69" t="n">
        <f aca="false">IF($B84&gt;Input!$G$28,0,(-1)*($E84+$H84+$I84)*(Input!$C$9/100))</f>
        <v>-514.543609361722</v>
      </c>
      <c r="K84" s="69" t="n">
        <f aca="false">IF($B84&gt;Input!$G$28,0,(-1)*($E84+$H84+$I84)*(Input!$C$10/100))</f>
        <v>-253.155455805967</v>
      </c>
      <c r="L84" s="69" t="n">
        <f aca="false">$E84+$F84+$G84+$H84+$I84+$J84+$K84</f>
        <v>3946.97990308105</v>
      </c>
    </row>
    <row r="85" customFormat="false" ht="12.8" hidden="false" customHeight="false" outlineLevel="0" collapsed="false">
      <c r="A85" s="67" t="n">
        <v>81</v>
      </c>
      <c r="B85" s="68" t="n">
        <f aca="false">EOMONTH(Input!$C$7,A85)</f>
        <v>45382</v>
      </c>
      <c r="C85" s="67" t="n">
        <f aca="false">DATEDIF(Input!$G$23,$B85,"Y")</f>
        <v>45</v>
      </c>
      <c r="E85" s="69" t="n">
        <f aca="false">IF($B85&gt;Input!$G$28,0,Input!$G$24*(1+Input!$G$26/100)^(DATEDIF(Input!$C$7,$B85,"Y")))</f>
        <v>5630.81209632</v>
      </c>
      <c r="F85" s="69" t="n">
        <f aca="false">-1*($E85*(Input!$C$11/100))</f>
        <v>-349.11034997184</v>
      </c>
      <c r="G85" s="69" t="n">
        <f aca="false">-1*($E85*(Input!$C$12/100))</f>
        <v>-81.64677539664</v>
      </c>
      <c r="H85" s="69" t="n">
        <f aca="false">IF($B85&gt;Input!$G$28,2*(Input!$G$27*(1+Input!$C$14/100)^(DATEDIF(Input!$C$7,$B85,"Y"))),(Input!$G$27*(1+Input!$C$14/100)^(DATEDIF(Input!$C$7,$B85,"Y"))))</f>
        <v>-260.143518849984</v>
      </c>
      <c r="I85" s="69" t="n">
        <f aca="false">IF($B85&gt;Input!$G$28,0,IF($E85*(Input!$G$32/100)&gt;(Input!$C$13/12),-1*(Input!$C$13/12),-1*$E85*(Input!$G$32/100)))</f>
        <v>-225.2324838528</v>
      </c>
      <c r="J85" s="69" t="n">
        <f aca="false">IF($B85&gt;Input!$G$28,0,(-1)*($E85+$H85+$I85)*(Input!$C$9/100))</f>
        <v>-514.543609361722</v>
      </c>
      <c r="K85" s="69" t="n">
        <f aca="false">IF($B85&gt;Input!$G$28,0,(-1)*($E85+$H85+$I85)*(Input!$C$10/100))</f>
        <v>-253.155455805967</v>
      </c>
      <c r="L85" s="69" t="n">
        <f aca="false">$E85+$F85+$G85+$H85+$I85+$J85+$K85</f>
        <v>3946.97990308105</v>
      </c>
    </row>
    <row r="86" customFormat="false" ht="12.8" hidden="false" customHeight="false" outlineLevel="0" collapsed="false">
      <c r="A86" s="67" t="n">
        <v>82</v>
      </c>
      <c r="B86" s="68" t="n">
        <f aca="false">EOMONTH(Input!$C$7,A86)</f>
        <v>45412</v>
      </c>
      <c r="C86" s="67" t="n">
        <f aca="false">DATEDIF(Input!$G$23,$B86,"Y")</f>
        <v>45</v>
      </c>
      <c r="E86" s="69" t="n">
        <f aca="false">IF($B86&gt;Input!$G$28,0,Input!$G$24*(1+Input!$G$26/100)^(DATEDIF(Input!$C$7,$B86,"Y")))</f>
        <v>5630.81209632</v>
      </c>
      <c r="F86" s="69" t="n">
        <f aca="false">-1*($E86*(Input!$C$11/100))</f>
        <v>-349.11034997184</v>
      </c>
      <c r="G86" s="69" t="n">
        <f aca="false">-1*($E86*(Input!$C$12/100))</f>
        <v>-81.64677539664</v>
      </c>
      <c r="H86" s="69" t="n">
        <f aca="false">IF($B86&gt;Input!$G$28,2*(Input!$G$27*(1+Input!$C$14/100)^(DATEDIF(Input!$C$7,$B86,"Y"))),(Input!$G$27*(1+Input!$C$14/100)^(DATEDIF(Input!$C$7,$B86,"Y"))))</f>
        <v>-260.143518849984</v>
      </c>
      <c r="I86" s="69" t="n">
        <f aca="false">IF($B86&gt;Input!$G$28,0,IF($E86*(Input!$G$32/100)&gt;(Input!$C$13/12),-1*(Input!$C$13/12),-1*$E86*(Input!$G$32/100)))</f>
        <v>-225.2324838528</v>
      </c>
      <c r="J86" s="69" t="n">
        <f aca="false">IF($B86&gt;Input!$G$28,0,(-1)*($E86+$H86+$I86)*(Input!$C$9/100))</f>
        <v>-514.543609361722</v>
      </c>
      <c r="K86" s="69" t="n">
        <f aca="false">IF($B86&gt;Input!$G$28,0,(-1)*($E86+$H86+$I86)*(Input!$C$10/100))</f>
        <v>-253.155455805967</v>
      </c>
      <c r="L86" s="69" t="n">
        <f aca="false">$E86+$F86+$G86+$H86+$I86+$J86+$K86</f>
        <v>3946.97990308105</v>
      </c>
    </row>
    <row r="87" customFormat="false" ht="12.8" hidden="false" customHeight="false" outlineLevel="0" collapsed="false">
      <c r="A87" s="67" t="n">
        <v>83</v>
      </c>
      <c r="B87" s="68" t="n">
        <f aca="false">EOMONTH(Input!$C$7,A87)</f>
        <v>45443</v>
      </c>
      <c r="C87" s="67" t="n">
        <f aca="false">DATEDIF(Input!$G$23,$B87,"Y")</f>
        <v>45</v>
      </c>
      <c r="E87" s="69" t="n">
        <f aca="false">IF($B87&gt;Input!$G$28,0,Input!$G$24*(1+Input!$G$26/100)^(DATEDIF(Input!$C$7,$B87,"Y")))</f>
        <v>5630.81209632</v>
      </c>
      <c r="F87" s="69" t="n">
        <f aca="false">-1*($E87*(Input!$C$11/100))</f>
        <v>-349.11034997184</v>
      </c>
      <c r="G87" s="69" t="n">
        <f aca="false">-1*($E87*(Input!$C$12/100))</f>
        <v>-81.64677539664</v>
      </c>
      <c r="H87" s="69" t="n">
        <f aca="false">IF($B87&gt;Input!$G$28,2*(Input!$G$27*(1+Input!$C$14/100)^(DATEDIF(Input!$C$7,$B87,"Y"))),(Input!$G$27*(1+Input!$C$14/100)^(DATEDIF(Input!$C$7,$B87,"Y"))))</f>
        <v>-260.143518849984</v>
      </c>
      <c r="I87" s="69" t="n">
        <f aca="false">IF($B87&gt;Input!$G$28,0,IF($E87*(Input!$G$32/100)&gt;(Input!$C$13/12),-1*(Input!$C$13/12),-1*$E87*(Input!$G$32/100)))</f>
        <v>-225.2324838528</v>
      </c>
      <c r="J87" s="69" t="n">
        <f aca="false">IF($B87&gt;Input!$G$28,0,(-1)*($E87+$H87+$I87)*(Input!$C$9/100))</f>
        <v>-514.543609361722</v>
      </c>
      <c r="K87" s="69" t="n">
        <f aca="false">IF($B87&gt;Input!$G$28,0,(-1)*($E87+$H87+$I87)*(Input!$C$10/100))</f>
        <v>-253.155455805967</v>
      </c>
      <c r="L87" s="69" t="n">
        <f aca="false">$E87+$F87+$G87+$H87+$I87+$J87+$K87</f>
        <v>3946.97990308105</v>
      </c>
    </row>
    <row r="88" customFormat="false" ht="12.8" hidden="false" customHeight="false" outlineLevel="0" collapsed="false">
      <c r="A88" s="67" t="n">
        <v>84</v>
      </c>
      <c r="B88" s="68" t="n">
        <f aca="false">EOMONTH(Input!$C$7,A88)</f>
        <v>45473</v>
      </c>
      <c r="C88" s="67" t="n">
        <f aca="false">DATEDIF(Input!$G$23,$B88,"Y")</f>
        <v>45</v>
      </c>
      <c r="E88" s="69" t="n">
        <f aca="false">IF($B88&gt;Input!$G$28,0,Input!$G$24*(1+Input!$G$26/100)^(DATEDIF(Input!$C$7,$B88,"Y")))</f>
        <v>5743.4283382464</v>
      </c>
      <c r="F88" s="69" t="n">
        <f aca="false">-1*($E88*(Input!$C$11/100))</f>
        <v>-356.092556971277</v>
      </c>
      <c r="G88" s="69" t="n">
        <f aca="false">-1*($E88*(Input!$C$12/100))</f>
        <v>-83.2797109045728</v>
      </c>
      <c r="H88" s="69" t="n">
        <f aca="false">IF($B88&gt;Input!$G$28,2*(Input!$G$27*(1+Input!$C$14/100)^(DATEDIF(Input!$C$7,$B88,"Y"))),(Input!$G$27*(1+Input!$C$14/100)^(DATEDIF(Input!$C$7,$B88,"Y"))))</f>
        <v>-265.346389226984</v>
      </c>
      <c r="I88" s="69" t="n">
        <f aca="false">IF($B88&gt;Input!$G$28,0,IF($E88*(Input!$G$32/100)&gt;(Input!$C$13/12),-1*(Input!$C$13/12),-1*$E88*(Input!$G$32/100)))</f>
        <v>-229.737133529856</v>
      </c>
      <c r="J88" s="69" t="n">
        <f aca="false">IF($B88&gt;Input!$G$28,0,(-1)*($E88+$H88+$I88)*(Input!$C$9/100))</f>
        <v>-524.834481548956</v>
      </c>
      <c r="K88" s="69" t="n">
        <f aca="false">IF($B88&gt;Input!$G$28,0,(-1)*($E88+$H88+$I88)*(Input!$C$10/100))</f>
        <v>-258.218564922086</v>
      </c>
      <c r="L88" s="69" t="n">
        <f aca="false">$E88+$F88+$G88+$H88+$I88+$J88+$K88</f>
        <v>4025.91950114267</v>
      </c>
    </row>
    <row r="89" customFormat="false" ht="12.8" hidden="false" customHeight="false" outlineLevel="0" collapsed="false">
      <c r="A89" s="67" t="n">
        <v>85</v>
      </c>
      <c r="B89" s="68" t="n">
        <f aca="false">EOMONTH(Input!$C$7,A89)</f>
        <v>45504</v>
      </c>
      <c r="C89" s="67" t="n">
        <f aca="false">DATEDIF(Input!$G$23,$B89,"Y")</f>
        <v>45</v>
      </c>
      <c r="E89" s="69" t="n">
        <f aca="false">IF($B89&gt;Input!$G$28,0,Input!$G$24*(1+Input!$G$26/100)^(DATEDIF(Input!$C$7,$B89,"Y")))</f>
        <v>5743.4283382464</v>
      </c>
      <c r="F89" s="69" t="n">
        <f aca="false">-1*($E89*(Input!$C$11/100))</f>
        <v>-356.092556971277</v>
      </c>
      <c r="G89" s="69" t="n">
        <f aca="false">-1*($E89*(Input!$C$12/100))</f>
        <v>-83.2797109045728</v>
      </c>
      <c r="H89" s="69" t="n">
        <f aca="false">IF($B89&gt;Input!$G$28,2*(Input!$G$27*(1+Input!$C$14/100)^(DATEDIF(Input!$C$7,$B89,"Y"))),(Input!$G$27*(1+Input!$C$14/100)^(DATEDIF(Input!$C$7,$B89,"Y"))))</f>
        <v>-265.346389226984</v>
      </c>
      <c r="I89" s="69" t="n">
        <f aca="false">IF($B89&gt;Input!$G$28,0,IF($E89*(Input!$G$32/100)&gt;(Input!$C$13/12),-1*(Input!$C$13/12),-1*$E89*(Input!$G$32/100)))</f>
        <v>-229.737133529856</v>
      </c>
      <c r="J89" s="69" t="n">
        <f aca="false">IF($B89&gt;Input!$G$28,0,(-1)*($E89+$H89+$I89)*(Input!$C$9/100))</f>
        <v>-524.834481548956</v>
      </c>
      <c r="K89" s="69" t="n">
        <f aca="false">IF($B89&gt;Input!$G$28,0,(-1)*($E89+$H89+$I89)*(Input!$C$10/100))</f>
        <v>-258.218564922086</v>
      </c>
      <c r="L89" s="69" t="n">
        <f aca="false">$E89+$F89+$G89+$H89+$I89+$J89+$K89</f>
        <v>4025.91950114267</v>
      </c>
    </row>
    <row r="90" customFormat="false" ht="12.8" hidden="false" customHeight="false" outlineLevel="0" collapsed="false">
      <c r="A90" s="67" t="n">
        <v>86</v>
      </c>
      <c r="B90" s="68" t="n">
        <f aca="false">EOMONTH(Input!$C$7,A90)</f>
        <v>45535</v>
      </c>
      <c r="C90" s="67" t="n">
        <f aca="false">DATEDIF(Input!$G$23,$B90,"Y")</f>
        <v>45</v>
      </c>
      <c r="E90" s="69" t="n">
        <f aca="false">IF($B90&gt;Input!$G$28,0,Input!$G$24*(1+Input!$G$26/100)^(DATEDIF(Input!$C$7,$B90,"Y")))</f>
        <v>5743.4283382464</v>
      </c>
      <c r="F90" s="69" t="n">
        <f aca="false">-1*($E90*(Input!$C$11/100))</f>
        <v>-356.092556971277</v>
      </c>
      <c r="G90" s="69" t="n">
        <f aca="false">-1*($E90*(Input!$C$12/100))</f>
        <v>-83.2797109045728</v>
      </c>
      <c r="H90" s="69" t="n">
        <f aca="false">IF($B90&gt;Input!$G$28,2*(Input!$G$27*(1+Input!$C$14/100)^(DATEDIF(Input!$C$7,$B90,"Y"))),(Input!$G$27*(1+Input!$C$14/100)^(DATEDIF(Input!$C$7,$B90,"Y"))))</f>
        <v>-265.346389226984</v>
      </c>
      <c r="I90" s="69" t="n">
        <f aca="false">IF($B90&gt;Input!$G$28,0,IF($E90*(Input!$G$32/100)&gt;(Input!$C$13/12),-1*(Input!$C$13/12),-1*$E90*(Input!$G$32/100)))</f>
        <v>-229.737133529856</v>
      </c>
      <c r="J90" s="69" t="n">
        <f aca="false">IF($B90&gt;Input!$G$28,0,(-1)*($E90+$H90+$I90)*(Input!$C$9/100))</f>
        <v>-524.834481548956</v>
      </c>
      <c r="K90" s="69" t="n">
        <f aca="false">IF($B90&gt;Input!$G$28,0,(-1)*($E90+$H90+$I90)*(Input!$C$10/100))</f>
        <v>-258.218564922086</v>
      </c>
      <c r="L90" s="69" t="n">
        <f aca="false">$E90+$F90+$G90+$H90+$I90+$J90+$K90</f>
        <v>4025.91950114267</v>
      </c>
    </row>
    <row r="91" customFormat="false" ht="12.8" hidden="false" customHeight="false" outlineLevel="0" collapsed="false">
      <c r="A91" s="67" t="n">
        <v>87</v>
      </c>
      <c r="B91" s="68" t="n">
        <f aca="false">EOMONTH(Input!$C$7,A91)</f>
        <v>45565</v>
      </c>
      <c r="C91" s="67" t="n">
        <f aca="false">DATEDIF(Input!$G$23,$B91,"Y")</f>
        <v>45</v>
      </c>
      <c r="E91" s="69" t="n">
        <f aca="false">IF($B91&gt;Input!$G$28,0,Input!$G$24*(1+Input!$G$26/100)^(DATEDIF(Input!$C$7,$B91,"Y")))</f>
        <v>5743.4283382464</v>
      </c>
      <c r="F91" s="69" t="n">
        <f aca="false">-1*($E91*(Input!$C$11/100))</f>
        <v>-356.092556971277</v>
      </c>
      <c r="G91" s="69" t="n">
        <f aca="false">-1*($E91*(Input!$C$12/100))</f>
        <v>-83.2797109045728</v>
      </c>
      <c r="H91" s="69" t="n">
        <f aca="false">IF($B91&gt;Input!$G$28,2*(Input!$G$27*(1+Input!$C$14/100)^(DATEDIF(Input!$C$7,$B91,"Y"))),(Input!$G$27*(1+Input!$C$14/100)^(DATEDIF(Input!$C$7,$B91,"Y"))))</f>
        <v>-265.346389226984</v>
      </c>
      <c r="I91" s="69" t="n">
        <f aca="false">IF($B91&gt;Input!$G$28,0,IF($E91*(Input!$G$32/100)&gt;(Input!$C$13/12),-1*(Input!$C$13/12),-1*$E91*(Input!$G$32/100)))</f>
        <v>-229.737133529856</v>
      </c>
      <c r="J91" s="69" t="n">
        <f aca="false">IF($B91&gt;Input!$G$28,0,(-1)*($E91+$H91+$I91)*(Input!$C$9/100))</f>
        <v>-524.834481548956</v>
      </c>
      <c r="K91" s="69" t="n">
        <f aca="false">IF($B91&gt;Input!$G$28,0,(-1)*($E91+$H91+$I91)*(Input!$C$10/100))</f>
        <v>-258.218564922086</v>
      </c>
      <c r="L91" s="69" t="n">
        <f aca="false">$E91+$F91+$G91+$H91+$I91+$J91+$K91</f>
        <v>4025.91950114267</v>
      </c>
    </row>
    <row r="92" customFormat="false" ht="12.8" hidden="false" customHeight="false" outlineLevel="0" collapsed="false">
      <c r="A92" s="67" t="n">
        <v>88</v>
      </c>
      <c r="B92" s="68" t="n">
        <f aca="false">EOMONTH(Input!$C$7,A92)</f>
        <v>45596</v>
      </c>
      <c r="C92" s="67" t="n">
        <f aca="false">DATEDIF(Input!$G$23,$B92,"Y")</f>
        <v>46</v>
      </c>
      <c r="E92" s="69" t="n">
        <f aca="false">IF($B92&gt;Input!$G$28,0,Input!$G$24*(1+Input!$G$26/100)^(DATEDIF(Input!$C$7,$B92,"Y")))</f>
        <v>5743.4283382464</v>
      </c>
      <c r="F92" s="69" t="n">
        <f aca="false">-1*($E92*(Input!$C$11/100))</f>
        <v>-356.092556971277</v>
      </c>
      <c r="G92" s="69" t="n">
        <f aca="false">-1*($E92*(Input!$C$12/100))</f>
        <v>-83.2797109045728</v>
      </c>
      <c r="H92" s="69" t="n">
        <f aca="false">IF($B92&gt;Input!$G$28,2*(Input!$G$27*(1+Input!$C$14/100)^(DATEDIF(Input!$C$7,$B92,"Y"))),(Input!$G$27*(1+Input!$C$14/100)^(DATEDIF(Input!$C$7,$B92,"Y"))))</f>
        <v>-265.346389226984</v>
      </c>
      <c r="I92" s="69" t="n">
        <f aca="false">IF($B92&gt;Input!$G$28,0,IF($E92*(Input!$G$32/100)&gt;(Input!$C$13/12),-1*(Input!$C$13/12),-1*$E92*(Input!$G$32/100)))</f>
        <v>-229.737133529856</v>
      </c>
      <c r="J92" s="69" t="n">
        <f aca="false">IF($B92&gt;Input!$G$28,0,(-1)*($E92+$H92+$I92)*(Input!$C$9/100))</f>
        <v>-524.834481548956</v>
      </c>
      <c r="K92" s="69" t="n">
        <f aca="false">IF($B92&gt;Input!$G$28,0,(-1)*($E92+$H92+$I92)*(Input!$C$10/100))</f>
        <v>-258.218564922086</v>
      </c>
      <c r="L92" s="69" t="n">
        <f aca="false">$E92+$F92+$G92+$H92+$I92+$J92+$K92</f>
        <v>4025.91950114267</v>
      </c>
    </row>
    <row r="93" customFormat="false" ht="12.8" hidden="false" customHeight="false" outlineLevel="0" collapsed="false">
      <c r="A93" s="67" t="n">
        <v>89</v>
      </c>
      <c r="B93" s="68" t="n">
        <f aca="false">EOMONTH(Input!$C$7,A93)</f>
        <v>45626</v>
      </c>
      <c r="C93" s="67" t="n">
        <f aca="false">DATEDIF(Input!$G$23,$B93,"Y")</f>
        <v>46</v>
      </c>
      <c r="E93" s="69" t="n">
        <f aca="false">IF($B93&gt;Input!$G$28,0,Input!$G$24*(1+Input!$G$26/100)^(DATEDIF(Input!$C$7,$B93,"Y")))</f>
        <v>5743.4283382464</v>
      </c>
      <c r="F93" s="69" t="n">
        <f aca="false">-1*($E93*(Input!$C$11/100))</f>
        <v>-356.092556971277</v>
      </c>
      <c r="G93" s="69" t="n">
        <f aca="false">-1*($E93*(Input!$C$12/100))</f>
        <v>-83.2797109045728</v>
      </c>
      <c r="H93" s="69" t="n">
        <f aca="false">IF($B93&gt;Input!$G$28,2*(Input!$G$27*(1+Input!$C$14/100)^(DATEDIF(Input!$C$7,$B93,"Y"))),(Input!$G$27*(1+Input!$C$14/100)^(DATEDIF(Input!$C$7,$B93,"Y"))))</f>
        <v>-265.346389226984</v>
      </c>
      <c r="I93" s="69" t="n">
        <f aca="false">IF($B93&gt;Input!$G$28,0,IF($E93*(Input!$G$32/100)&gt;(Input!$C$13/12),-1*(Input!$C$13/12),-1*$E93*(Input!$G$32/100)))</f>
        <v>-229.737133529856</v>
      </c>
      <c r="J93" s="69" t="n">
        <f aca="false">IF($B93&gt;Input!$G$28,0,(-1)*($E93+$H93+$I93)*(Input!$C$9/100))</f>
        <v>-524.834481548956</v>
      </c>
      <c r="K93" s="69" t="n">
        <f aca="false">IF($B93&gt;Input!$G$28,0,(-1)*($E93+$H93+$I93)*(Input!$C$10/100))</f>
        <v>-258.218564922086</v>
      </c>
      <c r="L93" s="69" t="n">
        <f aca="false">$E93+$F93+$G93+$H93+$I93+$J93+$K93</f>
        <v>4025.91950114267</v>
      </c>
    </row>
    <row r="94" customFormat="false" ht="12.8" hidden="false" customHeight="false" outlineLevel="0" collapsed="false">
      <c r="A94" s="67" t="n">
        <v>90</v>
      </c>
      <c r="B94" s="68" t="n">
        <f aca="false">EOMONTH(Input!$C$7,A94)</f>
        <v>45657</v>
      </c>
      <c r="C94" s="67" t="n">
        <f aca="false">DATEDIF(Input!$G$23,$B94,"Y")</f>
        <v>46</v>
      </c>
      <c r="E94" s="69" t="n">
        <f aca="false">IF($B94&gt;Input!$G$28,0,Input!$G$24*(1+Input!$G$26/100)^(DATEDIF(Input!$C$7,$B94,"Y")))</f>
        <v>5743.4283382464</v>
      </c>
      <c r="F94" s="69" t="n">
        <f aca="false">-1*($E94*(Input!$C$11/100))</f>
        <v>-356.092556971277</v>
      </c>
      <c r="G94" s="69" t="n">
        <f aca="false">-1*($E94*(Input!$C$12/100))</f>
        <v>-83.2797109045728</v>
      </c>
      <c r="H94" s="69" t="n">
        <f aca="false">IF($B94&gt;Input!$G$28,2*(Input!$G$27*(1+Input!$C$14/100)^(DATEDIF(Input!$C$7,$B94,"Y"))),(Input!$G$27*(1+Input!$C$14/100)^(DATEDIF(Input!$C$7,$B94,"Y"))))</f>
        <v>-265.346389226984</v>
      </c>
      <c r="I94" s="69" t="n">
        <f aca="false">IF($B94&gt;Input!$G$28,0,IF($E94*(Input!$G$32/100)&gt;(Input!$C$13/12),-1*(Input!$C$13/12),-1*$E94*(Input!$G$32/100)))</f>
        <v>-229.737133529856</v>
      </c>
      <c r="J94" s="69" t="n">
        <f aca="false">IF($B94&gt;Input!$G$28,0,(-1)*($E94+$H94+$I94)*(Input!$C$9/100))</f>
        <v>-524.834481548956</v>
      </c>
      <c r="K94" s="69" t="n">
        <f aca="false">IF($B94&gt;Input!$G$28,0,(-1)*($E94+$H94+$I94)*(Input!$C$10/100))</f>
        <v>-258.218564922086</v>
      </c>
      <c r="L94" s="69" t="n">
        <f aca="false">$E94+$F94+$G94+$H94+$I94+$J94+$K94</f>
        <v>4025.91950114267</v>
      </c>
    </row>
    <row r="95" customFormat="false" ht="12.8" hidden="false" customHeight="false" outlineLevel="0" collapsed="false">
      <c r="A95" s="67" t="n">
        <v>91</v>
      </c>
      <c r="B95" s="68" t="n">
        <f aca="false">EOMONTH(Input!$C$7,A95)</f>
        <v>45688</v>
      </c>
      <c r="C95" s="67" t="n">
        <f aca="false">DATEDIF(Input!$G$23,$B95,"Y")</f>
        <v>46</v>
      </c>
      <c r="E95" s="69" t="n">
        <f aca="false">IF($B95&gt;Input!$G$28,0,Input!$G$24*(1+Input!$G$26/100)^(DATEDIF(Input!$C$7,$B95,"Y")))</f>
        <v>5743.4283382464</v>
      </c>
      <c r="F95" s="69" t="n">
        <f aca="false">-1*($E95*(Input!$C$11/100))</f>
        <v>-356.092556971277</v>
      </c>
      <c r="G95" s="69" t="n">
        <f aca="false">-1*($E95*(Input!$C$12/100))</f>
        <v>-83.2797109045728</v>
      </c>
      <c r="H95" s="69" t="n">
        <f aca="false">IF($B95&gt;Input!$G$28,2*(Input!$G$27*(1+Input!$C$14/100)^(DATEDIF(Input!$C$7,$B95,"Y"))),(Input!$G$27*(1+Input!$C$14/100)^(DATEDIF(Input!$C$7,$B95,"Y"))))</f>
        <v>-265.346389226984</v>
      </c>
      <c r="I95" s="69" t="n">
        <f aca="false">IF($B95&gt;Input!$G$28,0,IF($E95*(Input!$G$32/100)&gt;(Input!$C$13/12),-1*(Input!$C$13/12),-1*$E95*(Input!$G$32/100)))</f>
        <v>-229.737133529856</v>
      </c>
      <c r="J95" s="69" t="n">
        <f aca="false">IF($B95&gt;Input!$G$28,0,(-1)*($E95+$H95+$I95)*(Input!$C$9/100))</f>
        <v>-524.834481548956</v>
      </c>
      <c r="K95" s="69" t="n">
        <f aca="false">IF($B95&gt;Input!$G$28,0,(-1)*($E95+$H95+$I95)*(Input!$C$10/100))</f>
        <v>-258.218564922086</v>
      </c>
      <c r="L95" s="69" t="n">
        <f aca="false">$E95+$F95+$G95+$H95+$I95+$J95+$K95</f>
        <v>4025.91950114267</v>
      </c>
    </row>
    <row r="96" customFormat="false" ht="12.8" hidden="false" customHeight="false" outlineLevel="0" collapsed="false">
      <c r="A96" s="67" t="n">
        <v>92</v>
      </c>
      <c r="B96" s="68" t="n">
        <f aca="false">EOMONTH(Input!$C$7,A96)</f>
        <v>45716</v>
      </c>
      <c r="C96" s="67" t="n">
        <f aca="false">DATEDIF(Input!$G$23,$B96,"Y")</f>
        <v>46</v>
      </c>
      <c r="E96" s="69" t="n">
        <f aca="false">IF($B96&gt;Input!$G$28,0,Input!$G$24*(1+Input!$G$26/100)^(DATEDIF(Input!$C$7,$B96,"Y")))</f>
        <v>5743.4283382464</v>
      </c>
      <c r="F96" s="69" t="n">
        <f aca="false">-1*($E96*(Input!$C$11/100))</f>
        <v>-356.092556971277</v>
      </c>
      <c r="G96" s="69" t="n">
        <f aca="false">-1*($E96*(Input!$C$12/100))</f>
        <v>-83.2797109045728</v>
      </c>
      <c r="H96" s="69" t="n">
        <f aca="false">IF($B96&gt;Input!$G$28,2*(Input!$G$27*(1+Input!$C$14/100)^(DATEDIF(Input!$C$7,$B96,"Y"))),(Input!$G$27*(1+Input!$C$14/100)^(DATEDIF(Input!$C$7,$B96,"Y"))))</f>
        <v>-265.346389226984</v>
      </c>
      <c r="I96" s="69" t="n">
        <f aca="false">IF($B96&gt;Input!$G$28,0,IF($E96*(Input!$G$32/100)&gt;(Input!$C$13/12),-1*(Input!$C$13/12),-1*$E96*(Input!$G$32/100)))</f>
        <v>-229.737133529856</v>
      </c>
      <c r="J96" s="69" t="n">
        <f aca="false">IF($B96&gt;Input!$G$28,0,(-1)*($E96+$H96+$I96)*(Input!$C$9/100))</f>
        <v>-524.834481548956</v>
      </c>
      <c r="K96" s="69" t="n">
        <f aca="false">IF($B96&gt;Input!$G$28,0,(-1)*($E96+$H96+$I96)*(Input!$C$10/100))</f>
        <v>-258.218564922086</v>
      </c>
      <c r="L96" s="69" t="n">
        <f aca="false">$E96+$F96+$G96+$H96+$I96+$J96+$K96</f>
        <v>4025.91950114267</v>
      </c>
    </row>
    <row r="97" customFormat="false" ht="12.8" hidden="false" customHeight="false" outlineLevel="0" collapsed="false">
      <c r="A97" s="67" t="n">
        <v>93</v>
      </c>
      <c r="B97" s="68" t="n">
        <f aca="false">EOMONTH(Input!$C$7,A97)</f>
        <v>45747</v>
      </c>
      <c r="C97" s="67" t="n">
        <f aca="false">DATEDIF(Input!$G$23,$B97,"Y")</f>
        <v>46</v>
      </c>
      <c r="E97" s="69" t="n">
        <f aca="false">IF($B97&gt;Input!$G$28,0,Input!$G$24*(1+Input!$G$26/100)^(DATEDIF(Input!$C$7,$B97,"Y")))</f>
        <v>5743.4283382464</v>
      </c>
      <c r="F97" s="69" t="n">
        <f aca="false">-1*($E97*(Input!$C$11/100))</f>
        <v>-356.092556971277</v>
      </c>
      <c r="G97" s="69" t="n">
        <f aca="false">-1*($E97*(Input!$C$12/100))</f>
        <v>-83.2797109045728</v>
      </c>
      <c r="H97" s="69" t="n">
        <f aca="false">IF($B97&gt;Input!$G$28,2*(Input!$G$27*(1+Input!$C$14/100)^(DATEDIF(Input!$C$7,$B97,"Y"))),(Input!$G$27*(1+Input!$C$14/100)^(DATEDIF(Input!$C$7,$B97,"Y"))))</f>
        <v>-265.346389226984</v>
      </c>
      <c r="I97" s="69" t="n">
        <f aca="false">IF($B97&gt;Input!$G$28,0,IF($E97*(Input!$G$32/100)&gt;(Input!$C$13/12),-1*(Input!$C$13/12),-1*$E97*(Input!$G$32/100)))</f>
        <v>-229.737133529856</v>
      </c>
      <c r="J97" s="69" t="n">
        <f aca="false">IF($B97&gt;Input!$G$28,0,(-1)*($E97+$H97+$I97)*(Input!$C$9/100))</f>
        <v>-524.834481548956</v>
      </c>
      <c r="K97" s="69" t="n">
        <f aca="false">IF($B97&gt;Input!$G$28,0,(-1)*($E97+$H97+$I97)*(Input!$C$10/100))</f>
        <v>-258.218564922086</v>
      </c>
      <c r="L97" s="69" t="n">
        <f aca="false">$E97+$F97+$G97+$H97+$I97+$J97+$K97</f>
        <v>4025.91950114267</v>
      </c>
    </row>
    <row r="98" customFormat="false" ht="12.8" hidden="false" customHeight="false" outlineLevel="0" collapsed="false">
      <c r="A98" s="67" t="n">
        <v>94</v>
      </c>
      <c r="B98" s="68" t="n">
        <f aca="false">EOMONTH(Input!$C$7,A98)</f>
        <v>45777</v>
      </c>
      <c r="C98" s="67" t="n">
        <f aca="false">DATEDIF(Input!$G$23,$B98,"Y")</f>
        <v>46</v>
      </c>
      <c r="E98" s="69" t="n">
        <f aca="false">IF($B98&gt;Input!$G$28,0,Input!$G$24*(1+Input!$G$26/100)^(DATEDIF(Input!$C$7,$B98,"Y")))</f>
        <v>5743.4283382464</v>
      </c>
      <c r="F98" s="69" t="n">
        <f aca="false">-1*($E98*(Input!$C$11/100))</f>
        <v>-356.092556971277</v>
      </c>
      <c r="G98" s="69" t="n">
        <f aca="false">-1*($E98*(Input!$C$12/100))</f>
        <v>-83.2797109045728</v>
      </c>
      <c r="H98" s="69" t="n">
        <f aca="false">IF($B98&gt;Input!$G$28,2*(Input!$G$27*(1+Input!$C$14/100)^(DATEDIF(Input!$C$7,$B98,"Y"))),(Input!$G$27*(1+Input!$C$14/100)^(DATEDIF(Input!$C$7,$B98,"Y"))))</f>
        <v>-265.346389226984</v>
      </c>
      <c r="I98" s="69" t="n">
        <f aca="false">IF($B98&gt;Input!$G$28,0,IF($E98*(Input!$G$32/100)&gt;(Input!$C$13/12),-1*(Input!$C$13/12),-1*$E98*(Input!$G$32/100)))</f>
        <v>-229.737133529856</v>
      </c>
      <c r="J98" s="69" t="n">
        <f aca="false">IF($B98&gt;Input!$G$28,0,(-1)*($E98+$H98+$I98)*(Input!$C$9/100))</f>
        <v>-524.834481548956</v>
      </c>
      <c r="K98" s="69" t="n">
        <f aca="false">IF($B98&gt;Input!$G$28,0,(-1)*($E98+$H98+$I98)*(Input!$C$10/100))</f>
        <v>-258.218564922086</v>
      </c>
      <c r="L98" s="69" t="n">
        <f aca="false">$E98+$F98+$G98+$H98+$I98+$J98+$K98</f>
        <v>4025.91950114267</v>
      </c>
    </row>
    <row r="99" customFormat="false" ht="12.8" hidden="false" customHeight="false" outlineLevel="0" collapsed="false">
      <c r="A99" s="67" t="n">
        <v>95</v>
      </c>
      <c r="B99" s="68" t="n">
        <f aca="false">EOMONTH(Input!$C$7,A99)</f>
        <v>45808</v>
      </c>
      <c r="C99" s="67" t="n">
        <f aca="false">DATEDIF(Input!$G$23,$B99,"Y")</f>
        <v>46</v>
      </c>
      <c r="E99" s="69" t="n">
        <f aca="false">IF($B99&gt;Input!$G$28,0,Input!$G$24*(1+Input!$G$26/100)^(DATEDIF(Input!$C$7,$B99,"Y")))</f>
        <v>5743.4283382464</v>
      </c>
      <c r="F99" s="69" t="n">
        <f aca="false">-1*($E99*(Input!$C$11/100))</f>
        <v>-356.092556971277</v>
      </c>
      <c r="G99" s="69" t="n">
        <f aca="false">-1*($E99*(Input!$C$12/100))</f>
        <v>-83.2797109045728</v>
      </c>
      <c r="H99" s="69" t="n">
        <f aca="false">IF($B99&gt;Input!$G$28,2*(Input!$G$27*(1+Input!$C$14/100)^(DATEDIF(Input!$C$7,$B99,"Y"))),(Input!$G$27*(1+Input!$C$14/100)^(DATEDIF(Input!$C$7,$B99,"Y"))))</f>
        <v>-265.346389226984</v>
      </c>
      <c r="I99" s="69" t="n">
        <f aca="false">IF($B99&gt;Input!$G$28,0,IF($E99*(Input!$G$32/100)&gt;(Input!$C$13/12),-1*(Input!$C$13/12),-1*$E99*(Input!$G$32/100)))</f>
        <v>-229.737133529856</v>
      </c>
      <c r="J99" s="69" t="n">
        <f aca="false">IF($B99&gt;Input!$G$28,0,(-1)*($E99+$H99+$I99)*(Input!$C$9/100))</f>
        <v>-524.834481548956</v>
      </c>
      <c r="K99" s="69" t="n">
        <f aca="false">IF($B99&gt;Input!$G$28,0,(-1)*($E99+$H99+$I99)*(Input!$C$10/100))</f>
        <v>-258.218564922086</v>
      </c>
      <c r="L99" s="69" t="n">
        <f aca="false">$E99+$F99+$G99+$H99+$I99+$J99+$K99</f>
        <v>4025.91950114267</v>
      </c>
    </row>
    <row r="100" customFormat="false" ht="12.8" hidden="false" customHeight="false" outlineLevel="0" collapsed="false">
      <c r="A100" s="67" t="n">
        <v>96</v>
      </c>
      <c r="B100" s="68" t="n">
        <f aca="false">EOMONTH(Input!$C$7,A100)</f>
        <v>45838</v>
      </c>
      <c r="C100" s="67" t="n">
        <f aca="false">DATEDIF(Input!$G$23,$B100,"Y")</f>
        <v>46</v>
      </c>
      <c r="E100" s="69" t="n">
        <f aca="false">IF($B100&gt;Input!$G$28,0,Input!$G$24*(1+Input!$G$26/100)^(DATEDIF(Input!$C$7,$B100,"Y")))</f>
        <v>5858.29690501133</v>
      </c>
      <c r="F100" s="69" t="n">
        <f aca="false">-1*($E100*(Input!$C$11/100))</f>
        <v>-363.214408110702</v>
      </c>
      <c r="G100" s="69" t="n">
        <f aca="false">-1*($E100*(Input!$C$12/100))</f>
        <v>-84.9453051226643</v>
      </c>
      <c r="H100" s="69" t="n">
        <f aca="false">IF($B100&gt;Input!$G$28,2*(Input!$G$27*(1+Input!$C$14/100)^(DATEDIF(Input!$C$7,$B100,"Y"))),(Input!$G$27*(1+Input!$C$14/100)^(DATEDIF(Input!$C$7,$B100,"Y"))))</f>
        <v>-270.653317011523</v>
      </c>
      <c r="I100" s="69" t="n">
        <f aca="false">IF($B100&gt;Input!$G$28,0,IF($E100*(Input!$G$32/100)&gt;(Input!$C$13/12),-1*(Input!$C$13/12),-1*$E100*(Input!$G$32/100)))</f>
        <v>-234.331876200453</v>
      </c>
      <c r="J100" s="69" t="n">
        <f aca="false">IF($B100&gt;Input!$G$28,0,(-1)*($E100+$H100+$I100)*(Input!$C$9/100))</f>
        <v>-535.331171179935</v>
      </c>
      <c r="K100" s="69" t="n">
        <f aca="false">IF($B100&gt;Input!$G$28,0,(-1)*($E100+$H100+$I100)*(Input!$C$10/100))</f>
        <v>-263.382936220528</v>
      </c>
      <c r="L100" s="69" t="n">
        <f aca="false">$E100+$F100+$G100+$H100+$I100+$J100+$K100</f>
        <v>4106.43789116552</v>
      </c>
    </row>
    <row r="101" customFormat="false" ht="12.8" hidden="false" customHeight="false" outlineLevel="0" collapsed="false">
      <c r="A101" s="67" t="n">
        <v>97</v>
      </c>
      <c r="B101" s="68" t="n">
        <f aca="false">EOMONTH(Input!$C$7,A101)</f>
        <v>45869</v>
      </c>
      <c r="C101" s="67" t="n">
        <f aca="false">DATEDIF(Input!$G$23,$B101,"Y")</f>
        <v>46</v>
      </c>
      <c r="E101" s="69" t="n">
        <f aca="false">IF($B101&gt;Input!$G$28,0,Input!$G$24*(1+Input!$G$26/100)^(DATEDIF(Input!$C$7,$B101,"Y")))</f>
        <v>5858.29690501133</v>
      </c>
      <c r="F101" s="69" t="n">
        <f aca="false">-1*($E101*(Input!$C$11/100))</f>
        <v>-363.214408110702</v>
      </c>
      <c r="G101" s="69" t="n">
        <f aca="false">-1*($E101*(Input!$C$12/100))</f>
        <v>-84.9453051226643</v>
      </c>
      <c r="H101" s="69" t="n">
        <f aca="false">IF($B101&gt;Input!$G$28,2*(Input!$G$27*(1+Input!$C$14/100)^(DATEDIF(Input!$C$7,$B101,"Y"))),(Input!$G$27*(1+Input!$C$14/100)^(DATEDIF(Input!$C$7,$B101,"Y"))))</f>
        <v>-270.653317011523</v>
      </c>
      <c r="I101" s="69" t="n">
        <f aca="false">IF($B101&gt;Input!$G$28,0,IF($E101*(Input!$G$32/100)&gt;(Input!$C$13/12),-1*(Input!$C$13/12),-1*$E101*(Input!$G$32/100)))</f>
        <v>-234.331876200453</v>
      </c>
      <c r="J101" s="69" t="n">
        <f aca="false">IF($B101&gt;Input!$G$28,0,(-1)*($E101+$H101+$I101)*(Input!$C$9/100))</f>
        <v>-535.331171179935</v>
      </c>
      <c r="K101" s="69" t="n">
        <f aca="false">IF($B101&gt;Input!$G$28,0,(-1)*($E101+$H101+$I101)*(Input!$C$10/100))</f>
        <v>-263.382936220528</v>
      </c>
      <c r="L101" s="69" t="n">
        <f aca="false">$E101+$F101+$G101+$H101+$I101+$J101+$K101</f>
        <v>4106.43789116552</v>
      </c>
    </row>
    <row r="102" customFormat="false" ht="12.8" hidden="false" customHeight="false" outlineLevel="0" collapsed="false">
      <c r="A102" s="67" t="n">
        <v>98</v>
      </c>
      <c r="B102" s="68" t="n">
        <f aca="false">EOMONTH(Input!$C$7,A102)</f>
        <v>45900</v>
      </c>
      <c r="C102" s="67" t="n">
        <f aca="false">DATEDIF(Input!$G$23,$B102,"Y")</f>
        <v>46</v>
      </c>
      <c r="E102" s="69" t="n">
        <f aca="false">IF($B102&gt;Input!$G$28,0,Input!$G$24*(1+Input!$G$26/100)^(DATEDIF(Input!$C$7,$B102,"Y")))</f>
        <v>5858.29690501133</v>
      </c>
      <c r="F102" s="69" t="n">
        <f aca="false">-1*($E102*(Input!$C$11/100))</f>
        <v>-363.214408110702</v>
      </c>
      <c r="G102" s="69" t="n">
        <f aca="false">-1*($E102*(Input!$C$12/100))</f>
        <v>-84.9453051226643</v>
      </c>
      <c r="H102" s="69" t="n">
        <f aca="false">IF($B102&gt;Input!$G$28,2*(Input!$G$27*(1+Input!$C$14/100)^(DATEDIF(Input!$C$7,$B102,"Y"))),(Input!$G$27*(1+Input!$C$14/100)^(DATEDIF(Input!$C$7,$B102,"Y"))))</f>
        <v>-270.653317011523</v>
      </c>
      <c r="I102" s="69" t="n">
        <f aca="false">IF($B102&gt;Input!$G$28,0,IF($E102*(Input!$G$32/100)&gt;(Input!$C$13/12),-1*(Input!$C$13/12),-1*$E102*(Input!$G$32/100)))</f>
        <v>-234.331876200453</v>
      </c>
      <c r="J102" s="69" t="n">
        <f aca="false">IF($B102&gt;Input!$G$28,0,(-1)*($E102+$H102+$I102)*(Input!$C$9/100))</f>
        <v>-535.331171179935</v>
      </c>
      <c r="K102" s="69" t="n">
        <f aca="false">IF($B102&gt;Input!$G$28,0,(-1)*($E102+$H102+$I102)*(Input!$C$10/100))</f>
        <v>-263.382936220528</v>
      </c>
      <c r="L102" s="69" t="n">
        <f aca="false">$E102+$F102+$G102+$H102+$I102+$J102+$K102</f>
        <v>4106.43789116552</v>
      </c>
    </row>
    <row r="103" customFormat="false" ht="12.8" hidden="false" customHeight="false" outlineLevel="0" collapsed="false">
      <c r="A103" s="67" t="n">
        <v>99</v>
      </c>
      <c r="B103" s="68" t="n">
        <f aca="false">EOMONTH(Input!$C$7,A103)</f>
        <v>45930</v>
      </c>
      <c r="C103" s="67" t="n">
        <f aca="false">DATEDIF(Input!$G$23,$B103,"Y")</f>
        <v>46</v>
      </c>
      <c r="E103" s="69" t="n">
        <f aca="false">IF($B103&gt;Input!$G$28,0,Input!$G$24*(1+Input!$G$26/100)^(DATEDIF(Input!$C$7,$B103,"Y")))</f>
        <v>5858.29690501133</v>
      </c>
      <c r="F103" s="69" t="n">
        <f aca="false">-1*($E103*(Input!$C$11/100))</f>
        <v>-363.214408110702</v>
      </c>
      <c r="G103" s="69" t="n">
        <f aca="false">-1*($E103*(Input!$C$12/100))</f>
        <v>-84.9453051226643</v>
      </c>
      <c r="H103" s="69" t="n">
        <f aca="false">IF($B103&gt;Input!$G$28,2*(Input!$G$27*(1+Input!$C$14/100)^(DATEDIF(Input!$C$7,$B103,"Y"))),(Input!$G$27*(1+Input!$C$14/100)^(DATEDIF(Input!$C$7,$B103,"Y"))))</f>
        <v>-270.653317011523</v>
      </c>
      <c r="I103" s="69" t="n">
        <f aca="false">IF($B103&gt;Input!$G$28,0,IF($E103*(Input!$G$32/100)&gt;(Input!$C$13/12),-1*(Input!$C$13/12),-1*$E103*(Input!$G$32/100)))</f>
        <v>-234.331876200453</v>
      </c>
      <c r="J103" s="69" t="n">
        <f aca="false">IF($B103&gt;Input!$G$28,0,(-1)*($E103+$H103+$I103)*(Input!$C$9/100))</f>
        <v>-535.331171179935</v>
      </c>
      <c r="K103" s="69" t="n">
        <f aca="false">IF($B103&gt;Input!$G$28,0,(-1)*($E103+$H103+$I103)*(Input!$C$10/100))</f>
        <v>-263.382936220528</v>
      </c>
      <c r="L103" s="69" t="n">
        <f aca="false">$E103+$F103+$G103+$H103+$I103+$J103+$K103</f>
        <v>4106.43789116552</v>
      </c>
    </row>
    <row r="104" customFormat="false" ht="12.8" hidden="false" customHeight="false" outlineLevel="0" collapsed="false">
      <c r="A104" s="67" t="n">
        <v>100</v>
      </c>
      <c r="B104" s="68" t="n">
        <f aca="false">EOMONTH(Input!$C$7,A104)</f>
        <v>45961</v>
      </c>
      <c r="C104" s="67" t="n">
        <f aca="false">DATEDIF(Input!$G$23,$B104,"Y")</f>
        <v>47</v>
      </c>
      <c r="E104" s="69" t="n">
        <f aca="false">IF($B104&gt;Input!$G$28,0,Input!$G$24*(1+Input!$G$26/100)^(DATEDIF(Input!$C$7,$B104,"Y")))</f>
        <v>5858.29690501133</v>
      </c>
      <c r="F104" s="69" t="n">
        <f aca="false">-1*($E104*(Input!$C$11/100))</f>
        <v>-363.214408110702</v>
      </c>
      <c r="G104" s="69" t="n">
        <f aca="false">-1*($E104*(Input!$C$12/100))</f>
        <v>-84.9453051226643</v>
      </c>
      <c r="H104" s="69" t="n">
        <f aca="false">IF($B104&gt;Input!$G$28,2*(Input!$G$27*(1+Input!$C$14/100)^(DATEDIF(Input!$C$7,$B104,"Y"))),(Input!$G$27*(1+Input!$C$14/100)^(DATEDIF(Input!$C$7,$B104,"Y"))))</f>
        <v>-270.653317011523</v>
      </c>
      <c r="I104" s="69" t="n">
        <f aca="false">IF($B104&gt;Input!$G$28,0,IF($E104*(Input!$G$32/100)&gt;(Input!$C$13/12),-1*(Input!$C$13/12),-1*$E104*(Input!$G$32/100)))</f>
        <v>-234.331876200453</v>
      </c>
      <c r="J104" s="69" t="n">
        <f aca="false">IF($B104&gt;Input!$G$28,0,(-1)*($E104+$H104+$I104)*(Input!$C$9/100))</f>
        <v>-535.331171179935</v>
      </c>
      <c r="K104" s="69" t="n">
        <f aca="false">IF($B104&gt;Input!$G$28,0,(-1)*($E104+$H104+$I104)*(Input!$C$10/100))</f>
        <v>-263.382936220528</v>
      </c>
      <c r="L104" s="69" t="n">
        <f aca="false">$E104+$F104+$G104+$H104+$I104+$J104+$K104</f>
        <v>4106.43789116552</v>
      </c>
    </row>
    <row r="105" customFormat="false" ht="12.8" hidden="false" customHeight="false" outlineLevel="0" collapsed="false">
      <c r="A105" s="67" t="n">
        <v>101</v>
      </c>
      <c r="B105" s="68" t="n">
        <f aca="false">EOMONTH(Input!$C$7,A105)</f>
        <v>45991</v>
      </c>
      <c r="C105" s="67" t="n">
        <f aca="false">DATEDIF(Input!$G$23,$B105,"Y")</f>
        <v>47</v>
      </c>
      <c r="E105" s="69" t="n">
        <f aca="false">IF($B105&gt;Input!$G$28,0,Input!$G$24*(1+Input!$G$26/100)^(DATEDIF(Input!$C$7,$B105,"Y")))</f>
        <v>5858.29690501133</v>
      </c>
      <c r="F105" s="69" t="n">
        <f aca="false">-1*($E105*(Input!$C$11/100))</f>
        <v>-363.214408110702</v>
      </c>
      <c r="G105" s="69" t="n">
        <f aca="false">-1*($E105*(Input!$C$12/100))</f>
        <v>-84.9453051226643</v>
      </c>
      <c r="H105" s="69" t="n">
        <f aca="false">IF($B105&gt;Input!$G$28,2*(Input!$G$27*(1+Input!$C$14/100)^(DATEDIF(Input!$C$7,$B105,"Y"))),(Input!$G$27*(1+Input!$C$14/100)^(DATEDIF(Input!$C$7,$B105,"Y"))))</f>
        <v>-270.653317011523</v>
      </c>
      <c r="I105" s="69" t="n">
        <f aca="false">IF($B105&gt;Input!$G$28,0,IF($E105*(Input!$G$32/100)&gt;(Input!$C$13/12),-1*(Input!$C$13/12),-1*$E105*(Input!$G$32/100)))</f>
        <v>-234.331876200453</v>
      </c>
      <c r="J105" s="69" t="n">
        <f aca="false">IF($B105&gt;Input!$G$28,0,(-1)*($E105+$H105+$I105)*(Input!$C$9/100))</f>
        <v>-535.331171179935</v>
      </c>
      <c r="K105" s="69" t="n">
        <f aca="false">IF($B105&gt;Input!$G$28,0,(-1)*($E105+$H105+$I105)*(Input!$C$10/100))</f>
        <v>-263.382936220528</v>
      </c>
      <c r="L105" s="69" t="n">
        <f aca="false">$E105+$F105+$G105+$H105+$I105+$J105+$K105</f>
        <v>4106.43789116552</v>
      </c>
    </row>
    <row r="106" customFormat="false" ht="12.8" hidden="false" customHeight="false" outlineLevel="0" collapsed="false">
      <c r="A106" s="67" t="n">
        <v>102</v>
      </c>
      <c r="B106" s="68" t="n">
        <f aca="false">EOMONTH(Input!$C$7,A106)</f>
        <v>46022</v>
      </c>
      <c r="C106" s="67" t="n">
        <f aca="false">DATEDIF(Input!$G$23,$B106,"Y")</f>
        <v>47</v>
      </c>
      <c r="E106" s="69" t="n">
        <f aca="false">IF($B106&gt;Input!$G$28,0,Input!$G$24*(1+Input!$G$26/100)^(DATEDIF(Input!$C$7,$B106,"Y")))</f>
        <v>5858.29690501133</v>
      </c>
      <c r="F106" s="69" t="n">
        <f aca="false">-1*($E106*(Input!$C$11/100))</f>
        <v>-363.214408110702</v>
      </c>
      <c r="G106" s="69" t="n">
        <f aca="false">-1*($E106*(Input!$C$12/100))</f>
        <v>-84.9453051226643</v>
      </c>
      <c r="H106" s="69" t="n">
        <f aca="false">IF($B106&gt;Input!$G$28,2*(Input!$G$27*(1+Input!$C$14/100)^(DATEDIF(Input!$C$7,$B106,"Y"))),(Input!$G$27*(1+Input!$C$14/100)^(DATEDIF(Input!$C$7,$B106,"Y"))))</f>
        <v>-270.653317011523</v>
      </c>
      <c r="I106" s="69" t="n">
        <f aca="false">IF($B106&gt;Input!$G$28,0,IF($E106*(Input!$G$32/100)&gt;(Input!$C$13/12),-1*(Input!$C$13/12),-1*$E106*(Input!$G$32/100)))</f>
        <v>-234.331876200453</v>
      </c>
      <c r="J106" s="69" t="n">
        <f aca="false">IF($B106&gt;Input!$G$28,0,(-1)*($E106+$H106+$I106)*(Input!$C$9/100))</f>
        <v>-535.331171179935</v>
      </c>
      <c r="K106" s="69" t="n">
        <f aca="false">IF($B106&gt;Input!$G$28,0,(-1)*($E106+$H106+$I106)*(Input!$C$10/100))</f>
        <v>-263.382936220528</v>
      </c>
      <c r="L106" s="69" t="n">
        <f aca="false">$E106+$F106+$G106+$H106+$I106+$J106+$K106</f>
        <v>4106.43789116552</v>
      </c>
    </row>
    <row r="107" customFormat="false" ht="12.8" hidden="false" customHeight="false" outlineLevel="0" collapsed="false">
      <c r="A107" s="67" t="n">
        <v>103</v>
      </c>
      <c r="B107" s="68" t="n">
        <f aca="false">EOMONTH(Input!$C$7,A107)</f>
        <v>46053</v>
      </c>
      <c r="C107" s="67" t="n">
        <f aca="false">DATEDIF(Input!$G$23,$B107,"Y")</f>
        <v>47</v>
      </c>
      <c r="E107" s="69" t="n">
        <f aca="false">IF($B107&gt;Input!$G$28,0,Input!$G$24*(1+Input!$G$26/100)^(DATEDIF(Input!$C$7,$B107,"Y")))</f>
        <v>5858.29690501133</v>
      </c>
      <c r="F107" s="69" t="n">
        <f aca="false">-1*($E107*(Input!$C$11/100))</f>
        <v>-363.214408110702</v>
      </c>
      <c r="G107" s="69" t="n">
        <f aca="false">-1*($E107*(Input!$C$12/100))</f>
        <v>-84.9453051226643</v>
      </c>
      <c r="H107" s="69" t="n">
        <f aca="false">IF($B107&gt;Input!$G$28,2*(Input!$G$27*(1+Input!$C$14/100)^(DATEDIF(Input!$C$7,$B107,"Y"))),(Input!$G$27*(1+Input!$C$14/100)^(DATEDIF(Input!$C$7,$B107,"Y"))))</f>
        <v>-270.653317011523</v>
      </c>
      <c r="I107" s="69" t="n">
        <f aca="false">IF($B107&gt;Input!$G$28,0,IF($E107*(Input!$G$32/100)&gt;(Input!$C$13/12),-1*(Input!$C$13/12),-1*$E107*(Input!$G$32/100)))</f>
        <v>-234.331876200453</v>
      </c>
      <c r="J107" s="69" t="n">
        <f aca="false">IF($B107&gt;Input!$G$28,0,(-1)*($E107+$H107+$I107)*(Input!$C$9/100))</f>
        <v>-535.331171179935</v>
      </c>
      <c r="K107" s="69" t="n">
        <f aca="false">IF($B107&gt;Input!$G$28,0,(-1)*($E107+$H107+$I107)*(Input!$C$10/100))</f>
        <v>-263.382936220528</v>
      </c>
      <c r="L107" s="69" t="n">
        <f aca="false">$E107+$F107+$G107+$H107+$I107+$J107+$K107</f>
        <v>4106.43789116552</v>
      </c>
    </row>
    <row r="108" customFormat="false" ht="12.8" hidden="false" customHeight="false" outlineLevel="0" collapsed="false">
      <c r="A108" s="67" t="n">
        <v>104</v>
      </c>
      <c r="B108" s="68" t="n">
        <f aca="false">EOMONTH(Input!$C$7,A108)</f>
        <v>46081</v>
      </c>
      <c r="C108" s="67" t="n">
        <f aca="false">DATEDIF(Input!$G$23,$B108,"Y")</f>
        <v>47</v>
      </c>
      <c r="E108" s="69" t="n">
        <f aca="false">IF($B108&gt;Input!$G$28,0,Input!$G$24*(1+Input!$G$26/100)^(DATEDIF(Input!$C$7,$B108,"Y")))</f>
        <v>5858.29690501133</v>
      </c>
      <c r="F108" s="69" t="n">
        <f aca="false">-1*($E108*(Input!$C$11/100))</f>
        <v>-363.214408110702</v>
      </c>
      <c r="G108" s="69" t="n">
        <f aca="false">-1*($E108*(Input!$C$12/100))</f>
        <v>-84.9453051226643</v>
      </c>
      <c r="H108" s="69" t="n">
        <f aca="false">IF($B108&gt;Input!$G$28,2*(Input!$G$27*(1+Input!$C$14/100)^(DATEDIF(Input!$C$7,$B108,"Y"))),(Input!$G$27*(1+Input!$C$14/100)^(DATEDIF(Input!$C$7,$B108,"Y"))))</f>
        <v>-270.653317011523</v>
      </c>
      <c r="I108" s="69" t="n">
        <f aca="false">IF($B108&gt;Input!$G$28,0,IF($E108*(Input!$G$32/100)&gt;(Input!$C$13/12),-1*(Input!$C$13/12),-1*$E108*(Input!$G$32/100)))</f>
        <v>-234.331876200453</v>
      </c>
      <c r="J108" s="69" t="n">
        <f aca="false">IF($B108&gt;Input!$G$28,0,(-1)*($E108+$H108+$I108)*(Input!$C$9/100))</f>
        <v>-535.331171179935</v>
      </c>
      <c r="K108" s="69" t="n">
        <f aca="false">IF($B108&gt;Input!$G$28,0,(-1)*($E108+$H108+$I108)*(Input!$C$10/100))</f>
        <v>-263.382936220528</v>
      </c>
      <c r="L108" s="69" t="n">
        <f aca="false">$E108+$F108+$G108+$H108+$I108+$J108+$K108</f>
        <v>4106.43789116552</v>
      </c>
    </row>
    <row r="109" customFormat="false" ht="12.8" hidden="false" customHeight="false" outlineLevel="0" collapsed="false">
      <c r="A109" s="67" t="n">
        <v>105</v>
      </c>
      <c r="B109" s="68" t="n">
        <f aca="false">EOMONTH(Input!$C$7,A109)</f>
        <v>46112</v>
      </c>
      <c r="C109" s="67" t="n">
        <f aca="false">DATEDIF(Input!$G$23,$B109,"Y")</f>
        <v>47</v>
      </c>
      <c r="E109" s="69" t="n">
        <f aca="false">IF($B109&gt;Input!$G$28,0,Input!$G$24*(1+Input!$G$26/100)^(DATEDIF(Input!$C$7,$B109,"Y")))</f>
        <v>5858.29690501133</v>
      </c>
      <c r="F109" s="69" t="n">
        <f aca="false">-1*($E109*(Input!$C$11/100))</f>
        <v>-363.214408110702</v>
      </c>
      <c r="G109" s="69" t="n">
        <f aca="false">-1*($E109*(Input!$C$12/100))</f>
        <v>-84.9453051226643</v>
      </c>
      <c r="H109" s="69" t="n">
        <f aca="false">IF($B109&gt;Input!$G$28,2*(Input!$G$27*(1+Input!$C$14/100)^(DATEDIF(Input!$C$7,$B109,"Y"))),(Input!$G$27*(1+Input!$C$14/100)^(DATEDIF(Input!$C$7,$B109,"Y"))))</f>
        <v>-270.653317011523</v>
      </c>
      <c r="I109" s="69" t="n">
        <f aca="false">IF($B109&gt;Input!$G$28,0,IF($E109*(Input!$G$32/100)&gt;(Input!$C$13/12),-1*(Input!$C$13/12),-1*$E109*(Input!$G$32/100)))</f>
        <v>-234.331876200453</v>
      </c>
      <c r="J109" s="69" t="n">
        <f aca="false">IF($B109&gt;Input!$G$28,0,(-1)*($E109+$H109+$I109)*(Input!$C$9/100))</f>
        <v>-535.331171179935</v>
      </c>
      <c r="K109" s="69" t="n">
        <f aca="false">IF($B109&gt;Input!$G$28,0,(-1)*($E109+$H109+$I109)*(Input!$C$10/100))</f>
        <v>-263.382936220528</v>
      </c>
      <c r="L109" s="69" t="n">
        <f aca="false">$E109+$F109+$G109+$H109+$I109+$J109+$K109</f>
        <v>4106.43789116552</v>
      </c>
    </row>
    <row r="110" customFormat="false" ht="12.8" hidden="false" customHeight="false" outlineLevel="0" collapsed="false">
      <c r="A110" s="67" t="n">
        <v>106</v>
      </c>
      <c r="B110" s="68" t="n">
        <f aca="false">EOMONTH(Input!$C$7,A110)</f>
        <v>46142</v>
      </c>
      <c r="C110" s="67" t="n">
        <f aca="false">DATEDIF(Input!$G$23,$B110,"Y")</f>
        <v>47</v>
      </c>
      <c r="E110" s="69" t="n">
        <f aca="false">IF($B110&gt;Input!$G$28,0,Input!$G$24*(1+Input!$G$26/100)^(DATEDIF(Input!$C$7,$B110,"Y")))</f>
        <v>5858.29690501133</v>
      </c>
      <c r="F110" s="69" t="n">
        <f aca="false">-1*($E110*(Input!$C$11/100))</f>
        <v>-363.214408110702</v>
      </c>
      <c r="G110" s="69" t="n">
        <f aca="false">-1*($E110*(Input!$C$12/100))</f>
        <v>-84.9453051226643</v>
      </c>
      <c r="H110" s="69" t="n">
        <f aca="false">IF($B110&gt;Input!$G$28,2*(Input!$G$27*(1+Input!$C$14/100)^(DATEDIF(Input!$C$7,$B110,"Y"))),(Input!$G$27*(1+Input!$C$14/100)^(DATEDIF(Input!$C$7,$B110,"Y"))))</f>
        <v>-270.653317011523</v>
      </c>
      <c r="I110" s="69" t="n">
        <f aca="false">IF($B110&gt;Input!$G$28,0,IF($E110*(Input!$G$32/100)&gt;(Input!$C$13/12),-1*(Input!$C$13/12),-1*$E110*(Input!$G$32/100)))</f>
        <v>-234.331876200453</v>
      </c>
      <c r="J110" s="69" t="n">
        <f aca="false">IF($B110&gt;Input!$G$28,0,(-1)*($E110+$H110+$I110)*(Input!$C$9/100))</f>
        <v>-535.331171179935</v>
      </c>
      <c r="K110" s="69" t="n">
        <f aca="false">IF($B110&gt;Input!$G$28,0,(-1)*($E110+$H110+$I110)*(Input!$C$10/100))</f>
        <v>-263.382936220528</v>
      </c>
      <c r="L110" s="69" t="n">
        <f aca="false">$E110+$F110+$G110+$H110+$I110+$J110+$K110</f>
        <v>4106.43789116552</v>
      </c>
    </row>
    <row r="111" customFormat="false" ht="12.8" hidden="false" customHeight="false" outlineLevel="0" collapsed="false">
      <c r="A111" s="67" t="n">
        <v>107</v>
      </c>
      <c r="B111" s="68" t="n">
        <f aca="false">EOMONTH(Input!$C$7,A111)</f>
        <v>46173</v>
      </c>
      <c r="C111" s="67" t="n">
        <f aca="false">DATEDIF(Input!$G$23,$B111,"Y")</f>
        <v>47</v>
      </c>
      <c r="E111" s="69" t="n">
        <f aca="false">IF($B111&gt;Input!$G$28,0,Input!$G$24*(1+Input!$G$26/100)^(DATEDIF(Input!$C$7,$B111,"Y")))</f>
        <v>5858.29690501133</v>
      </c>
      <c r="F111" s="69" t="n">
        <f aca="false">-1*($E111*(Input!$C$11/100))</f>
        <v>-363.214408110702</v>
      </c>
      <c r="G111" s="69" t="n">
        <f aca="false">-1*($E111*(Input!$C$12/100))</f>
        <v>-84.9453051226643</v>
      </c>
      <c r="H111" s="69" t="n">
        <f aca="false">IF($B111&gt;Input!$G$28,2*(Input!$G$27*(1+Input!$C$14/100)^(DATEDIF(Input!$C$7,$B111,"Y"))),(Input!$G$27*(1+Input!$C$14/100)^(DATEDIF(Input!$C$7,$B111,"Y"))))</f>
        <v>-270.653317011523</v>
      </c>
      <c r="I111" s="69" t="n">
        <f aca="false">IF($B111&gt;Input!$G$28,0,IF($E111*(Input!$G$32/100)&gt;(Input!$C$13/12),-1*(Input!$C$13/12),-1*$E111*(Input!$G$32/100)))</f>
        <v>-234.331876200453</v>
      </c>
      <c r="J111" s="69" t="n">
        <f aca="false">IF($B111&gt;Input!$G$28,0,(-1)*($E111+$H111+$I111)*(Input!$C$9/100))</f>
        <v>-535.331171179935</v>
      </c>
      <c r="K111" s="69" t="n">
        <f aca="false">IF($B111&gt;Input!$G$28,0,(-1)*($E111+$H111+$I111)*(Input!$C$10/100))</f>
        <v>-263.382936220528</v>
      </c>
      <c r="L111" s="69" t="n">
        <f aca="false">$E111+$F111+$G111+$H111+$I111+$J111+$K111</f>
        <v>4106.43789116552</v>
      </c>
    </row>
    <row r="112" customFormat="false" ht="12.8" hidden="false" customHeight="false" outlineLevel="0" collapsed="false">
      <c r="A112" s="67" t="n">
        <v>108</v>
      </c>
      <c r="B112" s="68" t="n">
        <f aca="false">EOMONTH(Input!$C$7,A112)</f>
        <v>46203</v>
      </c>
      <c r="C112" s="67" t="n">
        <f aca="false">DATEDIF(Input!$G$23,$B112,"Y")</f>
        <v>47</v>
      </c>
      <c r="E112" s="69" t="n">
        <f aca="false">IF($B112&gt;Input!$G$28,0,Input!$G$24*(1+Input!$G$26/100)^(DATEDIF(Input!$C$7,$B112,"Y")))</f>
        <v>5975.46284311156</v>
      </c>
      <c r="F112" s="69" t="n">
        <f aca="false">-1*($E112*(Input!$C$11/100))</f>
        <v>-370.478696272916</v>
      </c>
      <c r="G112" s="69" t="n">
        <f aca="false">-1*($E112*(Input!$C$12/100))</f>
        <v>-86.6442112251175</v>
      </c>
      <c r="H112" s="69" t="n">
        <f aca="false">IF($B112&gt;Input!$G$28,2*(Input!$G$27*(1+Input!$C$14/100)^(DATEDIF(Input!$C$7,$B112,"Y"))),(Input!$G$27*(1+Input!$C$14/100)^(DATEDIF(Input!$C$7,$B112,"Y"))))</f>
        <v>-276.066383351754</v>
      </c>
      <c r="I112" s="69" t="n">
        <f aca="false">IF($B112&gt;Input!$G$28,0,IF($E112*(Input!$G$32/100)&gt;(Input!$C$13/12),-1*(Input!$C$13/12),-1*$E112*(Input!$G$32/100)))</f>
        <v>-239.018513724462</v>
      </c>
      <c r="J112" s="69" t="n">
        <f aca="false">IF($B112&gt;Input!$G$28,0,(-1)*($E112+$H112+$I112)*(Input!$C$9/100))</f>
        <v>-546.037794603534</v>
      </c>
      <c r="K112" s="69" t="n">
        <f aca="false">IF($B112&gt;Input!$G$28,0,(-1)*($E112+$H112+$I112)*(Input!$C$10/100))</f>
        <v>-268.650594944939</v>
      </c>
      <c r="L112" s="69" t="n">
        <f aca="false">$E112+$F112+$G112+$H112+$I112+$J112+$K112</f>
        <v>4188.56664898883</v>
      </c>
    </row>
    <row r="113" customFormat="false" ht="12.8" hidden="false" customHeight="false" outlineLevel="0" collapsed="false">
      <c r="A113" s="67" t="n">
        <v>109</v>
      </c>
      <c r="B113" s="68" t="n">
        <f aca="false">EOMONTH(Input!$C$7,A113)</f>
        <v>46234</v>
      </c>
      <c r="C113" s="67" t="n">
        <f aca="false">DATEDIF(Input!$G$23,$B113,"Y")</f>
        <v>47</v>
      </c>
      <c r="E113" s="69" t="n">
        <f aca="false">IF($B113&gt;Input!$G$28,0,Input!$G$24*(1+Input!$G$26/100)^(DATEDIF(Input!$C$7,$B113,"Y")))</f>
        <v>5975.46284311156</v>
      </c>
      <c r="F113" s="69" t="n">
        <f aca="false">-1*($E113*(Input!$C$11/100))</f>
        <v>-370.478696272916</v>
      </c>
      <c r="G113" s="69" t="n">
        <f aca="false">-1*($E113*(Input!$C$12/100))</f>
        <v>-86.6442112251175</v>
      </c>
      <c r="H113" s="69" t="n">
        <f aca="false">IF($B113&gt;Input!$G$28,2*(Input!$G$27*(1+Input!$C$14/100)^(DATEDIF(Input!$C$7,$B113,"Y"))),(Input!$G$27*(1+Input!$C$14/100)^(DATEDIF(Input!$C$7,$B113,"Y"))))</f>
        <v>-276.066383351754</v>
      </c>
      <c r="I113" s="69" t="n">
        <f aca="false">IF($B113&gt;Input!$G$28,0,IF($E113*(Input!$G$32/100)&gt;(Input!$C$13/12),-1*(Input!$C$13/12),-1*$E113*(Input!$G$32/100)))</f>
        <v>-239.018513724462</v>
      </c>
      <c r="J113" s="69" t="n">
        <f aca="false">IF($B113&gt;Input!$G$28,0,(-1)*($E113+$H113+$I113)*(Input!$C$9/100))</f>
        <v>-546.037794603534</v>
      </c>
      <c r="K113" s="69" t="n">
        <f aca="false">IF($B113&gt;Input!$G$28,0,(-1)*($E113+$H113+$I113)*(Input!$C$10/100))</f>
        <v>-268.650594944939</v>
      </c>
      <c r="L113" s="69" t="n">
        <f aca="false">$E113+$F113+$G113+$H113+$I113+$J113+$K113</f>
        <v>4188.56664898883</v>
      </c>
    </row>
    <row r="114" customFormat="false" ht="12.8" hidden="false" customHeight="false" outlineLevel="0" collapsed="false">
      <c r="A114" s="67" t="n">
        <v>110</v>
      </c>
      <c r="B114" s="68" t="n">
        <f aca="false">EOMONTH(Input!$C$7,A114)</f>
        <v>46265</v>
      </c>
      <c r="C114" s="67" t="n">
        <f aca="false">DATEDIF(Input!$G$23,$B114,"Y")</f>
        <v>47</v>
      </c>
      <c r="E114" s="69" t="n">
        <f aca="false">IF($B114&gt;Input!$G$28,0,Input!$G$24*(1+Input!$G$26/100)^(DATEDIF(Input!$C$7,$B114,"Y")))</f>
        <v>5975.46284311156</v>
      </c>
      <c r="F114" s="69" t="n">
        <f aca="false">-1*($E114*(Input!$C$11/100))</f>
        <v>-370.478696272916</v>
      </c>
      <c r="G114" s="69" t="n">
        <f aca="false">-1*($E114*(Input!$C$12/100))</f>
        <v>-86.6442112251175</v>
      </c>
      <c r="H114" s="69" t="n">
        <f aca="false">IF($B114&gt;Input!$G$28,2*(Input!$G$27*(1+Input!$C$14/100)^(DATEDIF(Input!$C$7,$B114,"Y"))),(Input!$G$27*(1+Input!$C$14/100)^(DATEDIF(Input!$C$7,$B114,"Y"))))</f>
        <v>-276.066383351754</v>
      </c>
      <c r="I114" s="69" t="n">
        <f aca="false">IF($B114&gt;Input!$G$28,0,IF($E114*(Input!$G$32/100)&gt;(Input!$C$13/12),-1*(Input!$C$13/12),-1*$E114*(Input!$G$32/100)))</f>
        <v>-239.018513724462</v>
      </c>
      <c r="J114" s="69" t="n">
        <f aca="false">IF($B114&gt;Input!$G$28,0,(-1)*($E114+$H114+$I114)*(Input!$C$9/100))</f>
        <v>-546.037794603534</v>
      </c>
      <c r="K114" s="69" t="n">
        <f aca="false">IF($B114&gt;Input!$G$28,0,(-1)*($E114+$H114+$I114)*(Input!$C$10/100))</f>
        <v>-268.650594944939</v>
      </c>
      <c r="L114" s="69" t="n">
        <f aca="false">$E114+$F114+$G114+$H114+$I114+$J114+$K114</f>
        <v>4188.56664898883</v>
      </c>
    </row>
    <row r="115" customFormat="false" ht="12.8" hidden="false" customHeight="false" outlineLevel="0" collapsed="false">
      <c r="A115" s="67" t="n">
        <v>111</v>
      </c>
      <c r="B115" s="68" t="n">
        <f aca="false">EOMONTH(Input!$C$7,A115)</f>
        <v>46295</v>
      </c>
      <c r="C115" s="67" t="n">
        <f aca="false">DATEDIF(Input!$G$23,$B115,"Y")</f>
        <v>47</v>
      </c>
      <c r="E115" s="69" t="n">
        <f aca="false">IF($B115&gt;Input!$G$28,0,Input!$G$24*(1+Input!$G$26/100)^(DATEDIF(Input!$C$7,$B115,"Y")))</f>
        <v>5975.46284311156</v>
      </c>
      <c r="F115" s="69" t="n">
        <f aca="false">-1*($E115*(Input!$C$11/100))</f>
        <v>-370.478696272916</v>
      </c>
      <c r="G115" s="69" t="n">
        <f aca="false">-1*($E115*(Input!$C$12/100))</f>
        <v>-86.6442112251175</v>
      </c>
      <c r="H115" s="69" t="n">
        <f aca="false">IF($B115&gt;Input!$G$28,2*(Input!$G$27*(1+Input!$C$14/100)^(DATEDIF(Input!$C$7,$B115,"Y"))),(Input!$G$27*(1+Input!$C$14/100)^(DATEDIF(Input!$C$7,$B115,"Y"))))</f>
        <v>-276.066383351754</v>
      </c>
      <c r="I115" s="69" t="n">
        <f aca="false">IF($B115&gt;Input!$G$28,0,IF($E115*(Input!$G$32/100)&gt;(Input!$C$13/12),-1*(Input!$C$13/12),-1*$E115*(Input!$G$32/100)))</f>
        <v>-239.018513724462</v>
      </c>
      <c r="J115" s="69" t="n">
        <f aca="false">IF($B115&gt;Input!$G$28,0,(-1)*($E115+$H115+$I115)*(Input!$C$9/100))</f>
        <v>-546.037794603534</v>
      </c>
      <c r="K115" s="69" t="n">
        <f aca="false">IF($B115&gt;Input!$G$28,0,(-1)*($E115+$H115+$I115)*(Input!$C$10/100))</f>
        <v>-268.650594944939</v>
      </c>
      <c r="L115" s="69" t="n">
        <f aca="false">$E115+$F115+$G115+$H115+$I115+$J115+$K115</f>
        <v>4188.56664898883</v>
      </c>
    </row>
    <row r="116" customFormat="false" ht="12.8" hidden="false" customHeight="false" outlineLevel="0" collapsed="false">
      <c r="A116" s="67" t="n">
        <v>112</v>
      </c>
      <c r="B116" s="68" t="n">
        <f aca="false">EOMONTH(Input!$C$7,A116)</f>
        <v>46326</v>
      </c>
      <c r="C116" s="67" t="n">
        <f aca="false">DATEDIF(Input!$G$23,$B116,"Y")</f>
        <v>48</v>
      </c>
      <c r="E116" s="69" t="n">
        <f aca="false">IF($B116&gt;Input!$G$28,0,Input!$G$24*(1+Input!$G$26/100)^(DATEDIF(Input!$C$7,$B116,"Y")))</f>
        <v>5975.46284311156</v>
      </c>
      <c r="F116" s="69" t="n">
        <f aca="false">-1*($E116*(Input!$C$11/100))</f>
        <v>-370.478696272916</v>
      </c>
      <c r="G116" s="69" t="n">
        <f aca="false">-1*($E116*(Input!$C$12/100))</f>
        <v>-86.6442112251175</v>
      </c>
      <c r="H116" s="69" t="n">
        <f aca="false">IF($B116&gt;Input!$G$28,2*(Input!$G$27*(1+Input!$C$14/100)^(DATEDIF(Input!$C$7,$B116,"Y"))),(Input!$G$27*(1+Input!$C$14/100)^(DATEDIF(Input!$C$7,$B116,"Y"))))</f>
        <v>-276.066383351754</v>
      </c>
      <c r="I116" s="69" t="n">
        <f aca="false">IF($B116&gt;Input!$G$28,0,IF($E116*(Input!$G$32/100)&gt;(Input!$C$13/12),-1*(Input!$C$13/12),-1*$E116*(Input!$G$32/100)))</f>
        <v>-239.018513724462</v>
      </c>
      <c r="J116" s="69" t="n">
        <f aca="false">IF($B116&gt;Input!$G$28,0,(-1)*($E116+$H116+$I116)*(Input!$C$9/100))</f>
        <v>-546.037794603534</v>
      </c>
      <c r="K116" s="69" t="n">
        <f aca="false">IF($B116&gt;Input!$G$28,0,(-1)*($E116+$H116+$I116)*(Input!$C$10/100))</f>
        <v>-268.650594944939</v>
      </c>
      <c r="L116" s="69" t="n">
        <f aca="false">$E116+$F116+$G116+$H116+$I116+$J116+$K116</f>
        <v>4188.56664898883</v>
      </c>
    </row>
    <row r="117" customFormat="false" ht="12.8" hidden="false" customHeight="false" outlineLevel="0" collapsed="false">
      <c r="A117" s="67" t="n">
        <v>113</v>
      </c>
      <c r="B117" s="68" t="n">
        <f aca="false">EOMONTH(Input!$C$7,A117)</f>
        <v>46356</v>
      </c>
      <c r="C117" s="67" t="n">
        <f aca="false">DATEDIF(Input!$G$23,$B117,"Y")</f>
        <v>48</v>
      </c>
      <c r="E117" s="69" t="n">
        <f aca="false">IF($B117&gt;Input!$G$28,0,Input!$G$24*(1+Input!$G$26/100)^(DATEDIF(Input!$C$7,$B117,"Y")))</f>
        <v>5975.46284311156</v>
      </c>
      <c r="F117" s="69" t="n">
        <f aca="false">-1*($E117*(Input!$C$11/100))</f>
        <v>-370.478696272916</v>
      </c>
      <c r="G117" s="69" t="n">
        <f aca="false">-1*($E117*(Input!$C$12/100))</f>
        <v>-86.6442112251175</v>
      </c>
      <c r="H117" s="69" t="n">
        <f aca="false">IF($B117&gt;Input!$G$28,2*(Input!$G$27*(1+Input!$C$14/100)^(DATEDIF(Input!$C$7,$B117,"Y"))),(Input!$G$27*(1+Input!$C$14/100)^(DATEDIF(Input!$C$7,$B117,"Y"))))</f>
        <v>-276.066383351754</v>
      </c>
      <c r="I117" s="69" t="n">
        <f aca="false">IF($B117&gt;Input!$G$28,0,IF($E117*(Input!$G$32/100)&gt;(Input!$C$13/12),-1*(Input!$C$13/12),-1*$E117*(Input!$G$32/100)))</f>
        <v>-239.018513724462</v>
      </c>
      <c r="J117" s="69" t="n">
        <f aca="false">IF($B117&gt;Input!$G$28,0,(-1)*($E117+$H117+$I117)*(Input!$C$9/100))</f>
        <v>-546.037794603534</v>
      </c>
      <c r="K117" s="69" t="n">
        <f aca="false">IF($B117&gt;Input!$G$28,0,(-1)*($E117+$H117+$I117)*(Input!$C$10/100))</f>
        <v>-268.650594944939</v>
      </c>
      <c r="L117" s="69" t="n">
        <f aca="false">$E117+$F117+$G117+$H117+$I117+$J117+$K117</f>
        <v>4188.56664898883</v>
      </c>
    </row>
    <row r="118" customFormat="false" ht="12.8" hidden="false" customHeight="false" outlineLevel="0" collapsed="false">
      <c r="A118" s="67" t="n">
        <v>114</v>
      </c>
      <c r="B118" s="68" t="n">
        <f aca="false">EOMONTH(Input!$C$7,A118)</f>
        <v>46387</v>
      </c>
      <c r="C118" s="67" t="n">
        <f aca="false">DATEDIF(Input!$G$23,$B118,"Y")</f>
        <v>48</v>
      </c>
      <c r="E118" s="69" t="n">
        <f aca="false">IF($B118&gt;Input!$G$28,0,Input!$G$24*(1+Input!$G$26/100)^(DATEDIF(Input!$C$7,$B118,"Y")))</f>
        <v>5975.46284311156</v>
      </c>
      <c r="F118" s="69" t="n">
        <f aca="false">-1*($E118*(Input!$C$11/100))</f>
        <v>-370.478696272916</v>
      </c>
      <c r="G118" s="69" t="n">
        <f aca="false">-1*($E118*(Input!$C$12/100))</f>
        <v>-86.6442112251175</v>
      </c>
      <c r="H118" s="69" t="n">
        <f aca="false">IF($B118&gt;Input!$G$28,2*(Input!$G$27*(1+Input!$C$14/100)^(DATEDIF(Input!$C$7,$B118,"Y"))),(Input!$G$27*(1+Input!$C$14/100)^(DATEDIF(Input!$C$7,$B118,"Y"))))</f>
        <v>-276.066383351754</v>
      </c>
      <c r="I118" s="69" t="n">
        <f aca="false">IF($B118&gt;Input!$G$28,0,IF($E118*(Input!$G$32/100)&gt;(Input!$C$13/12),-1*(Input!$C$13/12),-1*$E118*(Input!$G$32/100)))</f>
        <v>-239.018513724462</v>
      </c>
      <c r="J118" s="69" t="n">
        <f aca="false">IF($B118&gt;Input!$G$28,0,(-1)*($E118+$H118+$I118)*(Input!$C$9/100))</f>
        <v>-546.037794603534</v>
      </c>
      <c r="K118" s="69" t="n">
        <f aca="false">IF($B118&gt;Input!$G$28,0,(-1)*($E118+$H118+$I118)*(Input!$C$10/100))</f>
        <v>-268.650594944939</v>
      </c>
      <c r="L118" s="69" t="n">
        <f aca="false">$E118+$F118+$G118+$H118+$I118+$J118+$K118</f>
        <v>4188.56664898883</v>
      </c>
    </row>
    <row r="119" customFormat="false" ht="12.8" hidden="false" customHeight="false" outlineLevel="0" collapsed="false">
      <c r="A119" s="67" t="n">
        <v>115</v>
      </c>
      <c r="B119" s="68" t="n">
        <f aca="false">EOMONTH(Input!$C$7,A119)</f>
        <v>46418</v>
      </c>
      <c r="C119" s="67" t="n">
        <f aca="false">DATEDIF(Input!$G$23,$B119,"Y")</f>
        <v>48</v>
      </c>
      <c r="E119" s="69" t="n">
        <f aca="false">IF($B119&gt;Input!$G$28,0,Input!$G$24*(1+Input!$G$26/100)^(DATEDIF(Input!$C$7,$B119,"Y")))</f>
        <v>5975.46284311156</v>
      </c>
      <c r="F119" s="69" t="n">
        <f aca="false">-1*($E119*(Input!$C$11/100))</f>
        <v>-370.478696272916</v>
      </c>
      <c r="G119" s="69" t="n">
        <f aca="false">-1*($E119*(Input!$C$12/100))</f>
        <v>-86.6442112251175</v>
      </c>
      <c r="H119" s="69" t="n">
        <f aca="false">IF($B119&gt;Input!$G$28,2*(Input!$G$27*(1+Input!$C$14/100)^(DATEDIF(Input!$C$7,$B119,"Y"))),(Input!$G$27*(1+Input!$C$14/100)^(DATEDIF(Input!$C$7,$B119,"Y"))))</f>
        <v>-276.066383351754</v>
      </c>
      <c r="I119" s="69" t="n">
        <f aca="false">IF($B119&gt;Input!$G$28,0,IF($E119*(Input!$G$32/100)&gt;(Input!$C$13/12),-1*(Input!$C$13/12),-1*$E119*(Input!$G$32/100)))</f>
        <v>-239.018513724462</v>
      </c>
      <c r="J119" s="69" t="n">
        <f aca="false">IF($B119&gt;Input!$G$28,0,(-1)*($E119+$H119+$I119)*(Input!$C$9/100))</f>
        <v>-546.037794603534</v>
      </c>
      <c r="K119" s="69" t="n">
        <f aca="false">IF($B119&gt;Input!$G$28,0,(-1)*($E119+$H119+$I119)*(Input!$C$10/100))</f>
        <v>-268.650594944939</v>
      </c>
      <c r="L119" s="69" t="n">
        <f aca="false">$E119+$F119+$G119+$H119+$I119+$J119+$K119</f>
        <v>4188.56664898883</v>
      </c>
    </row>
    <row r="120" customFormat="false" ht="12.8" hidden="false" customHeight="false" outlineLevel="0" collapsed="false">
      <c r="A120" s="67" t="n">
        <v>116</v>
      </c>
      <c r="B120" s="68" t="n">
        <f aca="false">EOMONTH(Input!$C$7,A120)</f>
        <v>46446</v>
      </c>
      <c r="C120" s="67" t="n">
        <f aca="false">DATEDIF(Input!$G$23,$B120,"Y")</f>
        <v>48</v>
      </c>
      <c r="E120" s="69" t="n">
        <f aca="false">IF($B120&gt;Input!$G$28,0,Input!$G$24*(1+Input!$G$26/100)^(DATEDIF(Input!$C$7,$B120,"Y")))</f>
        <v>5975.46284311156</v>
      </c>
      <c r="F120" s="69" t="n">
        <f aca="false">-1*($E120*(Input!$C$11/100))</f>
        <v>-370.478696272916</v>
      </c>
      <c r="G120" s="69" t="n">
        <f aca="false">-1*($E120*(Input!$C$12/100))</f>
        <v>-86.6442112251175</v>
      </c>
      <c r="H120" s="69" t="n">
        <f aca="false">IF($B120&gt;Input!$G$28,2*(Input!$G$27*(1+Input!$C$14/100)^(DATEDIF(Input!$C$7,$B120,"Y"))),(Input!$G$27*(1+Input!$C$14/100)^(DATEDIF(Input!$C$7,$B120,"Y"))))</f>
        <v>-276.066383351754</v>
      </c>
      <c r="I120" s="69" t="n">
        <f aca="false">IF($B120&gt;Input!$G$28,0,IF($E120*(Input!$G$32/100)&gt;(Input!$C$13/12),-1*(Input!$C$13/12),-1*$E120*(Input!$G$32/100)))</f>
        <v>-239.018513724462</v>
      </c>
      <c r="J120" s="69" t="n">
        <f aca="false">IF($B120&gt;Input!$G$28,0,(-1)*($E120+$H120+$I120)*(Input!$C$9/100))</f>
        <v>-546.037794603534</v>
      </c>
      <c r="K120" s="69" t="n">
        <f aca="false">IF($B120&gt;Input!$G$28,0,(-1)*($E120+$H120+$I120)*(Input!$C$10/100))</f>
        <v>-268.650594944939</v>
      </c>
      <c r="L120" s="69" t="n">
        <f aca="false">$E120+$F120+$G120+$H120+$I120+$J120+$K120</f>
        <v>4188.56664898883</v>
      </c>
    </row>
    <row r="121" customFormat="false" ht="12.8" hidden="false" customHeight="false" outlineLevel="0" collapsed="false">
      <c r="A121" s="67" t="n">
        <v>117</v>
      </c>
      <c r="B121" s="68" t="n">
        <f aca="false">EOMONTH(Input!$C$7,A121)</f>
        <v>46477</v>
      </c>
      <c r="C121" s="67" t="n">
        <f aca="false">DATEDIF(Input!$G$23,$B121,"Y")</f>
        <v>48</v>
      </c>
      <c r="E121" s="69" t="n">
        <f aca="false">IF($B121&gt;Input!$G$28,0,Input!$G$24*(1+Input!$G$26/100)^(DATEDIF(Input!$C$7,$B121,"Y")))</f>
        <v>5975.46284311156</v>
      </c>
      <c r="F121" s="69" t="n">
        <f aca="false">-1*($E121*(Input!$C$11/100))</f>
        <v>-370.478696272916</v>
      </c>
      <c r="G121" s="69" t="n">
        <f aca="false">-1*($E121*(Input!$C$12/100))</f>
        <v>-86.6442112251175</v>
      </c>
      <c r="H121" s="69" t="n">
        <f aca="false">IF($B121&gt;Input!$G$28,2*(Input!$G$27*(1+Input!$C$14/100)^(DATEDIF(Input!$C$7,$B121,"Y"))),(Input!$G$27*(1+Input!$C$14/100)^(DATEDIF(Input!$C$7,$B121,"Y"))))</f>
        <v>-276.066383351754</v>
      </c>
      <c r="I121" s="69" t="n">
        <f aca="false">IF($B121&gt;Input!$G$28,0,IF($E121*(Input!$G$32/100)&gt;(Input!$C$13/12),-1*(Input!$C$13/12),-1*$E121*(Input!$G$32/100)))</f>
        <v>-239.018513724462</v>
      </c>
      <c r="J121" s="69" t="n">
        <f aca="false">IF($B121&gt;Input!$G$28,0,(-1)*($E121+$H121+$I121)*(Input!$C$9/100))</f>
        <v>-546.037794603534</v>
      </c>
      <c r="K121" s="69" t="n">
        <f aca="false">IF($B121&gt;Input!$G$28,0,(-1)*($E121+$H121+$I121)*(Input!$C$10/100))</f>
        <v>-268.650594944939</v>
      </c>
      <c r="L121" s="69" t="n">
        <f aca="false">$E121+$F121+$G121+$H121+$I121+$J121+$K121</f>
        <v>4188.56664898883</v>
      </c>
    </row>
    <row r="122" customFormat="false" ht="12.8" hidden="false" customHeight="false" outlineLevel="0" collapsed="false">
      <c r="A122" s="67" t="n">
        <v>118</v>
      </c>
      <c r="B122" s="68" t="n">
        <f aca="false">EOMONTH(Input!$C$7,A122)</f>
        <v>46507</v>
      </c>
      <c r="C122" s="67" t="n">
        <f aca="false">DATEDIF(Input!$G$23,$B122,"Y")</f>
        <v>48</v>
      </c>
      <c r="E122" s="69" t="n">
        <f aca="false">IF($B122&gt;Input!$G$28,0,Input!$G$24*(1+Input!$G$26/100)^(DATEDIF(Input!$C$7,$B122,"Y")))</f>
        <v>5975.46284311156</v>
      </c>
      <c r="F122" s="69" t="n">
        <f aca="false">-1*($E122*(Input!$C$11/100))</f>
        <v>-370.478696272916</v>
      </c>
      <c r="G122" s="69" t="n">
        <f aca="false">-1*($E122*(Input!$C$12/100))</f>
        <v>-86.6442112251175</v>
      </c>
      <c r="H122" s="69" t="n">
        <f aca="false">IF($B122&gt;Input!$G$28,2*(Input!$G$27*(1+Input!$C$14/100)^(DATEDIF(Input!$C$7,$B122,"Y"))),(Input!$G$27*(1+Input!$C$14/100)^(DATEDIF(Input!$C$7,$B122,"Y"))))</f>
        <v>-276.066383351754</v>
      </c>
      <c r="I122" s="69" t="n">
        <f aca="false">IF($B122&gt;Input!$G$28,0,IF($E122*(Input!$G$32/100)&gt;(Input!$C$13/12),-1*(Input!$C$13/12),-1*$E122*(Input!$G$32/100)))</f>
        <v>-239.018513724462</v>
      </c>
      <c r="J122" s="69" t="n">
        <f aca="false">IF($B122&gt;Input!$G$28,0,(-1)*($E122+$H122+$I122)*(Input!$C$9/100))</f>
        <v>-546.037794603534</v>
      </c>
      <c r="K122" s="69" t="n">
        <f aca="false">IF($B122&gt;Input!$G$28,0,(-1)*($E122+$H122+$I122)*(Input!$C$10/100))</f>
        <v>-268.650594944939</v>
      </c>
      <c r="L122" s="69" t="n">
        <f aca="false">$E122+$F122+$G122+$H122+$I122+$J122+$K122</f>
        <v>4188.56664898883</v>
      </c>
    </row>
    <row r="123" customFormat="false" ht="12.8" hidden="false" customHeight="false" outlineLevel="0" collapsed="false">
      <c r="A123" s="67" t="n">
        <v>119</v>
      </c>
      <c r="B123" s="68" t="n">
        <f aca="false">EOMONTH(Input!$C$7,A123)</f>
        <v>46538</v>
      </c>
      <c r="C123" s="67" t="n">
        <f aca="false">DATEDIF(Input!$G$23,$B123,"Y")</f>
        <v>48</v>
      </c>
      <c r="E123" s="69" t="n">
        <f aca="false">IF($B123&gt;Input!$G$28,0,Input!$G$24*(1+Input!$G$26/100)^(DATEDIF(Input!$C$7,$B123,"Y")))</f>
        <v>5975.46284311156</v>
      </c>
      <c r="F123" s="69" t="n">
        <f aca="false">-1*($E123*(Input!$C$11/100))</f>
        <v>-370.478696272916</v>
      </c>
      <c r="G123" s="69" t="n">
        <f aca="false">-1*($E123*(Input!$C$12/100))</f>
        <v>-86.6442112251175</v>
      </c>
      <c r="H123" s="69" t="n">
        <f aca="false">IF($B123&gt;Input!$G$28,2*(Input!$G$27*(1+Input!$C$14/100)^(DATEDIF(Input!$C$7,$B123,"Y"))),(Input!$G$27*(1+Input!$C$14/100)^(DATEDIF(Input!$C$7,$B123,"Y"))))</f>
        <v>-276.066383351754</v>
      </c>
      <c r="I123" s="69" t="n">
        <f aca="false">IF($B123&gt;Input!$G$28,0,IF($E123*(Input!$G$32/100)&gt;(Input!$C$13/12),-1*(Input!$C$13/12),-1*$E123*(Input!$G$32/100)))</f>
        <v>-239.018513724462</v>
      </c>
      <c r="J123" s="69" t="n">
        <f aca="false">IF($B123&gt;Input!$G$28,0,(-1)*($E123+$H123+$I123)*(Input!$C$9/100))</f>
        <v>-546.037794603534</v>
      </c>
      <c r="K123" s="69" t="n">
        <f aca="false">IF($B123&gt;Input!$G$28,0,(-1)*($E123+$H123+$I123)*(Input!$C$10/100))</f>
        <v>-268.650594944939</v>
      </c>
      <c r="L123" s="69" t="n">
        <f aca="false">$E123+$F123+$G123+$H123+$I123+$J123+$K123</f>
        <v>4188.56664898883</v>
      </c>
    </row>
    <row r="124" customFormat="false" ht="12.8" hidden="false" customHeight="false" outlineLevel="0" collapsed="false">
      <c r="A124" s="67" t="n">
        <v>120</v>
      </c>
      <c r="B124" s="68" t="n">
        <f aca="false">EOMONTH(Input!$C$7,A124)</f>
        <v>46568</v>
      </c>
      <c r="C124" s="67" t="n">
        <f aca="false">DATEDIF(Input!$G$23,$B124,"Y")</f>
        <v>48</v>
      </c>
      <c r="E124" s="69" t="n">
        <f aca="false">IF($B124&gt;Input!$G$28,0,Input!$G$24*(1+Input!$G$26/100)^(DATEDIF(Input!$C$7,$B124,"Y")))</f>
        <v>6094.97209997379</v>
      </c>
      <c r="F124" s="69" t="n">
        <f aca="false">-1*($E124*(Input!$C$11/100))</f>
        <v>-377.888270198375</v>
      </c>
      <c r="G124" s="69" t="n">
        <f aca="false">-1*($E124*(Input!$C$12/100))</f>
        <v>-88.3770954496199</v>
      </c>
      <c r="H124" s="69" t="n">
        <f aca="false">IF($B124&gt;Input!$G$28,2*(Input!$G$27*(1+Input!$C$14/100)^(DATEDIF(Input!$C$7,$B124,"Y"))),(Input!$G$27*(1+Input!$C$14/100)^(DATEDIF(Input!$C$7,$B124,"Y"))))</f>
        <v>-281.587711018789</v>
      </c>
      <c r="I124" s="69" t="n">
        <f aca="false">IF($B124&gt;Input!$G$28,0,IF($E124*(Input!$G$32/100)&gt;(Input!$C$13/12),-1*(Input!$C$13/12),-1*$E124*(Input!$G$32/100)))</f>
        <v>-243.798883998951</v>
      </c>
      <c r="J124" s="69" t="n">
        <f aca="false">IF($B124&gt;Input!$G$28,0,(-1)*($E124+$H124+$I124)*(Input!$C$9/100))</f>
        <v>-556.958550495605</v>
      </c>
      <c r="K124" s="69" t="n">
        <f aca="false">IF($B124&gt;Input!$G$28,0,(-1)*($E124+$H124+$I124)*(Input!$C$10/100))</f>
        <v>-274.023606843837</v>
      </c>
      <c r="L124" s="69" t="n">
        <f aca="false">$E124+$F124+$G124+$H124+$I124+$J124+$K124</f>
        <v>4272.33798196861</v>
      </c>
    </row>
    <row r="125" customFormat="false" ht="12.8" hidden="false" customHeight="false" outlineLevel="0" collapsed="false">
      <c r="A125" s="67" t="n">
        <v>121</v>
      </c>
      <c r="B125" s="68" t="n">
        <f aca="false">EOMONTH(Input!$C$7,A125)</f>
        <v>46599</v>
      </c>
      <c r="C125" s="67" t="n">
        <f aca="false">DATEDIF(Input!$G$23,$B125,"Y")</f>
        <v>48</v>
      </c>
      <c r="E125" s="69" t="n">
        <f aca="false">IF($B125&gt;Input!$G$28,0,Input!$G$24*(1+Input!$G$26/100)^(DATEDIF(Input!$C$7,$B125,"Y")))</f>
        <v>6094.97209997379</v>
      </c>
      <c r="F125" s="69" t="n">
        <f aca="false">-1*($E125*(Input!$C$11/100))</f>
        <v>-377.888270198375</v>
      </c>
      <c r="G125" s="69" t="n">
        <f aca="false">-1*($E125*(Input!$C$12/100))</f>
        <v>-88.3770954496199</v>
      </c>
      <c r="H125" s="69" t="n">
        <f aca="false">IF($B125&gt;Input!$G$28,2*(Input!$G$27*(1+Input!$C$14/100)^(DATEDIF(Input!$C$7,$B125,"Y"))),(Input!$G$27*(1+Input!$C$14/100)^(DATEDIF(Input!$C$7,$B125,"Y"))))</f>
        <v>-281.587711018789</v>
      </c>
      <c r="I125" s="69" t="n">
        <f aca="false">IF($B125&gt;Input!$G$28,0,IF($E125*(Input!$G$32/100)&gt;(Input!$C$13/12),-1*(Input!$C$13/12),-1*$E125*(Input!$G$32/100)))</f>
        <v>-243.798883998951</v>
      </c>
      <c r="J125" s="69" t="n">
        <f aca="false">IF($B125&gt;Input!$G$28,0,(-1)*($E125+$H125+$I125)*(Input!$C$9/100))</f>
        <v>-556.958550495605</v>
      </c>
      <c r="K125" s="69" t="n">
        <f aca="false">IF($B125&gt;Input!$G$28,0,(-1)*($E125+$H125+$I125)*(Input!$C$10/100))</f>
        <v>-274.023606843837</v>
      </c>
      <c r="L125" s="69" t="n">
        <f aca="false">$E125+$F125+$G125+$H125+$I125+$J125+$K125</f>
        <v>4272.33798196861</v>
      </c>
    </row>
    <row r="126" customFormat="false" ht="12.8" hidden="false" customHeight="false" outlineLevel="0" collapsed="false">
      <c r="A126" s="67" t="n">
        <v>122</v>
      </c>
      <c r="B126" s="68" t="n">
        <f aca="false">EOMONTH(Input!$C$7,A126)</f>
        <v>46630</v>
      </c>
      <c r="C126" s="67" t="n">
        <f aca="false">DATEDIF(Input!$G$23,$B126,"Y")</f>
        <v>48</v>
      </c>
      <c r="E126" s="69" t="n">
        <f aca="false">IF($B126&gt;Input!$G$28,0,Input!$G$24*(1+Input!$G$26/100)^(DATEDIF(Input!$C$7,$B126,"Y")))</f>
        <v>6094.97209997379</v>
      </c>
      <c r="F126" s="69" t="n">
        <f aca="false">-1*($E126*(Input!$C$11/100))</f>
        <v>-377.888270198375</v>
      </c>
      <c r="G126" s="69" t="n">
        <f aca="false">-1*($E126*(Input!$C$12/100))</f>
        <v>-88.3770954496199</v>
      </c>
      <c r="H126" s="69" t="n">
        <f aca="false">IF($B126&gt;Input!$G$28,2*(Input!$G$27*(1+Input!$C$14/100)^(DATEDIF(Input!$C$7,$B126,"Y"))),(Input!$G$27*(1+Input!$C$14/100)^(DATEDIF(Input!$C$7,$B126,"Y"))))</f>
        <v>-281.587711018789</v>
      </c>
      <c r="I126" s="69" t="n">
        <f aca="false">IF($B126&gt;Input!$G$28,0,IF($E126*(Input!$G$32/100)&gt;(Input!$C$13/12),-1*(Input!$C$13/12),-1*$E126*(Input!$G$32/100)))</f>
        <v>-243.798883998951</v>
      </c>
      <c r="J126" s="69" t="n">
        <f aca="false">IF($B126&gt;Input!$G$28,0,(-1)*($E126+$H126+$I126)*(Input!$C$9/100))</f>
        <v>-556.958550495605</v>
      </c>
      <c r="K126" s="69" t="n">
        <f aca="false">IF($B126&gt;Input!$G$28,0,(-1)*($E126+$H126+$I126)*(Input!$C$10/100))</f>
        <v>-274.023606843837</v>
      </c>
      <c r="L126" s="69" t="n">
        <f aca="false">$E126+$F126+$G126+$H126+$I126+$J126+$K126</f>
        <v>4272.33798196861</v>
      </c>
    </row>
    <row r="127" customFormat="false" ht="12.8" hidden="false" customHeight="false" outlineLevel="0" collapsed="false">
      <c r="A127" s="67" t="n">
        <v>123</v>
      </c>
      <c r="B127" s="68" t="n">
        <f aca="false">EOMONTH(Input!$C$7,A127)</f>
        <v>46660</v>
      </c>
      <c r="C127" s="67" t="n">
        <f aca="false">DATEDIF(Input!$G$23,$B127,"Y")</f>
        <v>48</v>
      </c>
      <c r="E127" s="69" t="n">
        <f aca="false">IF($B127&gt;Input!$G$28,0,Input!$G$24*(1+Input!$G$26/100)^(DATEDIF(Input!$C$7,$B127,"Y")))</f>
        <v>6094.97209997379</v>
      </c>
      <c r="F127" s="69" t="n">
        <f aca="false">-1*($E127*(Input!$C$11/100))</f>
        <v>-377.888270198375</v>
      </c>
      <c r="G127" s="69" t="n">
        <f aca="false">-1*($E127*(Input!$C$12/100))</f>
        <v>-88.3770954496199</v>
      </c>
      <c r="H127" s="69" t="n">
        <f aca="false">IF($B127&gt;Input!$G$28,2*(Input!$G$27*(1+Input!$C$14/100)^(DATEDIF(Input!$C$7,$B127,"Y"))),(Input!$G$27*(1+Input!$C$14/100)^(DATEDIF(Input!$C$7,$B127,"Y"))))</f>
        <v>-281.587711018789</v>
      </c>
      <c r="I127" s="69" t="n">
        <f aca="false">IF($B127&gt;Input!$G$28,0,IF($E127*(Input!$G$32/100)&gt;(Input!$C$13/12),-1*(Input!$C$13/12),-1*$E127*(Input!$G$32/100)))</f>
        <v>-243.798883998951</v>
      </c>
      <c r="J127" s="69" t="n">
        <f aca="false">IF($B127&gt;Input!$G$28,0,(-1)*($E127+$H127+$I127)*(Input!$C$9/100))</f>
        <v>-556.958550495605</v>
      </c>
      <c r="K127" s="69" t="n">
        <f aca="false">IF($B127&gt;Input!$G$28,0,(-1)*($E127+$H127+$I127)*(Input!$C$10/100))</f>
        <v>-274.023606843837</v>
      </c>
      <c r="L127" s="69" t="n">
        <f aca="false">$E127+$F127+$G127+$H127+$I127+$J127+$K127</f>
        <v>4272.33798196861</v>
      </c>
    </row>
    <row r="128" customFormat="false" ht="12.8" hidden="false" customHeight="false" outlineLevel="0" collapsed="false">
      <c r="A128" s="67" t="n">
        <v>124</v>
      </c>
      <c r="B128" s="68" t="n">
        <f aca="false">EOMONTH(Input!$C$7,A128)</f>
        <v>46691</v>
      </c>
      <c r="C128" s="67" t="n">
        <f aca="false">DATEDIF(Input!$G$23,$B128,"Y")</f>
        <v>49</v>
      </c>
      <c r="E128" s="69" t="n">
        <f aca="false">IF($B128&gt;Input!$G$28,0,Input!$G$24*(1+Input!$G$26/100)^(DATEDIF(Input!$C$7,$B128,"Y")))</f>
        <v>6094.97209997379</v>
      </c>
      <c r="F128" s="69" t="n">
        <f aca="false">-1*($E128*(Input!$C$11/100))</f>
        <v>-377.888270198375</v>
      </c>
      <c r="G128" s="69" t="n">
        <f aca="false">-1*($E128*(Input!$C$12/100))</f>
        <v>-88.3770954496199</v>
      </c>
      <c r="H128" s="69" t="n">
        <f aca="false">IF($B128&gt;Input!$G$28,2*(Input!$G$27*(1+Input!$C$14/100)^(DATEDIF(Input!$C$7,$B128,"Y"))),(Input!$G$27*(1+Input!$C$14/100)^(DATEDIF(Input!$C$7,$B128,"Y"))))</f>
        <v>-281.587711018789</v>
      </c>
      <c r="I128" s="69" t="n">
        <f aca="false">IF($B128&gt;Input!$G$28,0,IF($E128*(Input!$G$32/100)&gt;(Input!$C$13/12),-1*(Input!$C$13/12),-1*$E128*(Input!$G$32/100)))</f>
        <v>-243.798883998951</v>
      </c>
      <c r="J128" s="69" t="n">
        <f aca="false">IF($B128&gt;Input!$G$28,0,(-1)*($E128+$H128+$I128)*(Input!$C$9/100))</f>
        <v>-556.958550495605</v>
      </c>
      <c r="K128" s="69" t="n">
        <f aca="false">IF($B128&gt;Input!$G$28,0,(-1)*($E128+$H128+$I128)*(Input!$C$10/100))</f>
        <v>-274.023606843837</v>
      </c>
      <c r="L128" s="69" t="n">
        <f aca="false">$E128+$F128+$G128+$H128+$I128+$J128+$K128</f>
        <v>4272.33798196861</v>
      </c>
    </row>
    <row r="129" customFormat="false" ht="12.8" hidden="false" customHeight="false" outlineLevel="0" collapsed="false">
      <c r="A129" s="67" t="n">
        <v>125</v>
      </c>
      <c r="B129" s="68" t="n">
        <f aca="false">EOMONTH(Input!$C$7,A129)</f>
        <v>46721</v>
      </c>
      <c r="C129" s="67" t="n">
        <f aca="false">DATEDIF(Input!$G$23,$B129,"Y")</f>
        <v>49</v>
      </c>
      <c r="E129" s="69" t="n">
        <f aca="false">IF($B129&gt;Input!$G$28,0,Input!$G$24*(1+Input!$G$26/100)^(DATEDIF(Input!$C$7,$B129,"Y")))</f>
        <v>6094.97209997379</v>
      </c>
      <c r="F129" s="69" t="n">
        <f aca="false">-1*($E129*(Input!$C$11/100))</f>
        <v>-377.888270198375</v>
      </c>
      <c r="G129" s="69" t="n">
        <f aca="false">-1*($E129*(Input!$C$12/100))</f>
        <v>-88.3770954496199</v>
      </c>
      <c r="H129" s="69" t="n">
        <f aca="false">IF($B129&gt;Input!$G$28,2*(Input!$G$27*(1+Input!$C$14/100)^(DATEDIF(Input!$C$7,$B129,"Y"))),(Input!$G$27*(1+Input!$C$14/100)^(DATEDIF(Input!$C$7,$B129,"Y"))))</f>
        <v>-281.587711018789</v>
      </c>
      <c r="I129" s="69" t="n">
        <f aca="false">IF($B129&gt;Input!$G$28,0,IF($E129*(Input!$G$32/100)&gt;(Input!$C$13/12),-1*(Input!$C$13/12),-1*$E129*(Input!$G$32/100)))</f>
        <v>-243.798883998951</v>
      </c>
      <c r="J129" s="69" t="n">
        <f aca="false">IF($B129&gt;Input!$G$28,0,(-1)*($E129+$H129+$I129)*(Input!$C$9/100))</f>
        <v>-556.958550495605</v>
      </c>
      <c r="K129" s="69" t="n">
        <f aca="false">IF($B129&gt;Input!$G$28,0,(-1)*($E129+$H129+$I129)*(Input!$C$10/100))</f>
        <v>-274.023606843837</v>
      </c>
      <c r="L129" s="69" t="n">
        <f aca="false">$E129+$F129+$G129+$H129+$I129+$J129+$K129</f>
        <v>4272.33798196861</v>
      </c>
    </row>
    <row r="130" customFormat="false" ht="12.8" hidden="false" customHeight="false" outlineLevel="0" collapsed="false">
      <c r="A130" s="67" t="n">
        <v>126</v>
      </c>
      <c r="B130" s="68" t="n">
        <f aca="false">EOMONTH(Input!$C$7,A130)</f>
        <v>46752</v>
      </c>
      <c r="C130" s="67" t="n">
        <f aca="false">DATEDIF(Input!$G$23,$B130,"Y")</f>
        <v>49</v>
      </c>
      <c r="E130" s="69" t="n">
        <f aca="false">IF($B130&gt;Input!$G$28,0,Input!$G$24*(1+Input!$G$26/100)^(DATEDIF(Input!$C$7,$B130,"Y")))</f>
        <v>6094.97209997379</v>
      </c>
      <c r="F130" s="69" t="n">
        <f aca="false">-1*($E130*(Input!$C$11/100))</f>
        <v>-377.888270198375</v>
      </c>
      <c r="G130" s="69" t="n">
        <f aca="false">-1*($E130*(Input!$C$12/100))</f>
        <v>-88.3770954496199</v>
      </c>
      <c r="H130" s="69" t="n">
        <f aca="false">IF($B130&gt;Input!$G$28,2*(Input!$G$27*(1+Input!$C$14/100)^(DATEDIF(Input!$C$7,$B130,"Y"))),(Input!$G$27*(1+Input!$C$14/100)^(DATEDIF(Input!$C$7,$B130,"Y"))))</f>
        <v>-281.587711018789</v>
      </c>
      <c r="I130" s="69" t="n">
        <f aca="false">IF($B130&gt;Input!$G$28,0,IF($E130*(Input!$G$32/100)&gt;(Input!$C$13/12),-1*(Input!$C$13/12),-1*$E130*(Input!$G$32/100)))</f>
        <v>-243.798883998951</v>
      </c>
      <c r="J130" s="69" t="n">
        <f aca="false">IF($B130&gt;Input!$G$28,0,(-1)*($E130+$H130+$I130)*(Input!$C$9/100))</f>
        <v>-556.958550495605</v>
      </c>
      <c r="K130" s="69" t="n">
        <f aca="false">IF($B130&gt;Input!$G$28,0,(-1)*($E130+$H130+$I130)*(Input!$C$10/100))</f>
        <v>-274.023606843837</v>
      </c>
      <c r="L130" s="69" t="n">
        <f aca="false">$E130+$F130+$G130+$H130+$I130+$J130+$K130</f>
        <v>4272.33798196861</v>
      </c>
    </row>
    <row r="131" customFormat="false" ht="12.8" hidden="false" customHeight="false" outlineLevel="0" collapsed="false">
      <c r="A131" s="67" t="n">
        <v>127</v>
      </c>
      <c r="B131" s="68" t="n">
        <f aca="false">EOMONTH(Input!$C$7,A131)</f>
        <v>46783</v>
      </c>
      <c r="C131" s="67" t="n">
        <f aca="false">DATEDIF(Input!$G$23,$B131,"Y")</f>
        <v>49</v>
      </c>
      <c r="E131" s="69" t="n">
        <f aca="false">IF($B131&gt;Input!$G$28,0,Input!$G$24*(1+Input!$G$26/100)^(DATEDIF(Input!$C$7,$B131,"Y")))</f>
        <v>6094.97209997379</v>
      </c>
      <c r="F131" s="69" t="n">
        <f aca="false">-1*($E131*(Input!$C$11/100))</f>
        <v>-377.888270198375</v>
      </c>
      <c r="G131" s="69" t="n">
        <f aca="false">-1*($E131*(Input!$C$12/100))</f>
        <v>-88.3770954496199</v>
      </c>
      <c r="H131" s="69" t="n">
        <f aca="false">IF($B131&gt;Input!$G$28,2*(Input!$G$27*(1+Input!$C$14/100)^(DATEDIF(Input!$C$7,$B131,"Y"))),(Input!$G$27*(1+Input!$C$14/100)^(DATEDIF(Input!$C$7,$B131,"Y"))))</f>
        <v>-281.587711018789</v>
      </c>
      <c r="I131" s="69" t="n">
        <f aca="false">IF($B131&gt;Input!$G$28,0,IF($E131*(Input!$G$32/100)&gt;(Input!$C$13/12),-1*(Input!$C$13/12),-1*$E131*(Input!$G$32/100)))</f>
        <v>-243.798883998951</v>
      </c>
      <c r="J131" s="69" t="n">
        <f aca="false">IF($B131&gt;Input!$G$28,0,(-1)*($E131+$H131+$I131)*(Input!$C$9/100))</f>
        <v>-556.958550495605</v>
      </c>
      <c r="K131" s="69" t="n">
        <f aca="false">IF($B131&gt;Input!$G$28,0,(-1)*($E131+$H131+$I131)*(Input!$C$10/100))</f>
        <v>-274.023606843837</v>
      </c>
      <c r="L131" s="69" t="n">
        <f aca="false">$E131+$F131+$G131+$H131+$I131+$J131+$K131</f>
        <v>4272.33798196861</v>
      </c>
    </row>
    <row r="132" customFormat="false" ht="12.8" hidden="false" customHeight="false" outlineLevel="0" collapsed="false">
      <c r="A132" s="67" t="n">
        <v>128</v>
      </c>
      <c r="B132" s="68" t="n">
        <f aca="false">EOMONTH(Input!$C$7,A132)</f>
        <v>46812</v>
      </c>
      <c r="C132" s="67" t="n">
        <f aca="false">DATEDIF(Input!$G$23,$B132,"Y")</f>
        <v>49</v>
      </c>
      <c r="E132" s="69" t="n">
        <f aca="false">IF($B132&gt;Input!$G$28,0,Input!$G$24*(1+Input!$G$26/100)^(DATEDIF(Input!$C$7,$B132,"Y")))</f>
        <v>6094.97209997379</v>
      </c>
      <c r="F132" s="69" t="n">
        <f aca="false">-1*($E132*(Input!$C$11/100))</f>
        <v>-377.888270198375</v>
      </c>
      <c r="G132" s="69" t="n">
        <f aca="false">-1*($E132*(Input!$C$12/100))</f>
        <v>-88.3770954496199</v>
      </c>
      <c r="H132" s="69" t="n">
        <f aca="false">IF($B132&gt;Input!$G$28,2*(Input!$G$27*(1+Input!$C$14/100)^(DATEDIF(Input!$C$7,$B132,"Y"))),(Input!$G$27*(1+Input!$C$14/100)^(DATEDIF(Input!$C$7,$B132,"Y"))))</f>
        <v>-281.587711018789</v>
      </c>
      <c r="I132" s="69" t="n">
        <f aca="false">IF($B132&gt;Input!$G$28,0,IF($E132*(Input!$G$32/100)&gt;(Input!$C$13/12),-1*(Input!$C$13/12),-1*$E132*(Input!$G$32/100)))</f>
        <v>-243.798883998951</v>
      </c>
      <c r="J132" s="69" t="n">
        <f aca="false">IF($B132&gt;Input!$G$28,0,(-1)*($E132+$H132+$I132)*(Input!$C$9/100))</f>
        <v>-556.958550495605</v>
      </c>
      <c r="K132" s="69" t="n">
        <f aca="false">IF($B132&gt;Input!$G$28,0,(-1)*($E132+$H132+$I132)*(Input!$C$10/100))</f>
        <v>-274.023606843837</v>
      </c>
      <c r="L132" s="69" t="n">
        <f aca="false">$E132+$F132+$G132+$H132+$I132+$J132+$K132</f>
        <v>4272.33798196861</v>
      </c>
    </row>
    <row r="133" customFormat="false" ht="12.8" hidden="false" customHeight="false" outlineLevel="0" collapsed="false">
      <c r="A133" s="67" t="n">
        <v>129</v>
      </c>
      <c r="B133" s="68" t="n">
        <f aca="false">EOMONTH(Input!$C$7,A133)</f>
        <v>46843</v>
      </c>
      <c r="C133" s="67" t="n">
        <f aca="false">DATEDIF(Input!$G$23,$B133,"Y")</f>
        <v>49</v>
      </c>
      <c r="E133" s="69" t="n">
        <f aca="false">IF($B133&gt;Input!$G$28,0,Input!$G$24*(1+Input!$G$26/100)^(DATEDIF(Input!$C$7,$B133,"Y")))</f>
        <v>6094.97209997379</v>
      </c>
      <c r="F133" s="69" t="n">
        <f aca="false">-1*($E133*(Input!$C$11/100))</f>
        <v>-377.888270198375</v>
      </c>
      <c r="G133" s="69" t="n">
        <f aca="false">-1*($E133*(Input!$C$12/100))</f>
        <v>-88.3770954496199</v>
      </c>
      <c r="H133" s="69" t="n">
        <f aca="false">IF($B133&gt;Input!$G$28,2*(Input!$G$27*(1+Input!$C$14/100)^(DATEDIF(Input!$C$7,$B133,"Y"))),(Input!$G$27*(1+Input!$C$14/100)^(DATEDIF(Input!$C$7,$B133,"Y"))))</f>
        <v>-281.587711018789</v>
      </c>
      <c r="I133" s="69" t="n">
        <f aca="false">IF($B133&gt;Input!$G$28,0,IF($E133*(Input!$G$32/100)&gt;(Input!$C$13/12),-1*(Input!$C$13/12),-1*$E133*(Input!$G$32/100)))</f>
        <v>-243.798883998951</v>
      </c>
      <c r="J133" s="69" t="n">
        <f aca="false">IF($B133&gt;Input!$G$28,0,(-1)*($E133+$H133+$I133)*(Input!$C$9/100))</f>
        <v>-556.958550495605</v>
      </c>
      <c r="K133" s="69" t="n">
        <f aca="false">IF($B133&gt;Input!$G$28,0,(-1)*($E133+$H133+$I133)*(Input!$C$10/100))</f>
        <v>-274.023606843837</v>
      </c>
      <c r="L133" s="69" t="n">
        <f aca="false">$E133+$F133+$G133+$H133+$I133+$J133+$K133</f>
        <v>4272.33798196861</v>
      </c>
    </row>
    <row r="134" customFormat="false" ht="12.8" hidden="false" customHeight="false" outlineLevel="0" collapsed="false">
      <c r="A134" s="67" t="n">
        <v>130</v>
      </c>
      <c r="B134" s="68" t="n">
        <f aca="false">EOMONTH(Input!$C$7,A134)</f>
        <v>46873</v>
      </c>
      <c r="C134" s="67" t="n">
        <f aca="false">DATEDIF(Input!$G$23,$B134,"Y")</f>
        <v>49</v>
      </c>
      <c r="E134" s="69" t="n">
        <f aca="false">IF($B134&gt;Input!$G$28,0,Input!$G$24*(1+Input!$G$26/100)^(DATEDIF(Input!$C$7,$B134,"Y")))</f>
        <v>6094.97209997379</v>
      </c>
      <c r="F134" s="69" t="n">
        <f aca="false">-1*($E134*(Input!$C$11/100))</f>
        <v>-377.888270198375</v>
      </c>
      <c r="G134" s="69" t="n">
        <f aca="false">-1*($E134*(Input!$C$12/100))</f>
        <v>-88.3770954496199</v>
      </c>
      <c r="H134" s="69" t="n">
        <f aca="false">IF($B134&gt;Input!$G$28,2*(Input!$G$27*(1+Input!$C$14/100)^(DATEDIF(Input!$C$7,$B134,"Y"))),(Input!$G$27*(1+Input!$C$14/100)^(DATEDIF(Input!$C$7,$B134,"Y"))))</f>
        <v>-281.587711018789</v>
      </c>
      <c r="I134" s="69" t="n">
        <f aca="false">IF($B134&gt;Input!$G$28,0,IF($E134*(Input!$G$32/100)&gt;(Input!$C$13/12),-1*(Input!$C$13/12),-1*$E134*(Input!$G$32/100)))</f>
        <v>-243.798883998951</v>
      </c>
      <c r="J134" s="69" t="n">
        <f aca="false">IF($B134&gt;Input!$G$28,0,(-1)*($E134+$H134+$I134)*(Input!$C$9/100))</f>
        <v>-556.958550495605</v>
      </c>
      <c r="K134" s="69" t="n">
        <f aca="false">IF($B134&gt;Input!$G$28,0,(-1)*($E134+$H134+$I134)*(Input!$C$10/100))</f>
        <v>-274.023606843837</v>
      </c>
      <c r="L134" s="69" t="n">
        <f aca="false">$E134+$F134+$G134+$H134+$I134+$J134+$K134</f>
        <v>4272.33798196861</v>
      </c>
    </row>
    <row r="135" customFormat="false" ht="12.8" hidden="false" customHeight="false" outlineLevel="0" collapsed="false">
      <c r="A135" s="67" t="n">
        <v>131</v>
      </c>
      <c r="B135" s="68" t="n">
        <f aca="false">EOMONTH(Input!$C$7,A135)</f>
        <v>46904</v>
      </c>
      <c r="C135" s="67" t="n">
        <f aca="false">DATEDIF(Input!$G$23,$B135,"Y")</f>
        <v>49</v>
      </c>
      <c r="E135" s="69" t="n">
        <f aca="false">IF($B135&gt;Input!$G$28,0,Input!$G$24*(1+Input!$G$26/100)^(DATEDIF(Input!$C$7,$B135,"Y")))</f>
        <v>6094.97209997379</v>
      </c>
      <c r="F135" s="69" t="n">
        <f aca="false">-1*($E135*(Input!$C$11/100))</f>
        <v>-377.888270198375</v>
      </c>
      <c r="G135" s="69" t="n">
        <f aca="false">-1*($E135*(Input!$C$12/100))</f>
        <v>-88.3770954496199</v>
      </c>
      <c r="H135" s="69" t="n">
        <f aca="false">IF($B135&gt;Input!$G$28,2*(Input!$G$27*(1+Input!$C$14/100)^(DATEDIF(Input!$C$7,$B135,"Y"))),(Input!$G$27*(1+Input!$C$14/100)^(DATEDIF(Input!$C$7,$B135,"Y"))))</f>
        <v>-281.587711018789</v>
      </c>
      <c r="I135" s="69" t="n">
        <f aca="false">IF($B135&gt;Input!$G$28,0,IF($E135*(Input!$G$32/100)&gt;(Input!$C$13/12),-1*(Input!$C$13/12),-1*$E135*(Input!$G$32/100)))</f>
        <v>-243.798883998951</v>
      </c>
      <c r="J135" s="69" t="n">
        <f aca="false">IF($B135&gt;Input!$G$28,0,(-1)*($E135+$H135+$I135)*(Input!$C$9/100))</f>
        <v>-556.958550495605</v>
      </c>
      <c r="K135" s="69" t="n">
        <f aca="false">IF($B135&gt;Input!$G$28,0,(-1)*($E135+$H135+$I135)*(Input!$C$10/100))</f>
        <v>-274.023606843837</v>
      </c>
      <c r="L135" s="69" t="n">
        <f aca="false">$E135+$F135+$G135+$H135+$I135+$J135+$K135</f>
        <v>4272.33798196861</v>
      </c>
    </row>
    <row r="136" customFormat="false" ht="12.8" hidden="false" customHeight="false" outlineLevel="0" collapsed="false">
      <c r="A136" s="67" t="n">
        <v>132</v>
      </c>
      <c r="B136" s="68" t="n">
        <f aca="false">EOMONTH(Input!$C$7,A136)</f>
        <v>46934</v>
      </c>
      <c r="C136" s="67" t="n">
        <f aca="false">DATEDIF(Input!$G$23,$B136,"Y")</f>
        <v>49</v>
      </c>
      <c r="E136" s="69" t="n">
        <f aca="false">IF($B136&gt;Input!$G$28,0,Input!$G$24*(1+Input!$G$26/100)^(DATEDIF(Input!$C$7,$B136,"Y")))</f>
        <v>6216.87154197326</v>
      </c>
      <c r="F136" s="69" t="n">
        <f aca="false">-1*($E136*(Input!$C$11/100))</f>
        <v>-385.446035602342</v>
      </c>
      <c r="G136" s="69" t="n">
        <f aca="false">-1*($E136*(Input!$C$12/100))</f>
        <v>-90.1446373586123</v>
      </c>
      <c r="H136" s="69" t="n">
        <f aca="false">IF($B136&gt;Input!$G$28,2*(Input!$G$27*(1+Input!$C$14/100)^(DATEDIF(Input!$C$7,$B136,"Y"))),(Input!$G$27*(1+Input!$C$14/100)^(DATEDIF(Input!$C$7,$B136,"Y"))))</f>
        <v>-287.219465239165</v>
      </c>
      <c r="I136" s="69" t="n">
        <f aca="false">IF($B136&gt;Input!$G$28,0,IF($E136*(Input!$G$32/100)&gt;(Input!$C$13/12),-1*(Input!$C$13/12),-1*$E136*(Input!$G$32/100)))</f>
        <v>-248.67486167893</v>
      </c>
      <c r="J136" s="69" t="n">
        <f aca="false">IF($B136&gt;Input!$G$28,0,(-1)*($E136+$H136+$I136)*(Input!$C$9/100))</f>
        <v>-568.097721505517</v>
      </c>
      <c r="K136" s="69" t="n">
        <f aca="false">IF($B136&gt;Input!$G$28,0,(-1)*($E136+$H136+$I136)*(Input!$C$10/100))</f>
        <v>-279.504078980714</v>
      </c>
      <c r="L136" s="69" t="n">
        <f aca="false">$E136+$F136+$G136+$H136+$I136+$J136+$K136</f>
        <v>4357.78474160798</v>
      </c>
    </row>
    <row r="137" customFormat="false" ht="12.8" hidden="false" customHeight="false" outlineLevel="0" collapsed="false">
      <c r="A137" s="67" t="n">
        <v>133</v>
      </c>
      <c r="B137" s="68" t="n">
        <f aca="false">EOMONTH(Input!$C$7,A137)</f>
        <v>46965</v>
      </c>
      <c r="C137" s="67" t="n">
        <f aca="false">DATEDIF(Input!$G$23,$B137,"Y")</f>
        <v>49</v>
      </c>
      <c r="E137" s="69" t="n">
        <f aca="false">IF($B137&gt;Input!$G$28,0,Input!$G$24*(1+Input!$G$26/100)^(DATEDIF(Input!$C$7,$B137,"Y")))</f>
        <v>6216.87154197326</v>
      </c>
      <c r="F137" s="69" t="n">
        <f aca="false">-1*($E137*(Input!$C$11/100))</f>
        <v>-385.446035602342</v>
      </c>
      <c r="G137" s="69" t="n">
        <f aca="false">-1*($E137*(Input!$C$12/100))</f>
        <v>-90.1446373586123</v>
      </c>
      <c r="H137" s="69" t="n">
        <f aca="false">IF($B137&gt;Input!$G$28,2*(Input!$G$27*(1+Input!$C$14/100)^(DATEDIF(Input!$C$7,$B137,"Y"))),(Input!$G$27*(1+Input!$C$14/100)^(DATEDIF(Input!$C$7,$B137,"Y"))))</f>
        <v>-287.219465239165</v>
      </c>
      <c r="I137" s="69" t="n">
        <f aca="false">IF($B137&gt;Input!$G$28,0,IF($E137*(Input!$G$32/100)&gt;(Input!$C$13/12),-1*(Input!$C$13/12),-1*$E137*(Input!$G$32/100)))</f>
        <v>-248.67486167893</v>
      </c>
      <c r="J137" s="69" t="n">
        <f aca="false">IF($B137&gt;Input!$G$28,0,(-1)*($E137+$H137+$I137)*(Input!$C$9/100))</f>
        <v>-568.097721505517</v>
      </c>
      <c r="K137" s="69" t="n">
        <f aca="false">IF($B137&gt;Input!$G$28,0,(-1)*($E137+$H137+$I137)*(Input!$C$10/100))</f>
        <v>-279.504078980714</v>
      </c>
      <c r="L137" s="69" t="n">
        <f aca="false">$E137+$F137+$G137+$H137+$I137+$J137+$K137</f>
        <v>4357.78474160798</v>
      </c>
    </row>
    <row r="138" customFormat="false" ht="12.8" hidden="false" customHeight="false" outlineLevel="0" collapsed="false">
      <c r="A138" s="67" t="n">
        <v>134</v>
      </c>
      <c r="B138" s="68" t="n">
        <f aca="false">EOMONTH(Input!$C$7,A138)</f>
        <v>46996</v>
      </c>
      <c r="C138" s="67" t="n">
        <f aca="false">DATEDIF(Input!$G$23,$B138,"Y")</f>
        <v>49</v>
      </c>
      <c r="E138" s="69" t="n">
        <f aca="false">IF($B138&gt;Input!$G$28,0,Input!$G$24*(1+Input!$G$26/100)^(DATEDIF(Input!$C$7,$B138,"Y")))</f>
        <v>6216.87154197326</v>
      </c>
      <c r="F138" s="69" t="n">
        <f aca="false">-1*($E138*(Input!$C$11/100))</f>
        <v>-385.446035602342</v>
      </c>
      <c r="G138" s="69" t="n">
        <f aca="false">-1*($E138*(Input!$C$12/100))</f>
        <v>-90.1446373586123</v>
      </c>
      <c r="H138" s="69" t="n">
        <f aca="false">IF($B138&gt;Input!$G$28,2*(Input!$G$27*(1+Input!$C$14/100)^(DATEDIF(Input!$C$7,$B138,"Y"))),(Input!$G$27*(1+Input!$C$14/100)^(DATEDIF(Input!$C$7,$B138,"Y"))))</f>
        <v>-287.219465239165</v>
      </c>
      <c r="I138" s="69" t="n">
        <f aca="false">IF($B138&gt;Input!$G$28,0,IF($E138*(Input!$G$32/100)&gt;(Input!$C$13/12),-1*(Input!$C$13/12),-1*$E138*(Input!$G$32/100)))</f>
        <v>-248.67486167893</v>
      </c>
      <c r="J138" s="69" t="n">
        <f aca="false">IF($B138&gt;Input!$G$28,0,(-1)*($E138+$H138+$I138)*(Input!$C$9/100))</f>
        <v>-568.097721505517</v>
      </c>
      <c r="K138" s="69" t="n">
        <f aca="false">IF($B138&gt;Input!$G$28,0,(-1)*($E138+$H138+$I138)*(Input!$C$10/100))</f>
        <v>-279.504078980714</v>
      </c>
      <c r="L138" s="69" t="n">
        <f aca="false">$E138+$F138+$G138+$H138+$I138+$J138+$K138</f>
        <v>4357.78474160798</v>
      </c>
    </row>
    <row r="139" customFormat="false" ht="12.8" hidden="false" customHeight="false" outlineLevel="0" collapsed="false">
      <c r="A139" s="67" t="n">
        <v>135</v>
      </c>
      <c r="B139" s="68" t="n">
        <f aca="false">EOMONTH(Input!$C$7,A139)</f>
        <v>47026</v>
      </c>
      <c r="C139" s="67" t="n">
        <f aca="false">DATEDIF(Input!$G$23,$B139,"Y")</f>
        <v>49</v>
      </c>
      <c r="E139" s="69" t="n">
        <f aca="false">IF($B139&gt;Input!$G$28,0,Input!$G$24*(1+Input!$G$26/100)^(DATEDIF(Input!$C$7,$B139,"Y")))</f>
        <v>6216.87154197326</v>
      </c>
      <c r="F139" s="69" t="n">
        <f aca="false">-1*($E139*(Input!$C$11/100))</f>
        <v>-385.446035602342</v>
      </c>
      <c r="G139" s="69" t="n">
        <f aca="false">-1*($E139*(Input!$C$12/100))</f>
        <v>-90.1446373586123</v>
      </c>
      <c r="H139" s="69" t="n">
        <f aca="false">IF($B139&gt;Input!$G$28,2*(Input!$G$27*(1+Input!$C$14/100)^(DATEDIF(Input!$C$7,$B139,"Y"))),(Input!$G$27*(1+Input!$C$14/100)^(DATEDIF(Input!$C$7,$B139,"Y"))))</f>
        <v>-287.219465239165</v>
      </c>
      <c r="I139" s="69" t="n">
        <f aca="false">IF($B139&gt;Input!$G$28,0,IF($E139*(Input!$G$32/100)&gt;(Input!$C$13/12),-1*(Input!$C$13/12),-1*$E139*(Input!$G$32/100)))</f>
        <v>-248.67486167893</v>
      </c>
      <c r="J139" s="69" t="n">
        <f aca="false">IF($B139&gt;Input!$G$28,0,(-1)*($E139+$H139+$I139)*(Input!$C$9/100))</f>
        <v>-568.097721505517</v>
      </c>
      <c r="K139" s="69" t="n">
        <f aca="false">IF($B139&gt;Input!$G$28,0,(-1)*($E139+$H139+$I139)*(Input!$C$10/100))</f>
        <v>-279.504078980714</v>
      </c>
      <c r="L139" s="69" t="n">
        <f aca="false">$E139+$F139+$G139+$H139+$I139+$J139+$K139</f>
        <v>4357.78474160798</v>
      </c>
    </row>
    <row r="140" customFormat="false" ht="12.8" hidden="false" customHeight="false" outlineLevel="0" collapsed="false">
      <c r="A140" s="67" t="n">
        <v>136</v>
      </c>
      <c r="B140" s="68" t="n">
        <f aca="false">EOMONTH(Input!$C$7,A140)</f>
        <v>47057</v>
      </c>
      <c r="C140" s="67" t="n">
        <f aca="false">DATEDIF(Input!$G$23,$B140,"Y")</f>
        <v>50</v>
      </c>
      <c r="E140" s="69" t="n">
        <f aca="false">IF($B140&gt;Input!$G$28,0,Input!$G$24*(1+Input!$G$26/100)^(DATEDIF(Input!$C$7,$B140,"Y")))</f>
        <v>6216.87154197326</v>
      </c>
      <c r="F140" s="69" t="n">
        <f aca="false">-1*($E140*(Input!$C$11/100))</f>
        <v>-385.446035602342</v>
      </c>
      <c r="G140" s="69" t="n">
        <f aca="false">-1*($E140*(Input!$C$12/100))</f>
        <v>-90.1446373586123</v>
      </c>
      <c r="H140" s="69" t="n">
        <f aca="false">IF($B140&gt;Input!$G$28,2*(Input!$G$27*(1+Input!$C$14/100)^(DATEDIF(Input!$C$7,$B140,"Y"))),(Input!$G$27*(1+Input!$C$14/100)^(DATEDIF(Input!$C$7,$B140,"Y"))))</f>
        <v>-287.219465239165</v>
      </c>
      <c r="I140" s="69" t="n">
        <f aca="false">IF($B140&gt;Input!$G$28,0,IF($E140*(Input!$G$32/100)&gt;(Input!$C$13/12),-1*(Input!$C$13/12),-1*$E140*(Input!$G$32/100)))</f>
        <v>-248.67486167893</v>
      </c>
      <c r="J140" s="69" t="n">
        <f aca="false">IF($B140&gt;Input!$G$28,0,(-1)*($E140+$H140+$I140)*(Input!$C$9/100))</f>
        <v>-568.097721505517</v>
      </c>
      <c r="K140" s="69" t="n">
        <f aca="false">IF($B140&gt;Input!$G$28,0,(-1)*($E140+$H140+$I140)*(Input!$C$10/100))</f>
        <v>-279.504078980714</v>
      </c>
      <c r="L140" s="69" t="n">
        <f aca="false">$E140+$F140+$G140+$H140+$I140+$J140+$K140</f>
        <v>4357.78474160798</v>
      </c>
    </row>
    <row r="141" customFormat="false" ht="12.8" hidden="false" customHeight="false" outlineLevel="0" collapsed="false">
      <c r="A141" s="67" t="n">
        <v>137</v>
      </c>
      <c r="B141" s="68" t="n">
        <f aca="false">EOMONTH(Input!$C$7,A141)</f>
        <v>47087</v>
      </c>
      <c r="C141" s="67" t="n">
        <f aca="false">DATEDIF(Input!$G$23,$B141,"Y")</f>
        <v>50</v>
      </c>
      <c r="E141" s="69" t="n">
        <f aca="false">IF($B141&gt;Input!$G$28,0,Input!$G$24*(1+Input!$G$26/100)^(DATEDIF(Input!$C$7,$B141,"Y")))</f>
        <v>6216.87154197326</v>
      </c>
      <c r="F141" s="69" t="n">
        <f aca="false">-1*($E141*(Input!$C$11/100))</f>
        <v>-385.446035602342</v>
      </c>
      <c r="G141" s="69" t="n">
        <f aca="false">-1*($E141*(Input!$C$12/100))</f>
        <v>-90.1446373586123</v>
      </c>
      <c r="H141" s="69" t="n">
        <f aca="false">IF($B141&gt;Input!$G$28,2*(Input!$G$27*(1+Input!$C$14/100)^(DATEDIF(Input!$C$7,$B141,"Y"))),(Input!$G$27*(1+Input!$C$14/100)^(DATEDIF(Input!$C$7,$B141,"Y"))))</f>
        <v>-287.219465239165</v>
      </c>
      <c r="I141" s="69" t="n">
        <f aca="false">IF($B141&gt;Input!$G$28,0,IF($E141*(Input!$G$32/100)&gt;(Input!$C$13/12),-1*(Input!$C$13/12),-1*$E141*(Input!$G$32/100)))</f>
        <v>-248.67486167893</v>
      </c>
      <c r="J141" s="69" t="n">
        <f aca="false">IF($B141&gt;Input!$G$28,0,(-1)*($E141+$H141+$I141)*(Input!$C$9/100))</f>
        <v>-568.097721505517</v>
      </c>
      <c r="K141" s="69" t="n">
        <f aca="false">IF($B141&gt;Input!$G$28,0,(-1)*($E141+$H141+$I141)*(Input!$C$10/100))</f>
        <v>-279.504078980714</v>
      </c>
      <c r="L141" s="69" t="n">
        <f aca="false">$E141+$F141+$G141+$H141+$I141+$J141+$K141</f>
        <v>4357.78474160798</v>
      </c>
    </row>
    <row r="142" customFormat="false" ht="12.8" hidden="false" customHeight="false" outlineLevel="0" collapsed="false">
      <c r="A142" s="67" t="n">
        <v>138</v>
      </c>
      <c r="B142" s="68" t="n">
        <f aca="false">EOMONTH(Input!$C$7,A142)</f>
        <v>47118</v>
      </c>
      <c r="C142" s="67" t="n">
        <f aca="false">DATEDIF(Input!$G$23,$B142,"Y")</f>
        <v>50</v>
      </c>
      <c r="E142" s="69" t="n">
        <f aca="false">IF($B142&gt;Input!$G$28,0,Input!$G$24*(1+Input!$G$26/100)^(DATEDIF(Input!$C$7,$B142,"Y")))</f>
        <v>6216.87154197326</v>
      </c>
      <c r="F142" s="69" t="n">
        <f aca="false">-1*($E142*(Input!$C$11/100))</f>
        <v>-385.446035602342</v>
      </c>
      <c r="G142" s="69" t="n">
        <f aca="false">-1*($E142*(Input!$C$12/100))</f>
        <v>-90.1446373586123</v>
      </c>
      <c r="H142" s="69" t="n">
        <f aca="false">IF($B142&gt;Input!$G$28,2*(Input!$G$27*(1+Input!$C$14/100)^(DATEDIF(Input!$C$7,$B142,"Y"))),(Input!$G$27*(1+Input!$C$14/100)^(DATEDIF(Input!$C$7,$B142,"Y"))))</f>
        <v>-287.219465239165</v>
      </c>
      <c r="I142" s="69" t="n">
        <f aca="false">IF($B142&gt;Input!$G$28,0,IF($E142*(Input!$G$32/100)&gt;(Input!$C$13/12),-1*(Input!$C$13/12),-1*$E142*(Input!$G$32/100)))</f>
        <v>-248.67486167893</v>
      </c>
      <c r="J142" s="69" t="n">
        <f aca="false">IF($B142&gt;Input!$G$28,0,(-1)*($E142+$H142+$I142)*(Input!$C$9/100))</f>
        <v>-568.097721505517</v>
      </c>
      <c r="K142" s="69" t="n">
        <f aca="false">IF($B142&gt;Input!$G$28,0,(-1)*($E142+$H142+$I142)*(Input!$C$10/100))</f>
        <v>-279.504078980714</v>
      </c>
      <c r="L142" s="69" t="n">
        <f aca="false">$E142+$F142+$G142+$H142+$I142+$J142+$K142</f>
        <v>4357.78474160798</v>
      </c>
    </row>
    <row r="143" customFormat="false" ht="12.8" hidden="false" customHeight="false" outlineLevel="0" collapsed="false">
      <c r="A143" s="67" t="n">
        <v>139</v>
      </c>
      <c r="B143" s="68" t="n">
        <f aca="false">EOMONTH(Input!$C$7,A143)</f>
        <v>47149</v>
      </c>
      <c r="C143" s="67" t="n">
        <f aca="false">DATEDIF(Input!$G$23,$B143,"Y")</f>
        <v>50</v>
      </c>
      <c r="E143" s="69" t="n">
        <f aca="false">IF($B143&gt;Input!$G$28,0,Input!$G$24*(1+Input!$G$26/100)^(DATEDIF(Input!$C$7,$B143,"Y")))</f>
        <v>6216.87154197326</v>
      </c>
      <c r="F143" s="69" t="n">
        <f aca="false">-1*($E143*(Input!$C$11/100))</f>
        <v>-385.446035602342</v>
      </c>
      <c r="G143" s="69" t="n">
        <f aca="false">-1*($E143*(Input!$C$12/100))</f>
        <v>-90.1446373586123</v>
      </c>
      <c r="H143" s="69" t="n">
        <f aca="false">IF($B143&gt;Input!$G$28,2*(Input!$G$27*(1+Input!$C$14/100)^(DATEDIF(Input!$C$7,$B143,"Y"))),(Input!$G$27*(1+Input!$C$14/100)^(DATEDIF(Input!$C$7,$B143,"Y"))))</f>
        <v>-287.219465239165</v>
      </c>
      <c r="I143" s="69" t="n">
        <f aca="false">IF($B143&gt;Input!$G$28,0,IF($E143*(Input!$G$32/100)&gt;(Input!$C$13/12),-1*(Input!$C$13/12),-1*$E143*(Input!$G$32/100)))</f>
        <v>-248.67486167893</v>
      </c>
      <c r="J143" s="69" t="n">
        <f aca="false">IF($B143&gt;Input!$G$28,0,(-1)*($E143+$H143+$I143)*(Input!$C$9/100))</f>
        <v>-568.097721505517</v>
      </c>
      <c r="K143" s="69" t="n">
        <f aca="false">IF($B143&gt;Input!$G$28,0,(-1)*($E143+$H143+$I143)*(Input!$C$10/100))</f>
        <v>-279.504078980714</v>
      </c>
      <c r="L143" s="69" t="n">
        <f aca="false">$E143+$F143+$G143+$H143+$I143+$J143+$K143</f>
        <v>4357.78474160798</v>
      </c>
    </row>
    <row r="144" customFormat="false" ht="12.8" hidden="false" customHeight="false" outlineLevel="0" collapsed="false">
      <c r="A144" s="67" t="n">
        <v>140</v>
      </c>
      <c r="B144" s="68" t="n">
        <f aca="false">EOMONTH(Input!$C$7,A144)</f>
        <v>47177</v>
      </c>
      <c r="C144" s="67" t="n">
        <f aca="false">DATEDIF(Input!$G$23,$B144,"Y")</f>
        <v>50</v>
      </c>
      <c r="E144" s="69" t="n">
        <f aca="false">IF($B144&gt;Input!$G$28,0,Input!$G$24*(1+Input!$G$26/100)^(DATEDIF(Input!$C$7,$B144,"Y")))</f>
        <v>6216.87154197326</v>
      </c>
      <c r="F144" s="69" t="n">
        <f aca="false">-1*($E144*(Input!$C$11/100))</f>
        <v>-385.446035602342</v>
      </c>
      <c r="G144" s="69" t="n">
        <f aca="false">-1*($E144*(Input!$C$12/100))</f>
        <v>-90.1446373586123</v>
      </c>
      <c r="H144" s="69" t="n">
        <f aca="false">IF($B144&gt;Input!$G$28,2*(Input!$G$27*(1+Input!$C$14/100)^(DATEDIF(Input!$C$7,$B144,"Y"))),(Input!$G$27*(1+Input!$C$14/100)^(DATEDIF(Input!$C$7,$B144,"Y"))))</f>
        <v>-287.219465239165</v>
      </c>
      <c r="I144" s="69" t="n">
        <f aca="false">IF($B144&gt;Input!$G$28,0,IF($E144*(Input!$G$32/100)&gt;(Input!$C$13/12),-1*(Input!$C$13/12),-1*$E144*(Input!$G$32/100)))</f>
        <v>-248.67486167893</v>
      </c>
      <c r="J144" s="69" t="n">
        <f aca="false">IF($B144&gt;Input!$G$28,0,(-1)*($E144+$H144+$I144)*(Input!$C$9/100))</f>
        <v>-568.097721505517</v>
      </c>
      <c r="K144" s="69" t="n">
        <f aca="false">IF($B144&gt;Input!$G$28,0,(-1)*($E144+$H144+$I144)*(Input!$C$10/100))</f>
        <v>-279.504078980714</v>
      </c>
      <c r="L144" s="69" t="n">
        <f aca="false">$E144+$F144+$G144+$H144+$I144+$J144+$K144</f>
        <v>4357.78474160798</v>
      </c>
    </row>
    <row r="145" customFormat="false" ht="12.8" hidden="false" customHeight="false" outlineLevel="0" collapsed="false">
      <c r="A145" s="67" t="n">
        <v>141</v>
      </c>
      <c r="B145" s="68" t="n">
        <f aca="false">EOMONTH(Input!$C$7,A145)</f>
        <v>47208</v>
      </c>
      <c r="C145" s="67" t="n">
        <f aca="false">DATEDIF(Input!$G$23,$B145,"Y")</f>
        <v>50</v>
      </c>
      <c r="E145" s="69" t="n">
        <f aca="false">IF($B145&gt;Input!$G$28,0,Input!$G$24*(1+Input!$G$26/100)^(DATEDIF(Input!$C$7,$B145,"Y")))</f>
        <v>6216.87154197326</v>
      </c>
      <c r="F145" s="69" t="n">
        <f aca="false">-1*($E145*(Input!$C$11/100))</f>
        <v>-385.446035602342</v>
      </c>
      <c r="G145" s="69" t="n">
        <f aca="false">-1*($E145*(Input!$C$12/100))</f>
        <v>-90.1446373586123</v>
      </c>
      <c r="H145" s="69" t="n">
        <f aca="false">IF($B145&gt;Input!$G$28,2*(Input!$G$27*(1+Input!$C$14/100)^(DATEDIF(Input!$C$7,$B145,"Y"))),(Input!$G$27*(1+Input!$C$14/100)^(DATEDIF(Input!$C$7,$B145,"Y"))))</f>
        <v>-287.219465239165</v>
      </c>
      <c r="I145" s="69" t="n">
        <f aca="false">IF($B145&gt;Input!$G$28,0,IF($E145*(Input!$G$32/100)&gt;(Input!$C$13/12),-1*(Input!$C$13/12),-1*$E145*(Input!$G$32/100)))</f>
        <v>-248.67486167893</v>
      </c>
      <c r="J145" s="69" t="n">
        <f aca="false">IF($B145&gt;Input!$G$28,0,(-1)*($E145+$H145+$I145)*(Input!$C$9/100))</f>
        <v>-568.097721505517</v>
      </c>
      <c r="K145" s="69" t="n">
        <f aca="false">IF($B145&gt;Input!$G$28,0,(-1)*($E145+$H145+$I145)*(Input!$C$10/100))</f>
        <v>-279.504078980714</v>
      </c>
      <c r="L145" s="69" t="n">
        <f aca="false">$E145+$F145+$G145+$H145+$I145+$J145+$K145</f>
        <v>4357.78474160798</v>
      </c>
    </row>
    <row r="146" customFormat="false" ht="12.8" hidden="false" customHeight="false" outlineLevel="0" collapsed="false">
      <c r="A146" s="67" t="n">
        <v>142</v>
      </c>
      <c r="B146" s="68" t="n">
        <f aca="false">EOMONTH(Input!$C$7,A146)</f>
        <v>47238</v>
      </c>
      <c r="C146" s="67" t="n">
        <f aca="false">DATEDIF(Input!$G$23,$B146,"Y")</f>
        <v>50</v>
      </c>
      <c r="E146" s="69" t="n">
        <f aca="false">IF($B146&gt;Input!$G$28,0,Input!$G$24*(1+Input!$G$26/100)^(DATEDIF(Input!$C$7,$B146,"Y")))</f>
        <v>6216.87154197326</v>
      </c>
      <c r="F146" s="69" t="n">
        <f aca="false">-1*($E146*(Input!$C$11/100))</f>
        <v>-385.446035602342</v>
      </c>
      <c r="G146" s="69" t="n">
        <f aca="false">-1*($E146*(Input!$C$12/100))</f>
        <v>-90.1446373586123</v>
      </c>
      <c r="H146" s="69" t="n">
        <f aca="false">IF($B146&gt;Input!$G$28,2*(Input!$G$27*(1+Input!$C$14/100)^(DATEDIF(Input!$C$7,$B146,"Y"))),(Input!$G$27*(1+Input!$C$14/100)^(DATEDIF(Input!$C$7,$B146,"Y"))))</f>
        <v>-287.219465239165</v>
      </c>
      <c r="I146" s="69" t="n">
        <f aca="false">IF($B146&gt;Input!$G$28,0,IF($E146*(Input!$G$32/100)&gt;(Input!$C$13/12),-1*(Input!$C$13/12),-1*$E146*(Input!$G$32/100)))</f>
        <v>-248.67486167893</v>
      </c>
      <c r="J146" s="69" t="n">
        <f aca="false">IF($B146&gt;Input!$G$28,0,(-1)*($E146+$H146+$I146)*(Input!$C$9/100))</f>
        <v>-568.097721505517</v>
      </c>
      <c r="K146" s="69" t="n">
        <f aca="false">IF($B146&gt;Input!$G$28,0,(-1)*($E146+$H146+$I146)*(Input!$C$10/100))</f>
        <v>-279.504078980714</v>
      </c>
      <c r="L146" s="69" t="n">
        <f aca="false">$E146+$F146+$G146+$H146+$I146+$J146+$K146</f>
        <v>4357.78474160798</v>
      </c>
    </row>
    <row r="147" customFormat="false" ht="12.8" hidden="false" customHeight="false" outlineLevel="0" collapsed="false">
      <c r="A147" s="67" t="n">
        <v>143</v>
      </c>
      <c r="B147" s="68" t="n">
        <f aca="false">EOMONTH(Input!$C$7,A147)</f>
        <v>47269</v>
      </c>
      <c r="C147" s="67" t="n">
        <f aca="false">DATEDIF(Input!$G$23,$B147,"Y")</f>
        <v>50</v>
      </c>
      <c r="E147" s="69" t="n">
        <f aca="false">IF($B147&gt;Input!$G$28,0,Input!$G$24*(1+Input!$G$26/100)^(DATEDIF(Input!$C$7,$B147,"Y")))</f>
        <v>6216.87154197326</v>
      </c>
      <c r="F147" s="69" t="n">
        <f aca="false">-1*($E147*(Input!$C$11/100))</f>
        <v>-385.446035602342</v>
      </c>
      <c r="G147" s="69" t="n">
        <f aca="false">-1*($E147*(Input!$C$12/100))</f>
        <v>-90.1446373586123</v>
      </c>
      <c r="H147" s="69" t="n">
        <f aca="false">IF($B147&gt;Input!$G$28,2*(Input!$G$27*(1+Input!$C$14/100)^(DATEDIF(Input!$C$7,$B147,"Y"))),(Input!$G$27*(1+Input!$C$14/100)^(DATEDIF(Input!$C$7,$B147,"Y"))))</f>
        <v>-287.219465239165</v>
      </c>
      <c r="I147" s="69" t="n">
        <f aca="false">IF($B147&gt;Input!$G$28,0,IF($E147*(Input!$G$32/100)&gt;(Input!$C$13/12),-1*(Input!$C$13/12),-1*$E147*(Input!$G$32/100)))</f>
        <v>-248.67486167893</v>
      </c>
      <c r="J147" s="69" t="n">
        <f aca="false">IF($B147&gt;Input!$G$28,0,(-1)*($E147+$H147+$I147)*(Input!$C$9/100))</f>
        <v>-568.097721505517</v>
      </c>
      <c r="K147" s="69" t="n">
        <f aca="false">IF($B147&gt;Input!$G$28,0,(-1)*($E147+$H147+$I147)*(Input!$C$10/100))</f>
        <v>-279.504078980714</v>
      </c>
      <c r="L147" s="69" t="n">
        <f aca="false">$E147+$F147+$G147+$H147+$I147+$J147+$K147</f>
        <v>4357.78474160798</v>
      </c>
    </row>
    <row r="148" customFormat="false" ht="12.8" hidden="false" customHeight="false" outlineLevel="0" collapsed="false">
      <c r="A148" s="67" t="n">
        <v>144</v>
      </c>
      <c r="B148" s="68" t="n">
        <f aca="false">EOMONTH(Input!$C$7,A148)</f>
        <v>47299</v>
      </c>
      <c r="C148" s="67" t="n">
        <f aca="false">DATEDIF(Input!$G$23,$B148,"Y")</f>
        <v>50</v>
      </c>
      <c r="E148" s="69" t="n">
        <f aca="false">IF($B148&gt;Input!$G$28,0,Input!$G$24*(1+Input!$G$26/100)^(DATEDIF(Input!$C$7,$B148,"Y")))</f>
        <v>6341.20897281273</v>
      </c>
      <c r="F148" s="69" t="n">
        <f aca="false">-1*($E148*(Input!$C$11/100))</f>
        <v>-393.154956314389</v>
      </c>
      <c r="G148" s="69" t="n">
        <f aca="false">-1*($E148*(Input!$C$12/100))</f>
        <v>-91.9475301057845</v>
      </c>
      <c r="H148" s="69" t="n">
        <f aca="false">IF($B148&gt;Input!$G$28,2*(Input!$G$27*(1+Input!$C$14/100)^(DATEDIF(Input!$C$7,$B148,"Y"))),(Input!$G$27*(1+Input!$C$14/100)^(DATEDIF(Input!$C$7,$B148,"Y"))))</f>
        <v>-292.963854543948</v>
      </c>
      <c r="I148" s="69" t="n">
        <f aca="false">IF($B148&gt;Input!$G$28,0,IF($E148*(Input!$G$32/100)&gt;(Input!$C$13/12),-1*(Input!$C$13/12),-1*$E148*(Input!$G$32/100)))</f>
        <v>-253.648358912509</v>
      </c>
      <c r="J148" s="69" t="n">
        <f aca="false">IF($B148&gt;Input!$G$28,0,(-1)*($E148+$H148+$I148)*(Input!$C$9/100))</f>
        <v>-579.459675935627</v>
      </c>
      <c r="K148" s="69" t="n">
        <f aca="false">IF($B148&gt;Input!$G$28,0,(-1)*($E148+$H148+$I148)*(Input!$C$10/100))</f>
        <v>-285.094160560328</v>
      </c>
      <c r="L148" s="69" t="n">
        <f aca="false">$E148+$F148+$G148+$H148+$I148+$J148+$K148</f>
        <v>4444.94043644014</v>
      </c>
    </row>
    <row r="149" customFormat="false" ht="12.8" hidden="false" customHeight="false" outlineLevel="0" collapsed="false">
      <c r="A149" s="67" t="n">
        <v>145</v>
      </c>
      <c r="B149" s="68" t="n">
        <f aca="false">EOMONTH(Input!$C$7,A149)</f>
        <v>47330</v>
      </c>
      <c r="C149" s="67" t="n">
        <f aca="false">DATEDIF(Input!$G$23,$B149,"Y")</f>
        <v>50</v>
      </c>
      <c r="E149" s="69" t="n">
        <f aca="false">IF($B149&gt;Input!$G$28,0,Input!$G$24*(1+Input!$G$26/100)^(DATEDIF(Input!$C$7,$B149,"Y")))</f>
        <v>6341.20897281273</v>
      </c>
      <c r="F149" s="69" t="n">
        <f aca="false">-1*($E149*(Input!$C$11/100))</f>
        <v>-393.154956314389</v>
      </c>
      <c r="G149" s="69" t="n">
        <f aca="false">-1*($E149*(Input!$C$12/100))</f>
        <v>-91.9475301057845</v>
      </c>
      <c r="H149" s="69" t="n">
        <f aca="false">IF($B149&gt;Input!$G$28,2*(Input!$G$27*(1+Input!$C$14/100)^(DATEDIF(Input!$C$7,$B149,"Y"))),(Input!$G$27*(1+Input!$C$14/100)^(DATEDIF(Input!$C$7,$B149,"Y"))))</f>
        <v>-292.963854543948</v>
      </c>
      <c r="I149" s="69" t="n">
        <f aca="false">IF($B149&gt;Input!$G$28,0,IF($E149*(Input!$G$32/100)&gt;(Input!$C$13/12),-1*(Input!$C$13/12),-1*$E149*(Input!$G$32/100)))</f>
        <v>-253.648358912509</v>
      </c>
      <c r="J149" s="69" t="n">
        <f aca="false">IF($B149&gt;Input!$G$28,0,(-1)*($E149+$H149+$I149)*(Input!$C$9/100))</f>
        <v>-579.459675935627</v>
      </c>
      <c r="K149" s="69" t="n">
        <f aca="false">IF($B149&gt;Input!$G$28,0,(-1)*($E149+$H149+$I149)*(Input!$C$10/100))</f>
        <v>-285.094160560328</v>
      </c>
      <c r="L149" s="69" t="n">
        <f aca="false">$E149+$F149+$G149+$H149+$I149+$J149+$K149</f>
        <v>4444.94043644014</v>
      </c>
    </row>
    <row r="150" customFormat="false" ht="12.8" hidden="false" customHeight="false" outlineLevel="0" collapsed="false">
      <c r="A150" s="67" t="n">
        <v>146</v>
      </c>
      <c r="B150" s="68" t="n">
        <f aca="false">EOMONTH(Input!$C$7,A150)</f>
        <v>47361</v>
      </c>
      <c r="C150" s="67" t="n">
        <f aca="false">DATEDIF(Input!$G$23,$B150,"Y")</f>
        <v>50</v>
      </c>
      <c r="E150" s="69" t="n">
        <f aca="false">IF($B150&gt;Input!$G$28,0,Input!$G$24*(1+Input!$G$26/100)^(DATEDIF(Input!$C$7,$B150,"Y")))</f>
        <v>6341.20897281273</v>
      </c>
      <c r="F150" s="69" t="n">
        <f aca="false">-1*($E150*(Input!$C$11/100))</f>
        <v>-393.154956314389</v>
      </c>
      <c r="G150" s="69" t="n">
        <f aca="false">-1*($E150*(Input!$C$12/100))</f>
        <v>-91.9475301057845</v>
      </c>
      <c r="H150" s="69" t="n">
        <f aca="false">IF($B150&gt;Input!$G$28,2*(Input!$G$27*(1+Input!$C$14/100)^(DATEDIF(Input!$C$7,$B150,"Y"))),(Input!$G$27*(1+Input!$C$14/100)^(DATEDIF(Input!$C$7,$B150,"Y"))))</f>
        <v>-292.963854543948</v>
      </c>
      <c r="I150" s="69" t="n">
        <f aca="false">IF($B150&gt;Input!$G$28,0,IF($E150*(Input!$G$32/100)&gt;(Input!$C$13/12),-1*(Input!$C$13/12),-1*$E150*(Input!$G$32/100)))</f>
        <v>-253.648358912509</v>
      </c>
      <c r="J150" s="69" t="n">
        <f aca="false">IF($B150&gt;Input!$G$28,0,(-1)*($E150+$H150+$I150)*(Input!$C$9/100))</f>
        <v>-579.459675935627</v>
      </c>
      <c r="K150" s="69" t="n">
        <f aca="false">IF($B150&gt;Input!$G$28,0,(-1)*($E150+$H150+$I150)*(Input!$C$10/100))</f>
        <v>-285.094160560328</v>
      </c>
      <c r="L150" s="69" t="n">
        <f aca="false">$E150+$F150+$G150+$H150+$I150+$J150+$K150</f>
        <v>4444.94043644014</v>
      </c>
    </row>
    <row r="151" customFormat="false" ht="12.8" hidden="false" customHeight="false" outlineLevel="0" collapsed="false">
      <c r="A151" s="67" t="n">
        <v>147</v>
      </c>
      <c r="B151" s="68" t="n">
        <f aca="false">EOMONTH(Input!$C$7,A151)</f>
        <v>47391</v>
      </c>
      <c r="C151" s="67" t="n">
        <f aca="false">DATEDIF(Input!$G$23,$B151,"Y")</f>
        <v>50</v>
      </c>
      <c r="E151" s="69" t="n">
        <f aca="false">IF($B151&gt;Input!$G$28,0,Input!$G$24*(1+Input!$G$26/100)^(DATEDIF(Input!$C$7,$B151,"Y")))</f>
        <v>6341.20897281273</v>
      </c>
      <c r="F151" s="69" t="n">
        <f aca="false">-1*($E151*(Input!$C$11/100))</f>
        <v>-393.154956314389</v>
      </c>
      <c r="G151" s="69" t="n">
        <f aca="false">-1*($E151*(Input!$C$12/100))</f>
        <v>-91.9475301057845</v>
      </c>
      <c r="H151" s="69" t="n">
        <f aca="false">IF($B151&gt;Input!$G$28,2*(Input!$G$27*(1+Input!$C$14/100)^(DATEDIF(Input!$C$7,$B151,"Y"))),(Input!$G$27*(1+Input!$C$14/100)^(DATEDIF(Input!$C$7,$B151,"Y"))))</f>
        <v>-292.963854543948</v>
      </c>
      <c r="I151" s="69" t="n">
        <f aca="false">IF($B151&gt;Input!$G$28,0,IF($E151*(Input!$G$32/100)&gt;(Input!$C$13/12),-1*(Input!$C$13/12),-1*$E151*(Input!$G$32/100)))</f>
        <v>-253.648358912509</v>
      </c>
      <c r="J151" s="69" t="n">
        <f aca="false">IF($B151&gt;Input!$G$28,0,(-1)*($E151+$H151+$I151)*(Input!$C$9/100))</f>
        <v>-579.459675935627</v>
      </c>
      <c r="K151" s="69" t="n">
        <f aca="false">IF($B151&gt;Input!$G$28,0,(-1)*($E151+$H151+$I151)*(Input!$C$10/100))</f>
        <v>-285.094160560328</v>
      </c>
      <c r="L151" s="69" t="n">
        <f aca="false">$E151+$F151+$G151+$H151+$I151+$J151+$K151</f>
        <v>4444.94043644014</v>
      </c>
    </row>
    <row r="152" customFormat="false" ht="12.8" hidden="false" customHeight="false" outlineLevel="0" collapsed="false">
      <c r="A152" s="67" t="n">
        <v>148</v>
      </c>
      <c r="B152" s="68" t="n">
        <f aca="false">EOMONTH(Input!$C$7,A152)</f>
        <v>47422</v>
      </c>
      <c r="C152" s="67" t="n">
        <f aca="false">DATEDIF(Input!$G$23,$B152,"Y")</f>
        <v>51</v>
      </c>
      <c r="E152" s="69" t="n">
        <f aca="false">IF($B152&gt;Input!$G$28,0,Input!$G$24*(1+Input!$G$26/100)^(DATEDIF(Input!$C$7,$B152,"Y")))</f>
        <v>6341.20897281273</v>
      </c>
      <c r="F152" s="69" t="n">
        <f aca="false">-1*($E152*(Input!$C$11/100))</f>
        <v>-393.154956314389</v>
      </c>
      <c r="G152" s="69" t="n">
        <f aca="false">-1*($E152*(Input!$C$12/100))</f>
        <v>-91.9475301057845</v>
      </c>
      <c r="H152" s="69" t="n">
        <f aca="false">IF($B152&gt;Input!$G$28,2*(Input!$G$27*(1+Input!$C$14/100)^(DATEDIF(Input!$C$7,$B152,"Y"))),(Input!$G$27*(1+Input!$C$14/100)^(DATEDIF(Input!$C$7,$B152,"Y"))))</f>
        <v>-292.963854543948</v>
      </c>
      <c r="I152" s="69" t="n">
        <f aca="false">IF($B152&gt;Input!$G$28,0,IF($E152*(Input!$G$32/100)&gt;(Input!$C$13/12),-1*(Input!$C$13/12),-1*$E152*(Input!$G$32/100)))</f>
        <v>-253.648358912509</v>
      </c>
      <c r="J152" s="69" t="n">
        <f aca="false">IF($B152&gt;Input!$G$28,0,(-1)*($E152+$H152+$I152)*(Input!$C$9/100))</f>
        <v>-579.459675935627</v>
      </c>
      <c r="K152" s="69" t="n">
        <f aca="false">IF($B152&gt;Input!$G$28,0,(-1)*($E152+$H152+$I152)*(Input!$C$10/100))</f>
        <v>-285.094160560328</v>
      </c>
      <c r="L152" s="69" t="n">
        <f aca="false">$E152+$F152+$G152+$H152+$I152+$J152+$K152</f>
        <v>4444.94043644014</v>
      </c>
    </row>
    <row r="153" customFormat="false" ht="12.8" hidden="false" customHeight="false" outlineLevel="0" collapsed="false">
      <c r="A153" s="67" t="n">
        <v>149</v>
      </c>
      <c r="B153" s="68" t="n">
        <f aca="false">EOMONTH(Input!$C$7,A153)</f>
        <v>47452</v>
      </c>
      <c r="C153" s="67" t="n">
        <f aca="false">DATEDIF(Input!$G$23,$B153,"Y")</f>
        <v>51</v>
      </c>
      <c r="E153" s="69" t="n">
        <f aca="false">IF($B153&gt;Input!$G$28,0,Input!$G$24*(1+Input!$G$26/100)^(DATEDIF(Input!$C$7,$B153,"Y")))</f>
        <v>6341.20897281273</v>
      </c>
      <c r="F153" s="69" t="n">
        <f aca="false">-1*($E153*(Input!$C$11/100))</f>
        <v>-393.154956314389</v>
      </c>
      <c r="G153" s="69" t="n">
        <f aca="false">-1*($E153*(Input!$C$12/100))</f>
        <v>-91.9475301057845</v>
      </c>
      <c r="H153" s="69" t="n">
        <f aca="false">IF($B153&gt;Input!$G$28,2*(Input!$G$27*(1+Input!$C$14/100)^(DATEDIF(Input!$C$7,$B153,"Y"))),(Input!$G$27*(1+Input!$C$14/100)^(DATEDIF(Input!$C$7,$B153,"Y"))))</f>
        <v>-292.963854543948</v>
      </c>
      <c r="I153" s="69" t="n">
        <f aca="false">IF($B153&gt;Input!$G$28,0,IF($E153*(Input!$G$32/100)&gt;(Input!$C$13/12),-1*(Input!$C$13/12),-1*$E153*(Input!$G$32/100)))</f>
        <v>-253.648358912509</v>
      </c>
      <c r="J153" s="69" t="n">
        <f aca="false">IF($B153&gt;Input!$G$28,0,(-1)*($E153+$H153+$I153)*(Input!$C$9/100))</f>
        <v>-579.459675935627</v>
      </c>
      <c r="K153" s="69" t="n">
        <f aca="false">IF($B153&gt;Input!$G$28,0,(-1)*($E153+$H153+$I153)*(Input!$C$10/100))</f>
        <v>-285.094160560328</v>
      </c>
      <c r="L153" s="69" t="n">
        <f aca="false">$E153+$F153+$G153+$H153+$I153+$J153+$K153</f>
        <v>4444.94043644014</v>
      </c>
    </row>
    <row r="154" customFormat="false" ht="12.8" hidden="false" customHeight="false" outlineLevel="0" collapsed="false">
      <c r="A154" s="67" t="n">
        <v>150</v>
      </c>
      <c r="B154" s="68" t="n">
        <f aca="false">EOMONTH(Input!$C$7,A154)</f>
        <v>47483</v>
      </c>
      <c r="C154" s="67" t="n">
        <f aca="false">DATEDIF(Input!$G$23,$B154,"Y")</f>
        <v>51</v>
      </c>
      <c r="E154" s="69" t="n">
        <f aca="false">IF($B154&gt;Input!$G$28,0,Input!$G$24*(1+Input!$G$26/100)^(DATEDIF(Input!$C$7,$B154,"Y")))</f>
        <v>6341.20897281273</v>
      </c>
      <c r="F154" s="69" t="n">
        <f aca="false">-1*($E154*(Input!$C$11/100))</f>
        <v>-393.154956314389</v>
      </c>
      <c r="G154" s="69" t="n">
        <f aca="false">-1*($E154*(Input!$C$12/100))</f>
        <v>-91.9475301057845</v>
      </c>
      <c r="H154" s="69" t="n">
        <f aca="false">IF($B154&gt;Input!$G$28,2*(Input!$G$27*(1+Input!$C$14/100)^(DATEDIF(Input!$C$7,$B154,"Y"))),(Input!$G$27*(1+Input!$C$14/100)^(DATEDIF(Input!$C$7,$B154,"Y"))))</f>
        <v>-292.963854543948</v>
      </c>
      <c r="I154" s="69" t="n">
        <f aca="false">IF($B154&gt;Input!$G$28,0,IF($E154*(Input!$G$32/100)&gt;(Input!$C$13/12),-1*(Input!$C$13/12),-1*$E154*(Input!$G$32/100)))</f>
        <v>-253.648358912509</v>
      </c>
      <c r="J154" s="69" t="n">
        <f aca="false">IF($B154&gt;Input!$G$28,0,(-1)*($E154+$H154+$I154)*(Input!$C$9/100))</f>
        <v>-579.459675935627</v>
      </c>
      <c r="K154" s="69" t="n">
        <f aca="false">IF($B154&gt;Input!$G$28,0,(-1)*($E154+$H154+$I154)*(Input!$C$10/100))</f>
        <v>-285.094160560328</v>
      </c>
      <c r="L154" s="69" t="n">
        <f aca="false">$E154+$F154+$G154+$H154+$I154+$J154+$K154</f>
        <v>4444.94043644014</v>
      </c>
    </row>
    <row r="155" customFormat="false" ht="12.8" hidden="false" customHeight="false" outlineLevel="0" collapsed="false">
      <c r="A155" s="67" t="n">
        <v>151</v>
      </c>
      <c r="B155" s="68" t="n">
        <f aca="false">EOMONTH(Input!$C$7,A155)</f>
        <v>47514</v>
      </c>
      <c r="C155" s="67" t="n">
        <f aca="false">DATEDIF(Input!$G$23,$B155,"Y")</f>
        <v>51</v>
      </c>
      <c r="E155" s="69" t="n">
        <f aca="false">IF($B155&gt;Input!$G$28,0,Input!$G$24*(1+Input!$G$26/100)^(DATEDIF(Input!$C$7,$B155,"Y")))</f>
        <v>6341.20897281273</v>
      </c>
      <c r="F155" s="69" t="n">
        <f aca="false">-1*($E155*(Input!$C$11/100))</f>
        <v>-393.154956314389</v>
      </c>
      <c r="G155" s="69" t="n">
        <f aca="false">-1*($E155*(Input!$C$12/100))</f>
        <v>-91.9475301057845</v>
      </c>
      <c r="H155" s="69" t="n">
        <f aca="false">IF($B155&gt;Input!$G$28,2*(Input!$G$27*(1+Input!$C$14/100)^(DATEDIF(Input!$C$7,$B155,"Y"))),(Input!$G$27*(1+Input!$C$14/100)^(DATEDIF(Input!$C$7,$B155,"Y"))))</f>
        <v>-292.963854543948</v>
      </c>
      <c r="I155" s="69" t="n">
        <f aca="false">IF($B155&gt;Input!$G$28,0,IF($E155*(Input!$G$32/100)&gt;(Input!$C$13/12),-1*(Input!$C$13/12),-1*$E155*(Input!$G$32/100)))</f>
        <v>-253.648358912509</v>
      </c>
      <c r="J155" s="69" t="n">
        <f aca="false">IF($B155&gt;Input!$G$28,0,(-1)*($E155+$H155+$I155)*(Input!$C$9/100))</f>
        <v>-579.459675935627</v>
      </c>
      <c r="K155" s="69" t="n">
        <f aca="false">IF($B155&gt;Input!$G$28,0,(-1)*($E155+$H155+$I155)*(Input!$C$10/100))</f>
        <v>-285.094160560328</v>
      </c>
      <c r="L155" s="69" t="n">
        <f aca="false">$E155+$F155+$G155+$H155+$I155+$J155+$K155</f>
        <v>4444.94043644014</v>
      </c>
    </row>
    <row r="156" customFormat="false" ht="12.8" hidden="false" customHeight="false" outlineLevel="0" collapsed="false">
      <c r="A156" s="67" t="n">
        <v>152</v>
      </c>
      <c r="B156" s="68" t="n">
        <f aca="false">EOMONTH(Input!$C$7,A156)</f>
        <v>47542</v>
      </c>
      <c r="C156" s="67" t="n">
        <f aca="false">DATEDIF(Input!$G$23,$B156,"Y")</f>
        <v>51</v>
      </c>
      <c r="E156" s="69" t="n">
        <f aca="false">IF($B156&gt;Input!$G$28,0,Input!$G$24*(1+Input!$G$26/100)^(DATEDIF(Input!$C$7,$B156,"Y")))</f>
        <v>6341.20897281273</v>
      </c>
      <c r="F156" s="69" t="n">
        <f aca="false">-1*($E156*(Input!$C$11/100))</f>
        <v>-393.154956314389</v>
      </c>
      <c r="G156" s="69" t="n">
        <f aca="false">-1*($E156*(Input!$C$12/100))</f>
        <v>-91.9475301057845</v>
      </c>
      <c r="H156" s="69" t="n">
        <f aca="false">IF($B156&gt;Input!$G$28,2*(Input!$G$27*(1+Input!$C$14/100)^(DATEDIF(Input!$C$7,$B156,"Y"))),(Input!$G$27*(1+Input!$C$14/100)^(DATEDIF(Input!$C$7,$B156,"Y"))))</f>
        <v>-292.963854543948</v>
      </c>
      <c r="I156" s="69" t="n">
        <f aca="false">IF($B156&gt;Input!$G$28,0,IF($E156*(Input!$G$32/100)&gt;(Input!$C$13/12),-1*(Input!$C$13/12),-1*$E156*(Input!$G$32/100)))</f>
        <v>-253.648358912509</v>
      </c>
      <c r="J156" s="69" t="n">
        <f aca="false">IF($B156&gt;Input!$G$28,0,(-1)*($E156+$H156+$I156)*(Input!$C$9/100))</f>
        <v>-579.459675935627</v>
      </c>
      <c r="K156" s="69" t="n">
        <f aca="false">IF($B156&gt;Input!$G$28,0,(-1)*($E156+$H156+$I156)*(Input!$C$10/100))</f>
        <v>-285.094160560328</v>
      </c>
      <c r="L156" s="69" t="n">
        <f aca="false">$E156+$F156+$G156+$H156+$I156+$J156+$K156</f>
        <v>4444.94043644014</v>
      </c>
    </row>
    <row r="157" customFormat="false" ht="12.8" hidden="false" customHeight="false" outlineLevel="0" collapsed="false">
      <c r="A157" s="67" t="n">
        <v>153</v>
      </c>
      <c r="B157" s="68" t="n">
        <f aca="false">EOMONTH(Input!$C$7,A157)</f>
        <v>47573</v>
      </c>
      <c r="C157" s="67" t="n">
        <f aca="false">DATEDIF(Input!$G$23,$B157,"Y")</f>
        <v>51</v>
      </c>
      <c r="E157" s="69" t="n">
        <f aca="false">IF($B157&gt;Input!$G$28,0,Input!$G$24*(1+Input!$G$26/100)^(DATEDIF(Input!$C$7,$B157,"Y")))</f>
        <v>6341.20897281273</v>
      </c>
      <c r="F157" s="69" t="n">
        <f aca="false">-1*($E157*(Input!$C$11/100))</f>
        <v>-393.154956314389</v>
      </c>
      <c r="G157" s="69" t="n">
        <f aca="false">-1*($E157*(Input!$C$12/100))</f>
        <v>-91.9475301057845</v>
      </c>
      <c r="H157" s="69" t="n">
        <f aca="false">IF($B157&gt;Input!$G$28,2*(Input!$G$27*(1+Input!$C$14/100)^(DATEDIF(Input!$C$7,$B157,"Y"))),(Input!$G$27*(1+Input!$C$14/100)^(DATEDIF(Input!$C$7,$B157,"Y"))))</f>
        <v>-292.963854543948</v>
      </c>
      <c r="I157" s="69" t="n">
        <f aca="false">IF($B157&gt;Input!$G$28,0,IF($E157*(Input!$G$32/100)&gt;(Input!$C$13/12),-1*(Input!$C$13/12),-1*$E157*(Input!$G$32/100)))</f>
        <v>-253.648358912509</v>
      </c>
      <c r="J157" s="69" t="n">
        <f aca="false">IF($B157&gt;Input!$G$28,0,(-1)*($E157+$H157+$I157)*(Input!$C$9/100))</f>
        <v>-579.459675935627</v>
      </c>
      <c r="K157" s="69" t="n">
        <f aca="false">IF($B157&gt;Input!$G$28,0,(-1)*($E157+$H157+$I157)*(Input!$C$10/100))</f>
        <v>-285.094160560328</v>
      </c>
      <c r="L157" s="69" t="n">
        <f aca="false">$E157+$F157+$G157+$H157+$I157+$J157+$K157</f>
        <v>4444.94043644014</v>
      </c>
    </row>
    <row r="158" customFormat="false" ht="12.8" hidden="false" customHeight="false" outlineLevel="0" collapsed="false">
      <c r="A158" s="67" t="n">
        <v>154</v>
      </c>
      <c r="B158" s="68" t="n">
        <f aca="false">EOMONTH(Input!$C$7,A158)</f>
        <v>47603</v>
      </c>
      <c r="C158" s="67" t="n">
        <f aca="false">DATEDIF(Input!$G$23,$B158,"Y")</f>
        <v>51</v>
      </c>
      <c r="E158" s="69" t="n">
        <f aca="false">IF($B158&gt;Input!$G$28,0,Input!$G$24*(1+Input!$G$26/100)^(DATEDIF(Input!$C$7,$B158,"Y")))</f>
        <v>6341.20897281273</v>
      </c>
      <c r="F158" s="69" t="n">
        <f aca="false">-1*($E158*(Input!$C$11/100))</f>
        <v>-393.154956314389</v>
      </c>
      <c r="G158" s="69" t="n">
        <f aca="false">-1*($E158*(Input!$C$12/100))</f>
        <v>-91.9475301057845</v>
      </c>
      <c r="H158" s="69" t="n">
        <f aca="false">IF($B158&gt;Input!$G$28,2*(Input!$G$27*(1+Input!$C$14/100)^(DATEDIF(Input!$C$7,$B158,"Y"))),(Input!$G$27*(1+Input!$C$14/100)^(DATEDIF(Input!$C$7,$B158,"Y"))))</f>
        <v>-292.963854543948</v>
      </c>
      <c r="I158" s="69" t="n">
        <f aca="false">IF($B158&gt;Input!$G$28,0,IF($E158*(Input!$G$32/100)&gt;(Input!$C$13/12),-1*(Input!$C$13/12),-1*$E158*(Input!$G$32/100)))</f>
        <v>-253.648358912509</v>
      </c>
      <c r="J158" s="69" t="n">
        <f aca="false">IF($B158&gt;Input!$G$28,0,(-1)*($E158+$H158+$I158)*(Input!$C$9/100))</f>
        <v>-579.459675935627</v>
      </c>
      <c r="K158" s="69" t="n">
        <f aca="false">IF($B158&gt;Input!$G$28,0,(-1)*($E158+$H158+$I158)*(Input!$C$10/100))</f>
        <v>-285.094160560328</v>
      </c>
      <c r="L158" s="69" t="n">
        <f aca="false">$E158+$F158+$G158+$H158+$I158+$J158+$K158</f>
        <v>4444.94043644014</v>
      </c>
    </row>
    <row r="159" customFormat="false" ht="12.8" hidden="false" customHeight="false" outlineLevel="0" collapsed="false">
      <c r="A159" s="67" t="n">
        <v>155</v>
      </c>
      <c r="B159" s="68" t="n">
        <f aca="false">EOMONTH(Input!$C$7,A159)</f>
        <v>47634</v>
      </c>
      <c r="C159" s="67" t="n">
        <f aca="false">DATEDIF(Input!$G$23,$B159,"Y")</f>
        <v>51</v>
      </c>
      <c r="E159" s="69" t="n">
        <f aca="false">IF($B159&gt;Input!$G$28,0,Input!$G$24*(1+Input!$G$26/100)^(DATEDIF(Input!$C$7,$B159,"Y")))</f>
        <v>6341.20897281273</v>
      </c>
      <c r="F159" s="69" t="n">
        <f aca="false">-1*($E159*(Input!$C$11/100))</f>
        <v>-393.154956314389</v>
      </c>
      <c r="G159" s="69" t="n">
        <f aca="false">-1*($E159*(Input!$C$12/100))</f>
        <v>-91.9475301057845</v>
      </c>
      <c r="H159" s="69" t="n">
        <f aca="false">IF($B159&gt;Input!$G$28,2*(Input!$G$27*(1+Input!$C$14/100)^(DATEDIF(Input!$C$7,$B159,"Y"))),(Input!$G$27*(1+Input!$C$14/100)^(DATEDIF(Input!$C$7,$B159,"Y"))))</f>
        <v>-292.963854543948</v>
      </c>
      <c r="I159" s="69" t="n">
        <f aca="false">IF($B159&gt;Input!$G$28,0,IF($E159*(Input!$G$32/100)&gt;(Input!$C$13/12),-1*(Input!$C$13/12),-1*$E159*(Input!$G$32/100)))</f>
        <v>-253.648358912509</v>
      </c>
      <c r="J159" s="69" t="n">
        <f aca="false">IF($B159&gt;Input!$G$28,0,(-1)*($E159+$H159+$I159)*(Input!$C$9/100))</f>
        <v>-579.459675935627</v>
      </c>
      <c r="K159" s="69" t="n">
        <f aca="false">IF($B159&gt;Input!$G$28,0,(-1)*($E159+$H159+$I159)*(Input!$C$10/100))</f>
        <v>-285.094160560328</v>
      </c>
      <c r="L159" s="69" t="n">
        <f aca="false">$E159+$F159+$G159+$H159+$I159+$J159+$K159</f>
        <v>4444.94043644014</v>
      </c>
    </row>
    <row r="160" customFormat="false" ht="12.8" hidden="false" customHeight="false" outlineLevel="0" collapsed="false">
      <c r="A160" s="67" t="n">
        <v>156</v>
      </c>
      <c r="B160" s="68" t="n">
        <f aca="false">EOMONTH(Input!$C$7,A160)</f>
        <v>47664</v>
      </c>
      <c r="C160" s="67" t="n">
        <f aca="false">DATEDIF(Input!$G$23,$B160,"Y")</f>
        <v>51</v>
      </c>
      <c r="E160" s="69" t="n">
        <f aca="false">IF($B160&gt;Input!$G$28,0,Input!$G$24*(1+Input!$G$26/100)^(DATEDIF(Input!$C$7,$B160,"Y")))</f>
        <v>6468.03315226898</v>
      </c>
      <c r="F160" s="69" t="n">
        <f aca="false">-1*($E160*(Input!$C$11/100))</f>
        <v>-401.018055440677</v>
      </c>
      <c r="G160" s="69" t="n">
        <f aca="false">-1*($E160*(Input!$C$12/100))</f>
        <v>-93.7864807079002</v>
      </c>
      <c r="H160" s="69" t="n">
        <f aca="false">IF($B160&gt;Input!$G$28,2*(Input!$G$27*(1+Input!$C$14/100)^(DATEDIF(Input!$C$7,$B160,"Y"))),(Input!$G$27*(1+Input!$C$14/100)^(DATEDIF(Input!$C$7,$B160,"Y"))))</f>
        <v>-298.823131634827</v>
      </c>
      <c r="I160" s="69" t="n">
        <f aca="false">IF($B160&gt;Input!$G$28,0,IF($E160*(Input!$G$32/100)&gt;(Input!$C$13/12),-1*(Input!$C$13/12),-1*$E160*(Input!$G$32/100)))</f>
        <v>-258.721326090759</v>
      </c>
      <c r="J160" s="69" t="n">
        <f aca="false">IF($B160&gt;Input!$G$28,0,(-1)*($E160+$H160+$I160)*(Input!$C$9/100))</f>
        <v>-591.04886945434</v>
      </c>
      <c r="K160" s="69" t="n">
        <f aca="false">IF($B160&gt;Input!$G$28,0,(-1)*($E160+$H160+$I160)*(Input!$C$10/100))</f>
        <v>-290.796043771535</v>
      </c>
      <c r="L160" s="69" t="n">
        <f aca="false">$E160+$F160+$G160+$H160+$I160+$J160+$K160</f>
        <v>4533.83924516894</v>
      </c>
    </row>
    <row r="161" customFormat="false" ht="12.8" hidden="false" customHeight="false" outlineLevel="0" collapsed="false">
      <c r="A161" s="67" t="n">
        <v>157</v>
      </c>
      <c r="B161" s="68" t="n">
        <f aca="false">EOMONTH(Input!$C$7,A161)</f>
        <v>47695</v>
      </c>
      <c r="C161" s="67" t="n">
        <f aca="false">DATEDIF(Input!$G$23,$B161,"Y")</f>
        <v>51</v>
      </c>
      <c r="E161" s="69" t="n">
        <f aca="false">IF($B161&gt;Input!$G$28,0,Input!$G$24*(1+Input!$G$26/100)^(DATEDIF(Input!$C$7,$B161,"Y")))</f>
        <v>6468.03315226898</v>
      </c>
      <c r="F161" s="69" t="n">
        <f aca="false">-1*($E161*(Input!$C$11/100))</f>
        <v>-401.018055440677</v>
      </c>
      <c r="G161" s="69" t="n">
        <f aca="false">-1*($E161*(Input!$C$12/100))</f>
        <v>-93.7864807079002</v>
      </c>
      <c r="H161" s="69" t="n">
        <f aca="false">IF($B161&gt;Input!$G$28,2*(Input!$G$27*(1+Input!$C$14/100)^(DATEDIF(Input!$C$7,$B161,"Y"))),(Input!$G$27*(1+Input!$C$14/100)^(DATEDIF(Input!$C$7,$B161,"Y"))))</f>
        <v>-298.823131634827</v>
      </c>
      <c r="I161" s="69" t="n">
        <f aca="false">IF($B161&gt;Input!$G$28,0,IF($E161*(Input!$G$32/100)&gt;(Input!$C$13/12),-1*(Input!$C$13/12),-1*$E161*(Input!$G$32/100)))</f>
        <v>-258.721326090759</v>
      </c>
      <c r="J161" s="69" t="n">
        <f aca="false">IF($B161&gt;Input!$G$28,0,(-1)*($E161+$H161+$I161)*(Input!$C$9/100))</f>
        <v>-591.04886945434</v>
      </c>
      <c r="K161" s="69" t="n">
        <f aca="false">IF($B161&gt;Input!$G$28,0,(-1)*($E161+$H161+$I161)*(Input!$C$10/100))</f>
        <v>-290.796043771535</v>
      </c>
      <c r="L161" s="69" t="n">
        <f aca="false">$E161+$F161+$G161+$H161+$I161+$J161+$K161</f>
        <v>4533.83924516894</v>
      </c>
    </row>
    <row r="162" customFormat="false" ht="12.8" hidden="false" customHeight="false" outlineLevel="0" collapsed="false">
      <c r="A162" s="67" t="n">
        <v>158</v>
      </c>
      <c r="B162" s="68" t="n">
        <f aca="false">EOMONTH(Input!$C$7,A162)</f>
        <v>47726</v>
      </c>
      <c r="C162" s="67" t="n">
        <f aca="false">DATEDIF(Input!$G$23,$B162,"Y")</f>
        <v>51</v>
      </c>
      <c r="E162" s="69" t="n">
        <f aca="false">IF($B162&gt;Input!$G$28,0,Input!$G$24*(1+Input!$G$26/100)^(DATEDIF(Input!$C$7,$B162,"Y")))</f>
        <v>6468.03315226898</v>
      </c>
      <c r="F162" s="69" t="n">
        <f aca="false">-1*($E162*(Input!$C$11/100))</f>
        <v>-401.018055440677</v>
      </c>
      <c r="G162" s="69" t="n">
        <f aca="false">-1*($E162*(Input!$C$12/100))</f>
        <v>-93.7864807079002</v>
      </c>
      <c r="H162" s="69" t="n">
        <f aca="false">IF($B162&gt;Input!$G$28,2*(Input!$G$27*(1+Input!$C$14/100)^(DATEDIF(Input!$C$7,$B162,"Y"))),(Input!$G$27*(1+Input!$C$14/100)^(DATEDIF(Input!$C$7,$B162,"Y"))))</f>
        <v>-298.823131634827</v>
      </c>
      <c r="I162" s="69" t="n">
        <f aca="false">IF($B162&gt;Input!$G$28,0,IF($E162*(Input!$G$32/100)&gt;(Input!$C$13/12),-1*(Input!$C$13/12),-1*$E162*(Input!$G$32/100)))</f>
        <v>-258.721326090759</v>
      </c>
      <c r="J162" s="69" t="n">
        <f aca="false">IF($B162&gt;Input!$G$28,0,(-1)*($E162+$H162+$I162)*(Input!$C$9/100))</f>
        <v>-591.04886945434</v>
      </c>
      <c r="K162" s="69" t="n">
        <f aca="false">IF($B162&gt;Input!$G$28,0,(-1)*($E162+$H162+$I162)*(Input!$C$10/100))</f>
        <v>-290.796043771535</v>
      </c>
      <c r="L162" s="69" t="n">
        <f aca="false">$E162+$F162+$G162+$H162+$I162+$J162+$K162</f>
        <v>4533.83924516894</v>
      </c>
    </row>
    <row r="163" customFormat="false" ht="12.8" hidden="false" customHeight="false" outlineLevel="0" collapsed="false">
      <c r="A163" s="67" t="n">
        <v>159</v>
      </c>
      <c r="B163" s="68" t="n">
        <f aca="false">EOMONTH(Input!$C$7,A163)</f>
        <v>47756</v>
      </c>
      <c r="C163" s="67" t="n">
        <f aca="false">DATEDIF(Input!$G$23,$B163,"Y")</f>
        <v>51</v>
      </c>
      <c r="E163" s="69" t="n">
        <f aca="false">IF($B163&gt;Input!$G$28,0,Input!$G$24*(1+Input!$G$26/100)^(DATEDIF(Input!$C$7,$B163,"Y")))</f>
        <v>6468.03315226898</v>
      </c>
      <c r="F163" s="69" t="n">
        <f aca="false">-1*($E163*(Input!$C$11/100))</f>
        <v>-401.018055440677</v>
      </c>
      <c r="G163" s="69" t="n">
        <f aca="false">-1*($E163*(Input!$C$12/100))</f>
        <v>-93.7864807079002</v>
      </c>
      <c r="H163" s="69" t="n">
        <f aca="false">IF($B163&gt;Input!$G$28,2*(Input!$G$27*(1+Input!$C$14/100)^(DATEDIF(Input!$C$7,$B163,"Y"))),(Input!$G$27*(1+Input!$C$14/100)^(DATEDIF(Input!$C$7,$B163,"Y"))))</f>
        <v>-298.823131634827</v>
      </c>
      <c r="I163" s="69" t="n">
        <f aca="false">IF($B163&gt;Input!$G$28,0,IF($E163*(Input!$G$32/100)&gt;(Input!$C$13/12),-1*(Input!$C$13/12),-1*$E163*(Input!$G$32/100)))</f>
        <v>-258.721326090759</v>
      </c>
      <c r="J163" s="69" t="n">
        <f aca="false">IF($B163&gt;Input!$G$28,0,(-1)*($E163+$H163+$I163)*(Input!$C$9/100))</f>
        <v>-591.04886945434</v>
      </c>
      <c r="K163" s="69" t="n">
        <f aca="false">IF($B163&gt;Input!$G$28,0,(-1)*($E163+$H163+$I163)*(Input!$C$10/100))</f>
        <v>-290.796043771535</v>
      </c>
      <c r="L163" s="69" t="n">
        <f aca="false">$E163+$F163+$G163+$H163+$I163+$J163+$K163</f>
        <v>4533.83924516894</v>
      </c>
    </row>
    <row r="164" customFormat="false" ht="12.8" hidden="false" customHeight="false" outlineLevel="0" collapsed="false">
      <c r="A164" s="67" t="n">
        <v>160</v>
      </c>
      <c r="B164" s="68" t="n">
        <f aca="false">EOMONTH(Input!$C$7,A164)</f>
        <v>47787</v>
      </c>
      <c r="C164" s="67" t="n">
        <f aca="false">DATEDIF(Input!$G$23,$B164,"Y")</f>
        <v>52</v>
      </c>
      <c r="E164" s="69" t="n">
        <f aca="false">IF($B164&gt;Input!$G$28,0,Input!$G$24*(1+Input!$G$26/100)^(DATEDIF(Input!$C$7,$B164,"Y")))</f>
        <v>6468.03315226898</v>
      </c>
      <c r="F164" s="69" t="n">
        <f aca="false">-1*($E164*(Input!$C$11/100))</f>
        <v>-401.018055440677</v>
      </c>
      <c r="G164" s="69" t="n">
        <f aca="false">-1*($E164*(Input!$C$12/100))</f>
        <v>-93.7864807079002</v>
      </c>
      <c r="H164" s="69" t="n">
        <f aca="false">IF($B164&gt;Input!$G$28,2*(Input!$G$27*(1+Input!$C$14/100)^(DATEDIF(Input!$C$7,$B164,"Y"))),(Input!$G$27*(1+Input!$C$14/100)^(DATEDIF(Input!$C$7,$B164,"Y"))))</f>
        <v>-298.823131634827</v>
      </c>
      <c r="I164" s="69" t="n">
        <f aca="false">IF($B164&gt;Input!$G$28,0,IF($E164*(Input!$G$32/100)&gt;(Input!$C$13/12),-1*(Input!$C$13/12),-1*$E164*(Input!$G$32/100)))</f>
        <v>-258.721326090759</v>
      </c>
      <c r="J164" s="69" t="n">
        <f aca="false">IF($B164&gt;Input!$G$28,0,(-1)*($E164+$H164+$I164)*(Input!$C$9/100))</f>
        <v>-591.04886945434</v>
      </c>
      <c r="K164" s="69" t="n">
        <f aca="false">IF($B164&gt;Input!$G$28,0,(-1)*($E164+$H164+$I164)*(Input!$C$10/100))</f>
        <v>-290.796043771535</v>
      </c>
      <c r="L164" s="69" t="n">
        <f aca="false">$E164+$F164+$G164+$H164+$I164+$J164+$K164</f>
        <v>4533.83924516894</v>
      </c>
    </row>
    <row r="165" customFormat="false" ht="12.8" hidden="false" customHeight="false" outlineLevel="0" collapsed="false">
      <c r="A165" s="67" t="n">
        <v>161</v>
      </c>
      <c r="B165" s="68" t="n">
        <f aca="false">EOMONTH(Input!$C$7,A165)</f>
        <v>47817</v>
      </c>
      <c r="C165" s="67" t="n">
        <f aca="false">DATEDIF(Input!$G$23,$B165,"Y")</f>
        <v>52</v>
      </c>
      <c r="E165" s="69" t="n">
        <f aca="false">IF($B165&gt;Input!$G$28,0,Input!$G$24*(1+Input!$G$26/100)^(DATEDIF(Input!$C$7,$B165,"Y")))</f>
        <v>6468.03315226898</v>
      </c>
      <c r="F165" s="69" t="n">
        <f aca="false">-1*($E165*(Input!$C$11/100))</f>
        <v>-401.018055440677</v>
      </c>
      <c r="G165" s="69" t="n">
        <f aca="false">-1*($E165*(Input!$C$12/100))</f>
        <v>-93.7864807079002</v>
      </c>
      <c r="H165" s="69" t="n">
        <f aca="false">IF($B165&gt;Input!$G$28,2*(Input!$G$27*(1+Input!$C$14/100)^(DATEDIF(Input!$C$7,$B165,"Y"))),(Input!$G$27*(1+Input!$C$14/100)^(DATEDIF(Input!$C$7,$B165,"Y"))))</f>
        <v>-298.823131634827</v>
      </c>
      <c r="I165" s="69" t="n">
        <f aca="false">IF($B165&gt;Input!$G$28,0,IF($E165*(Input!$G$32/100)&gt;(Input!$C$13/12),-1*(Input!$C$13/12),-1*$E165*(Input!$G$32/100)))</f>
        <v>-258.721326090759</v>
      </c>
      <c r="J165" s="69" t="n">
        <f aca="false">IF($B165&gt;Input!$G$28,0,(-1)*($E165+$H165+$I165)*(Input!$C$9/100))</f>
        <v>-591.04886945434</v>
      </c>
      <c r="K165" s="69" t="n">
        <f aca="false">IF($B165&gt;Input!$G$28,0,(-1)*($E165+$H165+$I165)*(Input!$C$10/100))</f>
        <v>-290.796043771535</v>
      </c>
      <c r="L165" s="69" t="n">
        <f aca="false">$E165+$F165+$G165+$H165+$I165+$J165+$K165</f>
        <v>4533.83924516894</v>
      </c>
    </row>
    <row r="166" customFormat="false" ht="12.8" hidden="false" customHeight="false" outlineLevel="0" collapsed="false">
      <c r="A166" s="67" t="n">
        <v>162</v>
      </c>
      <c r="B166" s="68" t="n">
        <f aca="false">EOMONTH(Input!$C$7,A166)</f>
        <v>47848</v>
      </c>
      <c r="C166" s="67" t="n">
        <f aca="false">DATEDIF(Input!$G$23,$B166,"Y")</f>
        <v>52</v>
      </c>
      <c r="E166" s="69" t="n">
        <f aca="false">IF($B166&gt;Input!$G$28,0,Input!$G$24*(1+Input!$G$26/100)^(DATEDIF(Input!$C$7,$B166,"Y")))</f>
        <v>6468.03315226898</v>
      </c>
      <c r="F166" s="69" t="n">
        <f aca="false">-1*($E166*(Input!$C$11/100))</f>
        <v>-401.018055440677</v>
      </c>
      <c r="G166" s="69" t="n">
        <f aca="false">-1*($E166*(Input!$C$12/100))</f>
        <v>-93.7864807079002</v>
      </c>
      <c r="H166" s="69" t="n">
        <f aca="false">IF($B166&gt;Input!$G$28,2*(Input!$G$27*(1+Input!$C$14/100)^(DATEDIF(Input!$C$7,$B166,"Y"))),(Input!$G$27*(1+Input!$C$14/100)^(DATEDIF(Input!$C$7,$B166,"Y"))))</f>
        <v>-298.823131634827</v>
      </c>
      <c r="I166" s="69" t="n">
        <f aca="false">IF($B166&gt;Input!$G$28,0,IF($E166*(Input!$G$32/100)&gt;(Input!$C$13/12),-1*(Input!$C$13/12),-1*$E166*(Input!$G$32/100)))</f>
        <v>-258.721326090759</v>
      </c>
      <c r="J166" s="69" t="n">
        <f aca="false">IF($B166&gt;Input!$G$28,0,(-1)*($E166+$H166+$I166)*(Input!$C$9/100))</f>
        <v>-591.04886945434</v>
      </c>
      <c r="K166" s="69" t="n">
        <f aca="false">IF($B166&gt;Input!$G$28,0,(-1)*($E166+$H166+$I166)*(Input!$C$10/100))</f>
        <v>-290.796043771535</v>
      </c>
      <c r="L166" s="69" t="n">
        <f aca="false">$E166+$F166+$G166+$H166+$I166+$J166+$K166</f>
        <v>4533.83924516894</v>
      </c>
    </row>
    <row r="167" customFormat="false" ht="12.8" hidden="false" customHeight="false" outlineLevel="0" collapsed="false">
      <c r="A167" s="67" t="n">
        <v>163</v>
      </c>
      <c r="B167" s="68" t="n">
        <f aca="false">EOMONTH(Input!$C$7,A167)</f>
        <v>47879</v>
      </c>
      <c r="C167" s="67" t="n">
        <f aca="false">DATEDIF(Input!$G$23,$B167,"Y")</f>
        <v>52</v>
      </c>
      <c r="E167" s="69" t="n">
        <f aca="false">IF($B167&gt;Input!$G$28,0,Input!$G$24*(1+Input!$G$26/100)^(DATEDIF(Input!$C$7,$B167,"Y")))</f>
        <v>6468.03315226898</v>
      </c>
      <c r="F167" s="69" t="n">
        <f aca="false">-1*($E167*(Input!$C$11/100))</f>
        <v>-401.018055440677</v>
      </c>
      <c r="G167" s="69" t="n">
        <f aca="false">-1*($E167*(Input!$C$12/100))</f>
        <v>-93.7864807079002</v>
      </c>
      <c r="H167" s="69" t="n">
        <f aca="false">IF($B167&gt;Input!$G$28,2*(Input!$G$27*(1+Input!$C$14/100)^(DATEDIF(Input!$C$7,$B167,"Y"))),(Input!$G$27*(1+Input!$C$14/100)^(DATEDIF(Input!$C$7,$B167,"Y"))))</f>
        <v>-298.823131634827</v>
      </c>
      <c r="I167" s="69" t="n">
        <f aca="false">IF($B167&gt;Input!$G$28,0,IF($E167*(Input!$G$32/100)&gt;(Input!$C$13/12),-1*(Input!$C$13/12),-1*$E167*(Input!$G$32/100)))</f>
        <v>-258.721326090759</v>
      </c>
      <c r="J167" s="69" t="n">
        <f aca="false">IF($B167&gt;Input!$G$28,0,(-1)*($E167+$H167+$I167)*(Input!$C$9/100))</f>
        <v>-591.04886945434</v>
      </c>
      <c r="K167" s="69" t="n">
        <f aca="false">IF($B167&gt;Input!$G$28,0,(-1)*($E167+$H167+$I167)*(Input!$C$10/100))</f>
        <v>-290.796043771535</v>
      </c>
      <c r="L167" s="69" t="n">
        <f aca="false">$E167+$F167+$G167+$H167+$I167+$J167+$K167</f>
        <v>4533.83924516894</v>
      </c>
    </row>
    <row r="168" customFormat="false" ht="12.8" hidden="false" customHeight="false" outlineLevel="0" collapsed="false">
      <c r="A168" s="67" t="n">
        <v>164</v>
      </c>
      <c r="B168" s="68" t="n">
        <f aca="false">EOMONTH(Input!$C$7,A168)</f>
        <v>47907</v>
      </c>
      <c r="C168" s="67" t="n">
        <f aca="false">DATEDIF(Input!$G$23,$B168,"Y")</f>
        <v>52</v>
      </c>
      <c r="E168" s="69" t="n">
        <f aca="false">IF($B168&gt;Input!$G$28,0,Input!$G$24*(1+Input!$G$26/100)^(DATEDIF(Input!$C$7,$B168,"Y")))</f>
        <v>6468.03315226898</v>
      </c>
      <c r="F168" s="69" t="n">
        <f aca="false">-1*($E168*(Input!$C$11/100))</f>
        <v>-401.018055440677</v>
      </c>
      <c r="G168" s="69" t="n">
        <f aca="false">-1*($E168*(Input!$C$12/100))</f>
        <v>-93.7864807079002</v>
      </c>
      <c r="H168" s="69" t="n">
        <f aca="false">IF($B168&gt;Input!$G$28,2*(Input!$G$27*(1+Input!$C$14/100)^(DATEDIF(Input!$C$7,$B168,"Y"))),(Input!$G$27*(1+Input!$C$14/100)^(DATEDIF(Input!$C$7,$B168,"Y"))))</f>
        <v>-298.823131634827</v>
      </c>
      <c r="I168" s="69" t="n">
        <f aca="false">IF($B168&gt;Input!$G$28,0,IF($E168*(Input!$G$32/100)&gt;(Input!$C$13/12),-1*(Input!$C$13/12),-1*$E168*(Input!$G$32/100)))</f>
        <v>-258.721326090759</v>
      </c>
      <c r="J168" s="69" t="n">
        <f aca="false">IF($B168&gt;Input!$G$28,0,(-1)*($E168+$H168+$I168)*(Input!$C$9/100))</f>
        <v>-591.04886945434</v>
      </c>
      <c r="K168" s="69" t="n">
        <f aca="false">IF($B168&gt;Input!$G$28,0,(-1)*($E168+$H168+$I168)*(Input!$C$10/100))</f>
        <v>-290.796043771535</v>
      </c>
      <c r="L168" s="69" t="n">
        <f aca="false">$E168+$F168+$G168+$H168+$I168+$J168+$K168</f>
        <v>4533.83924516894</v>
      </c>
    </row>
    <row r="169" customFormat="false" ht="12.8" hidden="false" customHeight="false" outlineLevel="0" collapsed="false">
      <c r="A169" s="67" t="n">
        <v>165</v>
      </c>
      <c r="B169" s="68" t="n">
        <f aca="false">EOMONTH(Input!$C$7,A169)</f>
        <v>47938</v>
      </c>
      <c r="C169" s="67" t="n">
        <f aca="false">DATEDIF(Input!$G$23,$B169,"Y")</f>
        <v>52</v>
      </c>
      <c r="E169" s="69" t="n">
        <f aca="false">IF($B169&gt;Input!$G$28,0,Input!$G$24*(1+Input!$G$26/100)^(DATEDIF(Input!$C$7,$B169,"Y")))</f>
        <v>6468.03315226898</v>
      </c>
      <c r="F169" s="69" t="n">
        <f aca="false">-1*($E169*(Input!$C$11/100))</f>
        <v>-401.018055440677</v>
      </c>
      <c r="G169" s="69" t="n">
        <f aca="false">-1*($E169*(Input!$C$12/100))</f>
        <v>-93.7864807079002</v>
      </c>
      <c r="H169" s="69" t="n">
        <f aca="false">IF($B169&gt;Input!$G$28,2*(Input!$G$27*(1+Input!$C$14/100)^(DATEDIF(Input!$C$7,$B169,"Y"))),(Input!$G$27*(1+Input!$C$14/100)^(DATEDIF(Input!$C$7,$B169,"Y"))))</f>
        <v>-298.823131634827</v>
      </c>
      <c r="I169" s="69" t="n">
        <f aca="false">IF($B169&gt;Input!$G$28,0,IF($E169*(Input!$G$32/100)&gt;(Input!$C$13/12),-1*(Input!$C$13/12),-1*$E169*(Input!$G$32/100)))</f>
        <v>-258.721326090759</v>
      </c>
      <c r="J169" s="69" t="n">
        <f aca="false">IF($B169&gt;Input!$G$28,0,(-1)*($E169+$H169+$I169)*(Input!$C$9/100))</f>
        <v>-591.04886945434</v>
      </c>
      <c r="K169" s="69" t="n">
        <f aca="false">IF($B169&gt;Input!$G$28,0,(-1)*($E169+$H169+$I169)*(Input!$C$10/100))</f>
        <v>-290.796043771535</v>
      </c>
      <c r="L169" s="69" t="n">
        <f aca="false">$E169+$F169+$G169+$H169+$I169+$J169+$K169</f>
        <v>4533.83924516894</v>
      </c>
    </row>
    <row r="170" customFormat="false" ht="12.8" hidden="false" customHeight="false" outlineLevel="0" collapsed="false">
      <c r="A170" s="67" t="n">
        <v>166</v>
      </c>
      <c r="B170" s="68" t="n">
        <f aca="false">EOMONTH(Input!$C$7,A170)</f>
        <v>47968</v>
      </c>
      <c r="C170" s="67" t="n">
        <f aca="false">DATEDIF(Input!$G$23,$B170,"Y")</f>
        <v>52</v>
      </c>
      <c r="E170" s="69" t="n">
        <f aca="false">IF($B170&gt;Input!$G$28,0,Input!$G$24*(1+Input!$G$26/100)^(DATEDIF(Input!$C$7,$B170,"Y")))</f>
        <v>6468.03315226898</v>
      </c>
      <c r="F170" s="69" t="n">
        <f aca="false">-1*($E170*(Input!$C$11/100))</f>
        <v>-401.018055440677</v>
      </c>
      <c r="G170" s="69" t="n">
        <f aca="false">-1*($E170*(Input!$C$12/100))</f>
        <v>-93.7864807079002</v>
      </c>
      <c r="H170" s="69" t="n">
        <f aca="false">IF($B170&gt;Input!$G$28,2*(Input!$G$27*(1+Input!$C$14/100)^(DATEDIF(Input!$C$7,$B170,"Y"))),(Input!$G$27*(1+Input!$C$14/100)^(DATEDIF(Input!$C$7,$B170,"Y"))))</f>
        <v>-298.823131634827</v>
      </c>
      <c r="I170" s="69" t="n">
        <f aca="false">IF($B170&gt;Input!$G$28,0,IF($E170*(Input!$G$32/100)&gt;(Input!$C$13/12),-1*(Input!$C$13/12),-1*$E170*(Input!$G$32/100)))</f>
        <v>-258.721326090759</v>
      </c>
      <c r="J170" s="69" t="n">
        <f aca="false">IF($B170&gt;Input!$G$28,0,(-1)*($E170+$H170+$I170)*(Input!$C$9/100))</f>
        <v>-591.04886945434</v>
      </c>
      <c r="K170" s="69" t="n">
        <f aca="false">IF($B170&gt;Input!$G$28,0,(-1)*($E170+$H170+$I170)*(Input!$C$10/100))</f>
        <v>-290.796043771535</v>
      </c>
      <c r="L170" s="69" t="n">
        <f aca="false">$E170+$F170+$G170+$H170+$I170+$J170+$K170</f>
        <v>4533.83924516894</v>
      </c>
    </row>
    <row r="171" customFormat="false" ht="12.8" hidden="false" customHeight="false" outlineLevel="0" collapsed="false">
      <c r="A171" s="67" t="n">
        <v>167</v>
      </c>
      <c r="B171" s="68" t="n">
        <f aca="false">EOMONTH(Input!$C$7,A171)</f>
        <v>47999</v>
      </c>
      <c r="C171" s="67" t="n">
        <f aca="false">DATEDIF(Input!$G$23,$B171,"Y")</f>
        <v>52</v>
      </c>
      <c r="E171" s="69" t="n">
        <f aca="false">IF($B171&gt;Input!$G$28,0,Input!$G$24*(1+Input!$G$26/100)^(DATEDIF(Input!$C$7,$B171,"Y")))</f>
        <v>6468.03315226898</v>
      </c>
      <c r="F171" s="69" t="n">
        <f aca="false">-1*($E171*(Input!$C$11/100))</f>
        <v>-401.018055440677</v>
      </c>
      <c r="G171" s="69" t="n">
        <f aca="false">-1*($E171*(Input!$C$12/100))</f>
        <v>-93.7864807079002</v>
      </c>
      <c r="H171" s="69" t="n">
        <f aca="false">IF($B171&gt;Input!$G$28,2*(Input!$G$27*(1+Input!$C$14/100)^(DATEDIF(Input!$C$7,$B171,"Y"))),(Input!$G$27*(1+Input!$C$14/100)^(DATEDIF(Input!$C$7,$B171,"Y"))))</f>
        <v>-298.823131634827</v>
      </c>
      <c r="I171" s="69" t="n">
        <f aca="false">IF($B171&gt;Input!$G$28,0,IF($E171*(Input!$G$32/100)&gt;(Input!$C$13/12),-1*(Input!$C$13/12),-1*$E171*(Input!$G$32/100)))</f>
        <v>-258.721326090759</v>
      </c>
      <c r="J171" s="69" t="n">
        <f aca="false">IF($B171&gt;Input!$G$28,0,(-1)*($E171+$H171+$I171)*(Input!$C$9/100))</f>
        <v>-591.04886945434</v>
      </c>
      <c r="K171" s="69" t="n">
        <f aca="false">IF($B171&gt;Input!$G$28,0,(-1)*($E171+$H171+$I171)*(Input!$C$10/100))</f>
        <v>-290.796043771535</v>
      </c>
      <c r="L171" s="69" t="n">
        <f aca="false">$E171+$F171+$G171+$H171+$I171+$J171+$K171</f>
        <v>4533.83924516894</v>
      </c>
    </row>
    <row r="172" customFormat="false" ht="12.8" hidden="false" customHeight="false" outlineLevel="0" collapsed="false">
      <c r="A172" s="67" t="n">
        <v>168</v>
      </c>
      <c r="B172" s="68" t="n">
        <f aca="false">EOMONTH(Input!$C$7,A172)</f>
        <v>48029</v>
      </c>
      <c r="C172" s="67" t="n">
        <f aca="false">DATEDIF(Input!$G$23,$B172,"Y")</f>
        <v>52</v>
      </c>
      <c r="E172" s="69" t="n">
        <f aca="false">IF($B172&gt;Input!$G$28,0,Input!$G$24*(1+Input!$G$26/100)^(DATEDIF(Input!$C$7,$B172,"Y")))</f>
        <v>6597.39381531436</v>
      </c>
      <c r="F172" s="69" t="n">
        <f aca="false">-1*($E172*(Input!$C$11/100))</f>
        <v>-409.03841654949</v>
      </c>
      <c r="G172" s="69" t="n">
        <f aca="false">-1*($E172*(Input!$C$12/100))</f>
        <v>-95.6622103220582</v>
      </c>
      <c r="H172" s="69" t="n">
        <f aca="false">IF($B172&gt;Input!$G$28,2*(Input!$G$27*(1+Input!$C$14/100)^(DATEDIF(Input!$C$7,$B172,"Y"))),(Input!$G$27*(1+Input!$C$14/100)^(DATEDIF(Input!$C$7,$B172,"Y"))))</f>
        <v>-304.799594267523</v>
      </c>
      <c r="I172" s="69" t="n">
        <f aca="false">IF($B172&gt;Input!$G$28,0,IF($E172*(Input!$G$32/100)&gt;(Input!$C$13/12),-1*(Input!$C$13/12),-1*$E172*(Input!$G$32/100)))</f>
        <v>-263.895752612574</v>
      </c>
      <c r="J172" s="69" t="n">
        <f aca="false">IF($B172&gt;Input!$G$28,0,(-1)*($E172+$H172+$I172)*(Input!$C$9/100))</f>
        <v>-602.869846843426</v>
      </c>
      <c r="K172" s="69" t="n">
        <f aca="false">IF($B172&gt;Input!$G$28,0,(-1)*($E172+$H172+$I172)*(Input!$C$10/100))</f>
        <v>-296.611964646966</v>
      </c>
      <c r="L172" s="69" t="n">
        <f aca="false">$E172+$F172+$G172+$H172+$I172+$J172+$K172</f>
        <v>4624.51603007232</v>
      </c>
    </row>
    <row r="173" customFormat="false" ht="12.8" hidden="false" customHeight="false" outlineLevel="0" collapsed="false">
      <c r="A173" s="67" t="n">
        <v>169</v>
      </c>
      <c r="B173" s="68" t="n">
        <f aca="false">EOMONTH(Input!$C$7,A173)</f>
        <v>48060</v>
      </c>
      <c r="C173" s="67" t="n">
        <f aca="false">DATEDIF(Input!$G$23,$B173,"Y")</f>
        <v>52</v>
      </c>
      <c r="E173" s="69" t="n">
        <f aca="false">IF($B173&gt;Input!$G$28,0,Input!$G$24*(1+Input!$G$26/100)^(DATEDIF(Input!$C$7,$B173,"Y")))</f>
        <v>6597.39381531436</v>
      </c>
      <c r="F173" s="69" t="n">
        <f aca="false">-1*($E173*(Input!$C$11/100))</f>
        <v>-409.03841654949</v>
      </c>
      <c r="G173" s="69" t="n">
        <f aca="false">-1*($E173*(Input!$C$12/100))</f>
        <v>-95.6622103220582</v>
      </c>
      <c r="H173" s="69" t="n">
        <f aca="false">IF($B173&gt;Input!$G$28,2*(Input!$G$27*(1+Input!$C$14/100)^(DATEDIF(Input!$C$7,$B173,"Y"))),(Input!$G$27*(1+Input!$C$14/100)^(DATEDIF(Input!$C$7,$B173,"Y"))))</f>
        <v>-304.799594267523</v>
      </c>
      <c r="I173" s="69" t="n">
        <f aca="false">IF($B173&gt;Input!$G$28,0,IF($E173*(Input!$G$32/100)&gt;(Input!$C$13/12),-1*(Input!$C$13/12),-1*$E173*(Input!$G$32/100)))</f>
        <v>-263.895752612574</v>
      </c>
      <c r="J173" s="69" t="n">
        <f aca="false">IF($B173&gt;Input!$G$28,0,(-1)*($E173+$H173+$I173)*(Input!$C$9/100))</f>
        <v>-602.869846843426</v>
      </c>
      <c r="K173" s="69" t="n">
        <f aca="false">IF($B173&gt;Input!$G$28,0,(-1)*($E173+$H173+$I173)*(Input!$C$10/100))</f>
        <v>-296.611964646966</v>
      </c>
      <c r="L173" s="69" t="n">
        <f aca="false">$E173+$F173+$G173+$H173+$I173+$J173+$K173</f>
        <v>4624.51603007232</v>
      </c>
    </row>
    <row r="174" customFormat="false" ht="12.8" hidden="false" customHeight="false" outlineLevel="0" collapsed="false">
      <c r="A174" s="67" t="n">
        <v>170</v>
      </c>
      <c r="B174" s="68" t="n">
        <f aca="false">EOMONTH(Input!$C$7,A174)</f>
        <v>48091</v>
      </c>
      <c r="C174" s="67" t="n">
        <f aca="false">DATEDIF(Input!$G$23,$B174,"Y")</f>
        <v>52</v>
      </c>
      <c r="E174" s="69" t="n">
        <f aca="false">IF($B174&gt;Input!$G$28,0,Input!$G$24*(1+Input!$G$26/100)^(DATEDIF(Input!$C$7,$B174,"Y")))</f>
        <v>6597.39381531436</v>
      </c>
      <c r="F174" s="69" t="n">
        <f aca="false">-1*($E174*(Input!$C$11/100))</f>
        <v>-409.03841654949</v>
      </c>
      <c r="G174" s="69" t="n">
        <f aca="false">-1*($E174*(Input!$C$12/100))</f>
        <v>-95.6622103220582</v>
      </c>
      <c r="H174" s="69" t="n">
        <f aca="false">IF($B174&gt;Input!$G$28,2*(Input!$G$27*(1+Input!$C$14/100)^(DATEDIF(Input!$C$7,$B174,"Y"))),(Input!$G$27*(1+Input!$C$14/100)^(DATEDIF(Input!$C$7,$B174,"Y"))))</f>
        <v>-304.799594267523</v>
      </c>
      <c r="I174" s="69" t="n">
        <f aca="false">IF($B174&gt;Input!$G$28,0,IF($E174*(Input!$G$32/100)&gt;(Input!$C$13/12),-1*(Input!$C$13/12),-1*$E174*(Input!$G$32/100)))</f>
        <v>-263.895752612574</v>
      </c>
      <c r="J174" s="69" t="n">
        <f aca="false">IF($B174&gt;Input!$G$28,0,(-1)*($E174+$H174+$I174)*(Input!$C$9/100))</f>
        <v>-602.869846843426</v>
      </c>
      <c r="K174" s="69" t="n">
        <f aca="false">IF($B174&gt;Input!$G$28,0,(-1)*($E174+$H174+$I174)*(Input!$C$10/100))</f>
        <v>-296.611964646966</v>
      </c>
      <c r="L174" s="69" t="n">
        <f aca="false">$E174+$F174+$G174+$H174+$I174+$J174+$K174</f>
        <v>4624.51603007232</v>
      </c>
    </row>
    <row r="175" customFormat="false" ht="12.8" hidden="false" customHeight="false" outlineLevel="0" collapsed="false">
      <c r="A175" s="67" t="n">
        <v>171</v>
      </c>
      <c r="B175" s="68" t="n">
        <f aca="false">EOMONTH(Input!$C$7,A175)</f>
        <v>48121</v>
      </c>
      <c r="C175" s="67" t="n">
        <f aca="false">DATEDIF(Input!$G$23,$B175,"Y")</f>
        <v>52</v>
      </c>
      <c r="E175" s="69" t="n">
        <f aca="false">IF($B175&gt;Input!$G$28,0,Input!$G$24*(1+Input!$G$26/100)^(DATEDIF(Input!$C$7,$B175,"Y")))</f>
        <v>6597.39381531436</v>
      </c>
      <c r="F175" s="69" t="n">
        <f aca="false">-1*($E175*(Input!$C$11/100))</f>
        <v>-409.03841654949</v>
      </c>
      <c r="G175" s="69" t="n">
        <f aca="false">-1*($E175*(Input!$C$12/100))</f>
        <v>-95.6622103220582</v>
      </c>
      <c r="H175" s="69" t="n">
        <f aca="false">IF($B175&gt;Input!$G$28,2*(Input!$G$27*(1+Input!$C$14/100)^(DATEDIF(Input!$C$7,$B175,"Y"))),(Input!$G$27*(1+Input!$C$14/100)^(DATEDIF(Input!$C$7,$B175,"Y"))))</f>
        <v>-304.799594267523</v>
      </c>
      <c r="I175" s="69" t="n">
        <f aca="false">IF($B175&gt;Input!$G$28,0,IF($E175*(Input!$G$32/100)&gt;(Input!$C$13/12),-1*(Input!$C$13/12),-1*$E175*(Input!$G$32/100)))</f>
        <v>-263.895752612574</v>
      </c>
      <c r="J175" s="69" t="n">
        <f aca="false">IF($B175&gt;Input!$G$28,0,(-1)*($E175+$H175+$I175)*(Input!$C$9/100))</f>
        <v>-602.869846843426</v>
      </c>
      <c r="K175" s="69" t="n">
        <f aca="false">IF($B175&gt;Input!$G$28,0,(-1)*($E175+$H175+$I175)*(Input!$C$10/100))</f>
        <v>-296.611964646966</v>
      </c>
      <c r="L175" s="69" t="n">
        <f aca="false">$E175+$F175+$G175+$H175+$I175+$J175+$K175</f>
        <v>4624.51603007232</v>
      </c>
    </row>
    <row r="176" customFormat="false" ht="12.8" hidden="false" customHeight="false" outlineLevel="0" collapsed="false">
      <c r="A176" s="67" t="n">
        <v>172</v>
      </c>
      <c r="B176" s="68" t="n">
        <f aca="false">EOMONTH(Input!$C$7,A176)</f>
        <v>48152</v>
      </c>
      <c r="C176" s="67" t="n">
        <f aca="false">DATEDIF(Input!$G$23,$B176,"Y")</f>
        <v>53</v>
      </c>
      <c r="E176" s="69" t="n">
        <f aca="false">IF($B176&gt;Input!$G$28,0,Input!$G$24*(1+Input!$G$26/100)^(DATEDIF(Input!$C$7,$B176,"Y")))</f>
        <v>6597.39381531436</v>
      </c>
      <c r="F176" s="69" t="n">
        <f aca="false">-1*($E176*(Input!$C$11/100))</f>
        <v>-409.03841654949</v>
      </c>
      <c r="G176" s="69" t="n">
        <f aca="false">-1*($E176*(Input!$C$12/100))</f>
        <v>-95.6622103220582</v>
      </c>
      <c r="H176" s="69" t="n">
        <f aca="false">IF($B176&gt;Input!$G$28,2*(Input!$G$27*(1+Input!$C$14/100)^(DATEDIF(Input!$C$7,$B176,"Y"))),(Input!$G$27*(1+Input!$C$14/100)^(DATEDIF(Input!$C$7,$B176,"Y"))))</f>
        <v>-304.799594267523</v>
      </c>
      <c r="I176" s="69" t="n">
        <f aca="false">IF($B176&gt;Input!$G$28,0,IF($E176*(Input!$G$32/100)&gt;(Input!$C$13/12),-1*(Input!$C$13/12),-1*$E176*(Input!$G$32/100)))</f>
        <v>-263.895752612574</v>
      </c>
      <c r="J176" s="69" t="n">
        <f aca="false">IF($B176&gt;Input!$G$28,0,(-1)*($E176+$H176+$I176)*(Input!$C$9/100))</f>
        <v>-602.869846843426</v>
      </c>
      <c r="K176" s="69" t="n">
        <f aca="false">IF($B176&gt;Input!$G$28,0,(-1)*($E176+$H176+$I176)*(Input!$C$10/100))</f>
        <v>-296.611964646966</v>
      </c>
      <c r="L176" s="69" t="n">
        <f aca="false">$E176+$F176+$G176+$H176+$I176+$J176+$K176</f>
        <v>4624.51603007232</v>
      </c>
    </row>
    <row r="177" customFormat="false" ht="12.8" hidden="false" customHeight="false" outlineLevel="0" collapsed="false">
      <c r="A177" s="67" t="n">
        <v>173</v>
      </c>
      <c r="B177" s="68" t="n">
        <f aca="false">EOMONTH(Input!$C$7,A177)</f>
        <v>48182</v>
      </c>
      <c r="C177" s="67" t="n">
        <f aca="false">DATEDIF(Input!$G$23,$B177,"Y")</f>
        <v>53</v>
      </c>
      <c r="E177" s="69" t="n">
        <f aca="false">IF($B177&gt;Input!$G$28,0,Input!$G$24*(1+Input!$G$26/100)^(DATEDIF(Input!$C$7,$B177,"Y")))</f>
        <v>6597.39381531436</v>
      </c>
      <c r="F177" s="69" t="n">
        <f aca="false">-1*($E177*(Input!$C$11/100))</f>
        <v>-409.03841654949</v>
      </c>
      <c r="G177" s="69" t="n">
        <f aca="false">-1*($E177*(Input!$C$12/100))</f>
        <v>-95.6622103220582</v>
      </c>
      <c r="H177" s="69" t="n">
        <f aca="false">IF($B177&gt;Input!$G$28,2*(Input!$G$27*(1+Input!$C$14/100)^(DATEDIF(Input!$C$7,$B177,"Y"))),(Input!$G$27*(1+Input!$C$14/100)^(DATEDIF(Input!$C$7,$B177,"Y"))))</f>
        <v>-304.799594267523</v>
      </c>
      <c r="I177" s="69" t="n">
        <f aca="false">IF($B177&gt;Input!$G$28,0,IF($E177*(Input!$G$32/100)&gt;(Input!$C$13/12),-1*(Input!$C$13/12),-1*$E177*(Input!$G$32/100)))</f>
        <v>-263.895752612574</v>
      </c>
      <c r="J177" s="69" t="n">
        <f aca="false">IF($B177&gt;Input!$G$28,0,(-1)*($E177+$H177+$I177)*(Input!$C$9/100))</f>
        <v>-602.869846843426</v>
      </c>
      <c r="K177" s="69" t="n">
        <f aca="false">IF($B177&gt;Input!$G$28,0,(-1)*($E177+$H177+$I177)*(Input!$C$10/100))</f>
        <v>-296.611964646966</v>
      </c>
      <c r="L177" s="69" t="n">
        <f aca="false">$E177+$F177+$G177+$H177+$I177+$J177+$K177</f>
        <v>4624.51603007232</v>
      </c>
    </row>
    <row r="178" customFormat="false" ht="12.8" hidden="false" customHeight="false" outlineLevel="0" collapsed="false">
      <c r="A178" s="67" t="n">
        <v>174</v>
      </c>
      <c r="B178" s="68" t="n">
        <f aca="false">EOMONTH(Input!$C$7,A178)</f>
        <v>48213</v>
      </c>
      <c r="C178" s="67" t="n">
        <f aca="false">DATEDIF(Input!$G$23,$B178,"Y")</f>
        <v>53</v>
      </c>
      <c r="E178" s="69" t="n">
        <f aca="false">IF($B178&gt;Input!$G$28,0,Input!$G$24*(1+Input!$G$26/100)^(DATEDIF(Input!$C$7,$B178,"Y")))</f>
        <v>6597.39381531436</v>
      </c>
      <c r="F178" s="69" t="n">
        <f aca="false">-1*($E178*(Input!$C$11/100))</f>
        <v>-409.03841654949</v>
      </c>
      <c r="G178" s="69" t="n">
        <f aca="false">-1*($E178*(Input!$C$12/100))</f>
        <v>-95.6622103220582</v>
      </c>
      <c r="H178" s="69" t="n">
        <f aca="false">IF($B178&gt;Input!$G$28,2*(Input!$G$27*(1+Input!$C$14/100)^(DATEDIF(Input!$C$7,$B178,"Y"))),(Input!$G$27*(1+Input!$C$14/100)^(DATEDIF(Input!$C$7,$B178,"Y"))))</f>
        <v>-304.799594267523</v>
      </c>
      <c r="I178" s="69" t="n">
        <f aca="false">IF($B178&gt;Input!$G$28,0,IF($E178*(Input!$G$32/100)&gt;(Input!$C$13/12),-1*(Input!$C$13/12),-1*$E178*(Input!$G$32/100)))</f>
        <v>-263.895752612574</v>
      </c>
      <c r="J178" s="69" t="n">
        <f aca="false">IF($B178&gt;Input!$G$28,0,(-1)*($E178+$H178+$I178)*(Input!$C$9/100))</f>
        <v>-602.869846843426</v>
      </c>
      <c r="K178" s="69" t="n">
        <f aca="false">IF($B178&gt;Input!$G$28,0,(-1)*($E178+$H178+$I178)*(Input!$C$10/100))</f>
        <v>-296.611964646966</v>
      </c>
      <c r="L178" s="69" t="n">
        <f aca="false">$E178+$F178+$G178+$H178+$I178+$J178+$K178</f>
        <v>4624.51603007232</v>
      </c>
    </row>
    <row r="179" customFormat="false" ht="12.8" hidden="false" customHeight="false" outlineLevel="0" collapsed="false">
      <c r="A179" s="67" t="n">
        <v>175</v>
      </c>
      <c r="B179" s="68" t="n">
        <f aca="false">EOMONTH(Input!$C$7,A179)</f>
        <v>48244</v>
      </c>
      <c r="C179" s="67" t="n">
        <f aca="false">DATEDIF(Input!$G$23,$B179,"Y")</f>
        <v>53</v>
      </c>
      <c r="E179" s="69" t="n">
        <f aca="false">IF($B179&gt;Input!$G$28,0,Input!$G$24*(1+Input!$G$26/100)^(DATEDIF(Input!$C$7,$B179,"Y")))</f>
        <v>6597.39381531436</v>
      </c>
      <c r="F179" s="69" t="n">
        <f aca="false">-1*($E179*(Input!$C$11/100))</f>
        <v>-409.03841654949</v>
      </c>
      <c r="G179" s="69" t="n">
        <f aca="false">-1*($E179*(Input!$C$12/100))</f>
        <v>-95.6622103220582</v>
      </c>
      <c r="H179" s="69" t="n">
        <f aca="false">IF($B179&gt;Input!$G$28,2*(Input!$G$27*(1+Input!$C$14/100)^(DATEDIF(Input!$C$7,$B179,"Y"))),(Input!$G$27*(1+Input!$C$14/100)^(DATEDIF(Input!$C$7,$B179,"Y"))))</f>
        <v>-304.799594267523</v>
      </c>
      <c r="I179" s="69" t="n">
        <f aca="false">IF($B179&gt;Input!$G$28,0,IF($E179*(Input!$G$32/100)&gt;(Input!$C$13/12),-1*(Input!$C$13/12),-1*$E179*(Input!$G$32/100)))</f>
        <v>-263.895752612574</v>
      </c>
      <c r="J179" s="69" t="n">
        <f aca="false">IF($B179&gt;Input!$G$28,0,(-1)*($E179+$H179+$I179)*(Input!$C$9/100))</f>
        <v>-602.869846843426</v>
      </c>
      <c r="K179" s="69" t="n">
        <f aca="false">IF($B179&gt;Input!$G$28,0,(-1)*($E179+$H179+$I179)*(Input!$C$10/100))</f>
        <v>-296.611964646966</v>
      </c>
      <c r="L179" s="69" t="n">
        <f aca="false">$E179+$F179+$G179+$H179+$I179+$J179+$K179</f>
        <v>4624.51603007232</v>
      </c>
    </row>
    <row r="180" customFormat="false" ht="12.8" hidden="false" customHeight="false" outlineLevel="0" collapsed="false">
      <c r="A180" s="67" t="n">
        <v>176</v>
      </c>
      <c r="B180" s="68" t="n">
        <f aca="false">EOMONTH(Input!$C$7,A180)</f>
        <v>48273</v>
      </c>
      <c r="C180" s="67" t="n">
        <f aca="false">DATEDIF(Input!$G$23,$B180,"Y")</f>
        <v>53</v>
      </c>
      <c r="E180" s="69" t="n">
        <f aca="false">IF($B180&gt;Input!$G$28,0,Input!$G$24*(1+Input!$G$26/100)^(DATEDIF(Input!$C$7,$B180,"Y")))</f>
        <v>6597.39381531436</v>
      </c>
      <c r="F180" s="69" t="n">
        <f aca="false">-1*($E180*(Input!$C$11/100))</f>
        <v>-409.03841654949</v>
      </c>
      <c r="G180" s="69" t="n">
        <f aca="false">-1*($E180*(Input!$C$12/100))</f>
        <v>-95.6622103220582</v>
      </c>
      <c r="H180" s="69" t="n">
        <f aca="false">IF($B180&gt;Input!$G$28,2*(Input!$G$27*(1+Input!$C$14/100)^(DATEDIF(Input!$C$7,$B180,"Y"))),(Input!$G$27*(1+Input!$C$14/100)^(DATEDIF(Input!$C$7,$B180,"Y"))))</f>
        <v>-304.799594267523</v>
      </c>
      <c r="I180" s="69" t="n">
        <f aca="false">IF($B180&gt;Input!$G$28,0,IF($E180*(Input!$G$32/100)&gt;(Input!$C$13/12),-1*(Input!$C$13/12),-1*$E180*(Input!$G$32/100)))</f>
        <v>-263.895752612574</v>
      </c>
      <c r="J180" s="69" t="n">
        <f aca="false">IF($B180&gt;Input!$G$28,0,(-1)*($E180+$H180+$I180)*(Input!$C$9/100))</f>
        <v>-602.869846843426</v>
      </c>
      <c r="K180" s="69" t="n">
        <f aca="false">IF($B180&gt;Input!$G$28,0,(-1)*($E180+$H180+$I180)*(Input!$C$10/100))</f>
        <v>-296.611964646966</v>
      </c>
      <c r="L180" s="69" t="n">
        <f aca="false">$E180+$F180+$G180+$H180+$I180+$J180+$K180</f>
        <v>4624.51603007232</v>
      </c>
    </row>
    <row r="181" customFormat="false" ht="12.8" hidden="false" customHeight="false" outlineLevel="0" collapsed="false">
      <c r="A181" s="67" t="n">
        <v>177</v>
      </c>
      <c r="B181" s="68" t="n">
        <f aca="false">EOMONTH(Input!$C$7,A181)</f>
        <v>48304</v>
      </c>
      <c r="C181" s="67" t="n">
        <f aca="false">DATEDIF(Input!$G$23,$B181,"Y")</f>
        <v>53</v>
      </c>
      <c r="E181" s="69" t="n">
        <f aca="false">IF($B181&gt;Input!$G$28,0,Input!$G$24*(1+Input!$G$26/100)^(DATEDIF(Input!$C$7,$B181,"Y")))</f>
        <v>6597.39381531436</v>
      </c>
      <c r="F181" s="69" t="n">
        <f aca="false">-1*($E181*(Input!$C$11/100))</f>
        <v>-409.03841654949</v>
      </c>
      <c r="G181" s="69" t="n">
        <f aca="false">-1*($E181*(Input!$C$12/100))</f>
        <v>-95.6622103220582</v>
      </c>
      <c r="H181" s="69" t="n">
        <f aca="false">IF($B181&gt;Input!$G$28,2*(Input!$G$27*(1+Input!$C$14/100)^(DATEDIF(Input!$C$7,$B181,"Y"))),(Input!$G$27*(1+Input!$C$14/100)^(DATEDIF(Input!$C$7,$B181,"Y"))))</f>
        <v>-304.799594267523</v>
      </c>
      <c r="I181" s="69" t="n">
        <f aca="false">IF($B181&gt;Input!$G$28,0,IF($E181*(Input!$G$32/100)&gt;(Input!$C$13/12),-1*(Input!$C$13/12),-1*$E181*(Input!$G$32/100)))</f>
        <v>-263.895752612574</v>
      </c>
      <c r="J181" s="69" t="n">
        <f aca="false">IF($B181&gt;Input!$G$28,0,(-1)*($E181+$H181+$I181)*(Input!$C$9/100))</f>
        <v>-602.869846843426</v>
      </c>
      <c r="K181" s="69" t="n">
        <f aca="false">IF($B181&gt;Input!$G$28,0,(-1)*($E181+$H181+$I181)*(Input!$C$10/100))</f>
        <v>-296.611964646966</v>
      </c>
      <c r="L181" s="69" t="n">
        <f aca="false">$E181+$F181+$G181+$H181+$I181+$J181+$K181</f>
        <v>4624.51603007232</v>
      </c>
    </row>
    <row r="182" customFormat="false" ht="12.8" hidden="false" customHeight="false" outlineLevel="0" collapsed="false">
      <c r="A182" s="67" t="n">
        <v>178</v>
      </c>
      <c r="B182" s="68" t="n">
        <f aca="false">EOMONTH(Input!$C$7,A182)</f>
        <v>48334</v>
      </c>
      <c r="C182" s="67" t="n">
        <f aca="false">DATEDIF(Input!$G$23,$B182,"Y")</f>
        <v>53</v>
      </c>
      <c r="E182" s="69" t="n">
        <f aca="false">IF($B182&gt;Input!$G$28,0,Input!$G$24*(1+Input!$G$26/100)^(DATEDIF(Input!$C$7,$B182,"Y")))</f>
        <v>6597.39381531436</v>
      </c>
      <c r="F182" s="69" t="n">
        <f aca="false">-1*($E182*(Input!$C$11/100))</f>
        <v>-409.03841654949</v>
      </c>
      <c r="G182" s="69" t="n">
        <f aca="false">-1*($E182*(Input!$C$12/100))</f>
        <v>-95.6622103220582</v>
      </c>
      <c r="H182" s="69" t="n">
        <f aca="false">IF($B182&gt;Input!$G$28,2*(Input!$G$27*(1+Input!$C$14/100)^(DATEDIF(Input!$C$7,$B182,"Y"))),(Input!$G$27*(1+Input!$C$14/100)^(DATEDIF(Input!$C$7,$B182,"Y"))))</f>
        <v>-304.799594267523</v>
      </c>
      <c r="I182" s="69" t="n">
        <f aca="false">IF($B182&gt;Input!$G$28,0,IF($E182*(Input!$G$32/100)&gt;(Input!$C$13/12),-1*(Input!$C$13/12),-1*$E182*(Input!$G$32/100)))</f>
        <v>-263.895752612574</v>
      </c>
      <c r="J182" s="69" t="n">
        <f aca="false">IF($B182&gt;Input!$G$28,0,(-1)*($E182+$H182+$I182)*(Input!$C$9/100))</f>
        <v>-602.869846843426</v>
      </c>
      <c r="K182" s="69" t="n">
        <f aca="false">IF($B182&gt;Input!$G$28,0,(-1)*($E182+$H182+$I182)*(Input!$C$10/100))</f>
        <v>-296.611964646966</v>
      </c>
      <c r="L182" s="69" t="n">
        <f aca="false">$E182+$F182+$G182+$H182+$I182+$J182+$K182</f>
        <v>4624.51603007232</v>
      </c>
    </row>
    <row r="183" customFormat="false" ht="12.8" hidden="false" customHeight="false" outlineLevel="0" collapsed="false">
      <c r="A183" s="67" t="n">
        <v>179</v>
      </c>
      <c r="B183" s="68" t="n">
        <f aca="false">EOMONTH(Input!$C$7,A183)</f>
        <v>48365</v>
      </c>
      <c r="C183" s="67" t="n">
        <f aca="false">DATEDIF(Input!$G$23,$B183,"Y")</f>
        <v>53</v>
      </c>
      <c r="E183" s="69" t="n">
        <f aca="false">IF($B183&gt;Input!$G$28,0,Input!$G$24*(1+Input!$G$26/100)^(DATEDIF(Input!$C$7,$B183,"Y")))</f>
        <v>6597.39381531436</v>
      </c>
      <c r="F183" s="69" t="n">
        <f aca="false">-1*($E183*(Input!$C$11/100))</f>
        <v>-409.03841654949</v>
      </c>
      <c r="G183" s="69" t="n">
        <f aca="false">-1*($E183*(Input!$C$12/100))</f>
        <v>-95.6622103220582</v>
      </c>
      <c r="H183" s="69" t="n">
        <f aca="false">IF($B183&gt;Input!$G$28,2*(Input!$G$27*(1+Input!$C$14/100)^(DATEDIF(Input!$C$7,$B183,"Y"))),(Input!$G$27*(1+Input!$C$14/100)^(DATEDIF(Input!$C$7,$B183,"Y"))))</f>
        <v>-304.799594267523</v>
      </c>
      <c r="I183" s="69" t="n">
        <f aca="false">IF($B183&gt;Input!$G$28,0,IF($E183*(Input!$G$32/100)&gt;(Input!$C$13/12),-1*(Input!$C$13/12),-1*$E183*(Input!$G$32/100)))</f>
        <v>-263.895752612574</v>
      </c>
      <c r="J183" s="69" t="n">
        <f aca="false">IF($B183&gt;Input!$G$28,0,(-1)*($E183+$H183+$I183)*(Input!$C$9/100))</f>
        <v>-602.869846843426</v>
      </c>
      <c r="K183" s="69" t="n">
        <f aca="false">IF($B183&gt;Input!$G$28,0,(-1)*($E183+$H183+$I183)*(Input!$C$10/100))</f>
        <v>-296.611964646966</v>
      </c>
      <c r="L183" s="69" t="n">
        <f aca="false">$E183+$F183+$G183+$H183+$I183+$J183+$K183</f>
        <v>4624.51603007232</v>
      </c>
    </row>
    <row r="184" customFormat="false" ht="12.8" hidden="false" customHeight="false" outlineLevel="0" collapsed="false">
      <c r="A184" s="67" t="n">
        <v>180</v>
      </c>
      <c r="B184" s="68" t="n">
        <f aca="false">EOMONTH(Input!$C$7,A184)</f>
        <v>48395</v>
      </c>
      <c r="C184" s="67" t="n">
        <f aca="false">DATEDIF(Input!$G$23,$B184,"Y")</f>
        <v>53</v>
      </c>
      <c r="E184" s="69" t="n">
        <f aca="false">IF($B184&gt;Input!$G$28,0,Input!$G$24*(1+Input!$G$26/100)^(DATEDIF(Input!$C$7,$B184,"Y")))</f>
        <v>6729.34169162065</v>
      </c>
      <c r="F184" s="69" t="n">
        <f aca="false">-1*($E184*(Input!$C$11/100))</f>
        <v>-417.21918488048</v>
      </c>
      <c r="G184" s="69" t="n">
        <f aca="false">-1*($E184*(Input!$C$12/100))</f>
        <v>-97.5754545284994</v>
      </c>
      <c r="H184" s="69" t="n">
        <f aca="false">IF($B184&gt;Input!$G$28,2*(Input!$G$27*(1+Input!$C$14/100)^(DATEDIF(Input!$C$7,$B184,"Y"))),(Input!$G$27*(1+Input!$C$14/100)^(DATEDIF(Input!$C$7,$B184,"Y"))))</f>
        <v>-310.895586152874</v>
      </c>
      <c r="I184" s="69" t="n">
        <f aca="false">IF($B184&gt;Input!$G$28,0,IF($E184*(Input!$G$32/100)&gt;(Input!$C$13/12),-1*(Input!$C$13/12),-1*$E184*(Input!$G$32/100)))</f>
        <v>-269.173667664826</v>
      </c>
      <c r="J184" s="69" t="n">
        <f aca="false">IF($B184&gt;Input!$G$28,0,(-1)*($E184+$H184+$I184)*(Input!$C$9/100))</f>
        <v>-614.927243780295</v>
      </c>
      <c r="K184" s="69" t="n">
        <f aca="false">IF($B184&gt;Input!$G$28,0,(-1)*($E184+$H184+$I184)*(Input!$C$10/100))</f>
        <v>-302.544203939905</v>
      </c>
      <c r="L184" s="69" t="n">
        <f aca="false">$E184+$F184+$G184+$H184+$I184+$J184+$K184</f>
        <v>4717.00635067377</v>
      </c>
    </row>
    <row r="185" customFormat="false" ht="12.8" hidden="false" customHeight="false" outlineLevel="0" collapsed="false">
      <c r="A185" s="67" t="n">
        <v>181</v>
      </c>
      <c r="B185" s="68" t="n">
        <f aca="false">EOMONTH(Input!$C$7,A185)</f>
        <v>48426</v>
      </c>
      <c r="C185" s="67" t="n">
        <f aca="false">DATEDIF(Input!$G$23,$B185,"Y")</f>
        <v>53</v>
      </c>
      <c r="E185" s="69" t="n">
        <f aca="false">IF($B185&gt;Input!$G$28,0,Input!$G$24*(1+Input!$G$26/100)^(DATEDIF(Input!$C$7,$B185,"Y")))</f>
        <v>6729.34169162065</v>
      </c>
      <c r="F185" s="69" t="n">
        <f aca="false">-1*($E185*(Input!$C$11/100))</f>
        <v>-417.21918488048</v>
      </c>
      <c r="G185" s="69" t="n">
        <f aca="false">-1*($E185*(Input!$C$12/100))</f>
        <v>-97.5754545284994</v>
      </c>
      <c r="H185" s="69" t="n">
        <f aca="false">IF($B185&gt;Input!$G$28,2*(Input!$G$27*(1+Input!$C$14/100)^(DATEDIF(Input!$C$7,$B185,"Y"))),(Input!$G$27*(1+Input!$C$14/100)^(DATEDIF(Input!$C$7,$B185,"Y"))))</f>
        <v>-310.895586152874</v>
      </c>
      <c r="I185" s="69" t="n">
        <f aca="false">IF($B185&gt;Input!$G$28,0,IF($E185*(Input!$G$32/100)&gt;(Input!$C$13/12),-1*(Input!$C$13/12),-1*$E185*(Input!$G$32/100)))</f>
        <v>-269.173667664826</v>
      </c>
      <c r="J185" s="69" t="n">
        <f aca="false">IF($B185&gt;Input!$G$28,0,(-1)*($E185+$H185+$I185)*(Input!$C$9/100))</f>
        <v>-614.927243780295</v>
      </c>
      <c r="K185" s="69" t="n">
        <f aca="false">IF($B185&gt;Input!$G$28,0,(-1)*($E185+$H185+$I185)*(Input!$C$10/100))</f>
        <v>-302.544203939905</v>
      </c>
      <c r="L185" s="69" t="n">
        <f aca="false">$E185+$F185+$G185+$H185+$I185+$J185+$K185</f>
        <v>4717.00635067377</v>
      </c>
    </row>
    <row r="186" customFormat="false" ht="12.8" hidden="false" customHeight="false" outlineLevel="0" collapsed="false">
      <c r="A186" s="67" t="n">
        <v>182</v>
      </c>
      <c r="B186" s="68" t="n">
        <f aca="false">EOMONTH(Input!$C$7,A186)</f>
        <v>48457</v>
      </c>
      <c r="C186" s="67" t="n">
        <f aca="false">DATEDIF(Input!$G$23,$B186,"Y")</f>
        <v>53</v>
      </c>
      <c r="E186" s="69" t="n">
        <f aca="false">IF($B186&gt;Input!$G$28,0,Input!$G$24*(1+Input!$G$26/100)^(DATEDIF(Input!$C$7,$B186,"Y")))</f>
        <v>6729.34169162065</v>
      </c>
      <c r="F186" s="69" t="n">
        <f aca="false">-1*($E186*(Input!$C$11/100))</f>
        <v>-417.21918488048</v>
      </c>
      <c r="G186" s="69" t="n">
        <f aca="false">-1*($E186*(Input!$C$12/100))</f>
        <v>-97.5754545284994</v>
      </c>
      <c r="H186" s="69" t="n">
        <f aca="false">IF($B186&gt;Input!$G$28,2*(Input!$G$27*(1+Input!$C$14/100)^(DATEDIF(Input!$C$7,$B186,"Y"))),(Input!$G$27*(1+Input!$C$14/100)^(DATEDIF(Input!$C$7,$B186,"Y"))))</f>
        <v>-310.895586152874</v>
      </c>
      <c r="I186" s="69" t="n">
        <f aca="false">IF($B186&gt;Input!$G$28,0,IF($E186*(Input!$G$32/100)&gt;(Input!$C$13/12),-1*(Input!$C$13/12),-1*$E186*(Input!$G$32/100)))</f>
        <v>-269.173667664826</v>
      </c>
      <c r="J186" s="69" t="n">
        <f aca="false">IF($B186&gt;Input!$G$28,0,(-1)*($E186+$H186+$I186)*(Input!$C$9/100))</f>
        <v>-614.927243780295</v>
      </c>
      <c r="K186" s="69" t="n">
        <f aca="false">IF($B186&gt;Input!$G$28,0,(-1)*($E186+$H186+$I186)*(Input!$C$10/100))</f>
        <v>-302.544203939905</v>
      </c>
      <c r="L186" s="69" t="n">
        <f aca="false">$E186+$F186+$G186+$H186+$I186+$J186+$K186</f>
        <v>4717.00635067377</v>
      </c>
    </row>
    <row r="187" customFormat="false" ht="12.8" hidden="false" customHeight="false" outlineLevel="0" collapsed="false">
      <c r="A187" s="67" t="n">
        <v>183</v>
      </c>
      <c r="B187" s="68" t="n">
        <f aca="false">EOMONTH(Input!$C$7,A187)</f>
        <v>48487</v>
      </c>
      <c r="C187" s="67" t="n">
        <f aca="false">DATEDIF(Input!$G$23,$B187,"Y")</f>
        <v>53</v>
      </c>
      <c r="E187" s="69" t="n">
        <f aca="false">IF($B187&gt;Input!$G$28,0,Input!$G$24*(1+Input!$G$26/100)^(DATEDIF(Input!$C$7,$B187,"Y")))</f>
        <v>6729.34169162065</v>
      </c>
      <c r="F187" s="69" t="n">
        <f aca="false">-1*($E187*(Input!$C$11/100))</f>
        <v>-417.21918488048</v>
      </c>
      <c r="G187" s="69" t="n">
        <f aca="false">-1*($E187*(Input!$C$12/100))</f>
        <v>-97.5754545284994</v>
      </c>
      <c r="H187" s="69" t="n">
        <f aca="false">IF($B187&gt;Input!$G$28,2*(Input!$G$27*(1+Input!$C$14/100)^(DATEDIF(Input!$C$7,$B187,"Y"))),(Input!$G$27*(1+Input!$C$14/100)^(DATEDIF(Input!$C$7,$B187,"Y"))))</f>
        <v>-310.895586152874</v>
      </c>
      <c r="I187" s="69" t="n">
        <f aca="false">IF($B187&gt;Input!$G$28,0,IF($E187*(Input!$G$32/100)&gt;(Input!$C$13/12),-1*(Input!$C$13/12),-1*$E187*(Input!$G$32/100)))</f>
        <v>-269.173667664826</v>
      </c>
      <c r="J187" s="69" t="n">
        <f aca="false">IF($B187&gt;Input!$G$28,0,(-1)*($E187+$H187+$I187)*(Input!$C$9/100))</f>
        <v>-614.927243780295</v>
      </c>
      <c r="K187" s="69" t="n">
        <f aca="false">IF($B187&gt;Input!$G$28,0,(-1)*($E187+$H187+$I187)*(Input!$C$10/100))</f>
        <v>-302.544203939905</v>
      </c>
      <c r="L187" s="69" t="n">
        <f aca="false">$E187+$F187+$G187+$H187+$I187+$J187+$K187</f>
        <v>4717.00635067377</v>
      </c>
    </row>
    <row r="188" customFormat="false" ht="12.8" hidden="false" customHeight="false" outlineLevel="0" collapsed="false">
      <c r="A188" s="67" t="n">
        <v>184</v>
      </c>
      <c r="B188" s="68" t="n">
        <f aca="false">EOMONTH(Input!$C$7,A188)</f>
        <v>48518</v>
      </c>
      <c r="C188" s="67" t="n">
        <f aca="false">DATEDIF(Input!$G$23,$B188,"Y")</f>
        <v>54</v>
      </c>
      <c r="E188" s="69" t="n">
        <f aca="false">IF($B188&gt;Input!$G$28,0,Input!$G$24*(1+Input!$G$26/100)^(DATEDIF(Input!$C$7,$B188,"Y")))</f>
        <v>6729.34169162065</v>
      </c>
      <c r="F188" s="69" t="n">
        <f aca="false">-1*($E188*(Input!$C$11/100))</f>
        <v>-417.21918488048</v>
      </c>
      <c r="G188" s="69" t="n">
        <f aca="false">-1*($E188*(Input!$C$12/100))</f>
        <v>-97.5754545284994</v>
      </c>
      <c r="H188" s="69" t="n">
        <f aca="false">IF($B188&gt;Input!$G$28,2*(Input!$G$27*(1+Input!$C$14/100)^(DATEDIF(Input!$C$7,$B188,"Y"))),(Input!$G$27*(1+Input!$C$14/100)^(DATEDIF(Input!$C$7,$B188,"Y"))))</f>
        <v>-310.895586152874</v>
      </c>
      <c r="I188" s="69" t="n">
        <f aca="false">IF($B188&gt;Input!$G$28,0,IF($E188*(Input!$G$32/100)&gt;(Input!$C$13/12),-1*(Input!$C$13/12),-1*$E188*(Input!$G$32/100)))</f>
        <v>-269.173667664826</v>
      </c>
      <c r="J188" s="69" t="n">
        <f aca="false">IF($B188&gt;Input!$G$28,0,(-1)*($E188+$H188+$I188)*(Input!$C$9/100))</f>
        <v>-614.927243780295</v>
      </c>
      <c r="K188" s="69" t="n">
        <f aca="false">IF($B188&gt;Input!$G$28,0,(-1)*($E188+$H188+$I188)*(Input!$C$10/100))</f>
        <v>-302.544203939905</v>
      </c>
      <c r="L188" s="69" t="n">
        <f aca="false">$E188+$F188+$G188+$H188+$I188+$J188+$K188</f>
        <v>4717.00635067377</v>
      </c>
    </row>
    <row r="189" customFormat="false" ht="12.8" hidden="false" customHeight="false" outlineLevel="0" collapsed="false">
      <c r="A189" s="67" t="n">
        <v>185</v>
      </c>
      <c r="B189" s="68" t="n">
        <f aca="false">EOMONTH(Input!$C$7,A189)</f>
        <v>48548</v>
      </c>
      <c r="C189" s="67" t="n">
        <f aca="false">DATEDIF(Input!$G$23,$B189,"Y")</f>
        <v>54</v>
      </c>
      <c r="E189" s="69" t="n">
        <f aca="false">IF($B189&gt;Input!$G$28,0,Input!$G$24*(1+Input!$G$26/100)^(DATEDIF(Input!$C$7,$B189,"Y")))</f>
        <v>6729.34169162065</v>
      </c>
      <c r="F189" s="69" t="n">
        <f aca="false">-1*($E189*(Input!$C$11/100))</f>
        <v>-417.21918488048</v>
      </c>
      <c r="G189" s="69" t="n">
        <f aca="false">-1*($E189*(Input!$C$12/100))</f>
        <v>-97.5754545284994</v>
      </c>
      <c r="H189" s="69" t="n">
        <f aca="false">IF($B189&gt;Input!$G$28,2*(Input!$G$27*(1+Input!$C$14/100)^(DATEDIF(Input!$C$7,$B189,"Y"))),(Input!$G$27*(1+Input!$C$14/100)^(DATEDIF(Input!$C$7,$B189,"Y"))))</f>
        <v>-310.895586152874</v>
      </c>
      <c r="I189" s="69" t="n">
        <f aca="false">IF($B189&gt;Input!$G$28,0,IF($E189*(Input!$G$32/100)&gt;(Input!$C$13/12),-1*(Input!$C$13/12),-1*$E189*(Input!$G$32/100)))</f>
        <v>-269.173667664826</v>
      </c>
      <c r="J189" s="69" t="n">
        <f aca="false">IF($B189&gt;Input!$G$28,0,(-1)*($E189+$H189+$I189)*(Input!$C$9/100))</f>
        <v>-614.927243780295</v>
      </c>
      <c r="K189" s="69" t="n">
        <f aca="false">IF($B189&gt;Input!$G$28,0,(-1)*($E189+$H189+$I189)*(Input!$C$10/100))</f>
        <v>-302.544203939905</v>
      </c>
      <c r="L189" s="69" t="n">
        <f aca="false">$E189+$F189+$G189+$H189+$I189+$J189+$K189</f>
        <v>4717.00635067377</v>
      </c>
    </row>
    <row r="190" customFormat="false" ht="12.8" hidden="false" customHeight="false" outlineLevel="0" collapsed="false">
      <c r="A190" s="67" t="n">
        <v>186</v>
      </c>
      <c r="B190" s="68" t="n">
        <f aca="false">EOMONTH(Input!$C$7,A190)</f>
        <v>48579</v>
      </c>
      <c r="C190" s="67" t="n">
        <f aca="false">DATEDIF(Input!$G$23,$B190,"Y")</f>
        <v>54</v>
      </c>
      <c r="E190" s="69" t="n">
        <f aca="false">IF($B190&gt;Input!$G$28,0,Input!$G$24*(1+Input!$G$26/100)^(DATEDIF(Input!$C$7,$B190,"Y")))</f>
        <v>6729.34169162065</v>
      </c>
      <c r="F190" s="69" t="n">
        <f aca="false">-1*($E190*(Input!$C$11/100))</f>
        <v>-417.21918488048</v>
      </c>
      <c r="G190" s="69" t="n">
        <f aca="false">-1*($E190*(Input!$C$12/100))</f>
        <v>-97.5754545284994</v>
      </c>
      <c r="H190" s="69" t="n">
        <f aca="false">IF($B190&gt;Input!$G$28,2*(Input!$G$27*(1+Input!$C$14/100)^(DATEDIF(Input!$C$7,$B190,"Y"))),(Input!$G$27*(1+Input!$C$14/100)^(DATEDIF(Input!$C$7,$B190,"Y"))))</f>
        <v>-310.895586152874</v>
      </c>
      <c r="I190" s="69" t="n">
        <f aca="false">IF($B190&gt;Input!$G$28,0,IF($E190*(Input!$G$32/100)&gt;(Input!$C$13/12),-1*(Input!$C$13/12),-1*$E190*(Input!$G$32/100)))</f>
        <v>-269.173667664826</v>
      </c>
      <c r="J190" s="69" t="n">
        <f aca="false">IF($B190&gt;Input!$G$28,0,(-1)*($E190+$H190+$I190)*(Input!$C$9/100))</f>
        <v>-614.927243780295</v>
      </c>
      <c r="K190" s="69" t="n">
        <f aca="false">IF($B190&gt;Input!$G$28,0,(-1)*($E190+$H190+$I190)*(Input!$C$10/100))</f>
        <v>-302.544203939905</v>
      </c>
      <c r="L190" s="69" t="n">
        <f aca="false">$E190+$F190+$G190+$H190+$I190+$J190+$K190</f>
        <v>4717.00635067377</v>
      </c>
    </row>
    <row r="191" customFormat="false" ht="12.8" hidden="false" customHeight="false" outlineLevel="0" collapsed="false">
      <c r="A191" s="67" t="n">
        <v>187</v>
      </c>
      <c r="B191" s="68" t="n">
        <f aca="false">EOMONTH(Input!$C$7,A191)</f>
        <v>48610</v>
      </c>
      <c r="C191" s="67" t="n">
        <f aca="false">DATEDIF(Input!$G$23,$B191,"Y")</f>
        <v>54</v>
      </c>
      <c r="E191" s="69" t="n">
        <f aca="false">IF($B191&gt;Input!$G$28,0,Input!$G$24*(1+Input!$G$26/100)^(DATEDIF(Input!$C$7,$B191,"Y")))</f>
        <v>6729.34169162065</v>
      </c>
      <c r="F191" s="69" t="n">
        <f aca="false">-1*($E191*(Input!$C$11/100))</f>
        <v>-417.21918488048</v>
      </c>
      <c r="G191" s="69" t="n">
        <f aca="false">-1*($E191*(Input!$C$12/100))</f>
        <v>-97.5754545284994</v>
      </c>
      <c r="H191" s="69" t="n">
        <f aca="false">IF($B191&gt;Input!$G$28,2*(Input!$G$27*(1+Input!$C$14/100)^(DATEDIF(Input!$C$7,$B191,"Y"))),(Input!$G$27*(1+Input!$C$14/100)^(DATEDIF(Input!$C$7,$B191,"Y"))))</f>
        <v>-310.895586152874</v>
      </c>
      <c r="I191" s="69" t="n">
        <f aca="false">IF($B191&gt;Input!$G$28,0,IF($E191*(Input!$G$32/100)&gt;(Input!$C$13/12),-1*(Input!$C$13/12),-1*$E191*(Input!$G$32/100)))</f>
        <v>-269.173667664826</v>
      </c>
      <c r="J191" s="69" t="n">
        <f aca="false">IF($B191&gt;Input!$G$28,0,(-1)*($E191+$H191+$I191)*(Input!$C$9/100))</f>
        <v>-614.927243780295</v>
      </c>
      <c r="K191" s="69" t="n">
        <f aca="false">IF($B191&gt;Input!$G$28,0,(-1)*($E191+$H191+$I191)*(Input!$C$10/100))</f>
        <v>-302.544203939905</v>
      </c>
      <c r="L191" s="69" t="n">
        <f aca="false">$E191+$F191+$G191+$H191+$I191+$J191+$K191</f>
        <v>4717.00635067377</v>
      </c>
    </row>
    <row r="192" customFormat="false" ht="12.8" hidden="false" customHeight="false" outlineLevel="0" collapsed="false">
      <c r="A192" s="67" t="n">
        <v>188</v>
      </c>
      <c r="B192" s="68" t="n">
        <f aca="false">EOMONTH(Input!$C$7,A192)</f>
        <v>48638</v>
      </c>
      <c r="C192" s="67" t="n">
        <f aca="false">DATEDIF(Input!$G$23,$B192,"Y")</f>
        <v>54</v>
      </c>
      <c r="E192" s="69" t="n">
        <f aca="false">IF($B192&gt;Input!$G$28,0,Input!$G$24*(1+Input!$G$26/100)^(DATEDIF(Input!$C$7,$B192,"Y")))</f>
        <v>6729.34169162065</v>
      </c>
      <c r="F192" s="69" t="n">
        <f aca="false">-1*($E192*(Input!$C$11/100))</f>
        <v>-417.21918488048</v>
      </c>
      <c r="G192" s="69" t="n">
        <f aca="false">-1*($E192*(Input!$C$12/100))</f>
        <v>-97.5754545284994</v>
      </c>
      <c r="H192" s="69" t="n">
        <f aca="false">IF($B192&gt;Input!$G$28,2*(Input!$G$27*(1+Input!$C$14/100)^(DATEDIF(Input!$C$7,$B192,"Y"))),(Input!$G$27*(1+Input!$C$14/100)^(DATEDIF(Input!$C$7,$B192,"Y"))))</f>
        <v>-310.895586152874</v>
      </c>
      <c r="I192" s="69" t="n">
        <f aca="false">IF($B192&gt;Input!$G$28,0,IF($E192*(Input!$G$32/100)&gt;(Input!$C$13/12),-1*(Input!$C$13/12),-1*$E192*(Input!$G$32/100)))</f>
        <v>-269.173667664826</v>
      </c>
      <c r="J192" s="69" t="n">
        <f aca="false">IF($B192&gt;Input!$G$28,0,(-1)*($E192+$H192+$I192)*(Input!$C$9/100))</f>
        <v>-614.927243780295</v>
      </c>
      <c r="K192" s="69" t="n">
        <f aca="false">IF($B192&gt;Input!$G$28,0,(-1)*($E192+$H192+$I192)*(Input!$C$10/100))</f>
        <v>-302.544203939905</v>
      </c>
      <c r="L192" s="69" t="n">
        <f aca="false">$E192+$F192+$G192+$H192+$I192+$J192+$K192</f>
        <v>4717.00635067377</v>
      </c>
    </row>
    <row r="193" customFormat="false" ht="12.8" hidden="false" customHeight="false" outlineLevel="0" collapsed="false">
      <c r="A193" s="67" t="n">
        <v>189</v>
      </c>
      <c r="B193" s="68" t="n">
        <f aca="false">EOMONTH(Input!$C$7,A193)</f>
        <v>48669</v>
      </c>
      <c r="C193" s="67" t="n">
        <f aca="false">DATEDIF(Input!$G$23,$B193,"Y")</f>
        <v>54</v>
      </c>
      <c r="E193" s="69" t="n">
        <f aca="false">IF($B193&gt;Input!$G$28,0,Input!$G$24*(1+Input!$G$26/100)^(DATEDIF(Input!$C$7,$B193,"Y")))</f>
        <v>6729.34169162065</v>
      </c>
      <c r="F193" s="69" t="n">
        <f aca="false">-1*($E193*(Input!$C$11/100))</f>
        <v>-417.21918488048</v>
      </c>
      <c r="G193" s="69" t="n">
        <f aca="false">-1*($E193*(Input!$C$12/100))</f>
        <v>-97.5754545284994</v>
      </c>
      <c r="H193" s="69" t="n">
        <f aca="false">IF($B193&gt;Input!$G$28,2*(Input!$G$27*(1+Input!$C$14/100)^(DATEDIF(Input!$C$7,$B193,"Y"))),(Input!$G$27*(1+Input!$C$14/100)^(DATEDIF(Input!$C$7,$B193,"Y"))))</f>
        <v>-310.895586152874</v>
      </c>
      <c r="I193" s="69" t="n">
        <f aca="false">IF($B193&gt;Input!$G$28,0,IF($E193*(Input!$G$32/100)&gt;(Input!$C$13/12),-1*(Input!$C$13/12),-1*$E193*(Input!$G$32/100)))</f>
        <v>-269.173667664826</v>
      </c>
      <c r="J193" s="69" t="n">
        <f aca="false">IF($B193&gt;Input!$G$28,0,(-1)*($E193+$H193+$I193)*(Input!$C$9/100))</f>
        <v>-614.927243780295</v>
      </c>
      <c r="K193" s="69" t="n">
        <f aca="false">IF($B193&gt;Input!$G$28,0,(-1)*($E193+$H193+$I193)*(Input!$C$10/100))</f>
        <v>-302.544203939905</v>
      </c>
      <c r="L193" s="69" t="n">
        <f aca="false">$E193+$F193+$G193+$H193+$I193+$J193+$K193</f>
        <v>4717.00635067377</v>
      </c>
    </row>
    <row r="194" customFormat="false" ht="12.8" hidden="false" customHeight="false" outlineLevel="0" collapsed="false">
      <c r="A194" s="67" t="n">
        <v>190</v>
      </c>
      <c r="B194" s="68" t="n">
        <f aca="false">EOMONTH(Input!$C$7,A194)</f>
        <v>48699</v>
      </c>
      <c r="C194" s="67" t="n">
        <f aca="false">DATEDIF(Input!$G$23,$B194,"Y")</f>
        <v>54</v>
      </c>
      <c r="E194" s="69" t="n">
        <f aca="false">IF($B194&gt;Input!$G$28,0,Input!$G$24*(1+Input!$G$26/100)^(DATEDIF(Input!$C$7,$B194,"Y")))</f>
        <v>6729.34169162065</v>
      </c>
      <c r="F194" s="69" t="n">
        <f aca="false">-1*($E194*(Input!$C$11/100))</f>
        <v>-417.21918488048</v>
      </c>
      <c r="G194" s="69" t="n">
        <f aca="false">-1*($E194*(Input!$C$12/100))</f>
        <v>-97.5754545284994</v>
      </c>
      <c r="H194" s="69" t="n">
        <f aca="false">IF($B194&gt;Input!$G$28,2*(Input!$G$27*(1+Input!$C$14/100)^(DATEDIF(Input!$C$7,$B194,"Y"))),(Input!$G$27*(1+Input!$C$14/100)^(DATEDIF(Input!$C$7,$B194,"Y"))))</f>
        <v>-310.895586152874</v>
      </c>
      <c r="I194" s="69" t="n">
        <f aca="false">IF($B194&gt;Input!$G$28,0,IF($E194*(Input!$G$32/100)&gt;(Input!$C$13/12),-1*(Input!$C$13/12),-1*$E194*(Input!$G$32/100)))</f>
        <v>-269.173667664826</v>
      </c>
      <c r="J194" s="69" t="n">
        <f aca="false">IF($B194&gt;Input!$G$28,0,(-1)*($E194+$H194+$I194)*(Input!$C$9/100))</f>
        <v>-614.927243780295</v>
      </c>
      <c r="K194" s="69" t="n">
        <f aca="false">IF($B194&gt;Input!$G$28,0,(-1)*($E194+$H194+$I194)*(Input!$C$10/100))</f>
        <v>-302.544203939905</v>
      </c>
      <c r="L194" s="69" t="n">
        <f aca="false">$E194+$F194+$G194+$H194+$I194+$J194+$K194</f>
        <v>4717.00635067377</v>
      </c>
    </row>
    <row r="195" customFormat="false" ht="12.8" hidden="false" customHeight="false" outlineLevel="0" collapsed="false">
      <c r="A195" s="67" t="n">
        <v>191</v>
      </c>
      <c r="B195" s="68" t="n">
        <f aca="false">EOMONTH(Input!$C$7,A195)</f>
        <v>48730</v>
      </c>
      <c r="C195" s="67" t="n">
        <f aca="false">DATEDIF(Input!$G$23,$B195,"Y")</f>
        <v>54</v>
      </c>
      <c r="E195" s="69" t="n">
        <f aca="false">IF($B195&gt;Input!$G$28,0,Input!$G$24*(1+Input!$G$26/100)^(DATEDIF(Input!$C$7,$B195,"Y")))</f>
        <v>6729.34169162065</v>
      </c>
      <c r="F195" s="69" t="n">
        <f aca="false">-1*($E195*(Input!$C$11/100))</f>
        <v>-417.21918488048</v>
      </c>
      <c r="G195" s="69" t="n">
        <f aca="false">-1*($E195*(Input!$C$12/100))</f>
        <v>-97.5754545284994</v>
      </c>
      <c r="H195" s="69" t="n">
        <f aca="false">IF($B195&gt;Input!$G$28,2*(Input!$G$27*(1+Input!$C$14/100)^(DATEDIF(Input!$C$7,$B195,"Y"))),(Input!$G$27*(1+Input!$C$14/100)^(DATEDIF(Input!$C$7,$B195,"Y"))))</f>
        <v>-310.895586152874</v>
      </c>
      <c r="I195" s="69" t="n">
        <f aca="false">IF($B195&gt;Input!$G$28,0,IF($E195*(Input!$G$32/100)&gt;(Input!$C$13/12),-1*(Input!$C$13/12),-1*$E195*(Input!$G$32/100)))</f>
        <v>-269.173667664826</v>
      </c>
      <c r="J195" s="69" t="n">
        <f aca="false">IF($B195&gt;Input!$G$28,0,(-1)*($E195+$H195+$I195)*(Input!$C$9/100))</f>
        <v>-614.927243780295</v>
      </c>
      <c r="K195" s="69" t="n">
        <f aca="false">IF($B195&gt;Input!$G$28,0,(-1)*($E195+$H195+$I195)*(Input!$C$10/100))</f>
        <v>-302.544203939905</v>
      </c>
      <c r="L195" s="69" t="n">
        <f aca="false">$E195+$F195+$G195+$H195+$I195+$J195+$K195</f>
        <v>4717.00635067377</v>
      </c>
    </row>
    <row r="196" customFormat="false" ht="12.8" hidden="false" customHeight="false" outlineLevel="0" collapsed="false">
      <c r="A196" s="67" t="n">
        <v>192</v>
      </c>
      <c r="B196" s="68" t="n">
        <f aca="false">EOMONTH(Input!$C$7,A196)</f>
        <v>48760</v>
      </c>
      <c r="C196" s="67" t="n">
        <f aca="false">DATEDIF(Input!$G$23,$B196,"Y")</f>
        <v>54</v>
      </c>
      <c r="E196" s="69" t="n">
        <f aca="false">IF($B196&gt;Input!$G$28,0,Input!$G$24*(1+Input!$G$26/100)^(DATEDIF(Input!$C$7,$B196,"Y")))</f>
        <v>6863.92852545306</v>
      </c>
      <c r="F196" s="69" t="n">
        <f aca="false">-1*($E196*(Input!$C$11/100))</f>
        <v>-425.56356857809</v>
      </c>
      <c r="G196" s="69" t="n">
        <f aca="false">-1*($E196*(Input!$C$12/100))</f>
        <v>-99.5269636190694</v>
      </c>
      <c r="H196" s="69" t="n">
        <f aca="false">IF($B196&gt;Input!$G$28,2*(Input!$G$27*(1+Input!$C$14/100)^(DATEDIF(Input!$C$7,$B196,"Y"))),(Input!$G$27*(1+Input!$C$14/100)^(DATEDIF(Input!$C$7,$B196,"Y"))))</f>
        <v>-317.113497875931</v>
      </c>
      <c r="I196" s="69" t="n">
        <f aca="false">IF($B196&gt;Input!$G$28,0,IF($E196*(Input!$G$32/100)&gt;(Input!$C$13/12),-1*(Input!$C$13/12),-1*$E196*(Input!$G$32/100)))</f>
        <v>-274.557141018122</v>
      </c>
      <c r="J196" s="69" t="n">
        <f aca="false">IF($B196&gt;Input!$G$28,0,(-1)*($E196+$H196+$I196)*(Input!$C$9/100))</f>
        <v>-627.225788655901</v>
      </c>
      <c r="K196" s="69" t="n">
        <f aca="false">IF($B196&gt;Input!$G$28,0,(-1)*($E196+$H196+$I196)*(Input!$C$10/100))</f>
        <v>-308.595088018703</v>
      </c>
      <c r="L196" s="69" t="n">
        <f aca="false">$E196+$F196+$G196+$H196+$I196+$J196+$K196</f>
        <v>4811.34647768724</v>
      </c>
    </row>
    <row r="197" customFormat="false" ht="12.8" hidden="false" customHeight="false" outlineLevel="0" collapsed="false">
      <c r="A197" s="67" t="n">
        <v>193</v>
      </c>
      <c r="B197" s="68" t="n">
        <f aca="false">EOMONTH(Input!$C$7,A197)</f>
        <v>48791</v>
      </c>
      <c r="C197" s="67" t="n">
        <f aca="false">DATEDIF(Input!$G$23,$B197,"Y")</f>
        <v>54</v>
      </c>
      <c r="E197" s="69" t="n">
        <f aca="false">IF($B197&gt;Input!$G$28,0,Input!$G$24*(1+Input!$G$26/100)^(DATEDIF(Input!$C$7,$B197,"Y")))</f>
        <v>6863.92852545306</v>
      </c>
      <c r="F197" s="69" t="n">
        <f aca="false">-1*($E197*(Input!$C$11/100))</f>
        <v>-425.56356857809</v>
      </c>
      <c r="G197" s="69" t="n">
        <f aca="false">-1*($E197*(Input!$C$12/100))</f>
        <v>-99.5269636190694</v>
      </c>
      <c r="H197" s="69" t="n">
        <f aca="false">IF($B197&gt;Input!$G$28,2*(Input!$G$27*(1+Input!$C$14/100)^(DATEDIF(Input!$C$7,$B197,"Y"))),(Input!$G$27*(1+Input!$C$14/100)^(DATEDIF(Input!$C$7,$B197,"Y"))))</f>
        <v>-317.113497875931</v>
      </c>
      <c r="I197" s="69" t="n">
        <f aca="false">IF($B197&gt;Input!$G$28,0,IF($E197*(Input!$G$32/100)&gt;(Input!$C$13/12),-1*(Input!$C$13/12),-1*$E197*(Input!$G$32/100)))</f>
        <v>-274.557141018122</v>
      </c>
      <c r="J197" s="69" t="n">
        <f aca="false">IF($B197&gt;Input!$G$28,0,(-1)*($E197+$H197+$I197)*(Input!$C$9/100))</f>
        <v>-627.225788655901</v>
      </c>
      <c r="K197" s="69" t="n">
        <f aca="false">IF($B197&gt;Input!$G$28,0,(-1)*($E197+$H197+$I197)*(Input!$C$10/100))</f>
        <v>-308.595088018703</v>
      </c>
      <c r="L197" s="69" t="n">
        <f aca="false">$E197+$F197+$G197+$H197+$I197+$J197+$K197</f>
        <v>4811.34647768724</v>
      </c>
    </row>
    <row r="198" customFormat="false" ht="12.8" hidden="false" customHeight="false" outlineLevel="0" collapsed="false">
      <c r="A198" s="67" t="n">
        <v>194</v>
      </c>
      <c r="B198" s="68" t="n">
        <f aca="false">EOMONTH(Input!$C$7,A198)</f>
        <v>48822</v>
      </c>
      <c r="C198" s="67" t="n">
        <f aca="false">DATEDIF(Input!$G$23,$B198,"Y")</f>
        <v>54</v>
      </c>
      <c r="E198" s="69" t="n">
        <f aca="false">IF($B198&gt;Input!$G$28,0,Input!$G$24*(1+Input!$G$26/100)^(DATEDIF(Input!$C$7,$B198,"Y")))</f>
        <v>6863.92852545306</v>
      </c>
      <c r="F198" s="69" t="n">
        <f aca="false">-1*($E198*(Input!$C$11/100))</f>
        <v>-425.56356857809</v>
      </c>
      <c r="G198" s="69" t="n">
        <f aca="false">-1*($E198*(Input!$C$12/100))</f>
        <v>-99.5269636190694</v>
      </c>
      <c r="H198" s="69" t="n">
        <f aca="false">IF($B198&gt;Input!$G$28,2*(Input!$G$27*(1+Input!$C$14/100)^(DATEDIF(Input!$C$7,$B198,"Y"))),(Input!$G$27*(1+Input!$C$14/100)^(DATEDIF(Input!$C$7,$B198,"Y"))))</f>
        <v>-317.113497875931</v>
      </c>
      <c r="I198" s="69" t="n">
        <f aca="false">IF($B198&gt;Input!$G$28,0,IF($E198*(Input!$G$32/100)&gt;(Input!$C$13/12),-1*(Input!$C$13/12),-1*$E198*(Input!$G$32/100)))</f>
        <v>-274.557141018122</v>
      </c>
      <c r="J198" s="69" t="n">
        <f aca="false">IF($B198&gt;Input!$G$28,0,(-1)*($E198+$H198+$I198)*(Input!$C$9/100))</f>
        <v>-627.225788655901</v>
      </c>
      <c r="K198" s="69" t="n">
        <f aca="false">IF($B198&gt;Input!$G$28,0,(-1)*($E198+$H198+$I198)*(Input!$C$10/100))</f>
        <v>-308.595088018703</v>
      </c>
      <c r="L198" s="69" t="n">
        <f aca="false">$E198+$F198+$G198+$H198+$I198+$J198+$K198</f>
        <v>4811.34647768724</v>
      </c>
    </row>
    <row r="199" customFormat="false" ht="12.8" hidden="false" customHeight="false" outlineLevel="0" collapsed="false">
      <c r="A199" s="67" t="n">
        <v>195</v>
      </c>
      <c r="B199" s="68" t="n">
        <f aca="false">EOMONTH(Input!$C$7,A199)</f>
        <v>48852</v>
      </c>
      <c r="C199" s="67" t="n">
        <f aca="false">DATEDIF(Input!$G$23,$B199,"Y")</f>
        <v>54</v>
      </c>
      <c r="E199" s="69" t="n">
        <f aca="false">IF($B199&gt;Input!$G$28,0,Input!$G$24*(1+Input!$G$26/100)^(DATEDIF(Input!$C$7,$B199,"Y")))</f>
        <v>6863.92852545306</v>
      </c>
      <c r="F199" s="69" t="n">
        <f aca="false">-1*($E199*(Input!$C$11/100))</f>
        <v>-425.56356857809</v>
      </c>
      <c r="G199" s="69" t="n">
        <f aca="false">-1*($E199*(Input!$C$12/100))</f>
        <v>-99.5269636190694</v>
      </c>
      <c r="H199" s="69" t="n">
        <f aca="false">IF($B199&gt;Input!$G$28,2*(Input!$G$27*(1+Input!$C$14/100)^(DATEDIF(Input!$C$7,$B199,"Y"))),(Input!$G$27*(1+Input!$C$14/100)^(DATEDIF(Input!$C$7,$B199,"Y"))))</f>
        <v>-317.113497875931</v>
      </c>
      <c r="I199" s="69" t="n">
        <f aca="false">IF($B199&gt;Input!$G$28,0,IF($E199*(Input!$G$32/100)&gt;(Input!$C$13/12),-1*(Input!$C$13/12),-1*$E199*(Input!$G$32/100)))</f>
        <v>-274.557141018122</v>
      </c>
      <c r="J199" s="69" t="n">
        <f aca="false">IF($B199&gt;Input!$G$28,0,(-1)*($E199+$H199+$I199)*(Input!$C$9/100))</f>
        <v>-627.225788655901</v>
      </c>
      <c r="K199" s="69" t="n">
        <f aca="false">IF($B199&gt;Input!$G$28,0,(-1)*($E199+$H199+$I199)*(Input!$C$10/100))</f>
        <v>-308.595088018703</v>
      </c>
      <c r="L199" s="69" t="n">
        <f aca="false">$E199+$F199+$G199+$H199+$I199+$J199+$K199</f>
        <v>4811.34647768724</v>
      </c>
    </row>
    <row r="200" customFormat="false" ht="12.8" hidden="false" customHeight="false" outlineLevel="0" collapsed="false">
      <c r="A200" s="67" t="n">
        <v>196</v>
      </c>
      <c r="B200" s="68" t="n">
        <f aca="false">EOMONTH(Input!$C$7,A200)</f>
        <v>48883</v>
      </c>
      <c r="C200" s="67" t="n">
        <f aca="false">DATEDIF(Input!$G$23,$B200,"Y")</f>
        <v>55</v>
      </c>
      <c r="E200" s="69" t="n">
        <f aca="false">IF($B200&gt;Input!$G$28,0,Input!$G$24*(1+Input!$G$26/100)^(DATEDIF(Input!$C$7,$B200,"Y")))</f>
        <v>6863.92852545306</v>
      </c>
      <c r="F200" s="69" t="n">
        <f aca="false">-1*($E200*(Input!$C$11/100))</f>
        <v>-425.56356857809</v>
      </c>
      <c r="G200" s="69" t="n">
        <f aca="false">-1*($E200*(Input!$C$12/100))</f>
        <v>-99.5269636190694</v>
      </c>
      <c r="H200" s="69" t="n">
        <f aca="false">IF($B200&gt;Input!$G$28,2*(Input!$G$27*(1+Input!$C$14/100)^(DATEDIF(Input!$C$7,$B200,"Y"))),(Input!$G$27*(1+Input!$C$14/100)^(DATEDIF(Input!$C$7,$B200,"Y"))))</f>
        <v>-317.113497875931</v>
      </c>
      <c r="I200" s="69" t="n">
        <f aca="false">IF($B200&gt;Input!$G$28,0,IF($E200*(Input!$G$32/100)&gt;(Input!$C$13/12),-1*(Input!$C$13/12),-1*$E200*(Input!$G$32/100)))</f>
        <v>-274.557141018122</v>
      </c>
      <c r="J200" s="69" t="n">
        <f aca="false">IF($B200&gt;Input!$G$28,0,(-1)*($E200+$H200+$I200)*(Input!$C$9/100))</f>
        <v>-627.225788655901</v>
      </c>
      <c r="K200" s="69" t="n">
        <f aca="false">IF($B200&gt;Input!$G$28,0,(-1)*($E200+$H200+$I200)*(Input!$C$10/100))</f>
        <v>-308.595088018703</v>
      </c>
      <c r="L200" s="69" t="n">
        <f aca="false">$E200+$F200+$G200+$H200+$I200+$J200+$K200</f>
        <v>4811.34647768724</v>
      </c>
    </row>
    <row r="201" customFormat="false" ht="12.8" hidden="false" customHeight="false" outlineLevel="0" collapsed="false">
      <c r="A201" s="67" t="n">
        <v>197</v>
      </c>
      <c r="B201" s="68" t="n">
        <f aca="false">EOMONTH(Input!$C$7,A201)</f>
        <v>48913</v>
      </c>
      <c r="C201" s="67" t="n">
        <f aca="false">DATEDIF(Input!$G$23,$B201,"Y")</f>
        <v>55</v>
      </c>
      <c r="E201" s="69" t="n">
        <f aca="false">IF($B201&gt;Input!$G$28,0,Input!$G$24*(1+Input!$G$26/100)^(DATEDIF(Input!$C$7,$B201,"Y")))</f>
        <v>6863.92852545306</v>
      </c>
      <c r="F201" s="69" t="n">
        <f aca="false">-1*($E201*(Input!$C$11/100))</f>
        <v>-425.56356857809</v>
      </c>
      <c r="G201" s="69" t="n">
        <f aca="false">-1*($E201*(Input!$C$12/100))</f>
        <v>-99.5269636190694</v>
      </c>
      <c r="H201" s="69" t="n">
        <f aca="false">IF($B201&gt;Input!$G$28,2*(Input!$G$27*(1+Input!$C$14/100)^(DATEDIF(Input!$C$7,$B201,"Y"))),(Input!$G$27*(1+Input!$C$14/100)^(DATEDIF(Input!$C$7,$B201,"Y"))))</f>
        <v>-317.113497875931</v>
      </c>
      <c r="I201" s="69" t="n">
        <f aca="false">IF($B201&gt;Input!$G$28,0,IF($E201*(Input!$G$32/100)&gt;(Input!$C$13/12),-1*(Input!$C$13/12),-1*$E201*(Input!$G$32/100)))</f>
        <v>-274.557141018122</v>
      </c>
      <c r="J201" s="69" t="n">
        <f aca="false">IF($B201&gt;Input!$G$28,0,(-1)*($E201+$H201+$I201)*(Input!$C$9/100))</f>
        <v>-627.225788655901</v>
      </c>
      <c r="K201" s="69" t="n">
        <f aca="false">IF($B201&gt;Input!$G$28,0,(-1)*($E201+$H201+$I201)*(Input!$C$10/100))</f>
        <v>-308.595088018703</v>
      </c>
      <c r="L201" s="69" t="n">
        <f aca="false">$E201+$F201+$G201+$H201+$I201+$J201+$K201</f>
        <v>4811.34647768724</v>
      </c>
    </row>
    <row r="202" customFormat="false" ht="12.8" hidden="false" customHeight="false" outlineLevel="0" collapsed="false">
      <c r="A202" s="67" t="n">
        <v>198</v>
      </c>
      <c r="B202" s="68" t="n">
        <f aca="false">EOMONTH(Input!$C$7,A202)</f>
        <v>48944</v>
      </c>
      <c r="C202" s="67" t="n">
        <f aca="false">DATEDIF(Input!$G$23,$B202,"Y")</f>
        <v>55</v>
      </c>
      <c r="E202" s="69" t="n">
        <f aca="false">IF($B202&gt;Input!$G$28,0,Input!$G$24*(1+Input!$G$26/100)^(DATEDIF(Input!$C$7,$B202,"Y")))</f>
        <v>6863.92852545306</v>
      </c>
      <c r="F202" s="69" t="n">
        <f aca="false">-1*($E202*(Input!$C$11/100))</f>
        <v>-425.56356857809</v>
      </c>
      <c r="G202" s="69" t="n">
        <f aca="false">-1*($E202*(Input!$C$12/100))</f>
        <v>-99.5269636190694</v>
      </c>
      <c r="H202" s="69" t="n">
        <f aca="false">IF($B202&gt;Input!$G$28,2*(Input!$G$27*(1+Input!$C$14/100)^(DATEDIF(Input!$C$7,$B202,"Y"))),(Input!$G$27*(1+Input!$C$14/100)^(DATEDIF(Input!$C$7,$B202,"Y"))))</f>
        <v>-317.113497875931</v>
      </c>
      <c r="I202" s="69" t="n">
        <f aca="false">IF($B202&gt;Input!$G$28,0,IF($E202*(Input!$G$32/100)&gt;(Input!$C$13/12),-1*(Input!$C$13/12),-1*$E202*(Input!$G$32/100)))</f>
        <v>-274.557141018122</v>
      </c>
      <c r="J202" s="69" t="n">
        <f aca="false">IF($B202&gt;Input!$G$28,0,(-1)*($E202+$H202+$I202)*(Input!$C$9/100))</f>
        <v>-627.225788655901</v>
      </c>
      <c r="K202" s="69" t="n">
        <f aca="false">IF($B202&gt;Input!$G$28,0,(-1)*($E202+$H202+$I202)*(Input!$C$10/100))</f>
        <v>-308.595088018703</v>
      </c>
      <c r="L202" s="69" t="n">
        <f aca="false">$E202+$F202+$G202+$H202+$I202+$J202+$K202</f>
        <v>4811.34647768724</v>
      </c>
    </row>
    <row r="203" customFormat="false" ht="12.8" hidden="false" customHeight="false" outlineLevel="0" collapsed="false">
      <c r="A203" s="67" t="n">
        <v>199</v>
      </c>
      <c r="B203" s="68" t="n">
        <f aca="false">EOMONTH(Input!$C$7,A203)</f>
        <v>48975</v>
      </c>
      <c r="C203" s="67" t="n">
        <f aca="false">DATEDIF(Input!$G$23,$B203,"Y")</f>
        <v>55</v>
      </c>
      <c r="E203" s="69" t="n">
        <f aca="false">IF($B203&gt;Input!$G$28,0,Input!$G$24*(1+Input!$G$26/100)^(DATEDIF(Input!$C$7,$B203,"Y")))</f>
        <v>6863.92852545306</v>
      </c>
      <c r="F203" s="69" t="n">
        <f aca="false">-1*($E203*(Input!$C$11/100))</f>
        <v>-425.56356857809</v>
      </c>
      <c r="G203" s="69" t="n">
        <f aca="false">-1*($E203*(Input!$C$12/100))</f>
        <v>-99.5269636190694</v>
      </c>
      <c r="H203" s="69" t="n">
        <f aca="false">IF($B203&gt;Input!$G$28,2*(Input!$G$27*(1+Input!$C$14/100)^(DATEDIF(Input!$C$7,$B203,"Y"))),(Input!$G$27*(1+Input!$C$14/100)^(DATEDIF(Input!$C$7,$B203,"Y"))))</f>
        <v>-317.113497875931</v>
      </c>
      <c r="I203" s="69" t="n">
        <f aca="false">IF($B203&gt;Input!$G$28,0,IF($E203*(Input!$G$32/100)&gt;(Input!$C$13/12),-1*(Input!$C$13/12),-1*$E203*(Input!$G$32/100)))</f>
        <v>-274.557141018122</v>
      </c>
      <c r="J203" s="69" t="n">
        <f aca="false">IF($B203&gt;Input!$G$28,0,(-1)*($E203+$H203+$I203)*(Input!$C$9/100))</f>
        <v>-627.225788655901</v>
      </c>
      <c r="K203" s="69" t="n">
        <f aca="false">IF($B203&gt;Input!$G$28,0,(-1)*($E203+$H203+$I203)*(Input!$C$10/100))</f>
        <v>-308.595088018703</v>
      </c>
      <c r="L203" s="69" t="n">
        <f aca="false">$E203+$F203+$G203+$H203+$I203+$J203+$K203</f>
        <v>4811.34647768724</v>
      </c>
    </row>
    <row r="204" customFormat="false" ht="12.8" hidden="false" customHeight="false" outlineLevel="0" collapsed="false">
      <c r="A204" s="67" t="n">
        <v>200</v>
      </c>
      <c r="B204" s="68" t="n">
        <f aca="false">EOMONTH(Input!$C$7,A204)</f>
        <v>49003</v>
      </c>
      <c r="C204" s="67" t="n">
        <f aca="false">DATEDIF(Input!$G$23,$B204,"Y")</f>
        <v>55</v>
      </c>
      <c r="E204" s="69" t="n">
        <f aca="false">IF($B204&gt;Input!$G$28,0,Input!$G$24*(1+Input!$G$26/100)^(DATEDIF(Input!$C$7,$B204,"Y")))</f>
        <v>6863.92852545306</v>
      </c>
      <c r="F204" s="69" t="n">
        <f aca="false">-1*($E204*(Input!$C$11/100))</f>
        <v>-425.56356857809</v>
      </c>
      <c r="G204" s="69" t="n">
        <f aca="false">-1*($E204*(Input!$C$12/100))</f>
        <v>-99.5269636190694</v>
      </c>
      <c r="H204" s="69" t="n">
        <f aca="false">IF($B204&gt;Input!$G$28,2*(Input!$G$27*(1+Input!$C$14/100)^(DATEDIF(Input!$C$7,$B204,"Y"))),(Input!$G$27*(1+Input!$C$14/100)^(DATEDIF(Input!$C$7,$B204,"Y"))))</f>
        <v>-317.113497875931</v>
      </c>
      <c r="I204" s="69" t="n">
        <f aca="false">IF($B204&gt;Input!$G$28,0,IF($E204*(Input!$G$32/100)&gt;(Input!$C$13/12),-1*(Input!$C$13/12),-1*$E204*(Input!$G$32/100)))</f>
        <v>-274.557141018122</v>
      </c>
      <c r="J204" s="69" t="n">
        <f aca="false">IF($B204&gt;Input!$G$28,0,(-1)*($E204+$H204+$I204)*(Input!$C$9/100))</f>
        <v>-627.225788655901</v>
      </c>
      <c r="K204" s="69" t="n">
        <f aca="false">IF($B204&gt;Input!$G$28,0,(-1)*($E204+$H204+$I204)*(Input!$C$10/100))</f>
        <v>-308.595088018703</v>
      </c>
      <c r="L204" s="69" t="n">
        <f aca="false">$E204+$F204+$G204+$H204+$I204+$J204+$K204</f>
        <v>4811.34647768724</v>
      </c>
    </row>
    <row r="205" customFormat="false" ht="12.8" hidden="false" customHeight="false" outlineLevel="0" collapsed="false">
      <c r="A205" s="67" t="n">
        <v>201</v>
      </c>
      <c r="B205" s="68" t="n">
        <f aca="false">EOMONTH(Input!$C$7,A205)</f>
        <v>49034</v>
      </c>
      <c r="C205" s="67" t="n">
        <f aca="false">DATEDIF(Input!$G$23,$B205,"Y")</f>
        <v>55</v>
      </c>
      <c r="E205" s="69" t="n">
        <f aca="false">IF($B205&gt;Input!$G$28,0,Input!$G$24*(1+Input!$G$26/100)^(DATEDIF(Input!$C$7,$B205,"Y")))</f>
        <v>6863.92852545306</v>
      </c>
      <c r="F205" s="69" t="n">
        <f aca="false">-1*($E205*(Input!$C$11/100))</f>
        <v>-425.56356857809</v>
      </c>
      <c r="G205" s="69" t="n">
        <f aca="false">-1*($E205*(Input!$C$12/100))</f>
        <v>-99.5269636190694</v>
      </c>
      <c r="H205" s="69" t="n">
        <f aca="false">IF($B205&gt;Input!$G$28,2*(Input!$G$27*(1+Input!$C$14/100)^(DATEDIF(Input!$C$7,$B205,"Y"))),(Input!$G$27*(1+Input!$C$14/100)^(DATEDIF(Input!$C$7,$B205,"Y"))))</f>
        <v>-317.113497875931</v>
      </c>
      <c r="I205" s="69" t="n">
        <f aca="false">IF($B205&gt;Input!$G$28,0,IF($E205*(Input!$G$32/100)&gt;(Input!$C$13/12),-1*(Input!$C$13/12),-1*$E205*(Input!$G$32/100)))</f>
        <v>-274.557141018122</v>
      </c>
      <c r="J205" s="69" t="n">
        <f aca="false">IF($B205&gt;Input!$G$28,0,(-1)*($E205+$H205+$I205)*(Input!$C$9/100))</f>
        <v>-627.225788655901</v>
      </c>
      <c r="K205" s="69" t="n">
        <f aca="false">IF($B205&gt;Input!$G$28,0,(-1)*($E205+$H205+$I205)*(Input!$C$10/100))</f>
        <v>-308.595088018703</v>
      </c>
      <c r="L205" s="69" t="n">
        <f aca="false">$E205+$F205+$G205+$H205+$I205+$J205+$K205</f>
        <v>4811.34647768724</v>
      </c>
    </row>
    <row r="206" customFormat="false" ht="12.8" hidden="false" customHeight="false" outlineLevel="0" collapsed="false">
      <c r="A206" s="67" t="n">
        <v>202</v>
      </c>
      <c r="B206" s="68" t="n">
        <f aca="false">EOMONTH(Input!$C$7,A206)</f>
        <v>49064</v>
      </c>
      <c r="C206" s="67" t="n">
        <f aca="false">DATEDIF(Input!$G$23,$B206,"Y")</f>
        <v>55</v>
      </c>
      <c r="E206" s="69" t="n">
        <f aca="false">IF($B206&gt;Input!$G$28,0,Input!$G$24*(1+Input!$G$26/100)^(DATEDIF(Input!$C$7,$B206,"Y")))</f>
        <v>6863.92852545306</v>
      </c>
      <c r="F206" s="69" t="n">
        <f aca="false">-1*($E206*(Input!$C$11/100))</f>
        <v>-425.56356857809</v>
      </c>
      <c r="G206" s="69" t="n">
        <f aca="false">-1*($E206*(Input!$C$12/100))</f>
        <v>-99.5269636190694</v>
      </c>
      <c r="H206" s="69" t="n">
        <f aca="false">IF($B206&gt;Input!$G$28,2*(Input!$G$27*(1+Input!$C$14/100)^(DATEDIF(Input!$C$7,$B206,"Y"))),(Input!$G$27*(1+Input!$C$14/100)^(DATEDIF(Input!$C$7,$B206,"Y"))))</f>
        <v>-317.113497875931</v>
      </c>
      <c r="I206" s="69" t="n">
        <f aca="false">IF($B206&gt;Input!$G$28,0,IF($E206*(Input!$G$32/100)&gt;(Input!$C$13/12),-1*(Input!$C$13/12),-1*$E206*(Input!$G$32/100)))</f>
        <v>-274.557141018122</v>
      </c>
      <c r="J206" s="69" t="n">
        <f aca="false">IF($B206&gt;Input!$G$28,0,(-1)*($E206+$H206+$I206)*(Input!$C$9/100))</f>
        <v>-627.225788655901</v>
      </c>
      <c r="K206" s="69" t="n">
        <f aca="false">IF($B206&gt;Input!$G$28,0,(-1)*($E206+$H206+$I206)*(Input!$C$10/100))</f>
        <v>-308.595088018703</v>
      </c>
      <c r="L206" s="69" t="n">
        <f aca="false">$E206+$F206+$G206+$H206+$I206+$J206+$K206</f>
        <v>4811.34647768724</v>
      </c>
    </row>
    <row r="207" customFormat="false" ht="12.8" hidden="false" customHeight="false" outlineLevel="0" collapsed="false">
      <c r="A207" s="67" t="n">
        <v>203</v>
      </c>
      <c r="B207" s="68" t="n">
        <f aca="false">EOMONTH(Input!$C$7,A207)</f>
        <v>49095</v>
      </c>
      <c r="C207" s="67" t="n">
        <f aca="false">DATEDIF(Input!$G$23,$B207,"Y")</f>
        <v>55</v>
      </c>
      <c r="E207" s="69" t="n">
        <f aca="false">IF($B207&gt;Input!$G$28,0,Input!$G$24*(1+Input!$G$26/100)^(DATEDIF(Input!$C$7,$B207,"Y")))</f>
        <v>6863.92852545306</v>
      </c>
      <c r="F207" s="69" t="n">
        <f aca="false">-1*($E207*(Input!$C$11/100))</f>
        <v>-425.56356857809</v>
      </c>
      <c r="G207" s="69" t="n">
        <f aca="false">-1*($E207*(Input!$C$12/100))</f>
        <v>-99.5269636190694</v>
      </c>
      <c r="H207" s="69" t="n">
        <f aca="false">IF($B207&gt;Input!$G$28,2*(Input!$G$27*(1+Input!$C$14/100)^(DATEDIF(Input!$C$7,$B207,"Y"))),(Input!$G$27*(1+Input!$C$14/100)^(DATEDIF(Input!$C$7,$B207,"Y"))))</f>
        <v>-317.113497875931</v>
      </c>
      <c r="I207" s="69" t="n">
        <f aca="false">IF($B207&gt;Input!$G$28,0,IF($E207*(Input!$G$32/100)&gt;(Input!$C$13/12),-1*(Input!$C$13/12),-1*$E207*(Input!$G$32/100)))</f>
        <v>-274.557141018122</v>
      </c>
      <c r="J207" s="69" t="n">
        <f aca="false">IF($B207&gt;Input!$G$28,0,(-1)*($E207+$H207+$I207)*(Input!$C$9/100))</f>
        <v>-627.225788655901</v>
      </c>
      <c r="K207" s="69" t="n">
        <f aca="false">IF($B207&gt;Input!$G$28,0,(-1)*($E207+$H207+$I207)*(Input!$C$10/100))</f>
        <v>-308.595088018703</v>
      </c>
      <c r="L207" s="69" t="n">
        <f aca="false">$E207+$F207+$G207+$H207+$I207+$J207+$K207</f>
        <v>4811.34647768724</v>
      </c>
    </row>
    <row r="208" customFormat="false" ht="12.8" hidden="false" customHeight="false" outlineLevel="0" collapsed="false">
      <c r="A208" s="67" t="n">
        <v>204</v>
      </c>
      <c r="B208" s="68" t="n">
        <f aca="false">EOMONTH(Input!$C$7,A208)</f>
        <v>49125</v>
      </c>
      <c r="C208" s="67" t="n">
        <f aca="false">DATEDIF(Input!$G$23,$B208,"Y")</f>
        <v>55</v>
      </c>
      <c r="E208" s="69" t="n">
        <f aca="false">IF($B208&gt;Input!$G$28,0,Input!$G$24*(1+Input!$G$26/100)^(DATEDIF(Input!$C$7,$B208,"Y")))</f>
        <v>7001.20709596212</v>
      </c>
      <c r="F208" s="69" t="n">
        <f aca="false">-1*($E208*(Input!$C$11/100))</f>
        <v>-434.074839949652</v>
      </c>
      <c r="G208" s="69" t="n">
        <f aca="false">-1*($E208*(Input!$C$12/100))</f>
        <v>-101.517502891451</v>
      </c>
      <c r="H208" s="69" t="n">
        <f aca="false">IF($B208&gt;Input!$G$28,2*(Input!$G$27*(1+Input!$C$14/100)^(DATEDIF(Input!$C$7,$B208,"Y"))),(Input!$G$27*(1+Input!$C$14/100)^(DATEDIF(Input!$C$7,$B208,"Y"))))</f>
        <v>-323.45576783345</v>
      </c>
      <c r="I208" s="69" t="n">
        <f aca="false">IF($B208&gt;Input!$G$28,0,IF($E208*(Input!$G$32/100)&gt;(Input!$C$13/12),-1*(Input!$C$13/12),-1*$E208*(Input!$G$32/100)))</f>
        <v>-280.048283838485</v>
      </c>
      <c r="J208" s="69" t="n">
        <f aca="false">IF($B208&gt;Input!$G$28,0,(-1)*($E208+$H208+$I208)*(Input!$C$9/100))</f>
        <v>-639.770304429019</v>
      </c>
      <c r="K208" s="69" t="n">
        <f aca="false">IF($B208&gt;Input!$G$28,0,(-1)*($E208+$H208+$I208)*(Input!$C$10/100))</f>
        <v>-314.766989779077</v>
      </c>
      <c r="L208" s="69" t="n">
        <f aca="false">$E208+$F208+$G208+$H208+$I208+$J208+$K208</f>
        <v>4907.57340724099</v>
      </c>
    </row>
    <row r="209" customFormat="false" ht="12.8" hidden="false" customHeight="false" outlineLevel="0" collapsed="false">
      <c r="A209" s="67" t="n">
        <v>205</v>
      </c>
      <c r="B209" s="68" t="n">
        <f aca="false">EOMONTH(Input!$C$7,A209)</f>
        <v>49156</v>
      </c>
      <c r="C209" s="67" t="n">
        <f aca="false">DATEDIF(Input!$G$23,$B209,"Y")</f>
        <v>55</v>
      </c>
      <c r="E209" s="69" t="n">
        <f aca="false">IF($B209&gt;Input!$G$28,0,Input!$G$24*(1+Input!$G$26/100)^(DATEDIF(Input!$C$7,$B209,"Y")))</f>
        <v>7001.20709596212</v>
      </c>
      <c r="F209" s="69" t="n">
        <f aca="false">-1*($E209*(Input!$C$11/100))</f>
        <v>-434.074839949652</v>
      </c>
      <c r="G209" s="69" t="n">
        <f aca="false">-1*($E209*(Input!$C$12/100))</f>
        <v>-101.517502891451</v>
      </c>
      <c r="H209" s="69" t="n">
        <f aca="false">IF($B209&gt;Input!$G$28,2*(Input!$G$27*(1+Input!$C$14/100)^(DATEDIF(Input!$C$7,$B209,"Y"))),(Input!$G$27*(1+Input!$C$14/100)^(DATEDIF(Input!$C$7,$B209,"Y"))))</f>
        <v>-323.45576783345</v>
      </c>
      <c r="I209" s="69" t="n">
        <f aca="false">IF($B209&gt;Input!$G$28,0,IF($E209*(Input!$G$32/100)&gt;(Input!$C$13/12),-1*(Input!$C$13/12),-1*$E209*(Input!$G$32/100)))</f>
        <v>-280.048283838485</v>
      </c>
      <c r="J209" s="69" t="n">
        <f aca="false">IF($B209&gt;Input!$G$28,0,(-1)*($E209+$H209+$I209)*(Input!$C$9/100))</f>
        <v>-639.770304429019</v>
      </c>
      <c r="K209" s="69" t="n">
        <f aca="false">IF($B209&gt;Input!$G$28,0,(-1)*($E209+$H209+$I209)*(Input!$C$10/100))</f>
        <v>-314.766989779077</v>
      </c>
      <c r="L209" s="69" t="n">
        <f aca="false">$E209+$F209+$G209+$H209+$I209+$J209+$K209</f>
        <v>4907.57340724099</v>
      </c>
    </row>
    <row r="210" customFormat="false" ht="12.8" hidden="false" customHeight="false" outlineLevel="0" collapsed="false">
      <c r="A210" s="67" t="n">
        <v>206</v>
      </c>
      <c r="B210" s="68" t="n">
        <f aca="false">EOMONTH(Input!$C$7,A210)</f>
        <v>49187</v>
      </c>
      <c r="C210" s="67" t="n">
        <f aca="false">DATEDIF(Input!$G$23,$B210,"Y")</f>
        <v>55</v>
      </c>
      <c r="E210" s="69" t="n">
        <f aca="false">IF($B210&gt;Input!$G$28,0,Input!$G$24*(1+Input!$G$26/100)^(DATEDIF(Input!$C$7,$B210,"Y")))</f>
        <v>7001.20709596212</v>
      </c>
      <c r="F210" s="69" t="n">
        <f aca="false">-1*($E210*(Input!$C$11/100))</f>
        <v>-434.074839949652</v>
      </c>
      <c r="G210" s="69" t="n">
        <f aca="false">-1*($E210*(Input!$C$12/100))</f>
        <v>-101.517502891451</v>
      </c>
      <c r="H210" s="69" t="n">
        <f aca="false">IF($B210&gt;Input!$G$28,2*(Input!$G$27*(1+Input!$C$14/100)^(DATEDIF(Input!$C$7,$B210,"Y"))),(Input!$G$27*(1+Input!$C$14/100)^(DATEDIF(Input!$C$7,$B210,"Y"))))</f>
        <v>-323.45576783345</v>
      </c>
      <c r="I210" s="69" t="n">
        <f aca="false">IF($B210&gt;Input!$G$28,0,IF($E210*(Input!$G$32/100)&gt;(Input!$C$13/12),-1*(Input!$C$13/12),-1*$E210*(Input!$G$32/100)))</f>
        <v>-280.048283838485</v>
      </c>
      <c r="J210" s="69" t="n">
        <f aca="false">IF($B210&gt;Input!$G$28,0,(-1)*($E210+$H210+$I210)*(Input!$C$9/100))</f>
        <v>-639.770304429019</v>
      </c>
      <c r="K210" s="69" t="n">
        <f aca="false">IF($B210&gt;Input!$G$28,0,(-1)*($E210+$H210+$I210)*(Input!$C$10/100))</f>
        <v>-314.766989779077</v>
      </c>
      <c r="L210" s="69" t="n">
        <f aca="false">$E210+$F210+$G210+$H210+$I210+$J210+$K210</f>
        <v>4907.57340724099</v>
      </c>
    </row>
    <row r="211" customFormat="false" ht="12.8" hidden="false" customHeight="false" outlineLevel="0" collapsed="false">
      <c r="A211" s="67" t="n">
        <v>207</v>
      </c>
      <c r="B211" s="68" t="n">
        <f aca="false">EOMONTH(Input!$C$7,A211)</f>
        <v>49217</v>
      </c>
      <c r="C211" s="67" t="n">
        <f aca="false">DATEDIF(Input!$G$23,$B211,"Y")</f>
        <v>55</v>
      </c>
      <c r="E211" s="69" t="n">
        <f aca="false">IF($B211&gt;Input!$G$28,0,Input!$G$24*(1+Input!$G$26/100)^(DATEDIF(Input!$C$7,$B211,"Y")))</f>
        <v>7001.20709596212</v>
      </c>
      <c r="F211" s="69" t="n">
        <f aca="false">-1*($E211*(Input!$C$11/100))</f>
        <v>-434.074839949652</v>
      </c>
      <c r="G211" s="69" t="n">
        <f aca="false">-1*($E211*(Input!$C$12/100))</f>
        <v>-101.517502891451</v>
      </c>
      <c r="H211" s="69" t="n">
        <f aca="false">IF($B211&gt;Input!$G$28,2*(Input!$G$27*(1+Input!$C$14/100)^(DATEDIF(Input!$C$7,$B211,"Y"))),(Input!$G$27*(1+Input!$C$14/100)^(DATEDIF(Input!$C$7,$B211,"Y"))))</f>
        <v>-323.45576783345</v>
      </c>
      <c r="I211" s="69" t="n">
        <f aca="false">IF($B211&gt;Input!$G$28,0,IF($E211*(Input!$G$32/100)&gt;(Input!$C$13/12),-1*(Input!$C$13/12),-1*$E211*(Input!$G$32/100)))</f>
        <v>-280.048283838485</v>
      </c>
      <c r="J211" s="69" t="n">
        <f aca="false">IF($B211&gt;Input!$G$28,0,(-1)*($E211+$H211+$I211)*(Input!$C$9/100))</f>
        <v>-639.770304429019</v>
      </c>
      <c r="K211" s="69" t="n">
        <f aca="false">IF($B211&gt;Input!$G$28,0,(-1)*($E211+$H211+$I211)*(Input!$C$10/100))</f>
        <v>-314.766989779077</v>
      </c>
      <c r="L211" s="69" t="n">
        <f aca="false">$E211+$F211+$G211+$H211+$I211+$J211+$K211</f>
        <v>4907.57340724099</v>
      </c>
    </row>
    <row r="212" customFormat="false" ht="12.8" hidden="false" customHeight="false" outlineLevel="0" collapsed="false">
      <c r="A212" s="67" t="n">
        <v>208</v>
      </c>
      <c r="B212" s="68" t="n">
        <f aca="false">EOMONTH(Input!$C$7,A212)</f>
        <v>49248</v>
      </c>
      <c r="C212" s="67" t="n">
        <f aca="false">DATEDIF(Input!$G$23,$B212,"Y")</f>
        <v>56</v>
      </c>
      <c r="E212" s="69" t="n">
        <f aca="false">IF($B212&gt;Input!$G$28,0,Input!$G$24*(1+Input!$G$26/100)^(DATEDIF(Input!$C$7,$B212,"Y")))</f>
        <v>7001.20709596212</v>
      </c>
      <c r="F212" s="69" t="n">
        <f aca="false">-1*($E212*(Input!$C$11/100))</f>
        <v>-434.074839949652</v>
      </c>
      <c r="G212" s="69" t="n">
        <f aca="false">-1*($E212*(Input!$C$12/100))</f>
        <v>-101.517502891451</v>
      </c>
      <c r="H212" s="69" t="n">
        <f aca="false">IF($B212&gt;Input!$G$28,2*(Input!$G$27*(1+Input!$C$14/100)^(DATEDIF(Input!$C$7,$B212,"Y"))),(Input!$G$27*(1+Input!$C$14/100)^(DATEDIF(Input!$C$7,$B212,"Y"))))</f>
        <v>-323.45576783345</v>
      </c>
      <c r="I212" s="69" t="n">
        <f aca="false">IF($B212&gt;Input!$G$28,0,IF($E212*(Input!$G$32/100)&gt;(Input!$C$13/12),-1*(Input!$C$13/12),-1*$E212*(Input!$G$32/100)))</f>
        <v>-280.048283838485</v>
      </c>
      <c r="J212" s="69" t="n">
        <f aca="false">IF($B212&gt;Input!$G$28,0,(-1)*($E212+$H212+$I212)*(Input!$C$9/100))</f>
        <v>-639.770304429019</v>
      </c>
      <c r="K212" s="69" t="n">
        <f aca="false">IF($B212&gt;Input!$G$28,0,(-1)*($E212+$H212+$I212)*(Input!$C$10/100))</f>
        <v>-314.766989779077</v>
      </c>
      <c r="L212" s="69" t="n">
        <f aca="false">$E212+$F212+$G212+$H212+$I212+$J212+$K212</f>
        <v>4907.57340724099</v>
      </c>
    </row>
    <row r="213" customFormat="false" ht="12.8" hidden="false" customHeight="false" outlineLevel="0" collapsed="false">
      <c r="A213" s="67" t="n">
        <v>209</v>
      </c>
      <c r="B213" s="68" t="n">
        <f aca="false">EOMONTH(Input!$C$7,A213)</f>
        <v>49278</v>
      </c>
      <c r="C213" s="67" t="n">
        <f aca="false">DATEDIF(Input!$G$23,$B213,"Y")</f>
        <v>56</v>
      </c>
      <c r="E213" s="69" t="n">
        <f aca="false">IF($B213&gt;Input!$G$28,0,Input!$G$24*(1+Input!$G$26/100)^(DATEDIF(Input!$C$7,$B213,"Y")))</f>
        <v>7001.20709596212</v>
      </c>
      <c r="F213" s="69" t="n">
        <f aca="false">-1*($E213*(Input!$C$11/100))</f>
        <v>-434.074839949652</v>
      </c>
      <c r="G213" s="69" t="n">
        <f aca="false">-1*($E213*(Input!$C$12/100))</f>
        <v>-101.517502891451</v>
      </c>
      <c r="H213" s="69" t="n">
        <f aca="false">IF($B213&gt;Input!$G$28,2*(Input!$G$27*(1+Input!$C$14/100)^(DATEDIF(Input!$C$7,$B213,"Y"))),(Input!$G$27*(1+Input!$C$14/100)^(DATEDIF(Input!$C$7,$B213,"Y"))))</f>
        <v>-323.45576783345</v>
      </c>
      <c r="I213" s="69" t="n">
        <f aca="false">IF($B213&gt;Input!$G$28,0,IF($E213*(Input!$G$32/100)&gt;(Input!$C$13/12),-1*(Input!$C$13/12),-1*$E213*(Input!$G$32/100)))</f>
        <v>-280.048283838485</v>
      </c>
      <c r="J213" s="69" t="n">
        <f aca="false">IF($B213&gt;Input!$G$28,0,(-1)*($E213+$H213+$I213)*(Input!$C$9/100))</f>
        <v>-639.770304429019</v>
      </c>
      <c r="K213" s="69" t="n">
        <f aca="false">IF($B213&gt;Input!$G$28,0,(-1)*($E213+$H213+$I213)*(Input!$C$10/100))</f>
        <v>-314.766989779077</v>
      </c>
      <c r="L213" s="69" t="n">
        <f aca="false">$E213+$F213+$G213+$H213+$I213+$J213+$K213</f>
        <v>4907.57340724099</v>
      </c>
    </row>
    <row r="214" customFormat="false" ht="12.8" hidden="false" customHeight="false" outlineLevel="0" collapsed="false">
      <c r="A214" s="67" t="n">
        <v>210</v>
      </c>
      <c r="B214" s="68" t="n">
        <f aca="false">EOMONTH(Input!$C$7,A214)</f>
        <v>49309</v>
      </c>
      <c r="C214" s="67" t="n">
        <f aca="false">DATEDIF(Input!$G$23,$B214,"Y")</f>
        <v>56</v>
      </c>
      <c r="E214" s="69" t="n">
        <f aca="false">IF($B214&gt;Input!$G$28,0,Input!$G$24*(1+Input!$G$26/100)^(DATEDIF(Input!$C$7,$B214,"Y")))</f>
        <v>7001.20709596212</v>
      </c>
      <c r="F214" s="69" t="n">
        <f aca="false">-1*($E214*(Input!$C$11/100))</f>
        <v>-434.074839949652</v>
      </c>
      <c r="G214" s="69" t="n">
        <f aca="false">-1*($E214*(Input!$C$12/100))</f>
        <v>-101.517502891451</v>
      </c>
      <c r="H214" s="69" t="n">
        <f aca="false">IF($B214&gt;Input!$G$28,2*(Input!$G$27*(1+Input!$C$14/100)^(DATEDIF(Input!$C$7,$B214,"Y"))),(Input!$G$27*(1+Input!$C$14/100)^(DATEDIF(Input!$C$7,$B214,"Y"))))</f>
        <v>-323.45576783345</v>
      </c>
      <c r="I214" s="69" t="n">
        <f aca="false">IF($B214&gt;Input!$G$28,0,IF($E214*(Input!$G$32/100)&gt;(Input!$C$13/12),-1*(Input!$C$13/12),-1*$E214*(Input!$G$32/100)))</f>
        <v>-280.048283838485</v>
      </c>
      <c r="J214" s="69" t="n">
        <f aca="false">IF($B214&gt;Input!$G$28,0,(-1)*($E214+$H214+$I214)*(Input!$C$9/100))</f>
        <v>-639.770304429019</v>
      </c>
      <c r="K214" s="69" t="n">
        <f aca="false">IF($B214&gt;Input!$G$28,0,(-1)*($E214+$H214+$I214)*(Input!$C$10/100))</f>
        <v>-314.766989779077</v>
      </c>
      <c r="L214" s="69" t="n">
        <f aca="false">$E214+$F214+$G214+$H214+$I214+$J214+$K214</f>
        <v>4907.57340724099</v>
      </c>
    </row>
    <row r="215" customFormat="false" ht="12.8" hidden="false" customHeight="false" outlineLevel="0" collapsed="false">
      <c r="A215" s="67" t="n">
        <v>211</v>
      </c>
      <c r="B215" s="68" t="n">
        <f aca="false">EOMONTH(Input!$C$7,A215)</f>
        <v>49340</v>
      </c>
      <c r="C215" s="67" t="n">
        <f aca="false">DATEDIF(Input!$G$23,$B215,"Y")</f>
        <v>56</v>
      </c>
      <c r="E215" s="69" t="n">
        <f aca="false">IF($B215&gt;Input!$G$28,0,Input!$G$24*(1+Input!$G$26/100)^(DATEDIF(Input!$C$7,$B215,"Y")))</f>
        <v>7001.20709596212</v>
      </c>
      <c r="F215" s="69" t="n">
        <f aca="false">-1*($E215*(Input!$C$11/100))</f>
        <v>-434.074839949652</v>
      </c>
      <c r="G215" s="69" t="n">
        <f aca="false">-1*($E215*(Input!$C$12/100))</f>
        <v>-101.517502891451</v>
      </c>
      <c r="H215" s="69" t="n">
        <f aca="false">IF($B215&gt;Input!$G$28,2*(Input!$G$27*(1+Input!$C$14/100)^(DATEDIF(Input!$C$7,$B215,"Y"))),(Input!$G$27*(1+Input!$C$14/100)^(DATEDIF(Input!$C$7,$B215,"Y"))))</f>
        <v>-323.45576783345</v>
      </c>
      <c r="I215" s="69" t="n">
        <f aca="false">IF($B215&gt;Input!$G$28,0,IF($E215*(Input!$G$32/100)&gt;(Input!$C$13/12),-1*(Input!$C$13/12),-1*$E215*(Input!$G$32/100)))</f>
        <v>-280.048283838485</v>
      </c>
      <c r="J215" s="69" t="n">
        <f aca="false">IF($B215&gt;Input!$G$28,0,(-1)*($E215+$H215+$I215)*(Input!$C$9/100))</f>
        <v>-639.770304429019</v>
      </c>
      <c r="K215" s="69" t="n">
        <f aca="false">IF($B215&gt;Input!$G$28,0,(-1)*($E215+$H215+$I215)*(Input!$C$10/100))</f>
        <v>-314.766989779077</v>
      </c>
      <c r="L215" s="69" t="n">
        <f aca="false">$E215+$F215+$G215+$H215+$I215+$J215+$K215</f>
        <v>4907.57340724099</v>
      </c>
    </row>
    <row r="216" customFormat="false" ht="12.8" hidden="false" customHeight="false" outlineLevel="0" collapsed="false">
      <c r="A216" s="67" t="n">
        <v>212</v>
      </c>
      <c r="B216" s="68" t="n">
        <f aca="false">EOMONTH(Input!$C$7,A216)</f>
        <v>49368</v>
      </c>
      <c r="C216" s="67" t="n">
        <f aca="false">DATEDIF(Input!$G$23,$B216,"Y")</f>
        <v>56</v>
      </c>
      <c r="E216" s="69" t="n">
        <f aca="false">IF($B216&gt;Input!$G$28,0,Input!$G$24*(1+Input!$G$26/100)^(DATEDIF(Input!$C$7,$B216,"Y")))</f>
        <v>7001.20709596212</v>
      </c>
      <c r="F216" s="69" t="n">
        <f aca="false">-1*($E216*(Input!$C$11/100))</f>
        <v>-434.074839949652</v>
      </c>
      <c r="G216" s="69" t="n">
        <f aca="false">-1*($E216*(Input!$C$12/100))</f>
        <v>-101.517502891451</v>
      </c>
      <c r="H216" s="69" t="n">
        <f aca="false">IF($B216&gt;Input!$G$28,2*(Input!$G$27*(1+Input!$C$14/100)^(DATEDIF(Input!$C$7,$B216,"Y"))),(Input!$G$27*(1+Input!$C$14/100)^(DATEDIF(Input!$C$7,$B216,"Y"))))</f>
        <v>-323.45576783345</v>
      </c>
      <c r="I216" s="69" t="n">
        <f aca="false">IF($B216&gt;Input!$G$28,0,IF($E216*(Input!$G$32/100)&gt;(Input!$C$13/12),-1*(Input!$C$13/12),-1*$E216*(Input!$G$32/100)))</f>
        <v>-280.048283838485</v>
      </c>
      <c r="J216" s="69" t="n">
        <f aca="false">IF($B216&gt;Input!$G$28,0,(-1)*($E216+$H216+$I216)*(Input!$C$9/100))</f>
        <v>-639.770304429019</v>
      </c>
      <c r="K216" s="69" t="n">
        <f aca="false">IF($B216&gt;Input!$G$28,0,(-1)*($E216+$H216+$I216)*(Input!$C$10/100))</f>
        <v>-314.766989779077</v>
      </c>
      <c r="L216" s="69" t="n">
        <f aca="false">$E216+$F216+$G216+$H216+$I216+$J216+$K216</f>
        <v>4907.57340724099</v>
      </c>
    </row>
    <row r="217" customFormat="false" ht="12.8" hidden="false" customHeight="false" outlineLevel="0" collapsed="false">
      <c r="A217" s="67" t="n">
        <v>213</v>
      </c>
      <c r="B217" s="68" t="n">
        <f aca="false">EOMONTH(Input!$C$7,A217)</f>
        <v>49399</v>
      </c>
      <c r="C217" s="67" t="n">
        <f aca="false">DATEDIF(Input!$G$23,$B217,"Y")</f>
        <v>56</v>
      </c>
      <c r="E217" s="69" t="n">
        <f aca="false">IF($B217&gt;Input!$G$28,0,Input!$G$24*(1+Input!$G$26/100)^(DATEDIF(Input!$C$7,$B217,"Y")))</f>
        <v>7001.20709596212</v>
      </c>
      <c r="F217" s="69" t="n">
        <f aca="false">-1*($E217*(Input!$C$11/100))</f>
        <v>-434.074839949652</v>
      </c>
      <c r="G217" s="69" t="n">
        <f aca="false">-1*($E217*(Input!$C$12/100))</f>
        <v>-101.517502891451</v>
      </c>
      <c r="H217" s="69" t="n">
        <f aca="false">IF($B217&gt;Input!$G$28,2*(Input!$G$27*(1+Input!$C$14/100)^(DATEDIF(Input!$C$7,$B217,"Y"))),(Input!$G$27*(1+Input!$C$14/100)^(DATEDIF(Input!$C$7,$B217,"Y"))))</f>
        <v>-323.45576783345</v>
      </c>
      <c r="I217" s="69" t="n">
        <f aca="false">IF($B217&gt;Input!$G$28,0,IF($E217*(Input!$G$32/100)&gt;(Input!$C$13/12),-1*(Input!$C$13/12),-1*$E217*(Input!$G$32/100)))</f>
        <v>-280.048283838485</v>
      </c>
      <c r="J217" s="69" t="n">
        <f aca="false">IF($B217&gt;Input!$G$28,0,(-1)*($E217+$H217+$I217)*(Input!$C$9/100))</f>
        <v>-639.770304429019</v>
      </c>
      <c r="K217" s="69" t="n">
        <f aca="false">IF($B217&gt;Input!$G$28,0,(-1)*($E217+$H217+$I217)*(Input!$C$10/100))</f>
        <v>-314.766989779077</v>
      </c>
      <c r="L217" s="69" t="n">
        <f aca="false">$E217+$F217+$G217+$H217+$I217+$J217+$K217</f>
        <v>4907.57340724099</v>
      </c>
    </row>
    <row r="218" customFormat="false" ht="12.8" hidden="false" customHeight="false" outlineLevel="0" collapsed="false">
      <c r="A218" s="67" t="n">
        <v>214</v>
      </c>
      <c r="B218" s="68" t="n">
        <f aca="false">EOMONTH(Input!$C$7,A218)</f>
        <v>49429</v>
      </c>
      <c r="C218" s="67" t="n">
        <f aca="false">DATEDIF(Input!$G$23,$B218,"Y")</f>
        <v>56</v>
      </c>
      <c r="E218" s="69" t="n">
        <f aca="false">IF($B218&gt;Input!$G$28,0,Input!$G$24*(1+Input!$G$26/100)^(DATEDIF(Input!$C$7,$B218,"Y")))</f>
        <v>7001.20709596212</v>
      </c>
      <c r="F218" s="69" t="n">
        <f aca="false">-1*($E218*(Input!$C$11/100))</f>
        <v>-434.074839949652</v>
      </c>
      <c r="G218" s="69" t="n">
        <f aca="false">-1*($E218*(Input!$C$12/100))</f>
        <v>-101.517502891451</v>
      </c>
      <c r="H218" s="69" t="n">
        <f aca="false">IF($B218&gt;Input!$G$28,2*(Input!$G$27*(1+Input!$C$14/100)^(DATEDIF(Input!$C$7,$B218,"Y"))),(Input!$G$27*(1+Input!$C$14/100)^(DATEDIF(Input!$C$7,$B218,"Y"))))</f>
        <v>-323.45576783345</v>
      </c>
      <c r="I218" s="69" t="n">
        <f aca="false">IF($B218&gt;Input!$G$28,0,IF($E218*(Input!$G$32/100)&gt;(Input!$C$13/12),-1*(Input!$C$13/12),-1*$E218*(Input!$G$32/100)))</f>
        <v>-280.048283838485</v>
      </c>
      <c r="J218" s="69" t="n">
        <f aca="false">IF($B218&gt;Input!$G$28,0,(-1)*($E218+$H218+$I218)*(Input!$C$9/100))</f>
        <v>-639.770304429019</v>
      </c>
      <c r="K218" s="69" t="n">
        <f aca="false">IF($B218&gt;Input!$G$28,0,(-1)*($E218+$H218+$I218)*(Input!$C$10/100))</f>
        <v>-314.766989779077</v>
      </c>
      <c r="L218" s="69" t="n">
        <f aca="false">$E218+$F218+$G218+$H218+$I218+$J218+$K218</f>
        <v>4907.57340724099</v>
      </c>
    </row>
    <row r="219" customFormat="false" ht="12.8" hidden="false" customHeight="false" outlineLevel="0" collapsed="false">
      <c r="A219" s="67" t="n">
        <v>215</v>
      </c>
      <c r="B219" s="68" t="n">
        <f aca="false">EOMONTH(Input!$C$7,A219)</f>
        <v>49460</v>
      </c>
      <c r="C219" s="67" t="n">
        <f aca="false">DATEDIF(Input!$G$23,$B219,"Y")</f>
        <v>56</v>
      </c>
      <c r="E219" s="69" t="n">
        <f aca="false">IF($B219&gt;Input!$G$28,0,Input!$G$24*(1+Input!$G$26/100)^(DATEDIF(Input!$C$7,$B219,"Y")))</f>
        <v>7001.20709596212</v>
      </c>
      <c r="F219" s="69" t="n">
        <f aca="false">-1*($E219*(Input!$C$11/100))</f>
        <v>-434.074839949652</v>
      </c>
      <c r="G219" s="69" t="n">
        <f aca="false">-1*($E219*(Input!$C$12/100))</f>
        <v>-101.517502891451</v>
      </c>
      <c r="H219" s="69" t="n">
        <f aca="false">IF($B219&gt;Input!$G$28,2*(Input!$G$27*(1+Input!$C$14/100)^(DATEDIF(Input!$C$7,$B219,"Y"))),(Input!$G$27*(1+Input!$C$14/100)^(DATEDIF(Input!$C$7,$B219,"Y"))))</f>
        <v>-323.45576783345</v>
      </c>
      <c r="I219" s="69" t="n">
        <f aca="false">IF($B219&gt;Input!$G$28,0,IF($E219*(Input!$G$32/100)&gt;(Input!$C$13/12),-1*(Input!$C$13/12),-1*$E219*(Input!$G$32/100)))</f>
        <v>-280.048283838485</v>
      </c>
      <c r="J219" s="69" t="n">
        <f aca="false">IF($B219&gt;Input!$G$28,0,(-1)*($E219+$H219+$I219)*(Input!$C$9/100))</f>
        <v>-639.770304429019</v>
      </c>
      <c r="K219" s="69" t="n">
        <f aca="false">IF($B219&gt;Input!$G$28,0,(-1)*($E219+$H219+$I219)*(Input!$C$10/100))</f>
        <v>-314.766989779077</v>
      </c>
      <c r="L219" s="69" t="n">
        <f aca="false">$E219+$F219+$G219+$H219+$I219+$J219+$K219</f>
        <v>4907.57340724099</v>
      </c>
    </row>
    <row r="220" customFormat="false" ht="12.8" hidden="false" customHeight="false" outlineLevel="0" collapsed="false">
      <c r="A220" s="67" t="n">
        <v>216</v>
      </c>
      <c r="B220" s="68" t="n">
        <f aca="false">EOMONTH(Input!$C$7,A220)</f>
        <v>49490</v>
      </c>
      <c r="C220" s="67" t="n">
        <f aca="false">DATEDIF(Input!$G$23,$B220,"Y")</f>
        <v>56</v>
      </c>
      <c r="E220" s="69" t="n">
        <f aca="false">IF($B220&gt;Input!$G$28,0,Input!$G$24*(1+Input!$G$26/100)^(DATEDIF(Input!$C$7,$B220,"Y")))</f>
        <v>7141.23123788137</v>
      </c>
      <c r="F220" s="69" t="n">
        <f aca="false">-1*($E220*(Input!$C$11/100))</f>
        <v>-442.756336748645</v>
      </c>
      <c r="G220" s="69" t="n">
        <f aca="false">-1*($E220*(Input!$C$12/100))</f>
        <v>-103.54785294928</v>
      </c>
      <c r="H220" s="69" t="n">
        <f aca="false">IF($B220&gt;Input!$G$28,2*(Input!$G$27*(1+Input!$C$14/100)^(DATEDIF(Input!$C$7,$B220,"Y"))),(Input!$G$27*(1+Input!$C$14/100)^(DATEDIF(Input!$C$7,$B220,"Y"))))</f>
        <v>-329.924883190119</v>
      </c>
      <c r="I220" s="69" t="n">
        <f aca="false">IF($B220&gt;Input!$G$28,0,IF($E220*(Input!$G$32/100)&gt;(Input!$C$13/12),-1*(Input!$C$13/12),-1*$E220*(Input!$G$32/100)))</f>
        <v>-285.649249515255</v>
      </c>
      <c r="J220" s="69" t="n">
        <f aca="false">IF($B220&gt;Input!$G$28,0,(-1)*($E220+$H220+$I220)*(Input!$C$9/100))</f>
        <v>-652.565710517599</v>
      </c>
      <c r="K220" s="69" t="n">
        <f aca="false">IF($B220&gt;Input!$G$28,0,(-1)*($E220+$H220+$I220)*(Input!$C$10/100))</f>
        <v>-321.062329574659</v>
      </c>
      <c r="L220" s="69" t="n">
        <f aca="false">$E220+$F220+$G220+$H220+$I220+$J220+$K220</f>
        <v>5005.72487538581</v>
      </c>
    </row>
    <row r="221" customFormat="false" ht="12.8" hidden="false" customHeight="false" outlineLevel="0" collapsed="false">
      <c r="A221" s="67" t="n">
        <v>217</v>
      </c>
      <c r="B221" s="68" t="n">
        <f aca="false">EOMONTH(Input!$C$7,A221)</f>
        <v>49521</v>
      </c>
      <c r="C221" s="67" t="n">
        <f aca="false">DATEDIF(Input!$G$23,$B221,"Y")</f>
        <v>56</v>
      </c>
      <c r="E221" s="69" t="n">
        <f aca="false">IF($B221&gt;Input!$G$28,0,Input!$G$24*(1+Input!$G$26/100)^(DATEDIF(Input!$C$7,$B221,"Y")))</f>
        <v>7141.23123788137</v>
      </c>
      <c r="F221" s="69" t="n">
        <f aca="false">-1*($E221*(Input!$C$11/100))</f>
        <v>-442.756336748645</v>
      </c>
      <c r="G221" s="69" t="n">
        <f aca="false">-1*($E221*(Input!$C$12/100))</f>
        <v>-103.54785294928</v>
      </c>
      <c r="H221" s="69" t="n">
        <f aca="false">IF($B221&gt;Input!$G$28,2*(Input!$G$27*(1+Input!$C$14/100)^(DATEDIF(Input!$C$7,$B221,"Y"))),(Input!$G$27*(1+Input!$C$14/100)^(DATEDIF(Input!$C$7,$B221,"Y"))))</f>
        <v>-329.924883190119</v>
      </c>
      <c r="I221" s="69" t="n">
        <f aca="false">IF($B221&gt;Input!$G$28,0,IF($E221*(Input!$G$32/100)&gt;(Input!$C$13/12),-1*(Input!$C$13/12),-1*$E221*(Input!$G$32/100)))</f>
        <v>-285.649249515255</v>
      </c>
      <c r="J221" s="69" t="n">
        <f aca="false">IF($B221&gt;Input!$G$28,0,(-1)*($E221+$H221+$I221)*(Input!$C$9/100))</f>
        <v>-652.565710517599</v>
      </c>
      <c r="K221" s="69" t="n">
        <f aca="false">IF($B221&gt;Input!$G$28,0,(-1)*($E221+$H221+$I221)*(Input!$C$10/100))</f>
        <v>-321.062329574659</v>
      </c>
      <c r="L221" s="69" t="n">
        <f aca="false">$E221+$F221+$G221+$H221+$I221+$J221+$K221</f>
        <v>5005.72487538581</v>
      </c>
    </row>
    <row r="222" customFormat="false" ht="12.8" hidden="false" customHeight="false" outlineLevel="0" collapsed="false">
      <c r="A222" s="67" t="n">
        <v>218</v>
      </c>
      <c r="B222" s="68" t="n">
        <f aca="false">EOMONTH(Input!$C$7,A222)</f>
        <v>49552</v>
      </c>
      <c r="C222" s="67" t="n">
        <f aca="false">DATEDIF(Input!$G$23,$B222,"Y")</f>
        <v>56</v>
      </c>
      <c r="E222" s="69" t="n">
        <f aca="false">IF($B222&gt;Input!$G$28,0,Input!$G$24*(1+Input!$G$26/100)^(DATEDIF(Input!$C$7,$B222,"Y")))</f>
        <v>7141.23123788137</v>
      </c>
      <c r="F222" s="69" t="n">
        <f aca="false">-1*($E222*(Input!$C$11/100))</f>
        <v>-442.756336748645</v>
      </c>
      <c r="G222" s="69" t="n">
        <f aca="false">-1*($E222*(Input!$C$12/100))</f>
        <v>-103.54785294928</v>
      </c>
      <c r="H222" s="69" t="n">
        <f aca="false">IF($B222&gt;Input!$G$28,2*(Input!$G$27*(1+Input!$C$14/100)^(DATEDIF(Input!$C$7,$B222,"Y"))),(Input!$G$27*(1+Input!$C$14/100)^(DATEDIF(Input!$C$7,$B222,"Y"))))</f>
        <v>-329.924883190119</v>
      </c>
      <c r="I222" s="69" t="n">
        <f aca="false">IF($B222&gt;Input!$G$28,0,IF($E222*(Input!$G$32/100)&gt;(Input!$C$13/12),-1*(Input!$C$13/12),-1*$E222*(Input!$G$32/100)))</f>
        <v>-285.649249515255</v>
      </c>
      <c r="J222" s="69" t="n">
        <f aca="false">IF($B222&gt;Input!$G$28,0,(-1)*($E222+$H222+$I222)*(Input!$C$9/100))</f>
        <v>-652.565710517599</v>
      </c>
      <c r="K222" s="69" t="n">
        <f aca="false">IF($B222&gt;Input!$G$28,0,(-1)*($E222+$H222+$I222)*(Input!$C$10/100))</f>
        <v>-321.062329574659</v>
      </c>
      <c r="L222" s="69" t="n">
        <f aca="false">$E222+$F222+$G222+$H222+$I222+$J222+$K222</f>
        <v>5005.72487538581</v>
      </c>
    </row>
    <row r="223" customFormat="false" ht="12.8" hidden="false" customHeight="false" outlineLevel="0" collapsed="false">
      <c r="A223" s="67" t="n">
        <v>219</v>
      </c>
      <c r="B223" s="68" t="n">
        <f aca="false">EOMONTH(Input!$C$7,A223)</f>
        <v>49582</v>
      </c>
      <c r="C223" s="67" t="n">
        <f aca="false">DATEDIF(Input!$G$23,$B223,"Y")</f>
        <v>56</v>
      </c>
      <c r="E223" s="69" t="n">
        <f aca="false">IF($B223&gt;Input!$G$28,0,Input!$G$24*(1+Input!$G$26/100)^(DATEDIF(Input!$C$7,$B223,"Y")))</f>
        <v>7141.23123788137</v>
      </c>
      <c r="F223" s="69" t="n">
        <f aca="false">-1*($E223*(Input!$C$11/100))</f>
        <v>-442.756336748645</v>
      </c>
      <c r="G223" s="69" t="n">
        <f aca="false">-1*($E223*(Input!$C$12/100))</f>
        <v>-103.54785294928</v>
      </c>
      <c r="H223" s="69" t="n">
        <f aca="false">IF($B223&gt;Input!$G$28,2*(Input!$G$27*(1+Input!$C$14/100)^(DATEDIF(Input!$C$7,$B223,"Y"))),(Input!$G$27*(1+Input!$C$14/100)^(DATEDIF(Input!$C$7,$B223,"Y"))))</f>
        <v>-329.924883190119</v>
      </c>
      <c r="I223" s="69" t="n">
        <f aca="false">IF($B223&gt;Input!$G$28,0,IF($E223*(Input!$G$32/100)&gt;(Input!$C$13/12),-1*(Input!$C$13/12),-1*$E223*(Input!$G$32/100)))</f>
        <v>-285.649249515255</v>
      </c>
      <c r="J223" s="69" t="n">
        <f aca="false">IF($B223&gt;Input!$G$28,0,(-1)*($E223+$H223+$I223)*(Input!$C$9/100))</f>
        <v>-652.565710517599</v>
      </c>
      <c r="K223" s="69" t="n">
        <f aca="false">IF($B223&gt;Input!$G$28,0,(-1)*($E223+$H223+$I223)*(Input!$C$10/100))</f>
        <v>-321.062329574659</v>
      </c>
      <c r="L223" s="69" t="n">
        <f aca="false">$E223+$F223+$G223+$H223+$I223+$J223+$K223</f>
        <v>5005.72487538581</v>
      </c>
    </row>
    <row r="224" customFormat="false" ht="12.8" hidden="false" customHeight="false" outlineLevel="0" collapsed="false">
      <c r="A224" s="67" t="n">
        <v>220</v>
      </c>
      <c r="B224" s="68" t="n">
        <f aca="false">EOMONTH(Input!$C$7,A224)</f>
        <v>49613</v>
      </c>
      <c r="C224" s="67" t="n">
        <f aca="false">DATEDIF(Input!$G$23,$B224,"Y")</f>
        <v>57</v>
      </c>
      <c r="E224" s="69" t="n">
        <f aca="false">IF($B224&gt;Input!$G$28,0,Input!$G$24*(1+Input!$G$26/100)^(DATEDIF(Input!$C$7,$B224,"Y")))</f>
        <v>7141.23123788137</v>
      </c>
      <c r="F224" s="69" t="n">
        <f aca="false">-1*($E224*(Input!$C$11/100))</f>
        <v>-442.756336748645</v>
      </c>
      <c r="G224" s="69" t="n">
        <f aca="false">-1*($E224*(Input!$C$12/100))</f>
        <v>-103.54785294928</v>
      </c>
      <c r="H224" s="69" t="n">
        <f aca="false">IF($B224&gt;Input!$G$28,2*(Input!$G$27*(1+Input!$C$14/100)^(DATEDIF(Input!$C$7,$B224,"Y"))),(Input!$G$27*(1+Input!$C$14/100)^(DATEDIF(Input!$C$7,$B224,"Y"))))</f>
        <v>-329.924883190119</v>
      </c>
      <c r="I224" s="69" t="n">
        <f aca="false">IF($B224&gt;Input!$G$28,0,IF($E224*(Input!$G$32/100)&gt;(Input!$C$13/12),-1*(Input!$C$13/12),-1*$E224*(Input!$G$32/100)))</f>
        <v>-285.649249515255</v>
      </c>
      <c r="J224" s="69" t="n">
        <f aca="false">IF($B224&gt;Input!$G$28,0,(-1)*($E224+$H224+$I224)*(Input!$C$9/100))</f>
        <v>-652.565710517599</v>
      </c>
      <c r="K224" s="69" t="n">
        <f aca="false">IF($B224&gt;Input!$G$28,0,(-1)*($E224+$H224+$I224)*(Input!$C$10/100))</f>
        <v>-321.062329574659</v>
      </c>
      <c r="L224" s="69" t="n">
        <f aca="false">$E224+$F224+$G224+$H224+$I224+$J224+$K224</f>
        <v>5005.72487538581</v>
      </c>
    </row>
    <row r="225" customFormat="false" ht="12.8" hidden="false" customHeight="false" outlineLevel="0" collapsed="false">
      <c r="A225" s="67" t="n">
        <v>221</v>
      </c>
      <c r="B225" s="68" t="n">
        <f aca="false">EOMONTH(Input!$C$7,A225)</f>
        <v>49643</v>
      </c>
      <c r="C225" s="67" t="n">
        <f aca="false">DATEDIF(Input!$G$23,$B225,"Y")</f>
        <v>57</v>
      </c>
      <c r="E225" s="69" t="n">
        <f aca="false">IF($B225&gt;Input!$G$28,0,Input!$G$24*(1+Input!$G$26/100)^(DATEDIF(Input!$C$7,$B225,"Y")))</f>
        <v>7141.23123788137</v>
      </c>
      <c r="F225" s="69" t="n">
        <f aca="false">-1*($E225*(Input!$C$11/100))</f>
        <v>-442.756336748645</v>
      </c>
      <c r="G225" s="69" t="n">
        <f aca="false">-1*($E225*(Input!$C$12/100))</f>
        <v>-103.54785294928</v>
      </c>
      <c r="H225" s="69" t="n">
        <f aca="false">IF($B225&gt;Input!$G$28,2*(Input!$G$27*(1+Input!$C$14/100)^(DATEDIF(Input!$C$7,$B225,"Y"))),(Input!$G$27*(1+Input!$C$14/100)^(DATEDIF(Input!$C$7,$B225,"Y"))))</f>
        <v>-329.924883190119</v>
      </c>
      <c r="I225" s="69" t="n">
        <f aca="false">IF($B225&gt;Input!$G$28,0,IF($E225*(Input!$G$32/100)&gt;(Input!$C$13/12),-1*(Input!$C$13/12),-1*$E225*(Input!$G$32/100)))</f>
        <v>-285.649249515255</v>
      </c>
      <c r="J225" s="69" t="n">
        <f aca="false">IF($B225&gt;Input!$G$28,0,(-1)*($E225+$H225+$I225)*(Input!$C$9/100))</f>
        <v>-652.565710517599</v>
      </c>
      <c r="K225" s="69" t="n">
        <f aca="false">IF($B225&gt;Input!$G$28,0,(-1)*($E225+$H225+$I225)*(Input!$C$10/100))</f>
        <v>-321.062329574659</v>
      </c>
      <c r="L225" s="69" t="n">
        <f aca="false">$E225+$F225+$G225+$H225+$I225+$J225+$K225</f>
        <v>5005.72487538581</v>
      </c>
    </row>
    <row r="226" customFormat="false" ht="12.8" hidden="false" customHeight="false" outlineLevel="0" collapsed="false">
      <c r="A226" s="67" t="n">
        <v>222</v>
      </c>
      <c r="B226" s="68" t="n">
        <f aca="false">EOMONTH(Input!$C$7,A226)</f>
        <v>49674</v>
      </c>
      <c r="C226" s="67" t="n">
        <f aca="false">DATEDIF(Input!$G$23,$B226,"Y")</f>
        <v>57</v>
      </c>
      <c r="E226" s="69" t="n">
        <f aca="false">IF($B226&gt;Input!$G$28,0,Input!$G$24*(1+Input!$G$26/100)^(DATEDIF(Input!$C$7,$B226,"Y")))</f>
        <v>7141.23123788137</v>
      </c>
      <c r="F226" s="69" t="n">
        <f aca="false">-1*($E226*(Input!$C$11/100))</f>
        <v>-442.756336748645</v>
      </c>
      <c r="G226" s="69" t="n">
        <f aca="false">-1*($E226*(Input!$C$12/100))</f>
        <v>-103.54785294928</v>
      </c>
      <c r="H226" s="69" t="n">
        <f aca="false">IF($B226&gt;Input!$G$28,2*(Input!$G$27*(1+Input!$C$14/100)^(DATEDIF(Input!$C$7,$B226,"Y"))),(Input!$G$27*(1+Input!$C$14/100)^(DATEDIF(Input!$C$7,$B226,"Y"))))</f>
        <v>-329.924883190119</v>
      </c>
      <c r="I226" s="69" t="n">
        <f aca="false">IF($B226&gt;Input!$G$28,0,IF($E226*(Input!$G$32/100)&gt;(Input!$C$13/12),-1*(Input!$C$13/12),-1*$E226*(Input!$G$32/100)))</f>
        <v>-285.649249515255</v>
      </c>
      <c r="J226" s="69" t="n">
        <f aca="false">IF($B226&gt;Input!$G$28,0,(-1)*($E226+$H226+$I226)*(Input!$C$9/100))</f>
        <v>-652.565710517599</v>
      </c>
      <c r="K226" s="69" t="n">
        <f aca="false">IF($B226&gt;Input!$G$28,0,(-1)*($E226+$H226+$I226)*(Input!$C$10/100))</f>
        <v>-321.062329574659</v>
      </c>
      <c r="L226" s="69" t="n">
        <f aca="false">$E226+$F226+$G226+$H226+$I226+$J226+$K226</f>
        <v>5005.72487538581</v>
      </c>
    </row>
    <row r="227" customFormat="false" ht="12.8" hidden="false" customHeight="false" outlineLevel="0" collapsed="false">
      <c r="A227" s="67" t="n">
        <v>223</v>
      </c>
      <c r="B227" s="68" t="n">
        <f aca="false">EOMONTH(Input!$C$7,A227)</f>
        <v>49705</v>
      </c>
      <c r="C227" s="67" t="n">
        <f aca="false">DATEDIF(Input!$G$23,$B227,"Y")</f>
        <v>57</v>
      </c>
      <c r="E227" s="69" t="n">
        <f aca="false">IF($B227&gt;Input!$G$28,0,Input!$G$24*(1+Input!$G$26/100)^(DATEDIF(Input!$C$7,$B227,"Y")))</f>
        <v>7141.23123788137</v>
      </c>
      <c r="F227" s="69" t="n">
        <f aca="false">-1*($E227*(Input!$C$11/100))</f>
        <v>-442.756336748645</v>
      </c>
      <c r="G227" s="69" t="n">
        <f aca="false">-1*($E227*(Input!$C$12/100))</f>
        <v>-103.54785294928</v>
      </c>
      <c r="H227" s="69" t="n">
        <f aca="false">IF($B227&gt;Input!$G$28,2*(Input!$G$27*(1+Input!$C$14/100)^(DATEDIF(Input!$C$7,$B227,"Y"))),(Input!$G$27*(1+Input!$C$14/100)^(DATEDIF(Input!$C$7,$B227,"Y"))))</f>
        <v>-329.924883190119</v>
      </c>
      <c r="I227" s="69" t="n">
        <f aca="false">IF($B227&gt;Input!$G$28,0,IF($E227*(Input!$G$32/100)&gt;(Input!$C$13/12),-1*(Input!$C$13/12),-1*$E227*(Input!$G$32/100)))</f>
        <v>-285.649249515255</v>
      </c>
      <c r="J227" s="69" t="n">
        <f aca="false">IF($B227&gt;Input!$G$28,0,(-1)*($E227+$H227+$I227)*(Input!$C$9/100))</f>
        <v>-652.565710517599</v>
      </c>
      <c r="K227" s="69" t="n">
        <f aca="false">IF($B227&gt;Input!$G$28,0,(-1)*($E227+$H227+$I227)*(Input!$C$10/100))</f>
        <v>-321.062329574659</v>
      </c>
      <c r="L227" s="69" t="n">
        <f aca="false">$E227+$F227+$G227+$H227+$I227+$J227+$K227</f>
        <v>5005.72487538581</v>
      </c>
    </row>
    <row r="228" customFormat="false" ht="12.8" hidden="false" customHeight="false" outlineLevel="0" collapsed="false">
      <c r="A228" s="67" t="n">
        <v>224</v>
      </c>
      <c r="B228" s="68" t="n">
        <f aca="false">EOMONTH(Input!$C$7,A228)</f>
        <v>49734</v>
      </c>
      <c r="C228" s="67" t="n">
        <f aca="false">DATEDIF(Input!$G$23,$B228,"Y")</f>
        <v>57</v>
      </c>
      <c r="E228" s="69" t="n">
        <f aca="false">IF($B228&gt;Input!$G$28,0,Input!$G$24*(1+Input!$G$26/100)^(DATEDIF(Input!$C$7,$B228,"Y")))</f>
        <v>7141.23123788137</v>
      </c>
      <c r="F228" s="69" t="n">
        <f aca="false">-1*($E228*(Input!$C$11/100))</f>
        <v>-442.756336748645</v>
      </c>
      <c r="G228" s="69" t="n">
        <f aca="false">-1*($E228*(Input!$C$12/100))</f>
        <v>-103.54785294928</v>
      </c>
      <c r="H228" s="69" t="n">
        <f aca="false">IF($B228&gt;Input!$G$28,2*(Input!$G$27*(1+Input!$C$14/100)^(DATEDIF(Input!$C$7,$B228,"Y"))),(Input!$G$27*(1+Input!$C$14/100)^(DATEDIF(Input!$C$7,$B228,"Y"))))</f>
        <v>-329.924883190119</v>
      </c>
      <c r="I228" s="69" t="n">
        <f aca="false">IF($B228&gt;Input!$G$28,0,IF($E228*(Input!$G$32/100)&gt;(Input!$C$13/12),-1*(Input!$C$13/12),-1*$E228*(Input!$G$32/100)))</f>
        <v>-285.649249515255</v>
      </c>
      <c r="J228" s="69" t="n">
        <f aca="false">IF($B228&gt;Input!$G$28,0,(-1)*($E228+$H228+$I228)*(Input!$C$9/100))</f>
        <v>-652.565710517599</v>
      </c>
      <c r="K228" s="69" t="n">
        <f aca="false">IF($B228&gt;Input!$G$28,0,(-1)*($E228+$H228+$I228)*(Input!$C$10/100))</f>
        <v>-321.062329574659</v>
      </c>
      <c r="L228" s="69" t="n">
        <f aca="false">$E228+$F228+$G228+$H228+$I228+$J228+$K228</f>
        <v>5005.72487538581</v>
      </c>
    </row>
    <row r="229" customFormat="false" ht="12.8" hidden="false" customHeight="false" outlineLevel="0" collapsed="false">
      <c r="A229" s="67" t="n">
        <v>225</v>
      </c>
      <c r="B229" s="68" t="n">
        <f aca="false">EOMONTH(Input!$C$7,A229)</f>
        <v>49765</v>
      </c>
      <c r="C229" s="67" t="n">
        <f aca="false">DATEDIF(Input!$G$23,$B229,"Y")</f>
        <v>57</v>
      </c>
      <c r="E229" s="69" t="n">
        <f aca="false">IF($B229&gt;Input!$G$28,0,Input!$G$24*(1+Input!$G$26/100)^(DATEDIF(Input!$C$7,$B229,"Y")))</f>
        <v>7141.23123788137</v>
      </c>
      <c r="F229" s="69" t="n">
        <f aca="false">-1*($E229*(Input!$C$11/100))</f>
        <v>-442.756336748645</v>
      </c>
      <c r="G229" s="69" t="n">
        <f aca="false">-1*($E229*(Input!$C$12/100))</f>
        <v>-103.54785294928</v>
      </c>
      <c r="H229" s="69" t="n">
        <f aca="false">IF($B229&gt;Input!$G$28,2*(Input!$G$27*(1+Input!$C$14/100)^(DATEDIF(Input!$C$7,$B229,"Y"))),(Input!$G$27*(1+Input!$C$14/100)^(DATEDIF(Input!$C$7,$B229,"Y"))))</f>
        <v>-329.924883190119</v>
      </c>
      <c r="I229" s="69" t="n">
        <f aca="false">IF($B229&gt;Input!$G$28,0,IF($E229*(Input!$G$32/100)&gt;(Input!$C$13/12),-1*(Input!$C$13/12),-1*$E229*(Input!$G$32/100)))</f>
        <v>-285.649249515255</v>
      </c>
      <c r="J229" s="69" t="n">
        <f aca="false">IF($B229&gt;Input!$G$28,0,(-1)*($E229+$H229+$I229)*(Input!$C$9/100))</f>
        <v>-652.565710517599</v>
      </c>
      <c r="K229" s="69" t="n">
        <f aca="false">IF($B229&gt;Input!$G$28,0,(-1)*($E229+$H229+$I229)*(Input!$C$10/100))</f>
        <v>-321.062329574659</v>
      </c>
      <c r="L229" s="69" t="n">
        <f aca="false">$E229+$F229+$G229+$H229+$I229+$J229+$K229</f>
        <v>5005.72487538581</v>
      </c>
    </row>
    <row r="230" customFormat="false" ht="12.8" hidden="false" customHeight="false" outlineLevel="0" collapsed="false">
      <c r="A230" s="67" t="n">
        <v>226</v>
      </c>
      <c r="B230" s="68" t="n">
        <f aca="false">EOMONTH(Input!$C$7,A230)</f>
        <v>49795</v>
      </c>
      <c r="C230" s="67" t="n">
        <f aca="false">DATEDIF(Input!$G$23,$B230,"Y")</f>
        <v>57</v>
      </c>
      <c r="E230" s="69" t="n">
        <f aca="false">IF($B230&gt;Input!$G$28,0,Input!$G$24*(1+Input!$G$26/100)^(DATEDIF(Input!$C$7,$B230,"Y")))</f>
        <v>7141.23123788137</v>
      </c>
      <c r="F230" s="69" t="n">
        <f aca="false">-1*($E230*(Input!$C$11/100))</f>
        <v>-442.756336748645</v>
      </c>
      <c r="G230" s="69" t="n">
        <f aca="false">-1*($E230*(Input!$C$12/100))</f>
        <v>-103.54785294928</v>
      </c>
      <c r="H230" s="69" t="n">
        <f aca="false">IF($B230&gt;Input!$G$28,2*(Input!$G$27*(1+Input!$C$14/100)^(DATEDIF(Input!$C$7,$B230,"Y"))),(Input!$G$27*(1+Input!$C$14/100)^(DATEDIF(Input!$C$7,$B230,"Y"))))</f>
        <v>-329.924883190119</v>
      </c>
      <c r="I230" s="69" t="n">
        <f aca="false">IF($B230&gt;Input!$G$28,0,IF($E230*(Input!$G$32/100)&gt;(Input!$C$13/12),-1*(Input!$C$13/12),-1*$E230*(Input!$G$32/100)))</f>
        <v>-285.649249515255</v>
      </c>
      <c r="J230" s="69" t="n">
        <f aca="false">IF($B230&gt;Input!$G$28,0,(-1)*($E230+$H230+$I230)*(Input!$C$9/100))</f>
        <v>-652.565710517599</v>
      </c>
      <c r="K230" s="69" t="n">
        <f aca="false">IF($B230&gt;Input!$G$28,0,(-1)*($E230+$H230+$I230)*(Input!$C$10/100))</f>
        <v>-321.062329574659</v>
      </c>
      <c r="L230" s="69" t="n">
        <f aca="false">$E230+$F230+$G230+$H230+$I230+$J230+$K230</f>
        <v>5005.72487538581</v>
      </c>
    </row>
    <row r="231" customFormat="false" ht="12.8" hidden="false" customHeight="false" outlineLevel="0" collapsed="false">
      <c r="A231" s="67" t="n">
        <v>227</v>
      </c>
      <c r="B231" s="68" t="n">
        <f aca="false">EOMONTH(Input!$C$7,A231)</f>
        <v>49826</v>
      </c>
      <c r="C231" s="67" t="n">
        <f aca="false">DATEDIF(Input!$G$23,$B231,"Y")</f>
        <v>57</v>
      </c>
      <c r="E231" s="69" t="n">
        <f aca="false">IF($B231&gt;Input!$G$28,0,Input!$G$24*(1+Input!$G$26/100)^(DATEDIF(Input!$C$7,$B231,"Y")))</f>
        <v>7141.23123788137</v>
      </c>
      <c r="F231" s="69" t="n">
        <f aca="false">-1*($E231*(Input!$C$11/100))</f>
        <v>-442.756336748645</v>
      </c>
      <c r="G231" s="69" t="n">
        <f aca="false">-1*($E231*(Input!$C$12/100))</f>
        <v>-103.54785294928</v>
      </c>
      <c r="H231" s="69" t="n">
        <f aca="false">IF($B231&gt;Input!$G$28,2*(Input!$G$27*(1+Input!$C$14/100)^(DATEDIF(Input!$C$7,$B231,"Y"))),(Input!$G$27*(1+Input!$C$14/100)^(DATEDIF(Input!$C$7,$B231,"Y"))))</f>
        <v>-329.924883190119</v>
      </c>
      <c r="I231" s="69" t="n">
        <f aca="false">IF($B231&gt;Input!$G$28,0,IF($E231*(Input!$G$32/100)&gt;(Input!$C$13/12),-1*(Input!$C$13/12),-1*$E231*(Input!$G$32/100)))</f>
        <v>-285.649249515255</v>
      </c>
      <c r="J231" s="69" t="n">
        <f aca="false">IF($B231&gt;Input!$G$28,0,(-1)*($E231+$H231+$I231)*(Input!$C$9/100))</f>
        <v>-652.565710517599</v>
      </c>
      <c r="K231" s="69" t="n">
        <f aca="false">IF($B231&gt;Input!$G$28,0,(-1)*($E231+$H231+$I231)*(Input!$C$10/100))</f>
        <v>-321.062329574659</v>
      </c>
      <c r="L231" s="69" t="n">
        <f aca="false">$E231+$F231+$G231+$H231+$I231+$J231+$K231</f>
        <v>5005.72487538581</v>
      </c>
    </row>
    <row r="232" customFormat="false" ht="12.8" hidden="false" customHeight="false" outlineLevel="0" collapsed="false">
      <c r="A232" s="67" t="n">
        <v>228</v>
      </c>
      <c r="B232" s="68" t="n">
        <f aca="false">EOMONTH(Input!$C$7,A232)</f>
        <v>49856</v>
      </c>
      <c r="C232" s="67" t="n">
        <f aca="false">DATEDIF(Input!$G$23,$B232,"Y")</f>
        <v>57</v>
      </c>
      <c r="E232" s="69" t="n">
        <f aca="false">IF($B232&gt;Input!$G$28,0,Input!$G$24*(1+Input!$G$26/100)^(DATEDIF(Input!$C$7,$B232,"Y")))</f>
        <v>7284.05586263899</v>
      </c>
      <c r="F232" s="69" t="n">
        <f aca="false">-1*($E232*(Input!$C$11/100))</f>
        <v>-451.611463483618</v>
      </c>
      <c r="G232" s="69" t="n">
        <f aca="false">-1*($E232*(Input!$C$12/100))</f>
        <v>-105.618810008265</v>
      </c>
      <c r="H232" s="69" t="n">
        <f aca="false">IF($B232&gt;Input!$G$28,2*(Input!$G$27*(1+Input!$C$14/100)^(DATEDIF(Input!$C$7,$B232,"Y"))),(Input!$G$27*(1+Input!$C$14/100)^(DATEDIF(Input!$C$7,$B232,"Y"))))</f>
        <v>-336.523380853922</v>
      </c>
      <c r="I232" s="69" t="n">
        <f aca="false">IF($B232&gt;Input!$G$28,0,IF($E232*(Input!$G$32/100)&gt;(Input!$C$13/12),-1*(Input!$C$13/12),-1*$E232*(Input!$G$32/100)))</f>
        <v>-291.36223450556</v>
      </c>
      <c r="J232" s="69" t="n">
        <f aca="false">IF($B232&gt;Input!$G$28,0,(-1)*($E232+$H232+$I232)*(Input!$C$9/100))</f>
        <v>-665.617024727951</v>
      </c>
      <c r="K232" s="69" t="n">
        <f aca="false">IF($B232&gt;Input!$G$28,0,(-1)*($E232+$H232+$I232)*(Input!$C$10/100))</f>
        <v>-327.483576166152</v>
      </c>
      <c r="L232" s="69" t="n">
        <f aca="false">$E232+$F232+$G232+$H232+$I232+$J232+$K232</f>
        <v>5105.83937289353</v>
      </c>
    </row>
    <row r="233" customFormat="false" ht="12.8" hidden="false" customHeight="false" outlineLevel="0" collapsed="false">
      <c r="A233" s="67" t="n">
        <v>229</v>
      </c>
      <c r="B233" s="68" t="n">
        <f aca="false">EOMONTH(Input!$C$7,A233)</f>
        <v>49887</v>
      </c>
      <c r="C233" s="67" t="n">
        <f aca="false">DATEDIF(Input!$G$23,$B233,"Y")</f>
        <v>57</v>
      </c>
      <c r="E233" s="69" t="n">
        <f aca="false">IF($B233&gt;Input!$G$28,0,Input!$G$24*(1+Input!$G$26/100)^(DATEDIF(Input!$C$7,$B233,"Y")))</f>
        <v>7284.05586263899</v>
      </c>
      <c r="F233" s="69" t="n">
        <f aca="false">-1*($E233*(Input!$C$11/100))</f>
        <v>-451.611463483618</v>
      </c>
      <c r="G233" s="69" t="n">
        <f aca="false">-1*($E233*(Input!$C$12/100))</f>
        <v>-105.618810008265</v>
      </c>
      <c r="H233" s="69" t="n">
        <f aca="false">IF($B233&gt;Input!$G$28,2*(Input!$G$27*(1+Input!$C$14/100)^(DATEDIF(Input!$C$7,$B233,"Y"))),(Input!$G$27*(1+Input!$C$14/100)^(DATEDIF(Input!$C$7,$B233,"Y"))))</f>
        <v>-336.523380853922</v>
      </c>
      <c r="I233" s="69" t="n">
        <f aca="false">IF($B233&gt;Input!$G$28,0,IF($E233*(Input!$G$32/100)&gt;(Input!$C$13/12),-1*(Input!$C$13/12),-1*$E233*(Input!$G$32/100)))</f>
        <v>-291.36223450556</v>
      </c>
      <c r="J233" s="69" t="n">
        <f aca="false">IF($B233&gt;Input!$G$28,0,(-1)*($E233+$H233+$I233)*(Input!$C$9/100))</f>
        <v>-665.617024727951</v>
      </c>
      <c r="K233" s="69" t="n">
        <f aca="false">IF($B233&gt;Input!$G$28,0,(-1)*($E233+$H233+$I233)*(Input!$C$10/100))</f>
        <v>-327.483576166152</v>
      </c>
      <c r="L233" s="69" t="n">
        <f aca="false">$E233+$F233+$G233+$H233+$I233+$J233+$K233</f>
        <v>5105.83937289353</v>
      </c>
    </row>
    <row r="234" customFormat="false" ht="12.8" hidden="false" customHeight="false" outlineLevel="0" collapsed="false">
      <c r="A234" s="67" t="n">
        <v>230</v>
      </c>
      <c r="B234" s="68" t="n">
        <f aca="false">EOMONTH(Input!$C$7,A234)</f>
        <v>49918</v>
      </c>
      <c r="C234" s="67" t="n">
        <f aca="false">DATEDIF(Input!$G$23,$B234,"Y")</f>
        <v>57</v>
      </c>
      <c r="E234" s="69" t="n">
        <f aca="false">IF($B234&gt;Input!$G$28,0,Input!$G$24*(1+Input!$G$26/100)^(DATEDIF(Input!$C$7,$B234,"Y")))</f>
        <v>7284.05586263899</v>
      </c>
      <c r="F234" s="69" t="n">
        <f aca="false">-1*($E234*(Input!$C$11/100))</f>
        <v>-451.611463483618</v>
      </c>
      <c r="G234" s="69" t="n">
        <f aca="false">-1*($E234*(Input!$C$12/100))</f>
        <v>-105.618810008265</v>
      </c>
      <c r="H234" s="69" t="n">
        <f aca="false">IF($B234&gt;Input!$G$28,2*(Input!$G$27*(1+Input!$C$14/100)^(DATEDIF(Input!$C$7,$B234,"Y"))),(Input!$G$27*(1+Input!$C$14/100)^(DATEDIF(Input!$C$7,$B234,"Y"))))</f>
        <v>-336.523380853922</v>
      </c>
      <c r="I234" s="69" t="n">
        <f aca="false">IF($B234&gt;Input!$G$28,0,IF($E234*(Input!$G$32/100)&gt;(Input!$C$13/12),-1*(Input!$C$13/12),-1*$E234*(Input!$G$32/100)))</f>
        <v>-291.36223450556</v>
      </c>
      <c r="J234" s="69" t="n">
        <f aca="false">IF($B234&gt;Input!$G$28,0,(-1)*($E234+$H234+$I234)*(Input!$C$9/100))</f>
        <v>-665.617024727951</v>
      </c>
      <c r="K234" s="69" t="n">
        <f aca="false">IF($B234&gt;Input!$G$28,0,(-1)*($E234+$H234+$I234)*(Input!$C$10/100))</f>
        <v>-327.483576166152</v>
      </c>
      <c r="L234" s="69" t="n">
        <f aca="false">$E234+$F234+$G234+$H234+$I234+$J234+$K234</f>
        <v>5105.83937289353</v>
      </c>
    </row>
    <row r="235" customFormat="false" ht="12.8" hidden="false" customHeight="false" outlineLevel="0" collapsed="false">
      <c r="A235" s="67" t="n">
        <v>231</v>
      </c>
      <c r="B235" s="68" t="n">
        <f aca="false">EOMONTH(Input!$C$7,A235)</f>
        <v>49948</v>
      </c>
      <c r="C235" s="67" t="n">
        <f aca="false">DATEDIF(Input!$G$23,$B235,"Y")</f>
        <v>57</v>
      </c>
      <c r="E235" s="69" t="n">
        <f aca="false">IF($B235&gt;Input!$G$28,0,Input!$G$24*(1+Input!$G$26/100)^(DATEDIF(Input!$C$7,$B235,"Y")))</f>
        <v>7284.05586263899</v>
      </c>
      <c r="F235" s="69" t="n">
        <f aca="false">-1*($E235*(Input!$C$11/100))</f>
        <v>-451.611463483618</v>
      </c>
      <c r="G235" s="69" t="n">
        <f aca="false">-1*($E235*(Input!$C$12/100))</f>
        <v>-105.618810008265</v>
      </c>
      <c r="H235" s="69" t="n">
        <f aca="false">IF($B235&gt;Input!$G$28,2*(Input!$G$27*(1+Input!$C$14/100)^(DATEDIF(Input!$C$7,$B235,"Y"))),(Input!$G$27*(1+Input!$C$14/100)^(DATEDIF(Input!$C$7,$B235,"Y"))))</f>
        <v>-336.523380853922</v>
      </c>
      <c r="I235" s="69" t="n">
        <f aca="false">IF($B235&gt;Input!$G$28,0,IF($E235*(Input!$G$32/100)&gt;(Input!$C$13/12),-1*(Input!$C$13/12),-1*$E235*(Input!$G$32/100)))</f>
        <v>-291.36223450556</v>
      </c>
      <c r="J235" s="69" t="n">
        <f aca="false">IF($B235&gt;Input!$G$28,0,(-1)*($E235+$H235+$I235)*(Input!$C$9/100))</f>
        <v>-665.617024727951</v>
      </c>
      <c r="K235" s="69" t="n">
        <f aca="false">IF($B235&gt;Input!$G$28,0,(-1)*($E235+$H235+$I235)*(Input!$C$10/100))</f>
        <v>-327.483576166152</v>
      </c>
      <c r="L235" s="69" t="n">
        <f aca="false">$E235+$F235+$G235+$H235+$I235+$J235+$K235</f>
        <v>5105.83937289353</v>
      </c>
    </row>
    <row r="236" customFormat="false" ht="12.8" hidden="false" customHeight="false" outlineLevel="0" collapsed="false">
      <c r="A236" s="67" t="n">
        <v>232</v>
      </c>
      <c r="B236" s="68" t="n">
        <f aca="false">EOMONTH(Input!$C$7,A236)</f>
        <v>49979</v>
      </c>
      <c r="C236" s="67" t="n">
        <f aca="false">DATEDIF(Input!$G$23,$B236,"Y")</f>
        <v>58</v>
      </c>
      <c r="E236" s="69" t="n">
        <f aca="false">IF($B236&gt;Input!$G$28,0,Input!$G$24*(1+Input!$G$26/100)^(DATEDIF(Input!$C$7,$B236,"Y")))</f>
        <v>7284.05586263899</v>
      </c>
      <c r="F236" s="69" t="n">
        <f aca="false">-1*($E236*(Input!$C$11/100))</f>
        <v>-451.611463483618</v>
      </c>
      <c r="G236" s="69" t="n">
        <f aca="false">-1*($E236*(Input!$C$12/100))</f>
        <v>-105.618810008265</v>
      </c>
      <c r="H236" s="69" t="n">
        <f aca="false">IF($B236&gt;Input!$G$28,2*(Input!$G$27*(1+Input!$C$14/100)^(DATEDIF(Input!$C$7,$B236,"Y"))),(Input!$G$27*(1+Input!$C$14/100)^(DATEDIF(Input!$C$7,$B236,"Y"))))</f>
        <v>-336.523380853922</v>
      </c>
      <c r="I236" s="69" t="n">
        <f aca="false">IF($B236&gt;Input!$G$28,0,IF($E236*(Input!$G$32/100)&gt;(Input!$C$13/12),-1*(Input!$C$13/12),-1*$E236*(Input!$G$32/100)))</f>
        <v>-291.36223450556</v>
      </c>
      <c r="J236" s="69" t="n">
        <f aca="false">IF($B236&gt;Input!$G$28,0,(-1)*($E236+$H236+$I236)*(Input!$C$9/100))</f>
        <v>-665.617024727951</v>
      </c>
      <c r="K236" s="69" t="n">
        <f aca="false">IF($B236&gt;Input!$G$28,0,(-1)*($E236+$H236+$I236)*(Input!$C$10/100))</f>
        <v>-327.483576166152</v>
      </c>
      <c r="L236" s="69" t="n">
        <f aca="false">$E236+$F236+$G236+$H236+$I236+$J236+$K236</f>
        <v>5105.83937289353</v>
      </c>
    </row>
    <row r="237" customFormat="false" ht="12.8" hidden="false" customHeight="false" outlineLevel="0" collapsed="false">
      <c r="A237" s="67" t="n">
        <v>233</v>
      </c>
      <c r="B237" s="68" t="n">
        <f aca="false">EOMONTH(Input!$C$7,A237)</f>
        <v>50009</v>
      </c>
      <c r="C237" s="67" t="n">
        <f aca="false">DATEDIF(Input!$G$23,$B237,"Y")</f>
        <v>58</v>
      </c>
      <c r="E237" s="69" t="n">
        <f aca="false">IF($B237&gt;Input!$G$28,0,Input!$G$24*(1+Input!$G$26/100)^(DATEDIF(Input!$C$7,$B237,"Y")))</f>
        <v>7284.05586263899</v>
      </c>
      <c r="F237" s="69" t="n">
        <f aca="false">-1*($E237*(Input!$C$11/100))</f>
        <v>-451.611463483618</v>
      </c>
      <c r="G237" s="69" t="n">
        <f aca="false">-1*($E237*(Input!$C$12/100))</f>
        <v>-105.618810008265</v>
      </c>
      <c r="H237" s="69" t="n">
        <f aca="false">IF($B237&gt;Input!$G$28,2*(Input!$G$27*(1+Input!$C$14/100)^(DATEDIF(Input!$C$7,$B237,"Y"))),(Input!$G$27*(1+Input!$C$14/100)^(DATEDIF(Input!$C$7,$B237,"Y"))))</f>
        <v>-336.523380853922</v>
      </c>
      <c r="I237" s="69" t="n">
        <f aca="false">IF($B237&gt;Input!$G$28,0,IF($E237*(Input!$G$32/100)&gt;(Input!$C$13/12),-1*(Input!$C$13/12),-1*$E237*(Input!$G$32/100)))</f>
        <v>-291.36223450556</v>
      </c>
      <c r="J237" s="69" t="n">
        <f aca="false">IF($B237&gt;Input!$G$28,0,(-1)*($E237+$H237+$I237)*(Input!$C$9/100))</f>
        <v>-665.617024727951</v>
      </c>
      <c r="K237" s="69" t="n">
        <f aca="false">IF($B237&gt;Input!$G$28,0,(-1)*($E237+$H237+$I237)*(Input!$C$10/100))</f>
        <v>-327.483576166152</v>
      </c>
      <c r="L237" s="69" t="n">
        <f aca="false">$E237+$F237+$G237+$H237+$I237+$J237+$K237</f>
        <v>5105.83937289353</v>
      </c>
    </row>
    <row r="238" customFormat="false" ht="12.8" hidden="false" customHeight="false" outlineLevel="0" collapsed="false">
      <c r="A238" s="67" t="n">
        <v>234</v>
      </c>
      <c r="B238" s="68" t="n">
        <f aca="false">EOMONTH(Input!$C$7,A238)</f>
        <v>50040</v>
      </c>
      <c r="C238" s="67" t="n">
        <f aca="false">DATEDIF(Input!$G$23,$B238,"Y")</f>
        <v>58</v>
      </c>
      <c r="E238" s="69" t="n">
        <f aca="false">IF($B238&gt;Input!$G$28,0,Input!$G$24*(1+Input!$G$26/100)^(DATEDIF(Input!$C$7,$B238,"Y")))</f>
        <v>7284.05586263899</v>
      </c>
      <c r="F238" s="69" t="n">
        <f aca="false">-1*($E238*(Input!$C$11/100))</f>
        <v>-451.611463483618</v>
      </c>
      <c r="G238" s="69" t="n">
        <f aca="false">-1*($E238*(Input!$C$12/100))</f>
        <v>-105.618810008265</v>
      </c>
      <c r="H238" s="69" t="n">
        <f aca="false">IF($B238&gt;Input!$G$28,2*(Input!$G$27*(1+Input!$C$14/100)^(DATEDIF(Input!$C$7,$B238,"Y"))),(Input!$G$27*(1+Input!$C$14/100)^(DATEDIF(Input!$C$7,$B238,"Y"))))</f>
        <v>-336.523380853922</v>
      </c>
      <c r="I238" s="69" t="n">
        <f aca="false">IF($B238&gt;Input!$G$28,0,IF($E238*(Input!$G$32/100)&gt;(Input!$C$13/12),-1*(Input!$C$13/12),-1*$E238*(Input!$G$32/100)))</f>
        <v>-291.36223450556</v>
      </c>
      <c r="J238" s="69" t="n">
        <f aca="false">IF($B238&gt;Input!$G$28,0,(-1)*($E238+$H238+$I238)*(Input!$C$9/100))</f>
        <v>-665.617024727951</v>
      </c>
      <c r="K238" s="69" t="n">
        <f aca="false">IF($B238&gt;Input!$G$28,0,(-1)*($E238+$H238+$I238)*(Input!$C$10/100))</f>
        <v>-327.483576166152</v>
      </c>
      <c r="L238" s="69" t="n">
        <f aca="false">$E238+$F238+$G238+$H238+$I238+$J238+$K238</f>
        <v>5105.83937289353</v>
      </c>
    </row>
    <row r="239" customFormat="false" ht="12.8" hidden="false" customHeight="false" outlineLevel="0" collapsed="false">
      <c r="A239" s="67" t="n">
        <v>235</v>
      </c>
      <c r="B239" s="68" t="n">
        <f aca="false">EOMONTH(Input!$C$7,A239)</f>
        <v>50071</v>
      </c>
      <c r="C239" s="67" t="n">
        <f aca="false">DATEDIF(Input!$G$23,$B239,"Y")</f>
        <v>58</v>
      </c>
      <c r="E239" s="69" t="n">
        <f aca="false">IF($B239&gt;Input!$G$28,0,Input!$G$24*(1+Input!$G$26/100)^(DATEDIF(Input!$C$7,$B239,"Y")))</f>
        <v>7284.05586263899</v>
      </c>
      <c r="F239" s="69" t="n">
        <f aca="false">-1*($E239*(Input!$C$11/100))</f>
        <v>-451.611463483618</v>
      </c>
      <c r="G239" s="69" t="n">
        <f aca="false">-1*($E239*(Input!$C$12/100))</f>
        <v>-105.618810008265</v>
      </c>
      <c r="H239" s="69" t="n">
        <f aca="false">IF($B239&gt;Input!$G$28,2*(Input!$G$27*(1+Input!$C$14/100)^(DATEDIF(Input!$C$7,$B239,"Y"))),(Input!$G$27*(1+Input!$C$14/100)^(DATEDIF(Input!$C$7,$B239,"Y"))))</f>
        <v>-336.523380853922</v>
      </c>
      <c r="I239" s="69" t="n">
        <f aca="false">IF($B239&gt;Input!$G$28,0,IF($E239*(Input!$G$32/100)&gt;(Input!$C$13/12),-1*(Input!$C$13/12),-1*$E239*(Input!$G$32/100)))</f>
        <v>-291.36223450556</v>
      </c>
      <c r="J239" s="69" t="n">
        <f aca="false">IF($B239&gt;Input!$G$28,0,(-1)*($E239+$H239+$I239)*(Input!$C$9/100))</f>
        <v>-665.617024727951</v>
      </c>
      <c r="K239" s="69" t="n">
        <f aca="false">IF($B239&gt;Input!$G$28,0,(-1)*($E239+$H239+$I239)*(Input!$C$10/100))</f>
        <v>-327.483576166152</v>
      </c>
      <c r="L239" s="69" t="n">
        <f aca="false">$E239+$F239+$G239+$H239+$I239+$J239+$K239</f>
        <v>5105.83937289353</v>
      </c>
    </row>
    <row r="240" customFormat="false" ht="12.8" hidden="false" customHeight="false" outlineLevel="0" collapsed="false">
      <c r="A240" s="67" t="n">
        <v>236</v>
      </c>
      <c r="B240" s="68" t="n">
        <f aca="false">EOMONTH(Input!$C$7,A240)</f>
        <v>50099</v>
      </c>
      <c r="C240" s="67" t="n">
        <f aca="false">DATEDIF(Input!$G$23,$B240,"Y")</f>
        <v>58</v>
      </c>
      <c r="E240" s="69" t="n">
        <f aca="false">IF($B240&gt;Input!$G$28,0,Input!$G$24*(1+Input!$G$26/100)^(DATEDIF(Input!$C$7,$B240,"Y")))</f>
        <v>7284.05586263899</v>
      </c>
      <c r="F240" s="69" t="n">
        <f aca="false">-1*($E240*(Input!$C$11/100))</f>
        <v>-451.611463483618</v>
      </c>
      <c r="G240" s="69" t="n">
        <f aca="false">-1*($E240*(Input!$C$12/100))</f>
        <v>-105.618810008265</v>
      </c>
      <c r="H240" s="69" t="n">
        <f aca="false">IF($B240&gt;Input!$G$28,2*(Input!$G$27*(1+Input!$C$14/100)^(DATEDIF(Input!$C$7,$B240,"Y"))),(Input!$G$27*(1+Input!$C$14/100)^(DATEDIF(Input!$C$7,$B240,"Y"))))</f>
        <v>-336.523380853922</v>
      </c>
      <c r="I240" s="69" t="n">
        <f aca="false">IF($B240&gt;Input!$G$28,0,IF($E240*(Input!$G$32/100)&gt;(Input!$C$13/12),-1*(Input!$C$13/12),-1*$E240*(Input!$G$32/100)))</f>
        <v>-291.36223450556</v>
      </c>
      <c r="J240" s="69" t="n">
        <f aca="false">IF($B240&gt;Input!$G$28,0,(-1)*($E240+$H240+$I240)*(Input!$C$9/100))</f>
        <v>-665.617024727951</v>
      </c>
      <c r="K240" s="69" t="n">
        <f aca="false">IF($B240&gt;Input!$G$28,0,(-1)*($E240+$H240+$I240)*(Input!$C$10/100))</f>
        <v>-327.483576166152</v>
      </c>
      <c r="L240" s="69" t="n">
        <f aca="false">$E240+$F240+$G240+$H240+$I240+$J240+$K240</f>
        <v>5105.83937289353</v>
      </c>
    </row>
    <row r="241" customFormat="false" ht="12.8" hidden="false" customHeight="false" outlineLevel="0" collapsed="false">
      <c r="A241" s="67" t="n">
        <v>237</v>
      </c>
      <c r="B241" s="68" t="n">
        <f aca="false">EOMONTH(Input!$C$7,A241)</f>
        <v>50130</v>
      </c>
      <c r="C241" s="67" t="n">
        <f aca="false">DATEDIF(Input!$G$23,$B241,"Y")</f>
        <v>58</v>
      </c>
      <c r="E241" s="69" t="n">
        <f aca="false">IF($B241&gt;Input!$G$28,0,Input!$G$24*(1+Input!$G$26/100)^(DATEDIF(Input!$C$7,$B241,"Y")))</f>
        <v>7284.05586263899</v>
      </c>
      <c r="F241" s="69" t="n">
        <f aca="false">-1*($E241*(Input!$C$11/100))</f>
        <v>-451.611463483618</v>
      </c>
      <c r="G241" s="69" t="n">
        <f aca="false">-1*($E241*(Input!$C$12/100))</f>
        <v>-105.618810008265</v>
      </c>
      <c r="H241" s="69" t="n">
        <f aca="false">IF($B241&gt;Input!$G$28,2*(Input!$G$27*(1+Input!$C$14/100)^(DATEDIF(Input!$C$7,$B241,"Y"))),(Input!$G$27*(1+Input!$C$14/100)^(DATEDIF(Input!$C$7,$B241,"Y"))))</f>
        <v>-336.523380853922</v>
      </c>
      <c r="I241" s="69" t="n">
        <f aca="false">IF($B241&gt;Input!$G$28,0,IF($E241*(Input!$G$32/100)&gt;(Input!$C$13/12),-1*(Input!$C$13/12),-1*$E241*(Input!$G$32/100)))</f>
        <v>-291.36223450556</v>
      </c>
      <c r="J241" s="69" t="n">
        <f aca="false">IF($B241&gt;Input!$G$28,0,(-1)*($E241+$H241+$I241)*(Input!$C$9/100))</f>
        <v>-665.617024727951</v>
      </c>
      <c r="K241" s="69" t="n">
        <f aca="false">IF($B241&gt;Input!$G$28,0,(-1)*($E241+$H241+$I241)*(Input!$C$10/100))</f>
        <v>-327.483576166152</v>
      </c>
      <c r="L241" s="69" t="n">
        <f aca="false">$E241+$F241+$G241+$H241+$I241+$J241+$K241</f>
        <v>5105.83937289353</v>
      </c>
    </row>
    <row r="242" customFormat="false" ht="12.8" hidden="false" customHeight="false" outlineLevel="0" collapsed="false">
      <c r="A242" s="67" t="n">
        <v>238</v>
      </c>
      <c r="B242" s="68" t="n">
        <f aca="false">EOMONTH(Input!$C$7,A242)</f>
        <v>50160</v>
      </c>
      <c r="C242" s="67" t="n">
        <f aca="false">DATEDIF(Input!$G$23,$B242,"Y")</f>
        <v>58</v>
      </c>
      <c r="E242" s="69" t="n">
        <f aca="false">IF($B242&gt;Input!$G$28,0,Input!$G$24*(1+Input!$G$26/100)^(DATEDIF(Input!$C$7,$B242,"Y")))</f>
        <v>7284.05586263899</v>
      </c>
      <c r="F242" s="69" t="n">
        <f aca="false">-1*($E242*(Input!$C$11/100))</f>
        <v>-451.611463483618</v>
      </c>
      <c r="G242" s="69" t="n">
        <f aca="false">-1*($E242*(Input!$C$12/100))</f>
        <v>-105.618810008265</v>
      </c>
      <c r="H242" s="69" t="n">
        <f aca="false">IF($B242&gt;Input!$G$28,2*(Input!$G$27*(1+Input!$C$14/100)^(DATEDIF(Input!$C$7,$B242,"Y"))),(Input!$G$27*(1+Input!$C$14/100)^(DATEDIF(Input!$C$7,$B242,"Y"))))</f>
        <v>-336.523380853922</v>
      </c>
      <c r="I242" s="69" t="n">
        <f aca="false">IF($B242&gt;Input!$G$28,0,IF($E242*(Input!$G$32/100)&gt;(Input!$C$13/12),-1*(Input!$C$13/12),-1*$E242*(Input!$G$32/100)))</f>
        <v>-291.36223450556</v>
      </c>
      <c r="J242" s="69" t="n">
        <f aca="false">IF($B242&gt;Input!$G$28,0,(-1)*($E242+$H242+$I242)*(Input!$C$9/100))</f>
        <v>-665.617024727951</v>
      </c>
      <c r="K242" s="69" t="n">
        <f aca="false">IF($B242&gt;Input!$G$28,0,(-1)*($E242+$H242+$I242)*(Input!$C$10/100))</f>
        <v>-327.483576166152</v>
      </c>
      <c r="L242" s="69" t="n">
        <f aca="false">$E242+$F242+$G242+$H242+$I242+$J242+$K242</f>
        <v>5105.83937289353</v>
      </c>
    </row>
    <row r="243" customFormat="false" ht="12.8" hidden="false" customHeight="false" outlineLevel="0" collapsed="false">
      <c r="A243" s="67" t="n">
        <v>239</v>
      </c>
      <c r="B243" s="68" t="n">
        <f aca="false">EOMONTH(Input!$C$7,A243)</f>
        <v>50191</v>
      </c>
      <c r="C243" s="67" t="n">
        <f aca="false">DATEDIF(Input!$G$23,$B243,"Y")</f>
        <v>58</v>
      </c>
      <c r="E243" s="69" t="n">
        <f aca="false">IF($B243&gt;Input!$G$28,0,Input!$G$24*(1+Input!$G$26/100)^(DATEDIF(Input!$C$7,$B243,"Y")))</f>
        <v>7284.05586263899</v>
      </c>
      <c r="F243" s="69" t="n">
        <f aca="false">-1*($E243*(Input!$C$11/100))</f>
        <v>-451.611463483618</v>
      </c>
      <c r="G243" s="69" t="n">
        <f aca="false">-1*($E243*(Input!$C$12/100))</f>
        <v>-105.618810008265</v>
      </c>
      <c r="H243" s="69" t="n">
        <f aca="false">IF($B243&gt;Input!$G$28,2*(Input!$G$27*(1+Input!$C$14/100)^(DATEDIF(Input!$C$7,$B243,"Y"))),(Input!$G$27*(1+Input!$C$14/100)^(DATEDIF(Input!$C$7,$B243,"Y"))))</f>
        <v>-336.523380853922</v>
      </c>
      <c r="I243" s="69" t="n">
        <f aca="false">IF($B243&gt;Input!$G$28,0,IF($E243*(Input!$G$32/100)&gt;(Input!$C$13/12),-1*(Input!$C$13/12),-1*$E243*(Input!$G$32/100)))</f>
        <v>-291.36223450556</v>
      </c>
      <c r="J243" s="69" t="n">
        <f aca="false">IF($B243&gt;Input!$G$28,0,(-1)*($E243+$H243+$I243)*(Input!$C$9/100))</f>
        <v>-665.617024727951</v>
      </c>
      <c r="K243" s="69" t="n">
        <f aca="false">IF($B243&gt;Input!$G$28,0,(-1)*($E243+$H243+$I243)*(Input!$C$10/100))</f>
        <v>-327.483576166152</v>
      </c>
      <c r="L243" s="69" t="n">
        <f aca="false">$E243+$F243+$G243+$H243+$I243+$J243+$K243</f>
        <v>5105.83937289353</v>
      </c>
    </row>
    <row r="244" customFormat="false" ht="12.8" hidden="false" customHeight="false" outlineLevel="0" collapsed="false">
      <c r="A244" s="67" t="n">
        <v>240</v>
      </c>
      <c r="B244" s="68" t="n">
        <f aca="false">EOMONTH(Input!$C$7,A244)</f>
        <v>50221</v>
      </c>
      <c r="C244" s="67" t="n">
        <f aca="false">DATEDIF(Input!$G$23,$B244,"Y")</f>
        <v>58</v>
      </c>
      <c r="E244" s="69" t="n">
        <f aca="false">IF($B244&gt;Input!$G$28,0,Input!$G$24*(1+Input!$G$26/100)^(DATEDIF(Input!$C$7,$B244,"Y")))</f>
        <v>7429.73697989177</v>
      </c>
      <c r="F244" s="69" t="n">
        <f aca="false">-1*($E244*(Input!$C$11/100))</f>
        <v>-460.64369275329</v>
      </c>
      <c r="G244" s="69" t="n">
        <f aca="false">-1*($E244*(Input!$C$12/100))</f>
        <v>-107.731186208431</v>
      </c>
      <c r="H244" s="69" t="n">
        <f aca="false">IF($B244&gt;Input!$G$28,2*(Input!$G$27*(1+Input!$C$14/100)^(DATEDIF(Input!$C$7,$B244,"Y"))),(Input!$G$27*(1+Input!$C$14/100)^(DATEDIF(Input!$C$7,$B244,"Y"))))</f>
        <v>-343.253848471</v>
      </c>
      <c r="I244" s="69" t="n">
        <f aca="false">IF($B244&gt;Input!$G$28,0,IF($E244*(Input!$G$32/100)&gt;(Input!$C$13/12),-1*(Input!$C$13/12),-1*$E244*(Input!$G$32/100)))</f>
        <v>-297.189479195671</v>
      </c>
      <c r="J244" s="69" t="n">
        <f aca="false">IF($B244&gt;Input!$G$28,0,(-1)*($E244+$H244+$I244)*(Input!$C$9/100))</f>
        <v>-678.92936522251</v>
      </c>
      <c r="K244" s="69" t="n">
        <f aca="false">IF($B244&gt;Input!$G$28,0,(-1)*($E244+$H244+$I244)*(Input!$C$10/100))</f>
        <v>-334.033247689475</v>
      </c>
      <c r="L244" s="69" t="n">
        <f aca="false">$E244+$F244+$G244+$H244+$I244+$J244+$K244</f>
        <v>5207.9561603514</v>
      </c>
    </row>
    <row r="245" customFormat="false" ht="12.8" hidden="false" customHeight="false" outlineLevel="0" collapsed="false">
      <c r="A245" s="67" t="n">
        <v>241</v>
      </c>
      <c r="B245" s="68" t="n">
        <f aca="false">EOMONTH(Input!$C$7,A245)</f>
        <v>50252</v>
      </c>
      <c r="C245" s="67" t="n">
        <f aca="false">DATEDIF(Input!$G$23,$B245,"Y")</f>
        <v>58</v>
      </c>
      <c r="E245" s="69" t="n">
        <f aca="false">IF($B245&gt;Input!$G$28,0,Input!$G$24*(1+Input!$G$26/100)^(DATEDIF(Input!$C$7,$B245,"Y")))</f>
        <v>7429.73697989177</v>
      </c>
      <c r="F245" s="69" t="n">
        <f aca="false">-1*($E245*(Input!$C$11/100))</f>
        <v>-460.64369275329</v>
      </c>
      <c r="G245" s="69" t="n">
        <f aca="false">-1*($E245*(Input!$C$12/100))</f>
        <v>-107.731186208431</v>
      </c>
      <c r="H245" s="69" t="n">
        <f aca="false">IF($B245&gt;Input!$G$28,2*(Input!$G$27*(1+Input!$C$14/100)^(DATEDIF(Input!$C$7,$B245,"Y"))),(Input!$G$27*(1+Input!$C$14/100)^(DATEDIF(Input!$C$7,$B245,"Y"))))</f>
        <v>-343.253848471</v>
      </c>
      <c r="I245" s="69" t="n">
        <f aca="false">IF($B245&gt;Input!$G$28,0,IF($E245*(Input!$G$32/100)&gt;(Input!$C$13/12),-1*(Input!$C$13/12),-1*$E245*(Input!$G$32/100)))</f>
        <v>-297.189479195671</v>
      </c>
      <c r="J245" s="69" t="n">
        <f aca="false">IF($B245&gt;Input!$G$28,0,(-1)*($E245+$H245+$I245)*(Input!$C$9/100))</f>
        <v>-678.92936522251</v>
      </c>
      <c r="K245" s="69" t="n">
        <f aca="false">IF($B245&gt;Input!$G$28,0,(-1)*($E245+$H245+$I245)*(Input!$C$10/100))</f>
        <v>-334.033247689475</v>
      </c>
      <c r="L245" s="69" t="n">
        <f aca="false">$E245+$F245+$G245+$H245+$I245+$J245+$K245</f>
        <v>5207.9561603514</v>
      </c>
    </row>
    <row r="246" customFormat="false" ht="12.8" hidden="false" customHeight="false" outlineLevel="0" collapsed="false">
      <c r="A246" s="67" t="n">
        <v>242</v>
      </c>
      <c r="B246" s="68" t="n">
        <f aca="false">EOMONTH(Input!$C$7,A246)</f>
        <v>50283</v>
      </c>
      <c r="C246" s="67" t="n">
        <f aca="false">DATEDIF(Input!$G$23,$B246,"Y")</f>
        <v>58</v>
      </c>
      <c r="E246" s="69" t="n">
        <f aca="false">IF($B246&gt;Input!$G$28,0,Input!$G$24*(1+Input!$G$26/100)^(DATEDIF(Input!$C$7,$B246,"Y")))</f>
        <v>7429.73697989177</v>
      </c>
      <c r="F246" s="69" t="n">
        <f aca="false">-1*($E246*(Input!$C$11/100))</f>
        <v>-460.64369275329</v>
      </c>
      <c r="G246" s="69" t="n">
        <f aca="false">-1*($E246*(Input!$C$12/100))</f>
        <v>-107.731186208431</v>
      </c>
      <c r="H246" s="69" t="n">
        <f aca="false">IF($B246&gt;Input!$G$28,2*(Input!$G$27*(1+Input!$C$14/100)^(DATEDIF(Input!$C$7,$B246,"Y"))),(Input!$G$27*(1+Input!$C$14/100)^(DATEDIF(Input!$C$7,$B246,"Y"))))</f>
        <v>-343.253848471</v>
      </c>
      <c r="I246" s="69" t="n">
        <f aca="false">IF($B246&gt;Input!$G$28,0,IF($E246*(Input!$G$32/100)&gt;(Input!$C$13/12),-1*(Input!$C$13/12),-1*$E246*(Input!$G$32/100)))</f>
        <v>-297.189479195671</v>
      </c>
      <c r="J246" s="69" t="n">
        <f aca="false">IF($B246&gt;Input!$G$28,0,(-1)*($E246+$H246+$I246)*(Input!$C$9/100))</f>
        <v>-678.92936522251</v>
      </c>
      <c r="K246" s="69" t="n">
        <f aca="false">IF($B246&gt;Input!$G$28,0,(-1)*($E246+$H246+$I246)*(Input!$C$10/100))</f>
        <v>-334.033247689475</v>
      </c>
      <c r="L246" s="69" t="n">
        <f aca="false">$E246+$F246+$G246+$H246+$I246+$J246+$K246</f>
        <v>5207.9561603514</v>
      </c>
    </row>
    <row r="247" customFormat="false" ht="12.8" hidden="false" customHeight="false" outlineLevel="0" collapsed="false">
      <c r="A247" s="67" t="n">
        <v>243</v>
      </c>
      <c r="B247" s="68" t="n">
        <f aca="false">EOMONTH(Input!$C$7,A247)</f>
        <v>50313</v>
      </c>
      <c r="C247" s="67" t="n">
        <f aca="false">DATEDIF(Input!$G$23,$B247,"Y")</f>
        <v>58</v>
      </c>
      <c r="E247" s="69" t="n">
        <f aca="false">IF($B247&gt;Input!$G$28,0,Input!$G$24*(1+Input!$G$26/100)^(DATEDIF(Input!$C$7,$B247,"Y")))</f>
        <v>7429.73697989177</v>
      </c>
      <c r="F247" s="69" t="n">
        <f aca="false">-1*($E247*(Input!$C$11/100))</f>
        <v>-460.64369275329</v>
      </c>
      <c r="G247" s="69" t="n">
        <f aca="false">-1*($E247*(Input!$C$12/100))</f>
        <v>-107.731186208431</v>
      </c>
      <c r="H247" s="69" t="n">
        <f aca="false">IF($B247&gt;Input!$G$28,2*(Input!$G$27*(1+Input!$C$14/100)^(DATEDIF(Input!$C$7,$B247,"Y"))),(Input!$G$27*(1+Input!$C$14/100)^(DATEDIF(Input!$C$7,$B247,"Y"))))</f>
        <v>-343.253848471</v>
      </c>
      <c r="I247" s="69" t="n">
        <f aca="false">IF($B247&gt;Input!$G$28,0,IF($E247*(Input!$G$32/100)&gt;(Input!$C$13/12),-1*(Input!$C$13/12),-1*$E247*(Input!$G$32/100)))</f>
        <v>-297.189479195671</v>
      </c>
      <c r="J247" s="69" t="n">
        <f aca="false">IF($B247&gt;Input!$G$28,0,(-1)*($E247+$H247+$I247)*(Input!$C$9/100))</f>
        <v>-678.92936522251</v>
      </c>
      <c r="K247" s="69" t="n">
        <f aca="false">IF($B247&gt;Input!$G$28,0,(-1)*($E247+$H247+$I247)*(Input!$C$10/100))</f>
        <v>-334.033247689475</v>
      </c>
      <c r="L247" s="69" t="n">
        <f aca="false">$E247+$F247+$G247+$H247+$I247+$J247+$K247</f>
        <v>5207.9561603514</v>
      </c>
    </row>
    <row r="248" customFormat="false" ht="12.8" hidden="false" customHeight="false" outlineLevel="0" collapsed="false">
      <c r="A248" s="67" t="n">
        <v>244</v>
      </c>
      <c r="B248" s="68" t="n">
        <f aca="false">EOMONTH(Input!$C$7,A248)</f>
        <v>50344</v>
      </c>
      <c r="C248" s="67" t="n">
        <f aca="false">DATEDIF(Input!$G$23,$B248,"Y")</f>
        <v>59</v>
      </c>
      <c r="E248" s="69" t="n">
        <f aca="false">IF($B248&gt;Input!$G$28,0,Input!$G$24*(1+Input!$G$26/100)^(DATEDIF(Input!$C$7,$B248,"Y")))</f>
        <v>7429.73697989177</v>
      </c>
      <c r="F248" s="69" t="n">
        <f aca="false">-1*($E248*(Input!$C$11/100))</f>
        <v>-460.64369275329</v>
      </c>
      <c r="G248" s="69" t="n">
        <f aca="false">-1*($E248*(Input!$C$12/100))</f>
        <v>-107.731186208431</v>
      </c>
      <c r="H248" s="69" t="n">
        <f aca="false">IF($B248&gt;Input!$G$28,2*(Input!$G$27*(1+Input!$C$14/100)^(DATEDIF(Input!$C$7,$B248,"Y"))),(Input!$G$27*(1+Input!$C$14/100)^(DATEDIF(Input!$C$7,$B248,"Y"))))</f>
        <v>-343.253848471</v>
      </c>
      <c r="I248" s="69" t="n">
        <f aca="false">IF($B248&gt;Input!$G$28,0,IF($E248*(Input!$G$32/100)&gt;(Input!$C$13/12),-1*(Input!$C$13/12),-1*$E248*(Input!$G$32/100)))</f>
        <v>-297.189479195671</v>
      </c>
      <c r="J248" s="69" t="n">
        <f aca="false">IF($B248&gt;Input!$G$28,0,(-1)*($E248+$H248+$I248)*(Input!$C$9/100))</f>
        <v>-678.92936522251</v>
      </c>
      <c r="K248" s="69" t="n">
        <f aca="false">IF($B248&gt;Input!$G$28,0,(-1)*($E248+$H248+$I248)*(Input!$C$10/100))</f>
        <v>-334.033247689475</v>
      </c>
      <c r="L248" s="69" t="n">
        <f aca="false">$E248+$F248+$G248+$H248+$I248+$J248+$K248</f>
        <v>5207.9561603514</v>
      </c>
    </row>
    <row r="249" customFormat="false" ht="12.8" hidden="false" customHeight="false" outlineLevel="0" collapsed="false">
      <c r="A249" s="67" t="n">
        <v>245</v>
      </c>
      <c r="B249" s="68" t="n">
        <f aca="false">EOMONTH(Input!$C$7,A249)</f>
        <v>50374</v>
      </c>
      <c r="C249" s="67" t="n">
        <f aca="false">DATEDIF(Input!$G$23,$B249,"Y")</f>
        <v>59</v>
      </c>
      <c r="E249" s="69" t="n">
        <f aca="false">IF($B249&gt;Input!$G$28,0,Input!$G$24*(1+Input!$G$26/100)^(DATEDIF(Input!$C$7,$B249,"Y")))</f>
        <v>7429.73697989177</v>
      </c>
      <c r="F249" s="69" t="n">
        <f aca="false">-1*($E249*(Input!$C$11/100))</f>
        <v>-460.64369275329</v>
      </c>
      <c r="G249" s="69" t="n">
        <f aca="false">-1*($E249*(Input!$C$12/100))</f>
        <v>-107.731186208431</v>
      </c>
      <c r="H249" s="69" t="n">
        <f aca="false">IF($B249&gt;Input!$G$28,2*(Input!$G$27*(1+Input!$C$14/100)^(DATEDIF(Input!$C$7,$B249,"Y"))),(Input!$G$27*(1+Input!$C$14/100)^(DATEDIF(Input!$C$7,$B249,"Y"))))</f>
        <v>-343.253848471</v>
      </c>
      <c r="I249" s="69" t="n">
        <f aca="false">IF($B249&gt;Input!$G$28,0,IF($E249*(Input!$G$32/100)&gt;(Input!$C$13/12),-1*(Input!$C$13/12),-1*$E249*(Input!$G$32/100)))</f>
        <v>-297.189479195671</v>
      </c>
      <c r="J249" s="69" t="n">
        <f aca="false">IF($B249&gt;Input!$G$28,0,(-1)*($E249+$H249+$I249)*(Input!$C$9/100))</f>
        <v>-678.92936522251</v>
      </c>
      <c r="K249" s="69" t="n">
        <f aca="false">IF($B249&gt;Input!$G$28,0,(-1)*($E249+$H249+$I249)*(Input!$C$10/100))</f>
        <v>-334.033247689475</v>
      </c>
      <c r="L249" s="69" t="n">
        <f aca="false">$E249+$F249+$G249+$H249+$I249+$J249+$K249</f>
        <v>5207.9561603514</v>
      </c>
    </row>
    <row r="250" customFormat="false" ht="12.8" hidden="false" customHeight="false" outlineLevel="0" collapsed="false">
      <c r="A250" s="67" t="n">
        <v>246</v>
      </c>
      <c r="B250" s="68" t="n">
        <f aca="false">EOMONTH(Input!$C$7,A250)</f>
        <v>50405</v>
      </c>
      <c r="C250" s="67" t="n">
        <f aca="false">DATEDIF(Input!$G$23,$B250,"Y")</f>
        <v>59</v>
      </c>
      <c r="E250" s="69" t="n">
        <f aca="false">IF($B250&gt;Input!$G$28,0,Input!$G$24*(1+Input!$G$26/100)^(DATEDIF(Input!$C$7,$B250,"Y")))</f>
        <v>7429.73697989177</v>
      </c>
      <c r="F250" s="69" t="n">
        <f aca="false">-1*($E250*(Input!$C$11/100))</f>
        <v>-460.64369275329</v>
      </c>
      <c r="G250" s="69" t="n">
        <f aca="false">-1*($E250*(Input!$C$12/100))</f>
        <v>-107.731186208431</v>
      </c>
      <c r="H250" s="69" t="n">
        <f aca="false">IF($B250&gt;Input!$G$28,2*(Input!$G$27*(1+Input!$C$14/100)^(DATEDIF(Input!$C$7,$B250,"Y"))),(Input!$G$27*(1+Input!$C$14/100)^(DATEDIF(Input!$C$7,$B250,"Y"))))</f>
        <v>-343.253848471</v>
      </c>
      <c r="I250" s="69" t="n">
        <f aca="false">IF($B250&gt;Input!$G$28,0,IF($E250*(Input!$G$32/100)&gt;(Input!$C$13/12),-1*(Input!$C$13/12),-1*$E250*(Input!$G$32/100)))</f>
        <v>-297.189479195671</v>
      </c>
      <c r="J250" s="69" t="n">
        <f aca="false">IF($B250&gt;Input!$G$28,0,(-1)*($E250+$H250+$I250)*(Input!$C$9/100))</f>
        <v>-678.92936522251</v>
      </c>
      <c r="K250" s="69" t="n">
        <f aca="false">IF($B250&gt;Input!$G$28,0,(-1)*($E250+$H250+$I250)*(Input!$C$10/100))</f>
        <v>-334.033247689475</v>
      </c>
      <c r="L250" s="69" t="n">
        <f aca="false">$E250+$F250+$G250+$H250+$I250+$J250+$K250</f>
        <v>5207.9561603514</v>
      </c>
    </row>
    <row r="251" customFormat="false" ht="12.8" hidden="false" customHeight="false" outlineLevel="0" collapsed="false">
      <c r="A251" s="67" t="n">
        <v>247</v>
      </c>
      <c r="B251" s="68" t="n">
        <f aca="false">EOMONTH(Input!$C$7,A251)</f>
        <v>50436</v>
      </c>
      <c r="C251" s="67" t="n">
        <f aca="false">DATEDIF(Input!$G$23,$B251,"Y")</f>
        <v>59</v>
      </c>
      <c r="E251" s="69" t="n">
        <f aca="false">IF($B251&gt;Input!$G$28,0,Input!$G$24*(1+Input!$G$26/100)^(DATEDIF(Input!$C$7,$B251,"Y")))</f>
        <v>7429.73697989177</v>
      </c>
      <c r="F251" s="69" t="n">
        <f aca="false">-1*($E251*(Input!$C$11/100))</f>
        <v>-460.64369275329</v>
      </c>
      <c r="G251" s="69" t="n">
        <f aca="false">-1*($E251*(Input!$C$12/100))</f>
        <v>-107.731186208431</v>
      </c>
      <c r="H251" s="69" t="n">
        <f aca="false">IF($B251&gt;Input!$G$28,2*(Input!$G$27*(1+Input!$C$14/100)^(DATEDIF(Input!$C$7,$B251,"Y"))),(Input!$G$27*(1+Input!$C$14/100)^(DATEDIF(Input!$C$7,$B251,"Y"))))</f>
        <v>-343.253848471</v>
      </c>
      <c r="I251" s="69" t="n">
        <f aca="false">IF($B251&gt;Input!$G$28,0,IF($E251*(Input!$G$32/100)&gt;(Input!$C$13/12),-1*(Input!$C$13/12),-1*$E251*(Input!$G$32/100)))</f>
        <v>-297.189479195671</v>
      </c>
      <c r="J251" s="69" t="n">
        <f aca="false">IF($B251&gt;Input!$G$28,0,(-1)*($E251+$H251+$I251)*(Input!$C$9/100))</f>
        <v>-678.92936522251</v>
      </c>
      <c r="K251" s="69" t="n">
        <f aca="false">IF($B251&gt;Input!$G$28,0,(-1)*($E251+$H251+$I251)*(Input!$C$10/100))</f>
        <v>-334.033247689475</v>
      </c>
      <c r="L251" s="69" t="n">
        <f aca="false">$E251+$F251+$G251+$H251+$I251+$J251+$K251</f>
        <v>5207.9561603514</v>
      </c>
    </row>
    <row r="252" customFormat="false" ht="12.8" hidden="false" customHeight="false" outlineLevel="0" collapsed="false">
      <c r="A252" s="67" t="n">
        <v>248</v>
      </c>
      <c r="B252" s="68" t="n">
        <f aca="false">EOMONTH(Input!$C$7,A252)</f>
        <v>50464</v>
      </c>
      <c r="C252" s="67" t="n">
        <f aca="false">DATEDIF(Input!$G$23,$B252,"Y")</f>
        <v>59</v>
      </c>
      <c r="E252" s="69" t="n">
        <f aca="false">IF($B252&gt;Input!$G$28,0,Input!$G$24*(1+Input!$G$26/100)^(DATEDIF(Input!$C$7,$B252,"Y")))</f>
        <v>7429.73697989177</v>
      </c>
      <c r="F252" s="69" t="n">
        <f aca="false">-1*($E252*(Input!$C$11/100))</f>
        <v>-460.64369275329</v>
      </c>
      <c r="G252" s="69" t="n">
        <f aca="false">-1*($E252*(Input!$C$12/100))</f>
        <v>-107.731186208431</v>
      </c>
      <c r="H252" s="69" t="n">
        <f aca="false">IF($B252&gt;Input!$G$28,2*(Input!$G$27*(1+Input!$C$14/100)^(DATEDIF(Input!$C$7,$B252,"Y"))),(Input!$G$27*(1+Input!$C$14/100)^(DATEDIF(Input!$C$7,$B252,"Y"))))</f>
        <v>-343.253848471</v>
      </c>
      <c r="I252" s="69" t="n">
        <f aca="false">IF($B252&gt;Input!$G$28,0,IF($E252*(Input!$G$32/100)&gt;(Input!$C$13/12),-1*(Input!$C$13/12),-1*$E252*(Input!$G$32/100)))</f>
        <v>-297.189479195671</v>
      </c>
      <c r="J252" s="69" t="n">
        <f aca="false">IF($B252&gt;Input!$G$28,0,(-1)*($E252+$H252+$I252)*(Input!$C$9/100))</f>
        <v>-678.92936522251</v>
      </c>
      <c r="K252" s="69" t="n">
        <f aca="false">IF($B252&gt;Input!$G$28,0,(-1)*($E252+$H252+$I252)*(Input!$C$10/100))</f>
        <v>-334.033247689475</v>
      </c>
      <c r="L252" s="69" t="n">
        <f aca="false">$E252+$F252+$G252+$H252+$I252+$J252+$K252</f>
        <v>5207.9561603514</v>
      </c>
    </row>
    <row r="253" customFormat="false" ht="12.8" hidden="false" customHeight="false" outlineLevel="0" collapsed="false">
      <c r="A253" s="67" t="n">
        <v>249</v>
      </c>
      <c r="B253" s="68" t="n">
        <f aca="false">EOMONTH(Input!$C$7,A253)</f>
        <v>50495</v>
      </c>
      <c r="C253" s="67" t="n">
        <f aca="false">DATEDIF(Input!$G$23,$B253,"Y")</f>
        <v>59</v>
      </c>
      <c r="E253" s="69" t="n">
        <f aca="false">IF($B253&gt;Input!$G$28,0,Input!$G$24*(1+Input!$G$26/100)^(DATEDIF(Input!$C$7,$B253,"Y")))</f>
        <v>7429.73697989177</v>
      </c>
      <c r="F253" s="69" t="n">
        <f aca="false">-1*($E253*(Input!$C$11/100))</f>
        <v>-460.64369275329</v>
      </c>
      <c r="G253" s="69" t="n">
        <f aca="false">-1*($E253*(Input!$C$12/100))</f>
        <v>-107.731186208431</v>
      </c>
      <c r="H253" s="69" t="n">
        <f aca="false">IF($B253&gt;Input!$G$28,2*(Input!$G$27*(1+Input!$C$14/100)^(DATEDIF(Input!$C$7,$B253,"Y"))),(Input!$G$27*(1+Input!$C$14/100)^(DATEDIF(Input!$C$7,$B253,"Y"))))</f>
        <v>-343.253848471</v>
      </c>
      <c r="I253" s="69" t="n">
        <f aca="false">IF($B253&gt;Input!$G$28,0,IF($E253*(Input!$G$32/100)&gt;(Input!$C$13/12),-1*(Input!$C$13/12),-1*$E253*(Input!$G$32/100)))</f>
        <v>-297.189479195671</v>
      </c>
      <c r="J253" s="69" t="n">
        <f aca="false">IF($B253&gt;Input!$G$28,0,(-1)*($E253+$H253+$I253)*(Input!$C$9/100))</f>
        <v>-678.92936522251</v>
      </c>
      <c r="K253" s="69" t="n">
        <f aca="false">IF($B253&gt;Input!$G$28,0,(-1)*($E253+$H253+$I253)*(Input!$C$10/100))</f>
        <v>-334.033247689475</v>
      </c>
      <c r="L253" s="69" t="n">
        <f aca="false">$E253+$F253+$G253+$H253+$I253+$J253+$K253</f>
        <v>5207.9561603514</v>
      </c>
    </row>
    <row r="254" customFormat="false" ht="12.8" hidden="false" customHeight="false" outlineLevel="0" collapsed="false">
      <c r="A254" s="67" t="n">
        <v>250</v>
      </c>
      <c r="B254" s="68" t="n">
        <f aca="false">EOMONTH(Input!$C$7,A254)</f>
        <v>50525</v>
      </c>
      <c r="C254" s="67" t="n">
        <f aca="false">DATEDIF(Input!$G$23,$B254,"Y")</f>
        <v>59</v>
      </c>
      <c r="E254" s="69" t="n">
        <f aca="false">IF($B254&gt;Input!$G$28,0,Input!$G$24*(1+Input!$G$26/100)^(DATEDIF(Input!$C$7,$B254,"Y")))</f>
        <v>7429.73697989177</v>
      </c>
      <c r="F254" s="69" t="n">
        <f aca="false">-1*($E254*(Input!$C$11/100))</f>
        <v>-460.64369275329</v>
      </c>
      <c r="G254" s="69" t="n">
        <f aca="false">-1*($E254*(Input!$C$12/100))</f>
        <v>-107.731186208431</v>
      </c>
      <c r="H254" s="69" t="n">
        <f aca="false">IF($B254&gt;Input!$G$28,2*(Input!$G$27*(1+Input!$C$14/100)^(DATEDIF(Input!$C$7,$B254,"Y"))),(Input!$G$27*(1+Input!$C$14/100)^(DATEDIF(Input!$C$7,$B254,"Y"))))</f>
        <v>-343.253848471</v>
      </c>
      <c r="I254" s="69" t="n">
        <f aca="false">IF($B254&gt;Input!$G$28,0,IF($E254*(Input!$G$32/100)&gt;(Input!$C$13/12),-1*(Input!$C$13/12),-1*$E254*(Input!$G$32/100)))</f>
        <v>-297.189479195671</v>
      </c>
      <c r="J254" s="69" t="n">
        <f aca="false">IF($B254&gt;Input!$G$28,0,(-1)*($E254+$H254+$I254)*(Input!$C$9/100))</f>
        <v>-678.92936522251</v>
      </c>
      <c r="K254" s="69" t="n">
        <f aca="false">IF($B254&gt;Input!$G$28,0,(-1)*($E254+$H254+$I254)*(Input!$C$10/100))</f>
        <v>-334.033247689475</v>
      </c>
      <c r="L254" s="69" t="n">
        <f aca="false">$E254+$F254+$G254+$H254+$I254+$J254+$K254</f>
        <v>5207.9561603514</v>
      </c>
    </row>
    <row r="255" customFormat="false" ht="12.8" hidden="false" customHeight="false" outlineLevel="0" collapsed="false">
      <c r="A255" s="67" t="n">
        <v>251</v>
      </c>
      <c r="B255" s="68" t="n">
        <f aca="false">EOMONTH(Input!$C$7,A255)</f>
        <v>50556</v>
      </c>
      <c r="C255" s="67" t="n">
        <f aca="false">DATEDIF(Input!$G$23,$B255,"Y")</f>
        <v>59</v>
      </c>
      <c r="E255" s="69" t="n">
        <f aca="false">IF($B255&gt;Input!$G$28,0,Input!$G$24*(1+Input!$G$26/100)^(DATEDIF(Input!$C$7,$B255,"Y")))</f>
        <v>7429.73697989177</v>
      </c>
      <c r="F255" s="69" t="n">
        <f aca="false">-1*($E255*(Input!$C$11/100))</f>
        <v>-460.64369275329</v>
      </c>
      <c r="G255" s="69" t="n">
        <f aca="false">-1*($E255*(Input!$C$12/100))</f>
        <v>-107.731186208431</v>
      </c>
      <c r="H255" s="69" t="n">
        <f aca="false">IF($B255&gt;Input!$G$28,2*(Input!$G$27*(1+Input!$C$14/100)^(DATEDIF(Input!$C$7,$B255,"Y"))),(Input!$G$27*(1+Input!$C$14/100)^(DATEDIF(Input!$C$7,$B255,"Y"))))</f>
        <v>-343.253848471</v>
      </c>
      <c r="I255" s="69" t="n">
        <f aca="false">IF($B255&gt;Input!$G$28,0,IF($E255*(Input!$G$32/100)&gt;(Input!$C$13/12),-1*(Input!$C$13/12),-1*$E255*(Input!$G$32/100)))</f>
        <v>-297.189479195671</v>
      </c>
      <c r="J255" s="69" t="n">
        <f aca="false">IF($B255&gt;Input!$G$28,0,(-1)*($E255+$H255+$I255)*(Input!$C$9/100))</f>
        <v>-678.92936522251</v>
      </c>
      <c r="K255" s="69" t="n">
        <f aca="false">IF($B255&gt;Input!$G$28,0,(-1)*($E255+$H255+$I255)*(Input!$C$10/100))</f>
        <v>-334.033247689475</v>
      </c>
      <c r="L255" s="69" t="n">
        <f aca="false">$E255+$F255+$G255+$H255+$I255+$J255+$K255</f>
        <v>5207.9561603514</v>
      </c>
    </row>
    <row r="256" customFormat="false" ht="12.8" hidden="false" customHeight="false" outlineLevel="0" collapsed="false">
      <c r="A256" s="67" t="n">
        <v>252</v>
      </c>
      <c r="B256" s="68" t="n">
        <f aca="false">EOMONTH(Input!$C$7,A256)</f>
        <v>50586</v>
      </c>
      <c r="C256" s="67" t="n">
        <f aca="false">DATEDIF(Input!$G$23,$B256,"Y")</f>
        <v>59</v>
      </c>
      <c r="E256" s="69" t="n">
        <f aca="false">IF($B256&gt;Input!$G$28,0,Input!$G$24*(1+Input!$G$26/100)^(DATEDIF(Input!$C$7,$B256,"Y")))</f>
        <v>7578.33171948961</v>
      </c>
      <c r="F256" s="69" t="n">
        <f aca="false">-1*($E256*(Input!$C$11/100))</f>
        <v>-469.856566608356</v>
      </c>
      <c r="G256" s="69" t="n">
        <f aca="false">-1*($E256*(Input!$C$12/100))</f>
        <v>-109.885809932599</v>
      </c>
      <c r="H256" s="69" t="n">
        <f aca="false">IF($B256&gt;Input!$G$28,2*(Input!$G$27*(1+Input!$C$14/100)^(DATEDIF(Input!$C$7,$B256,"Y"))),(Input!$G$27*(1+Input!$C$14/100)^(DATEDIF(Input!$C$7,$B256,"Y"))))</f>
        <v>-350.11892544042</v>
      </c>
      <c r="I256" s="69" t="n">
        <f aca="false">IF($B256&gt;Input!$G$28,0,IF($E256*(Input!$G$32/100)&gt;(Input!$C$13/12),-1*(Input!$C$13/12),-1*$E256*(Input!$G$32/100)))</f>
        <v>-303.133268779584</v>
      </c>
      <c r="J256" s="69" t="n">
        <f aca="false">IF($B256&gt;Input!$G$28,0,(-1)*($E256+$H256+$I256)*(Input!$C$9/100))</f>
        <v>-692.507952526961</v>
      </c>
      <c r="K256" s="69" t="n">
        <f aca="false">IF($B256&gt;Input!$G$28,0,(-1)*($E256+$H256+$I256)*(Input!$C$10/100))</f>
        <v>-340.713912643265</v>
      </c>
      <c r="L256" s="69" t="n">
        <f aca="false">$E256+$F256+$G256+$H256+$I256+$J256+$K256</f>
        <v>5312.11528355842</v>
      </c>
    </row>
    <row r="257" customFormat="false" ht="12.8" hidden="false" customHeight="false" outlineLevel="0" collapsed="false">
      <c r="A257" s="67" t="n">
        <v>253</v>
      </c>
      <c r="B257" s="68" t="n">
        <f aca="false">EOMONTH(Input!$C$7,A257)</f>
        <v>50617</v>
      </c>
      <c r="C257" s="67" t="n">
        <f aca="false">DATEDIF(Input!$G$23,$B257,"Y")</f>
        <v>59</v>
      </c>
      <c r="E257" s="69" t="n">
        <f aca="false">IF($B257&gt;Input!$G$28,0,Input!$G$24*(1+Input!$G$26/100)^(DATEDIF(Input!$C$7,$B257,"Y")))</f>
        <v>7578.33171948961</v>
      </c>
      <c r="F257" s="69" t="n">
        <f aca="false">-1*($E257*(Input!$C$11/100))</f>
        <v>-469.856566608356</v>
      </c>
      <c r="G257" s="69" t="n">
        <f aca="false">-1*($E257*(Input!$C$12/100))</f>
        <v>-109.885809932599</v>
      </c>
      <c r="H257" s="69" t="n">
        <f aca="false">IF($B257&gt;Input!$G$28,2*(Input!$G$27*(1+Input!$C$14/100)^(DATEDIF(Input!$C$7,$B257,"Y"))),(Input!$G$27*(1+Input!$C$14/100)^(DATEDIF(Input!$C$7,$B257,"Y"))))</f>
        <v>-350.11892544042</v>
      </c>
      <c r="I257" s="69" t="n">
        <f aca="false">IF($B257&gt;Input!$G$28,0,IF($E257*(Input!$G$32/100)&gt;(Input!$C$13/12),-1*(Input!$C$13/12),-1*$E257*(Input!$G$32/100)))</f>
        <v>-303.133268779584</v>
      </c>
      <c r="J257" s="69" t="n">
        <f aca="false">IF($B257&gt;Input!$G$28,0,(-1)*($E257+$H257+$I257)*(Input!$C$9/100))</f>
        <v>-692.507952526961</v>
      </c>
      <c r="K257" s="69" t="n">
        <f aca="false">IF($B257&gt;Input!$G$28,0,(-1)*($E257+$H257+$I257)*(Input!$C$10/100))</f>
        <v>-340.713912643265</v>
      </c>
      <c r="L257" s="69" t="n">
        <f aca="false">$E257+$F257+$G257+$H257+$I257+$J257+$K257</f>
        <v>5312.11528355842</v>
      </c>
    </row>
    <row r="258" customFormat="false" ht="12.8" hidden="false" customHeight="false" outlineLevel="0" collapsed="false">
      <c r="A258" s="67" t="n">
        <v>254</v>
      </c>
      <c r="B258" s="68" t="n">
        <f aca="false">EOMONTH(Input!$C$7,A258)</f>
        <v>50648</v>
      </c>
      <c r="C258" s="67" t="n">
        <f aca="false">DATEDIF(Input!$G$23,$B258,"Y")</f>
        <v>59</v>
      </c>
      <c r="E258" s="69" t="n">
        <f aca="false">IF($B258&gt;Input!$G$28,0,Input!$G$24*(1+Input!$G$26/100)^(DATEDIF(Input!$C$7,$B258,"Y")))</f>
        <v>7578.33171948961</v>
      </c>
      <c r="F258" s="69" t="n">
        <f aca="false">-1*($E258*(Input!$C$11/100))</f>
        <v>-469.856566608356</v>
      </c>
      <c r="G258" s="69" t="n">
        <f aca="false">-1*($E258*(Input!$C$12/100))</f>
        <v>-109.885809932599</v>
      </c>
      <c r="H258" s="69" t="n">
        <f aca="false">IF($B258&gt;Input!$G$28,2*(Input!$G$27*(1+Input!$C$14/100)^(DATEDIF(Input!$C$7,$B258,"Y"))),(Input!$G$27*(1+Input!$C$14/100)^(DATEDIF(Input!$C$7,$B258,"Y"))))</f>
        <v>-350.11892544042</v>
      </c>
      <c r="I258" s="69" t="n">
        <f aca="false">IF($B258&gt;Input!$G$28,0,IF($E258*(Input!$G$32/100)&gt;(Input!$C$13/12),-1*(Input!$C$13/12),-1*$E258*(Input!$G$32/100)))</f>
        <v>-303.133268779584</v>
      </c>
      <c r="J258" s="69" t="n">
        <f aca="false">IF($B258&gt;Input!$G$28,0,(-1)*($E258+$H258+$I258)*(Input!$C$9/100))</f>
        <v>-692.507952526961</v>
      </c>
      <c r="K258" s="69" t="n">
        <f aca="false">IF($B258&gt;Input!$G$28,0,(-1)*($E258+$H258+$I258)*(Input!$C$10/100))</f>
        <v>-340.713912643265</v>
      </c>
      <c r="L258" s="69" t="n">
        <f aca="false">$E258+$F258+$G258+$H258+$I258+$J258+$K258</f>
        <v>5312.11528355842</v>
      </c>
    </row>
    <row r="259" customFormat="false" ht="12.8" hidden="false" customHeight="false" outlineLevel="0" collapsed="false">
      <c r="A259" s="67" t="n">
        <v>255</v>
      </c>
      <c r="B259" s="68" t="n">
        <f aca="false">EOMONTH(Input!$C$7,A259)</f>
        <v>50678</v>
      </c>
      <c r="C259" s="67" t="n">
        <f aca="false">DATEDIF(Input!$G$23,$B259,"Y")</f>
        <v>59</v>
      </c>
      <c r="E259" s="69" t="n">
        <f aca="false">IF($B259&gt;Input!$G$28,0,Input!$G$24*(1+Input!$G$26/100)^(DATEDIF(Input!$C$7,$B259,"Y")))</f>
        <v>0</v>
      </c>
      <c r="F259" s="69" t="n">
        <f aca="false">-1*($E259*(Input!$C$11/100))</f>
        <v>-0</v>
      </c>
      <c r="G259" s="69" t="n">
        <f aca="false">-1*($E259*(Input!$C$12/100))</f>
        <v>-0</v>
      </c>
      <c r="H259" s="69" t="n">
        <f aca="false">IF($B259&gt;Input!$G$28,2*(Input!$G$27*(1+Input!$C$14/100)^(DATEDIF(Input!$C$7,$B259,"Y"))),(Input!$G$27*(1+Input!$C$14/100)^(DATEDIF(Input!$C$7,$B259,"Y"))))</f>
        <v>-700.23785088084</v>
      </c>
      <c r="I259" s="69" t="n">
        <f aca="false">IF($B259&gt;Input!$G$28,0,IF($E259*(Input!$G$32/100)&gt;(Input!$C$13/12),-1*(Input!$C$13/12),-1*$E259*(Input!$G$32/100)))</f>
        <v>0</v>
      </c>
      <c r="J259" s="69" t="n">
        <f aca="false">IF($B259&gt;Input!$G$28,0,(-1)*($E259+$H259+$I259)*(Input!$C$9/100))</f>
        <v>0</v>
      </c>
      <c r="K259" s="69" t="n">
        <f aca="false">IF($B259&gt;Input!$G$28,0,(-1)*($E259+$H259+$I259)*(Input!$C$10/100))</f>
        <v>0</v>
      </c>
      <c r="L259" s="69" t="n">
        <f aca="false">$E259+$F259+$G259+$H259+$I259+$J259+$K259</f>
        <v>-700.23785088084</v>
      </c>
    </row>
    <row r="260" customFormat="false" ht="12.8" hidden="false" customHeight="false" outlineLevel="0" collapsed="false">
      <c r="A260" s="67" t="n">
        <v>256</v>
      </c>
      <c r="B260" s="68" t="n">
        <f aca="false">EOMONTH(Input!$C$7,A260)</f>
        <v>50709</v>
      </c>
      <c r="C260" s="67" t="n">
        <f aca="false">DATEDIF(Input!$G$23,$B260,"Y")</f>
        <v>60</v>
      </c>
      <c r="E260" s="69" t="n">
        <f aca="false">IF($B260&gt;Input!$G$28,0,Input!$G$24*(1+Input!$G$26/100)^(DATEDIF(Input!$C$7,$B260,"Y")))</f>
        <v>0</v>
      </c>
      <c r="F260" s="69" t="n">
        <f aca="false">-1*($E260*(Input!$C$11/100))</f>
        <v>-0</v>
      </c>
      <c r="G260" s="69" t="n">
        <f aca="false">-1*($E260*(Input!$C$12/100))</f>
        <v>-0</v>
      </c>
      <c r="H260" s="69" t="n">
        <f aca="false">IF($B260&gt;Input!$G$28,2*(Input!$G$27*(1+Input!$C$14/100)^(DATEDIF(Input!$C$7,$B260,"Y"))),(Input!$G$27*(1+Input!$C$14/100)^(DATEDIF(Input!$C$7,$B260,"Y"))))</f>
        <v>-700.23785088084</v>
      </c>
      <c r="I260" s="69" t="n">
        <f aca="false">IF($B260&gt;Input!$G$28,0,IF($E260*(Input!$G$32/100)&gt;(Input!$C$13/12),-1*(Input!$C$13/12),-1*$E260*(Input!$G$32/100)))</f>
        <v>0</v>
      </c>
      <c r="J260" s="69" t="n">
        <f aca="false">IF($B260&gt;Input!$G$28,0,(-1)*($E260+$H260+$I260)*(Input!$C$9/100))</f>
        <v>0</v>
      </c>
      <c r="K260" s="69" t="n">
        <f aca="false">IF($B260&gt;Input!$G$28,0,(-1)*($E260+$H260+$I260)*(Input!$C$10/100))</f>
        <v>0</v>
      </c>
      <c r="L260" s="69" t="n">
        <f aca="false">$E260+$F260+$G260+$H260+$I260+$J260+$K260</f>
        <v>-700.23785088084</v>
      </c>
    </row>
    <row r="261" customFormat="false" ht="12.8" hidden="false" customHeight="false" outlineLevel="0" collapsed="false">
      <c r="A261" s="67" t="n">
        <v>257</v>
      </c>
      <c r="B261" s="68" t="n">
        <f aca="false">EOMONTH(Input!$C$7,A261)</f>
        <v>50739</v>
      </c>
      <c r="C261" s="67" t="n">
        <f aca="false">DATEDIF(Input!$G$23,$B261,"Y")</f>
        <v>60</v>
      </c>
      <c r="E261" s="69" t="n">
        <f aca="false">IF($B261&gt;Input!$G$28,0,Input!$G$24*(1+Input!$G$26/100)^(DATEDIF(Input!$C$7,$B261,"Y")))</f>
        <v>0</v>
      </c>
      <c r="F261" s="69" t="n">
        <f aca="false">-1*($E261*(Input!$C$11/100))</f>
        <v>-0</v>
      </c>
      <c r="G261" s="69" t="n">
        <f aca="false">-1*($E261*(Input!$C$12/100))</f>
        <v>-0</v>
      </c>
      <c r="H261" s="69" t="n">
        <f aca="false">IF($B261&gt;Input!$G$28,2*(Input!$G$27*(1+Input!$C$14/100)^(DATEDIF(Input!$C$7,$B261,"Y"))),(Input!$G$27*(1+Input!$C$14/100)^(DATEDIF(Input!$C$7,$B261,"Y"))))</f>
        <v>-700.23785088084</v>
      </c>
      <c r="I261" s="69" t="n">
        <f aca="false">IF($B261&gt;Input!$G$28,0,IF($E261*(Input!$G$32/100)&gt;(Input!$C$13/12),-1*(Input!$C$13/12),-1*$E261*(Input!$G$32/100)))</f>
        <v>0</v>
      </c>
      <c r="J261" s="69" t="n">
        <f aca="false">IF($B261&gt;Input!$G$28,0,(-1)*($E261+$H261+$I261)*(Input!$C$9/100))</f>
        <v>0</v>
      </c>
      <c r="K261" s="69" t="n">
        <f aca="false">IF($B261&gt;Input!$G$28,0,(-1)*($E261+$H261+$I261)*(Input!$C$10/100))</f>
        <v>0</v>
      </c>
      <c r="L261" s="69" t="n">
        <f aca="false">$E261+$F261+$G261+$H261+$I261+$J261+$K261</f>
        <v>-700.23785088084</v>
      </c>
    </row>
    <row r="262" customFormat="false" ht="12.8" hidden="false" customHeight="false" outlineLevel="0" collapsed="false">
      <c r="A262" s="67" t="n">
        <v>258</v>
      </c>
      <c r="B262" s="68" t="n">
        <f aca="false">EOMONTH(Input!$C$7,A262)</f>
        <v>50770</v>
      </c>
      <c r="C262" s="67" t="n">
        <f aca="false">DATEDIF(Input!$G$23,$B262,"Y")</f>
        <v>60</v>
      </c>
      <c r="E262" s="69" t="n">
        <f aca="false">IF($B262&gt;Input!$G$28,0,Input!$G$24*(1+Input!$G$26/100)^(DATEDIF(Input!$C$7,$B262,"Y")))</f>
        <v>0</v>
      </c>
      <c r="F262" s="69" t="n">
        <f aca="false">-1*($E262*(Input!$C$11/100))</f>
        <v>-0</v>
      </c>
      <c r="G262" s="69" t="n">
        <f aca="false">-1*($E262*(Input!$C$12/100))</f>
        <v>-0</v>
      </c>
      <c r="H262" s="69" t="n">
        <f aca="false">IF($B262&gt;Input!$G$28,2*(Input!$G$27*(1+Input!$C$14/100)^(DATEDIF(Input!$C$7,$B262,"Y"))),(Input!$G$27*(1+Input!$C$14/100)^(DATEDIF(Input!$C$7,$B262,"Y"))))</f>
        <v>-700.23785088084</v>
      </c>
      <c r="I262" s="69" t="n">
        <f aca="false">IF($B262&gt;Input!$G$28,0,IF($E262*(Input!$G$32/100)&gt;(Input!$C$13/12),-1*(Input!$C$13/12),-1*$E262*(Input!$G$32/100)))</f>
        <v>0</v>
      </c>
      <c r="J262" s="69" t="n">
        <f aca="false">IF($B262&gt;Input!$G$28,0,(-1)*($E262+$H262+$I262)*(Input!$C$9/100))</f>
        <v>0</v>
      </c>
      <c r="K262" s="69" t="n">
        <f aca="false">IF($B262&gt;Input!$G$28,0,(-1)*($E262+$H262+$I262)*(Input!$C$10/100))</f>
        <v>0</v>
      </c>
      <c r="L262" s="69" t="n">
        <f aca="false">$E262+$F262+$G262+$H262+$I262+$J262+$K262</f>
        <v>-700.23785088084</v>
      </c>
    </row>
    <row r="263" customFormat="false" ht="12.8" hidden="false" customHeight="false" outlineLevel="0" collapsed="false">
      <c r="A263" s="67" t="n">
        <v>259</v>
      </c>
      <c r="B263" s="68" t="n">
        <f aca="false">EOMONTH(Input!$C$7,A263)</f>
        <v>50801</v>
      </c>
      <c r="C263" s="67" t="n">
        <f aca="false">DATEDIF(Input!$G$23,$B263,"Y")</f>
        <v>60</v>
      </c>
      <c r="E263" s="69" t="n">
        <f aca="false">IF($B263&gt;Input!$G$28,0,Input!$G$24*(1+Input!$G$26/100)^(DATEDIF(Input!$C$7,$B263,"Y")))</f>
        <v>0</v>
      </c>
      <c r="F263" s="69" t="n">
        <f aca="false">-1*($E263*(Input!$C$11/100))</f>
        <v>-0</v>
      </c>
      <c r="G263" s="69" t="n">
        <f aca="false">-1*($E263*(Input!$C$12/100))</f>
        <v>-0</v>
      </c>
      <c r="H263" s="69" t="n">
        <f aca="false">IF($B263&gt;Input!$G$28,2*(Input!$G$27*(1+Input!$C$14/100)^(DATEDIF(Input!$C$7,$B263,"Y"))),(Input!$G$27*(1+Input!$C$14/100)^(DATEDIF(Input!$C$7,$B263,"Y"))))</f>
        <v>-700.23785088084</v>
      </c>
      <c r="I263" s="69" t="n">
        <f aca="false">IF($B263&gt;Input!$G$28,0,IF($E263*(Input!$G$32/100)&gt;(Input!$C$13/12),-1*(Input!$C$13/12),-1*$E263*(Input!$G$32/100)))</f>
        <v>0</v>
      </c>
      <c r="J263" s="69" t="n">
        <f aca="false">IF($B263&gt;Input!$G$28,0,(-1)*($E263+$H263+$I263)*(Input!$C$9/100))</f>
        <v>0</v>
      </c>
      <c r="K263" s="69" t="n">
        <f aca="false">IF($B263&gt;Input!$G$28,0,(-1)*($E263+$H263+$I263)*(Input!$C$10/100))</f>
        <v>0</v>
      </c>
      <c r="L263" s="69" t="n">
        <f aca="false">$E263+$F263+$G263+$H263+$I263+$J263+$K263</f>
        <v>-700.23785088084</v>
      </c>
    </row>
    <row r="264" customFormat="false" ht="12.8" hidden="false" customHeight="false" outlineLevel="0" collapsed="false">
      <c r="A264" s="67" t="n">
        <v>260</v>
      </c>
      <c r="B264" s="68" t="n">
        <f aca="false">EOMONTH(Input!$C$7,A264)</f>
        <v>50829</v>
      </c>
      <c r="C264" s="67" t="n">
        <f aca="false">DATEDIF(Input!$G$23,$B264,"Y")</f>
        <v>60</v>
      </c>
      <c r="E264" s="69" t="n">
        <f aca="false">IF($B264&gt;Input!$G$28,0,Input!$G$24*(1+Input!$G$26/100)^(DATEDIF(Input!$C$7,$B264,"Y")))</f>
        <v>0</v>
      </c>
      <c r="F264" s="69" t="n">
        <f aca="false">-1*($E264*(Input!$C$11/100))</f>
        <v>-0</v>
      </c>
      <c r="G264" s="69" t="n">
        <f aca="false">-1*($E264*(Input!$C$12/100))</f>
        <v>-0</v>
      </c>
      <c r="H264" s="69" t="n">
        <f aca="false">IF($B264&gt;Input!$G$28,2*(Input!$G$27*(1+Input!$C$14/100)^(DATEDIF(Input!$C$7,$B264,"Y"))),(Input!$G$27*(1+Input!$C$14/100)^(DATEDIF(Input!$C$7,$B264,"Y"))))</f>
        <v>-700.23785088084</v>
      </c>
      <c r="I264" s="69" t="n">
        <f aca="false">IF($B264&gt;Input!$G$28,0,IF($E264*(Input!$G$32/100)&gt;(Input!$C$13/12),-1*(Input!$C$13/12),-1*$E264*(Input!$G$32/100)))</f>
        <v>0</v>
      </c>
      <c r="J264" s="69" t="n">
        <f aca="false">IF($B264&gt;Input!$G$28,0,(-1)*($E264+$H264+$I264)*(Input!$C$9/100))</f>
        <v>0</v>
      </c>
      <c r="K264" s="69" t="n">
        <f aca="false">IF($B264&gt;Input!$G$28,0,(-1)*($E264+$H264+$I264)*(Input!$C$10/100))</f>
        <v>0</v>
      </c>
      <c r="L264" s="69" t="n">
        <f aca="false">$E264+$F264+$G264+$H264+$I264+$J264+$K264</f>
        <v>-700.23785088084</v>
      </c>
    </row>
    <row r="265" customFormat="false" ht="12.8" hidden="false" customHeight="false" outlineLevel="0" collapsed="false">
      <c r="A265" s="67" t="n">
        <v>261</v>
      </c>
      <c r="B265" s="68" t="n">
        <f aca="false">EOMONTH(Input!$C$7,A265)</f>
        <v>50860</v>
      </c>
      <c r="C265" s="67" t="n">
        <f aca="false">DATEDIF(Input!$G$23,$B265,"Y")</f>
        <v>60</v>
      </c>
      <c r="E265" s="69" t="n">
        <f aca="false">IF($B265&gt;Input!$G$28,0,Input!$G$24*(1+Input!$G$26/100)^(DATEDIF(Input!$C$7,$B265,"Y")))</f>
        <v>0</v>
      </c>
      <c r="F265" s="69" t="n">
        <f aca="false">-1*($E265*(Input!$C$11/100))</f>
        <v>-0</v>
      </c>
      <c r="G265" s="69" t="n">
        <f aca="false">-1*($E265*(Input!$C$12/100))</f>
        <v>-0</v>
      </c>
      <c r="H265" s="69" t="n">
        <f aca="false">IF($B265&gt;Input!$G$28,2*(Input!$G$27*(1+Input!$C$14/100)^(DATEDIF(Input!$C$7,$B265,"Y"))),(Input!$G$27*(1+Input!$C$14/100)^(DATEDIF(Input!$C$7,$B265,"Y"))))</f>
        <v>-700.23785088084</v>
      </c>
      <c r="I265" s="69" t="n">
        <f aca="false">IF($B265&gt;Input!$G$28,0,IF($E265*(Input!$G$32/100)&gt;(Input!$C$13/12),-1*(Input!$C$13/12),-1*$E265*(Input!$G$32/100)))</f>
        <v>0</v>
      </c>
      <c r="J265" s="69" t="n">
        <f aca="false">IF($B265&gt;Input!$G$28,0,(-1)*($E265+$H265+$I265)*(Input!$C$9/100))</f>
        <v>0</v>
      </c>
      <c r="K265" s="69" t="n">
        <f aca="false">IF($B265&gt;Input!$G$28,0,(-1)*($E265+$H265+$I265)*(Input!$C$10/100))</f>
        <v>0</v>
      </c>
      <c r="L265" s="69" t="n">
        <f aca="false">$E265+$F265+$G265+$H265+$I265+$J265+$K265</f>
        <v>-700.23785088084</v>
      </c>
    </row>
    <row r="266" customFormat="false" ht="12.8" hidden="false" customHeight="false" outlineLevel="0" collapsed="false">
      <c r="A266" s="67" t="n">
        <v>262</v>
      </c>
      <c r="B266" s="68" t="n">
        <f aca="false">EOMONTH(Input!$C$7,A266)</f>
        <v>50890</v>
      </c>
      <c r="C266" s="67" t="n">
        <f aca="false">DATEDIF(Input!$G$23,$B266,"Y")</f>
        <v>60</v>
      </c>
      <c r="E266" s="69" t="n">
        <f aca="false">IF($B266&gt;Input!$G$28,0,Input!$G$24*(1+Input!$G$26/100)^(DATEDIF(Input!$C$7,$B266,"Y")))</f>
        <v>0</v>
      </c>
      <c r="F266" s="69" t="n">
        <f aca="false">-1*($E266*(Input!$C$11/100))</f>
        <v>-0</v>
      </c>
      <c r="G266" s="69" t="n">
        <f aca="false">-1*($E266*(Input!$C$12/100))</f>
        <v>-0</v>
      </c>
      <c r="H266" s="69" t="n">
        <f aca="false">IF($B266&gt;Input!$G$28,2*(Input!$G$27*(1+Input!$C$14/100)^(DATEDIF(Input!$C$7,$B266,"Y"))),(Input!$G$27*(1+Input!$C$14/100)^(DATEDIF(Input!$C$7,$B266,"Y"))))</f>
        <v>-700.23785088084</v>
      </c>
      <c r="I266" s="69" t="n">
        <f aca="false">IF($B266&gt;Input!$G$28,0,IF($E266*(Input!$G$32/100)&gt;(Input!$C$13/12),-1*(Input!$C$13/12),-1*$E266*(Input!$G$32/100)))</f>
        <v>0</v>
      </c>
      <c r="J266" s="69" t="n">
        <f aca="false">IF($B266&gt;Input!$G$28,0,(-1)*($E266+$H266+$I266)*(Input!$C$9/100))</f>
        <v>0</v>
      </c>
      <c r="K266" s="69" t="n">
        <f aca="false">IF($B266&gt;Input!$G$28,0,(-1)*($E266+$H266+$I266)*(Input!$C$10/100))</f>
        <v>0</v>
      </c>
      <c r="L266" s="69" t="n">
        <f aca="false">$E266+$F266+$G266+$H266+$I266+$J266+$K266</f>
        <v>-700.23785088084</v>
      </c>
    </row>
    <row r="267" customFormat="false" ht="12.8" hidden="false" customHeight="false" outlineLevel="0" collapsed="false">
      <c r="A267" s="67" t="n">
        <v>263</v>
      </c>
      <c r="B267" s="68" t="n">
        <f aca="false">EOMONTH(Input!$C$7,A267)</f>
        <v>50921</v>
      </c>
      <c r="C267" s="67" t="n">
        <f aca="false">DATEDIF(Input!$G$23,$B267,"Y")</f>
        <v>60</v>
      </c>
      <c r="E267" s="69" t="n">
        <f aca="false">IF($B267&gt;Input!$G$28,0,Input!$G$24*(1+Input!$G$26/100)^(DATEDIF(Input!$C$7,$B267,"Y")))</f>
        <v>0</v>
      </c>
      <c r="F267" s="69" t="n">
        <f aca="false">-1*($E267*(Input!$C$11/100))</f>
        <v>-0</v>
      </c>
      <c r="G267" s="69" t="n">
        <f aca="false">-1*($E267*(Input!$C$12/100))</f>
        <v>-0</v>
      </c>
      <c r="H267" s="69" t="n">
        <f aca="false">IF($B267&gt;Input!$G$28,2*(Input!$G$27*(1+Input!$C$14/100)^(DATEDIF(Input!$C$7,$B267,"Y"))),(Input!$G$27*(1+Input!$C$14/100)^(DATEDIF(Input!$C$7,$B267,"Y"))))</f>
        <v>-700.23785088084</v>
      </c>
      <c r="I267" s="69" t="n">
        <f aca="false">IF($B267&gt;Input!$G$28,0,IF($E267*(Input!$G$32/100)&gt;(Input!$C$13/12),-1*(Input!$C$13/12),-1*$E267*(Input!$G$32/100)))</f>
        <v>0</v>
      </c>
      <c r="J267" s="69" t="n">
        <f aca="false">IF($B267&gt;Input!$G$28,0,(-1)*($E267+$H267+$I267)*(Input!$C$9/100))</f>
        <v>0</v>
      </c>
      <c r="K267" s="69" t="n">
        <f aca="false">IF($B267&gt;Input!$G$28,0,(-1)*($E267+$H267+$I267)*(Input!$C$10/100))</f>
        <v>0</v>
      </c>
      <c r="L267" s="69" t="n">
        <f aca="false">$E267+$F267+$G267+$H267+$I267+$J267+$K267</f>
        <v>-700.23785088084</v>
      </c>
    </row>
    <row r="268" customFormat="false" ht="12.8" hidden="false" customHeight="false" outlineLevel="0" collapsed="false">
      <c r="A268" s="67" t="n">
        <v>264</v>
      </c>
      <c r="B268" s="68" t="n">
        <f aca="false">EOMONTH(Input!$C$7,A268)</f>
        <v>50951</v>
      </c>
      <c r="C268" s="67" t="n">
        <f aca="false">DATEDIF(Input!$G$23,$B268,"Y")</f>
        <v>60</v>
      </c>
      <c r="E268" s="69" t="n">
        <f aca="false">IF($B268&gt;Input!$G$28,0,Input!$G$24*(1+Input!$G$26/100)^(DATEDIF(Input!$C$7,$B268,"Y")))</f>
        <v>0</v>
      </c>
      <c r="F268" s="69" t="n">
        <f aca="false">-1*($E268*(Input!$C$11/100))</f>
        <v>-0</v>
      </c>
      <c r="G268" s="69" t="n">
        <f aca="false">-1*($E268*(Input!$C$12/100))</f>
        <v>-0</v>
      </c>
      <c r="H268" s="69" t="n">
        <f aca="false">IF($B268&gt;Input!$G$28,2*(Input!$G$27*(1+Input!$C$14/100)^(DATEDIF(Input!$C$7,$B268,"Y"))),(Input!$G$27*(1+Input!$C$14/100)^(DATEDIF(Input!$C$7,$B268,"Y"))))</f>
        <v>-714.242607898457</v>
      </c>
      <c r="I268" s="69" t="n">
        <f aca="false">IF($B268&gt;Input!$G$28,0,IF($E268*(Input!$G$32/100)&gt;(Input!$C$13/12),-1*(Input!$C$13/12),-1*$E268*(Input!$G$32/100)))</f>
        <v>0</v>
      </c>
      <c r="J268" s="69" t="n">
        <f aca="false">IF($B268&gt;Input!$G$28,0,(-1)*($E268+$H268+$I268)*(Input!$C$9/100))</f>
        <v>0</v>
      </c>
      <c r="K268" s="69" t="n">
        <f aca="false">IF($B268&gt;Input!$G$28,0,(-1)*($E268+$H268+$I268)*(Input!$C$10/100))</f>
        <v>0</v>
      </c>
      <c r="L268" s="69" t="n">
        <f aca="false">$E268+$F268+$G268+$H268+$I268+$J268+$K268</f>
        <v>-714.242607898457</v>
      </c>
    </row>
    <row r="269" customFormat="false" ht="12.8" hidden="false" customHeight="false" outlineLevel="0" collapsed="false">
      <c r="A269" s="67" t="n">
        <v>265</v>
      </c>
      <c r="B269" s="68" t="n">
        <f aca="false">EOMONTH(Input!$C$7,A269)</f>
        <v>50982</v>
      </c>
      <c r="C269" s="67" t="n">
        <f aca="false">DATEDIF(Input!$G$23,$B269,"Y")</f>
        <v>60</v>
      </c>
      <c r="E269" s="69" t="n">
        <f aca="false">IF($B269&gt;Input!$G$28,0,Input!$G$24*(1+Input!$G$26/100)^(DATEDIF(Input!$C$7,$B269,"Y")))</f>
        <v>0</v>
      </c>
      <c r="F269" s="69" t="n">
        <f aca="false">-1*($E269*(Input!$C$11/100))</f>
        <v>-0</v>
      </c>
      <c r="G269" s="69" t="n">
        <f aca="false">-1*($E269*(Input!$C$12/100))</f>
        <v>-0</v>
      </c>
      <c r="H269" s="69" t="n">
        <f aca="false">IF($B269&gt;Input!$G$28,2*(Input!$G$27*(1+Input!$C$14/100)^(DATEDIF(Input!$C$7,$B269,"Y"))),(Input!$G$27*(1+Input!$C$14/100)^(DATEDIF(Input!$C$7,$B269,"Y"))))</f>
        <v>-714.242607898457</v>
      </c>
      <c r="I269" s="69" t="n">
        <f aca="false">IF($B269&gt;Input!$G$28,0,IF($E269*(Input!$G$32/100)&gt;(Input!$C$13/12),-1*(Input!$C$13/12),-1*$E269*(Input!$G$32/100)))</f>
        <v>0</v>
      </c>
      <c r="J269" s="69" t="n">
        <f aca="false">IF($B269&gt;Input!$G$28,0,(-1)*($E269+$H269+$I269)*(Input!$C$9/100))</f>
        <v>0</v>
      </c>
      <c r="K269" s="69" t="n">
        <f aca="false">IF($B269&gt;Input!$G$28,0,(-1)*($E269+$H269+$I269)*(Input!$C$10/100))</f>
        <v>0</v>
      </c>
      <c r="L269" s="69" t="n">
        <f aca="false">$E269+$F269+$G269+$H269+$I269+$J269+$K269</f>
        <v>-714.242607898457</v>
      </c>
    </row>
    <row r="270" customFormat="false" ht="12.8" hidden="false" customHeight="false" outlineLevel="0" collapsed="false">
      <c r="A270" s="67" t="n">
        <v>266</v>
      </c>
      <c r="B270" s="68" t="n">
        <f aca="false">EOMONTH(Input!$C$7,A270)</f>
        <v>51013</v>
      </c>
      <c r="C270" s="67" t="n">
        <f aca="false">DATEDIF(Input!$G$23,$B270,"Y")</f>
        <v>60</v>
      </c>
      <c r="E270" s="69" t="n">
        <f aca="false">IF($B270&gt;Input!$G$28,0,Input!$G$24*(1+Input!$G$26/100)^(DATEDIF(Input!$C$7,$B270,"Y")))</f>
        <v>0</v>
      </c>
      <c r="F270" s="69" t="n">
        <f aca="false">-1*($E270*(Input!$C$11/100))</f>
        <v>-0</v>
      </c>
      <c r="G270" s="69" t="n">
        <f aca="false">-1*($E270*(Input!$C$12/100))</f>
        <v>-0</v>
      </c>
      <c r="H270" s="69" t="n">
        <f aca="false">IF($B270&gt;Input!$G$28,2*(Input!$G$27*(1+Input!$C$14/100)^(DATEDIF(Input!$C$7,$B270,"Y"))),(Input!$G$27*(1+Input!$C$14/100)^(DATEDIF(Input!$C$7,$B270,"Y"))))</f>
        <v>-714.242607898457</v>
      </c>
      <c r="I270" s="69" t="n">
        <f aca="false">IF($B270&gt;Input!$G$28,0,IF($E270*(Input!$G$32/100)&gt;(Input!$C$13/12),-1*(Input!$C$13/12),-1*$E270*(Input!$G$32/100)))</f>
        <v>0</v>
      </c>
      <c r="J270" s="69" t="n">
        <f aca="false">IF($B270&gt;Input!$G$28,0,(-1)*($E270+$H270+$I270)*(Input!$C$9/100))</f>
        <v>0</v>
      </c>
      <c r="K270" s="69" t="n">
        <f aca="false">IF($B270&gt;Input!$G$28,0,(-1)*($E270+$H270+$I270)*(Input!$C$10/100))</f>
        <v>0</v>
      </c>
      <c r="L270" s="69" t="n">
        <f aca="false">$E270+$F270+$G270+$H270+$I270+$J270+$K270</f>
        <v>-714.242607898457</v>
      </c>
    </row>
    <row r="271" customFormat="false" ht="12.8" hidden="false" customHeight="false" outlineLevel="0" collapsed="false">
      <c r="A271" s="67" t="n">
        <v>267</v>
      </c>
      <c r="B271" s="68" t="n">
        <f aca="false">EOMONTH(Input!$C$7,A271)</f>
        <v>51043</v>
      </c>
      <c r="C271" s="67" t="n">
        <f aca="false">DATEDIF(Input!$G$23,$B271,"Y")</f>
        <v>60</v>
      </c>
      <c r="E271" s="69" t="n">
        <f aca="false">IF($B271&gt;Input!$G$28,0,Input!$G$24*(1+Input!$G$26/100)^(DATEDIF(Input!$C$7,$B271,"Y")))</f>
        <v>0</v>
      </c>
      <c r="F271" s="69" t="n">
        <f aca="false">-1*($E271*(Input!$C$11/100))</f>
        <v>-0</v>
      </c>
      <c r="G271" s="69" t="n">
        <f aca="false">-1*($E271*(Input!$C$12/100))</f>
        <v>-0</v>
      </c>
      <c r="H271" s="69" t="n">
        <f aca="false">IF($B271&gt;Input!$G$28,2*(Input!$G$27*(1+Input!$C$14/100)^(DATEDIF(Input!$C$7,$B271,"Y"))),(Input!$G$27*(1+Input!$C$14/100)^(DATEDIF(Input!$C$7,$B271,"Y"))))</f>
        <v>-714.242607898457</v>
      </c>
      <c r="I271" s="69" t="n">
        <f aca="false">IF($B271&gt;Input!$G$28,0,IF($E271*(Input!$G$32/100)&gt;(Input!$C$13/12),-1*(Input!$C$13/12),-1*$E271*(Input!$G$32/100)))</f>
        <v>0</v>
      </c>
      <c r="J271" s="69" t="n">
        <f aca="false">IF($B271&gt;Input!$G$28,0,(-1)*($E271+$H271+$I271)*(Input!$C$9/100))</f>
        <v>0</v>
      </c>
      <c r="K271" s="69" t="n">
        <f aca="false">IF($B271&gt;Input!$G$28,0,(-1)*($E271+$H271+$I271)*(Input!$C$10/100))</f>
        <v>0</v>
      </c>
      <c r="L271" s="69" t="n">
        <f aca="false">$E271+$F271+$G271+$H271+$I271+$J271+$K271</f>
        <v>-714.242607898457</v>
      </c>
    </row>
    <row r="272" customFormat="false" ht="12.8" hidden="false" customHeight="false" outlineLevel="0" collapsed="false">
      <c r="A272" s="67" t="n">
        <v>268</v>
      </c>
      <c r="B272" s="68" t="n">
        <f aca="false">EOMONTH(Input!$C$7,A272)</f>
        <v>51074</v>
      </c>
      <c r="C272" s="67" t="n">
        <f aca="false">DATEDIF(Input!$G$23,$B272,"Y")</f>
        <v>61</v>
      </c>
      <c r="E272" s="69" t="n">
        <f aca="false">IF($B272&gt;Input!$G$28,0,Input!$G$24*(1+Input!$G$26/100)^(DATEDIF(Input!$C$7,$B272,"Y")))</f>
        <v>0</v>
      </c>
      <c r="F272" s="69" t="n">
        <f aca="false">-1*($E272*(Input!$C$11/100))</f>
        <v>-0</v>
      </c>
      <c r="G272" s="69" t="n">
        <f aca="false">-1*($E272*(Input!$C$12/100))</f>
        <v>-0</v>
      </c>
      <c r="H272" s="69" t="n">
        <f aca="false">IF($B272&gt;Input!$G$28,2*(Input!$G$27*(1+Input!$C$14/100)^(DATEDIF(Input!$C$7,$B272,"Y"))),(Input!$G$27*(1+Input!$C$14/100)^(DATEDIF(Input!$C$7,$B272,"Y"))))</f>
        <v>-714.242607898457</v>
      </c>
      <c r="I272" s="69" t="n">
        <f aca="false">IF($B272&gt;Input!$G$28,0,IF($E272*(Input!$G$32/100)&gt;(Input!$C$13/12),-1*(Input!$C$13/12),-1*$E272*(Input!$G$32/100)))</f>
        <v>0</v>
      </c>
      <c r="J272" s="69" t="n">
        <f aca="false">IF($B272&gt;Input!$G$28,0,(-1)*($E272+$H272+$I272)*(Input!$C$9/100))</f>
        <v>0</v>
      </c>
      <c r="K272" s="69" t="n">
        <f aca="false">IF($B272&gt;Input!$G$28,0,(-1)*($E272+$H272+$I272)*(Input!$C$10/100))</f>
        <v>0</v>
      </c>
      <c r="L272" s="69" t="n">
        <f aca="false">$E272+$F272+$G272+$H272+$I272+$J272+$K272</f>
        <v>-714.242607898457</v>
      </c>
    </row>
    <row r="273" customFormat="false" ht="12.8" hidden="false" customHeight="false" outlineLevel="0" collapsed="false">
      <c r="A273" s="67" t="n">
        <v>269</v>
      </c>
      <c r="B273" s="68" t="n">
        <f aca="false">EOMONTH(Input!$C$7,A273)</f>
        <v>51104</v>
      </c>
      <c r="C273" s="67" t="n">
        <f aca="false">DATEDIF(Input!$G$23,$B273,"Y")</f>
        <v>61</v>
      </c>
      <c r="E273" s="69" t="n">
        <f aca="false">IF($B273&gt;Input!$G$28,0,Input!$G$24*(1+Input!$G$26/100)^(DATEDIF(Input!$C$7,$B273,"Y")))</f>
        <v>0</v>
      </c>
      <c r="F273" s="69" t="n">
        <f aca="false">-1*($E273*(Input!$C$11/100))</f>
        <v>-0</v>
      </c>
      <c r="G273" s="69" t="n">
        <f aca="false">-1*($E273*(Input!$C$12/100))</f>
        <v>-0</v>
      </c>
      <c r="H273" s="69" t="n">
        <f aca="false">IF($B273&gt;Input!$G$28,2*(Input!$G$27*(1+Input!$C$14/100)^(DATEDIF(Input!$C$7,$B273,"Y"))),(Input!$G$27*(1+Input!$C$14/100)^(DATEDIF(Input!$C$7,$B273,"Y"))))</f>
        <v>-714.242607898457</v>
      </c>
      <c r="I273" s="69" t="n">
        <f aca="false">IF($B273&gt;Input!$G$28,0,IF($E273*(Input!$G$32/100)&gt;(Input!$C$13/12),-1*(Input!$C$13/12),-1*$E273*(Input!$G$32/100)))</f>
        <v>0</v>
      </c>
      <c r="J273" s="69" t="n">
        <f aca="false">IF($B273&gt;Input!$G$28,0,(-1)*($E273+$H273+$I273)*(Input!$C$9/100))</f>
        <v>0</v>
      </c>
      <c r="K273" s="69" t="n">
        <f aca="false">IF($B273&gt;Input!$G$28,0,(-1)*($E273+$H273+$I273)*(Input!$C$10/100))</f>
        <v>0</v>
      </c>
      <c r="L273" s="69" t="n">
        <f aca="false">$E273+$F273+$G273+$H273+$I273+$J273+$K273</f>
        <v>-714.242607898457</v>
      </c>
    </row>
    <row r="274" customFormat="false" ht="12.8" hidden="false" customHeight="false" outlineLevel="0" collapsed="false">
      <c r="A274" s="67" t="n">
        <v>270</v>
      </c>
      <c r="B274" s="68" t="n">
        <f aca="false">EOMONTH(Input!$C$7,A274)</f>
        <v>51135</v>
      </c>
      <c r="C274" s="67" t="n">
        <f aca="false">DATEDIF(Input!$G$23,$B274,"Y")</f>
        <v>61</v>
      </c>
      <c r="E274" s="69" t="n">
        <f aca="false">IF($B274&gt;Input!$G$28,0,Input!$G$24*(1+Input!$G$26/100)^(DATEDIF(Input!$C$7,$B274,"Y")))</f>
        <v>0</v>
      </c>
      <c r="F274" s="69" t="n">
        <f aca="false">-1*($E274*(Input!$C$11/100))</f>
        <v>-0</v>
      </c>
      <c r="G274" s="69" t="n">
        <f aca="false">-1*($E274*(Input!$C$12/100))</f>
        <v>-0</v>
      </c>
      <c r="H274" s="69" t="n">
        <f aca="false">IF($B274&gt;Input!$G$28,2*(Input!$G$27*(1+Input!$C$14/100)^(DATEDIF(Input!$C$7,$B274,"Y"))),(Input!$G$27*(1+Input!$C$14/100)^(DATEDIF(Input!$C$7,$B274,"Y"))))</f>
        <v>-714.242607898457</v>
      </c>
      <c r="I274" s="69" t="n">
        <f aca="false">IF($B274&gt;Input!$G$28,0,IF($E274*(Input!$G$32/100)&gt;(Input!$C$13/12),-1*(Input!$C$13/12),-1*$E274*(Input!$G$32/100)))</f>
        <v>0</v>
      </c>
      <c r="J274" s="69" t="n">
        <f aca="false">IF($B274&gt;Input!$G$28,0,(-1)*($E274+$H274+$I274)*(Input!$C$9/100))</f>
        <v>0</v>
      </c>
      <c r="K274" s="69" t="n">
        <f aca="false">IF($B274&gt;Input!$G$28,0,(-1)*($E274+$H274+$I274)*(Input!$C$10/100))</f>
        <v>0</v>
      </c>
      <c r="L274" s="69" t="n">
        <f aca="false">$E274+$F274+$G274+$H274+$I274+$J274+$K274</f>
        <v>-714.242607898457</v>
      </c>
    </row>
    <row r="275" customFormat="false" ht="12.8" hidden="false" customHeight="false" outlineLevel="0" collapsed="false">
      <c r="A275" s="67" t="n">
        <v>271</v>
      </c>
      <c r="B275" s="68" t="n">
        <f aca="false">EOMONTH(Input!$C$7,A275)</f>
        <v>51166</v>
      </c>
      <c r="C275" s="67" t="n">
        <f aca="false">DATEDIF(Input!$G$23,$B275,"Y")</f>
        <v>61</v>
      </c>
      <c r="E275" s="69" t="n">
        <f aca="false">IF($B275&gt;Input!$G$28,0,Input!$G$24*(1+Input!$G$26/100)^(DATEDIF(Input!$C$7,$B275,"Y")))</f>
        <v>0</v>
      </c>
      <c r="F275" s="69" t="n">
        <f aca="false">-1*($E275*(Input!$C$11/100))</f>
        <v>-0</v>
      </c>
      <c r="G275" s="69" t="n">
        <f aca="false">-1*($E275*(Input!$C$12/100))</f>
        <v>-0</v>
      </c>
      <c r="H275" s="69" t="n">
        <f aca="false">IF($B275&gt;Input!$G$28,2*(Input!$G$27*(1+Input!$C$14/100)^(DATEDIF(Input!$C$7,$B275,"Y"))),(Input!$G$27*(1+Input!$C$14/100)^(DATEDIF(Input!$C$7,$B275,"Y"))))</f>
        <v>-714.242607898457</v>
      </c>
      <c r="I275" s="69" t="n">
        <f aca="false">IF($B275&gt;Input!$G$28,0,IF($E275*(Input!$G$32/100)&gt;(Input!$C$13/12),-1*(Input!$C$13/12),-1*$E275*(Input!$G$32/100)))</f>
        <v>0</v>
      </c>
      <c r="J275" s="69" t="n">
        <f aca="false">IF($B275&gt;Input!$G$28,0,(-1)*($E275+$H275+$I275)*(Input!$C$9/100))</f>
        <v>0</v>
      </c>
      <c r="K275" s="69" t="n">
        <f aca="false">IF($B275&gt;Input!$G$28,0,(-1)*($E275+$H275+$I275)*(Input!$C$10/100))</f>
        <v>0</v>
      </c>
      <c r="L275" s="69" t="n">
        <f aca="false">$E275+$F275+$G275+$H275+$I275+$J275+$K275</f>
        <v>-714.242607898457</v>
      </c>
    </row>
    <row r="276" customFormat="false" ht="12.8" hidden="false" customHeight="false" outlineLevel="0" collapsed="false">
      <c r="A276" s="67" t="n">
        <v>272</v>
      </c>
      <c r="B276" s="68" t="n">
        <f aca="false">EOMONTH(Input!$C$7,A276)</f>
        <v>51195</v>
      </c>
      <c r="C276" s="67" t="n">
        <f aca="false">DATEDIF(Input!$G$23,$B276,"Y")</f>
        <v>61</v>
      </c>
      <c r="E276" s="69" t="n">
        <f aca="false">IF($B276&gt;Input!$G$28,0,Input!$G$24*(1+Input!$G$26/100)^(DATEDIF(Input!$C$7,$B276,"Y")))</f>
        <v>0</v>
      </c>
      <c r="F276" s="69" t="n">
        <f aca="false">-1*($E276*(Input!$C$11/100))</f>
        <v>-0</v>
      </c>
      <c r="G276" s="69" t="n">
        <f aca="false">-1*($E276*(Input!$C$12/100))</f>
        <v>-0</v>
      </c>
      <c r="H276" s="69" t="n">
        <f aca="false">IF($B276&gt;Input!$G$28,2*(Input!$G$27*(1+Input!$C$14/100)^(DATEDIF(Input!$C$7,$B276,"Y"))),(Input!$G$27*(1+Input!$C$14/100)^(DATEDIF(Input!$C$7,$B276,"Y"))))</f>
        <v>-714.242607898457</v>
      </c>
      <c r="I276" s="69" t="n">
        <f aca="false">IF($B276&gt;Input!$G$28,0,IF($E276*(Input!$G$32/100)&gt;(Input!$C$13/12),-1*(Input!$C$13/12),-1*$E276*(Input!$G$32/100)))</f>
        <v>0</v>
      </c>
      <c r="J276" s="69" t="n">
        <f aca="false">IF($B276&gt;Input!$G$28,0,(-1)*($E276+$H276+$I276)*(Input!$C$9/100))</f>
        <v>0</v>
      </c>
      <c r="K276" s="69" t="n">
        <f aca="false">IF($B276&gt;Input!$G$28,0,(-1)*($E276+$H276+$I276)*(Input!$C$10/100))</f>
        <v>0</v>
      </c>
      <c r="L276" s="69" t="n">
        <f aca="false">$E276+$F276+$G276+$H276+$I276+$J276+$K276</f>
        <v>-714.242607898457</v>
      </c>
    </row>
    <row r="277" customFormat="false" ht="12.8" hidden="false" customHeight="false" outlineLevel="0" collapsed="false">
      <c r="A277" s="67" t="n">
        <v>273</v>
      </c>
      <c r="B277" s="68" t="n">
        <f aca="false">EOMONTH(Input!$C$7,A277)</f>
        <v>51226</v>
      </c>
      <c r="C277" s="67" t="n">
        <f aca="false">DATEDIF(Input!$G$23,$B277,"Y")</f>
        <v>61</v>
      </c>
      <c r="E277" s="69" t="n">
        <f aca="false">IF($B277&gt;Input!$G$28,0,Input!$G$24*(1+Input!$G$26/100)^(DATEDIF(Input!$C$7,$B277,"Y")))</f>
        <v>0</v>
      </c>
      <c r="F277" s="69" t="n">
        <f aca="false">-1*($E277*(Input!$C$11/100))</f>
        <v>-0</v>
      </c>
      <c r="G277" s="69" t="n">
        <f aca="false">-1*($E277*(Input!$C$12/100))</f>
        <v>-0</v>
      </c>
      <c r="H277" s="69" t="n">
        <f aca="false">IF($B277&gt;Input!$G$28,2*(Input!$G$27*(1+Input!$C$14/100)^(DATEDIF(Input!$C$7,$B277,"Y"))),(Input!$G$27*(1+Input!$C$14/100)^(DATEDIF(Input!$C$7,$B277,"Y"))))</f>
        <v>-714.242607898457</v>
      </c>
      <c r="I277" s="69" t="n">
        <f aca="false">IF($B277&gt;Input!$G$28,0,IF($E277*(Input!$G$32/100)&gt;(Input!$C$13/12),-1*(Input!$C$13/12),-1*$E277*(Input!$G$32/100)))</f>
        <v>0</v>
      </c>
      <c r="J277" s="69" t="n">
        <f aca="false">IF($B277&gt;Input!$G$28,0,(-1)*($E277+$H277+$I277)*(Input!$C$9/100))</f>
        <v>0</v>
      </c>
      <c r="K277" s="69" t="n">
        <f aca="false">IF($B277&gt;Input!$G$28,0,(-1)*($E277+$H277+$I277)*(Input!$C$10/100))</f>
        <v>0</v>
      </c>
      <c r="L277" s="69" t="n">
        <f aca="false">$E277+$F277+$G277+$H277+$I277+$J277+$K277</f>
        <v>-714.242607898457</v>
      </c>
    </row>
    <row r="278" customFormat="false" ht="12.8" hidden="false" customHeight="false" outlineLevel="0" collapsed="false">
      <c r="A278" s="67" t="n">
        <v>274</v>
      </c>
      <c r="B278" s="68" t="n">
        <f aca="false">EOMONTH(Input!$C$7,A278)</f>
        <v>51256</v>
      </c>
      <c r="C278" s="67" t="n">
        <f aca="false">DATEDIF(Input!$G$23,$B278,"Y")</f>
        <v>61</v>
      </c>
      <c r="E278" s="69" t="n">
        <f aca="false">IF($B278&gt;Input!$G$28,0,Input!$G$24*(1+Input!$G$26/100)^(DATEDIF(Input!$C$7,$B278,"Y")))</f>
        <v>0</v>
      </c>
      <c r="F278" s="69" t="n">
        <f aca="false">-1*($E278*(Input!$C$11/100))</f>
        <v>-0</v>
      </c>
      <c r="G278" s="69" t="n">
        <f aca="false">-1*($E278*(Input!$C$12/100))</f>
        <v>-0</v>
      </c>
      <c r="H278" s="69" t="n">
        <f aca="false">IF($B278&gt;Input!$G$28,2*(Input!$G$27*(1+Input!$C$14/100)^(DATEDIF(Input!$C$7,$B278,"Y"))),(Input!$G$27*(1+Input!$C$14/100)^(DATEDIF(Input!$C$7,$B278,"Y"))))</f>
        <v>-714.242607898457</v>
      </c>
      <c r="I278" s="69" t="n">
        <f aca="false">IF($B278&gt;Input!$G$28,0,IF($E278*(Input!$G$32/100)&gt;(Input!$C$13/12),-1*(Input!$C$13/12),-1*$E278*(Input!$G$32/100)))</f>
        <v>0</v>
      </c>
      <c r="J278" s="69" t="n">
        <f aca="false">IF($B278&gt;Input!$G$28,0,(-1)*($E278+$H278+$I278)*(Input!$C$9/100))</f>
        <v>0</v>
      </c>
      <c r="K278" s="69" t="n">
        <f aca="false">IF($B278&gt;Input!$G$28,0,(-1)*($E278+$H278+$I278)*(Input!$C$10/100))</f>
        <v>0</v>
      </c>
      <c r="L278" s="69" t="n">
        <f aca="false">$E278+$F278+$G278+$H278+$I278+$J278+$K278</f>
        <v>-714.242607898457</v>
      </c>
    </row>
    <row r="279" customFormat="false" ht="12.8" hidden="false" customHeight="false" outlineLevel="0" collapsed="false">
      <c r="A279" s="67" t="n">
        <v>275</v>
      </c>
      <c r="B279" s="68" t="n">
        <f aca="false">EOMONTH(Input!$C$7,A279)</f>
        <v>51287</v>
      </c>
      <c r="C279" s="67" t="n">
        <f aca="false">DATEDIF(Input!$G$23,$B279,"Y")</f>
        <v>61</v>
      </c>
      <c r="E279" s="69" t="n">
        <f aca="false">IF($B279&gt;Input!$G$28,0,Input!$G$24*(1+Input!$G$26/100)^(DATEDIF(Input!$C$7,$B279,"Y")))</f>
        <v>0</v>
      </c>
      <c r="F279" s="69" t="n">
        <f aca="false">-1*($E279*(Input!$C$11/100))</f>
        <v>-0</v>
      </c>
      <c r="G279" s="69" t="n">
        <f aca="false">-1*($E279*(Input!$C$12/100))</f>
        <v>-0</v>
      </c>
      <c r="H279" s="69" t="n">
        <f aca="false">IF($B279&gt;Input!$G$28,2*(Input!$G$27*(1+Input!$C$14/100)^(DATEDIF(Input!$C$7,$B279,"Y"))),(Input!$G$27*(1+Input!$C$14/100)^(DATEDIF(Input!$C$7,$B279,"Y"))))</f>
        <v>-714.242607898457</v>
      </c>
      <c r="I279" s="69" t="n">
        <f aca="false">IF($B279&gt;Input!$G$28,0,IF($E279*(Input!$G$32/100)&gt;(Input!$C$13/12),-1*(Input!$C$13/12),-1*$E279*(Input!$G$32/100)))</f>
        <v>0</v>
      </c>
      <c r="J279" s="69" t="n">
        <f aca="false">IF($B279&gt;Input!$G$28,0,(-1)*($E279+$H279+$I279)*(Input!$C$9/100))</f>
        <v>0</v>
      </c>
      <c r="K279" s="69" t="n">
        <f aca="false">IF($B279&gt;Input!$G$28,0,(-1)*($E279+$H279+$I279)*(Input!$C$10/100))</f>
        <v>0</v>
      </c>
      <c r="L279" s="69" t="n">
        <f aca="false">$E279+$F279+$G279+$H279+$I279+$J279+$K279</f>
        <v>-714.242607898457</v>
      </c>
    </row>
    <row r="280" customFormat="false" ht="12.8" hidden="false" customHeight="false" outlineLevel="0" collapsed="false">
      <c r="A280" s="67" t="n">
        <v>276</v>
      </c>
      <c r="B280" s="68" t="n">
        <f aca="false">EOMONTH(Input!$C$7,A280)</f>
        <v>51317</v>
      </c>
      <c r="C280" s="67" t="n">
        <f aca="false">DATEDIF(Input!$G$23,$B280,"Y")</f>
        <v>61</v>
      </c>
      <c r="E280" s="69" t="n">
        <f aca="false">IF($B280&gt;Input!$G$28,0,Input!$G$24*(1+Input!$G$26/100)^(DATEDIF(Input!$C$7,$B280,"Y")))</f>
        <v>0</v>
      </c>
      <c r="F280" s="69" t="n">
        <f aca="false">-1*($E280*(Input!$C$11/100))</f>
        <v>-0</v>
      </c>
      <c r="G280" s="69" t="n">
        <f aca="false">-1*($E280*(Input!$C$12/100))</f>
        <v>-0</v>
      </c>
      <c r="H280" s="69" t="n">
        <f aca="false">IF($B280&gt;Input!$G$28,2*(Input!$G$27*(1+Input!$C$14/100)^(DATEDIF(Input!$C$7,$B280,"Y"))),(Input!$G$27*(1+Input!$C$14/100)^(DATEDIF(Input!$C$7,$B280,"Y"))))</f>
        <v>-728.527460056426</v>
      </c>
      <c r="I280" s="69" t="n">
        <f aca="false">IF($B280&gt;Input!$G$28,0,IF($E280*(Input!$G$32/100)&gt;(Input!$C$13/12),-1*(Input!$C$13/12),-1*$E280*(Input!$G$32/100)))</f>
        <v>0</v>
      </c>
      <c r="J280" s="69" t="n">
        <f aca="false">IF($B280&gt;Input!$G$28,0,(-1)*($E280+$H280+$I280)*(Input!$C$9/100))</f>
        <v>0</v>
      </c>
      <c r="K280" s="69" t="n">
        <f aca="false">IF($B280&gt;Input!$G$28,0,(-1)*($E280+$H280+$I280)*(Input!$C$10/100))</f>
        <v>0</v>
      </c>
      <c r="L280" s="69" t="n">
        <f aca="false">$E280+$F280+$G280+$H280+$I280+$J280+$K280</f>
        <v>-728.527460056426</v>
      </c>
    </row>
    <row r="281" customFormat="false" ht="12.8" hidden="false" customHeight="false" outlineLevel="0" collapsed="false">
      <c r="A281" s="67" t="n">
        <v>277</v>
      </c>
      <c r="B281" s="68" t="n">
        <f aca="false">EOMONTH(Input!$C$7,A281)</f>
        <v>51348</v>
      </c>
      <c r="C281" s="67" t="n">
        <f aca="false">DATEDIF(Input!$G$23,$B281,"Y")</f>
        <v>61</v>
      </c>
      <c r="E281" s="69" t="n">
        <f aca="false">IF($B281&gt;Input!$G$28,0,Input!$G$24*(1+Input!$G$26/100)^(DATEDIF(Input!$C$7,$B281,"Y")))</f>
        <v>0</v>
      </c>
      <c r="F281" s="69" t="n">
        <f aca="false">-1*($E281*(Input!$C$11/100))</f>
        <v>-0</v>
      </c>
      <c r="G281" s="69" t="n">
        <f aca="false">-1*($E281*(Input!$C$12/100))</f>
        <v>-0</v>
      </c>
      <c r="H281" s="69" t="n">
        <f aca="false">IF($B281&gt;Input!$G$28,2*(Input!$G$27*(1+Input!$C$14/100)^(DATEDIF(Input!$C$7,$B281,"Y"))),(Input!$G$27*(1+Input!$C$14/100)^(DATEDIF(Input!$C$7,$B281,"Y"))))</f>
        <v>-728.527460056426</v>
      </c>
      <c r="I281" s="69" t="n">
        <f aca="false">IF($B281&gt;Input!$G$28,0,IF($E281*(Input!$G$32/100)&gt;(Input!$C$13/12),-1*(Input!$C$13/12),-1*$E281*(Input!$G$32/100)))</f>
        <v>0</v>
      </c>
      <c r="J281" s="69" t="n">
        <f aca="false">IF($B281&gt;Input!$G$28,0,(-1)*($E281+$H281+$I281)*(Input!$C$9/100))</f>
        <v>0</v>
      </c>
      <c r="K281" s="69" t="n">
        <f aca="false">IF($B281&gt;Input!$G$28,0,(-1)*($E281+$H281+$I281)*(Input!$C$10/100))</f>
        <v>0</v>
      </c>
      <c r="L281" s="69" t="n">
        <f aca="false">$E281+$F281+$G281+$H281+$I281+$J281+$K281</f>
        <v>-728.527460056426</v>
      </c>
    </row>
    <row r="282" customFormat="false" ht="12.8" hidden="false" customHeight="false" outlineLevel="0" collapsed="false">
      <c r="A282" s="67" t="n">
        <v>278</v>
      </c>
      <c r="B282" s="68" t="n">
        <f aca="false">EOMONTH(Input!$C$7,A282)</f>
        <v>51379</v>
      </c>
      <c r="C282" s="67" t="n">
        <f aca="false">DATEDIF(Input!$G$23,$B282,"Y")</f>
        <v>61</v>
      </c>
      <c r="E282" s="69" t="n">
        <f aca="false">IF($B282&gt;Input!$G$28,0,Input!$G$24*(1+Input!$G$26/100)^(DATEDIF(Input!$C$7,$B282,"Y")))</f>
        <v>0</v>
      </c>
      <c r="F282" s="69" t="n">
        <f aca="false">-1*($E282*(Input!$C$11/100))</f>
        <v>-0</v>
      </c>
      <c r="G282" s="69" t="n">
        <f aca="false">-1*($E282*(Input!$C$12/100))</f>
        <v>-0</v>
      </c>
      <c r="H282" s="69" t="n">
        <f aca="false">IF($B282&gt;Input!$G$28,2*(Input!$G$27*(1+Input!$C$14/100)^(DATEDIF(Input!$C$7,$B282,"Y"))),(Input!$G$27*(1+Input!$C$14/100)^(DATEDIF(Input!$C$7,$B282,"Y"))))</f>
        <v>-728.527460056426</v>
      </c>
      <c r="I282" s="69" t="n">
        <f aca="false">IF($B282&gt;Input!$G$28,0,IF($E282*(Input!$G$32/100)&gt;(Input!$C$13/12),-1*(Input!$C$13/12),-1*$E282*(Input!$G$32/100)))</f>
        <v>0</v>
      </c>
      <c r="J282" s="69" t="n">
        <f aca="false">IF($B282&gt;Input!$G$28,0,(-1)*($E282+$H282+$I282)*(Input!$C$9/100))</f>
        <v>0</v>
      </c>
      <c r="K282" s="69" t="n">
        <f aca="false">IF($B282&gt;Input!$G$28,0,(-1)*($E282+$H282+$I282)*(Input!$C$10/100))</f>
        <v>0</v>
      </c>
      <c r="L282" s="69" t="n">
        <f aca="false">$E282+$F282+$G282+$H282+$I282+$J282+$K282</f>
        <v>-728.527460056426</v>
      </c>
    </row>
    <row r="283" customFormat="false" ht="12.8" hidden="false" customHeight="false" outlineLevel="0" collapsed="false">
      <c r="A283" s="67" t="n">
        <v>279</v>
      </c>
      <c r="B283" s="68" t="n">
        <f aca="false">EOMONTH(Input!$C$7,A283)</f>
        <v>51409</v>
      </c>
      <c r="C283" s="67" t="n">
        <f aca="false">DATEDIF(Input!$G$23,$B283,"Y")</f>
        <v>61</v>
      </c>
      <c r="E283" s="69" t="n">
        <f aca="false">IF($B283&gt;Input!$G$28,0,Input!$G$24*(1+Input!$G$26/100)^(DATEDIF(Input!$C$7,$B283,"Y")))</f>
        <v>0</v>
      </c>
      <c r="F283" s="69" t="n">
        <f aca="false">-1*($E283*(Input!$C$11/100))</f>
        <v>-0</v>
      </c>
      <c r="G283" s="69" t="n">
        <f aca="false">-1*($E283*(Input!$C$12/100))</f>
        <v>-0</v>
      </c>
      <c r="H283" s="69" t="n">
        <f aca="false">IF($B283&gt;Input!$G$28,2*(Input!$G$27*(1+Input!$C$14/100)^(DATEDIF(Input!$C$7,$B283,"Y"))),(Input!$G$27*(1+Input!$C$14/100)^(DATEDIF(Input!$C$7,$B283,"Y"))))</f>
        <v>-728.527460056426</v>
      </c>
      <c r="I283" s="69" t="n">
        <f aca="false">IF($B283&gt;Input!$G$28,0,IF($E283*(Input!$G$32/100)&gt;(Input!$C$13/12),-1*(Input!$C$13/12),-1*$E283*(Input!$G$32/100)))</f>
        <v>0</v>
      </c>
      <c r="J283" s="69" t="n">
        <f aca="false">IF($B283&gt;Input!$G$28,0,(-1)*($E283+$H283+$I283)*(Input!$C$9/100))</f>
        <v>0</v>
      </c>
      <c r="K283" s="69" t="n">
        <f aca="false">IF($B283&gt;Input!$G$28,0,(-1)*($E283+$H283+$I283)*(Input!$C$10/100))</f>
        <v>0</v>
      </c>
      <c r="L283" s="69" t="n">
        <f aca="false">$E283+$F283+$G283+$H283+$I283+$J283+$K283</f>
        <v>-728.527460056426</v>
      </c>
    </row>
    <row r="284" customFormat="false" ht="12.8" hidden="false" customHeight="false" outlineLevel="0" collapsed="false">
      <c r="A284" s="67" t="n">
        <v>280</v>
      </c>
      <c r="B284" s="68" t="n">
        <f aca="false">EOMONTH(Input!$C$7,A284)</f>
        <v>51440</v>
      </c>
      <c r="C284" s="67" t="n">
        <f aca="false">DATEDIF(Input!$G$23,$B284,"Y")</f>
        <v>62</v>
      </c>
      <c r="E284" s="69" t="n">
        <f aca="false">IF($B284&gt;Input!$G$28,0,Input!$G$24*(1+Input!$G$26/100)^(DATEDIF(Input!$C$7,$B284,"Y")))</f>
        <v>0</v>
      </c>
      <c r="F284" s="69" t="n">
        <f aca="false">-1*($E284*(Input!$C$11/100))</f>
        <v>-0</v>
      </c>
      <c r="G284" s="69" t="n">
        <f aca="false">-1*($E284*(Input!$C$12/100))</f>
        <v>-0</v>
      </c>
      <c r="H284" s="69" t="n">
        <f aca="false">IF($B284&gt;Input!$G$28,2*(Input!$G$27*(1+Input!$C$14/100)^(DATEDIF(Input!$C$7,$B284,"Y"))),(Input!$G$27*(1+Input!$C$14/100)^(DATEDIF(Input!$C$7,$B284,"Y"))))</f>
        <v>-728.527460056426</v>
      </c>
      <c r="I284" s="69" t="n">
        <f aca="false">IF($B284&gt;Input!$G$28,0,IF($E284*(Input!$G$32/100)&gt;(Input!$C$13/12),-1*(Input!$C$13/12),-1*$E284*(Input!$G$32/100)))</f>
        <v>0</v>
      </c>
      <c r="J284" s="69" t="n">
        <f aca="false">IF($B284&gt;Input!$G$28,0,(-1)*($E284+$H284+$I284)*(Input!$C$9/100))</f>
        <v>0</v>
      </c>
      <c r="K284" s="69" t="n">
        <f aca="false">IF($B284&gt;Input!$G$28,0,(-1)*($E284+$H284+$I284)*(Input!$C$10/100))</f>
        <v>0</v>
      </c>
      <c r="L284" s="69" t="n">
        <f aca="false">$E284+$F284+$G284+$H284+$I284+$J284+$K284</f>
        <v>-728.527460056426</v>
      </c>
    </row>
    <row r="285" customFormat="false" ht="12.8" hidden="false" customHeight="false" outlineLevel="0" collapsed="false">
      <c r="A285" s="67" t="n">
        <v>281</v>
      </c>
      <c r="B285" s="68" t="n">
        <f aca="false">EOMONTH(Input!$C$7,A285)</f>
        <v>51470</v>
      </c>
      <c r="C285" s="67" t="n">
        <f aca="false">DATEDIF(Input!$G$23,$B285,"Y")</f>
        <v>62</v>
      </c>
      <c r="E285" s="69" t="n">
        <f aca="false">IF($B285&gt;Input!$G$28,0,Input!$G$24*(1+Input!$G$26/100)^(DATEDIF(Input!$C$7,$B285,"Y")))</f>
        <v>0</v>
      </c>
      <c r="F285" s="69" t="n">
        <f aca="false">-1*($E285*(Input!$C$11/100))</f>
        <v>-0</v>
      </c>
      <c r="G285" s="69" t="n">
        <f aca="false">-1*($E285*(Input!$C$12/100))</f>
        <v>-0</v>
      </c>
      <c r="H285" s="69" t="n">
        <f aca="false">IF($B285&gt;Input!$G$28,2*(Input!$G$27*(1+Input!$C$14/100)^(DATEDIF(Input!$C$7,$B285,"Y"))),(Input!$G$27*(1+Input!$C$14/100)^(DATEDIF(Input!$C$7,$B285,"Y"))))</f>
        <v>-728.527460056426</v>
      </c>
      <c r="I285" s="69" t="n">
        <f aca="false">IF($B285&gt;Input!$G$28,0,IF($E285*(Input!$G$32/100)&gt;(Input!$C$13/12),-1*(Input!$C$13/12),-1*$E285*(Input!$G$32/100)))</f>
        <v>0</v>
      </c>
      <c r="J285" s="69" t="n">
        <f aca="false">IF($B285&gt;Input!$G$28,0,(-1)*($E285+$H285+$I285)*(Input!$C$9/100))</f>
        <v>0</v>
      </c>
      <c r="K285" s="69" t="n">
        <f aca="false">IF($B285&gt;Input!$G$28,0,(-1)*($E285+$H285+$I285)*(Input!$C$10/100))</f>
        <v>0</v>
      </c>
      <c r="L285" s="69" t="n">
        <f aca="false">$E285+$F285+$G285+$H285+$I285+$J285+$K285</f>
        <v>-728.527460056426</v>
      </c>
    </row>
    <row r="286" customFormat="false" ht="12.8" hidden="false" customHeight="false" outlineLevel="0" collapsed="false">
      <c r="A286" s="67" t="n">
        <v>282</v>
      </c>
      <c r="B286" s="68" t="n">
        <f aca="false">EOMONTH(Input!$C$7,A286)</f>
        <v>51501</v>
      </c>
      <c r="C286" s="67" t="n">
        <f aca="false">DATEDIF(Input!$G$23,$B286,"Y")</f>
        <v>62</v>
      </c>
      <c r="E286" s="69" t="n">
        <f aca="false">IF($B286&gt;Input!$G$28,0,Input!$G$24*(1+Input!$G$26/100)^(DATEDIF(Input!$C$7,$B286,"Y")))</f>
        <v>0</v>
      </c>
      <c r="F286" s="69" t="n">
        <f aca="false">-1*($E286*(Input!$C$11/100))</f>
        <v>-0</v>
      </c>
      <c r="G286" s="69" t="n">
        <f aca="false">-1*($E286*(Input!$C$12/100))</f>
        <v>-0</v>
      </c>
      <c r="H286" s="69" t="n">
        <f aca="false">IF($B286&gt;Input!$G$28,2*(Input!$G$27*(1+Input!$C$14/100)^(DATEDIF(Input!$C$7,$B286,"Y"))),(Input!$G$27*(1+Input!$C$14/100)^(DATEDIF(Input!$C$7,$B286,"Y"))))</f>
        <v>-728.527460056426</v>
      </c>
      <c r="I286" s="69" t="n">
        <f aca="false">IF($B286&gt;Input!$G$28,0,IF($E286*(Input!$G$32/100)&gt;(Input!$C$13/12),-1*(Input!$C$13/12),-1*$E286*(Input!$G$32/100)))</f>
        <v>0</v>
      </c>
      <c r="J286" s="69" t="n">
        <f aca="false">IF($B286&gt;Input!$G$28,0,(-1)*($E286+$H286+$I286)*(Input!$C$9/100))</f>
        <v>0</v>
      </c>
      <c r="K286" s="69" t="n">
        <f aca="false">IF($B286&gt;Input!$G$28,0,(-1)*($E286+$H286+$I286)*(Input!$C$10/100))</f>
        <v>0</v>
      </c>
      <c r="L286" s="69" t="n">
        <f aca="false">$E286+$F286+$G286+$H286+$I286+$J286+$K286</f>
        <v>-728.527460056426</v>
      </c>
    </row>
    <row r="287" customFormat="false" ht="12.8" hidden="false" customHeight="false" outlineLevel="0" collapsed="false">
      <c r="A287" s="67" t="n">
        <v>283</v>
      </c>
      <c r="B287" s="68" t="n">
        <f aca="false">EOMONTH(Input!$C$7,A287)</f>
        <v>51532</v>
      </c>
      <c r="C287" s="67" t="n">
        <f aca="false">DATEDIF(Input!$G$23,$B287,"Y")</f>
        <v>62</v>
      </c>
      <c r="E287" s="69" t="n">
        <f aca="false">IF($B287&gt;Input!$G$28,0,Input!$G$24*(1+Input!$G$26/100)^(DATEDIF(Input!$C$7,$B287,"Y")))</f>
        <v>0</v>
      </c>
      <c r="F287" s="69" t="n">
        <f aca="false">-1*($E287*(Input!$C$11/100))</f>
        <v>-0</v>
      </c>
      <c r="G287" s="69" t="n">
        <f aca="false">-1*($E287*(Input!$C$12/100))</f>
        <v>-0</v>
      </c>
      <c r="H287" s="69" t="n">
        <f aca="false">IF($B287&gt;Input!$G$28,2*(Input!$G$27*(1+Input!$C$14/100)^(DATEDIF(Input!$C$7,$B287,"Y"))),(Input!$G$27*(1+Input!$C$14/100)^(DATEDIF(Input!$C$7,$B287,"Y"))))</f>
        <v>-728.527460056426</v>
      </c>
      <c r="I287" s="69" t="n">
        <f aca="false">IF($B287&gt;Input!$G$28,0,IF($E287*(Input!$G$32/100)&gt;(Input!$C$13/12),-1*(Input!$C$13/12),-1*$E287*(Input!$G$32/100)))</f>
        <v>0</v>
      </c>
      <c r="J287" s="69" t="n">
        <f aca="false">IF($B287&gt;Input!$G$28,0,(-1)*($E287+$H287+$I287)*(Input!$C$9/100))</f>
        <v>0</v>
      </c>
      <c r="K287" s="69" t="n">
        <f aca="false">IF($B287&gt;Input!$G$28,0,(-1)*($E287+$H287+$I287)*(Input!$C$10/100))</f>
        <v>0</v>
      </c>
      <c r="L287" s="69" t="n">
        <f aca="false">$E287+$F287+$G287+$H287+$I287+$J287+$K287</f>
        <v>-728.527460056426</v>
      </c>
    </row>
    <row r="288" customFormat="false" ht="12.8" hidden="false" customHeight="false" outlineLevel="0" collapsed="false">
      <c r="A288" s="67" t="n">
        <v>284</v>
      </c>
      <c r="B288" s="68" t="n">
        <f aca="false">EOMONTH(Input!$C$7,A288)</f>
        <v>51560</v>
      </c>
      <c r="C288" s="67" t="n">
        <f aca="false">DATEDIF(Input!$G$23,$B288,"Y")</f>
        <v>62</v>
      </c>
      <c r="E288" s="69" t="n">
        <f aca="false">IF($B288&gt;Input!$G$28,0,Input!$G$24*(1+Input!$G$26/100)^(DATEDIF(Input!$C$7,$B288,"Y")))</f>
        <v>0</v>
      </c>
      <c r="F288" s="69" t="n">
        <f aca="false">-1*($E288*(Input!$C$11/100))</f>
        <v>-0</v>
      </c>
      <c r="G288" s="69" t="n">
        <f aca="false">-1*($E288*(Input!$C$12/100))</f>
        <v>-0</v>
      </c>
      <c r="H288" s="69" t="n">
        <f aca="false">IF($B288&gt;Input!$G$28,2*(Input!$G$27*(1+Input!$C$14/100)^(DATEDIF(Input!$C$7,$B288,"Y"))),(Input!$G$27*(1+Input!$C$14/100)^(DATEDIF(Input!$C$7,$B288,"Y"))))</f>
        <v>-728.527460056426</v>
      </c>
      <c r="I288" s="69" t="n">
        <f aca="false">IF($B288&gt;Input!$G$28,0,IF($E288*(Input!$G$32/100)&gt;(Input!$C$13/12),-1*(Input!$C$13/12),-1*$E288*(Input!$G$32/100)))</f>
        <v>0</v>
      </c>
      <c r="J288" s="69" t="n">
        <f aca="false">IF($B288&gt;Input!$G$28,0,(-1)*($E288+$H288+$I288)*(Input!$C$9/100))</f>
        <v>0</v>
      </c>
      <c r="K288" s="69" t="n">
        <f aca="false">IF($B288&gt;Input!$G$28,0,(-1)*($E288+$H288+$I288)*(Input!$C$10/100))</f>
        <v>0</v>
      </c>
      <c r="L288" s="69" t="n">
        <f aca="false">$E288+$F288+$G288+$H288+$I288+$J288+$K288</f>
        <v>-728.527460056426</v>
      </c>
    </row>
    <row r="289" customFormat="false" ht="12.8" hidden="false" customHeight="false" outlineLevel="0" collapsed="false">
      <c r="A289" s="67" t="n">
        <v>285</v>
      </c>
      <c r="B289" s="68" t="n">
        <f aca="false">EOMONTH(Input!$C$7,A289)</f>
        <v>51591</v>
      </c>
      <c r="C289" s="67" t="n">
        <f aca="false">DATEDIF(Input!$G$23,$B289,"Y")</f>
        <v>62</v>
      </c>
      <c r="E289" s="69" t="n">
        <f aca="false">IF($B289&gt;Input!$G$28,0,Input!$G$24*(1+Input!$G$26/100)^(DATEDIF(Input!$C$7,$B289,"Y")))</f>
        <v>0</v>
      </c>
      <c r="F289" s="69" t="n">
        <f aca="false">-1*($E289*(Input!$C$11/100))</f>
        <v>-0</v>
      </c>
      <c r="G289" s="69" t="n">
        <f aca="false">-1*($E289*(Input!$C$12/100))</f>
        <v>-0</v>
      </c>
      <c r="H289" s="69" t="n">
        <f aca="false">IF($B289&gt;Input!$G$28,2*(Input!$G$27*(1+Input!$C$14/100)^(DATEDIF(Input!$C$7,$B289,"Y"))),(Input!$G$27*(1+Input!$C$14/100)^(DATEDIF(Input!$C$7,$B289,"Y"))))</f>
        <v>-728.527460056426</v>
      </c>
      <c r="I289" s="69" t="n">
        <f aca="false">IF($B289&gt;Input!$G$28,0,IF($E289*(Input!$G$32/100)&gt;(Input!$C$13/12),-1*(Input!$C$13/12),-1*$E289*(Input!$G$32/100)))</f>
        <v>0</v>
      </c>
      <c r="J289" s="69" t="n">
        <f aca="false">IF($B289&gt;Input!$G$28,0,(-1)*($E289+$H289+$I289)*(Input!$C$9/100))</f>
        <v>0</v>
      </c>
      <c r="K289" s="69" t="n">
        <f aca="false">IF($B289&gt;Input!$G$28,0,(-1)*($E289+$H289+$I289)*(Input!$C$10/100))</f>
        <v>0</v>
      </c>
      <c r="L289" s="69" t="n">
        <f aca="false">$E289+$F289+$G289+$H289+$I289+$J289+$K289</f>
        <v>-728.527460056426</v>
      </c>
    </row>
    <row r="290" customFormat="false" ht="12.8" hidden="false" customHeight="false" outlineLevel="0" collapsed="false">
      <c r="A290" s="67" t="n">
        <v>286</v>
      </c>
      <c r="B290" s="68" t="n">
        <f aca="false">EOMONTH(Input!$C$7,A290)</f>
        <v>51621</v>
      </c>
      <c r="C290" s="67" t="n">
        <f aca="false">DATEDIF(Input!$G$23,$B290,"Y")</f>
        <v>62</v>
      </c>
      <c r="E290" s="69" t="n">
        <f aca="false">IF($B290&gt;Input!$G$28,0,Input!$G$24*(1+Input!$G$26/100)^(DATEDIF(Input!$C$7,$B290,"Y")))</f>
        <v>0</v>
      </c>
      <c r="F290" s="69" t="n">
        <f aca="false">-1*($E290*(Input!$C$11/100))</f>
        <v>-0</v>
      </c>
      <c r="G290" s="69" t="n">
        <f aca="false">-1*($E290*(Input!$C$12/100))</f>
        <v>-0</v>
      </c>
      <c r="H290" s="69" t="n">
        <f aca="false">IF($B290&gt;Input!$G$28,2*(Input!$G$27*(1+Input!$C$14/100)^(DATEDIF(Input!$C$7,$B290,"Y"))),(Input!$G$27*(1+Input!$C$14/100)^(DATEDIF(Input!$C$7,$B290,"Y"))))</f>
        <v>-728.527460056426</v>
      </c>
      <c r="I290" s="69" t="n">
        <f aca="false">IF($B290&gt;Input!$G$28,0,IF($E290*(Input!$G$32/100)&gt;(Input!$C$13/12),-1*(Input!$C$13/12),-1*$E290*(Input!$G$32/100)))</f>
        <v>0</v>
      </c>
      <c r="J290" s="69" t="n">
        <f aca="false">IF($B290&gt;Input!$G$28,0,(-1)*($E290+$H290+$I290)*(Input!$C$9/100))</f>
        <v>0</v>
      </c>
      <c r="K290" s="69" t="n">
        <f aca="false">IF($B290&gt;Input!$G$28,0,(-1)*($E290+$H290+$I290)*(Input!$C$10/100))</f>
        <v>0</v>
      </c>
      <c r="L290" s="69" t="n">
        <f aca="false">$E290+$F290+$G290+$H290+$I290+$J290+$K290</f>
        <v>-728.527460056426</v>
      </c>
    </row>
    <row r="291" customFormat="false" ht="12.8" hidden="false" customHeight="false" outlineLevel="0" collapsed="false">
      <c r="A291" s="67" t="n">
        <v>287</v>
      </c>
      <c r="B291" s="68" t="n">
        <f aca="false">EOMONTH(Input!$C$7,A291)</f>
        <v>51652</v>
      </c>
      <c r="C291" s="67" t="n">
        <f aca="false">DATEDIF(Input!$G$23,$B291,"Y")</f>
        <v>62</v>
      </c>
      <c r="E291" s="69" t="n">
        <f aca="false">IF($B291&gt;Input!$G$28,0,Input!$G$24*(1+Input!$G$26/100)^(DATEDIF(Input!$C$7,$B291,"Y")))</f>
        <v>0</v>
      </c>
      <c r="F291" s="69" t="n">
        <f aca="false">-1*($E291*(Input!$C$11/100))</f>
        <v>-0</v>
      </c>
      <c r="G291" s="69" t="n">
        <f aca="false">-1*($E291*(Input!$C$12/100))</f>
        <v>-0</v>
      </c>
      <c r="H291" s="69" t="n">
        <f aca="false">IF($B291&gt;Input!$G$28,2*(Input!$G$27*(1+Input!$C$14/100)^(DATEDIF(Input!$C$7,$B291,"Y"))),(Input!$G$27*(1+Input!$C$14/100)^(DATEDIF(Input!$C$7,$B291,"Y"))))</f>
        <v>-728.527460056426</v>
      </c>
      <c r="I291" s="69" t="n">
        <f aca="false">IF($B291&gt;Input!$G$28,0,IF($E291*(Input!$G$32/100)&gt;(Input!$C$13/12),-1*(Input!$C$13/12),-1*$E291*(Input!$G$32/100)))</f>
        <v>0</v>
      </c>
      <c r="J291" s="69" t="n">
        <f aca="false">IF($B291&gt;Input!$G$28,0,(-1)*($E291+$H291+$I291)*(Input!$C$9/100))</f>
        <v>0</v>
      </c>
      <c r="K291" s="69" t="n">
        <f aca="false">IF($B291&gt;Input!$G$28,0,(-1)*($E291+$H291+$I291)*(Input!$C$10/100))</f>
        <v>0</v>
      </c>
      <c r="L291" s="69" t="n">
        <f aca="false">$E291+$F291+$G291+$H291+$I291+$J291+$K291</f>
        <v>-728.527460056426</v>
      </c>
    </row>
    <row r="292" customFormat="false" ht="12.8" hidden="false" customHeight="false" outlineLevel="0" collapsed="false">
      <c r="A292" s="67" t="n">
        <v>288</v>
      </c>
      <c r="B292" s="68" t="n">
        <f aca="false">EOMONTH(Input!$C$7,A292)</f>
        <v>51682</v>
      </c>
      <c r="C292" s="67" t="n">
        <f aca="false">DATEDIF(Input!$G$23,$B292,"Y")</f>
        <v>62</v>
      </c>
      <c r="E292" s="69" t="n">
        <f aca="false">IF($B292&gt;Input!$G$28,0,Input!$G$24*(1+Input!$G$26/100)^(DATEDIF(Input!$C$7,$B292,"Y")))</f>
        <v>0</v>
      </c>
      <c r="F292" s="69" t="n">
        <f aca="false">-1*($E292*(Input!$C$11/100))</f>
        <v>-0</v>
      </c>
      <c r="G292" s="69" t="n">
        <f aca="false">-1*($E292*(Input!$C$12/100))</f>
        <v>-0</v>
      </c>
      <c r="H292" s="69" t="n">
        <f aca="false">IF($B292&gt;Input!$G$28,2*(Input!$G$27*(1+Input!$C$14/100)^(DATEDIF(Input!$C$7,$B292,"Y"))),(Input!$G$27*(1+Input!$C$14/100)^(DATEDIF(Input!$C$7,$B292,"Y"))))</f>
        <v>-743.098009257555</v>
      </c>
      <c r="I292" s="69" t="n">
        <f aca="false">IF($B292&gt;Input!$G$28,0,IF($E292*(Input!$G$32/100)&gt;(Input!$C$13/12),-1*(Input!$C$13/12),-1*$E292*(Input!$G$32/100)))</f>
        <v>0</v>
      </c>
      <c r="J292" s="69" t="n">
        <f aca="false">IF($B292&gt;Input!$G$28,0,(-1)*($E292+$H292+$I292)*(Input!$C$9/100))</f>
        <v>0</v>
      </c>
      <c r="K292" s="69" t="n">
        <f aca="false">IF($B292&gt;Input!$G$28,0,(-1)*($E292+$H292+$I292)*(Input!$C$10/100))</f>
        <v>0</v>
      </c>
      <c r="L292" s="69" t="n">
        <f aca="false">$E292+$F292+$G292+$H292+$I292+$J292+$K292</f>
        <v>-743.098009257555</v>
      </c>
    </row>
    <row r="293" customFormat="false" ht="12.8" hidden="false" customHeight="false" outlineLevel="0" collapsed="false">
      <c r="A293" s="67" t="n">
        <v>289</v>
      </c>
      <c r="B293" s="68" t="n">
        <f aca="false">EOMONTH(Input!$C$7,A293)</f>
        <v>51713</v>
      </c>
      <c r="C293" s="67" t="n">
        <f aca="false">DATEDIF(Input!$G$23,$B293,"Y")</f>
        <v>62</v>
      </c>
      <c r="E293" s="69" t="n">
        <f aca="false">IF($B293&gt;Input!$G$28,0,Input!$G$24*(1+Input!$G$26/100)^(DATEDIF(Input!$C$7,$B293,"Y")))</f>
        <v>0</v>
      </c>
      <c r="F293" s="69" t="n">
        <f aca="false">-1*($E293*(Input!$C$11/100))</f>
        <v>-0</v>
      </c>
      <c r="G293" s="69" t="n">
        <f aca="false">-1*($E293*(Input!$C$12/100))</f>
        <v>-0</v>
      </c>
      <c r="H293" s="69" t="n">
        <f aca="false">IF($B293&gt;Input!$G$28,2*(Input!$G$27*(1+Input!$C$14/100)^(DATEDIF(Input!$C$7,$B293,"Y"))),(Input!$G$27*(1+Input!$C$14/100)^(DATEDIF(Input!$C$7,$B293,"Y"))))</f>
        <v>-743.098009257555</v>
      </c>
      <c r="I293" s="69" t="n">
        <f aca="false">IF($B293&gt;Input!$G$28,0,IF($E293*(Input!$G$32/100)&gt;(Input!$C$13/12),-1*(Input!$C$13/12),-1*$E293*(Input!$G$32/100)))</f>
        <v>0</v>
      </c>
      <c r="J293" s="69" t="n">
        <f aca="false">IF($B293&gt;Input!$G$28,0,(-1)*($E293+$H293+$I293)*(Input!$C$9/100))</f>
        <v>0</v>
      </c>
      <c r="K293" s="69" t="n">
        <f aca="false">IF($B293&gt;Input!$G$28,0,(-1)*($E293+$H293+$I293)*(Input!$C$10/100))</f>
        <v>0</v>
      </c>
      <c r="L293" s="69" t="n">
        <f aca="false">$E293+$F293+$G293+$H293+$I293+$J293+$K293</f>
        <v>-743.098009257555</v>
      </c>
    </row>
    <row r="294" customFormat="false" ht="12.8" hidden="false" customHeight="false" outlineLevel="0" collapsed="false">
      <c r="A294" s="67" t="n">
        <v>290</v>
      </c>
      <c r="B294" s="68" t="n">
        <f aca="false">EOMONTH(Input!$C$7,A294)</f>
        <v>51744</v>
      </c>
      <c r="C294" s="67" t="n">
        <f aca="false">DATEDIF(Input!$G$23,$B294,"Y")</f>
        <v>62</v>
      </c>
      <c r="E294" s="69" t="n">
        <f aca="false">IF($B294&gt;Input!$G$28,0,Input!$G$24*(1+Input!$G$26/100)^(DATEDIF(Input!$C$7,$B294,"Y")))</f>
        <v>0</v>
      </c>
      <c r="F294" s="69" t="n">
        <f aca="false">-1*($E294*(Input!$C$11/100))</f>
        <v>-0</v>
      </c>
      <c r="G294" s="69" t="n">
        <f aca="false">-1*($E294*(Input!$C$12/100))</f>
        <v>-0</v>
      </c>
      <c r="H294" s="69" t="n">
        <f aca="false">IF($B294&gt;Input!$G$28,2*(Input!$G$27*(1+Input!$C$14/100)^(DATEDIF(Input!$C$7,$B294,"Y"))),(Input!$G$27*(1+Input!$C$14/100)^(DATEDIF(Input!$C$7,$B294,"Y"))))</f>
        <v>-743.098009257555</v>
      </c>
      <c r="I294" s="69" t="n">
        <f aca="false">IF($B294&gt;Input!$G$28,0,IF($E294*(Input!$G$32/100)&gt;(Input!$C$13/12),-1*(Input!$C$13/12),-1*$E294*(Input!$G$32/100)))</f>
        <v>0</v>
      </c>
      <c r="J294" s="69" t="n">
        <f aca="false">IF($B294&gt;Input!$G$28,0,(-1)*($E294+$H294+$I294)*(Input!$C$9/100))</f>
        <v>0</v>
      </c>
      <c r="K294" s="69" t="n">
        <f aca="false">IF($B294&gt;Input!$G$28,0,(-1)*($E294+$H294+$I294)*(Input!$C$10/100))</f>
        <v>0</v>
      </c>
      <c r="L294" s="69" t="n">
        <f aca="false">$E294+$F294+$G294+$H294+$I294+$J294+$K294</f>
        <v>-743.098009257555</v>
      </c>
    </row>
    <row r="295" customFormat="false" ht="12.8" hidden="false" customHeight="false" outlineLevel="0" collapsed="false">
      <c r="A295" s="67" t="n">
        <v>291</v>
      </c>
      <c r="B295" s="68" t="n">
        <f aca="false">EOMONTH(Input!$C$7,A295)</f>
        <v>51774</v>
      </c>
      <c r="C295" s="67" t="n">
        <f aca="false">DATEDIF(Input!$G$23,$B295,"Y")</f>
        <v>62</v>
      </c>
      <c r="E295" s="69" t="n">
        <f aca="false">IF($B295&gt;Input!$G$28,0,Input!$G$24*(1+Input!$G$26/100)^(DATEDIF(Input!$C$7,$B295,"Y")))</f>
        <v>0</v>
      </c>
      <c r="F295" s="69" t="n">
        <f aca="false">-1*($E295*(Input!$C$11/100))</f>
        <v>-0</v>
      </c>
      <c r="G295" s="69" t="n">
        <f aca="false">-1*($E295*(Input!$C$12/100))</f>
        <v>-0</v>
      </c>
      <c r="H295" s="69" t="n">
        <f aca="false">IF($B295&gt;Input!$G$28,2*(Input!$G$27*(1+Input!$C$14/100)^(DATEDIF(Input!$C$7,$B295,"Y"))),(Input!$G$27*(1+Input!$C$14/100)^(DATEDIF(Input!$C$7,$B295,"Y"))))</f>
        <v>-743.098009257555</v>
      </c>
      <c r="I295" s="69" t="n">
        <f aca="false">IF($B295&gt;Input!$G$28,0,IF($E295*(Input!$G$32/100)&gt;(Input!$C$13/12),-1*(Input!$C$13/12),-1*$E295*(Input!$G$32/100)))</f>
        <v>0</v>
      </c>
      <c r="J295" s="69" t="n">
        <f aca="false">IF($B295&gt;Input!$G$28,0,(-1)*($E295+$H295+$I295)*(Input!$C$9/100))</f>
        <v>0</v>
      </c>
      <c r="K295" s="69" t="n">
        <f aca="false">IF($B295&gt;Input!$G$28,0,(-1)*($E295+$H295+$I295)*(Input!$C$10/100))</f>
        <v>0</v>
      </c>
      <c r="L295" s="69" t="n">
        <f aca="false">$E295+$F295+$G295+$H295+$I295+$J295+$K295</f>
        <v>-743.098009257555</v>
      </c>
    </row>
    <row r="296" customFormat="false" ht="12.8" hidden="false" customHeight="false" outlineLevel="0" collapsed="false">
      <c r="A296" s="67" t="n">
        <v>292</v>
      </c>
      <c r="B296" s="68" t="n">
        <f aca="false">EOMONTH(Input!$C$7,A296)</f>
        <v>51805</v>
      </c>
      <c r="C296" s="67" t="n">
        <f aca="false">DATEDIF(Input!$G$23,$B296,"Y")</f>
        <v>63</v>
      </c>
      <c r="E296" s="69" t="n">
        <f aca="false">IF($B296&gt;Input!$G$28,0,Input!$G$24*(1+Input!$G$26/100)^(DATEDIF(Input!$C$7,$B296,"Y")))</f>
        <v>0</v>
      </c>
      <c r="F296" s="69" t="n">
        <f aca="false">-1*($E296*(Input!$C$11/100))</f>
        <v>-0</v>
      </c>
      <c r="G296" s="69" t="n">
        <f aca="false">-1*($E296*(Input!$C$12/100))</f>
        <v>-0</v>
      </c>
      <c r="H296" s="69" t="n">
        <f aca="false">IF($B296&gt;Input!$G$28,2*(Input!$G$27*(1+Input!$C$14/100)^(DATEDIF(Input!$C$7,$B296,"Y"))),(Input!$G$27*(1+Input!$C$14/100)^(DATEDIF(Input!$C$7,$B296,"Y"))))</f>
        <v>-743.098009257555</v>
      </c>
      <c r="I296" s="69" t="n">
        <f aca="false">IF($B296&gt;Input!$G$28,0,IF($E296*(Input!$G$32/100)&gt;(Input!$C$13/12),-1*(Input!$C$13/12),-1*$E296*(Input!$G$32/100)))</f>
        <v>0</v>
      </c>
      <c r="J296" s="69" t="n">
        <f aca="false">IF($B296&gt;Input!$G$28,0,(-1)*($E296+$H296+$I296)*(Input!$C$9/100))</f>
        <v>0</v>
      </c>
      <c r="K296" s="69" t="n">
        <f aca="false">IF($B296&gt;Input!$G$28,0,(-1)*($E296+$H296+$I296)*(Input!$C$10/100))</f>
        <v>0</v>
      </c>
      <c r="L296" s="69" t="n">
        <f aca="false">$E296+$F296+$G296+$H296+$I296+$J296+$K296</f>
        <v>-743.098009257555</v>
      </c>
    </row>
    <row r="297" customFormat="false" ht="12.8" hidden="false" customHeight="false" outlineLevel="0" collapsed="false">
      <c r="A297" s="67" t="n">
        <v>293</v>
      </c>
      <c r="B297" s="68" t="n">
        <f aca="false">EOMONTH(Input!$C$7,A297)</f>
        <v>51835</v>
      </c>
      <c r="C297" s="67" t="n">
        <f aca="false">DATEDIF(Input!$G$23,$B297,"Y")</f>
        <v>63</v>
      </c>
      <c r="E297" s="69" t="n">
        <f aca="false">IF($B297&gt;Input!$G$28,0,Input!$G$24*(1+Input!$G$26/100)^(DATEDIF(Input!$C$7,$B297,"Y")))</f>
        <v>0</v>
      </c>
      <c r="F297" s="69" t="n">
        <f aca="false">-1*($E297*(Input!$C$11/100))</f>
        <v>-0</v>
      </c>
      <c r="G297" s="69" t="n">
        <f aca="false">-1*($E297*(Input!$C$12/100))</f>
        <v>-0</v>
      </c>
      <c r="H297" s="69" t="n">
        <f aca="false">IF($B297&gt;Input!$G$28,2*(Input!$G$27*(1+Input!$C$14/100)^(DATEDIF(Input!$C$7,$B297,"Y"))),(Input!$G$27*(1+Input!$C$14/100)^(DATEDIF(Input!$C$7,$B297,"Y"))))</f>
        <v>-743.098009257555</v>
      </c>
      <c r="I297" s="69" t="n">
        <f aca="false">IF($B297&gt;Input!$G$28,0,IF($E297*(Input!$G$32/100)&gt;(Input!$C$13/12),-1*(Input!$C$13/12),-1*$E297*(Input!$G$32/100)))</f>
        <v>0</v>
      </c>
      <c r="J297" s="69" t="n">
        <f aca="false">IF($B297&gt;Input!$G$28,0,(-1)*($E297+$H297+$I297)*(Input!$C$9/100))</f>
        <v>0</v>
      </c>
      <c r="K297" s="69" t="n">
        <f aca="false">IF($B297&gt;Input!$G$28,0,(-1)*($E297+$H297+$I297)*(Input!$C$10/100))</f>
        <v>0</v>
      </c>
      <c r="L297" s="69" t="n">
        <f aca="false">$E297+$F297+$G297+$H297+$I297+$J297+$K297</f>
        <v>-743.098009257555</v>
      </c>
    </row>
    <row r="298" customFormat="false" ht="12.8" hidden="false" customHeight="false" outlineLevel="0" collapsed="false">
      <c r="A298" s="67" t="n">
        <v>294</v>
      </c>
      <c r="B298" s="68" t="n">
        <f aca="false">EOMONTH(Input!$C$7,A298)</f>
        <v>51866</v>
      </c>
      <c r="C298" s="67" t="n">
        <f aca="false">DATEDIF(Input!$G$23,$B298,"Y")</f>
        <v>63</v>
      </c>
      <c r="E298" s="69" t="n">
        <f aca="false">IF($B298&gt;Input!$G$28,0,Input!$G$24*(1+Input!$G$26/100)^(DATEDIF(Input!$C$7,$B298,"Y")))</f>
        <v>0</v>
      </c>
      <c r="F298" s="69" t="n">
        <f aca="false">-1*($E298*(Input!$C$11/100))</f>
        <v>-0</v>
      </c>
      <c r="G298" s="69" t="n">
        <f aca="false">-1*($E298*(Input!$C$12/100))</f>
        <v>-0</v>
      </c>
      <c r="H298" s="69" t="n">
        <f aca="false">IF($B298&gt;Input!$G$28,2*(Input!$G$27*(1+Input!$C$14/100)^(DATEDIF(Input!$C$7,$B298,"Y"))),(Input!$G$27*(1+Input!$C$14/100)^(DATEDIF(Input!$C$7,$B298,"Y"))))</f>
        <v>-743.098009257555</v>
      </c>
      <c r="I298" s="69" t="n">
        <f aca="false">IF($B298&gt;Input!$G$28,0,IF($E298*(Input!$G$32/100)&gt;(Input!$C$13/12),-1*(Input!$C$13/12),-1*$E298*(Input!$G$32/100)))</f>
        <v>0</v>
      </c>
      <c r="J298" s="69" t="n">
        <f aca="false">IF($B298&gt;Input!$G$28,0,(-1)*($E298+$H298+$I298)*(Input!$C$9/100))</f>
        <v>0</v>
      </c>
      <c r="K298" s="69" t="n">
        <f aca="false">IF($B298&gt;Input!$G$28,0,(-1)*($E298+$H298+$I298)*(Input!$C$10/100))</f>
        <v>0</v>
      </c>
      <c r="L298" s="69" t="n">
        <f aca="false">$E298+$F298+$G298+$H298+$I298+$J298+$K298</f>
        <v>-743.098009257555</v>
      </c>
    </row>
    <row r="299" customFormat="false" ht="12.8" hidden="false" customHeight="false" outlineLevel="0" collapsed="false">
      <c r="A299" s="67" t="n">
        <v>295</v>
      </c>
      <c r="B299" s="68" t="n">
        <f aca="false">EOMONTH(Input!$C$7,A299)</f>
        <v>51897</v>
      </c>
      <c r="C299" s="67" t="n">
        <f aca="false">DATEDIF(Input!$G$23,$B299,"Y")</f>
        <v>63</v>
      </c>
      <c r="E299" s="69" t="n">
        <f aca="false">IF($B299&gt;Input!$G$28,0,Input!$G$24*(1+Input!$G$26/100)^(DATEDIF(Input!$C$7,$B299,"Y")))</f>
        <v>0</v>
      </c>
      <c r="F299" s="69" t="n">
        <f aca="false">-1*($E299*(Input!$C$11/100))</f>
        <v>-0</v>
      </c>
      <c r="G299" s="69" t="n">
        <f aca="false">-1*($E299*(Input!$C$12/100))</f>
        <v>-0</v>
      </c>
      <c r="H299" s="69" t="n">
        <f aca="false">IF($B299&gt;Input!$G$28,2*(Input!$G$27*(1+Input!$C$14/100)^(DATEDIF(Input!$C$7,$B299,"Y"))),(Input!$G$27*(1+Input!$C$14/100)^(DATEDIF(Input!$C$7,$B299,"Y"))))</f>
        <v>-743.098009257555</v>
      </c>
      <c r="I299" s="69" t="n">
        <f aca="false">IF($B299&gt;Input!$G$28,0,IF($E299*(Input!$G$32/100)&gt;(Input!$C$13/12),-1*(Input!$C$13/12),-1*$E299*(Input!$G$32/100)))</f>
        <v>0</v>
      </c>
      <c r="J299" s="69" t="n">
        <f aca="false">IF($B299&gt;Input!$G$28,0,(-1)*($E299+$H299+$I299)*(Input!$C$9/100))</f>
        <v>0</v>
      </c>
      <c r="K299" s="69" t="n">
        <f aca="false">IF($B299&gt;Input!$G$28,0,(-1)*($E299+$H299+$I299)*(Input!$C$10/100))</f>
        <v>0</v>
      </c>
      <c r="L299" s="69" t="n">
        <f aca="false">$E299+$F299+$G299+$H299+$I299+$J299+$K299</f>
        <v>-743.098009257555</v>
      </c>
    </row>
    <row r="300" customFormat="false" ht="12.8" hidden="false" customHeight="false" outlineLevel="0" collapsed="false">
      <c r="A300" s="67" t="n">
        <v>296</v>
      </c>
      <c r="B300" s="68" t="n">
        <f aca="false">EOMONTH(Input!$C$7,A300)</f>
        <v>51925</v>
      </c>
      <c r="C300" s="67" t="n">
        <f aca="false">DATEDIF(Input!$G$23,$B300,"Y")</f>
        <v>63</v>
      </c>
      <c r="E300" s="69" t="n">
        <f aca="false">IF($B300&gt;Input!$G$28,0,Input!$G$24*(1+Input!$G$26/100)^(DATEDIF(Input!$C$7,$B300,"Y")))</f>
        <v>0</v>
      </c>
      <c r="F300" s="69" t="n">
        <f aca="false">-1*($E300*(Input!$C$11/100))</f>
        <v>-0</v>
      </c>
      <c r="G300" s="69" t="n">
        <f aca="false">-1*($E300*(Input!$C$12/100))</f>
        <v>-0</v>
      </c>
      <c r="H300" s="69" t="n">
        <f aca="false">IF($B300&gt;Input!$G$28,2*(Input!$G$27*(1+Input!$C$14/100)^(DATEDIF(Input!$C$7,$B300,"Y"))),(Input!$G$27*(1+Input!$C$14/100)^(DATEDIF(Input!$C$7,$B300,"Y"))))</f>
        <v>-743.098009257555</v>
      </c>
      <c r="I300" s="69" t="n">
        <f aca="false">IF($B300&gt;Input!$G$28,0,IF($E300*(Input!$G$32/100)&gt;(Input!$C$13/12),-1*(Input!$C$13/12),-1*$E300*(Input!$G$32/100)))</f>
        <v>0</v>
      </c>
      <c r="J300" s="69" t="n">
        <f aca="false">IF($B300&gt;Input!$G$28,0,(-1)*($E300+$H300+$I300)*(Input!$C$9/100))</f>
        <v>0</v>
      </c>
      <c r="K300" s="69" t="n">
        <f aca="false">IF($B300&gt;Input!$G$28,0,(-1)*($E300+$H300+$I300)*(Input!$C$10/100))</f>
        <v>0</v>
      </c>
      <c r="L300" s="69" t="n">
        <f aca="false">$E300+$F300+$G300+$H300+$I300+$J300+$K300</f>
        <v>-743.098009257555</v>
      </c>
    </row>
    <row r="301" customFormat="false" ht="12.8" hidden="false" customHeight="false" outlineLevel="0" collapsed="false">
      <c r="A301" s="67" t="n">
        <v>297</v>
      </c>
      <c r="B301" s="68" t="n">
        <f aca="false">EOMONTH(Input!$C$7,A301)</f>
        <v>51956</v>
      </c>
      <c r="C301" s="67" t="n">
        <f aca="false">DATEDIF(Input!$G$23,$B301,"Y")</f>
        <v>63</v>
      </c>
      <c r="E301" s="69" t="n">
        <f aca="false">IF($B301&gt;Input!$G$28,0,Input!$G$24*(1+Input!$G$26/100)^(DATEDIF(Input!$C$7,$B301,"Y")))</f>
        <v>0</v>
      </c>
      <c r="F301" s="69" t="n">
        <f aca="false">-1*($E301*(Input!$C$11/100))</f>
        <v>-0</v>
      </c>
      <c r="G301" s="69" t="n">
        <f aca="false">-1*($E301*(Input!$C$12/100))</f>
        <v>-0</v>
      </c>
      <c r="H301" s="69" t="n">
        <f aca="false">IF($B301&gt;Input!$G$28,2*(Input!$G$27*(1+Input!$C$14/100)^(DATEDIF(Input!$C$7,$B301,"Y"))),(Input!$G$27*(1+Input!$C$14/100)^(DATEDIF(Input!$C$7,$B301,"Y"))))</f>
        <v>-743.098009257555</v>
      </c>
      <c r="I301" s="69" t="n">
        <f aca="false">IF($B301&gt;Input!$G$28,0,IF($E301*(Input!$G$32/100)&gt;(Input!$C$13/12),-1*(Input!$C$13/12),-1*$E301*(Input!$G$32/100)))</f>
        <v>0</v>
      </c>
      <c r="J301" s="69" t="n">
        <f aca="false">IF($B301&gt;Input!$G$28,0,(-1)*($E301+$H301+$I301)*(Input!$C$9/100))</f>
        <v>0</v>
      </c>
      <c r="K301" s="69" t="n">
        <f aca="false">IF($B301&gt;Input!$G$28,0,(-1)*($E301+$H301+$I301)*(Input!$C$10/100))</f>
        <v>0</v>
      </c>
      <c r="L301" s="69" t="n">
        <f aca="false">$E301+$F301+$G301+$H301+$I301+$J301+$K301</f>
        <v>-743.098009257555</v>
      </c>
    </row>
    <row r="302" customFormat="false" ht="12.8" hidden="false" customHeight="false" outlineLevel="0" collapsed="false">
      <c r="A302" s="67" t="n">
        <v>298</v>
      </c>
      <c r="B302" s="68" t="n">
        <f aca="false">EOMONTH(Input!$C$7,A302)</f>
        <v>51986</v>
      </c>
      <c r="C302" s="67" t="n">
        <f aca="false">DATEDIF(Input!$G$23,$B302,"Y")</f>
        <v>63</v>
      </c>
      <c r="E302" s="69" t="n">
        <f aca="false">IF($B302&gt;Input!$G$28,0,Input!$G$24*(1+Input!$G$26/100)^(DATEDIF(Input!$C$7,$B302,"Y")))</f>
        <v>0</v>
      </c>
      <c r="F302" s="69" t="n">
        <f aca="false">-1*($E302*(Input!$C$11/100))</f>
        <v>-0</v>
      </c>
      <c r="G302" s="69" t="n">
        <f aca="false">-1*($E302*(Input!$C$12/100))</f>
        <v>-0</v>
      </c>
      <c r="H302" s="69" t="n">
        <f aca="false">IF($B302&gt;Input!$G$28,2*(Input!$G$27*(1+Input!$C$14/100)^(DATEDIF(Input!$C$7,$B302,"Y"))),(Input!$G$27*(1+Input!$C$14/100)^(DATEDIF(Input!$C$7,$B302,"Y"))))</f>
        <v>-743.098009257555</v>
      </c>
      <c r="I302" s="69" t="n">
        <f aca="false">IF($B302&gt;Input!$G$28,0,IF($E302*(Input!$G$32/100)&gt;(Input!$C$13/12),-1*(Input!$C$13/12),-1*$E302*(Input!$G$32/100)))</f>
        <v>0</v>
      </c>
      <c r="J302" s="69" t="n">
        <f aca="false">IF($B302&gt;Input!$G$28,0,(-1)*($E302+$H302+$I302)*(Input!$C$9/100))</f>
        <v>0</v>
      </c>
      <c r="K302" s="69" t="n">
        <f aca="false">IF($B302&gt;Input!$G$28,0,(-1)*($E302+$H302+$I302)*(Input!$C$10/100))</f>
        <v>0</v>
      </c>
      <c r="L302" s="69" t="n">
        <f aca="false">$E302+$F302+$G302+$H302+$I302+$J302+$K302</f>
        <v>-743.098009257555</v>
      </c>
    </row>
    <row r="303" customFormat="false" ht="12.8" hidden="false" customHeight="false" outlineLevel="0" collapsed="false">
      <c r="A303" s="67" t="n">
        <v>299</v>
      </c>
      <c r="B303" s="68" t="n">
        <f aca="false">EOMONTH(Input!$C$7,A303)</f>
        <v>52017</v>
      </c>
      <c r="C303" s="67" t="n">
        <f aca="false">DATEDIF(Input!$G$23,$B303,"Y")</f>
        <v>63</v>
      </c>
      <c r="E303" s="69" t="n">
        <f aca="false">IF($B303&gt;Input!$G$28,0,Input!$G$24*(1+Input!$G$26/100)^(DATEDIF(Input!$C$7,$B303,"Y")))</f>
        <v>0</v>
      </c>
      <c r="F303" s="69" t="n">
        <f aca="false">-1*($E303*(Input!$C$11/100))</f>
        <v>-0</v>
      </c>
      <c r="G303" s="69" t="n">
        <f aca="false">-1*($E303*(Input!$C$12/100))</f>
        <v>-0</v>
      </c>
      <c r="H303" s="69" t="n">
        <f aca="false">IF($B303&gt;Input!$G$28,2*(Input!$G$27*(1+Input!$C$14/100)^(DATEDIF(Input!$C$7,$B303,"Y"))),(Input!$G$27*(1+Input!$C$14/100)^(DATEDIF(Input!$C$7,$B303,"Y"))))</f>
        <v>-743.098009257555</v>
      </c>
      <c r="I303" s="69" t="n">
        <f aca="false">IF($B303&gt;Input!$G$28,0,IF($E303*(Input!$G$32/100)&gt;(Input!$C$13/12),-1*(Input!$C$13/12),-1*$E303*(Input!$G$32/100)))</f>
        <v>0</v>
      </c>
      <c r="J303" s="69" t="n">
        <f aca="false">IF($B303&gt;Input!$G$28,0,(-1)*($E303+$H303+$I303)*(Input!$C$9/100))</f>
        <v>0</v>
      </c>
      <c r="K303" s="69" t="n">
        <f aca="false">IF($B303&gt;Input!$G$28,0,(-1)*($E303+$H303+$I303)*(Input!$C$10/100))</f>
        <v>0</v>
      </c>
      <c r="L303" s="69" t="n">
        <f aca="false">$E303+$F303+$G303+$H303+$I303+$J303+$K303</f>
        <v>-743.098009257555</v>
      </c>
    </row>
    <row r="304" customFormat="false" ht="12.8" hidden="false" customHeight="false" outlineLevel="0" collapsed="false">
      <c r="A304" s="67" t="n">
        <v>300</v>
      </c>
      <c r="B304" s="68" t="n">
        <f aca="false">EOMONTH(Input!$C$7,A304)</f>
        <v>52047</v>
      </c>
      <c r="C304" s="67" t="n">
        <f aca="false">DATEDIF(Input!$G$23,$B304,"Y")</f>
        <v>63</v>
      </c>
      <c r="E304" s="69" t="n">
        <f aca="false">IF($B304&gt;Input!$G$28,0,Input!$G$24*(1+Input!$G$26/100)^(DATEDIF(Input!$C$7,$B304,"Y")))</f>
        <v>0</v>
      </c>
      <c r="F304" s="69" t="n">
        <f aca="false">-1*($E304*(Input!$C$11/100))</f>
        <v>-0</v>
      </c>
      <c r="G304" s="69" t="n">
        <f aca="false">-1*($E304*(Input!$C$12/100))</f>
        <v>-0</v>
      </c>
      <c r="H304" s="69" t="n">
        <f aca="false">IF($B304&gt;Input!$G$28,2*(Input!$G$27*(1+Input!$C$14/100)^(DATEDIF(Input!$C$7,$B304,"Y"))),(Input!$G$27*(1+Input!$C$14/100)^(DATEDIF(Input!$C$7,$B304,"Y"))))</f>
        <v>-757.959969442706</v>
      </c>
      <c r="I304" s="69" t="n">
        <f aca="false">IF($B304&gt;Input!$G$28,0,IF($E304*(Input!$G$32/100)&gt;(Input!$C$13/12),-1*(Input!$C$13/12),-1*$E304*(Input!$G$32/100)))</f>
        <v>0</v>
      </c>
      <c r="J304" s="69" t="n">
        <f aca="false">IF($B304&gt;Input!$G$28,0,(-1)*($E304+$H304+$I304)*(Input!$C$9/100))</f>
        <v>0</v>
      </c>
      <c r="K304" s="69" t="n">
        <f aca="false">IF($B304&gt;Input!$G$28,0,(-1)*($E304+$H304+$I304)*(Input!$C$10/100))</f>
        <v>0</v>
      </c>
      <c r="L304" s="69" t="n">
        <f aca="false">$E304+$F304+$G304+$H304+$I304+$J304+$K304</f>
        <v>-757.959969442706</v>
      </c>
    </row>
    <row r="305" customFormat="false" ht="12.8" hidden="false" customHeight="false" outlineLevel="0" collapsed="false">
      <c r="A305" s="67" t="n">
        <v>301</v>
      </c>
      <c r="B305" s="68" t="n">
        <f aca="false">EOMONTH(Input!$C$7,A305)</f>
        <v>52078</v>
      </c>
      <c r="C305" s="67" t="n">
        <f aca="false">DATEDIF(Input!$G$23,$B305,"Y")</f>
        <v>63</v>
      </c>
      <c r="E305" s="69" t="n">
        <f aca="false">IF($B305&gt;Input!$G$28,0,Input!$G$24*(1+Input!$G$26/100)^(DATEDIF(Input!$C$7,$B305,"Y")))</f>
        <v>0</v>
      </c>
      <c r="F305" s="69" t="n">
        <f aca="false">-1*($E305*(Input!$C$11/100))</f>
        <v>-0</v>
      </c>
      <c r="G305" s="69" t="n">
        <f aca="false">-1*($E305*(Input!$C$12/100))</f>
        <v>-0</v>
      </c>
      <c r="H305" s="69" t="n">
        <f aca="false">IF($B305&gt;Input!$G$28,2*(Input!$G$27*(1+Input!$C$14/100)^(DATEDIF(Input!$C$7,$B305,"Y"))),(Input!$G$27*(1+Input!$C$14/100)^(DATEDIF(Input!$C$7,$B305,"Y"))))</f>
        <v>-757.959969442706</v>
      </c>
      <c r="I305" s="69" t="n">
        <f aca="false">IF($B305&gt;Input!$G$28,0,IF($E305*(Input!$G$32/100)&gt;(Input!$C$13/12),-1*(Input!$C$13/12),-1*$E305*(Input!$G$32/100)))</f>
        <v>0</v>
      </c>
      <c r="J305" s="69" t="n">
        <f aca="false">IF($B305&gt;Input!$G$28,0,(-1)*($E305+$H305+$I305)*(Input!$C$9/100))</f>
        <v>0</v>
      </c>
      <c r="K305" s="69" t="n">
        <f aca="false">IF($B305&gt;Input!$G$28,0,(-1)*($E305+$H305+$I305)*(Input!$C$10/100))</f>
        <v>0</v>
      </c>
      <c r="L305" s="69" t="n">
        <f aca="false">$E305+$F305+$G305+$H305+$I305+$J305+$K305</f>
        <v>-757.959969442706</v>
      </c>
    </row>
    <row r="306" customFormat="false" ht="12.8" hidden="false" customHeight="false" outlineLevel="0" collapsed="false">
      <c r="A306" s="67" t="n">
        <v>302</v>
      </c>
      <c r="B306" s="68" t="n">
        <f aca="false">EOMONTH(Input!$C$7,A306)</f>
        <v>52109</v>
      </c>
      <c r="C306" s="67" t="n">
        <f aca="false">DATEDIF(Input!$G$23,$B306,"Y")</f>
        <v>63</v>
      </c>
      <c r="E306" s="69" t="n">
        <f aca="false">IF($B306&gt;Input!$G$28,0,Input!$G$24*(1+Input!$G$26/100)^(DATEDIF(Input!$C$7,$B306,"Y")))</f>
        <v>0</v>
      </c>
      <c r="F306" s="69" t="n">
        <f aca="false">-1*($E306*(Input!$C$11/100))</f>
        <v>-0</v>
      </c>
      <c r="G306" s="69" t="n">
        <f aca="false">-1*($E306*(Input!$C$12/100))</f>
        <v>-0</v>
      </c>
      <c r="H306" s="69" t="n">
        <f aca="false">IF($B306&gt;Input!$G$28,2*(Input!$G$27*(1+Input!$C$14/100)^(DATEDIF(Input!$C$7,$B306,"Y"))),(Input!$G$27*(1+Input!$C$14/100)^(DATEDIF(Input!$C$7,$B306,"Y"))))</f>
        <v>-757.959969442706</v>
      </c>
      <c r="I306" s="69" t="n">
        <f aca="false">IF($B306&gt;Input!$G$28,0,IF($E306*(Input!$G$32/100)&gt;(Input!$C$13/12),-1*(Input!$C$13/12),-1*$E306*(Input!$G$32/100)))</f>
        <v>0</v>
      </c>
      <c r="J306" s="69" t="n">
        <f aca="false">IF($B306&gt;Input!$G$28,0,(-1)*($E306+$H306+$I306)*(Input!$C$9/100))</f>
        <v>0</v>
      </c>
      <c r="K306" s="69" t="n">
        <f aca="false">IF($B306&gt;Input!$G$28,0,(-1)*($E306+$H306+$I306)*(Input!$C$10/100))</f>
        <v>0</v>
      </c>
      <c r="L306" s="69" t="n">
        <f aca="false">$E306+$F306+$G306+$H306+$I306+$J306+$K306</f>
        <v>-757.959969442706</v>
      </c>
    </row>
    <row r="307" customFormat="false" ht="12.8" hidden="false" customHeight="false" outlineLevel="0" collapsed="false">
      <c r="A307" s="67" t="n">
        <v>303</v>
      </c>
      <c r="B307" s="68" t="n">
        <f aca="false">EOMONTH(Input!$C$7,A307)</f>
        <v>52139</v>
      </c>
      <c r="C307" s="67" t="n">
        <f aca="false">DATEDIF(Input!$G$23,$B307,"Y")</f>
        <v>63</v>
      </c>
      <c r="E307" s="69" t="n">
        <f aca="false">IF($B307&gt;Input!$G$28,0,Input!$G$24*(1+Input!$G$26/100)^(DATEDIF(Input!$C$7,$B307,"Y")))</f>
        <v>0</v>
      </c>
      <c r="F307" s="69" t="n">
        <f aca="false">-1*($E307*(Input!$C$11/100))</f>
        <v>-0</v>
      </c>
      <c r="G307" s="69" t="n">
        <f aca="false">-1*($E307*(Input!$C$12/100))</f>
        <v>-0</v>
      </c>
      <c r="H307" s="69" t="n">
        <f aca="false">IF($B307&gt;Input!$G$28,2*(Input!$G$27*(1+Input!$C$14/100)^(DATEDIF(Input!$C$7,$B307,"Y"))),(Input!$G$27*(1+Input!$C$14/100)^(DATEDIF(Input!$C$7,$B307,"Y"))))</f>
        <v>-757.959969442706</v>
      </c>
      <c r="I307" s="69" t="n">
        <f aca="false">IF($B307&gt;Input!$G$28,0,IF($E307*(Input!$G$32/100)&gt;(Input!$C$13/12),-1*(Input!$C$13/12),-1*$E307*(Input!$G$32/100)))</f>
        <v>0</v>
      </c>
      <c r="J307" s="69" t="n">
        <f aca="false">IF($B307&gt;Input!$G$28,0,(-1)*($E307+$H307+$I307)*(Input!$C$9/100))</f>
        <v>0</v>
      </c>
      <c r="K307" s="69" t="n">
        <f aca="false">IF($B307&gt;Input!$G$28,0,(-1)*($E307+$H307+$I307)*(Input!$C$10/100))</f>
        <v>0</v>
      </c>
      <c r="L307" s="69" t="n">
        <f aca="false">$E307+$F307+$G307+$H307+$I307+$J307+$K307</f>
        <v>-757.959969442706</v>
      </c>
    </row>
    <row r="308" customFormat="false" ht="12.8" hidden="false" customHeight="false" outlineLevel="0" collapsed="false">
      <c r="A308" s="67" t="n">
        <v>304</v>
      </c>
      <c r="B308" s="68" t="n">
        <f aca="false">EOMONTH(Input!$C$7,A308)</f>
        <v>52170</v>
      </c>
      <c r="C308" s="67" t="n">
        <f aca="false">DATEDIF(Input!$G$23,$B308,"Y")</f>
        <v>64</v>
      </c>
      <c r="E308" s="69" t="n">
        <f aca="false">IF($B308&gt;Input!$G$28,0,Input!$G$24*(1+Input!$G$26/100)^(DATEDIF(Input!$C$7,$B308,"Y")))</f>
        <v>0</v>
      </c>
      <c r="F308" s="69" t="n">
        <f aca="false">-1*($E308*(Input!$C$11/100))</f>
        <v>-0</v>
      </c>
      <c r="G308" s="69" t="n">
        <f aca="false">-1*($E308*(Input!$C$12/100))</f>
        <v>-0</v>
      </c>
      <c r="H308" s="69" t="n">
        <f aca="false">IF($B308&gt;Input!$G$28,2*(Input!$G$27*(1+Input!$C$14/100)^(DATEDIF(Input!$C$7,$B308,"Y"))),(Input!$G$27*(1+Input!$C$14/100)^(DATEDIF(Input!$C$7,$B308,"Y"))))</f>
        <v>-757.959969442706</v>
      </c>
      <c r="I308" s="69" t="n">
        <f aca="false">IF($B308&gt;Input!$G$28,0,IF($E308*(Input!$G$32/100)&gt;(Input!$C$13/12),-1*(Input!$C$13/12),-1*$E308*(Input!$G$32/100)))</f>
        <v>0</v>
      </c>
      <c r="J308" s="69" t="n">
        <f aca="false">IF($B308&gt;Input!$G$28,0,(-1)*($E308+$H308+$I308)*(Input!$C$9/100))</f>
        <v>0</v>
      </c>
      <c r="K308" s="69" t="n">
        <f aca="false">IF($B308&gt;Input!$G$28,0,(-1)*($E308+$H308+$I308)*(Input!$C$10/100))</f>
        <v>0</v>
      </c>
      <c r="L308" s="69" t="n">
        <f aca="false">$E308+$F308+$G308+$H308+$I308+$J308+$K308</f>
        <v>-757.959969442706</v>
      </c>
    </row>
    <row r="309" customFormat="false" ht="12.8" hidden="false" customHeight="false" outlineLevel="0" collapsed="false">
      <c r="A309" s="67" t="n">
        <v>305</v>
      </c>
      <c r="B309" s="68" t="n">
        <f aca="false">EOMONTH(Input!$C$7,A309)</f>
        <v>52200</v>
      </c>
      <c r="C309" s="67" t="n">
        <f aca="false">DATEDIF(Input!$G$23,$B309,"Y")</f>
        <v>64</v>
      </c>
      <c r="E309" s="69" t="n">
        <f aca="false">IF($B309&gt;Input!$G$28,0,Input!$G$24*(1+Input!$G$26/100)^(DATEDIF(Input!$C$7,$B309,"Y")))</f>
        <v>0</v>
      </c>
      <c r="F309" s="69" t="n">
        <f aca="false">-1*($E309*(Input!$C$11/100))</f>
        <v>-0</v>
      </c>
      <c r="G309" s="69" t="n">
        <f aca="false">-1*($E309*(Input!$C$12/100))</f>
        <v>-0</v>
      </c>
      <c r="H309" s="69" t="n">
        <f aca="false">IF($B309&gt;Input!$G$28,2*(Input!$G$27*(1+Input!$C$14/100)^(DATEDIF(Input!$C$7,$B309,"Y"))),(Input!$G$27*(1+Input!$C$14/100)^(DATEDIF(Input!$C$7,$B309,"Y"))))</f>
        <v>-757.959969442706</v>
      </c>
      <c r="I309" s="69" t="n">
        <f aca="false">IF($B309&gt;Input!$G$28,0,IF($E309*(Input!$G$32/100)&gt;(Input!$C$13/12),-1*(Input!$C$13/12),-1*$E309*(Input!$G$32/100)))</f>
        <v>0</v>
      </c>
      <c r="J309" s="69" t="n">
        <f aca="false">IF($B309&gt;Input!$G$28,0,(-1)*($E309+$H309+$I309)*(Input!$C$9/100))</f>
        <v>0</v>
      </c>
      <c r="K309" s="69" t="n">
        <f aca="false">IF($B309&gt;Input!$G$28,0,(-1)*($E309+$H309+$I309)*(Input!$C$10/100))</f>
        <v>0</v>
      </c>
      <c r="L309" s="69" t="n">
        <f aca="false">$E309+$F309+$G309+$H309+$I309+$J309+$K309</f>
        <v>-757.959969442706</v>
      </c>
    </row>
    <row r="310" customFormat="false" ht="12.8" hidden="false" customHeight="false" outlineLevel="0" collapsed="false">
      <c r="A310" s="67" t="n">
        <v>306</v>
      </c>
      <c r="B310" s="68" t="n">
        <f aca="false">EOMONTH(Input!$C$7,A310)</f>
        <v>52231</v>
      </c>
      <c r="C310" s="67" t="n">
        <f aca="false">DATEDIF(Input!$G$23,$B310,"Y")</f>
        <v>64</v>
      </c>
      <c r="E310" s="69" t="n">
        <f aca="false">IF($B310&gt;Input!$G$28,0,Input!$G$24*(1+Input!$G$26/100)^(DATEDIF(Input!$C$7,$B310,"Y")))</f>
        <v>0</v>
      </c>
      <c r="F310" s="69" t="n">
        <f aca="false">-1*($E310*(Input!$C$11/100))</f>
        <v>-0</v>
      </c>
      <c r="G310" s="69" t="n">
        <f aca="false">-1*($E310*(Input!$C$12/100))</f>
        <v>-0</v>
      </c>
      <c r="H310" s="69" t="n">
        <f aca="false">IF($B310&gt;Input!$G$28,2*(Input!$G$27*(1+Input!$C$14/100)^(DATEDIF(Input!$C$7,$B310,"Y"))),(Input!$G$27*(1+Input!$C$14/100)^(DATEDIF(Input!$C$7,$B310,"Y"))))</f>
        <v>-757.959969442706</v>
      </c>
      <c r="I310" s="69" t="n">
        <f aca="false">IF($B310&gt;Input!$G$28,0,IF($E310*(Input!$G$32/100)&gt;(Input!$C$13/12),-1*(Input!$C$13/12),-1*$E310*(Input!$G$32/100)))</f>
        <v>0</v>
      </c>
      <c r="J310" s="69" t="n">
        <f aca="false">IF($B310&gt;Input!$G$28,0,(-1)*($E310+$H310+$I310)*(Input!$C$9/100))</f>
        <v>0</v>
      </c>
      <c r="K310" s="69" t="n">
        <f aca="false">IF($B310&gt;Input!$G$28,0,(-1)*($E310+$H310+$I310)*(Input!$C$10/100))</f>
        <v>0</v>
      </c>
      <c r="L310" s="69" t="n">
        <f aca="false">$E310+$F310+$G310+$H310+$I310+$J310+$K310</f>
        <v>-757.959969442706</v>
      </c>
    </row>
    <row r="311" customFormat="false" ht="12.8" hidden="false" customHeight="false" outlineLevel="0" collapsed="false">
      <c r="A311" s="67" t="n">
        <v>307</v>
      </c>
      <c r="B311" s="68" t="n">
        <f aca="false">EOMONTH(Input!$C$7,A311)</f>
        <v>52262</v>
      </c>
      <c r="C311" s="67" t="n">
        <f aca="false">DATEDIF(Input!$G$23,$B311,"Y")</f>
        <v>64</v>
      </c>
      <c r="E311" s="69" t="n">
        <f aca="false">IF($B311&gt;Input!$G$28,0,Input!$G$24*(1+Input!$G$26/100)^(DATEDIF(Input!$C$7,$B311,"Y")))</f>
        <v>0</v>
      </c>
      <c r="F311" s="69" t="n">
        <f aca="false">-1*($E311*(Input!$C$11/100))</f>
        <v>-0</v>
      </c>
      <c r="G311" s="69" t="n">
        <f aca="false">-1*($E311*(Input!$C$12/100))</f>
        <v>-0</v>
      </c>
      <c r="H311" s="69" t="n">
        <f aca="false">IF($B311&gt;Input!$G$28,2*(Input!$G$27*(1+Input!$C$14/100)^(DATEDIF(Input!$C$7,$B311,"Y"))),(Input!$G$27*(1+Input!$C$14/100)^(DATEDIF(Input!$C$7,$B311,"Y"))))</f>
        <v>-757.959969442706</v>
      </c>
      <c r="I311" s="69" t="n">
        <f aca="false">IF($B311&gt;Input!$G$28,0,IF($E311*(Input!$G$32/100)&gt;(Input!$C$13/12),-1*(Input!$C$13/12),-1*$E311*(Input!$G$32/100)))</f>
        <v>0</v>
      </c>
      <c r="J311" s="69" t="n">
        <f aca="false">IF($B311&gt;Input!$G$28,0,(-1)*($E311+$H311+$I311)*(Input!$C$9/100))</f>
        <v>0</v>
      </c>
      <c r="K311" s="69" t="n">
        <f aca="false">IF($B311&gt;Input!$G$28,0,(-1)*($E311+$H311+$I311)*(Input!$C$10/100))</f>
        <v>0</v>
      </c>
      <c r="L311" s="69" t="n">
        <f aca="false">$E311+$F311+$G311+$H311+$I311+$J311+$K311</f>
        <v>-757.959969442706</v>
      </c>
    </row>
    <row r="312" customFormat="false" ht="12.8" hidden="false" customHeight="false" outlineLevel="0" collapsed="false">
      <c r="A312" s="67" t="n">
        <v>308</v>
      </c>
      <c r="B312" s="68" t="n">
        <f aca="false">EOMONTH(Input!$C$7,A312)</f>
        <v>52290</v>
      </c>
      <c r="C312" s="67" t="n">
        <f aca="false">DATEDIF(Input!$G$23,$B312,"Y")</f>
        <v>64</v>
      </c>
      <c r="E312" s="69" t="n">
        <f aca="false">IF($B312&gt;Input!$G$28,0,Input!$G$24*(1+Input!$G$26/100)^(DATEDIF(Input!$C$7,$B312,"Y")))</f>
        <v>0</v>
      </c>
      <c r="F312" s="69" t="n">
        <f aca="false">-1*($E312*(Input!$C$11/100))</f>
        <v>-0</v>
      </c>
      <c r="G312" s="69" t="n">
        <f aca="false">-1*($E312*(Input!$C$12/100))</f>
        <v>-0</v>
      </c>
      <c r="H312" s="69" t="n">
        <f aca="false">IF($B312&gt;Input!$G$28,2*(Input!$G$27*(1+Input!$C$14/100)^(DATEDIF(Input!$C$7,$B312,"Y"))),(Input!$G$27*(1+Input!$C$14/100)^(DATEDIF(Input!$C$7,$B312,"Y"))))</f>
        <v>-757.959969442706</v>
      </c>
      <c r="I312" s="69" t="n">
        <f aca="false">IF($B312&gt;Input!$G$28,0,IF($E312*(Input!$G$32/100)&gt;(Input!$C$13/12),-1*(Input!$C$13/12),-1*$E312*(Input!$G$32/100)))</f>
        <v>0</v>
      </c>
      <c r="J312" s="69" t="n">
        <f aca="false">IF($B312&gt;Input!$G$28,0,(-1)*($E312+$H312+$I312)*(Input!$C$9/100))</f>
        <v>0</v>
      </c>
      <c r="K312" s="69" t="n">
        <f aca="false">IF($B312&gt;Input!$G$28,0,(-1)*($E312+$H312+$I312)*(Input!$C$10/100))</f>
        <v>0</v>
      </c>
      <c r="L312" s="69" t="n">
        <f aca="false">$E312+$F312+$G312+$H312+$I312+$J312+$K312</f>
        <v>-757.959969442706</v>
      </c>
    </row>
    <row r="313" customFormat="false" ht="12.8" hidden="false" customHeight="false" outlineLevel="0" collapsed="false">
      <c r="A313" s="67" t="n">
        <v>309</v>
      </c>
      <c r="B313" s="68" t="n">
        <f aca="false">EOMONTH(Input!$C$7,A313)</f>
        <v>52321</v>
      </c>
      <c r="C313" s="67" t="n">
        <f aca="false">DATEDIF(Input!$G$23,$B313,"Y")</f>
        <v>64</v>
      </c>
      <c r="E313" s="69" t="n">
        <f aca="false">IF($B313&gt;Input!$G$28,0,Input!$G$24*(1+Input!$G$26/100)^(DATEDIF(Input!$C$7,$B313,"Y")))</f>
        <v>0</v>
      </c>
      <c r="F313" s="69" t="n">
        <f aca="false">-1*($E313*(Input!$C$11/100))</f>
        <v>-0</v>
      </c>
      <c r="G313" s="69" t="n">
        <f aca="false">-1*($E313*(Input!$C$12/100))</f>
        <v>-0</v>
      </c>
      <c r="H313" s="69" t="n">
        <f aca="false">IF($B313&gt;Input!$G$28,2*(Input!$G$27*(1+Input!$C$14/100)^(DATEDIF(Input!$C$7,$B313,"Y"))),(Input!$G$27*(1+Input!$C$14/100)^(DATEDIF(Input!$C$7,$B313,"Y"))))</f>
        <v>-757.959969442706</v>
      </c>
      <c r="I313" s="69" t="n">
        <f aca="false">IF($B313&gt;Input!$G$28,0,IF($E313*(Input!$G$32/100)&gt;(Input!$C$13/12),-1*(Input!$C$13/12),-1*$E313*(Input!$G$32/100)))</f>
        <v>0</v>
      </c>
      <c r="J313" s="69" t="n">
        <f aca="false">IF($B313&gt;Input!$G$28,0,(-1)*($E313+$H313+$I313)*(Input!$C$9/100))</f>
        <v>0</v>
      </c>
      <c r="K313" s="69" t="n">
        <f aca="false">IF($B313&gt;Input!$G$28,0,(-1)*($E313+$H313+$I313)*(Input!$C$10/100))</f>
        <v>0</v>
      </c>
      <c r="L313" s="69" t="n">
        <f aca="false">$E313+$F313+$G313+$H313+$I313+$J313+$K313</f>
        <v>-757.959969442706</v>
      </c>
    </row>
    <row r="314" customFormat="false" ht="12.8" hidden="false" customHeight="false" outlineLevel="0" collapsed="false">
      <c r="A314" s="67" t="n">
        <v>310</v>
      </c>
      <c r="B314" s="68" t="n">
        <f aca="false">EOMONTH(Input!$C$7,A314)</f>
        <v>52351</v>
      </c>
      <c r="C314" s="67" t="n">
        <f aca="false">DATEDIF(Input!$G$23,$B314,"Y")</f>
        <v>64</v>
      </c>
      <c r="E314" s="69" t="n">
        <f aca="false">IF($B314&gt;Input!$G$28,0,Input!$G$24*(1+Input!$G$26/100)^(DATEDIF(Input!$C$7,$B314,"Y")))</f>
        <v>0</v>
      </c>
      <c r="F314" s="69" t="n">
        <f aca="false">-1*($E314*(Input!$C$11/100))</f>
        <v>-0</v>
      </c>
      <c r="G314" s="69" t="n">
        <f aca="false">-1*($E314*(Input!$C$12/100))</f>
        <v>-0</v>
      </c>
      <c r="H314" s="69" t="n">
        <f aca="false">IF($B314&gt;Input!$G$28,2*(Input!$G$27*(1+Input!$C$14/100)^(DATEDIF(Input!$C$7,$B314,"Y"))),(Input!$G$27*(1+Input!$C$14/100)^(DATEDIF(Input!$C$7,$B314,"Y"))))</f>
        <v>-757.959969442706</v>
      </c>
      <c r="I314" s="69" t="n">
        <f aca="false">IF($B314&gt;Input!$G$28,0,IF($E314*(Input!$G$32/100)&gt;(Input!$C$13/12),-1*(Input!$C$13/12),-1*$E314*(Input!$G$32/100)))</f>
        <v>0</v>
      </c>
      <c r="J314" s="69" t="n">
        <f aca="false">IF($B314&gt;Input!$G$28,0,(-1)*($E314+$H314+$I314)*(Input!$C$9/100))</f>
        <v>0</v>
      </c>
      <c r="K314" s="69" t="n">
        <f aca="false">IF($B314&gt;Input!$G$28,0,(-1)*($E314+$H314+$I314)*(Input!$C$10/100))</f>
        <v>0</v>
      </c>
      <c r="L314" s="69" t="n">
        <f aca="false">$E314+$F314+$G314+$H314+$I314+$J314+$K314</f>
        <v>-757.959969442706</v>
      </c>
    </row>
    <row r="315" customFormat="false" ht="12.8" hidden="false" customHeight="false" outlineLevel="0" collapsed="false">
      <c r="A315" s="67" t="n">
        <v>311</v>
      </c>
      <c r="B315" s="68" t="n">
        <f aca="false">EOMONTH(Input!$C$7,A315)</f>
        <v>52382</v>
      </c>
      <c r="C315" s="67" t="n">
        <f aca="false">DATEDIF(Input!$G$23,$B315,"Y")</f>
        <v>64</v>
      </c>
      <c r="E315" s="69" t="n">
        <f aca="false">IF($B315&gt;Input!$G$28,0,Input!$G$24*(1+Input!$G$26/100)^(DATEDIF(Input!$C$7,$B315,"Y")))</f>
        <v>0</v>
      </c>
      <c r="F315" s="69" t="n">
        <f aca="false">-1*($E315*(Input!$C$11/100))</f>
        <v>-0</v>
      </c>
      <c r="G315" s="69" t="n">
        <f aca="false">-1*($E315*(Input!$C$12/100))</f>
        <v>-0</v>
      </c>
      <c r="H315" s="69" t="n">
        <f aca="false">IF($B315&gt;Input!$G$28,2*(Input!$G$27*(1+Input!$C$14/100)^(DATEDIF(Input!$C$7,$B315,"Y"))),(Input!$G$27*(1+Input!$C$14/100)^(DATEDIF(Input!$C$7,$B315,"Y"))))</f>
        <v>-757.959969442706</v>
      </c>
      <c r="I315" s="69" t="n">
        <f aca="false">IF($B315&gt;Input!$G$28,0,IF($E315*(Input!$G$32/100)&gt;(Input!$C$13/12),-1*(Input!$C$13/12),-1*$E315*(Input!$G$32/100)))</f>
        <v>0</v>
      </c>
      <c r="J315" s="69" t="n">
        <f aca="false">IF($B315&gt;Input!$G$28,0,(-1)*($E315+$H315+$I315)*(Input!$C$9/100))</f>
        <v>0</v>
      </c>
      <c r="K315" s="69" t="n">
        <f aca="false">IF($B315&gt;Input!$G$28,0,(-1)*($E315+$H315+$I315)*(Input!$C$10/100))</f>
        <v>0</v>
      </c>
      <c r="L315" s="69" t="n">
        <f aca="false">$E315+$F315+$G315+$H315+$I315+$J315+$K315</f>
        <v>-757.959969442706</v>
      </c>
    </row>
    <row r="316" customFormat="false" ht="12.8" hidden="false" customHeight="false" outlineLevel="0" collapsed="false">
      <c r="A316" s="67" t="n">
        <v>312</v>
      </c>
      <c r="B316" s="68" t="n">
        <f aca="false">EOMONTH(Input!$C$7,A316)</f>
        <v>52412</v>
      </c>
      <c r="C316" s="67" t="n">
        <f aca="false">DATEDIF(Input!$G$23,$B316,"Y")</f>
        <v>64</v>
      </c>
      <c r="E316" s="69" t="n">
        <f aca="false">IF($B316&gt;Input!$G$28,0,Input!$G$24*(1+Input!$G$26/100)^(DATEDIF(Input!$C$7,$B316,"Y")))</f>
        <v>0</v>
      </c>
      <c r="F316" s="69" t="n">
        <f aca="false">-1*($E316*(Input!$C$11/100))</f>
        <v>-0</v>
      </c>
      <c r="G316" s="69" t="n">
        <f aca="false">-1*($E316*(Input!$C$12/100))</f>
        <v>-0</v>
      </c>
      <c r="H316" s="69" t="n">
        <f aca="false">IF($B316&gt;Input!$G$28,2*(Input!$G$27*(1+Input!$C$14/100)^(DATEDIF(Input!$C$7,$B316,"Y"))),(Input!$G$27*(1+Input!$C$14/100)^(DATEDIF(Input!$C$7,$B316,"Y"))))</f>
        <v>-773.11916883156</v>
      </c>
      <c r="I316" s="69" t="n">
        <f aca="false">IF($B316&gt;Input!$G$28,0,IF($E316*(Input!$G$32/100)&gt;(Input!$C$13/12),-1*(Input!$C$13/12),-1*$E316*(Input!$G$32/100)))</f>
        <v>0</v>
      </c>
      <c r="J316" s="69" t="n">
        <f aca="false">IF($B316&gt;Input!$G$28,0,(-1)*($E316+$H316+$I316)*(Input!$C$9/100))</f>
        <v>0</v>
      </c>
      <c r="K316" s="69" t="n">
        <f aca="false">IF($B316&gt;Input!$G$28,0,(-1)*($E316+$H316+$I316)*(Input!$C$10/100))</f>
        <v>0</v>
      </c>
      <c r="L316" s="69" t="n">
        <f aca="false">$E316+$F316+$G316+$H316+$I316+$J316+$K316</f>
        <v>-773.11916883156</v>
      </c>
    </row>
    <row r="317" customFormat="false" ht="12.8" hidden="false" customHeight="false" outlineLevel="0" collapsed="false">
      <c r="A317" s="67" t="n">
        <v>313</v>
      </c>
      <c r="B317" s="68" t="n">
        <f aca="false">EOMONTH(Input!$C$7,A317)</f>
        <v>52443</v>
      </c>
      <c r="C317" s="67" t="n">
        <f aca="false">DATEDIF(Input!$G$23,$B317,"Y")</f>
        <v>64</v>
      </c>
      <c r="E317" s="69" t="n">
        <f aca="false">IF($B317&gt;Input!$G$28,0,Input!$G$24*(1+Input!$G$26/100)^(DATEDIF(Input!$C$7,$B317,"Y")))</f>
        <v>0</v>
      </c>
      <c r="F317" s="69" t="n">
        <f aca="false">-1*($E317*(Input!$C$11/100))</f>
        <v>-0</v>
      </c>
      <c r="G317" s="69" t="n">
        <f aca="false">-1*($E317*(Input!$C$12/100))</f>
        <v>-0</v>
      </c>
      <c r="H317" s="69" t="n">
        <f aca="false">IF($B317&gt;Input!$G$28,2*(Input!$G$27*(1+Input!$C$14/100)^(DATEDIF(Input!$C$7,$B317,"Y"))),(Input!$G$27*(1+Input!$C$14/100)^(DATEDIF(Input!$C$7,$B317,"Y"))))</f>
        <v>-773.11916883156</v>
      </c>
      <c r="I317" s="69" t="n">
        <f aca="false">IF($B317&gt;Input!$G$28,0,IF($E317*(Input!$G$32/100)&gt;(Input!$C$13/12),-1*(Input!$C$13/12),-1*$E317*(Input!$G$32/100)))</f>
        <v>0</v>
      </c>
      <c r="J317" s="69" t="n">
        <f aca="false">IF($B317&gt;Input!$G$28,0,(-1)*($E317+$H317+$I317)*(Input!$C$9/100))</f>
        <v>0</v>
      </c>
      <c r="K317" s="69" t="n">
        <f aca="false">IF($B317&gt;Input!$G$28,0,(-1)*($E317+$H317+$I317)*(Input!$C$10/100))</f>
        <v>0</v>
      </c>
      <c r="L317" s="69" t="n">
        <f aca="false">$E317+$F317+$G317+$H317+$I317+$J317+$K317</f>
        <v>-773.11916883156</v>
      </c>
    </row>
    <row r="318" customFormat="false" ht="12.8" hidden="false" customHeight="false" outlineLevel="0" collapsed="false">
      <c r="A318" s="67" t="n">
        <v>314</v>
      </c>
      <c r="B318" s="68" t="n">
        <f aca="false">EOMONTH(Input!$C$7,A318)</f>
        <v>52474</v>
      </c>
      <c r="C318" s="67" t="n">
        <f aca="false">DATEDIF(Input!$G$23,$B318,"Y")</f>
        <v>64</v>
      </c>
      <c r="E318" s="69" t="n">
        <f aca="false">IF($B318&gt;Input!$G$28,0,Input!$G$24*(1+Input!$G$26/100)^(DATEDIF(Input!$C$7,$B318,"Y")))</f>
        <v>0</v>
      </c>
      <c r="F318" s="69" t="n">
        <f aca="false">-1*($E318*(Input!$C$11/100))</f>
        <v>-0</v>
      </c>
      <c r="G318" s="69" t="n">
        <f aca="false">-1*($E318*(Input!$C$12/100))</f>
        <v>-0</v>
      </c>
      <c r="H318" s="69" t="n">
        <f aca="false">IF($B318&gt;Input!$G$28,2*(Input!$G$27*(1+Input!$C$14/100)^(DATEDIF(Input!$C$7,$B318,"Y"))),(Input!$G$27*(1+Input!$C$14/100)^(DATEDIF(Input!$C$7,$B318,"Y"))))</f>
        <v>-773.11916883156</v>
      </c>
      <c r="I318" s="69" t="n">
        <f aca="false">IF($B318&gt;Input!$G$28,0,IF($E318*(Input!$G$32/100)&gt;(Input!$C$13/12),-1*(Input!$C$13/12),-1*$E318*(Input!$G$32/100)))</f>
        <v>0</v>
      </c>
      <c r="J318" s="69" t="n">
        <f aca="false">IF($B318&gt;Input!$G$28,0,(-1)*($E318+$H318+$I318)*(Input!$C$9/100))</f>
        <v>0</v>
      </c>
      <c r="K318" s="69" t="n">
        <f aca="false">IF($B318&gt;Input!$G$28,0,(-1)*($E318+$H318+$I318)*(Input!$C$10/100))</f>
        <v>0</v>
      </c>
      <c r="L318" s="69" t="n">
        <f aca="false">$E318+$F318+$G318+$H318+$I318+$J318+$K318</f>
        <v>-773.11916883156</v>
      </c>
    </row>
    <row r="319" customFormat="false" ht="12.8" hidden="false" customHeight="false" outlineLevel="0" collapsed="false">
      <c r="A319" s="67" t="n">
        <v>315</v>
      </c>
      <c r="B319" s="68" t="n">
        <f aca="false">EOMONTH(Input!$C$7,A319)</f>
        <v>52504</v>
      </c>
      <c r="C319" s="67" t="n">
        <f aca="false">DATEDIF(Input!$G$23,$B319,"Y")</f>
        <v>64</v>
      </c>
      <c r="E319" s="69" t="n">
        <f aca="false">IF($B319&gt;Input!$G$28,0,Input!$G$24*(1+Input!$G$26/100)^(DATEDIF(Input!$C$7,$B319,"Y")))</f>
        <v>0</v>
      </c>
      <c r="F319" s="69" t="n">
        <f aca="false">-1*($E319*(Input!$C$11/100))</f>
        <v>-0</v>
      </c>
      <c r="G319" s="69" t="n">
        <f aca="false">-1*($E319*(Input!$C$12/100))</f>
        <v>-0</v>
      </c>
      <c r="H319" s="69" t="n">
        <f aca="false">IF($B319&gt;Input!$G$28,2*(Input!$G$27*(1+Input!$C$14/100)^(DATEDIF(Input!$C$7,$B319,"Y"))),(Input!$G$27*(1+Input!$C$14/100)^(DATEDIF(Input!$C$7,$B319,"Y"))))</f>
        <v>-773.11916883156</v>
      </c>
      <c r="I319" s="69" t="n">
        <f aca="false">IF($B319&gt;Input!$G$28,0,IF($E319*(Input!$G$32/100)&gt;(Input!$C$13/12),-1*(Input!$C$13/12),-1*$E319*(Input!$G$32/100)))</f>
        <v>0</v>
      </c>
      <c r="J319" s="69" t="n">
        <f aca="false">IF($B319&gt;Input!$G$28,0,(-1)*($E319+$H319+$I319)*(Input!$C$9/100))</f>
        <v>0</v>
      </c>
      <c r="K319" s="69" t="n">
        <f aca="false">IF($B319&gt;Input!$G$28,0,(-1)*($E319+$H319+$I319)*(Input!$C$10/100))</f>
        <v>0</v>
      </c>
      <c r="L319" s="69" t="n">
        <f aca="false">$E319+$F319+$G319+$H319+$I319+$J319+$K319</f>
        <v>-773.11916883156</v>
      </c>
    </row>
    <row r="320" customFormat="false" ht="12.8" hidden="false" customHeight="false" outlineLevel="0" collapsed="false">
      <c r="A320" s="67" t="n">
        <v>316</v>
      </c>
      <c r="B320" s="68" t="n">
        <f aca="false">EOMONTH(Input!$C$7,A320)</f>
        <v>52535</v>
      </c>
      <c r="C320" s="67" t="n">
        <f aca="false">DATEDIF(Input!$G$23,$B320,"Y")</f>
        <v>65</v>
      </c>
      <c r="E320" s="69" t="n">
        <f aca="false">IF($B320&gt;Input!$G$28,0,Input!$G$24*(1+Input!$G$26/100)^(DATEDIF(Input!$C$7,$B320,"Y")))</f>
        <v>0</v>
      </c>
      <c r="F320" s="69" t="n">
        <f aca="false">-1*($E320*(Input!$C$11/100))</f>
        <v>-0</v>
      </c>
      <c r="G320" s="69" t="n">
        <f aca="false">-1*($E320*(Input!$C$12/100))</f>
        <v>-0</v>
      </c>
      <c r="H320" s="69" t="n">
        <f aca="false">IF($B320&gt;Input!$G$28,2*(Input!$G$27*(1+Input!$C$14/100)^(DATEDIF(Input!$C$7,$B320,"Y"))),(Input!$G$27*(1+Input!$C$14/100)^(DATEDIF(Input!$C$7,$B320,"Y"))))</f>
        <v>-773.11916883156</v>
      </c>
      <c r="I320" s="69" t="n">
        <f aca="false">IF($B320&gt;Input!$G$28,0,IF($E320*(Input!$G$32/100)&gt;(Input!$C$13/12),-1*(Input!$C$13/12),-1*$E320*(Input!$G$32/100)))</f>
        <v>0</v>
      </c>
      <c r="J320" s="69" t="n">
        <f aca="false">IF($B320&gt;Input!$G$28,0,(-1)*($E320+$H320+$I320)*(Input!$C$9/100))</f>
        <v>0</v>
      </c>
      <c r="K320" s="69" t="n">
        <f aca="false">IF($B320&gt;Input!$G$28,0,(-1)*($E320+$H320+$I320)*(Input!$C$10/100))</f>
        <v>0</v>
      </c>
      <c r="L320" s="69" t="n">
        <f aca="false">$E320+$F320+$G320+$H320+$I320+$J320+$K320</f>
        <v>-773.11916883156</v>
      </c>
    </row>
    <row r="321" customFormat="false" ht="12.8" hidden="false" customHeight="false" outlineLevel="0" collapsed="false">
      <c r="A321" s="67" t="n">
        <v>317</v>
      </c>
      <c r="B321" s="68" t="n">
        <f aca="false">EOMONTH(Input!$C$7,A321)</f>
        <v>52565</v>
      </c>
      <c r="C321" s="67" t="n">
        <f aca="false">DATEDIF(Input!$G$23,$B321,"Y")</f>
        <v>65</v>
      </c>
      <c r="E321" s="69" t="n">
        <f aca="false">IF($B321&gt;Input!$G$28,0,Input!$G$24*(1+Input!$G$26/100)^(DATEDIF(Input!$C$7,$B321,"Y")))</f>
        <v>0</v>
      </c>
      <c r="F321" s="69" t="n">
        <f aca="false">-1*($E321*(Input!$C$11/100))</f>
        <v>-0</v>
      </c>
      <c r="G321" s="69" t="n">
        <f aca="false">-1*($E321*(Input!$C$12/100))</f>
        <v>-0</v>
      </c>
      <c r="H321" s="69" t="n">
        <f aca="false">IF($B321&gt;Input!$G$28,2*(Input!$G$27*(1+Input!$C$14/100)^(DATEDIF(Input!$C$7,$B321,"Y"))),(Input!$G$27*(1+Input!$C$14/100)^(DATEDIF(Input!$C$7,$B321,"Y"))))</f>
        <v>-773.11916883156</v>
      </c>
      <c r="I321" s="69" t="n">
        <f aca="false">IF($B321&gt;Input!$G$28,0,IF($E321*(Input!$G$32/100)&gt;(Input!$C$13/12),-1*(Input!$C$13/12),-1*$E321*(Input!$G$32/100)))</f>
        <v>0</v>
      </c>
      <c r="J321" s="69" t="n">
        <f aca="false">IF($B321&gt;Input!$G$28,0,(-1)*($E321+$H321+$I321)*(Input!$C$9/100))</f>
        <v>0</v>
      </c>
      <c r="K321" s="69" t="n">
        <f aca="false">IF($B321&gt;Input!$G$28,0,(-1)*($E321+$H321+$I321)*(Input!$C$10/100))</f>
        <v>0</v>
      </c>
      <c r="L321" s="69" t="n">
        <f aca="false">$E321+$F321+$G321+$H321+$I321+$J321+$K321</f>
        <v>-773.11916883156</v>
      </c>
    </row>
    <row r="322" customFormat="false" ht="12.8" hidden="false" customHeight="false" outlineLevel="0" collapsed="false">
      <c r="A322" s="67" t="n">
        <v>318</v>
      </c>
      <c r="B322" s="68" t="n">
        <f aca="false">EOMONTH(Input!$C$7,A322)</f>
        <v>52596</v>
      </c>
      <c r="C322" s="67" t="n">
        <f aca="false">DATEDIF(Input!$G$23,$B322,"Y")</f>
        <v>65</v>
      </c>
      <c r="E322" s="69" t="n">
        <f aca="false">IF($B322&gt;Input!$G$28,0,Input!$G$24*(1+Input!$G$26/100)^(DATEDIF(Input!$C$7,$B322,"Y")))</f>
        <v>0</v>
      </c>
      <c r="F322" s="69" t="n">
        <f aca="false">-1*($E322*(Input!$C$11/100))</f>
        <v>-0</v>
      </c>
      <c r="G322" s="69" t="n">
        <f aca="false">-1*($E322*(Input!$C$12/100))</f>
        <v>-0</v>
      </c>
      <c r="H322" s="69" t="n">
        <f aca="false">IF($B322&gt;Input!$G$28,2*(Input!$G$27*(1+Input!$C$14/100)^(DATEDIF(Input!$C$7,$B322,"Y"))),(Input!$G$27*(1+Input!$C$14/100)^(DATEDIF(Input!$C$7,$B322,"Y"))))</f>
        <v>-773.11916883156</v>
      </c>
      <c r="I322" s="69" t="n">
        <f aca="false">IF($B322&gt;Input!$G$28,0,IF($E322*(Input!$G$32/100)&gt;(Input!$C$13/12),-1*(Input!$C$13/12),-1*$E322*(Input!$G$32/100)))</f>
        <v>0</v>
      </c>
      <c r="J322" s="69" t="n">
        <f aca="false">IF($B322&gt;Input!$G$28,0,(-1)*($E322+$H322+$I322)*(Input!$C$9/100))</f>
        <v>0</v>
      </c>
      <c r="K322" s="69" t="n">
        <f aca="false">IF($B322&gt;Input!$G$28,0,(-1)*($E322+$H322+$I322)*(Input!$C$10/100))</f>
        <v>0</v>
      </c>
      <c r="L322" s="69" t="n">
        <f aca="false">$E322+$F322+$G322+$H322+$I322+$J322+$K322</f>
        <v>-773.11916883156</v>
      </c>
    </row>
    <row r="323" customFormat="false" ht="12.8" hidden="false" customHeight="false" outlineLevel="0" collapsed="false">
      <c r="A323" s="67" t="n">
        <v>319</v>
      </c>
      <c r="B323" s="68" t="n">
        <f aca="false">EOMONTH(Input!$C$7,A323)</f>
        <v>52627</v>
      </c>
      <c r="C323" s="67" t="n">
        <f aca="false">DATEDIF(Input!$G$23,$B323,"Y")</f>
        <v>65</v>
      </c>
      <c r="E323" s="69" t="n">
        <f aca="false">IF($B323&gt;Input!$G$28,0,Input!$G$24*(1+Input!$G$26/100)^(DATEDIF(Input!$C$7,$B323,"Y")))</f>
        <v>0</v>
      </c>
      <c r="F323" s="69" t="n">
        <f aca="false">-1*($E323*(Input!$C$11/100))</f>
        <v>-0</v>
      </c>
      <c r="G323" s="69" t="n">
        <f aca="false">-1*($E323*(Input!$C$12/100))</f>
        <v>-0</v>
      </c>
      <c r="H323" s="69" t="n">
        <f aca="false">IF($B323&gt;Input!$G$28,2*(Input!$G$27*(1+Input!$C$14/100)^(DATEDIF(Input!$C$7,$B323,"Y"))),(Input!$G$27*(1+Input!$C$14/100)^(DATEDIF(Input!$C$7,$B323,"Y"))))</f>
        <v>-773.11916883156</v>
      </c>
      <c r="I323" s="69" t="n">
        <f aca="false">IF($B323&gt;Input!$G$28,0,IF($E323*(Input!$G$32/100)&gt;(Input!$C$13/12),-1*(Input!$C$13/12),-1*$E323*(Input!$G$32/100)))</f>
        <v>0</v>
      </c>
      <c r="J323" s="69" t="n">
        <f aca="false">IF($B323&gt;Input!$G$28,0,(-1)*($E323+$H323+$I323)*(Input!$C$9/100))</f>
        <v>0</v>
      </c>
      <c r="K323" s="69" t="n">
        <f aca="false">IF($B323&gt;Input!$G$28,0,(-1)*($E323+$H323+$I323)*(Input!$C$10/100))</f>
        <v>0</v>
      </c>
      <c r="L323" s="69" t="n">
        <f aca="false">$E323+$F323+$G323+$H323+$I323+$J323+$K323</f>
        <v>-773.11916883156</v>
      </c>
    </row>
    <row r="324" customFormat="false" ht="12.8" hidden="false" customHeight="false" outlineLevel="0" collapsed="false">
      <c r="A324" s="67" t="n">
        <v>320</v>
      </c>
      <c r="B324" s="68" t="n">
        <f aca="false">EOMONTH(Input!$C$7,A324)</f>
        <v>52656</v>
      </c>
      <c r="C324" s="67" t="n">
        <f aca="false">DATEDIF(Input!$G$23,$B324,"Y")</f>
        <v>65</v>
      </c>
      <c r="E324" s="69" t="n">
        <f aca="false">IF($B324&gt;Input!$G$28,0,Input!$G$24*(1+Input!$G$26/100)^(DATEDIF(Input!$C$7,$B324,"Y")))</f>
        <v>0</v>
      </c>
      <c r="F324" s="69" t="n">
        <f aca="false">-1*($E324*(Input!$C$11/100))</f>
        <v>-0</v>
      </c>
      <c r="G324" s="69" t="n">
        <f aca="false">-1*($E324*(Input!$C$12/100))</f>
        <v>-0</v>
      </c>
      <c r="H324" s="69" t="n">
        <f aca="false">IF($B324&gt;Input!$G$28,2*(Input!$G$27*(1+Input!$C$14/100)^(DATEDIF(Input!$C$7,$B324,"Y"))),(Input!$G$27*(1+Input!$C$14/100)^(DATEDIF(Input!$C$7,$B324,"Y"))))</f>
        <v>-773.11916883156</v>
      </c>
      <c r="I324" s="69" t="n">
        <f aca="false">IF($B324&gt;Input!$G$28,0,IF($E324*(Input!$G$32/100)&gt;(Input!$C$13/12),-1*(Input!$C$13/12),-1*$E324*(Input!$G$32/100)))</f>
        <v>0</v>
      </c>
      <c r="J324" s="69" t="n">
        <f aca="false">IF($B324&gt;Input!$G$28,0,(-1)*($E324+$H324+$I324)*(Input!$C$9/100))</f>
        <v>0</v>
      </c>
      <c r="K324" s="69" t="n">
        <f aca="false">IF($B324&gt;Input!$G$28,0,(-1)*($E324+$H324+$I324)*(Input!$C$10/100))</f>
        <v>0</v>
      </c>
      <c r="L324" s="69" t="n">
        <f aca="false">$E324+$F324+$G324+$H324+$I324+$J324+$K324</f>
        <v>-773.11916883156</v>
      </c>
    </row>
    <row r="325" customFormat="false" ht="12.8" hidden="false" customHeight="false" outlineLevel="0" collapsed="false">
      <c r="A325" s="67" t="n">
        <v>321</v>
      </c>
      <c r="B325" s="68" t="n">
        <f aca="false">EOMONTH(Input!$C$7,A325)</f>
        <v>52687</v>
      </c>
      <c r="C325" s="67" t="n">
        <f aca="false">DATEDIF(Input!$G$23,$B325,"Y")</f>
        <v>65</v>
      </c>
      <c r="E325" s="69" t="n">
        <f aca="false">IF($B325&gt;Input!$G$28,0,Input!$G$24*(1+Input!$G$26/100)^(DATEDIF(Input!$C$7,$B325,"Y")))</f>
        <v>0</v>
      </c>
      <c r="F325" s="69" t="n">
        <f aca="false">-1*($E325*(Input!$C$11/100))</f>
        <v>-0</v>
      </c>
      <c r="G325" s="69" t="n">
        <f aca="false">-1*($E325*(Input!$C$12/100))</f>
        <v>-0</v>
      </c>
      <c r="H325" s="69" t="n">
        <f aca="false">IF($B325&gt;Input!$G$28,2*(Input!$G$27*(1+Input!$C$14/100)^(DATEDIF(Input!$C$7,$B325,"Y"))),(Input!$G$27*(1+Input!$C$14/100)^(DATEDIF(Input!$C$7,$B325,"Y"))))</f>
        <v>-773.11916883156</v>
      </c>
      <c r="I325" s="69" t="n">
        <f aca="false">IF($B325&gt;Input!$G$28,0,IF($E325*(Input!$G$32/100)&gt;(Input!$C$13/12),-1*(Input!$C$13/12),-1*$E325*(Input!$G$32/100)))</f>
        <v>0</v>
      </c>
      <c r="J325" s="69" t="n">
        <f aca="false">IF($B325&gt;Input!$G$28,0,(-1)*($E325+$H325+$I325)*(Input!$C$9/100))</f>
        <v>0</v>
      </c>
      <c r="K325" s="69" t="n">
        <f aca="false">IF($B325&gt;Input!$G$28,0,(-1)*($E325+$H325+$I325)*(Input!$C$10/100))</f>
        <v>0</v>
      </c>
      <c r="L325" s="69" t="n">
        <f aca="false">$E325+$F325+$G325+$H325+$I325+$J325+$K325</f>
        <v>-773.11916883156</v>
      </c>
    </row>
    <row r="326" customFormat="false" ht="12.8" hidden="false" customHeight="false" outlineLevel="0" collapsed="false">
      <c r="A326" s="67" t="n">
        <v>322</v>
      </c>
      <c r="B326" s="68" t="n">
        <f aca="false">EOMONTH(Input!$C$7,A326)</f>
        <v>52717</v>
      </c>
      <c r="C326" s="67" t="n">
        <f aca="false">DATEDIF(Input!$G$23,$B326,"Y")</f>
        <v>65</v>
      </c>
      <c r="E326" s="69" t="n">
        <f aca="false">IF($B326&gt;Input!$G$28,0,Input!$G$24*(1+Input!$G$26/100)^(DATEDIF(Input!$C$7,$B326,"Y")))</f>
        <v>0</v>
      </c>
      <c r="F326" s="69" t="n">
        <f aca="false">-1*($E326*(Input!$C$11/100))</f>
        <v>-0</v>
      </c>
      <c r="G326" s="69" t="n">
        <f aca="false">-1*($E326*(Input!$C$12/100))</f>
        <v>-0</v>
      </c>
      <c r="H326" s="69" t="n">
        <f aca="false">IF($B326&gt;Input!$G$28,2*(Input!$G$27*(1+Input!$C$14/100)^(DATEDIF(Input!$C$7,$B326,"Y"))),(Input!$G$27*(1+Input!$C$14/100)^(DATEDIF(Input!$C$7,$B326,"Y"))))</f>
        <v>-773.11916883156</v>
      </c>
      <c r="I326" s="69" t="n">
        <f aca="false">IF($B326&gt;Input!$G$28,0,IF($E326*(Input!$G$32/100)&gt;(Input!$C$13/12),-1*(Input!$C$13/12),-1*$E326*(Input!$G$32/100)))</f>
        <v>0</v>
      </c>
      <c r="J326" s="69" t="n">
        <f aca="false">IF($B326&gt;Input!$G$28,0,(-1)*($E326+$H326+$I326)*(Input!$C$9/100))</f>
        <v>0</v>
      </c>
      <c r="K326" s="69" t="n">
        <f aca="false">IF($B326&gt;Input!$G$28,0,(-1)*($E326+$H326+$I326)*(Input!$C$10/100))</f>
        <v>0</v>
      </c>
      <c r="L326" s="69" t="n">
        <f aca="false">$E326+$F326+$G326+$H326+$I326+$J326+$K326</f>
        <v>-773.11916883156</v>
      </c>
    </row>
    <row r="327" customFormat="false" ht="12.8" hidden="false" customHeight="false" outlineLevel="0" collapsed="false">
      <c r="A327" s="67" t="n">
        <v>323</v>
      </c>
      <c r="B327" s="68" t="n">
        <f aca="false">EOMONTH(Input!$C$7,A327)</f>
        <v>52748</v>
      </c>
      <c r="C327" s="67" t="n">
        <f aca="false">DATEDIF(Input!$G$23,$B327,"Y")</f>
        <v>65</v>
      </c>
      <c r="E327" s="69" t="n">
        <f aca="false">IF($B327&gt;Input!$G$28,0,Input!$G$24*(1+Input!$G$26/100)^(DATEDIF(Input!$C$7,$B327,"Y")))</f>
        <v>0</v>
      </c>
      <c r="F327" s="69" t="n">
        <f aca="false">-1*($E327*(Input!$C$11/100))</f>
        <v>-0</v>
      </c>
      <c r="G327" s="69" t="n">
        <f aca="false">-1*($E327*(Input!$C$12/100))</f>
        <v>-0</v>
      </c>
      <c r="H327" s="69" t="n">
        <f aca="false">IF($B327&gt;Input!$G$28,2*(Input!$G$27*(1+Input!$C$14/100)^(DATEDIF(Input!$C$7,$B327,"Y"))),(Input!$G$27*(1+Input!$C$14/100)^(DATEDIF(Input!$C$7,$B327,"Y"))))</f>
        <v>-773.11916883156</v>
      </c>
      <c r="I327" s="69" t="n">
        <f aca="false">IF($B327&gt;Input!$G$28,0,IF($E327*(Input!$G$32/100)&gt;(Input!$C$13/12),-1*(Input!$C$13/12),-1*$E327*(Input!$G$32/100)))</f>
        <v>0</v>
      </c>
      <c r="J327" s="69" t="n">
        <f aca="false">IF($B327&gt;Input!$G$28,0,(-1)*($E327+$H327+$I327)*(Input!$C$9/100))</f>
        <v>0</v>
      </c>
      <c r="K327" s="69" t="n">
        <f aca="false">IF($B327&gt;Input!$G$28,0,(-1)*($E327+$H327+$I327)*(Input!$C$10/100))</f>
        <v>0</v>
      </c>
      <c r="L327" s="69" t="n">
        <f aca="false">$E327+$F327+$G327+$H327+$I327+$J327+$K327</f>
        <v>-773.11916883156</v>
      </c>
    </row>
    <row r="328" customFormat="false" ht="12.8" hidden="false" customHeight="false" outlineLevel="0" collapsed="false">
      <c r="A328" s="67" t="n">
        <v>324</v>
      </c>
      <c r="B328" s="68" t="n">
        <f aca="false">EOMONTH(Input!$C$7,A328)</f>
        <v>52778</v>
      </c>
      <c r="C328" s="67" t="n">
        <f aca="false">DATEDIF(Input!$G$23,$B328,"Y")</f>
        <v>65</v>
      </c>
      <c r="E328" s="69" t="n">
        <f aca="false">IF($B328&gt;Input!$G$28,0,Input!$G$24*(1+Input!$G$26/100)^(DATEDIF(Input!$C$7,$B328,"Y")))</f>
        <v>0</v>
      </c>
      <c r="F328" s="69" t="n">
        <f aca="false">-1*($E328*(Input!$C$11/100))</f>
        <v>-0</v>
      </c>
      <c r="G328" s="69" t="n">
        <f aca="false">-1*($E328*(Input!$C$12/100))</f>
        <v>-0</v>
      </c>
      <c r="H328" s="69" t="n">
        <f aca="false">IF($B328&gt;Input!$G$28,2*(Input!$G$27*(1+Input!$C$14/100)^(DATEDIF(Input!$C$7,$B328,"Y"))),(Input!$G$27*(1+Input!$C$14/100)^(DATEDIF(Input!$C$7,$B328,"Y"))))</f>
        <v>-788.581552208191</v>
      </c>
      <c r="I328" s="69" t="n">
        <f aca="false">IF($B328&gt;Input!$G$28,0,IF($E328*(Input!$G$32/100)&gt;(Input!$C$13/12),-1*(Input!$C$13/12),-1*$E328*(Input!$G$32/100)))</f>
        <v>0</v>
      </c>
      <c r="J328" s="69" t="n">
        <f aca="false">IF($B328&gt;Input!$G$28,0,(-1)*($E328+$H328+$I328)*(Input!$C$9/100))</f>
        <v>0</v>
      </c>
      <c r="K328" s="69" t="n">
        <f aca="false">IF($B328&gt;Input!$G$28,0,(-1)*($E328+$H328+$I328)*(Input!$C$10/100))</f>
        <v>0</v>
      </c>
      <c r="L328" s="69" t="n">
        <f aca="false">$E328+$F328+$G328+$H328+$I328+$J328+$K328</f>
        <v>-788.581552208191</v>
      </c>
    </row>
    <row r="329" customFormat="false" ht="12.8" hidden="false" customHeight="false" outlineLevel="0" collapsed="false">
      <c r="A329" s="67" t="n">
        <v>325</v>
      </c>
      <c r="B329" s="68" t="n">
        <f aca="false">EOMONTH(Input!$C$7,A329)</f>
        <v>52809</v>
      </c>
      <c r="C329" s="67" t="n">
        <f aca="false">DATEDIF(Input!$G$23,$B329,"Y")</f>
        <v>65</v>
      </c>
      <c r="E329" s="69" t="n">
        <f aca="false">IF($B329&gt;Input!$G$28,0,Input!$G$24*(1+Input!$G$26/100)^(DATEDIF(Input!$C$7,$B329,"Y")))</f>
        <v>0</v>
      </c>
      <c r="F329" s="69" t="n">
        <f aca="false">-1*($E329*(Input!$C$11/100))</f>
        <v>-0</v>
      </c>
      <c r="G329" s="69" t="n">
        <f aca="false">-1*($E329*(Input!$C$12/100))</f>
        <v>-0</v>
      </c>
      <c r="H329" s="69" t="n">
        <f aca="false">IF($B329&gt;Input!$G$28,2*(Input!$G$27*(1+Input!$C$14/100)^(DATEDIF(Input!$C$7,$B329,"Y"))),(Input!$G$27*(1+Input!$C$14/100)^(DATEDIF(Input!$C$7,$B329,"Y"))))</f>
        <v>-788.581552208191</v>
      </c>
      <c r="I329" s="69" t="n">
        <f aca="false">IF($B329&gt;Input!$G$28,0,IF($E329*(Input!$G$32/100)&gt;(Input!$C$13/12),-1*(Input!$C$13/12),-1*$E329*(Input!$G$32/100)))</f>
        <v>0</v>
      </c>
      <c r="J329" s="69" t="n">
        <f aca="false">IF($B329&gt;Input!$G$28,0,(-1)*($E329+$H329+$I329)*(Input!$C$9/100))</f>
        <v>0</v>
      </c>
      <c r="K329" s="69" t="n">
        <f aca="false">IF($B329&gt;Input!$G$28,0,(-1)*($E329+$H329+$I329)*(Input!$C$10/100))</f>
        <v>0</v>
      </c>
      <c r="L329" s="69" t="n">
        <f aca="false">$E329+$F329+$G329+$H329+$I329+$J329+$K329</f>
        <v>-788.581552208191</v>
      </c>
    </row>
    <row r="330" customFormat="false" ht="12.8" hidden="false" customHeight="false" outlineLevel="0" collapsed="false">
      <c r="A330" s="67" t="n">
        <v>326</v>
      </c>
      <c r="B330" s="68" t="n">
        <f aca="false">EOMONTH(Input!$C$7,A330)</f>
        <v>52840</v>
      </c>
      <c r="C330" s="67" t="n">
        <f aca="false">DATEDIF(Input!$G$23,$B330,"Y")</f>
        <v>65</v>
      </c>
      <c r="E330" s="69" t="n">
        <f aca="false">IF($B330&gt;Input!$G$28,0,Input!$G$24*(1+Input!$G$26/100)^(DATEDIF(Input!$C$7,$B330,"Y")))</f>
        <v>0</v>
      </c>
      <c r="F330" s="69" t="n">
        <f aca="false">-1*($E330*(Input!$C$11/100))</f>
        <v>-0</v>
      </c>
      <c r="G330" s="69" t="n">
        <f aca="false">-1*($E330*(Input!$C$12/100))</f>
        <v>-0</v>
      </c>
      <c r="H330" s="69" t="n">
        <f aca="false">IF($B330&gt;Input!$G$28,2*(Input!$G$27*(1+Input!$C$14/100)^(DATEDIF(Input!$C$7,$B330,"Y"))),(Input!$G$27*(1+Input!$C$14/100)^(DATEDIF(Input!$C$7,$B330,"Y"))))</f>
        <v>-788.581552208191</v>
      </c>
      <c r="I330" s="69" t="n">
        <f aca="false">IF($B330&gt;Input!$G$28,0,IF($E330*(Input!$G$32/100)&gt;(Input!$C$13/12),-1*(Input!$C$13/12),-1*$E330*(Input!$G$32/100)))</f>
        <v>0</v>
      </c>
      <c r="J330" s="69" t="n">
        <f aca="false">IF($B330&gt;Input!$G$28,0,(-1)*($E330+$H330+$I330)*(Input!$C$9/100))</f>
        <v>0</v>
      </c>
      <c r="K330" s="69" t="n">
        <f aca="false">IF($B330&gt;Input!$G$28,0,(-1)*($E330+$H330+$I330)*(Input!$C$10/100))</f>
        <v>0</v>
      </c>
      <c r="L330" s="69" t="n">
        <f aca="false">$E330+$F330+$G330+$H330+$I330+$J330+$K330</f>
        <v>-788.581552208191</v>
      </c>
    </row>
    <row r="331" customFormat="false" ht="12.8" hidden="false" customHeight="false" outlineLevel="0" collapsed="false">
      <c r="A331" s="67" t="n">
        <v>327</v>
      </c>
      <c r="B331" s="68" t="n">
        <f aca="false">EOMONTH(Input!$C$7,A331)</f>
        <v>52870</v>
      </c>
      <c r="C331" s="67" t="n">
        <f aca="false">DATEDIF(Input!$G$23,$B331,"Y")</f>
        <v>65</v>
      </c>
      <c r="E331" s="69" t="n">
        <f aca="false">IF($B331&gt;Input!$G$28,0,Input!$G$24*(1+Input!$G$26/100)^(DATEDIF(Input!$C$7,$B331,"Y")))</f>
        <v>0</v>
      </c>
      <c r="F331" s="69" t="n">
        <f aca="false">-1*($E331*(Input!$C$11/100))</f>
        <v>-0</v>
      </c>
      <c r="G331" s="69" t="n">
        <f aca="false">-1*($E331*(Input!$C$12/100))</f>
        <v>-0</v>
      </c>
      <c r="H331" s="69" t="n">
        <f aca="false">IF($B331&gt;Input!$G$28,2*(Input!$G$27*(1+Input!$C$14/100)^(DATEDIF(Input!$C$7,$B331,"Y"))),(Input!$G$27*(1+Input!$C$14/100)^(DATEDIF(Input!$C$7,$B331,"Y"))))</f>
        <v>-788.581552208191</v>
      </c>
      <c r="I331" s="69" t="n">
        <f aca="false">IF($B331&gt;Input!$G$28,0,IF($E331*(Input!$G$32/100)&gt;(Input!$C$13/12),-1*(Input!$C$13/12),-1*$E331*(Input!$G$32/100)))</f>
        <v>0</v>
      </c>
      <c r="J331" s="69" t="n">
        <f aca="false">IF($B331&gt;Input!$G$28,0,(-1)*($E331+$H331+$I331)*(Input!$C$9/100))</f>
        <v>0</v>
      </c>
      <c r="K331" s="69" t="n">
        <f aca="false">IF($B331&gt;Input!$G$28,0,(-1)*($E331+$H331+$I331)*(Input!$C$10/100))</f>
        <v>0</v>
      </c>
      <c r="L331" s="69" t="n">
        <f aca="false">$E331+$F331+$G331+$H331+$I331+$J331+$K331</f>
        <v>-788.581552208191</v>
      </c>
    </row>
    <row r="332" customFormat="false" ht="12.8" hidden="false" customHeight="false" outlineLevel="0" collapsed="false">
      <c r="A332" s="67" t="n">
        <v>328</v>
      </c>
      <c r="B332" s="68" t="n">
        <f aca="false">EOMONTH(Input!$C$7,A332)</f>
        <v>52901</v>
      </c>
      <c r="C332" s="67" t="n">
        <f aca="false">DATEDIF(Input!$G$23,$B332,"Y")</f>
        <v>66</v>
      </c>
      <c r="E332" s="69" t="n">
        <f aca="false">IF($B332&gt;Input!$G$28,0,Input!$G$24*(1+Input!$G$26/100)^(DATEDIF(Input!$C$7,$B332,"Y")))</f>
        <v>0</v>
      </c>
      <c r="F332" s="69" t="n">
        <f aca="false">-1*($E332*(Input!$C$11/100))</f>
        <v>-0</v>
      </c>
      <c r="G332" s="69" t="n">
        <f aca="false">-1*($E332*(Input!$C$12/100))</f>
        <v>-0</v>
      </c>
      <c r="H332" s="69" t="n">
        <f aca="false">IF($B332&gt;Input!$G$28,2*(Input!$G$27*(1+Input!$C$14/100)^(DATEDIF(Input!$C$7,$B332,"Y"))),(Input!$G$27*(1+Input!$C$14/100)^(DATEDIF(Input!$C$7,$B332,"Y"))))</f>
        <v>-788.581552208191</v>
      </c>
      <c r="I332" s="69" t="n">
        <f aca="false">IF($B332&gt;Input!$G$28,0,IF($E332*(Input!$G$32/100)&gt;(Input!$C$13/12),-1*(Input!$C$13/12),-1*$E332*(Input!$G$32/100)))</f>
        <v>0</v>
      </c>
      <c r="J332" s="69" t="n">
        <f aca="false">IF($B332&gt;Input!$G$28,0,(-1)*($E332+$H332+$I332)*(Input!$C$9/100))</f>
        <v>0</v>
      </c>
      <c r="K332" s="69" t="n">
        <f aca="false">IF($B332&gt;Input!$G$28,0,(-1)*($E332+$H332+$I332)*(Input!$C$10/100))</f>
        <v>0</v>
      </c>
      <c r="L332" s="69" t="n">
        <f aca="false">$E332+$F332+$G332+$H332+$I332+$J332+$K332</f>
        <v>-788.581552208191</v>
      </c>
    </row>
    <row r="333" customFormat="false" ht="12.8" hidden="false" customHeight="false" outlineLevel="0" collapsed="false">
      <c r="A333" s="67" t="n">
        <v>329</v>
      </c>
      <c r="B333" s="68" t="n">
        <f aca="false">EOMONTH(Input!$C$7,A333)</f>
        <v>52931</v>
      </c>
      <c r="C333" s="67" t="n">
        <f aca="false">DATEDIF(Input!$G$23,$B333,"Y")</f>
        <v>66</v>
      </c>
      <c r="E333" s="69" t="n">
        <f aca="false">IF($B333&gt;Input!$G$28,0,Input!$G$24*(1+Input!$G$26/100)^(DATEDIF(Input!$C$7,$B333,"Y")))</f>
        <v>0</v>
      </c>
      <c r="F333" s="69" t="n">
        <f aca="false">-1*($E333*(Input!$C$11/100))</f>
        <v>-0</v>
      </c>
      <c r="G333" s="69" t="n">
        <f aca="false">-1*($E333*(Input!$C$12/100))</f>
        <v>-0</v>
      </c>
      <c r="H333" s="69" t="n">
        <f aca="false">IF($B333&gt;Input!$G$28,2*(Input!$G$27*(1+Input!$C$14/100)^(DATEDIF(Input!$C$7,$B333,"Y"))),(Input!$G$27*(1+Input!$C$14/100)^(DATEDIF(Input!$C$7,$B333,"Y"))))</f>
        <v>-788.581552208191</v>
      </c>
      <c r="I333" s="69" t="n">
        <f aca="false">IF($B333&gt;Input!$G$28,0,IF($E333*(Input!$G$32/100)&gt;(Input!$C$13/12),-1*(Input!$C$13/12),-1*$E333*(Input!$G$32/100)))</f>
        <v>0</v>
      </c>
      <c r="J333" s="69" t="n">
        <f aca="false">IF($B333&gt;Input!$G$28,0,(-1)*($E333+$H333+$I333)*(Input!$C$9/100))</f>
        <v>0</v>
      </c>
      <c r="K333" s="69" t="n">
        <f aca="false">IF($B333&gt;Input!$G$28,0,(-1)*($E333+$H333+$I333)*(Input!$C$10/100))</f>
        <v>0</v>
      </c>
      <c r="L333" s="69" t="n">
        <f aca="false">$E333+$F333+$G333+$H333+$I333+$J333+$K333</f>
        <v>-788.581552208191</v>
      </c>
    </row>
    <row r="334" customFormat="false" ht="12.8" hidden="false" customHeight="false" outlineLevel="0" collapsed="false">
      <c r="A334" s="67" t="n">
        <v>330</v>
      </c>
      <c r="B334" s="68" t="n">
        <f aca="false">EOMONTH(Input!$C$7,A334)</f>
        <v>52962</v>
      </c>
      <c r="C334" s="67" t="n">
        <f aca="false">DATEDIF(Input!$G$23,$B334,"Y")</f>
        <v>66</v>
      </c>
      <c r="E334" s="69" t="n">
        <f aca="false">IF($B334&gt;Input!$G$28,0,Input!$G$24*(1+Input!$G$26/100)^(DATEDIF(Input!$C$7,$B334,"Y")))</f>
        <v>0</v>
      </c>
      <c r="F334" s="69" t="n">
        <f aca="false">-1*($E334*(Input!$C$11/100))</f>
        <v>-0</v>
      </c>
      <c r="G334" s="69" t="n">
        <f aca="false">-1*($E334*(Input!$C$12/100))</f>
        <v>-0</v>
      </c>
      <c r="H334" s="69" t="n">
        <f aca="false">IF($B334&gt;Input!$G$28,2*(Input!$G$27*(1+Input!$C$14/100)^(DATEDIF(Input!$C$7,$B334,"Y"))),(Input!$G$27*(1+Input!$C$14/100)^(DATEDIF(Input!$C$7,$B334,"Y"))))</f>
        <v>-788.581552208191</v>
      </c>
      <c r="I334" s="69" t="n">
        <f aca="false">IF($B334&gt;Input!$G$28,0,IF($E334*(Input!$G$32/100)&gt;(Input!$C$13/12),-1*(Input!$C$13/12),-1*$E334*(Input!$G$32/100)))</f>
        <v>0</v>
      </c>
      <c r="J334" s="69" t="n">
        <f aca="false">IF($B334&gt;Input!$G$28,0,(-1)*($E334+$H334+$I334)*(Input!$C$9/100))</f>
        <v>0</v>
      </c>
      <c r="K334" s="69" t="n">
        <f aca="false">IF($B334&gt;Input!$G$28,0,(-1)*($E334+$H334+$I334)*(Input!$C$10/100))</f>
        <v>0</v>
      </c>
      <c r="L334" s="69" t="n">
        <f aca="false">$E334+$F334+$G334+$H334+$I334+$J334+$K334</f>
        <v>-788.581552208191</v>
      </c>
    </row>
    <row r="335" customFormat="false" ht="12.8" hidden="false" customHeight="false" outlineLevel="0" collapsed="false">
      <c r="A335" s="67" t="n">
        <v>331</v>
      </c>
      <c r="B335" s="68" t="n">
        <f aca="false">EOMONTH(Input!$C$7,A335)</f>
        <v>52993</v>
      </c>
      <c r="C335" s="67" t="n">
        <f aca="false">DATEDIF(Input!$G$23,$B335,"Y")</f>
        <v>66</v>
      </c>
      <c r="E335" s="69" t="n">
        <f aca="false">IF($B335&gt;Input!$G$28,0,Input!$G$24*(1+Input!$G$26/100)^(DATEDIF(Input!$C$7,$B335,"Y")))</f>
        <v>0</v>
      </c>
      <c r="F335" s="69" t="n">
        <f aca="false">-1*($E335*(Input!$C$11/100))</f>
        <v>-0</v>
      </c>
      <c r="G335" s="69" t="n">
        <f aca="false">-1*($E335*(Input!$C$12/100))</f>
        <v>-0</v>
      </c>
      <c r="H335" s="69" t="n">
        <f aca="false">IF($B335&gt;Input!$G$28,2*(Input!$G$27*(1+Input!$C$14/100)^(DATEDIF(Input!$C$7,$B335,"Y"))),(Input!$G$27*(1+Input!$C$14/100)^(DATEDIF(Input!$C$7,$B335,"Y"))))</f>
        <v>-788.581552208191</v>
      </c>
      <c r="I335" s="69" t="n">
        <f aca="false">IF($B335&gt;Input!$G$28,0,IF($E335*(Input!$G$32/100)&gt;(Input!$C$13/12),-1*(Input!$C$13/12),-1*$E335*(Input!$G$32/100)))</f>
        <v>0</v>
      </c>
      <c r="J335" s="69" t="n">
        <f aca="false">IF($B335&gt;Input!$G$28,0,(-1)*($E335+$H335+$I335)*(Input!$C$9/100))</f>
        <v>0</v>
      </c>
      <c r="K335" s="69" t="n">
        <f aca="false">IF($B335&gt;Input!$G$28,0,(-1)*($E335+$H335+$I335)*(Input!$C$10/100))</f>
        <v>0</v>
      </c>
      <c r="L335" s="69" t="n">
        <f aca="false">$E335+$F335+$G335+$H335+$I335+$J335+$K335</f>
        <v>-788.581552208191</v>
      </c>
    </row>
    <row r="336" customFormat="false" ht="12.8" hidden="false" customHeight="false" outlineLevel="0" collapsed="false">
      <c r="A336" s="67" t="n">
        <v>332</v>
      </c>
      <c r="B336" s="68" t="n">
        <f aca="false">EOMONTH(Input!$C$7,A336)</f>
        <v>53021</v>
      </c>
      <c r="C336" s="67" t="n">
        <f aca="false">DATEDIF(Input!$G$23,$B336,"Y")</f>
        <v>66</v>
      </c>
      <c r="E336" s="69" t="n">
        <f aca="false">IF($B336&gt;Input!$G$28,0,Input!$G$24*(1+Input!$G$26/100)^(DATEDIF(Input!$C$7,$B336,"Y")))</f>
        <v>0</v>
      </c>
      <c r="F336" s="69" t="n">
        <f aca="false">-1*($E336*(Input!$C$11/100))</f>
        <v>-0</v>
      </c>
      <c r="G336" s="69" t="n">
        <f aca="false">-1*($E336*(Input!$C$12/100))</f>
        <v>-0</v>
      </c>
      <c r="H336" s="69" t="n">
        <f aca="false">IF($B336&gt;Input!$G$28,2*(Input!$G$27*(1+Input!$C$14/100)^(DATEDIF(Input!$C$7,$B336,"Y"))),(Input!$G$27*(1+Input!$C$14/100)^(DATEDIF(Input!$C$7,$B336,"Y"))))</f>
        <v>-788.581552208191</v>
      </c>
      <c r="I336" s="69" t="n">
        <f aca="false">IF($B336&gt;Input!$G$28,0,IF($E336*(Input!$G$32/100)&gt;(Input!$C$13/12),-1*(Input!$C$13/12),-1*$E336*(Input!$G$32/100)))</f>
        <v>0</v>
      </c>
      <c r="J336" s="69" t="n">
        <f aca="false">IF($B336&gt;Input!$G$28,0,(-1)*($E336+$H336+$I336)*(Input!$C$9/100))</f>
        <v>0</v>
      </c>
      <c r="K336" s="69" t="n">
        <f aca="false">IF($B336&gt;Input!$G$28,0,(-1)*($E336+$H336+$I336)*(Input!$C$10/100))</f>
        <v>0</v>
      </c>
      <c r="L336" s="69" t="n">
        <f aca="false">$E336+$F336+$G336+$H336+$I336+$J336+$K336</f>
        <v>-788.581552208191</v>
      </c>
    </row>
    <row r="337" customFormat="false" ht="12.8" hidden="false" customHeight="false" outlineLevel="0" collapsed="false">
      <c r="A337" s="67" t="n">
        <v>333</v>
      </c>
      <c r="B337" s="68" t="n">
        <f aca="false">EOMONTH(Input!$C$7,A337)</f>
        <v>53052</v>
      </c>
      <c r="C337" s="67" t="n">
        <f aca="false">DATEDIF(Input!$G$23,$B337,"Y")</f>
        <v>66</v>
      </c>
      <c r="E337" s="69" t="n">
        <f aca="false">IF($B337&gt;Input!$G$28,0,Input!$G$24*(1+Input!$G$26/100)^(DATEDIF(Input!$C$7,$B337,"Y")))</f>
        <v>0</v>
      </c>
      <c r="F337" s="69" t="n">
        <f aca="false">-1*($E337*(Input!$C$11/100))</f>
        <v>-0</v>
      </c>
      <c r="G337" s="69" t="n">
        <f aca="false">-1*($E337*(Input!$C$12/100))</f>
        <v>-0</v>
      </c>
      <c r="H337" s="69" t="n">
        <f aca="false">IF($B337&gt;Input!$G$28,2*(Input!$G$27*(1+Input!$C$14/100)^(DATEDIF(Input!$C$7,$B337,"Y"))),(Input!$G$27*(1+Input!$C$14/100)^(DATEDIF(Input!$C$7,$B337,"Y"))))</f>
        <v>-788.581552208191</v>
      </c>
      <c r="I337" s="69" t="n">
        <f aca="false">IF($B337&gt;Input!$G$28,0,IF($E337*(Input!$G$32/100)&gt;(Input!$C$13/12),-1*(Input!$C$13/12),-1*$E337*(Input!$G$32/100)))</f>
        <v>0</v>
      </c>
      <c r="J337" s="69" t="n">
        <f aca="false">IF($B337&gt;Input!$G$28,0,(-1)*($E337+$H337+$I337)*(Input!$C$9/100))</f>
        <v>0</v>
      </c>
      <c r="K337" s="69" t="n">
        <f aca="false">IF($B337&gt;Input!$G$28,0,(-1)*($E337+$H337+$I337)*(Input!$C$10/100))</f>
        <v>0</v>
      </c>
      <c r="L337" s="69" t="n">
        <f aca="false">$E337+$F337+$G337+$H337+$I337+$J337+$K337</f>
        <v>-788.581552208191</v>
      </c>
    </row>
    <row r="338" customFormat="false" ht="12.8" hidden="false" customHeight="false" outlineLevel="0" collapsed="false">
      <c r="A338" s="67" t="n">
        <v>334</v>
      </c>
      <c r="B338" s="68" t="n">
        <f aca="false">EOMONTH(Input!$C$7,A338)</f>
        <v>53082</v>
      </c>
      <c r="C338" s="67" t="n">
        <f aca="false">DATEDIF(Input!$G$23,$B338,"Y")</f>
        <v>66</v>
      </c>
      <c r="E338" s="69" t="n">
        <f aca="false">IF($B338&gt;Input!$G$28,0,Input!$G$24*(1+Input!$G$26/100)^(DATEDIF(Input!$C$7,$B338,"Y")))</f>
        <v>0</v>
      </c>
      <c r="F338" s="69" t="n">
        <f aca="false">-1*($E338*(Input!$C$11/100))</f>
        <v>-0</v>
      </c>
      <c r="G338" s="69" t="n">
        <f aca="false">-1*($E338*(Input!$C$12/100))</f>
        <v>-0</v>
      </c>
      <c r="H338" s="69" t="n">
        <f aca="false">IF($B338&gt;Input!$G$28,2*(Input!$G$27*(1+Input!$C$14/100)^(DATEDIF(Input!$C$7,$B338,"Y"))),(Input!$G$27*(1+Input!$C$14/100)^(DATEDIF(Input!$C$7,$B338,"Y"))))</f>
        <v>-788.581552208191</v>
      </c>
      <c r="I338" s="69" t="n">
        <f aca="false">IF($B338&gt;Input!$G$28,0,IF($E338*(Input!$G$32/100)&gt;(Input!$C$13/12),-1*(Input!$C$13/12),-1*$E338*(Input!$G$32/100)))</f>
        <v>0</v>
      </c>
      <c r="J338" s="69" t="n">
        <f aca="false">IF($B338&gt;Input!$G$28,0,(-1)*($E338+$H338+$I338)*(Input!$C$9/100))</f>
        <v>0</v>
      </c>
      <c r="K338" s="69" t="n">
        <f aca="false">IF($B338&gt;Input!$G$28,0,(-1)*($E338+$H338+$I338)*(Input!$C$10/100))</f>
        <v>0</v>
      </c>
      <c r="L338" s="69" t="n">
        <f aca="false">$E338+$F338+$G338+$H338+$I338+$J338+$K338</f>
        <v>-788.581552208191</v>
      </c>
    </row>
    <row r="339" customFormat="false" ht="12.8" hidden="false" customHeight="false" outlineLevel="0" collapsed="false">
      <c r="A339" s="67" t="n">
        <v>335</v>
      </c>
      <c r="B339" s="68" t="n">
        <f aca="false">EOMONTH(Input!$C$7,A339)</f>
        <v>53113</v>
      </c>
      <c r="C339" s="67" t="n">
        <f aca="false">DATEDIF(Input!$G$23,$B339,"Y")</f>
        <v>66</v>
      </c>
      <c r="E339" s="69" t="n">
        <f aca="false">IF($B339&gt;Input!$G$28,0,Input!$G$24*(1+Input!$G$26/100)^(DATEDIF(Input!$C$7,$B339,"Y")))</f>
        <v>0</v>
      </c>
      <c r="F339" s="69" t="n">
        <f aca="false">-1*($E339*(Input!$C$11/100))</f>
        <v>-0</v>
      </c>
      <c r="G339" s="69" t="n">
        <f aca="false">-1*($E339*(Input!$C$12/100))</f>
        <v>-0</v>
      </c>
      <c r="H339" s="69" t="n">
        <f aca="false">IF($B339&gt;Input!$G$28,2*(Input!$G$27*(1+Input!$C$14/100)^(DATEDIF(Input!$C$7,$B339,"Y"))),(Input!$G$27*(1+Input!$C$14/100)^(DATEDIF(Input!$C$7,$B339,"Y"))))</f>
        <v>-788.581552208191</v>
      </c>
      <c r="I339" s="69" t="n">
        <f aca="false">IF($B339&gt;Input!$G$28,0,IF($E339*(Input!$G$32/100)&gt;(Input!$C$13/12),-1*(Input!$C$13/12),-1*$E339*(Input!$G$32/100)))</f>
        <v>0</v>
      </c>
      <c r="J339" s="69" t="n">
        <f aca="false">IF($B339&gt;Input!$G$28,0,(-1)*($E339+$H339+$I339)*(Input!$C$9/100))</f>
        <v>0</v>
      </c>
      <c r="K339" s="69" t="n">
        <f aca="false">IF($B339&gt;Input!$G$28,0,(-1)*($E339+$H339+$I339)*(Input!$C$10/100))</f>
        <v>0</v>
      </c>
      <c r="L339" s="69" t="n">
        <f aca="false">$E339+$F339+$G339+$H339+$I339+$J339+$K339</f>
        <v>-788.581552208191</v>
      </c>
    </row>
    <row r="340" customFormat="false" ht="12.8" hidden="false" customHeight="false" outlineLevel="0" collapsed="false">
      <c r="A340" s="67" t="n">
        <v>336</v>
      </c>
      <c r="B340" s="68" t="n">
        <f aca="false">EOMONTH(Input!$C$7,A340)</f>
        <v>53143</v>
      </c>
      <c r="C340" s="67" t="n">
        <f aca="false">DATEDIF(Input!$G$23,$B340,"Y")</f>
        <v>66</v>
      </c>
      <c r="E340" s="69" t="n">
        <f aca="false">IF($B340&gt;Input!$G$28,0,Input!$G$24*(1+Input!$G$26/100)^(DATEDIF(Input!$C$7,$B340,"Y")))</f>
        <v>0</v>
      </c>
      <c r="F340" s="69" t="n">
        <f aca="false">-1*($E340*(Input!$C$11/100))</f>
        <v>-0</v>
      </c>
      <c r="G340" s="69" t="n">
        <f aca="false">-1*($E340*(Input!$C$12/100))</f>
        <v>-0</v>
      </c>
      <c r="H340" s="69" t="n">
        <f aca="false">IF($B340&gt;Input!$G$28,2*(Input!$G$27*(1+Input!$C$14/100)^(DATEDIF(Input!$C$7,$B340,"Y"))),(Input!$G$27*(1+Input!$C$14/100)^(DATEDIF(Input!$C$7,$B340,"Y"))))</f>
        <v>-804.353183252355</v>
      </c>
      <c r="I340" s="69" t="n">
        <f aca="false">IF($B340&gt;Input!$G$28,0,IF($E340*(Input!$G$32/100)&gt;(Input!$C$13/12),-1*(Input!$C$13/12),-1*$E340*(Input!$G$32/100)))</f>
        <v>0</v>
      </c>
      <c r="J340" s="69" t="n">
        <f aca="false">IF($B340&gt;Input!$G$28,0,(-1)*($E340+$H340+$I340)*(Input!$C$9/100))</f>
        <v>0</v>
      </c>
      <c r="K340" s="69" t="n">
        <f aca="false">IF($B340&gt;Input!$G$28,0,(-1)*($E340+$H340+$I340)*(Input!$C$10/100))</f>
        <v>0</v>
      </c>
      <c r="L340" s="69" t="n">
        <f aca="false">$E340+$F340+$G340+$H340+$I340+$J340+$K340</f>
        <v>-804.353183252355</v>
      </c>
    </row>
    <row r="341" customFormat="false" ht="12.8" hidden="false" customHeight="false" outlineLevel="0" collapsed="false">
      <c r="A341" s="67" t="n">
        <v>337</v>
      </c>
      <c r="B341" s="68" t="n">
        <f aca="false">EOMONTH(Input!$C$7,A341)</f>
        <v>53174</v>
      </c>
      <c r="C341" s="67" t="n">
        <f aca="false">DATEDIF(Input!$G$23,$B341,"Y")</f>
        <v>66</v>
      </c>
      <c r="E341" s="69" t="n">
        <f aca="false">IF($B341&gt;Input!$G$28,0,Input!$G$24*(1+Input!$G$26/100)^(DATEDIF(Input!$C$7,$B341,"Y")))</f>
        <v>0</v>
      </c>
      <c r="F341" s="69" t="n">
        <f aca="false">-1*($E341*(Input!$C$11/100))</f>
        <v>-0</v>
      </c>
      <c r="G341" s="69" t="n">
        <f aca="false">-1*($E341*(Input!$C$12/100))</f>
        <v>-0</v>
      </c>
      <c r="H341" s="69" t="n">
        <f aca="false">IF($B341&gt;Input!$G$28,2*(Input!$G$27*(1+Input!$C$14/100)^(DATEDIF(Input!$C$7,$B341,"Y"))),(Input!$G$27*(1+Input!$C$14/100)^(DATEDIF(Input!$C$7,$B341,"Y"))))</f>
        <v>-804.353183252355</v>
      </c>
      <c r="I341" s="69" t="n">
        <f aca="false">IF($B341&gt;Input!$G$28,0,IF($E341*(Input!$G$32/100)&gt;(Input!$C$13/12),-1*(Input!$C$13/12),-1*$E341*(Input!$G$32/100)))</f>
        <v>0</v>
      </c>
      <c r="J341" s="69" t="n">
        <f aca="false">IF($B341&gt;Input!$G$28,0,(-1)*($E341+$H341+$I341)*(Input!$C$9/100))</f>
        <v>0</v>
      </c>
      <c r="K341" s="69" t="n">
        <f aca="false">IF($B341&gt;Input!$G$28,0,(-1)*($E341+$H341+$I341)*(Input!$C$10/100))</f>
        <v>0</v>
      </c>
      <c r="L341" s="69" t="n">
        <f aca="false">$E341+$F341+$G341+$H341+$I341+$J341+$K341</f>
        <v>-804.353183252355</v>
      </c>
    </row>
    <row r="342" customFormat="false" ht="12.8" hidden="false" customHeight="false" outlineLevel="0" collapsed="false">
      <c r="A342" s="67" t="n">
        <v>338</v>
      </c>
      <c r="B342" s="68" t="n">
        <f aca="false">EOMONTH(Input!$C$7,A342)</f>
        <v>53205</v>
      </c>
      <c r="C342" s="67" t="n">
        <f aca="false">DATEDIF(Input!$G$23,$B342,"Y")</f>
        <v>66</v>
      </c>
      <c r="E342" s="69" t="n">
        <f aca="false">IF($B342&gt;Input!$G$28,0,Input!$G$24*(1+Input!$G$26/100)^(DATEDIF(Input!$C$7,$B342,"Y")))</f>
        <v>0</v>
      </c>
      <c r="F342" s="69" t="n">
        <f aca="false">-1*($E342*(Input!$C$11/100))</f>
        <v>-0</v>
      </c>
      <c r="G342" s="69" t="n">
        <f aca="false">-1*($E342*(Input!$C$12/100))</f>
        <v>-0</v>
      </c>
      <c r="H342" s="69" t="n">
        <f aca="false">IF($B342&gt;Input!$G$28,2*(Input!$G$27*(1+Input!$C$14/100)^(DATEDIF(Input!$C$7,$B342,"Y"))),(Input!$G$27*(1+Input!$C$14/100)^(DATEDIF(Input!$C$7,$B342,"Y"))))</f>
        <v>-804.353183252355</v>
      </c>
      <c r="I342" s="69" t="n">
        <f aca="false">IF($B342&gt;Input!$G$28,0,IF($E342*(Input!$G$32/100)&gt;(Input!$C$13/12),-1*(Input!$C$13/12),-1*$E342*(Input!$G$32/100)))</f>
        <v>0</v>
      </c>
      <c r="J342" s="69" t="n">
        <f aca="false">IF($B342&gt;Input!$G$28,0,(-1)*($E342+$H342+$I342)*(Input!$C$9/100))</f>
        <v>0</v>
      </c>
      <c r="K342" s="69" t="n">
        <f aca="false">IF($B342&gt;Input!$G$28,0,(-1)*($E342+$H342+$I342)*(Input!$C$10/100))</f>
        <v>0</v>
      </c>
      <c r="L342" s="69" t="n">
        <f aca="false">$E342+$F342+$G342+$H342+$I342+$J342+$K342</f>
        <v>-804.353183252355</v>
      </c>
    </row>
    <row r="343" customFormat="false" ht="12.8" hidden="false" customHeight="false" outlineLevel="0" collapsed="false">
      <c r="A343" s="67" t="n">
        <v>339</v>
      </c>
      <c r="B343" s="68" t="n">
        <f aca="false">EOMONTH(Input!$C$7,A343)</f>
        <v>53235</v>
      </c>
      <c r="C343" s="67" t="n">
        <f aca="false">DATEDIF(Input!$G$23,$B343,"Y")</f>
        <v>66</v>
      </c>
      <c r="E343" s="69" t="n">
        <f aca="false">IF($B343&gt;Input!$G$28,0,Input!$G$24*(1+Input!$G$26/100)^(DATEDIF(Input!$C$7,$B343,"Y")))</f>
        <v>0</v>
      </c>
      <c r="F343" s="69" t="n">
        <f aca="false">-1*($E343*(Input!$C$11/100))</f>
        <v>-0</v>
      </c>
      <c r="G343" s="69" t="n">
        <f aca="false">-1*($E343*(Input!$C$12/100))</f>
        <v>-0</v>
      </c>
      <c r="H343" s="69" t="n">
        <f aca="false">IF($B343&gt;Input!$G$28,2*(Input!$G$27*(1+Input!$C$14/100)^(DATEDIF(Input!$C$7,$B343,"Y"))),(Input!$G$27*(1+Input!$C$14/100)^(DATEDIF(Input!$C$7,$B343,"Y"))))</f>
        <v>-804.353183252355</v>
      </c>
      <c r="I343" s="69" t="n">
        <f aca="false">IF($B343&gt;Input!$G$28,0,IF($E343*(Input!$G$32/100)&gt;(Input!$C$13/12),-1*(Input!$C$13/12),-1*$E343*(Input!$G$32/100)))</f>
        <v>0</v>
      </c>
      <c r="J343" s="69" t="n">
        <f aca="false">IF($B343&gt;Input!$G$28,0,(-1)*($E343+$H343+$I343)*(Input!$C$9/100))</f>
        <v>0</v>
      </c>
      <c r="K343" s="69" t="n">
        <f aca="false">IF($B343&gt;Input!$G$28,0,(-1)*($E343+$H343+$I343)*(Input!$C$10/100))</f>
        <v>0</v>
      </c>
      <c r="L343" s="69" t="n">
        <f aca="false">$E343+$F343+$G343+$H343+$I343+$J343+$K343</f>
        <v>-804.353183252355</v>
      </c>
    </row>
    <row r="344" customFormat="false" ht="12.8" hidden="false" customHeight="false" outlineLevel="0" collapsed="false">
      <c r="A344" s="67" t="n">
        <v>340</v>
      </c>
      <c r="B344" s="68" t="n">
        <f aca="false">EOMONTH(Input!$C$7,A344)</f>
        <v>53266</v>
      </c>
      <c r="C344" s="67" t="n">
        <f aca="false">DATEDIF(Input!$G$23,$B344,"Y")</f>
        <v>67</v>
      </c>
      <c r="E344" s="69" t="n">
        <f aca="false">IF($B344&gt;Input!$G$28,0,Input!$G$24*(1+Input!$G$26/100)^(DATEDIF(Input!$C$7,$B344,"Y")))</f>
        <v>0</v>
      </c>
      <c r="F344" s="69" t="n">
        <f aca="false">-1*($E344*(Input!$C$11/100))</f>
        <v>-0</v>
      </c>
      <c r="G344" s="69" t="n">
        <f aca="false">-1*($E344*(Input!$C$12/100))</f>
        <v>-0</v>
      </c>
      <c r="H344" s="69" t="n">
        <f aca="false">IF($B344&gt;Input!$G$28,2*(Input!$G$27*(1+Input!$C$14/100)^(DATEDIF(Input!$C$7,$B344,"Y"))),(Input!$G$27*(1+Input!$C$14/100)^(DATEDIF(Input!$C$7,$B344,"Y"))))</f>
        <v>-804.353183252355</v>
      </c>
      <c r="I344" s="69" t="n">
        <f aca="false">IF($B344&gt;Input!$G$28,0,IF($E344*(Input!$G$32/100)&gt;(Input!$C$13/12),-1*(Input!$C$13/12),-1*$E344*(Input!$G$32/100)))</f>
        <v>0</v>
      </c>
      <c r="J344" s="69" t="n">
        <f aca="false">IF($B344&gt;Input!$G$28,0,(-1)*($E344+$H344+$I344)*(Input!$C$9/100))</f>
        <v>0</v>
      </c>
      <c r="K344" s="69" t="n">
        <f aca="false">IF($B344&gt;Input!$G$28,0,(-1)*($E344+$H344+$I344)*(Input!$C$10/100))</f>
        <v>0</v>
      </c>
      <c r="L344" s="69" t="n">
        <f aca="false">$E344+$F344+$G344+$H344+$I344+$J344+$K344</f>
        <v>-804.353183252355</v>
      </c>
    </row>
    <row r="345" customFormat="false" ht="12.8" hidden="false" customHeight="false" outlineLevel="0" collapsed="false">
      <c r="A345" s="67" t="n">
        <v>341</v>
      </c>
      <c r="B345" s="68" t="n">
        <f aca="false">EOMONTH(Input!$C$7,A345)</f>
        <v>53296</v>
      </c>
      <c r="C345" s="67" t="n">
        <f aca="false">DATEDIF(Input!$G$23,$B345,"Y")</f>
        <v>67</v>
      </c>
      <c r="E345" s="69" t="n">
        <f aca="false">IF($B345&gt;Input!$G$28,0,Input!$G$24*(1+Input!$G$26/100)^(DATEDIF(Input!$C$7,$B345,"Y")))</f>
        <v>0</v>
      </c>
      <c r="F345" s="69" t="n">
        <f aca="false">-1*($E345*(Input!$C$11/100))</f>
        <v>-0</v>
      </c>
      <c r="G345" s="69" t="n">
        <f aca="false">-1*($E345*(Input!$C$12/100))</f>
        <v>-0</v>
      </c>
      <c r="H345" s="69" t="n">
        <f aca="false">IF($B345&gt;Input!$G$28,2*(Input!$G$27*(1+Input!$C$14/100)^(DATEDIF(Input!$C$7,$B345,"Y"))),(Input!$G$27*(1+Input!$C$14/100)^(DATEDIF(Input!$C$7,$B345,"Y"))))</f>
        <v>-804.353183252355</v>
      </c>
      <c r="I345" s="69" t="n">
        <f aca="false">IF($B345&gt;Input!$G$28,0,IF($E345*(Input!$G$32/100)&gt;(Input!$C$13/12),-1*(Input!$C$13/12),-1*$E345*(Input!$G$32/100)))</f>
        <v>0</v>
      </c>
      <c r="J345" s="69" t="n">
        <f aca="false">IF($B345&gt;Input!$G$28,0,(-1)*($E345+$H345+$I345)*(Input!$C$9/100))</f>
        <v>0</v>
      </c>
      <c r="K345" s="69" t="n">
        <f aca="false">IF($B345&gt;Input!$G$28,0,(-1)*($E345+$H345+$I345)*(Input!$C$10/100))</f>
        <v>0</v>
      </c>
      <c r="L345" s="69" t="n">
        <f aca="false">$E345+$F345+$G345+$H345+$I345+$J345+$K345</f>
        <v>-804.353183252355</v>
      </c>
    </row>
    <row r="346" customFormat="false" ht="12.8" hidden="false" customHeight="false" outlineLevel="0" collapsed="false">
      <c r="A346" s="67" t="n">
        <v>342</v>
      </c>
      <c r="B346" s="68" t="n">
        <f aca="false">EOMONTH(Input!$C$7,A346)</f>
        <v>53327</v>
      </c>
      <c r="C346" s="67" t="n">
        <f aca="false">DATEDIF(Input!$G$23,$B346,"Y")</f>
        <v>67</v>
      </c>
      <c r="E346" s="69" t="n">
        <f aca="false">IF($B346&gt;Input!$G$28,0,Input!$G$24*(1+Input!$G$26/100)^(DATEDIF(Input!$C$7,$B346,"Y")))</f>
        <v>0</v>
      </c>
      <c r="F346" s="69" t="n">
        <f aca="false">-1*($E346*(Input!$C$11/100))</f>
        <v>-0</v>
      </c>
      <c r="G346" s="69" t="n">
        <f aca="false">-1*($E346*(Input!$C$12/100))</f>
        <v>-0</v>
      </c>
      <c r="H346" s="69" t="n">
        <f aca="false">IF($B346&gt;Input!$G$28,2*(Input!$G$27*(1+Input!$C$14/100)^(DATEDIF(Input!$C$7,$B346,"Y"))),(Input!$G$27*(1+Input!$C$14/100)^(DATEDIF(Input!$C$7,$B346,"Y"))))</f>
        <v>-804.353183252355</v>
      </c>
      <c r="I346" s="69" t="n">
        <f aca="false">IF($B346&gt;Input!$G$28,0,IF($E346*(Input!$G$32/100)&gt;(Input!$C$13/12),-1*(Input!$C$13/12),-1*$E346*(Input!$G$32/100)))</f>
        <v>0</v>
      </c>
      <c r="J346" s="69" t="n">
        <f aca="false">IF($B346&gt;Input!$G$28,0,(-1)*($E346+$H346+$I346)*(Input!$C$9/100))</f>
        <v>0</v>
      </c>
      <c r="K346" s="69" t="n">
        <f aca="false">IF($B346&gt;Input!$G$28,0,(-1)*($E346+$H346+$I346)*(Input!$C$10/100))</f>
        <v>0</v>
      </c>
      <c r="L346" s="69" t="n">
        <f aca="false">$E346+$F346+$G346+$H346+$I346+$J346+$K346</f>
        <v>-804.353183252355</v>
      </c>
    </row>
    <row r="347" customFormat="false" ht="12.8" hidden="false" customHeight="false" outlineLevel="0" collapsed="false">
      <c r="A347" s="67" t="n">
        <v>343</v>
      </c>
      <c r="B347" s="68" t="n">
        <f aca="false">EOMONTH(Input!$C$7,A347)</f>
        <v>53358</v>
      </c>
      <c r="C347" s="67" t="n">
        <f aca="false">DATEDIF(Input!$G$23,$B347,"Y")</f>
        <v>67</v>
      </c>
      <c r="E347" s="69" t="n">
        <f aca="false">IF($B347&gt;Input!$G$28,0,Input!$G$24*(1+Input!$G$26/100)^(DATEDIF(Input!$C$7,$B347,"Y")))</f>
        <v>0</v>
      </c>
      <c r="F347" s="69" t="n">
        <f aca="false">-1*($E347*(Input!$C$11/100))</f>
        <v>-0</v>
      </c>
      <c r="G347" s="69" t="n">
        <f aca="false">-1*($E347*(Input!$C$12/100))</f>
        <v>-0</v>
      </c>
      <c r="H347" s="69" t="n">
        <f aca="false">IF($B347&gt;Input!$G$28,2*(Input!$G$27*(1+Input!$C$14/100)^(DATEDIF(Input!$C$7,$B347,"Y"))),(Input!$G$27*(1+Input!$C$14/100)^(DATEDIF(Input!$C$7,$B347,"Y"))))</f>
        <v>-804.353183252355</v>
      </c>
      <c r="I347" s="69" t="n">
        <f aca="false">IF($B347&gt;Input!$G$28,0,IF($E347*(Input!$G$32/100)&gt;(Input!$C$13/12),-1*(Input!$C$13/12),-1*$E347*(Input!$G$32/100)))</f>
        <v>0</v>
      </c>
      <c r="J347" s="69" t="n">
        <f aca="false">IF($B347&gt;Input!$G$28,0,(-1)*($E347+$H347+$I347)*(Input!$C$9/100))</f>
        <v>0</v>
      </c>
      <c r="K347" s="69" t="n">
        <f aca="false">IF($B347&gt;Input!$G$28,0,(-1)*($E347+$H347+$I347)*(Input!$C$10/100))</f>
        <v>0</v>
      </c>
      <c r="L347" s="69" t="n">
        <f aca="false">$E347+$F347+$G347+$H347+$I347+$J347+$K347</f>
        <v>-804.353183252355</v>
      </c>
    </row>
    <row r="348" customFormat="false" ht="12.8" hidden="false" customHeight="false" outlineLevel="0" collapsed="false">
      <c r="A348" s="67" t="n">
        <v>344</v>
      </c>
      <c r="B348" s="68" t="n">
        <f aca="false">EOMONTH(Input!$C$7,A348)</f>
        <v>53386</v>
      </c>
      <c r="C348" s="67" t="n">
        <f aca="false">DATEDIF(Input!$G$23,$B348,"Y")</f>
        <v>67</v>
      </c>
      <c r="E348" s="69" t="n">
        <f aca="false">IF($B348&gt;Input!$G$28,0,Input!$G$24*(1+Input!$G$26/100)^(DATEDIF(Input!$C$7,$B348,"Y")))</f>
        <v>0</v>
      </c>
      <c r="F348" s="69" t="n">
        <f aca="false">-1*($E348*(Input!$C$11/100))</f>
        <v>-0</v>
      </c>
      <c r="G348" s="69" t="n">
        <f aca="false">-1*($E348*(Input!$C$12/100))</f>
        <v>-0</v>
      </c>
      <c r="H348" s="69" t="n">
        <f aca="false">IF($B348&gt;Input!$G$28,2*(Input!$G$27*(1+Input!$C$14/100)^(DATEDIF(Input!$C$7,$B348,"Y"))),(Input!$G$27*(1+Input!$C$14/100)^(DATEDIF(Input!$C$7,$B348,"Y"))))</f>
        <v>-804.353183252355</v>
      </c>
      <c r="I348" s="69" t="n">
        <f aca="false">IF($B348&gt;Input!$G$28,0,IF($E348*(Input!$G$32/100)&gt;(Input!$C$13/12),-1*(Input!$C$13/12),-1*$E348*(Input!$G$32/100)))</f>
        <v>0</v>
      </c>
      <c r="J348" s="69" t="n">
        <f aca="false">IF($B348&gt;Input!$G$28,0,(-1)*($E348+$H348+$I348)*(Input!$C$9/100))</f>
        <v>0</v>
      </c>
      <c r="K348" s="69" t="n">
        <f aca="false">IF($B348&gt;Input!$G$28,0,(-1)*($E348+$H348+$I348)*(Input!$C$10/100))</f>
        <v>0</v>
      </c>
      <c r="L348" s="69" t="n">
        <f aca="false">$E348+$F348+$G348+$H348+$I348+$J348+$K348</f>
        <v>-804.353183252355</v>
      </c>
    </row>
    <row r="349" customFormat="false" ht="12.8" hidden="false" customHeight="false" outlineLevel="0" collapsed="false">
      <c r="A349" s="67" t="n">
        <v>345</v>
      </c>
      <c r="B349" s="68" t="n">
        <f aca="false">EOMONTH(Input!$C$7,A349)</f>
        <v>53417</v>
      </c>
      <c r="C349" s="67" t="n">
        <f aca="false">DATEDIF(Input!$G$23,$B349,"Y")</f>
        <v>67</v>
      </c>
      <c r="E349" s="69" t="n">
        <f aca="false">IF($B349&gt;Input!$G$28,0,Input!$G$24*(1+Input!$G$26/100)^(DATEDIF(Input!$C$7,$B349,"Y")))</f>
        <v>0</v>
      </c>
      <c r="F349" s="69" t="n">
        <f aca="false">-1*($E349*(Input!$C$11/100))</f>
        <v>-0</v>
      </c>
      <c r="G349" s="69" t="n">
        <f aca="false">-1*($E349*(Input!$C$12/100))</f>
        <v>-0</v>
      </c>
      <c r="H349" s="69" t="n">
        <f aca="false">IF($B349&gt;Input!$G$28,2*(Input!$G$27*(1+Input!$C$14/100)^(DATEDIF(Input!$C$7,$B349,"Y"))),(Input!$G$27*(1+Input!$C$14/100)^(DATEDIF(Input!$C$7,$B349,"Y"))))</f>
        <v>-804.353183252355</v>
      </c>
      <c r="I349" s="69" t="n">
        <f aca="false">IF($B349&gt;Input!$G$28,0,IF($E349*(Input!$G$32/100)&gt;(Input!$C$13/12),-1*(Input!$C$13/12),-1*$E349*(Input!$G$32/100)))</f>
        <v>0</v>
      </c>
      <c r="J349" s="69" t="n">
        <f aca="false">IF($B349&gt;Input!$G$28,0,(-1)*($E349+$H349+$I349)*(Input!$C$9/100))</f>
        <v>0</v>
      </c>
      <c r="K349" s="69" t="n">
        <f aca="false">IF($B349&gt;Input!$G$28,0,(-1)*($E349+$H349+$I349)*(Input!$C$10/100))</f>
        <v>0</v>
      </c>
      <c r="L349" s="69" t="n">
        <f aca="false">$E349+$F349+$G349+$H349+$I349+$J349+$K349</f>
        <v>-804.353183252355</v>
      </c>
    </row>
    <row r="350" customFormat="false" ht="12.8" hidden="false" customHeight="false" outlineLevel="0" collapsed="false">
      <c r="A350" s="67" t="n">
        <v>346</v>
      </c>
      <c r="B350" s="68" t="n">
        <f aca="false">EOMONTH(Input!$C$7,A350)</f>
        <v>53447</v>
      </c>
      <c r="C350" s="67" t="n">
        <f aca="false">DATEDIF(Input!$G$23,$B350,"Y")</f>
        <v>67</v>
      </c>
      <c r="E350" s="69" t="n">
        <f aca="false">IF($B350&gt;Input!$G$28,0,Input!$G$24*(1+Input!$G$26/100)^(DATEDIF(Input!$C$7,$B350,"Y")))</f>
        <v>0</v>
      </c>
      <c r="F350" s="69" t="n">
        <f aca="false">-1*($E350*(Input!$C$11/100))</f>
        <v>-0</v>
      </c>
      <c r="G350" s="69" t="n">
        <f aca="false">-1*($E350*(Input!$C$12/100))</f>
        <v>-0</v>
      </c>
      <c r="H350" s="69" t="n">
        <f aca="false">IF($B350&gt;Input!$G$28,2*(Input!$G$27*(1+Input!$C$14/100)^(DATEDIF(Input!$C$7,$B350,"Y"))),(Input!$G$27*(1+Input!$C$14/100)^(DATEDIF(Input!$C$7,$B350,"Y"))))</f>
        <v>-804.353183252355</v>
      </c>
      <c r="I350" s="69" t="n">
        <f aca="false">IF($B350&gt;Input!$G$28,0,IF($E350*(Input!$G$32/100)&gt;(Input!$C$13/12),-1*(Input!$C$13/12),-1*$E350*(Input!$G$32/100)))</f>
        <v>0</v>
      </c>
      <c r="J350" s="69" t="n">
        <f aca="false">IF($B350&gt;Input!$G$28,0,(-1)*($E350+$H350+$I350)*(Input!$C$9/100))</f>
        <v>0</v>
      </c>
      <c r="K350" s="69" t="n">
        <f aca="false">IF($B350&gt;Input!$G$28,0,(-1)*($E350+$H350+$I350)*(Input!$C$10/100))</f>
        <v>0</v>
      </c>
      <c r="L350" s="69" t="n">
        <f aca="false">$E350+$F350+$G350+$H350+$I350+$J350+$K350</f>
        <v>-804.353183252355</v>
      </c>
    </row>
    <row r="351" customFormat="false" ht="12.8" hidden="false" customHeight="false" outlineLevel="0" collapsed="false">
      <c r="A351" s="67" t="n">
        <v>347</v>
      </c>
      <c r="B351" s="68" t="n">
        <f aca="false">EOMONTH(Input!$C$7,A351)</f>
        <v>53478</v>
      </c>
      <c r="C351" s="67" t="n">
        <f aca="false">DATEDIF(Input!$G$23,$B351,"Y")</f>
        <v>67</v>
      </c>
      <c r="E351" s="69" t="n">
        <f aca="false">IF($B351&gt;Input!$G$28,0,Input!$G$24*(1+Input!$G$26/100)^(DATEDIF(Input!$C$7,$B351,"Y")))</f>
        <v>0</v>
      </c>
      <c r="F351" s="69" t="n">
        <f aca="false">-1*($E351*(Input!$C$11/100))</f>
        <v>-0</v>
      </c>
      <c r="G351" s="69" t="n">
        <f aca="false">-1*($E351*(Input!$C$12/100))</f>
        <v>-0</v>
      </c>
      <c r="H351" s="69" t="n">
        <f aca="false">IF($B351&gt;Input!$G$28,2*(Input!$G$27*(1+Input!$C$14/100)^(DATEDIF(Input!$C$7,$B351,"Y"))),(Input!$G$27*(1+Input!$C$14/100)^(DATEDIF(Input!$C$7,$B351,"Y"))))</f>
        <v>-804.353183252355</v>
      </c>
      <c r="I351" s="69" t="n">
        <f aca="false">IF($B351&gt;Input!$G$28,0,IF($E351*(Input!$G$32/100)&gt;(Input!$C$13/12),-1*(Input!$C$13/12),-1*$E351*(Input!$G$32/100)))</f>
        <v>0</v>
      </c>
      <c r="J351" s="69" t="n">
        <f aca="false">IF($B351&gt;Input!$G$28,0,(-1)*($E351+$H351+$I351)*(Input!$C$9/100))</f>
        <v>0</v>
      </c>
      <c r="K351" s="69" t="n">
        <f aca="false">IF($B351&gt;Input!$G$28,0,(-1)*($E351+$H351+$I351)*(Input!$C$10/100))</f>
        <v>0</v>
      </c>
      <c r="L351" s="69" t="n">
        <f aca="false">$E351+$F351+$G351+$H351+$I351+$J351+$K351</f>
        <v>-804.353183252355</v>
      </c>
    </row>
    <row r="352" customFormat="false" ht="12.8" hidden="false" customHeight="false" outlineLevel="0" collapsed="false">
      <c r="A352" s="67" t="n">
        <v>348</v>
      </c>
      <c r="B352" s="68" t="n">
        <f aca="false">EOMONTH(Input!$C$7,A352)</f>
        <v>53508</v>
      </c>
      <c r="C352" s="67" t="n">
        <f aca="false">DATEDIF(Input!$G$23,$B352,"Y")</f>
        <v>67</v>
      </c>
      <c r="E352" s="69" t="n">
        <f aca="false">IF($B352&gt;Input!$G$28,0,Input!$G$24*(1+Input!$G$26/100)^(DATEDIF(Input!$C$7,$B352,"Y")))</f>
        <v>0</v>
      </c>
      <c r="F352" s="69" t="n">
        <f aca="false">-1*($E352*(Input!$C$11/100))</f>
        <v>-0</v>
      </c>
      <c r="G352" s="69" t="n">
        <f aca="false">-1*($E352*(Input!$C$12/100))</f>
        <v>-0</v>
      </c>
      <c r="H352" s="69" t="n">
        <f aca="false">IF($B352&gt;Input!$G$28,2*(Input!$G$27*(1+Input!$C$14/100)^(DATEDIF(Input!$C$7,$B352,"Y"))),(Input!$G$27*(1+Input!$C$14/100)^(DATEDIF(Input!$C$7,$B352,"Y"))))</f>
        <v>-820.440246917402</v>
      </c>
      <c r="I352" s="69" t="n">
        <f aca="false">IF($B352&gt;Input!$G$28,0,IF($E352*(Input!$G$32/100)&gt;(Input!$C$13/12),-1*(Input!$C$13/12),-1*$E352*(Input!$G$32/100)))</f>
        <v>0</v>
      </c>
      <c r="J352" s="69" t="n">
        <f aca="false">IF($B352&gt;Input!$G$28,0,(-1)*($E352+$H352+$I352)*(Input!$C$9/100))</f>
        <v>0</v>
      </c>
      <c r="K352" s="69" t="n">
        <f aca="false">IF($B352&gt;Input!$G$28,0,(-1)*($E352+$H352+$I352)*(Input!$C$10/100))</f>
        <v>0</v>
      </c>
      <c r="L352" s="69" t="n">
        <f aca="false">$E352+$F352+$G352+$H352+$I352+$J352+$K352</f>
        <v>-820.440246917402</v>
      </c>
    </row>
    <row r="353" customFormat="false" ht="12.8" hidden="false" customHeight="false" outlineLevel="0" collapsed="false">
      <c r="A353" s="67" t="n">
        <v>349</v>
      </c>
      <c r="B353" s="68" t="n">
        <f aca="false">EOMONTH(Input!$C$7,A353)</f>
        <v>53539</v>
      </c>
      <c r="C353" s="67" t="n">
        <f aca="false">DATEDIF(Input!$G$23,$B353,"Y")</f>
        <v>67</v>
      </c>
      <c r="E353" s="69" t="n">
        <f aca="false">IF($B353&gt;Input!$G$28,0,Input!$G$24*(1+Input!$G$26/100)^(DATEDIF(Input!$C$7,$B353,"Y")))</f>
        <v>0</v>
      </c>
      <c r="F353" s="69" t="n">
        <f aca="false">-1*($E353*(Input!$C$11/100))</f>
        <v>-0</v>
      </c>
      <c r="G353" s="69" t="n">
        <f aca="false">-1*($E353*(Input!$C$12/100))</f>
        <v>-0</v>
      </c>
      <c r="H353" s="69" t="n">
        <f aca="false">IF($B353&gt;Input!$G$28,2*(Input!$G$27*(1+Input!$C$14/100)^(DATEDIF(Input!$C$7,$B353,"Y"))),(Input!$G$27*(1+Input!$C$14/100)^(DATEDIF(Input!$C$7,$B353,"Y"))))</f>
        <v>-820.440246917402</v>
      </c>
      <c r="I353" s="69" t="n">
        <f aca="false">IF($B353&gt;Input!$G$28,0,IF($E353*(Input!$G$32/100)&gt;(Input!$C$13/12),-1*(Input!$C$13/12),-1*$E353*(Input!$G$32/100)))</f>
        <v>0</v>
      </c>
      <c r="J353" s="69" t="n">
        <f aca="false">IF($B353&gt;Input!$G$28,0,(-1)*($E353+$H353+$I353)*(Input!$C$9/100))</f>
        <v>0</v>
      </c>
      <c r="K353" s="69" t="n">
        <f aca="false">IF($B353&gt;Input!$G$28,0,(-1)*($E353+$H353+$I353)*(Input!$C$10/100))</f>
        <v>0</v>
      </c>
      <c r="L353" s="69" t="n">
        <f aca="false">$E353+$F353+$G353+$H353+$I353+$J353+$K353</f>
        <v>-820.440246917402</v>
      </c>
    </row>
    <row r="354" customFormat="false" ht="12.8" hidden="false" customHeight="false" outlineLevel="0" collapsed="false">
      <c r="A354" s="67" t="n">
        <v>350</v>
      </c>
      <c r="B354" s="68" t="n">
        <f aca="false">EOMONTH(Input!$C$7,A354)</f>
        <v>53570</v>
      </c>
      <c r="C354" s="67" t="n">
        <f aca="false">DATEDIF(Input!$G$23,$B354,"Y")</f>
        <v>67</v>
      </c>
      <c r="E354" s="69" t="n">
        <f aca="false">IF($B354&gt;Input!$G$28,0,Input!$G$24*(1+Input!$G$26/100)^(DATEDIF(Input!$C$7,$B354,"Y")))</f>
        <v>0</v>
      </c>
      <c r="F354" s="69" t="n">
        <f aca="false">-1*($E354*(Input!$C$11/100))</f>
        <v>-0</v>
      </c>
      <c r="G354" s="69" t="n">
        <f aca="false">-1*($E354*(Input!$C$12/100))</f>
        <v>-0</v>
      </c>
      <c r="H354" s="69" t="n">
        <f aca="false">IF($B354&gt;Input!$G$28,2*(Input!$G$27*(1+Input!$C$14/100)^(DATEDIF(Input!$C$7,$B354,"Y"))),(Input!$G$27*(1+Input!$C$14/100)^(DATEDIF(Input!$C$7,$B354,"Y"))))</f>
        <v>-820.440246917402</v>
      </c>
      <c r="I354" s="69" t="n">
        <f aca="false">IF($B354&gt;Input!$G$28,0,IF($E354*(Input!$G$32/100)&gt;(Input!$C$13/12),-1*(Input!$C$13/12),-1*$E354*(Input!$G$32/100)))</f>
        <v>0</v>
      </c>
      <c r="J354" s="69" t="n">
        <f aca="false">IF($B354&gt;Input!$G$28,0,(-1)*($E354+$H354+$I354)*(Input!$C$9/100))</f>
        <v>0</v>
      </c>
      <c r="K354" s="69" t="n">
        <f aca="false">IF($B354&gt;Input!$G$28,0,(-1)*($E354+$H354+$I354)*(Input!$C$10/100))</f>
        <v>0</v>
      </c>
      <c r="L354" s="69" t="n">
        <f aca="false">$E354+$F354+$G354+$H354+$I354+$J354+$K354</f>
        <v>-820.440246917402</v>
      </c>
    </row>
    <row r="355" customFormat="false" ht="12.8" hidden="false" customHeight="false" outlineLevel="0" collapsed="false">
      <c r="A355" s="67" t="n">
        <v>351</v>
      </c>
      <c r="B355" s="68" t="n">
        <f aca="false">EOMONTH(Input!$C$7,A355)</f>
        <v>53600</v>
      </c>
      <c r="C355" s="67" t="n">
        <f aca="false">DATEDIF(Input!$G$23,$B355,"Y")</f>
        <v>67</v>
      </c>
      <c r="E355" s="69" t="n">
        <f aca="false">IF($B355&gt;Input!$G$28,0,Input!$G$24*(1+Input!$G$26/100)^(DATEDIF(Input!$C$7,$B355,"Y")))</f>
        <v>0</v>
      </c>
      <c r="F355" s="69" t="n">
        <f aca="false">-1*($E355*(Input!$C$11/100))</f>
        <v>-0</v>
      </c>
      <c r="G355" s="69" t="n">
        <f aca="false">-1*($E355*(Input!$C$12/100))</f>
        <v>-0</v>
      </c>
      <c r="H355" s="69" t="n">
        <f aca="false">IF($B355&gt;Input!$G$28,2*(Input!$G$27*(1+Input!$C$14/100)^(DATEDIF(Input!$C$7,$B355,"Y"))),(Input!$G$27*(1+Input!$C$14/100)^(DATEDIF(Input!$C$7,$B355,"Y"))))</f>
        <v>-820.440246917402</v>
      </c>
      <c r="I355" s="69" t="n">
        <f aca="false">IF($B355&gt;Input!$G$28,0,IF($E355*(Input!$G$32/100)&gt;(Input!$C$13/12),-1*(Input!$C$13/12),-1*$E355*(Input!$G$32/100)))</f>
        <v>0</v>
      </c>
      <c r="J355" s="69" t="n">
        <f aca="false">IF($B355&gt;Input!$G$28,0,(-1)*($E355+$H355+$I355)*(Input!$C$9/100))</f>
        <v>0</v>
      </c>
      <c r="K355" s="69" t="n">
        <f aca="false">IF($B355&gt;Input!$G$28,0,(-1)*($E355+$H355+$I355)*(Input!$C$10/100))</f>
        <v>0</v>
      </c>
      <c r="L355" s="69" t="n">
        <f aca="false">$E355+$F355+$G355+$H355+$I355+$J355+$K355</f>
        <v>-820.440246917402</v>
      </c>
    </row>
    <row r="356" customFormat="false" ht="12.8" hidden="false" customHeight="false" outlineLevel="0" collapsed="false">
      <c r="A356" s="67" t="n">
        <v>352</v>
      </c>
      <c r="B356" s="68" t="n">
        <f aca="false">EOMONTH(Input!$C$7,A356)</f>
        <v>53631</v>
      </c>
      <c r="C356" s="67" t="n">
        <f aca="false">DATEDIF(Input!$G$23,$B356,"Y")</f>
        <v>68</v>
      </c>
      <c r="E356" s="69" t="n">
        <f aca="false">IF($B356&gt;Input!$G$28,0,Input!$G$24*(1+Input!$G$26/100)^(DATEDIF(Input!$C$7,$B356,"Y")))</f>
        <v>0</v>
      </c>
      <c r="F356" s="69" t="n">
        <f aca="false">-1*($E356*(Input!$C$11/100))</f>
        <v>-0</v>
      </c>
      <c r="G356" s="69" t="n">
        <f aca="false">-1*($E356*(Input!$C$12/100))</f>
        <v>-0</v>
      </c>
      <c r="H356" s="69" t="n">
        <f aca="false">IF($B356&gt;Input!$G$28,2*(Input!$G$27*(1+Input!$C$14/100)^(DATEDIF(Input!$C$7,$B356,"Y"))),(Input!$G$27*(1+Input!$C$14/100)^(DATEDIF(Input!$C$7,$B356,"Y"))))</f>
        <v>-820.440246917402</v>
      </c>
      <c r="I356" s="69" t="n">
        <f aca="false">IF($B356&gt;Input!$G$28,0,IF($E356*(Input!$G$32/100)&gt;(Input!$C$13/12),-1*(Input!$C$13/12),-1*$E356*(Input!$G$32/100)))</f>
        <v>0</v>
      </c>
      <c r="J356" s="69" t="n">
        <f aca="false">IF($B356&gt;Input!$G$28,0,(-1)*($E356+$H356+$I356)*(Input!$C$9/100))</f>
        <v>0</v>
      </c>
      <c r="K356" s="69" t="n">
        <f aca="false">IF($B356&gt;Input!$G$28,0,(-1)*($E356+$H356+$I356)*(Input!$C$10/100))</f>
        <v>0</v>
      </c>
      <c r="L356" s="69" t="n">
        <f aca="false">$E356+$F356+$G356+$H356+$I356+$J356+$K356</f>
        <v>-820.440246917402</v>
      </c>
    </row>
    <row r="357" customFormat="false" ht="12.8" hidden="false" customHeight="false" outlineLevel="0" collapsed="false">
      <c r="A357" s="67" t="n">
        <v>353</v>
      </c>
      <c r="B357" s="68" t="n">
        <f aca="false">EOMONTH(Input!$C$7,A357)</f>
        <v>53661</v>
      </c>
      <c r="C357" s="67" t="n">
        <f aca="false">DATEDIF(Input!$G$23,$B357,"Y")</f>
        <v>68</v>
      </c>
      <c r="E357" s="69" t="n">
        <f aca="false">IF($B357&gt;Input!$G$28,0,Input!$G$24*(1+Input!$G$26/100)^(DATEDIF(Input!$C$7,$B357,"Y")))</f>
        <v>0</v>
      </c>
      <c r="F357" s="69" t="n">
        <f aca="false">-1*($E357*(Input!$C$11/100))</f>
        <v>-0</v>
      </c>
      <c r="G357" s="69" t="n">
        <f aca="false">-1*($E357*(Input!$C$12/100))</f>
        <v>-0</v>
      </c>
      <c r="H357" s="69" t="n">
        <f aca="false">IF($B357&gt;Input!$G$28,2*(Input!$G$27*(1+Input!$C$14/100)^(DATEDIF(Input!$C$7,$B357,"Y"))),(Input!$G$27*(1+Input!$C$14/100)^(DATEDIF(Input!$C$7,$B357,"Y"))))</f>
        <v>-820.440246917402</v>
      </c>
      <c r="I357" s="69" t="n">
        <f aca="false">IF($B357&gt;Input!$G$28,0,IF($E357*(Input!$G$32/100)&gt;(Input!$C$13/12),-1*(Input!$C$13/12),-1*$E357*(Input!$G$32/100)))</f>
        <v>0</v>
      </c>
      <c r="J357" s="69" t="n">
        <f aca="false">IF($B357&gt;Input!$G$28,0,(-1)*($E357+$H357+$I357)*(Input!$C$9/100))</f>
        <v>0</v>
      </c>
      <c r="K357" s="69" t="n">
        <f aca="false">IF($B357&gt;Input!$G$28,0,(-1)*($E357+$H357+$I357)*(Input!$C$10/100))</f>
        <v>0</v>
      </c>
      <c r="L357" s="69" t="n">
        <f aca="false">$E357+$F357+$G357+$H357+$I357+$J357+$K357</f>
        <v>-820.440246917402</v>
      </c>
    </row>
    <row r="358" customFormat="false" ht="12.8" hidden="false" customHeight="false" outlineLevel="0" collapsed="false">
      <c r="A358" s="67" t="n">
        <v>354</v>
      </c>
      <c r="B358" s="68" t="n">
        <f aca="false">EOMONTH(Input!$C$7,A358)</f>
        <v>53692</v>
      </c>
      <c r="C358" s="67" t="n">
        <f aca="false">DATEDIF(Input!$G$23,$B358,"Y")</f>
        <v>68</v>
      </c>
      <c r="E358" s="69" t="n">
        <f aca="false">IF($B358&gt;Input!$G$28,0,Input!$G$24*(1+Input!$G$26/100)^(DATEDIF(Input!$C$7,$B358,"Y")))</f>
        <v>0</v>
      </c>
      <c r="F358" s="69" t="n">
        <f aca="false">-1*($E358*(Input!$C$11/100))</f>
        <v>-0</v>
      </c>
      <c r="G358" s="69" t="n">
        <f aca="false">-1*($E358*(Input!$C$12/100))</f>
        <v>-0</v>
      </c>
      <c r="H358" s="69" t="n">
        <f aca="false">IF($B358&gt;Input!$G$28,2*(Input!$G$27*(1+Input!$C$14/100)^(DATEDIF(Input!$C$7,$B358,"Y"))),(Input!$G$27*(1+Input!$C$14/100)^(DATEDIF(Input!$C$7,$B358,"Y"))))</f>
        <v>-820.440246917402</v>
      </c>
      <c r="I358" s="69" t="n">
        <f aca="false">IF($B358&gt;Input!$G$28,0,IF($E358*(Input!$G$32/100)&gt;(Input!$C$13/12),-1*(Input!$C$13/12),-1*$E358*(Input!$G$32/100)))</f>
        <v>0</v>
      </c>
      <c r="J358" s="69" t="n">
        <f aca="false">IF($B358&gt;Input!$G$28,0,(-1)*($E358+$H358+$I358)*(Input!$C$9/100))</f>
        <v>0</v>
      </c>
      <c r="K358" s="69" t="n">
        <f aca="false">IF($B358&gt;Input!$G$28,0,(-1)*($E358+$H358+$I358)*(Input!$C$10/100))</f>
        <v>0</v>
      </c>
      <c r="L358" s="69" t="n">
        <f aca="false">$E358+$F358+$G358+$H358+$I358+$J358+$K358</f>
        <v>-820.440246917402</v>
      </c>
    </row>
    <row r="359" customFormat="false" ht="12.8" hidden="false" customHeight="false" outlineLevel="0" collapsed="false">
      <c r="A359" s="67" t="n">
        <v>355</v>
      </c>
      <c r="B359" s="68" t="n">
        <f aca="false">EOMONTH(Input!$C$7,A359)</f>
        <v>53723</v>
      </c>
      <c r="C359" s="67" t="n">
        <f aca="false">DATEDIF(Input!$G$23,$B359,"Y")</f>
        <v>68</v>
      </c>
      <c r="E359" s="69" t="n">
        <f aca="false">IF($B359&gt;Input!$G$28,0,Input!$G$24*(1+Input!$G$26/100)^(DATEDIF(Input!$C$7,$B359,"Y")))</f>
        <v>0</v>
      </c>
      <c r="F359" s="69" t="n">
        <f aca="false">-1*($E359*(Input!$C$11/100))</f>
        <v>-0</v>
      </c>
      <c r="G359" s="69" t="n">
        <f aca="false">-1*($E359*(Input!$C$12/100))</f>
        <v>-0</v>
      </c>
      <c r="H359" s="69" t="n">
        <f aca="false">IF($B359&gt;Input!$G$28,2*(Input!$G$27*(1+Input!$C$14/100)^(DATEDIF(Input!$C$7,$B359,"Y"))),(Input!$G$27*(1+Input!$C$14/100)^(DATEDIF(Input!$C$7,$B359,"Y"))))</f>
        <v>-820.440246917402</v>
      </c>
      <c r="I359" s="69" t="n">
        <f aca="false">IF($B359&gt;Input!$G$28,0,IF($E359*(Input!$G$32/100)&gt;(Input!$C$13/12),-1*(Input!$C$13/12),-1*$E359*(Input!$G$32/100)))</f>
        <v>0</v>
      </c>
      <c r="J359" s="69" t="n">
        <f aca="false">IF($B359&gt;Input!$G$28,0,(-1)*($E359+$H359+$I359)*(Input!$C$9/100))</f>
        <v>0</v>
      </c>
      <c r="K359" s="69" t="n">
        <f aca="false">IF($B359&gt;Input!$G$28,0,(-1)*($E359+$H359+$I359)*(Input!$C$10/100))</f>
        <v>0</v>
      </c>
      <c r="L359" s="69" t="n">
        <f aca="false">$E359+$F359+$G359+$H359+$I359+$J359+$K359</f>
        <v>-820.440246917402</v>
      </c>
    </row>
    <row r="360" customFormat="false" ht="12.8" hidden="false" customHeight="false" outlineLevel="0" collapsed="false">
      <c r="A360" s="67" t="n">
        <v>356</v>
      </c>
      <c r="B360" s="68" t="n">
        <f aca="false">EOMONTH(Input!$C$7,A360)</f>
        <v>53751</v>
      </c>
      <c r="C360" s="67" t="n">
        <f aca="false">DATEDIF(Input!$G$23,$B360,"Y")</f>
        <v>68</v>
      </c>
      <c r="E360" s="69" t="n">
        <f aca="false">IF($B360&gt;Input!$G$28,0,Input!$G$24*(1+Input!$G$26/100)^(DATEDIF(Input!$C$7,$B360,"Y")))</f>
        <v>0</v>
      </c>
      <c r="F360" s="69" t="n">
        <f aca="false">-1*($E360*(Input!$C$11/100))</f>
        <v>-0</v>
      </c>
      <c r="G360" s="69" t="n">
        <f aca="false">-1*($E360*(Input!$C$12/100))</f>
        <v>-0</v>
      </c>
      <c r="H360" s="69" t="n">
        <f aca="false">IF($B360&gt;Input!$G$28,2*(Input!$G$27*(1+Input!$C$14/100)^(DATEDIF(Input!$C$7,$B360,"Y"))),(Input!$G$27*(1+Input!$C$14/100)^(DATEDIF(Input!$C$7,$B360,"Y"))))</f>
        <v>-820.440246917402</v>
      </c>
      <c r="I360" s="69" t="n">
        <f aca="false">IF($B360&gt;Input!$G$28,0,IF($E360*(Input!$G$32/100)&gt;(Input!$C$13/12),-1*(Input!$C$13/12),-1*$E360*(Input!$G$32/100)))</f>
        <v>0</v>
      </c>
      <c r="J360" s="69" t="n">
        <f aca="false">IF($B360&gt;Input!$G$28,0,(-1)*($E360+$H360+$I360)*(Input!$C$9/100))</f>
        <v>0</v>
      </c>
      <c r="K360" s="69" t="n">
        <f aca="false">IF($B360&gt;Input!$G$28,0,(-1)*($E360+$H360+$I360)*(Input!$C$10/100))</f>
        <v>0</v>
      </c>
      <c r="L360" s="69" t="n">
        <f aca="false">$E360+$F360+$G360+$H360+$I360+$J360+$K360</f>
        <v>-820.440246917402</v>
      </c>
    </row>
    <row r="361" customFormat="false" ht="12.8" hidden="false" customHeight="false" outlineLevel="0" collapsed="false">
      <c r="A361" s="67" t="n">
        <v>357</v>
      </c>
      <c r="B361" s="68" t="n">
        <f aca="false">EOMONTH(Input!$C$7,A361)</f>
        <v>53782</v>
      </c>
      <c r="C361" s="67" t="n">
        <f aca="false">DATEDIF(Input!$G$23,$B361,"Y")</f>
        <v>68</v>
      </c>
      <c r="E361" s="69" t="n">
        <f aca="false">IF($B361&gt;Input!$G$28,0,Input!$G$24*(1+Input!$G$26/100)^(DATEDIF(Input!$C$7,$B361,"Y")))</f>
        <v>0</v>
      </c>
      <c r="F361" s="69" t="n">
        <f aca="false">-1*($E361*(Input!$C$11/100))</f>
        <v>-0</v>
      </c>
      <c r="G361" s="69" t="n">
        <f aca="false">-1*($E361*(Input!$C$12/100))</f>
        <v>-0</v>
      </c>
      <c r="H361" s="69" t="n">
        <f aca="false">IF($B361&gt;Input!$G$28,2*(Input!$G$27*(1+Input!$C$14/100)^(DATEDIF(Input!$C$7,$B361,"Y"))),(Input!$G$27*(1+Input!$C$14/100)^(DATEDIF(Input!$C$7,$B361,"Y"))))</f>
        <v>-820.440246917402</v>
      </c>
      <c r="I361" s="69" t="n">
        <f aca="false">IF($B361&gt;Input!$G$28,0,IF($E361*(Input!$G$32/100)&gt;(Input!$C$13/12),-1*(Input!$C$13/12),-1*$E361*(Input!$G$32/100)))</f>
        <v>0</v>
      </c>
      <c r="J361" s="69" t="n">
        <f aca="false">IF($B361&gt;Input!$G$28,0,(-1)*($E361+$H361+$I361)*(Input!$C$9/100))</f>
        <v>0</v>
      </c>
      <c r="K361" s="69" t="n">
        <f aca="false">IF($B361&gt;Input!$G$28,0,(-1)*($E361+$H361+$I361)*(Input!$C$10/100))</f>
        <v>0</v>
      </c>
      <c r="L361" s="69" t="n">
        <f aca="false">$E361+$F361+$G361+$H361+$I361+$J361+$K361</f>
        <v>-820.440246917402</v>
      </c>
    </row>
    <row r="362" customFormat="false" ht="12.8" hidden="false" customHeight="false" outlineLevel="0" collapsed="false">
      <c r="A362" s="67" t="n">
        <v>358</v>
      </c>
      <c r="B362" s="68" t="n">
        <f aca="false">EOMONTH(Input!$C$7,A362)</f>
        <v>53812</v>
      </c>
      <c r="C362" s="67" t="n">
        <f aca="false">DATEDIF(Input!$G$23,$B362,"Y")</f>
        <v>68</v>
      </c>
      <c r="E362" s="69" t="n">
        <f aca="false">IF($B362&gt;Input!$G$28,0,Input!$G$24*(1+Input!$G$26/100)^(DATEDIF(Input!$C$7,$B362,"Y")))</f>
        <v>0</v>
      </c>
      <c r="F362" s="69" t="n">
        <f aca="false">-1*($E362*(Input!$C$11/100))</f>
        <v>-0</v>
      </c>
      <c r="G362" s="69" t="n">
        <f aca="false">-1*($E362*(Input!$C$12/100))</f>
        <v>-0</v>
      </c>
      <c r="H362" s="69" t="n">
        <f aca="false">IF($B362&gt;Input!$G$28,2*(Input!$G$27*(1+Input!$C$14/100)^(DATEDIF(Input!$C$7,$B362,"Y"))),(Input!$G$27*(1+Input!$C$14/100)^(DATEDIF(Input!$C$7,$B362,"Y"))))</f>
        <v>-820.440246917402</v>
      </c>
      <c r="I362" s="69" t="n">
        <f aca="false">IF($B362&gt;Input!$G$28,0,IF($E362*(Input!$G$32/100)&gt;(Input!$C$13/12),-1*(Input!$C$13/12),-1*$E362*(Input!$G$32/100)))</f>
        <v>0</v>
      </c>
      <c r="J362" s="69" t="n">
        <f aca="false">IF($B362&gt;Input!$G$28,0,(-1)*($E362+$H362+$I362)*(Input!$C$9/100))</f>
        <v>0</v>
      </c>
      <c r="K362" s="69" t="n">
        <f aca="false">IF($B362&gt;Input!$G$28,0,(-1)*($E362+$H362+$I362)*(Input!$C$10/100))</f>
        <v>0</v>
      </c>
      <c r="L362" s="69" t="n">
        <f aca="false">$E362+$F362+$G362+$H362+$I362+$J362+$K362</f>
        <v>-820.440246917402</v>
      </c>
    </row>
    <row r="363" customFormat="false" ht="12.8" hidden="false" customHeight="false" outlineLevel="0" collapsed="false">
      <c r="A363" s="67" t="n">
        <v>359</v>
      </c>
      <c r="B363" s="68" t="n">
        <f aca="false">EOMONTH(Input!$C$7,A363)</f>
        <v>53843</v>
      </c>
      <c r="C363" s="67" t="n">
        <f aca="false">DATEDIF(Input!$G$23,$B363,"Y")</f>
        <v>68</v>
      </c>
      <c r="E363" s="69" t="n">
        <f aca="false">IF($B363&gt;Input!$G$28,0,Input!$G$24*(1+Input!$G$26/100)^(DATEDIF(Input!$C$7,$B363,"Y")))</f>
        <v>0</v>
      </c>
      <c r="F363" s="69" t="n">
        <f aca="false">-1*($E363*(Input!$C$11/100))</f>
        <v>-0</v>
      </c>
      <c r="G363" s="69" t="n">
        <f aca="false">-1*($E363*(Input!$C$12/100))</f>
        <v>-0</v>
      </c>
      <c r="H363" s="69" t="n">
        <f aca="false">IF($B363&gt;Input!$G$28,2*(Input!$G$27*(1+Input!$C$14/100)^(DATEDIF(Input!$C$7,$B363,"Y"))),(Input!$G$27*(1+Input!$C$14/100)^(DATEDIF(Input!$C$7,$B363,"Y"))))</f>
        <v>-820.440246917402</v>
      </c>
      <c r="I363" s="69" t="n">
        <f aca="false">IF($B363&gt;Input!$G$28,0,IF($E363*(Input!$G$32/100)&gt;(Input!$C$13/12),-1*(Input!$C$13/12),-1*$E363*(Input!$G$32/100)))</f>
        <v>0</v>
      </c>
      <c r="J363" s="69" t="n">
        <f aca="false">IF($B363&gt;Input!$G$28,0,(-1)*($E363+$H363+$I363)*(Input!$C$9/100))</f>
        <v>0</v>
      </c>
      <c r="K363" s="69" t="n">
        <f aca="false">IF($B363&gt;Input!$G$28,0,(-1)*($E363+$H363+$I363)*(Input!$C$10/100))</f>
        <v>0</v>
      </c>
      <c r="L363" s="69" t="n">
        <f aca="false">$E363+$F363+$G363+$H363+$I363+$J363+$K363</f>
        <v>-820.440246917402</v>
      </c>
    </row>
    <row r="364" customFormat="false" ht="12.8" hidden="false" customHeight="false" outlineLevel="0" collapsed="false">
      <c r="A364" s="67" t="n">
        <v>360</v>
      </c>
      <c r="B364" s="68" t="n">
        <f aca="false">EOMONTH(Input!$C$7,A364)</f>
        <v>53873</v>
      </c>
      <c r="C364" s="67" t="n">
        <f aca="false">DATEDIF(Input!$G$23,$B364,"Y")</f>
        <v>68</v>
      </c>
      <c r="E364" s="69" t="n">
        <f aca="false">IF($B364&gt;Input!$G$28,0,Input!$G$24*(1+Input!$G$26/100)^(DATEDIF(Input!$C$7,$B364,"Y")))</f>
        <v>0</v>
      </c>
      <c r="F364" s="69" t="n">
        <f aca="false">-1*($E364*(Input!$C$11/100))</f>
        <v>-0</v>
      </c>
      <c r="G364" s="69" t="n">
        <f aca="false">-1*($E364*(Input!$C$12/100))</f>
        <v>-0</v>
      </c>
      <c r="H364" s="69" t="n">
        <f aca="false">IF($B364&gt;Input!$G$28,2*(Input!$G$27*(1+Input!$C$14/100)^(DATEDIF(Input!$C$7,$B364,"Y"))),(Input!$G$27*(1+Input!$C$14/100)^(DATEDIF(Input!$C$7,$B364,"Y"))))</f>
        <v>-836.84905185575</v>
      </c>
      <c r="I364" s="69" t="n">
        <f aca="false">IF($B364&gt;Input!$G$28,0,IF($E364*(Input!$G$32/100)&gt;(Input!$C$13/12),-1*(Input!$C$13/12),-1*$E364*(Input!$G$32/100)))</f>
        <v>0</v>
      </c>
      <c r="J364" s="69" t="n">
        <f aca="false">IF($B364&gt;Input!$G$28,0,(-1)*($E364+$H364+$I364)*(Input!$C$9/100))</f>
        <v>0</v>
      </c>
      <c r="K364" s="69" t="n">
        <f aca="false">IF($B364&gt;Input!$G$28,0,(-1)*($E364+$H364+$I364)*(Input!$C$10/100))</f>
        <v>0</v>
      </c>
      <c r="L364" s="69" t="n">
        <f aca="false">$E364+$F364+$G364+$H364+$I364+$J364+$K364</f>
        <v>-836.84905185575</v>
      </c>
    </row>
    <row r="365" customFormat="false" ht="12.8" hidden="false" customHeight="false" outlineLevel="0" collapsed="false">
      <c r="A365" s="67" t="n">
        <v>361</v>
      </c>
      <c r="B365" s="68" t="n">
        <f aca="false">EOMONTH(Input!$C$7,A365)</f>
        <v>53904</v>
      </c>
      <c r="C365" s="67" t="n">
        <f aca="false">DATEDIF(Input!$G$23,$B365,"Y")</f>
        <v>68</v>
      </c>
      <c r="E365" s="69" t="n">
        <f aca="false">IF($B365&gt;Input!$G$28,0,Input!$G$24*(1+Input!$G$26/100)^(DATEDIF(Input!$C$7,$B365,"Y")))</f>
        <v>0</v>
      </c>
      <c r="F365" s="69" t="n">
        <f aca="false">-1*($E365*(Input!$C$11/100))</f>
        <v>-0</v>
      </c>
      <c r="G365" s="69" t="n">
        <f aca="false">-1*($E365*(Input!$C$12/100))</f>
        <v>-0</v>
      </c>
      <c r="H365" s="69" t="n">
        <f aca="false">IF($B365&gt;Input!$G$28,2*(Input!$G$27*(1+Input!$C$14/100)^(DATEDIF(Input!$C$7,$B365,"Y"))),(Input!$G$27*(1+Input!$C$14/100)^(DATEDIF(Input!$C$7,$B365,"Y"))))</f>
        <v>-836.84905185575</v>
      </c>
      <c r="I365" s="69" t="n">
        <f aca="false">IF($B365&gt;Input!$G$28,0,IF($E365*(Input!$G$32/100)&gt;(Input!$C$13/12),-1*(Input!$C$13/12),-1*$E365*(Input!$G$32/100)))</f>
        <v>0</v>
      </c>
      <c r="J365" s="69" t="n">
        <f aca="false">IF($B365&gt;Input!$G$28,0,(-1)*($E365+$H365+$I365)*(Input!$C$9/100))</f>
        <v>0</v>
      </c>
      <c r="K365" s="69" t="n">
        <f aca="false">IF($B365&gt;Input!$G$28,0,(-1)*($E365+$H365+$I365)*(Input!$C$10/100))</f>
        <v>0</v>
      </c>
      <c r="L365" s="69" t="n">
        <f aca="false">$E365+$F365+$G365+$H365+$I365+$J365+$K365</f>
        <v>-836.84905185575</v>
      </c>
    </row>
    <row r="366" customFormat="false" ht="12.8" hidden="false" customHeight="false" outlineLevel="0" collapsed="false">
      <c r="A366" s="67" t="n">
        <v>362</v>
      </c>
      <c r="B366" s="68" t="n">
        <f aca="false">EOMONTH(Input!$C$7,A366)</f>
        <v>53935</v>
      </c>
      <c r="C366" s="67" t="n">
        <f aca="false">DATEDIF(Input!$G$23,$B366,"Y")</f>
        <v>68</v>
      </c>
      <c r="E366" s="69" t="n">
        <f aca="false">IF($B366&gt;Input!$G$28,0,Input!$G$24*(1+Input!$G$26/100)^(DATEDIF(Input!$C$7,$B366,"Y")))</f>
        <v>0</v>
      </c>
      <c r="F366" s="69" t="n">
        <f aca="false">-1*($E366*(Input!$C$11/100))</f>
        <v>-0</v>
      </c>
      <c r="G366" s="69" t="n">
        <f aca="false">-1*($E366*(Input!$C$12/100))</f>
        <v>-0</v>
      </c>
      <c r="H366" s="69" t="n">
        <f aca="false">IF($B366&gt;Input!$G$28,2*(Input!$G$27*(1+Input!$C$14/100)^(DATEDIF(Input!$C$7,$B366,"Y"))),(Input!$G$27*(1+Input!$C$14/100)^(DATEDIF(Input!$C$7,$B366,"Y"))))</f>
        <v>-836.84905185575</v>
      </c>
      <c r="I366" s="69" t="n">
        <f aca="false">IF($B366&gt;Input!$G$28,0,IF($E366*(Input!$G$32/100)&gt;(Input!$C$13/12),-1*(Input!$C$13/12),-1*$E366*(Input!$G$32/100)))</f>
        <v>0</v>
      </c>
      <c r="J366" s="69" t="n">
        <f aca="false">IF($B366&gt;Input!$G$28,0,(-1)*($E366+$H366+$I366)*(Input!$C$9/100))</f>
        <v>0</v>
      </c>
      <c r="K366" s="69" t="n">
        <f aca="false">IF($B366&gt;Input!$G$28,0,(-1)*($E366+$H366+$I366)*(Input!$C$10/100))</f>
        <v>0</v>
      </c>
      <c r="L366" s="69" t="n">
        <f aca="false">$E366+$F366+$G366+$H366+$I366+$J366+$K366</f>
        <v>-836.84905185575</v>
      </c>
    </row>
    <row r="367" customFormat="false" ht="12.8" hidden="false" customHeight="false" outlineLevel="0" collapsed="false">
      <c r="A367" s="67" t="n">
        <v>363</v>
      </c>
      <c r="B367" s="68" t="n">
        <f aca="false">EOMONTH(Input!$C$7,A367)</f>
        <v>53965</v>
      </c>
      <c r="C367" s="67" t="n">
        <f aca="false">DATEDIF(Input!$G$23,$B367,"Y")</f>
        <v>68</v>
      </c>
      <c r="E367" s="69" t="n">
        <f aca="false">IF($B367&gt;Input!$G$28,0,Input!$G$24*(1+Input!$G$26/100)^(DATEDIF(Input!$C$7,$B367,"Y")))</f>
        <v>0</v>
      </c>
      <c r="F367" s="69" t="n">
        <f aca="false">-1*($E367*(Input!$C$11/100))</f>
        <v>-0</v>
      </c>
      <c r="G367" s="69" t="n">
        <f aca="false">-1*($E367*(Input!$C$12/100))</f>
        <v>-0</v>
      </c>
      <c r="H367" s="69" t="n">
        <f aca="false">IF($B367&gt;Input!$G$28,2*(Input!$G$27*(1+Input!$C$14/100)^(DATEDIF(Input!$C$7,$B367,"Y"))),(Input!$G$27*(1+Input!$C$14/100)^(DATEDIF(Input!$C$7,$B367,"Y"))))</f>
        <v>-836.84905185575</v>
      </c>
      <c r="I367" s="69" t="n">
        <f aca="false">IF($B367&gt;Input!$G$28,0,IF($E367*(Input!$G$32/100)&gt;(Input!$C$13/12),-1*(Input!$C$13/12),-1*$E367*(Input!$G$32/100)))</f>
        <v>0</v>
      </c>
      <c r="J367" s="69" t="n">
        <f aca="false">IF($B367&gt;Input!$G$28,0,(-1)*($E367+$H367+$I367)*(Input!$C$9/100))</f>
        <v>0</v>
      </c>
      <c r="K367" s="69" t="n">
        <f aca="false">IF($B367&gt;Input!$G$28,0,(-1)*($E367+$H367+$I367)*(Input!$C$10/100))</f>
        <v>0</v>
      </c>
      <c r="L367" s="69" t="n">
        <f aca="false">$E367+$F367+$G367+$H367+$I367+$J367+$K367</f>
        <v>-836.84905185575</v>
      </c>
    </row>
    <row r="368" customFormat="false" ht="12.8" hidden="false" customHeight="false" outlineLevel="0" collapsed="false">
      <c r="A368" s="67" t="n">
        <v>364</v>
      </c>
      <c r="B368" s="68" t="n">
        <f aca="false">EOMONTH(Input!$C$7,A368)</f>
        <v>53996</v>
      </c>
      <c r="C368" s="67" t="n">
        <f aca="false">DATEDIF(Input!$G$23,$B368,"Y")</f>
        <v>69</v>
      </c>
      <c r="E368" s="69" t="n">
        <f aca="false">IF($B368&gt;Input!$G$28,0,Input!$G$24*(1+Input!$G$26/100)^(DATEDIF(Input!$C$7,$B368,"Y")))</f>
        <v>0</v>
      </c>
      <c r="F368" s="69" t="n">
        <f aca="false">-1*($E368*(Input!$C$11/100))</f>
        <v>-0</v>
      </c>
      <c r="G368" s="69" t="n">
        <f aca="false">-1*($E368*(Input!$C$12/100))</f>
        <v>-0</v>
      </c>
      <c r="H368" s="69" t="n">
        <f aca="false">IF($B368&gt;Input!$G$28,2*(Input!$G$27*(1+Input!$C$14/100)^(DATEDIF(Input!$C$7,$B368,"Y"))),(Input!$G$27*(1+Input!$C$14/100)^(DATEDIF(Input!$C$7,$B368,"Y"))))</f>
        <v>-836.84905185575</v>
      </c>
      <c r="I368" s="69" t="n">
        <f aca="false">IF($B368&gt;Input!$G$28,0,IF($E368*(Input!$G$32/100)&gt;(Input!$C$13/12),-1*(Input!$C$13/12),-1*$E368*(Input!$G$32/100)))</f>
        <v>0</v>
      </c>
      <c r="J368" s="69" t="n">
        <f aca="false">IF($B368&gt;Input!$G$28,0,(-1)*($E368+$H368+$I368)*(Input!$C$9/100))</f>
        <v>0</v>
      </c>
      <c r="K368" s="69" t="n">
        <f aca="false">IF($B368&gt;Input!$G$28,0,(-1)*($E368+$H368+$I368)*(Input!$C$10/100))</f>
        <v>0</v>
      </c>
      <c r="L368" s="69" t="n">
        <f aca="false">$E368+$F368+$G368+$H368+$I368+$J368+$K368</f>
        <v>-836.84905185575</v>
      </c>
    </row>
    <row r="369" customFormat="false" ht="12.8" hidden="false" customHeight="false" outlineLevel="0" collapsed="false">
      <c r="A369" s="67" t="n">
        <v>365</v>
      </c>
      <c r="B369" s="68" t="n">
        <f aca="false">EOMONTH(Input!$C$7,A369)</f>
        <v>54026</v>
      </c>
      <c r="C369" s="67" t="n">
        <f aca="false">DATEDIF(Input!$G$23,$B369,"Y")</f>
        <v>69</v>
      </c>
      <c r="E369" s="69" t="n">
        <f aca="false">IF($B369&gt;Input!$G$28,0,Input!$G$24*(1+Input!$G$26/100)^(DATEDIF(Input!$C$7,$B369,"Y")))</f>
        <v>0</v>
      </c>
      <c r="F369" s="69" t="n">
        <f aca="false">-1*($E369*(Input!$C$11/100))</f>
        <v>-0</v>
      </c>
      <c r="G369" s="69" t="n">
        <f aca="false">-1*($E369*(Input!$C$12/100))</f>
        <v>-0</v>
      </c>
      <c r="H369" s="69" t="n">
        <f aca="false">IF($B369&gt;Input!$G$28,2*(Input!$G$27*(1+Input!$C$14/100)^(DATEDIF(Input!$C$7,$B369,"Y"))),(Input!$G$27*(1+Input!$C$14/100)^(DATEDIF(Input!$C$7,$B369,"Y"))))</f>
        <v>-836.84905185575</v>
      </c>
      <c r="I369" s="69" t="n">
        <f aca="false">IF($B369&gt;Input!$G$28,0,IF($E369*(Input!$G$32/100)&gt;(Input!$C$13/12),-1*(Input!$C$13/12),-1*$E369*(Input!$G$32/100)))</f>
        <v>0</v>
      </c>
      <c r="J369" s="69" t="n">
        <f aca="false">IF($B369&gt;Input!$G$28,0,(-1)*($E369+$H369+$I369)*(Input!$C$9/100))</f>
        <v>0</v>
      </c>
      <c r="K369" s="69" t="n">
        <f aca="false">IF($B369&gt;Input!$G$28,0,(-1)*($E369+$H369+$I369)*(Input!$C$10/100))</f>
        <v>0</v>
      </c>
      <c r="L369" s="69" t="n">
        <f aca="false">$E369+$F369+$G369+$H369+$I369+$J369+$K369</f>
        <v>-836.84905185575</v>
      </c>
    </row>
    <row r="370" customFormat="false" ht="12.8" hidden="false" customHeight="false" outlineLevel="0" collapsed="false">
      <c r="A370" s="67" t="n">
        <v>366</v>
      </c>
      <c r="B370" s="68" t="n">
        <f aca="false">EOMONTH(Input!$C$7,A370)</f>
        <v>54057</v>
      </c>
      <c r="C370" s="67" t="n">
        <f aca="false">DATEDIF(Input!$G$23,$B370,"Y")</f>
        <v>69</v>
      </c>
      <c r="E370" s="69" t="n">
        <f aca="false">IF($B370&gt;Input!$G$28,0,Input!$G$24*(1+Input!$G$26/100)^(DATEDIF(Input!$C$7,$B370,"Y")))</f>
        <v>0</v>
      </c>
      <c r="F370" s="69" t="n">
        <f aca="false">-1*($E370*(Input!$C$11/100))</f>
        <v>-0</v>
      </c>
      <c r="G370" s="69" t="n">
        <f aca="false">-1*($E370*(Input!$C$12/100))</f>
        <v>-0</v>
      </c>
      <c r="H370" s="69" t="n">
        <f aca="false">IF($B370&gt;Input!$G$28,2*(Input!$G$27*(1+Input!$C$14/100)^(DATEDIF(Input!$C$7,$B370,"Y"))),(Input!$G$27*(1+Input!$C$14/100)^(DATEDIF(Input!$C$7,$B370,"Y"))))</f>
        <v>-836.84905185575</v>
      </c>
      <c r="I370" s="69" t="n">
        <f aca="false">IF($B370&gt;Input!$G$28,0,IF($E370*(Input!$G$32/100)&gt;(Input!$C$13/12),-1*(Input!$C$13/12),-1*$E370*(Input!$G$32/100)))</f>
        <v>0</v>
      </c>
      <c r="J370" s="69" t="n">
        <f aca="false">IF($B370&gt;Input!$G$28,0,(-1)*($E370+$H370+$I370)*(Input!$C$9/100))</f>
        <v>0</v>
      </c>
      <c r="K370" s="69" t="n">
        <f aca="false">IF($B370&gt;Input!$G$28,0,(-1)*($E370+$H370+$I370)*(Input!$C$10/100))</f>
        <v>0</v>
      </c>
      <c r="L370" s="69" t="n">
        <f aca="false">$E370+$F370+$G370+$H370+$I370+$J370+$K370</f>
        <v>-836.84905185575</v>
      </c>
    </row>
    <row r="371" customFormat="false" ht="12.8" hidden="false" customHeight="false" outlineLevel="0" collapsed="false">
      <c r="A371" s="67" t="n">
        <v>367</v>
      </c>
      <c r="B371" s="68" t="n">
        <f aca="false">EOMONTH(Input!$C$7,A371)</f>
        <v>54088</v>
      </c>
      <c r="C371" s="67" t="n">
        <f aca="false">DATEDIF(Input!$G$23,$B371,"Y")</f>
        <v>69</v>
      </c>
      <c r="E371" s="69" t="n">
        <f aca="false">IF($B371&gt;Input!$G$28,0,Input!$G$24*(1+Input!$G$26/100)^(DATEDIF(Input!$C$7,$B371,"Y")))</f>
        <v>0</v>
      </c>
      <c r="F371" s="69" t="n">
        <f aca="false">-1*($E371*(Input!$C$11/100))</f>
        <v>-0</v>
      </c>
      <c r="G371" s="69" t="n">
        <f aca="false">-1*($E371*(Input!$C$12/100))</f>
        <v>-0</v>
      </c>
      <c r="H371" s="69" t="n">
        <f aca="false">IF($B371&gt;Input!$G$28,2*(Input!$G$27*(1+Input!$C$14/100)^(DATEDIF(Input!$C$7,$B371,"Y"))),(Input!$G$27*(1+Input!$C$14/100)^(DATEDIF(Input!$C$7,$B371,"Y"))))</f>
        <v>-836.84905185575</v>
      </c>
      <c r="I371" s="69" t="n">
        <f aca="false">IF($B371&gt;Input!$G$28,0,IF($E371*(Input!$G$32/100)&gt;(Input!$C$13/12),-1*(Input!$C$13/12),-1*$E371*(Input!$G$32/100)))</f>
        <v>0</v>
      </c>
      <c r="J371" s="69" t="n">
        <f aca="false">IF($B371&gt;Input!$G$28,0,(-1)*($E371+$H371+$I371)*(Input!$C$9/100))</f>
        <v>0</v>
      </c>
      <c r="K371" s="69" t="n">
        <f aca="false">IF($B371&gt;Input!$G$28,0,(-1)*($E371+$H371+$I371)*(Input!$C$10/100))</f>
        <v>0</v>
      </c>
      <c r="L371" s="69" t="n">
        <f aca="false">$E371+$F371+$G371+$H371+$I371+$J371+$K371</f>
        <v>-836.84905185575</v>
      </c>
    </row>
    <row r="372" customFormat="false" ht="12.8" hidden="false" customHeight="false" outlineLevel="0" collapsed="false">
      <c r="A372" s="67" t="n">
        <v>368</v>
      </c>
      <c r="B372" s="68" t="n">
        <f aca="false">EOMONTH(Input!$C$7,A372)</f>
        <v>54117</v>
      </c>
      <c r="C372" s="67" t="n">
        <f aca="false">DATEDIF(Input!$G$23,$B372,"Y")</f>
        <v>69</v>
      </c>
      <c r="E372" s="69" t="n">
        <f aca="false">IF($B372&gt;Input!$G$28,0,Input!$G$24*(1+Input!$G$26/100)^(DATEDIF(Input!$C$7,$B372,"Y")))</f>
        <v>0</v>
      </c>
      <c r="F372" s="69" t="n">
        <f aca="false">-1*($E372*(Input!$C$11/100))</f>
        <v>-0</v>
      </c>
      <c r="G372" s="69" t="n">
        <f aca="false">-1*($E372*(Input!$C$12/100))</f>
        <v>-0</v>
      </c>
      <c r="H372" s="69" t="n">
        <f aca="false">IF($B372&gt;Input!$G$28,2*(Input!$G$27*(1+Input!$C$14/100)^(DATEDIF(Input!$C$7,$B372,"Y"))),(Input!$G$27*(1+Input!$C$14/100)^(DATEDIF(Input!$C$7,$B372,"Y"))))</f>
        <v>-836.84905185575</v>
      </c>
      <c r="I372" s="69" t="n">
        <f aca="false">IF($B372&gt;Input!$G$28,0,IF($E372*(Input!$G$32/100)&gt;(Input!$C$13/12),-1*(Input!$C$13/12),-1*$E372*(Input!$G$32/100)))</f>
        <v>0</v>
      </c>
      <c r="J372" s="69" t="n">
        <f aca="false">IF($B372&gt;Input!$G$28,0,(-1)*($E372+$H372+$I372)*(Input!$C$9/100))</f>
        <v>0</v>
      </c>
      <c r="K372" s="69" t="n">
        <f aca="false">IF($B372&gt;Input!$G$28,0,(-1)*($E372+$H372+$I372)*(Input!$C$10/100))</f>
        <v>0</v>
      </c>
      <c r="L372" s="69" t="n">
        <f aca="false">$E372+$F372+$G372+$H372+$I372+$J372+$K372</f>
        <v>-836.84905185575</v>
      </c>
    </row>
    <row r="373" customFormat="false" ht="12.8" hidden="false" customHeight="false" outlineLevel="0" collapsed="false">
      <c r="A373" s="67" t="n">
        <v>369</v>
      </c>
      <c r="B373" s="68" t="n">
        <f aca="false">EOMONTH(Input!$C$7,A373)</f>
        <v>54148</v>
      </c>
      <c r="C373" s="67" t="n">
        <f aca="false">DATEDIF(Input!$G$23,$B373,"Y")</f>
        <v>69</v>
      </c>
      <c r="E373" s="69" t="n">
        <f aca="false">IF($B373&gt;Input!$G$28,0,Input!$G$24*(1+Input!$G$26/100)^(DATEDIF(Input!$C$7,$B373,"Y")))</f>
        <v>0</v>
      </c>
      <c r="F373" s="69" t="n">
        <f aca="false">-1*($E373*(Input!$C$11/100))</f>
        <v>-0</v>
      </c>
      <c r="G373" s="69" t="n">
        <f aca="false">-1*($E373*(Input!$C$12/100))</f>
        <v>-0</v>
      </c>
      <c r="H373" s="69" t="n">
        <f aca="false">IF($B373&gt;Input!$G$28,2*(Input!$G$27*(1+Input!$C$14/100)^(DATEDIF(Input!$C$7,$B373,"Y"))),(Input!$G$27*(1+Input!$C$14/100)^(DATEDIF(Input!$C$7,$B373,"Y"))))</f>
        <v>-836.84905185575</v>
      </c>
      <c r="I373" s="69" t="n">
        <f aca="false">IF($B373&gt;Input!$G$28,0,IF($E373*(Input!$G$32/100)&gt;(Input!$C$13/12),-1*(Input!$C$13/12),-1*$E373*(Input!$G$32/100)))</f>
        <v>0</v>
      </c>
      <c r="J373" s="69" t="n">
        <f aca="false">IF($B373&gt;Input!$G$28,0,(-1)*($E373+$H373+$I373)*(Input!$C$9/100))</f>
        <v>0</v>
      </c>
      <c r="K373" s="69" t="n">
        <f aca="false">IF($B373&gt;Input!$G$28,0,(-1)*($E373+$H373+$I373)*(Input!$C$10/100))</f>
        <v>0</v>
      </c>
      <c r="L373" s="69" t="n">
        <f aca="false">$E373+$F373+$G373+$H373+$I373+$J373+$K373</f>
        <v>-836.84905185575</v>
      </c>
    </row>
    <row r="374" customFormat="false" ht="12.8" hidden="false" customHeight="false" outlineLevel="0" collapsed="false">
      <c r="A374" s="67" t="n">
        <v>370</v>
      </c>
      <c r="B374" s="68" t="n">
        <f aca="false">EOMONTH(Input!$C$7,A374)</f>
        <v>54178</v>
      </c>
      <c r="C374" s="67" t="n">
        <f aca="false">DATEDIF(Input!$G$23,$B374,"Y")</f>
        <v>69</v>
      </c>
      <c r="E374" s="69" t="n">
        <f aca="false">IF($B374&gt;Input!$G$28,0,Input!$G$24*(1+Input!$G$26/100)^(DATEDIF(Input!$C$7,$B374,"Y")))</f>
        <v>0</v>
      </c>
      <c r="F374" s="69" t="n">
        <f aca="false">-1*($E374*(Input!$C$11/100))</f>
        <v>-0</v>
      </c>
      <c r="G374" s="69" t="n">
        <f aca="false">-1*($E374*(Input!$C$12/100))</f>
        <v>-0</v>
      </c>
      <c r="H374" s="69" t="n">
        <f aca="false">IF($B374&gt;Input!$G$28,2*(Input!$G$27*(1+Input!$C$14/100)^(DATEDIF(Input!$C$7,$B374,"Y"))),(Input!$G$27*(1+Input!$C$14/100)^(DATEDIF(Input!$C$7,$B374,"Y"))))</f>
        <v>-836.84905185575</v>
      </c>
      <c r="I374" s="69" t="n">
        <f aca="false">IF($B374&gt;Input!$G$28,0,IF($E374*(Input!$G$32/100)&gt;(Input!$C$13/12),-1*(Input!$C$13/12),-1*$E374*(Input!$G$32/100)))</f>
        <v>0</v>
      </c>
      <c r="J374" s="69" t="n">
        <f aca="false">IF($B374&gt;Input!$G$28,0,(-1)*($E374+$H374+$I374)*(Input!$C$9/100))</f>
        <v>0</v>
      </c>
      <c r="K374" s="69" t="n">
        <f aca="false">IF($B374&gt;Input!$G$28,0,(-1)*($E374+$H374+$I374)*(Input!$C$10/100))</f>
        <v>0</v>
      </c>
      <c r="L374" s="69" t="n">
        <f aca="false">$E374+$F374+$G374+$H374+$I374+$J374+$K374</f>
        <v>-836.84905185575</v>
      </c>
    </row>
    <row r="375" customFormat="false" ht="12.8" hidden="false" customHeight="false" outlineLevel="0" collapsed="false">
      <c r="A375" s="67" t="n">
        <v>371</v>
      </c>
      <c r="B375" s="68" t="n">
        <f aca="false">EOMONTH(Input!$C$7,A375)</f>
        <v>54209</v>
      </c>
      <c r="C375" s="67" t="n">
        <f aca="false">DATEDIF(Input!$G$23,$B375,"Y")</f>
        <v>69</v>
      </c>
      <c r="E375" s="69" t="n">
        <f aca="false">IF($B375&gt;Input!$G$28,0,Input!$G$24*(1+Input!$G$26/100)^(DATEDIF(Input!$C$7,$B375,"Y")))</f>
        <v>0</v>
      </c>
      <c r="F375" s="69" t="n">
        <f aca="false">-1*($E375*(Input!$C$11/100))</f>
        <v>-0</v>
      </c>
      <c r="G375" s="69" t="n">
        <f aca="false">-1*($E375*(Input!$C$12/100))</f>
        <v>-0</v>
      </c>
      <c r="H375" s="69" t="n">
        <f aca="false">IF($B375&gt;Input!$G$28,2*(Input!$G$27*(1+Input!$C$14/100)^(DATEDIF(Input!$C$7,$B375,"Y"))),(Input!$G$27*(1+Input!$C$14/100)^(DATEDIF(Input!$C$7,$B375,"Y"))))</f>
        <v>-836.84905185575</v>
      </c>
      <c r="I375" s="69" t="n">
        <f aca="false">IF($B375&gt;Input!$G$28,0,IF($E375*(Input!$G$32/100)&gt;(Input!$C$13/12),-1*(Input!$C$13/12),-1*$E375*(Input!$G$32/100)))</f>
        <v>0</v>
      </c>
      <c r="J375" s="69" t="n">
        <f aca="false">IF($B375&gt;Input!$G$28,0,(-1)*($E375+$H375+$I375)*(Input!$C$9/100))</f>
        <v>0</v>
      </c>
      <c r="K375" s="69" t="n">
        <f aca="false">IF($B375&gt;Input!$G$28,0,(-1)*($E375+$H375+$I375)*(Input!$C$10/100))</f>
        <v>0</v>
      </c>
      <c r="L375" s="69" t="n">
        <f aca="false">$E375+$F375+$G375+$H375+$I375+$J375+$K375</f>
        <v>-836.84905185575</v>
      </c>
    </row>
    <row r="376" customFormat="false" ht="12.8" hidden="false" customHeight="false" outlineLevel="0" collapsed="false">
      <c r="A376" s="67" t="n">
        <v>372</v>
      </c>
      <c r="B376" s="68" t="n">
        <f aca="false">EOMONTH(Input!$C$7,A376)</f>
        <v>54239</v>
      </c>
      <c r="C376" s="67" t="n">
        <f aca="false">DATEDIF(Input!$G$23,$B376,"Y")</f>
        <v>69</v>
      </c>
      <c r="E376" s="69" t="n">
        <f aca="false">IF($B376&gt;Input!$G$28,0,Input!$G$24*(1+Input!$G$26/100)^(DATEDIF(Input!$C$7,$B376,"Y")))</f>
        <v>0</v>
      </c>
      <c r="F376" s="69" t="n">
        <f aca="false">-1*($E376*(Input!$C$11/100))</f>
        <v>-0</v>
      </c>
      <c r="G376" s="69" t="n">
        <f aca="false">-1*($E376*(Input!$C$12/100))</f>
        <v>-0</v>
      </c>
      <c r="H376" s="69" t="n">
        <f aca="false">IF($B376&gt;Input!$G$28,2*(Input!$G$27*(1+Input!$C$14/100)^(DATEDIF(Input!$C$7,$B376,"Y"))),(Input!$G$27*(1+Input!$C$14/100)^(DATEDIF(Input!$C$7,$B376,"Y"))))</f>
        <v>-853.586032892865</v>
      </c>
      <c r="I376" s="69" t="n">
        <f aca="false">IF($B376&gt;Input!$G$28,0,IF($E376*(Input!$G$32/100)&gt;(Input!$C$13/12),-1*(Input!$C$13/12),-1*$E376*(Input!$G$32/100)))</f>
        <v>0</v>
      </c>
      <c r="J376" s="69" t="n">
        <f aca="false">IF($B376&gt;Input!$G$28,0,(-1)*($E376+$H376+$I376)*(Input!$C$9/100))</f>
        <v>0</v>
      </c>
      <c r="K376" s="69" t="n">
        <f aca="false">IF($B376&gt;Input!$G$28,0,(-1)*($E376+$H376+$I376)*(Input!$C$10/100))</f>
        <v>0</v>
      </c>
      <c r="L376" s="69" t="n">
        <f aca="false">$E376+$F376+$G376+$H376+$I376+$J376+$K376</f>
        <v>-853.586032892865</v>
      </c>
    </row>
    <row r="377" customFormat="false" ht="12.8" hidden="false" customHeight="false" outlineLevel="0" collapsed="false">
      <c r="A377" s="67" t="n">
        <v>373</v>
      </c>
      <c r="B377" s="68" t="n">
        <f aca="false">EOMONTH(Input!$C$7,A377)</f>
        <v>54270</v>
      </c>
      <c r="C377" s="67" t="n">
        <f aca="false">DATEDIF(Input!$G$23,$B377,"Y")</f>
        <v>69</v>
      </c>
      <c r="E377" s="69" t="n">
        <f aca="false">IF($B377&gt;Input!$G$28,0,Input!$G$24*(1+Input!$G$26/100)^(DATEDIF(Input!$C$7,$B377,"Y")))</f>
        <v>0</v>
      </c>
      <c r="F377" s="69" t="n">
        <f aca="false">-1*($E377*(Input!$C$11/100))</f>
        <v>-0</v>
      </c>
      <c r="G377" s="69" t="n">
        <f aca="false">-1*($E377*(Input!$C$12/100))</f>
        <v>-0</v>
      </c>
      <c r="H377" s="69" t="n">
        <f aca="false">IF($B377&gt;Input!$G$28,2*(Input!$G$27*(1+Input!$C$14/100)^(DATEDIF(Input!$C$7,$B377,"Y"))),(Input!$G$27*(1+Input!$C$14/100)^(DATEDIF(Input!$C$7,$B377,"Y"))))</f>
        <v>-853.586032892865</v>
      </c>
      <c r="I377" s="69" t="n">
        <f aca="false">IF($B377&gt;Input!$G$28,0,IF($E377*(Input!$G$32/100)&gt;(Input!$C$13/12),-1*(Input!$C$13/12),-1*$E377*(Input!$G$32/100)))</f>
        <v>0</v>
      </c>
      <c r="J377" s="69" t="n">
        <f aca="false">IF($B377&gt;Input!$G$28,0,(-1)*($E377+$H377+$I377)*(Input!$C$9/100))</f>
        <v>0</v>
      </c>
      <c r="K377" s="69" t="n">
        <f aca="false">IF($B377&gt;Input!$G$28,0,(-1)*($E377+$H377+$I377)*(Input!$C$10/100))</f>
        <v>0</v>
      </c>
      <c r="L377" s="69" t="n">
        <f aca="false">$E377+$F377+$G377+$H377+$I377+$J377+$K377</f>
        <v>-853.586032892865</v>
      </c>
    </row>
    <row r="378" customFormat="false" ht="12.8" hidden="false" customHeight="false" outlineLevel="0" collapsed="false">
      <c r="A378" s="67" t="n">
        <v>374</v>
      </c>
      <c r="B378" s="68" t="n">
        <f aca="false">EOMONTH(Input!$C$7,A378)</f>
        <v>54301</v>
      </c>
      <c r="C378" s="67" t="n">
        <f aca="false">DATEDIF(Input!$G$23,$B378,"Y")</f>
        <v>69</v>
      </c>
      <c r="E378" s="69" t="n">
        <f aca="false">IF($B378&gt;Input!$G$28,0,Input!$G$24*(1+Input!$G$26/100)^(DATEDIF(Input!$C$7,$B378,"Y")))</f>
        <v>0</v>
      </c>
      <c r="F378" s="69" t="n">
        <f aca="false">-1*($E378*(Input!$C$11/100))</f>
        <v>-0</v>
      </c>
      <c r="G378" s="69" t="n">
        <f aca="false">-1*($E378*(Input!$C$12/100))</f>
        <v>-0</v>
      </c>
      <c r="H378" s="69" t="n">
        <f aca="false">IF($B378&gt;Input!$G$28,2*(Input!$G$27*(1+Input!$C$14/100)^(DATEDIF(Input!$C$7,$B378,"Y"))),(Input!$G$27*(1+Input!$C$14/100)^(DATEDIF(Input!$C$7,$B378,"Y"))))</f>
        <v>-853.586032892865</v>
      </c>
      <c r="I378" s="69" t="n">
        <f aca="false">IF($B378&gt;Input!$G$28,0,IF($E378*(Input!$G$32/100)&gt;(Input!$C$13/12),-1*(Input!$C$13/12),-1*$E378*(Input!$G$32/100)))</f>
        <v>0</v>
      </c>
      <c r="J378" s="69" t="n">
        <f aca="false">IF($B378&gt;Input!$G$28,0,(-1)*($E378+$H378+$I378)*(Input!$C$9/100))</f>
        <v>0</v>
      </c>
      <c r="K378" s="69" t="n">
        <f aca="false">IF($B378&gt;Input!$G$28,0,(-1)*($E378+$H378+$I378)*(Input!$C$10/100))</f>
        <v>0</v>
      </c>
      <c r="L378" s="69" t="n">
        <f aca="false">$E378+$F378+$G378+$H378+$I378+$J378+$K378</f>
        <v>-853.586032892865</v>
      </c>
    </row>
    <row r="379" customFormat="false" ht="12.8" hidden="false" customHeight="false" outlineLevel="0" collapsed="false">
      <c r="A379" s="67" t="n">
        <v>375</v>
      </c>
      <c r="B379" s="68" t="n">
        <f aca="false">EOMONTH(Input!$C$7,A379)</f>
        <v>54331</v>
      </c>
      <c r="C379" s="67" t="n">
        <f aca="false">DATEDIF(Input!$G$23,$B379,"Y")</f>
        <v>69</v>
      </c>
      <c r="E379" s="69" t="n">
        <f aca="false">IF($B379&gt;Input!$G$28,0,Input!$G$24*(1+Input!$G$26/100)^(DATEDIF(Input!$C$7,$B379,"Y")))</f>
        <v>0</v>
      </c>
      <c r="F379" s="69" t="n">
        <f aca="false">-1*($E379*(Input!$C$11/100))</f>
        <v>-0</v>
      </c>
      <c r="G379" s="69" t="n">
        <f aca="false">-1*($E379*(Input!$C$12/100))</f>
        <v>-0</v>
      </c>
      <c r="H379" s="69" t="n">
        <f aca="false">IF($B379&gt;Input!$G$28,2*(Input!$G$27*(1+Input!$C$14/100)^(DATEDIF(Input!$C$7,$B379,"Y"))),(Input!$G$27*(1+Input!$C$14/100)^(DATEDIF(Input!$C$7,$B379,"Y"))))</f>
        <v>-853.586032892865</v>
      </c>
      <c r="I379" s="69" t="n">
        <f aca="false">IF($B379&gt;Input!$G$28,0,IF($E379*(Input!$G$32/100)&gt;(Input!$C$13/12),-1*(Input!$C$13/12),-1*$E379*(Input!$G$32/100)))</f>
        <v>0</v>
      </c>
      <c r="J379" s="69" t="n">
        <f aca="false">IF($B379&gt;Input!$G$28,0,(-1)*($E379+$H379+$I379)*(Input!$C$9/100))</f>
        <v>0</v>
      </c>
      <c r="K379" s="69" t="n">
        <f aca="false">IF($B379&gt;Input!$G$28,0,(-1)*($E379+$H379+$I379)*(Input!$C$10/100))</f>
        <v>0</v>
      </c>
      <c r="L379" s="69" t="n">
        <f aca="false">$E379+$F379+$G379+$H379+$I379+$J379+$K379</f>
        <v>-853.586032892865</v>
      </c>
    </row>
    <row r="380" customFormat="false" ht="12.8" hidden="false" customHeight="false" outlineLevel="0" collapsed="false">
      <c r="A380" s="67" t="n">
        <v>376</v>
      </c>
      <c r="B380" s="68" t="n">
        <f aca="false">EOMONTH(Input!$C$7,A380)</f>
        <v>54362</v>
      </c>
      <c r="C380" s="67" t="n">
        <f aca="false">DATEDIF(Input!$G$23,$B380,"Y")</f>
        <v>70</v>
      </c>
      <c r="E380" s="69" t="n">
        <f aca="false">IF($B380&gt;Input!$G$28,0,Input!$G$24*(1+Input!$G$26/100)^(DATEDIF(Input!$C$7,$B380,"Y")))</f>
        <v>0</v>
      </c>
      <c r="F380" s="69" t="n">
        <f aca="false">-1*($E380*(Input!$C$11/100))</f>
        <v>-0</v>
      </c>
      <c r="G380" s="69" t="n">
        <f aca="false">-1*($E380*(Input!$C$12/100))</f>
        <v>-0</v>
      </c>
      <c r="H380" s="69" t="n">
        <f aca="false">IF($B380&gt;Input!$G$28,2*(Input!$G$27*(1+Input!$C$14/100)^(DATEDIF(Input!$C$7,$B380,"Y"))),(Input!$G$27*(1+Input!$C$14/100)^(DATEDIF(Input!$C$7,$B380,"Y"))))</f>
        <v>-853.586032892865</v>
      </c>
      <c r="I380" s="69" t="n">
        <f aca="false">IF($B380&gt;Input!$G$28,0,IF($E380*(Input!$G$32/100)&gt;(Input!$C$13/12),-1*(Input!$C$13/12),-1*$E380*(Input!$G$32/100)))</f>
        <v>0</v>
      </c>
      <c r="J380" s="69" t="n">
        <f aca="false">IF($B380&gt;Input!$G$28,0,(-1)*($E380+$H380+$I380)*(Input!$C$9/100))</f>
        <v>0</v>
      </c>
      <c r="K380" s="69" t="n">
        <f aca="false">IF($B380&gt;Input!$G$28,0,(-1)*($E380+$H380+$I380)*(Input!$C$10/100))</f>
        <v>0</v>
      </c>
      <c r="L380" s="69" t="n">
        <f aca="false">$E380+$F380+$G380+$H380+$I380+$J380+$K380</f>
        <v>-853.586032892865</v>
      </c>
    </row>
    <row r="381" customFormat="false" ht="12.8" hidden="false" customHeight="false" outlineLevel="0" collapsed="false">
      <c r="A381" s="67" t="n">
        <v>377</v>
      </c>
      <c r="B381" s="68" t="n">
        <f aca="false">EOMONTH(Input!$C$7,A381)</f>
        <v>54392</v>
      </c>
      <c r="C381" s="67" t="n">
        <f aca="false">DATEDIF(Input!$G$23,$B381,"Y")</f>
        <v>70</v>
      </c>
      <c r="E381" s="69" t="n">
        <f aca="false">IF($B381&gt;Input!$G$28,0,Input!$G$24*(1+Input!$G$26/100)^(DATEDIF(Input!$C$7,$B381,"Y")))</f>
        <v>0</v>
      </c>
      <c r="F381" s="69" t="n">
        <f aca="false">-1*($E381*(Input!$C$11/100))</f>
        <v>-0</v>
      </c>
      <c r="G381" s="69" t="n">
        <f aca="false">-1*($E381*(Input!$C$12/100))</f>
        <v>-0</v>
      </c>
      <c r="H381" s="69" t="n">
        <f aca="false">IF($B381&gt;Input!$G$28,2*(Input!$G$27*(1+Input!$C$14/100)^(DATEDIF(Input!$C$7,$B381,"Y"))),(Input!$G$27*(1+Input!$C$14/100)^(DATEDIF(Input!$C$7,$B381,"Y"))))</f>
        <v>-853.586032892865</v>
      </c>
      <c r="I381" s="69" t="n">
        <f aca="false">IF($B381&gt;Input!$G$28,0,IF($E381*(Input!$G$32/100)&gt;(Input!$C$13/12),-1*(Input!$C$13/12),-1*$E381*(Input!$G$32/100)))</f>
        <v>0</v>
      </c>
      <c r="J381" s="69" t="n">
        <f aca="false">IF($B381&gt;Input!$G$28,0,(-1)*($E381+$H381+$I381)*(Input!$C$9/100))</f>
        <v>0</v>
      </c>
      <c r="K381" s="69" t="n">
        <f aca="false">IF($B381&gt;Input!$G$28,0,(-1)*($E381+$H381+$I381)*(Input!$C$10/100))</f>
        <v>0</v>
      </c>
      <c r="L381" s="69" t="n">
        <f aca="false">$E381+$F381+$G381+$H381+$I381+$J381+$K381</f>
        <v>-853.586032892865</v>
      </c>
    </row>
    <row r="382" customFormat="false" ht="12.8" hidden="false" customHeight="false" outlineLevel="0" collapsed="false">
      <c r="A382" s="67" t="n">
        <v>378</v>
      </c>
      <c r="B382" s="68" t="n">
        <f aca="false">EOMONTH(Input!$C$7,A382)</f>
        <v>54423</v>
      </c>
      <c r="C382" s="67" t="n">
        <f aca="false">DATEDIF(Input!$G$23,$B382,"Y")</f>
        <v>70</v>
      </c>
      <c r="E382" s="69" t="n">
        <f aca="false">IF($B382&gt;Input!$G$28,0,Input!$G$24*(1+Input!$G$26/100)^(DATEDIF(Input!$C$7,$B382,"Y")))</f>
        <v>0</v>
      </c>
      <c r="F382" s="69" t="n">
        <f aca="false">-1*($E382*(Input!$C$11/100))</f>
        <v>-0</v>
      </c>
      <c r="G382" s="69" t="n">
        <f aca="false">-1*($E382*(Input!$C$12/100))</f>
        <v>-0</v>
      </c>
      <c r="H382" s="69" t="n">
        <f aca="false">IF($B382&gt;Input!$G$28,2*(Input!$G$27*(1+Input!$C$14/100)^(DATEDIF(Input!$C$7,$B382,"Y"))),(Input!$G$27*(1+Input!$C$14/100)^(DATEDIF(Input!$C$7,$B382,"Y"))))</f>
        <v>-853.586032892865</v>
      </c>
      <c r="I382" s="69" t="n">
        <f aca="false">IF($B382&gt;Input!$G$28,0,IF($E382*(Input!$G$32/100)&gt;(Input!$C$13/12),-1*(Input!$C$13/12),-1*$E382*(Input!$G$32/100)))</f>
        <v>0</v>
      </c>
      <c r="J382" s="69" t="n">
        <f aca="false">IF($B382&gt;Input!$G$28,0,(-1)*($E382+$H382+$I382)*(Input!$C$9/100))</f>
        <v>0</v>
      </c>
      <c r="K382" s="69" t="n">
        <f aca="false">IF($B382&gt;Input!$G$28,0,(-1)*($E382+$H382+$I382)*(Input!$C$10/100))</f>
        <v>0</v>
      </c>
      <c r="L382" s="69" t="n">
        <f aca="false">$E382+$F382+$G382+$H382+$I382+$J382+$K382</f>
        <v>-853.586032892865</v>
      </c>
    </row>
    <row r="383" customFormat="false" ht="12.8" hidden="false" customHeight="false" outlineLevel="0" collapsed="false">
      <c r="A383" s="67" t="n">
        <v>379</v>
      </c>
      <c r="B383" s="68" t="n">
        <f aca="false">EOMONTH(Input!$C$7,A383)</f>
        <v>54454</v>
      </c>
      <c r="C383" s="67" t="n">
        <f aca="false">DATEDIF(Input!$G$23,$B383,"Y")</f>
        <v>70</v>
      </c>
      <c r="E383" s="69" t="n">
        <f aca="false">IF($B383&gt;Input!$G$28,0,Input!$G$24*(1+Input!$G$26/100)^(DATEDIF(Input!$C$7,$B383,"Y")))</f>
        <v>0</v>
      </c>
      <c r="F383" s="69" t="n">
        <f aca="false">-1*($E383*(Input!$C$11/100))</f>
        <v>-0</v>
      </c>
      <c r="G383" s="69" t="n">
        <f aca="false">-1*($E383*(Input!$C$12/100))</f>
        <v>-0</v>
      </c>
      <c r="H383" s="69" t="n">
        <f aca="false">IF($B383&gt;Input!$G$28,2*(Input!$G$27*(1+Input!$C$14/100)^(DATEDIF(Input!$C$7,$B383,"Y"))),(Input!$G$27*(1+Input!$C$14/100)^(DATEDIF(Input!$C$7,$B383,"Y"))))</f>
        <v>-853.586032892865</v>
      </c>
      <c r="I383" s="69" t="n">
        <f aca="false">IF($B383&gt;Input!$G$28,0,IF($E383*(Input!$G$32/100)&gt;(Input!$C$13/12),-1*(Input!$C$13/12),-1*$E383*(Input!$G$32/100)))</f>
        <v>0</v>
      </c>
      <c r="J383" s="69" t="n">
        <f aca="false">IF($B383&gt;Input!$G$28,0,(-1)*($E383+$H383+$I383)*(Input!$C$9/100))</f>
        <v>0</v>
      </c>
      <c r="K383" s="69" t="n">
        <f aca="false">IF($B383&gt;Input!$G$28,0,(-1)*($E383+$H383+$I383)*(Input!$C$10/100))</f>
        <v>0</v>
      </c>
      <c r="L383" s="69" t="n">
        <f aca="false">$E383+$F383+$G383+$H383+$I383+$J383+$K383</f>
        <v>-853.586032892865</v>
      </c>
    </row>
    <row r="384" customFormat="false" ht="12.8" hidden="false" customHeight="false" outlineLevel="0" collapsed="false">
      <c r="A384" s="67" t="n">
        <v>380</v>
      </c>
      <c r="B384" s="68" t="n">
        <f aca="false">EOMONTH(Input!$C$7,A384)</f>
        <v>54482</v>
      </c>
      <c r="C384" s="67" t="n">
        <f aca="false">DATEDIF(Input!$G$23,$B384,"Y")</f>
        <v>70</v>
      </c>
      <c r="E384" s="69" t="n">
        <f aca="false">IF($B384&gt;Input!$G$28,0,Input!$G$24*(1+Input!$G$26/100)^(DATEDIF(Input!$C$7,$B384,"Y")))</f>
        <v>0</v>
      </c>
      <c r="F384" s="69" t="n">
        <f aca="false">-1*($E384*(Input!$C$11/100))</f>
        <v>-0</v>
      </c>
      <c r="G384" s="69" t="n">
        <f aca="false">-1*($E384*(Input!$C$12/100))</f>
        <v>-0</v>
      </c>
      <c r="H384" s="69" t="n">
        <f aca="false">IF($B384&gt;Input!$G$28,2*(Input!$G$27*(1+Input!$C$14/100)^(DATEDIF(Input!$C$7,$B384,"Y"))),(Input!$G$27*(1+Input!$C$14/100)^(DATEDIF(Input!$C$7,$B384,"Y"))))</f>
        <v>-853.586032892865</v>
      </c>
      <c r="I384" s="69" t="n">
        <f aca="false">IF($B384&gt;Input!$G$28,0,IF($E384*(Input!$G$32/100)&gt;(Input!$C$13/12),-1*(Input!$C$13/12),-1*$E384*(Input!$G$32/100)))</f>
        <v>0</v>
      </c>
      <c r="J384" s="69" t="n">
        <f aca="false">IF($B384&gt;Input!$G$28,0,(-1)*($E384+$H384+$I384)*(Input!$C$9/100))</f>
        <v>0</v>
      </c>
      <c r="K384" s="69" t="n">
        <f aca="false">IF($B384&gt;Input!$G$28,0,(-1)*($E384+$H384+$I384)*(Input!$C$10/100))</f>
        <v>0</v>
      </c>
      <c r="L384" s="69" t="n">
        <f aca="false">$E384+$F384+$G384+$H384+$I384+$J384+$K384</f>
        <v>-853.586032892865</v>
      </c>
    </row>
    <row r="385" customFormat="false" ht="12.8" hidden="false" customHeight="false" outlineLevel="0" collapsed="false">
      <c r="A385" s="67" t="n">
        <v>381</v>
      </c>
      <c r="B385" s="68" t="n">
        <f aca="false">EOMONTH(Input!$C$7,A385)</f>
        <v>54513</v>
      </c>
      <c r="C385" s="67" t="n">
        <f aca="false">DATEDIF(Input!$G$23,$B385,"Y")</f>
        <v>70</v>
      </c>
      <c r="E385" s="69" t="n">
        <f aca="false">IF($B385&gt;Input!$G$28,0,Input!$G$24*(1+Input!$G$26/100)^(DATEDIF(Input!$C$7,$B385,"Y")))</f>
        <v>0</v>
      </c>
      <c r="F385" s="69" t="n">
        <f aca="false">-1*($E385*(Input!$C$11/100))</f>
        <v>-0</v>
      </c>
      <c r="G385" s="69" t="n">
        <f aca="false">-1*($E385*(Input!$C$12/100))</f>
        <v>-0</v>
      </c>
      <c r="H385" s="69" t="n">
        <f aca="false">IF($B385&gt;Input!$G$28,2*(Input!$G$27*(1+Input!$C$14/100)^(DATEDIF(Input!$C$7,$B385,"Y"))),(Input!$G$27*(1+Input!$C$14/100)^(DATEDIF(Input!$C$7,$B385,"Y"))))</f>
        <v>-853.586032892865</v>
      </c>
      <c r="I385" s="69" t="n">
        <f aca="false">IF($B385&gt;Input!$G$28,0,IF($E385*(Input!$G$32/100)&gt;(Input!$C$13/12),-1*(Input!$C$13/12),-1*$E385*(Input!$G$32/100)))</f>
        <v>0</v>
      </c>
      <c r="J385" s="69" t="n">
        <f aca="false">IF($B385&gt;Input!$G$28,0,(-1)*($E385+$H385+$I385)*(Input!$C$9/100))</f>
        <v>0</v>
      </c>
      <c r="K385" s="69" t="n">
        <f aca="false">IF($B385&gt;Input!$G$28,0,(-1)*($E385+$H385+$I385)*(Input!$C$10/100))</f>
        <v>0</v>
      </c>
      <c r="L385" s="69" t="n">
        <f aca="false">$E385+$F385+$G385+$H385+$I385+$J385+$K385</f>
        <v>-853.586032892865</v>
      </c>
    </row>
    <row r="386" customFormat="false" ht="12.8" hidden="false" customHeight="false" outlineLevel="0" collapsed="false">
      <c r="A386" s="67" t="n">
        <v>382</v>
      </c>
      <c r="B386" s="68" t="n">
        <f aca="false">EOMONTH(Input!$C$7,A386)</f>
        <v>54543</v>
      </c>
      <c r="C386" s="67" t="n">
        <f aca="false">DATEDIF(Input!$G$23,$B386,"Y")</f>
        <v>70</v>
      </c>
      <c r="E386" s="69" t="n">
        <f aca="false">IF($B386&gt;Input!$G$28,0,Input!$G$24*(1+Input!$G$26/100)^(DATEDIF(Input!$C$7,$B386,"Y")))</f>
        <v>0</v>
      </c>
      <c r="F386" s="69" t="n">
        <f aca="false">-1*($E386*(Input!$C$11/100))</f>
        <v>-0</v>
      </c>
      <c r="G386" s="69" t="n">
        <f aca="false">-1*($E386*(Input!$C$12/100))</f>
        <v>-0</v>
      </c>
      <c r="H386" s="69" t="n">
        <f aca="false">IF($B386&gt;Input!$G$28,2*(Input!$G$27*(1+Input!$C$14/100)^(DATEDIF(Input!$C$7,$B386,"Y"))),(Input!$G$27*(1+Input!$C$14/100)^(DATEDIF(Input!$C$7,$B386,"Y"))))</f>
        <v>-853.586032892865</v>
      </c>
      <c r="I386" s="69" t="n">
        <f aca="false">IF($B386&gt;Input!$G$28,0,IF($E386*(Input!$G$32/100)&gt;(Input!$C$13/12),-1*(Input!$C$13/12),-1*$E386*(Input!$G$32/100)))</f>
        <v>0</v>
      </c>
      <c r="J386" s="69" t="n">
        <f aca="false">IF($B386&gt;Input!$G$28,0,(-1)*($E386+$H386+$I386)*(Input!$C$9/100))</f>
        <v>0</v>
      </c>
      <c r="K386" s="69" t="n">
        <f aca="false">IF($B386&gt;Input!$G$28,0,(-1)*($E386+$H386+$I386)*(Input!$C$10/100))</f>
        <v>0</v>
      </c>
      <c r="L386" s="69" t="n">
        <f aca="false">$E386+$F386+$G386+$H386+$I386+$J386+$K386</f>
        <v>-853.586032892865</v>
      </c>
    </row>
    <row r="387" customFormat="false" ht="12.8" hidden="false" customHeight="false" outlineLevel="0" collapsed="false">
      <c r="A387" s="67" t="n">
        <v>383</v>
      </c>
      <c r="B387" s="68" t="n">
        <f aca="false">EOMONTH(Input!$C$7,A387)</f>
        <v>54574</v>
      </c>
      <c r="C387" s="67" t="n">
        <f aca="false">DATEDIF(Input!$G$23,$B387,"Y")</f>
        <v>70</v>
      </c>
      <c r="E387" s="69" t="n">
        <f aca="false">IF($B387&gt;Input!$G$28,0,Input!$G$24*(1+Input!$G$26/100)^(DATEDIF(Input!$C$7,$B387,"Y")))</f>
        <v>0</v>
      </c>
      <c r="F387" s="69" t="n">
        <f aca="false">-1*($E387*(Input!$C$11/100))</f>
        <v>-0</v>
      </c>
      <c r="G387" s="69" t="n">
        <f aca="false">-1*($E387*(Input!$C$12/100))</f>
        <v>-0</v>
      </c>
      <c r="H387" s="69" t="n">
        <f aca="false">IF($B387&gt;Input!$G$28,2*(Input!$G$27*(1+Input!$C$14/100)^(DATEDIF(Input!$C$7,$B387,"Y"))),(Input!$G$27*(1+Input!$C$14/100)^(DATEDIF(Input!$C$7,$B387,"Y"))))</f>
        <v>-853.586032892865</v>
      </c>
      <c r="I387" s="69" t="n">
        <f aca="false">IF($B387&gt;Input!$G$28,0,IF($E387*(Input!$G$32/100)&gt;(Input!$C$13/12),-1*(Input!$C$13/12),-1*$E387*(Input!$G$32/100)))</f>
        <v>0</v>
      </c>
      <c r="J387" s="69" t="n">
        <f aca="false">IF($B387&gt;Input!$G$28,0,(-1)*($E387+$H387+$I387)*(Input!$C$9/100))</f>
        <v>0</v>
      </c>
      <c r="K387" s="69" t="n">
        <f aca="false">IF($B387&gt;Input!$G$28,0,(-1)*($E387+$H387+$I387)*(Input!$C$10/100))</f>
        <v>0</v>
      </c>
      <c r="L387" s="69" t="n">
        <f aca="false">$E387+$F387+$G387+$H387+$I387+$J387+$K387</f>
        <v>-853.586032892865</v>
      </c>
    </row>
    <row r="388" customFormat="false" ht="12.8" hidden="false" customHeight="false" outlineLevel="0" collapsed="false">
      <c r="A388" s="67" t="n">
        <v>384</v>
      </c>
      <c r="B388" s="68" t="n">
        <f aca="false">EOMONTH(Input!$C$7,A388)</f>
        <v>54604</v>
      </c>
      <c r="C388" s="67" t="n">
        <f aca="false">DATEDIF(Input!$G$23,$B388,"Y")</f>
        <v>70</v>
      </c>
      <c r="E388" s="69" t="n">
        <f aca="false">IF($B388&gt;Input!$G$28,0,Input!$G$24*(1+Input!$G$26/100)^(DATEDIF(Input!$C$7,$B388,"Y")))</f>
        <v>0</v>
      </c>
      <c r="F388" s="69" t="n">
        <f aca="false">-1*($E388*(Input!$C$11/100))</f>
        <v>-0</v>
      </c>
      <c r="G388" s="69" t="n">
        <f aca="false">-1*($E388*(Input!$C$12/100))</f>
        <v>-0</v>
      </c>
      <c r="H388" s="69" t="n">
        <f aca="false">IF($B388&gt;Input!$G$28,2*(Input!$G$27*(1+Input!$C$14/100)^(DATEDIF(Input!$C$7,$B388,"Y"))),(Input!$G$27*(1+Input!$C$14/100)^(DATEDIF(Input!$C$7,$B388,"Y"))))</f>
        <v>-870.657753550722</v>
      </c>
      <c r="I388" s="69" t="n">
        <f aca="false">IF($B388&gt;Input!$G$28,0,IF($E388*(Input!$G$32/100)&gt;(Input!$C$13/12),-1*(Input!$C$13/12),-1*$E388*(Input!$G$32/100)))</f>
        <v>0</v>
      </c>
      <c r="J388" s="69" t="n">
        <f aca="false">IF($B388&gt;Input!$G$28,0,(-1)*($E388+$H388+$I388)*(Input!$C$9/100))</f>
        <v>0</v>
      </c>
      <c r="K388" s="69" t="n">
        <f aca="false">IF($B388&gt;Input!$G$28,0,(-1)*($E388+$H388+$I388)*(Input!$C$10/100))</f>
        <v>0</v>
      </c>
      <c r="L388" s="69" t="n">
        <f aca="false">$E388+$F388+$G388+$H388+$I388+$J388+$K388</f>
        <v>-870.657753550722</v>
      </c>
    </row>
    <row r="389" customFormat="false" ht="12.8" hidden="false" customHeight="false" outlineLevel="0" collapsed="false">
      <c r="A389" s="67" t="n">
        <v>385</v>
      </c>
      <c r="B389" s="68" t="n">
        <f aca="false">EOMONTH(Input!$C$7,A389)</f>
        <v>54635</v>
      </c>
      <c r="C389" s="67" t="n">
        <f aca="false">DATEDIF(Input!$G$23,$B389,"Y")</f>
        <v>70</v>
      </c>
      <c r="E389" s="69" t="n">
        <f aca="false">IF($B389&gt;Input!$G$28,0,Input!$G$24*(1+Input!$G$26/100)^(DATEDIF(Input!$C$7,$B389,"Y")))</f>
        <v>0</v>
      </c>
      <c r="F389" s="69" t="n">
        <f aca="false">-1*($E389*(Input!$C$11/100))</f>
        <v>-0</v>
      </c>
      <c r="G389" s="69" t="n">
        <f aca="false">-1*($E389*(Input!$C$12/100))</f>
        <v>-0</v>
      </c>
      <c r="H389" s="69" t="n">
        <f aca="false">IF($B389&gt;Input!$G$28,2*(Input!$G$27*(1+Input!$C$14/100)^(DATEDIF(Input!$C$7,$B389,"Y"))),(Input!$G$27*(1+Input!$C$14/100)^(DATEDIF(Input!$C$7,$B389,"Y"))))</f>
        <v>-870.657753550722</v>
      </c>
      <c r="I389" s="69" t="n">
        <f aca="false">IF($B389&gt;Input!$G$28,0,IF($E389*(Input!$G$32/100)&gt;(Input!$C$13/12),-1*(Input!$C$13/12),-1*$E389*(Input!$G$32/100)))</f>
        <v>0</v>
      </c>
      <c r="J389" s="69" t="n">
        <f aca="false">IF($B389&gt;Input!$G$28,0,(-1)*($E389+$H389+$I389)*(Input!$C$9/100))</f>
        <v>0</v>
      </c>
      <c r="K389" s="69" t="n">
        <f aca="false">IF($B389&gt;Input!$G$28,0,(-1)*($E389+$H389+$I389)*(Input!$C$10/100))</f>
        <v>0</v>
      </c>
      <c r="L389" s="69" t="n">
        <f aca="false">$E389+$F389+$G389+$H389+$I389+$J389+$K389</f>
        <v>-870.657753550722</v>
      </c>
    </row>
    <row r="390" customFormat="false" ht="12.8" hidden="false" customHeight="false" outlineLevel="0" collapsed="false">
      <c r="A390" s="67" t="n">
        <v>386</v>
      </c>
      <c r="B390" s="68" t="n">
        <f aca="false">EOMONTH(Input!$C$7,A390)</f>
        <v>54666</v>
      </c>
      <c r="C390" s="67" t="n">
        <f aca="false">DATEDIF(Input!$G$23,$B390,"Y")</f>
        <v>70</v>
      </c>
      <c r="E390" s="69" t="n">
        <f aca="false">IF($B390&gt;Input!$G$28,0,Input!$G$24*(1+Input!$G$26/100)^(DATEDIF(Input!$C$7,$B390,"Y")))</f>
        <v>0</v>
      </c>
      <c r="F390" s="69" t="n">
        <f aca="false">-1*($E390*(Input!$C$11/100))</f>
        <v>-0</v>
      </c>
      <c r="G390" s="69" t="n">
        <f aca="false">-1*($E390*(Input!$C$12/100))</f>
        <v>-0</v>
      </c>
      <c r="H390" s="69" t="n">
        <f aca="false">IF($B390&gt;Input!$G$28,2*(Input!$G$27*(1+Input!$C$14/100)^(DATEDIF(Input!$C$7,$B390,"Y"))),(Input!$G$27*(1+Input!$C$14/100)^(DATEDIF(Input!$C$7,$B390,"Y"))))</f>
        <v>-870.657753550722</v>
      </c>
      <c r="I390" s="69" t="n">
        <f aca="false">IF($B390&gt;Input!$G$28,0,IF($E390*(Input!$G$32/100)&gt;(Input!$C$13/12),-1*(Input!$C$13/12),-1*$E390*(Input!$G$32/100)))</f>
        <v>0</v>
      </c>
      <c r="J390" s="69" t="n">
        <f aca="false">IF($B390&gt;Input!$G$28,0,(-1)*($E390+$H390+$I390)*(Input!$C$9/100))</f>
        <v>0</v>
      </c>
      <c r="K390" s="69" t="n">
        <f aca="false">IF($B390&gt;Input!$G$28,0,(-1)*($E390+$H390+$I390)*(Input!$C$10/100))</f>
        <v>0</v>
      </c>
      <c r="L390" s="69" t="n">
        <f aca="false">$E390+$F390+$G390+$H390+$I390+$J390+$K390</f>
        <v>-870.657753550722</v>
      </c>
    </row>
    <row r="391" customFormat="false" ht="12.8" hidden="false" customHeight="false" outlineLevel="0" collapsed="false">
      <c r="A391" s="67" t="n">
        <v>387</v>
      </c>
      <c r="B391" s="68" t="n">
        <f aca="false">EOMONTH(Input!$C$7,A391)</f>
        <v>54696</v>
      </c>
      <c r="C391" s="67" t="n">
        <f aca="false">DATEDIF(Input!$G$23,$B391,"Y")</f>
        <v>70</v>
      </c>
      <c r="E391" s="69" t="n">
        <f aca="false">IF($B391&gt;Input!$G$28,0,Input!$G$24*(1+Input!$G$26/100)^(DATEDIF(Input!$C$7,$B391,"Y")))</f>
        <v>0</v>
      </c>
      <c r="F391" s="69" t="n">
        <f aca="false">-1*($E391*(Input!$C$11/100))</f>
        <v>-0</v>
      </c>
      <c r="G391" s="69" t="n">
        <f aca="false">-1*($E391*(Input!$C$12/100))</f>
        <v>-0</v>
      </c>
      <c r="H391" s="69" t="n">
        <f aca="false">IF($B391&gt;Input!$G$28,2*(Input!$G$27*(1+Input!$C$14/100)^(DATEDIF(Input!$C$7,$B391,"Y"))),(Input!$G$27*(1+Input!$C$14/100)^(DATEDIF(Input!$C$7,$B391,"Y"))))</f>
        <v>-870.657753550722</v>
      </c>
      <c r="I391" s="69" t="n">
        <f aca="false">IF($B391&gt;Input!$G$28,0,IF($E391*(Input!$G$32/100)&gt;(Input!$C$13/12),-1*(Input!$C$13/12),-1*$E391*(Input!$G$32/100)))</f>
        <v>0</v>
      </c>
      <c r="J391" s="69" t="n">
        <f aca="false">IF($B391&gt;Input!$G$28,0,(-1)*($E391+$H391+$I391)*(Input!$C$9/100))</f>
        <v>0</v>
      </c>
      <c r="K391" s="69" t="n">
        <f aca="false">IF($B391&gt;Input!$G$28,0,(-1)*($E391+$H391+$I391)*(Input!$C$10/100))</f>
        <v>0</v>
      </c>
      <c r="L391" s="69" t="n">
        <f aca="false">$E391+$F391+$G391+$H391+$I391+$J391+$K391</f>
        <v>-870.657753550722</v>
      </c>
    </row>
    <row r="392" customFormat="false" ht="12.8" hidden="false" customHeight="false" outlineLevel="0" collapsed="false">
      <c r="A392" s="67" t="n">
        <v>388</v>
      </c>
      <c r="B392" s="68" t="n">
        <f aca="false">EOMONTH(Input!$C$7,A392)</f>
        <v>54727</v>
      </c>
      <c r="C392" s="67" t="n">
        <f aca="false">DATEDIF(Input!$G$23,$B392,"Y")</f>
        <v>71</v>
      </c>
      <c r="E392" s="69" t="n">
        <f aca="false">IF($B392&gt;Input!$G$28,0,Input!$G$24*(1+Input!$G$26/100)^(DATEDIF(Input!$C$7,$B392,"Y")))</f>
        <v>0</v>
      </c>
      <c r="F392" s="69" t="n">
        <f aca="false">-1*($E392*(Input!$C$11/100))</f>
        <v>-0</v>
      </c>
      <c r="G392" s="69" t="n">
        <f aca="false">-1*($E392*(Input!$C$12/100))</f>
        <v>-0</v>
      </c>
      <c r="H392" s="69" t="n">
        <f aca="false">IF($B392&gt;Input!$G$28,2*(Input!$G$27*(1+Input!$C$14/100)^(DATEDIF(Input!$C$7,$B392,"Y"))),(Input!$G$27*(1+Input!$C$14/100)^(DATEDIF(Input!$C$7,$B392,"Y"))))</f>
        <v>-870.657753550722</v>
      </c>
      <c r="I392" s="69" t="n">
        <f aca="false">IF($B392&gt;Input!$G$28,0,IF($E392*(Input!$G$32/100)&gt;(Input!$C$13/12),-1*(Input!$C$13/12),-1*$E392*(Input!$G$32/100)))</f>
        <v>0</v>
      </c>
      <c r="J392" s="69" t="n">
        <f aca="false">IF($B392&gt;Input!$G$28,0,(-1)*($E392+$H392+$I392)*(Input!$C$9/100))</f>
        <v>0</v>
      </c>
      <c r="K392" s="69" t="n">
        <f aca="false">IF($B392&gt;Input!$G$28,0,(-1)*($E392+$H392+$I392)*(Input!$C$10/100))</f>
        <v>0</v>
      </c>
      <c r="L392" s="69" t="n">
        <f aca="false">$E392+$F392+$G392+$H392+$I392+$J392+$K392</f>
        <v>-870.657753550722</v>
      </c>
    </row>
    <row r="393" customFormat="false" ht="12.8" hidden="false" customHeight="false" outlineLevel="0" collapsed="false">
      <c r="A393" s="67" t="n">
        <v>389</v>
      </c>
      <c r="B393" s="68" t="n">
        <f aca="false">EOMONTH(Input!$C$7,A393)</f>
        <v>54757</v>
      </c>
      <c r="C393" s="67" t="n">
        <f aca="false">DATEDIF(Input!$G$23,$B393,"Y")</f>
        <v>71</v>
      </c>
      <c r="E393" s="69" t="n">
        <f aca="false">IF($B393&gt;Input!$G$28,0,Input!$G$24*(1+Input!$G$26/100)^(DATEDIF(Input!$C$7,$B393,"Y")))</f>
        <v>0</v>
      </c>
      <c r="F393" s="69" t="n">
        <f aca="false">-1*($E393*(Input!$C$11/100))</f>
        <v>-0</v>
      </c>
      <c r="G393" s="69" t="n">
        <f aca="false">-1*($E393*(Input!$C$12/100))</f>
        <v>-0</v>
      </c>
      <c r="H393" s="69" t="n">
        <f aca="false">IF($B393&gt;Input!$G$28,2*(Input!$G$27*(1+Input!$C$14/100)^(DATEDIF(Input!$C$7,$B393,"Y"))),(Input!$G$27*(1+Input!$C$14/100)^(DATEDIF(Input!$C$7,$B393,"Y"))))</f>
        <v>-870.657753550722</v>
      </c>
      <c r="I393" s="69" t="n">
        <f aca="false">IF($B393&gt;Input!$G$28,0,IF($E393*(Input!$G$32/100)&gt;(Input!$C$13/12),-1*(Input!$C$13/12),-1*$E393*(Input!$G$32/100)))</f>
        <v>0</v>
      </c>
      <c r="J393" s="69" t="n">
        <f aca="false">IF($B393&gt;Input!$G$28,0,(-1)*($E393+$H393+$I393)*(Input!$C$9/100))</f>
        <v>0</v>
      </c>
      <c r="K393" s="69" t="n">
        <f aca="false">IF($B393&gt;Input!$G$28,0,(-1)*($E393+$H393+$I393)*(Input!$C$10/100))</f>
        <v>0</v>
      </c>
      <c r="L393" s="69" t="n">
        <f aca="false">$E393+$F393+$G393+$H393+$I393+$J393+$K393</f>
        <v>-870.657753550722</v>
      </c>
    </row>
    <row r="394" customFormat="false" ht="12.8" hidden="false" customHeight="false" outlineLevel="0" collapsed="false">
      <c r="A394" s="67" t="n">
        <v>390</v>
      </c>
      <c r="B394" s="68" t="n">
        <f aca="false">EOMONTH(Input!$C$7,A394)</f>
        <v>54788</v>
      </c>
      <c r="C394" s="67" t="n">
        <f aca="false">DATEDIF(Input!$G$23,$B394,"Y")</f>
        <v>71</v>
      </c>
      <c r="E394" s="69" t="n">
        <f aca="false">IF($B394&gt;Input!$G$28,0,Input!$G$24*(1+Input!$G$26/100)^(DATEDIF(Input!$C$7,$B394,"Y")))</f>
        <v>0</v>
      </c>
      <c r="F394" s="69" t="n">
        <f aca="false">-1*($E394*(Input!$C$11/100))</f>
        <v>-0</v>
      </c>
      <c r="G394" s="69" t="n">
        <f aca="false">-1*($E394*(Input!$C$12/100))</f>
        <v>-0</v>
      </c>
      <c r="H394" s="69" t="n">
        <f aca="false">IF($B394&gt;Input!$G$28,2*(Input!$G$27*(1+Input!$C$14/100)^(DATEDIF(Input!$C$7,$B394,"Y"))),(Input!$G$27*(1+Input!$C$14/100)^(DATEDIF(Input!$C$7,$B394,"Y"))))</f>
        <v>-870.657753550722</v>
      </c>
      <c r="I394" s="69" t="n">
        <f aca="false">IF($B394&gt;Input!$G$28,0,IF($E394*(Input!$G$32/100)&gt;(Input!$C$13/12),-1*(Input!$C$13/12),-1*$E394*(Input!$G$32/100)))</f>
        <v>0</v>
      </c>
      <c r="J394" s="69" t="n">
        <f aca="false">IF($B394&gt;Input!$G$28,0,(-1)*($E394+$H394+$I394)*(Input!$C$9/100))</f>
        <v>0</v>
      </c>
      <c r="K394" s="69" t="n">
        <f aca="false">IF($B394&gt;Input!$G$28,0,(-1)*($E394+$H394+$I394)*(Input!$C$10/100))</f>
        <v>0</v>
      </c>
      <c r="L394" s="69" t="n">
        <f aca="false">$E394+$F394+$G394+$H394+$I394+$J394+$K394</f>
        <v>-870.657753550722</v>
      </c>
    </row>
    <row r="395" customFormat="false" ht="12.8" hidden="false" customHeight="false" outlineLevel="0" collapsed="false">
      <c r="A395" s="67" t="n">
        <v>391</v>
      </c>
      <c r="B395" s="68" t="n">
        <f aca="false">EOMONTH(Input!$C$7,A395)</f>
        <v>54819</v>
      </c>
      <c r="C395" s="67" t="n">
        <f aca="false">DATEDIF(Input!$G$23,$B395,"Y")</f>
        <v>71</v>
      </c>
      <c r="E395" s="69" t="n">
        <f aca="false">IF($B395&gt;Input!$G$28,0,Input!$G$24*(1+Input!$G$26/100)^(DATEDIF(Input!$C$7,$B395,"Y")))</f>
        <v>0</v>
      </c>
      <c r="F395" s="69" t="n">
        <f aca="false">-1*($E395*(Input!$C$11/100))</f>
        <v>-0</v>
      </c>
      <c r="G395" s="69" t="n">
        <f aca="false">-1*($E395*(Input!$C$12/100))</f>
        <v>-0</v>
      </c>
      <c r="H395" s="69" t="n">
        <f aca="false">IF($B395&gt;Input!$G$28,2*(Input!$G$27*(1+Input!$C$14/100)^(DATEDIF(Input!$C$7,$B395,"Y"))),(Input!$G$27*(1+Input!$C$14/100)^(DATEDIF(Input!$C$7,$B395,"Y"))))</f>
        <v>-870.657753550722</v>
      </c>
      <c r="I395" s="69" t="n">
        <f aca="false">IF($B395&gt;Input!$G$28,0,IF($E395*(Input!$G$32/100)&gt;(Input!$C$13/12),-1*(Input!$C$13/12),-1*$E395*(Input!$G$32/100)))</f>
        <v>0</v>
      </c>
      <c r="J395" s="69" t="n">
        <f aca="false">IF($B395&gt;Input!$G$28,0,(-1)*($E395+$H395+$I395)*(Input!$C$9/100))</f>
        <v>0</v>
      </c>
      <c r="K395" s="69" t="n">
        <f aca="false">IF($B395&gt;Input!$G$28,0,(-1)*($E395+$H395+$I395)*(Input!$C$10/100))</f>
        <v>0</v>
      </c>
      <c r="L395" s="69" t="n">
        <f aca="false">$E395+$F395+$G395+$H395+$I395+$J395+$K395</f>
        <v>-870.657753550722</v>
      </c>
    </row>
    <row r="396" customFormat="false" ht="12.8" hidden="false" customHeight="false" outlineLevel="0" collapsed="false">
      <c r="A396" s="67" t="n">
        <v>392</v>
      </c>
      <c r="B396" s="68" t="n">
        <f aca="false">EOMONTH(Input!$C$7,A396)</f>
        <v>54847</v>
      </c>
      <c r="C396" s="67" t="n">
        <f aca="false">DATEDIF(Input!$G$23,$B396,"Y")</f>
        <v>71</v>
      </c>
      <c r="E396" s="69" t="n">
        <f aca="false">IF($B396&gt;Input!$G$28,0,Input!$G$24*(1+Input!$G$26/100)^(DATEDIF(Input!$C$7,$B396,"Y")))</f>
        <v>0</v>
      </c>
      <c r="F396" s="69" t="n">
        <f aca="false">-1*($E396*(Input!$C$11/100))</f>
        <v>-0</v>
      </c>
      <c r="G396" s="69" t="n">
        <f aca="false">-1*($E396*(Input!$C$12/100))</f>
        <v>-0</v>
      </c>
      <c r="H396" s="69" t="n">
        <f aca="false">IF($B396&gt;Input!$G$28,2*(Input!$G$27*(1+Input!$C$14/100)^(DATEDIF(Input!$C$7,$B396,"Y"))),(Input!$G$27*(1+Input!$C$14/100)^(DATEDIF(Input!$C$7,$B396,"Y"))))</f>
        <v>-870.657753550722</v>
      </c>
      <c r="I396" s="69" t="n">
        <f aca="false">IF($B396&gt;Input!$G$28,0,IF($E396*(Input!$G$32/100)&gt;(Input!$C$13/12),-1*(Input!$C$13/12),-1*$E396*(Input!$G$32/100)))</f>
        <v>0</v>
      </c>
      <c r="J396" s="69" t="n">
        <f aca="false">IF($B396&gt;Input!$G$28,0,(-1)*($E396+$H396+$I396)*(Input!$C$9/100))</f>
        <v>0</v>
      </c>
      <c r="K396" s="69" t="n">
        <f aca="false">IF($B396&gt;Input!$G$28,0,(-1)*($E396+$H396+$I396)*(Input!$C$10/100))</f>
        <v>0</v>
      </c>
      <c r="L396" s="69" t="n">
        <f aca="false">$E396+$F396+$G396+$H396+$I396+$J396+$K396</f>
        <v>-870.657753550722</v>
      </c>
    </row>
    <row r="397" customFormat="false" ht="12.8" hidden="false" customHeight="false" outlineLevel="0" collapsed="false">
      <c r="A397" s="67" t="n">
        <v>393</v>
      </c>
      <c r="B397" s="68" t="n">
        <f aca="false">EOMONTH(Input!$C$7,A397)</f>
        <v>54878</v>
      </c>
      <c r="C397" s="67" t="n">
        <f aca="false">DATEDIF(Input!$G$23,$B397,"Y")</f>
        <v>71</v>
      </c>
      <c r="E397" s="69" t="n">
        <f aca="false">IF($B397&gt;Input!$G$28,0,Input!$G$24*(1+Input!$G$26/100)^(DATEDIF(Input!$C$7,$B397,"Y")))</f>
        <v>0</v>
      </c>
      <c r="F397" s="69" t="n">
        <f aca="false">-1*($E397*(Input!$C$11/100))</f>
        <v>-0</v>
      </c>
      <c r="G397" s="69" t="n">
        <f aca="false">-1*($E397*(Input!$C$12/100))</f>
        <v>-0</v>
      </c>
      <c r="H397" s="69" t="n">
        <f aca="false">IF($B397&gt;Input!$G$28,2*(Input!$G$27*(1+Input!$C$14/100)^(DATEDIF(Input!$C$7,$B397,"Y"))),(Input!$G$27*(1+Input!$C$14/100)^(DATEDIF(Input!$C$7,$B397,"Y"))))</f>
        <v>-870.657753550722</v>
      </c>
      <c r="I397" s="69" t="n">
        <f aca="false">IF($B397&gt;Input!$G$28,0,IF($E397*(Input!$G$32/100)&gt;(Input!$C$13/12),-1*(Input!$C$13/12),-1*$E397*(Input!$G$32/100)))</f>
        <v>0</v>
      </c>
      <c r="J397" s="69" t="n">
        <f aca="false">IF($B397&gt;Input!$G$28,0,(-1)*($E397+$H397+$I397)*(Input!$C$9/100))</f>
        <v>0</v>
      </c>
      <c r="K397" s="69" t="n">
        <f aca="false">IF($B397&gt;Input!$G$28,0,(-1)*($E397+$H397+$I397)*(Input!$C$10/100))</f>
        <v>0</v>
      </c>
      <c r="L397" s="69" t="n">
        <f aca="false">$E397+$F397+$G397+$H397+$I397+$J397+$K397</f>
        <v>-870.657753550722</v>
      </c>
    </row>
    <row r="398" customFormat="false" ht="12.8" hidden="false" customHeight="false" outlineLevel="0" collapsed="false">
      <c r="A398" s="67" t="n">
        <v>394</v>
      </c>
      <c r="B398" s="68" t="n">
        <f aca="false">EOMONTH(Input!$C$7,A398)</f>
        <v>54908</v>
      </c>
      <c r="C398" s="67" t="n">
        <f aca="false">DATEDIF(Input!$G$23,$B398,"Y")</f>
        <v>71</v>
      </c>
      <c r="E398" s="69" t="n">
        <f aca="false">IF($B398&gt;Input!$G$28,0,Input!$G$24*(1+Input!$G$26/100)^(DATEDIF(Input!$C$7,$B398,"Y")))</f>
        <v>0</v>
      </c>
      <c r="F398" s="69" t="n">
        <f aca="false">-1*($E398*(Input!$C$11/100))</f>
        <v>-0</v>
      </c>
      <c r="G398" s="69" t="n">
        <f aca="false">-1*($E398*(Input!$C$12/100))</f>
        <v>-0</v>
      </c>
      <c r="H398" s="69" t="n">
        <f aca="false">IF($B398&gt;Input!$G$28,2*(Input!$G$27*(1+Input!$C$14/100)^(DATEDIF(Input!$C$7,$B398,"Y"))),(Input!$G$27*(1+Input!$C$14/100)^(DATEDIF(Input!$C$7,$B398,"Y"))))</f>
        <v>-870.657753550722</v>
      </c>
      <c r="I398" s="69" t="n">
        <f aca="false">IF($B398&gt;Input!$G$28,0,IF($E398*(Input!$G$32/100)&gt;(Input!$C$13/12),-1*(Input!$C$13/12),-1*$E398*(Input!$G$32/100)))</f>
        <v>0</v>
      </c>
      <c r="J398" s="69" t="n">
        <f aca="false">IF($B398&gt;Input!$G$28,0,(-1)*($E398+$H398+$I398)*(Input!$C$9/100))</f>
        <v>0</v>
      </c>
      <c r="K398" s="69" t="n">
        <f aca="false">IF($B398&gt;Input!$G$28,0,(-1)*($E398+$H398+$I398)*(Input!$C$10/100))</f>
        <v>0</v>
      </c>
      <c r="L398" s="69" t="n">
        <f aca="false">$E398+$F398+$G398+$H398+$I398+$J398+$K398</f>
        <v>-870.657753550722</v>
      </c>
    </row>
    <row r="399" customFormat="false" ht="12.8" hidden="false" customHeight="false" outlineLevel="0" collapsed="false">
      <c r="A399" s="67" t="n">
        <v>395</v>
      </c>
      <c r="B399" s="68" t="n">
        <f aca="false">EOMONTH(Input!$C$7,A399)</f>
        <v>54939</v>
      </c>
      <c r="C399" s="67" t="n">
        <f aca="false">DATEDIF(Input!$G$23,$B399,"Y")</f>
        <v>71</v>
      </c>
      <c r="E399" s="69" t="n">
        <f aca="false">IF($B399&gt;Input!$G$28,0,Input!$G$24*(1+Input!$G$26/100)^(DATEDIF(Input!$C$7,$B399,"Y")))</f>
        <v>0</v>
      </c>
      <c r="F399" s="69" t="n">
        <f aca="false">-1*($E399*(Input!$C$11/100))</f>
        <v>-0</v>
      </c>
      <c r="G399" s="69" t="n">
        <f aca="false">-1*($E399*(Input!$C$12/100))</f>
        <v>-0</v>
      </c>
      <c r="H399" s="69" t="n">
        <f aca="false">IF($B399&gt;Input!$G$28,2*(Input!$G$27*(1+Input!$C$14/100)^(DATEDIF(Input!$C$7,$B399,"Y"))),(Input!$G$27*(1+Input!$C$14/100)^(DATEDIF(Input!$C$7,$B399,"Y"))))</f>
        <v>-870.657753550722</v>
      </c>
      <c r="I399" s="69" t="n">
        <f aca="false">IF($B399&gt;Input!$G$28,0,IF($E399*(Input!$G$32/100)&gt;(Input!$C$13/12),-1*(Input!$C$13/12),-1*$E399*(Input!$G$32/100)))</f>
        <v>0</v>
      </c>
      <c r="J399" s="69" t="n">
        <f aca="false">IF($B399&gt;Input!$G$28,0,(-1)*($E399+$H399+$I399)*(Input!$C$9/100))</f>
        <v>0</v>
      </c>
      <c r="K399" s="69" t="n">
        <f aca="false">IF($B399&gt;Input!$G$28,0,(-1)*($E399+$H399+$I399)*(Input!$C$10/100))</f>
        <v>0</v>
      </c>
      <c r="L399" s="69" t="n">
        <f aca="false">$E399+$F399+$G399+$H399+$I399+$J399+$K399</f>
        <v>-870.657753550722</v>
      </c>
    </row>
    <row r="400" customFormat="false" ht="12.8" hidden="false" customHeight="false" outlineLevel="0" collapsed="false">
      <c r="A400" s="67" t="n">
        <v>396</v>
      </c>
      <c r="B400" s="68" t="n">
        <f aca="false">EOMONTH(Input!$C$7,A400)</f>
        <v>54969</v>
      </c>
      <c r="C400" s="67" t="n">
        <f aca="false">DATEDIF(Input!$G$23,$B400,"Y")</f>
        <v>71</v>
      </c>
      <c r="E400" s="69" t="n">
        <f aca="false">IF($B400&gt;Input!$G$28,0,Input!$G$24*(1+Input!$G$26/100)^(DATEDIF(Input!$C$7,$B400,"Y")))</f>
        <v>0</v>
      </c>
      <c r="F400" s="69" t="n">
        <f aca="false">-1*($E400*(Input!$C$11/100))</f>
        <v>-0</v>
      </c>
      <c r="G400" s="69" t="n">
        <f aca="false">-1*($E400*(Input!$C$12/100))</f>
        <v>-0</v>
      </c>
      <c r="H400" s="69" t="n">
        <f aca="false">IF($B400&gt;Input!$G$28,2*(Input!$G$27*(1+Input!$C$14/100)^(DATEDIF(Input!$C$7,$B400,"Y"))),(Input!$G$27*(1+Input!$C$14/100)^(DATEDIF(Input!$C$7,$B400,"Y"))))</f>
        <v>-888.070908621737</v>
      </c>
      <c r="I400" s="69" t="n">
        <f aca="false">IF($B400&gt;Input!$G$28,0,IF($E400*(Input!$G$32/100)&gt;(Input!$C$13/12),-1*(Input!$C$13/12),-1*$E400*(Input!$G$32/100)))</f>
        <v>0</v>
      </c>
      <c r="J400" s="69" t="n">
        <f aca="false">IF($B400&gt;Input!$G$28,0,(-1)*($E400+$H400+$I400)*(Input!$C$9/100))</f>
        <v>0</v>
      </c>
      <c r="K400" s="69" t="n">
        <f aca="false">IF($B400&gt;Input!$G$28,0,(-1)*($E400+$H400+$I400)*(Input!$C$10/100))</f>
        <v>0</v>
      </c>
      <c r="L400" s="69" t="n">
        <f aca="false">$E400+$F400+$G400+$H400+$I400+$J400+$K400</f>
        <v>-888.070908621737</v>
      </c>
    </row>
    <row r="401" customFormat="false" ht="12.8" hidden="false" customHeight="false" outlineLevel="0" collapsed="false">
      <c r="A401" s="67" t="n">
        <v>397</v>
      </c>
      <c r="B401" s="68" t="n">
        <f aca="false">EOMONTH(Input!$C$7,A401)</f>
        <v>55000</v>
      </c>
      <c r="C401" s="67" t="n">
        <f aca="false">DATEDIF(Input!$G$23,$B401,"Y")</f>
        <v>71</v>
      </c>
      <c r="E401" s="69" t="n">
        <f aca="false">IF($B401&gt;Input!$G$28,0,Input!$G$24*(1+Input!$G$26/100)^(DATEDIF(Input!$C$7,$B401,"Y")))</f>
        <v>0</v>
      </c>
      <c r="F401" s="69" t="n">
        <f aca="false">-1*($E401*(Input!$C$11/100))</f>
        <v>-0</v>
      </c>
      <c r="G401" s="69" t="n">
        <f aca="false">-1*($E401*(Input!$C$12/100))</f>
        <v>-0</v>
      </c>
      <c r="H401" s="69" t="n">
        <f aca="false">IF($B401&gt;Input!$G$28,2*(Input!$G$27*(1+Input!$C$14/100)^(DATEDIF(Input!$C$7,$B401,"Y"))),(Input!$G$27*(1+Input!$C$14/100)^(DATEDIF(Input!$C$7,$B401,"Y"))))</f>
        <v>-888.070908621737</v>
      </c>
      <c r="I401" s="69" t="n">
        <f aca="false">IF($B401&gt;Input!$G$28,0,IF($E401*(Input!$G$32/100)&gt;(Input!$C$13/12),-1*(Input!$C$13/12),-1*$E401*(Input!$G$32/100)))</f>
        <v>0</v>
      </c>
      <c r="J401" s="69" t="n">
        <f aca="false">IF($B401&gt;Input!$G$28,0,(-1)*($E401+$H401+$I401)*(Input!$C$9/100))</f>
        <v>0</v>
      </c>
      <c r="K401" s="69" t="n">
        <f aca="false">IF($B401&gt;Input!$G$28,0,(-1)*($E401+$H401+$I401)*(Input!$C$10/100))</f>
        <v>0</v>
      </c>
      <c r="L401" s="69" t="n">
        <f aca="false">$E401+$F401+$G401+$H401+$I401+$J401+$K401</f>
        <v>-888.070908621737</v>
      </c>
    </row>
    <row r="402" customFormat="false" ht="12.8" hidden="false" customHeight="false" outlineLevel="0" collapsed="false">
      <c r="A402" s="67" t="n">
        <v>398</v>
      </c>
      <c r="B402" s="68" t="n">
        <f aca="false">EOMONTH(Input!$C$7,A402)</f>
        <v>55031</v>
      </c>
      <c r="C402" s="67" t="n">
        <f aca="false">DATEDIF(Input!$G$23,$B402,"Y")</f>
        <v>71</v>
      </c>
      <c r="E402" s="69" t="n">
        <f aca="false">IF($B402&gt;Input!$G$28,0,Input!$G$24*(1+Input!$G$26/100)^(DATEDIF(Input!$C$7,$B402,"Y")))</f>
        <v>0</v>
      </c>
      <c r="F402" s="69" t="n">
        <f aca="false">-1*($E402*(Input!$C$11/100))</f>
        <v>-0</v>
      </c>
      <c r="G402" s="69" t="n">
        <f aca="false">-1*($E402*(Input!$C$12/100))</f>
        <v>-0</v>
      </c>
      <c r="H402" s="69" t="n">
        <f aca="false">IF($B402&gt;Input!$G$28,2*(Input!$G$27*(1+Input!$C$14/100)^(DATEDIF(Input!$C$7,$B402,"Y"))),(Input!$G$27*(1+Input!$C$14/100)^(DATEDIF(Input!$C$7,$B402,"Y"))))</f>
        <v>-888.070908621737</v>
      </c>
      <c r="I402" s="69" t="n">
        <f aca="false">IF($B402&gt;Input!$G$28,0,IF($E402*(Input!$G$32/100)&gt;(Input!$C$13/12),-1*(Input!$C$13/12),-1*$E402*(Input!$G$32/100)))</f>
        <v>0</v>
      </c>
      <c r="J402" s="69" t="n">
        <f aca="false">IF($B402&gt;Input!$G$28,0,(-1)*($E402+$H402+$I402)*(Input!$C$9/100))</f>
        <v>0</v>
      </c>
      <c r="K402" s="69" t="n">
        <f aca="false">IF($B402&gt;Input!$G$28,0,(-1)*($E402+$H402+$I402)*(Input!$C$10/100))</f>
        <v>0</v>
      </c>
      <c r="L402" s="69" t="n">
        <f aca="false">$E402+$F402+$G402+$H402+$I402+$J402+$K402</f>
        <v>-888.070908621737</v>
      </c>
    </row>
    <row r="403" customFormat="false" ht="12.8" hidden="false" customHeight="false" outlineLevel="0" collapsed="false">
      <c r="A403" s="67" t="n">
        <v>399</v>
      </c>
      <c r="B403" s="68" t="n">
        <f aca="false">EOMONTH(Input!$C$7,A403)</f>
        <v>55061</v>
      </c>
      <c r="C403" s="67" t="n">
        <f aca="false">DATEDIF(Input!$G$23,$B403,"Y")</f>
        <v>71</v>
      </c>
      <c r="E403" s="69" t="n">
        <f aca="false">IF($B403&gt;Input!$G$28,0,Input!$G$24*(1+Input!$G$26/100)^(DATEDIF(Input!$C$7,$B403,"Y")))</f>
        <v>0</v>
      </c>
      <c r="F403" s="69" t="n">
        <f aca="false">-1*($E403*(Input!$C$11/100))</f>
        <v>-0</v>
      </c>
      <c r="G403" s="69" t="n">
        <f aca="false">-1*($E403*(Input!$C$12/100))</f>
        <v>-0</v>
      </c>
      <c r="H403" s="69" t="n">
        <f aca="false">IF($B403&gt;Input!$G$28,2*(Input!$G$27*(1+Input!$C$14/100)^(DATEDIF(Input!$C$7,$B403,"Y"))),(Input!$G$27*(1+Input!$C$14/100)^(DATEDIF(Input!$C$7,$B403,"Y"))))</f>
        <v>-888.070908621737</v>
      </c>
      <c r="I403" s="69" t="n">
        <f aca="false">IF($B403&gt;Input!$G$28,0,IF($E403*(Input!$G$32/100)&gt;(Input!$C$13/12),-1*(Input!$C$13/12),-1*$E403*(Input!$G$32/100)))</f>
        <v>0</v>
      </c>
      <c r="J403" s="69" t="n">
        <f aca="false">IF($B403&gt;Input!$G$28,0,(-1)*($E403+$H403+$I403)*(Input!$C$9/100))</f>
        <v>0</v>
      </c>
      <c r="K403" s="69" t="n">
        <f aca="false">IF($B403&gt;Input!$G$28,0,(-1)*($E403+$H403+$I403)*(Input!$C$10/100))</f>
        <v>0</v>
      </c>
      <c r="L403" s="69" t="n">
        <f aca="false">$E403+$F403+$G403+$H403+$I403+$J403+$K403</f>
        <v>-888.070908621737</v>
      </c>
    </row>
    <row r="404" customFormat="false" ht="12.8" hidden="false" customHeight="false" outlineLevel="0" collapsed="false">
      <c r="A404" s="67" t="n">
        <v>400</v>
      </c>
      <c r="B404" s="68" t="n">
        <f aca="false">EOMONTH(Input!$C$7,A404)</f>
        <v>55092</v>
      </c>
      <c r="C404" s="67" t="n">
        <f aca="false">DATEDIF(Input!$G$23,$B404,"Y")</f>
        <v>72</v>
      </c>
      <c r="E404" s="69" t="n">
        <f aca="false">IF($B404&gt;Input!$G$28,0,Input!$G$24*(1+Input!$G$26/100)^(DATEDIF(Input!$C$7,$B404,"Y")))</f>
        <v>0</v>
      </c>
      <c r="F404" s="69" t="n">
        <f aca="false">-1*($E404*(Input!$C$11/100))</f>
        <v>-0</v>
      </c>
      <c r="G404" s="69" t="n">
        <f aca="false">-1*($E404*(Input!$C$12/100))</f>
        <v>-0</v>
      </c>
      <c r="H404" s="69" t="n">
        <f aca="false">IF($B404&gt;Input!$G$28,2*(Input!$G$27*(1+Input!$C$14/100)^(DATEDIF(Input!$C$7,$B404,"Y"))),(Input!$G$27*(1+Input!$C$14/100)^(DATEDIF(Input!$C$7,$B404,"Y"))))</f>
        <v>-888.070908621737</v>
      </c>
      <c r="I404" s="69" t="n">
        <f aca="false">IF($B404&gt;Input!$G$28,0,IF($E404*(Input!$G$32/100)&gt;(Input!$C$13/12),-1*(Input!$C$13/12),-1*$E404*(Input!$G$32/100)))</f>
        <v>0</v>
      </c>
      <c r="J404" s="69" t="n">
        <f aca="false">IF($B404&gt;Input!$G$28,0,(-1)*($E404+$H404+$I404)*(Input!$C$9/100))</f>
        <v>0</v>
      </c>
      <c r="K404" s="69" t="n">
        <f aca="false">IF($B404&gt;Input!$G$28,0,(-1)*($E404+$H404+$I404)*(Input!$C$10/100))</f>
        <v>0</v>
      </c>
      <c r="L404" s="69" t="n">
        <f aca="false">$E404+$F404+$G404+$H404+$I404+$J404+$K404</f>
        <v>-888.070908621737</v>
      </c>
    </row>
    <row r="405" customFormat="false" ht="12.8" hidden="false" customHeight="false" outlineLevel="0" collapsed="false">
      <c r="A405" s="67" t="n">
        <v>401</v>
      </c>
      <c r="B405" s="68" t="n">
        <f aca="false">EOMONTH(Input!$C$7,A405)</f>
        <v>55122</v>
      </c>
      <c r="C405" s="67" t="n">
        <f aca="false">DATEDIF(Input!$G$23,$B405,"Y")</f>
        <v>72</v>
      </c>
      <c r="E405" s="69" t="n">
        <f aca="false">IF($B405&gt;Input!$G$28,0,Input!$G$24*(1+Input!$G$26/100)^(DATEDIF(Input!$C$7,$B405,"Y")))</f>
        <v>0</v>
      </c>
      <c r="F405" s="69" t="n">
        <f aca="false">-1*($E405*(Input!$C$11/100))</f>
        <v>-0</v>
      </c>
      <c r="G405" s="69" t="n">
        <f aca="false">-1*($E405*(Input!$C$12/100))</f>
        <v>-0</v>
      </c>
      <c r="H405" s="69" t="n">
        <f aca="false">IF($B405&gt;Input!$G$28,2*(Input!$G$27*(1+Input!$C$14/100)^(DATEDIF(Input!$C$7,$B405,"Y"))),(Input!$G$27*(1+Input!$C$14/100)^(DATEDIF(Input!$C$7,$B405,"Y"))))</f>
        <v>-888.070908621737</v>
      </c>
      <c r="I405" s="69" t="n">
        <f aca="false">IF($B405&gt;Input!$G$28,0,IF($E405*(Input!$G$32/100)&gt;(Input!$C$13/12),-1*(Input!$C$13/12),-1*$E405*(Input!$G$32/100)))</f>
        <v>0</v>
      </c>
      <c r="J405" s="69" t="n">
        <f aca="false">IF($B405&gt;Input!$G$28,0,(-1)*($E405+$H405+$I405)*(Input!$C$9/100))</f>
        <v>0</v>
      </c>
      <c r="K405" s="69" t="n">
        <f aca="false">IF($B405&gt;Input!$G$28,0,(-1)*($E405+$H405+$I405)*(Input!$C$10/100))</f>
        <v>0</v>
      </c>
      <c r="L405" s="69" t="n">
        <f aca="false">$E405+$F405+$G405+$H405+$I405+$J405+$K405</f>
        <v>-888.070908621737</v>
      </c>
    </row>
    <row r="406" customFormat="false" ht="12.8" hidden="false" customHeight="false" outlineLevel="0" collapsed="false">
      <c r="A406" s="67" t="n">
        <v>402</v>
      </c>
      <c r="B406" s="68" t="n">
        <f aca="false">EOMONTH(Input!$C$7,A406)</f>
        <v>55153</v>
      </c>
      <c r="C406" s="67" t="n">
        <f aca="false">DATEDIF(Input!$G$23,$B406,"Y")</f>
        <v>72</v>
      </c>
      <c r="E406" s="69" t="n">
        <f aca="false">IF($B406&gt;Input!$G$28,0,Input!$G$24*(1+Input!$G$26/100)^(DATEDIF(Input!$C$7,$B406,"Y")))</f>
        <v>0</v>
      </c>
      <c r="F406" s="69" t="n">
        <f aca="false">-1*($E406*(Input!$C$11/100))</f>
        <v>-0</v>
      </c>
      <c r="G406" s="69" t="n">
        <f aca="false">-1*($E406*(Input!$C$12/100))</f>
        <v>-0</v>
      </c>
      <c r="H406" s="69" t="n">
        <f aca="false">IF($B406&gt;Input!$G$28,2*(Input!$G$27*(1+Input!$C$14/100)^(DATEDIF(Input!$C$7,$B406,"Y"))),(Input!$G$27*(1+Input!$C$14/100)^(DATEDIF(Input!$C$7,$B406,"Y"))))</f>
        <v>-888.070908621737</v>
      </c>
      <c r="I406" s="69" t="n">
        <f aca="false">IF($B406&gt;Input!$G$28,0,IF($E406*(Input!$G$32/100)&gt;(Input!$C$13/12),-1*(Input!$C$13/12),-1*$E406*(Input!$G$32/100)))</f>
        <v>0</v>
      </c>
      <c r="J406" s="69" t="n">
        <f aca="false">IF($B406&gt;Input!$G$28,0,(-1)*($E406+$H406+$I406)*(Input!$C$9/100))</f>
        <v>0</v>
      </c>
      <c r="K406" s="69" t="n">
        <f aca="false">IF($B406&gt;Input!$G$28,0,(-1)*($E406+$H406+$I406)*(Input!$C$10/100))</f>
        <v>0</v>
      </c>
      <c r="L406" s="69" t="n">
        <f aca="false">$E406+$F406+$G406+$H406+$I406+$J406+$K406</f>
        <v>-888.070908621737</v>
      </c>
    </row>
    <row r="407" customFormat="false" ht="12.8" hidden="false" customHeight="false" outlineLevel="0" collapsed="false">
      <c r="A407" s="67" t="n">
        <v>403</v>
      </c>
      <c r="B407" s="68" t="n">
        <f aca="false">EOMONTH(Input!$C$7,A407)</f>
        <v>55184</v>
      </c>
      <c r="C407" s="67" t="n">
        <f aca="false">DATEDIF(Input!$G$23,$B407,"Y")</f>
        <v>72</v>
      </c>
      <c r="E407" s="69" t="n">
        <f aca="false">IF($B407&gt;Input!$G$28,0,Input!$G$24*(1+Input!$G$26/100)^(DATEDIF(Input!$C$7,$B407,"Y")))</f>
        <v>0</v>
      </c>
      <c r="F407" s="69" t="n">
        <f aca="false">-1*($E407*(Input!$C$11/100))</f>
        <v>-0</v>
      </c>
      <c r="G407" s="69" t="n">
        <f aca="false">-1*($E407*(Input!$C$12/100))</f>
        <v>-0</v>
      </c>
      <c r="H407" s="69" t="n">
        <f aca="false">IF($B407&gt;Input!$G$28,2*(Input!$G$27*(1+Input!$C$14/100)^(DATEDIF(Input!$C$7,$B407,"Y"))),(Input!$G$27*(1+Input!$C$14/100)^(DATEDIF(Input!$C$7,$B407,"Y"))))</f>
        <v>-888.070908621737</v>
      </c>
      <c r="I407" s="69" t="n">
        <f aca="false">IF($B407&gt;Input!$G$28,0,IF($E407*(Input!$G$32/100)&gt;(Input!$C$13/12),-1*(Input!$C$13/12),-1*$E407*(Input!$G$32/100)))</f>
        <v>0</v>
      </c>
      <c r="J407" s="69" t="n">
        <f aca="false">IF($B407&gt;Input!$G$28,0,(-1)*($E407+$H407+$I407)*(Input!$C$9/100))</f>
        <v>0</v>
      </c>
      <c r="K407" s="69" t="n">
        <f aca="false">IF($B407&gt;Input!$G$28,0,(-1)*($E407+$H407+$I407)*(Input!$C$10/100))</f>
        <v>0</v>
      </c>
      <c r="L407" s="69" t="n">
        <f aca="false">$E407+$F407+$G407+$H407+$I407+$J407+$K407</f>
        <v>-888.070908621737</v>
      </c>
    </row>
    <row r="408" customFormat="false" ht="12.8" hidden="false" customHeight="false" outlineLevel="0" collapsed="false">
      <c r="A408" s="67" t="n">
        <v>404</v>
      </c>
      <c r="B408" s="68" t="n">
        <f aca="false">EOMONTH(Input!$C$7,A408)</f>
        <v>55212</v>
      </c>
      <c r="C408" s="67" t="n">
        <f aca="false">DATEDIF(Input!$G$23,$B408,"Y")</f>
        <v>72</v>
      </c>
      <c r="E408" s="69" t="n">
        <f aca="false">IF($B408&gt;Input!$G$28,0,Input!$G$24*(1+Input!$G$26/100)^(DATEDIF(Input!$C$7,$B408,"Y")))</f>
        <v>0</v>
      </c>
      <c r="F408" s="69" t="n">
        <f aca="false">-1*($E408*(Input!$C$11/100))</f>
        <v>-0</v>
      </c>
      <c r="G408" s="69" t="n">
        <f aca="false">-1*($E408*(Input!$C$12/100))</f>
        <v>-0</v>
      </c>
      <c r="H408" s="69" t="n">
        <f aca="false">IF($B408&gt;Input!$G$28,2*(Input!$G$27*(1+Input!$C$14/100)^(DATEDIF(Input!$C$7,$B408,"Y"))),(Input!$G$27*(1+Input!$C$14/100)^(DATEDIF(Input!$C$7,$B408,"Y"))))</f>
        <v>-888.070908621737</v>
      </c>
      <c r="I408" s="69" t="n">
        <f aca="false">IF($B408&gt;Input!$G$28,0,IF($E408*(Input!$G$32/100)&gt;(Input!$C$13/12),-1*(Input!$C$13/12),-1*$E408*(Input!$G$32/100)))</f>
        <v>0</v>
      </c>
      <c r="J408" s="69" t="n">
        <f aca="false">IF($B408&gt;Input!$G$28,0,(-1)*($E408+$H408+$I408)*(Input!$C$9/100))</f>
        <v>0</v>
      </c>
      <c r="K408" s="69" t="n">
        <f aca="false">IF($B408&gt;Input!$G$28,0,(-1)*($E408+$H408+$I408)*(Input!$C$10/100))</f>
        <v>0</v>
      </c>
      <c r="L408" s="69" t="n">
        <f aca="false">$E408+$F408+$G408+$H408+$I408+$J408+$K408</f>
        <v>-888.070908621737</v>
      </c>
    </row>
    <row r="409" customFormat="false" ht="12.8" hidden="false" customHeight="false" outlineLevel="0" collapsed="false">
      <c r="A409" s="67" t="n">
        <v>405</v>
      </c>
      <c r="B409" s="68" t="n">
        <f aca="false">EOMONTH(Input!$C$7,A409)</f>
        <v>55243</v>
      </c>
      <c r="C409" s="67" t="n">
        <f aca="false">DATEDIF(Input!$G$23,$B409,"Y")</f>
        <v>72</v>
      </c>
      <c r="E409" s="69" t="n">
        <f aca="false">IF($B409&gt;Input!$G$28,0,Input!$G$24*(1+Input!$G$26/100)^(DATEDIF(Input!$C$7,$B409,"Y")))</f>
        <v>0</v>
      </c>
      <c r="F409" s="69" t="n">
        <f aca="false">-1*($E409*(Input!$C$11/100))</f>
        <v>-0</v>
      </c>
      <c r="G409" s="69" t="n">
        <f aca="false">-1*($E409*(Input!$C$12/100))</f>
        <v>-0</v>
      </c>
      <c r="H409" s="69" t="n">
        <f aca="false">IF($B409&gt;Input!$G$28,2*(Input!$G$27*(1+Input!$C$14/100)^(DATEDIF(Input!$C$7,$B409,"Y"))),(Input!$G$27*(1+Input!$C$14/100)^(DATEDIF(Input!$C$7,$B409,"Y"))))</f>
        <v>-888.070908621737</v>
      </c>
      <c r="I409" s="69" t="n">
        <f aca="false">IF($B409&gt;Input!$G$28,0,IF($E409*(Input!$G$32/100)&gt;(Input!$C$13/12),-1*(Input!$C$13/12),-1*$E409*(Input!$G$32/100)))</f>
        <v>0</v>
      </c>
      <c r="J409" s="69" t="n">
        <f aca="false">IF($B409&gt;Input!$G$28,0,(-1)*($E409+$H409+$I409)*(Input!$C$9/100))</f>
        <v>0</v>
      </c>
      <c r="K409" s="69" t="n">
        <f aca="false">IF($B409&gt;Input!$G$28,0,(-1)*($E409+$H409+$I409)*(Input!$C$10/100))</f>
        <v>0</v>
      </c>
      <c r="L409" s="69" t="n">
        <f aca="false">$E409+$F409+$G409+$H409+$I409+$J409+$K409</f>
        <v>-888.070908621737</v>
      </c>
    </row>
    <row r="410" customFormat="false" ht="12.8" hidden="false" customHeight="false" outlineLevel="0" collapsed="false">
      <c r="A410" s="67" t="n">
        <v>406</v>
      </c>
      <c r="B410" s="68" t="n">
        <f aca="false">EOMONTH(Input!$C$7,A410)</f>
        <v>55273</v>
      </c>
      <c r="C410" s="67" t="n">
        <f aca="false">DATEDIF(Input!$G$23,$B410,"Y")</f>
        <v>72</v>
      </c>
      <c r="E410" s="69" t="n">
        <f aca="false">IF($B410&gt;Input!$G$28,0,Input!$G$24*(1+Input!$G$26/100)^(DATEDIF(Input!$C$7,$B410,"Y")))</f>
        <v>0</v>
      </c>
      <c r="F410" s="69" t="n">
        <f aca="false">-1*($E410*(Input!$C$11/100))</f>
        <v>-0</v>
      </c>
      <c r="G410" s="69" t="n">
        <f aca="false">-1*($E410*(Input!$C$12/100))</f>
        <v>-0</v>
      </c>
      <c r="H410" s="69" t="n">
        <f aca="false">IF($B410&gt;Input!$G$28,2*(Input!$G$27*(1+Input!$C$14/100)^(DATEDIF(Input!$C$7,$B410,"Y"))),(Input!$G$27*(1+Input!$C$14/100)^(DATEDIF(Input!$C$7,$B410,"Y"))))</f>
        <v>-888.070908621737</v>
      </c>
      <c r="I410" s="69" t="n">
        <f aca="false">IF($B410&gt;Input!$G$28,0,IF($E410*(Input!$G$32/100)&gt;(Input!$C$13/12),-1*(Input!$C$13/12),-1*$E410*(Input!$G$32/100)))</f>
        <v>0</v>
      </c>
      <c r="J410" s="69" t="n">
        <f aca="false">IF($B410&gt;Input!$G$28,0,(-1)*($E410+$H410+$I410)*(Input!$C$9/100))</f>
        <v>0</v>
      </c>
      <c r="K410" s="69" t="n">
        <f aca="false">IF($B410&gt;Input!$G$28,0,(-1)*($E410+$H410+$I410)*(Input!$C$10/100))</f>
        <v>0</v>
      </c>
      <c r="L410" s="69" t="n">
        <f aca="false">$E410+$F410+$G410+$H410+$I410+$J410+$K410</f>
        <v>-888.070908621737</v>
      </c>
    </row>
    <row r="411" customFormat="false" ht="12.8" hidden="false" customHeight="false" outlineLevel="0" collapsed="false">
      <c r="A411" s="67" t="n">
        <v>407</v>
      </c>
      <c r="B411" s="68" t="n">
        <f aca="false">EOMONTH(Input!$C$7,A411)</f>
        <v>55304</v>
      </c>
      <c r="C411" s="67" t="n">
        <f aca="false">DATEDIF(Input!$G$23,$B411,"Y")</f>
        <v>72</v>
      </c>
      <c r="E411" s="69" t="n">
        <f aca="false">IF($B411&gt;Input!$G$28,0,Input!$G$24*(1+Input!$G$26/100)^(DATEDIF(Input!$C$7,$B411,"Y")))</f>
        <v>0</v>
      </c>
      <c r="F411" s="69" t="n">
        <f aca="false">-1*($E411*(Input!$C$11/100))</f>
        <v>-0</v>
      </c>
      <c r="G411" s="69" t="n">
        <f aca="false">-1*($E411*(Input!$C$12/100))</f>
        <v>-0</v>
      </c>
      <c r="H411" s="69" t="n">
        <f aca="false">IF($B411&gt;Input!$G$28,2*(Input!$G$27*(1+Input!$C$14/100)^(DATEDIF(Input!$C$7,$B411,"Y"))),(Input!$G$27*(1+Input!$C$14/100)^(DATEDIF(Input!$C$7,$B411,"Y"))))</f>
        <v>-888.070908621737</v>
      </c>
      <c r="I411" s="69" t="n">
        <f aca="false">IF($B411&gt;Input!$G$28,0,IF($E411*(Input!$G$32/100)&gt;(Input!$C$13/12),-1*(Input!$C$13/12),-1*$E411*(Input!$G$32/100)))</f>
        <v>0</v>
      </c>
      <c r="J411" s="69" t="n">
        <f aca="false">IF($B411&gt;Input!$G$28,0,(-1)*($E411+$H411+$I411)*(Input!$C$9/100))</f>
        <v>0</v>
      </c>
      <c r="K411" s="69" t="n">
        <f aca="false">IF($B411&gt;Input!$G$28,0,(-1)*($E411+$H411+$I411)*(Input!$C$10/100))</f>
        <v>0</v>
      </c>
      <c r="L411" s="69" t="n">
        <f aca="false">$E411+$F411+$G411+$H411+$I411+$J411+$K411</f>
        <v>-888.070908621737</v>
      </c>
    </row>
    <row r="412" customFormat="false" ht="12.8" hidden="false" customHeight="false" outlineLevel="0" collapsed="false">
      <c r="A412" s="67" t="n">
        <v>408</v>
      </c>
      <c r="B412" s="68" t="n">
        <f aca="false">EOMONTH(Input!$C$7,A412)</f>
        <v>55334</v>
      </c>
      <c r="C412" s="67" t="n">
        <f aca="false">DATEDIF(Input!$G$23,$B412,"Y")</f>
        <v>72</v>
      </c>
      <c r="E412" s="69" t="n">
        <f aca="false">IF($B412&gt;Input!$G$28,0,Input!$G$24*(1+Input!$G$26/100)^(DATEDIF(Input!$C$7,$B412,"Y")))</f>
        <v>0</v>
      </c>
      <c r="F412" s="69" t="n">
        <f aca="false">-1*($E412*(Input!$C$11/100))</f>
        <v>-0</v>
      </c>
      <c r="G412" s="69" t="n">
        <f aca="false">-1*($E412*(Input!$C$12/100))</f>
        <v>-0</v>
      </c>
      <c r="H412" s="69" t="n">
        <f aca="false">IF($B412&gt;Input!$G$28,2*(Input!$G$27*(1+Input!$C$14/100)^(DATEDIF(Input!$C$7,$B412,"Y"))),(Input!$G$27*(1+Input!$C$14/100)^(DATEDIF(Input!$C$7,$B412,"Y"))))</f>
        <v>-905.832326794172</v>
      </c>
      <c r="I412" s="69" t="n">
        <f aca="false">IF($B412&gt;Input!$G$28,0,IF($E412*(Input!$G$32/100)&gt;(Input!$C$13/12),-1*(Input!$C$13/12),-1*$E412*(Input!$G$32/100)))</f>
        <v>0</v>
      </c>
      <c r="J412" s="69" t="n">
        <f aca="false">IF($B412&gt;Input!$G$28,0,(-1)*($E412+$H412+$I412)*(Input!$C$9/100))</f>
        <v>0</v>
      </c>
      <c r="K412" s="69" t="n">
        <f aca="false">IF($B412&gt;Input!$G$28,0,(-1)*($E412+$H412+$I412)*(Input!$C$10/100))</f>
        <v>0</v>
      </c>
      <c r="L412" s="69" t="n">
        <f aca="false">$E412+$F412+$G412+$H412+$I412+$J412+$K412</f>
        <v>-905.832326794172</v>
      </c>
    </row>
    <row r="413" customFormat="false" ht="12.8" hidden="false" customHeight="false" outlineLevel="0" collapsed="false">
      <c r="A413" s="67" t="n">
        <v>409</v>
      </c>
      <c r="B413" s="68" t="n">
        <f aca="false">EOMONTH(Input!$C$7,A413)</f>
        <v>55365</v>
      </c>
      <c r="C413" s="67" t="n">
        <f aca="false">DATEDIF(Input!$G$23,$B413,"Y")</f>
        <v>72</v>
      </c>
      <c r="E413" s="69" t="n">
        <f aca="false">IF($B413&gt;Input!$G$28,0,Input!$G$24*(1+Input!$G$26/100)^(DATEDIF(Input!$C$7,$B413,"Y")))</f>
        <v>0</v>
      </c>
      <c r="F413" s="69" t="n">
        <f aca="false">-1*($E413*(Input!$C$11/100))</f>
        <v>-0</v>
      </c>
      <c r="G413" s="69" t="n">
        <f aca="false">-1*($E413*(Input!$C$12/100))</f>
        <v>-0</v>
      </c>
      <c r="H413" s="69" t="n">
        <f aca="false">IF($B413&gt;Input!$G$28,2*(Input!$G$27*(1+Input!$C$14/100)^(DATEDIF(Input!$C$7,$B413,"Y"))),(Input!$G$27*(1+Input!$C$14/100)^(DATEDIF(Input!$C$7,$B413,"Y"))))</f>
        <v>-905.832326794172</v>
      </c>
      <c r="I413" s="69" t="n">
        <f aca="false">IF($B413&gt;Input!$G$28,0,IF($E413*(Input!$G$32/100)&gt;(Input!$C$13/12),-1*(Input!$C$13/12),-1*$E413*(Input!$G$32/100)))</f>
        <v>0</v>
      </c>
      <c r="J413" s="69" t="n">
        <f aca="false">IF($B413&gt;Input!$G$28,0,(-1)*($E413+$H413+$I413)*(Input!$C$9/100))</f>
        <v>0</v>
      </c>
      <c r="K413" s="69" t="n">
        <f aca="false">IF($B413&gt;Input!$G$28,0,(-1)*($E413+$H413+$I413)*(Input!$C$10/100))</f>
        <v>0</v>
      </c>
      <c r="L413" s="69" t="n">
        <f aca="false">$E413+$F413+$G413+$H413+$I413+$J413+$K413</f>
        <v>-905.832326794172</v>
      </c>
    </row>
    <row r="414" customFormat="false" ht="12.8" hidden="false" customHeight="false" outlineLevel="0" collapsed="false">
      <c r="A414" s="67" t="n">
        <v>410</v>
      </c>
      <c r="B414" s="68" t="n">
        <f aca="false">EOMONTH(Input!$C$7,A414)</f>
        <v>55396</v>
      </c>
      <c r="C414" s="67" t="n">
        <f aca="false">DATEDIF(Input!$G$23,$B414,"Y")</f>
        <v>72</v>
      </c>
      <c r="E414" s="69" t="n">
        <f aca="false">IF($B414&gt;Input!$G$28,0,Input!$G$24*(1+Input!$G$26/100)^(DATEDIF(Input!$C$7,$B414,"Y")))</f>
        <v>0</v>
      </c>
      <c r="F414" s="69" t="n">
        <f aca="false">-1*($E414*(Input!$C$11/100))</f>
        <v>-0</v>
      </c>
      <c r="G414" s="69" t="n">
        <f aca="false">-1*($E414*(Input!$C$12/100))</f>
        <v>-0</v>
      </c>
      <c r="H414" s="69" t="n">
        <f aca="false">IF($B414&gt;Input!$G$28,2*(Input!$G$27*(1+Input!$C$14/100)^(DATEDIF(Input!$C$7,$B414,"Y"))),(Input!$G$27*(1+Input!$C$14/100)^(DATEDIF(Input!$C$7,$B414,"Y"))))</f>
        <v>-905.832326794172</v>
      </c>
      <c r="I414" s="69" t="n">
        <f aca="false">IF($B414&gt;Input!$G$28,0,IF($E414*(Input!$G$32/100)&gt;(Input!$C$13/12),-1*(Input!$C$13/12),-1*$E414*(Input!$G$32/100)))</f>
        <v>0</v>
      </c>
      <c r="J414" s="69" t="n">
        <f aca="false">IF($B414&gt;Input!$G$28,0,(-1)*($E414+$H414+$I414)*(Input!$C$9/100))</f>
        <v>0</v>
      </c>
      <c r="K414" s="69" t="n">
        <f aca="false">IF($B414&gt;Input!$G$28,0,(-1)*($E414+$H414+$I414)*(Input!$C$10/100))</f>
        <v>0</v>
      </c>
      <c r="L414" s="69" t="n">
        <f aca="false">$E414+$F414+$G414+$H414+$I414+$J414+$K414</f>
        <v>-905.832326794172</v>
      </c>
    </row>
    <row r="415" customFormat="false" ht="12.8" hidden="false" customHeight="false" outlineLevel="0" collapsed="false">
      <c r="A415" s="67" t="n">
        <v>411</v>
      </c>
      <c r="B415" s="68" t="n">
        <f aca="false">EOMONTH(Input!$C$7,A415)</f>
        <v>55426</v>
      </c>
      <c r="C415" s="67" t="n">
        <f aca="false">DATEDIF(Input!$G$23,$B415,"Y")</f>
        <v>72</v>
      </c>
      <c r="E415" s="69" t="n">
        <f aca="false">IF($B415&gt;Input!$G$28,0,Input!$G$24*(1+Input!$G$26/100)^(DATEDIF(Input!$C$7,$B415,"Y")))</f>
        <v>0</v>
      </c>
      <c r="F415" s="69" t="n">
        <f aca="false">-1*($E415*(Input!$C$11/100))</f>
        <v>-0</v>
      </c>
      <c r="G415" s="69" t="n">
        <f aca="false">-1*($E415*(Input!$C$12/100))</f>
        <v>-0</v>
      </c>
      <c r="H415" s="69" t="n">
        <f aca="false">IF($B415&gt;Input!$G$28,2*(Input!$G$27*(1+Input!$C$14/100)^(DATEDIF(Input!$C$7,$B415,"Y"))),(Input!$G$27*(1+Input!$C$14/100)^(DATEDIF(Input!$C$7,$B415,"Y"))))</f>
        <v>-905.832326794172</v>
      </c>
      <c r="I415" s="69" t="n">
        <f aca="false">IF($B415&gt;Input!$G$28,0,IF($E415*(Input!$G$32/100)&gt;(Input!$C$13/12),-1*(Input!$C$13/12),-1*$E415*(Input!$G$32/100)))</f>
        <v>0</v>
      </c>
      <c r="J415" s="69" t="n">
        <f aca="false">IF($B415&gt;Input!$G$28,0,(-1)*($E415+$H415+$I415)*(Input!$C$9/100))</f>
        <v>0</v>
      </c>
      <c r="K415" s="69" t="n">
        <f aca="false">IF($B415&gt;Input!$G$28,0,(-1)*($E415+$H415+$I415)*(Input!$C$10/100))</f>
        <v>0</v>
      </c>
      <c r="L415" s="69" t="n">
        <f aca="false">$E415+$F415+$G415+$H415+$I415+$J415+$K415</f>
        <v>-905.832326794172</v>
      </c>
    </row>
    <row r="416" customFormat="false" ht="12.8" hidden="false" customHeight="false" outlineLevel="0" collapsed="false">
      <c r="A416" s="67" t="n">
        <v>412</v>
      </c>
      <c r="B416" s="68" t="n">
        <f aca="false">EOMONTH(Input!$C$7,A416)</f>
        <v>55457</v>
      </c>
      <c r="C416" s="67" t="n">
        <f aca="false">DATEDIF(Input!$G$23,$B416,"Y")</f>
        <v>73</v>
      </c>
      <c r="E416" s="69" t="n">
        <f aca="false">IF($B416&gt;Input!$G$28,0,Input!$G$24*(1+Input!$G$26/100)^(DATEDIF(Input!$C$7,$B416,"Y")))</f>
        <v>0</v>
      </c>
      <c r="F416" s="69" t="n">
        <f aca="false">-1*($E416*(Input!$C$11/100))</f>
        <v>-0</v>
      </c>
      <c r="G416" s="69" t="n">
        <f aca="false">-1*($E416*(Input!$C$12/100))</f>
        <v>-0</v>
      </c>
      <c r="H416" s="69" t="n">
        <f aca="false">IF($B416&gt;Input!$G$28,2*(Input!$G$27*(1+Input!$C$14/100)^(DATEDIF(Input!$C$7,$B416,"Y"))),(Input!$G$27*(1+Input!$C$14/100)^(DATEDIF(Input!$C$7,$B416,"Y"))))</f>
        <v>-905.832326794172</v>
      </c>
      <c r="I416" s="69" t="n">
        <f aca="false">IF($B416&gt;Input!$G$28,0,IF($E416*(Input!$G$32/100)&gt;(Input!$C$13/12),-1*(Input!$C$13/12),-1*$E416*(Input!$G$32/100)))</f>
        <v>0</v>
      </c>
      <c r="J416" s="69" t="n">
        <f aca="false">IF($B416&gt;Input!$G$28,0,(-1)*($E416+$H416+$I416)*(Input!$C$9/100))</f>
        <v>0</v>
      </c>
      <c r="K416" s="69" t="n">
        <f aca="false">IF($B416&gt;Input!$G$28,0,(-1)*($E416+$H416+$I416)*(Input!$C$10/100))</f>
        <v>0</v>
      </c>
      <c r="L416" s="69" t="n">
        <f aca="false">$E416+$F416+$G416+$H416+$I416+$J416+$K416</f>
        <v>-905.832326794172</v>
      </c>
    </row>
    <row r="417" customFormat="false" ht="12.8" hidden="false" customHeight="false" outlineLevel="0" collapsed="false">
      <c r="A417" s="67" t="n">
        <v>413</v>
      </c>
      <c r="B417" s="68" t="n">
        <f aca="false">EOMONTH(Input!$C$7,A417)</f>
        <v>55487</v>
      </c>
      <c r="C417" s="67" t="n">
        <f aca="false">DATEDIF(Input!$G$23,$B417,"Y")</f>
        <v>73</v>
      </c>
      <c r="E417" s="69" t="n">
        <f aca="false">IF($B417&gt;Input!$G$28,0,Input!$G$24*(1+Input!$G$26/100)^(DATEDIF(Input!$C$7,$B417,"Y")))</f>
        <v>0</v>
      </c>
      <c r="F417" s="69" t="n">
        <f aca="false">-1*($E417*(Input!$C$11/100))</f>
        <v>-0</v>
      </c>
      <c r="G417" s="69" t="n">
        <f aca="false">-1*($E417*(Input!$C$12/100))</f>
        <v>-0</v>
      </c>
      <c r="H417" s="69" t="n">
        <f aca="false">IF($B417&gt;Input!$G$28,2*(Input!$G$27*(1+Input!$C$14/100)^(DATEDIF(Input!$C$7,$B417,"Y"))),(Input!$G$27*(1+Input!$C$14/100)^(DATEDIF(Input!$C$7,$B417,"Y"))))</f>
        <v>-905.832326794172</v>
      </c>
      <c r="I417" s="69" t="n">
        <f aca="false">IF($B417&gt;Input!$G$28,0,IF($E417*(Input!$G$32/100)&gt;(Input!$C$13/12),-1*(Input!$C$13/12),-1*$E417*(Input!$G$32/100)))</f>
        <v>0</v>
      </c>
      <c r="J417" s="69" t="n">
        <f aca="false">IF($B417&gt;Input!$G$28,0,(-1)*($E417+$H417+$I417)*(Input!$C$9/100))</f>
        <v>0</v>
      </c>
      <c r="K417" s="69" t="n">
        <f aca="false">IF($B417&gt;Input!$G$28,0,(-1)*($E417+$H417+$I417)*(Input!$C$10/100))</f>
        <v>0</v>
      </c>
      <c r="L417" s="69" t="n">
        <f aca="false">$E417+$F417+$G417+$H417+$I417+$J417+$K417</f>
        <v>-905.832326794172</v>
      </c>
    </row>
    <row r="418" customFormat="false" ht="12.8" hidden="false" customHeight="false" outlineLevel="0" collapsed="false">
      <c r="A418" s="67" t="n">
        <v>414</v>
      </c>
      <c r="B418" s="68" t="n">
        <f aca="false">EOMONTH(Input!$C$7,A418)</f>
        <v>55518</v>
      </c>
      <c r="C418" s="67" t="n">
        <f aca="false">DATEDIF(Input!$G$23,$B418,"Y")</f>
        <v>73</v>
      </c>
      <c r="E418" s="69" t="n">
        <f aca="false">IF($B418&gt;Input!$G$28,0,Input!$G$24*(1+Input!$G$26/100)^(DATEDIF(Input!$C$7,$B418,"Y")))</f>
        <v>0</v>
      </c>
      <c r="F418" s="69" t="n">
        <f aca="false">-1*($E418*(Input!$C$11/100))</f>
        <v>-0</v>
      </c>
      <c r="G418" s="69" t="n">
        <f aca="false">-1*($E418*(Input!$C$12/100))</f>
        <v>-0</v>
      </c>
      <c r="H418" s="69" t="n">
        <f aca="false">IF($B418&gt;Input!$G$28,2*(Input!$G$27*(1+Input!$C$14/100)^(DATEDIF(Input!$C$7,$B418,"Y"))),(Input!$G$27*(1+Input!$C$14/100)^(DATEDIF(Input!$C$7,$B418,"Y"))))</f>
        <v>-905.832326794172</v>
      </c>
      <c r="I418" s="69" t="n">
        <f aca="false">IF($B418&gt;Input!$G$28,0,IF($E418*(Input!$G$32/100)&gt;(Input!$C$13/12),-1*(Input!$C$13/12),-1*$E418*(Input!$G$32/100)))</f>
        <v>0</v>
      </c>
      <c r="J418" s="69" t="n">
        <f aca="false">IF($B418&gt;Input!$G$28,0,(-1)*($E418+$H418+$I418)*(Input!$C$9/100))</f>
        <v>0</v>
      </c>
      <c r="K418" s="69" t="n">
        <f aca="false">IF($B418&gt;Input!$G$28,0,(-1)*($E418+$H418+$I418)*(Input!$C$10/100))</f>
        <v>0</v>
      </c>
      <c r="L418" s="69" t="n">
        <f aca="false">$E418+$F418+$G418+$H418+$I418+$J418+$K418</f>
        <v>-905.832326794172</v>
      </c>
    </row>
    <row r="419" customFormat="false" ht="12.8" hidden="false" customHeight="false" outlineLevel="0" collapsed="false">
      <c r="A419" s="67" t="n">
        <v>415</v>
      </c>
      <c r="B419" s="68" t="n">
        <f aca="false">EOMONTH(Input!$C$7,A419)</f>
        <v>55549</v>
      </c>
      <c r="C419" s="67" t="n">
        <f aca="false">DATEDIF(Input!$G$23,$B419,"Y")</f>
        <v>73</v>
      </c>
      <c r="E419" s="69" t="n">
        <f aca="false">IF($B419&gt;Input!$G$28,0,Input!$G$24*(1+Input!$G$26/100)^(DATEDIF(Input!$C$7,$B419,"Y")))</f>
        <v>0</v>
      </c>
      <c r="F419" s="69" t="n">
        <f aca="false">-1*($E419*(Input!$C$11/100))</f>
        <v>-0</v>
      </c>
      <c r="G419" s="69" t="n">
        <f aca="false">-1*($E419*(Input!$C$12/100))</f>
        <v>-0</v>
      </c>
      <c r="H419" s="69" t="n">
        <f aca="false">IF($B419&gt;Input!$G$28,2*(Input!$G$27*(1+Input!$C$14/100)^(DATEDIF(Input!$C$7,$B419,"Y"))),(Input!$G$27*(1+Input!$C$14/100)^(DATEDIF(Input!$C$7,$B419,"Y"))))</f>
        <v>-905.832326794172</v>
      </c>
      <c r="I419" s="69" t="n">
        <f aca="false">IF($B419&gt;Input!$G$28,0,IF($E419*(Input!$G$32/100)&gt;(Input!$C$13/12),-1*(Input!$C$13/12),-1*$E419*(Input!$G$32/100)))</f>
        <v>0</v>
      </c>
      <c r="J419" s="69" t="n">
        <f aca="false">IF($B419&gt;Input!$G$28,0,(-1)*($E419+$H419+$I419)*(Input!$C$9/100))</f>
        <v>0</v>
      </c>
      <c r="K419" s="69" t="n">
        <f aca="false">IF($B419&gt;Input!$G$28,0,(-1)*($E419+$H419+$I419)*(Input!$C$10/100))</f>
        <v>0</v>
      </c>
      <c r="L419" s="69" t="n">
        <f aca="false">$E419+$F419+$G419+$H419+$I419+$J419+$K419</f>
        <v>-905.832326794172</v>
      </c>
    </row>
    <row r="420" customFormat="false" ht="12.8" hidden="false" customHeight="false" outlineLevel="0" collapsed="false">
      <c r="A420" s="67" t="n">
        <v>416</v>
      </c>
      <c r="B420" s="68" t="n">
        <f aca="false">EOMONTH(Input!$C$7,A420)</f>
        <v>55578</v>
      </c>
      <c r="C420" s="67" t="n">
        <f aca="false">DATEDIF(Input!$G$23,$B420,"Y")</f>
        <v>73</v>
      </c>
      <c r="E420" s="69" t="n">
        <f aca="false">IF($B420&gt;Input!$G$28,0,Input!$G$24*(1+Input!$G$26/100)^(DATEDIF(Input!$C$7,$B420,"Y")))</f>
        <v>0</v>
      </c>
      <c r="F420" s="69" t="n">
        <f aca="false">-1*($E420*(Input!$C$11/100))</f>
        <v>-0</v>
      </c>
      <c r="G420" s="69" t="n">
        <f aca="false">-1*($E420*(Input!$C$12/100))</f>
        <v>-0</v>
      </c>
      <c r="H420" s="69" t="n">
        <f aca="false">IF($B420&gt;Input!$G$28,2*(Input!$G$27*(1+Input!$C$14/100)^(DATEDIF(Input!$C$7,$B420,"Y"))),(Input!$G$27*(1+Input!$C$14/100)^(DATEDIF(Input!$C$7,$B420,"Y"))))</f>
        <v>-905.832326794172</v>
      </c>
      <c r="I420" s="69" t="n">
        <f aca="false">IF($B420&gt;Input!$G$28,0,IF($E420*(Input!$G$32/100)&gt;(Input!$C$13/12),-1*(Input!$C$13/12),-1*$E420*(Input!$G$32/100)))</f>
        <v>0</v>
      </c>
      <c r="J420" s="69" t="n">
        <f aca="false">IF($B420&gt;Input!$G$28,0,(-1)*($E420+$H420+$I420)*(Input!$C$9/100))</f>
        <v>0</v>
      </c>
      <c r="K420" s="69" t="n">
        <f aca="false">IF($B420&gt;Input!$G$28,0,(-1)*($E420+$H420+$I420)*(Input!$C$10/100))</f>
        <v>0</v>
      </c>
      <c r="L420" s="69" t="n">
        <f aca="false">$E420+$F420+$G420+$H420+$I420+$J420+$K420</f>
        <v>-905.832326794172</v>
      </c>
    </row>
    <row r="421" customFormat="false" ht="12.8" hidden="false" customHeight="false" outlineLevel="0" collapsed="false">
      <c r="A421" s="67" t="n">
        <v>417</v>
      </c>
      <c r="B421" s="68" t="n">
        <f aca="false">EOMONTH(Input!$C$7,A421)</f>
        <v>55609</v>
      </c>
      <c r="C421" s="67" t="n">
        <f aca="false">DATEDIF(Input!$G$23,$B421,"Y")</f>
        <v>73</v>
      </c>
      <c r="E421" s="69" t="n">
        <f aca="false">IF($B421&gt;Input!$G$28,0,Input!$G$24*(1+Input!$G$26/100)^(DATEDIF(Input!$C$7,$B421,"Y")))</f>
        <v>0</v>
      </c>
      <c r="F421" s="69" t="n">
        <f aca="false">-1*($E421*(Input!$C$11/100))</f>
        <v>-0</v>
      </c>
      <c r="G421" s="69" t="n">
        <f aca="false">-1*($E421*(Input!$C$12/100))</f>
        <v>-0</v>
      </c>
      <c r="H421" s="69" t="n">
        <f aca="false">IF($B421&gt;Input!$G$28,2*(Input!$G$27*(1+Input!$C$14/100)^(DATEDIF(Input!$C$7,$B421,"Y"))),(Input!$G$27*(1+Input!$C$14/100)^(DATEDIF(Input!$C$7,$B421,"Y"))))</f>
        <v>-905.832326794172</v>
      </c>
      <c r="I421" s="69" t="n">
        <f aca="false">IF($B421&gt;Input!$G$28,0,IF($E421*(Input!$G$32/100)&gt;(Input!$C$13/12),-1*(Input!$C$13/12),-1*$E421*(Input!$G$32/100)))</f>
        <v>0</v>
      </c>
      <c r="J421" s="69" t="n">
        <f aca="false">IF($B421&gt;Input!$G$28,0,(-1)*($E421+$H421+$I421)*(Input!$C$9/100))</f>
        <v>0</v>
      </c>
      <c r="K421" s="69" t="n">
        <f aca="false">IF($B421&gt;Input!$G$28,0,(-1)*($E421+$H421+$I421)*(Input!$C$10/100))</f>
        <v>0</v>
      </c>
      <c r="L421" s="69" t="n">
        <f aca="false">$E421+$F421+$G421+$H421+$I421+$J421+$K421</f>
        <v>-905.832326794172</v>
      </c>
    </row>
    <row r="422" customFormat="false" ht="12.8" hidden="false" customHeight="false" outlineLevel="0" collapsed="false">
      <c r="A422" s="67" t="n">
        <v>418</v>
      </c>
      <c r="B422" s="68" t="n">
        <f aca="false">EOMONTH(Input!$C$7,A422)</f>
        <v>55639</v>
      </c>
      <c r="C422" s="67" t="n">
        <f aca="false">DATEDIF(Input!$G$23,$B422,"Y")</f>
        <v>73</v>
      </c>
      <c r="E422" s="69" t="n">
        <f aca="false">IF($B422&gt;Input!$G$28,0,Input!$G$24*(1+Input!$G$26/100)^(DATEDIF(Input!$C$7,$B422,"Y")))</f>
        <v>0</v>
      </c>
      <c r="F422" s="69" t="n">
        <f aca="false">-1*($E422*(Input!$C$11/100))</f>
        <v>-0</v>
      </c>
      <c r="G422" s="69" t="n">
        <f aca="false">-1*($E422*(Input!$C$12/100))</f>
        <v>-0</v>
      </c>
      <c r="H422" s="69" t="n">
        <f aca="false">IF($B422&gt;Input!$G$28,2*(Input!$G$27*(1+Input!$C$14/100)^(DATEDIF(Input!$C$7,$B422,"Y"))),(Input!$G$27*(1+Input!$C$14/100)^(DATEDIF(Input!$C$7,$B422,"Y"))))</f>
        <v>-905.832326794172</v>
      </c>
      <c r="I422" s="69" t="n">
        <f aca="false">IF($B422&gt;Input!$G$28,0,IF($E422*(Input!$G$32/100)&gt;(Input!$C$13/12),-1*(Input!$C$13/12),-1*$E422*(Input!$G$32/100)))</f>
        <v>0</v>
      </c>
      <c r="J422" s="69" t="n">
        <f aca="false">IF($B422&gt;Input!$G$28,0,(-1)*($E422+$H422+$I422)*(Input!$C$9/100))</f>
        <v>0</v>
      </c>
      <c r="K422" s="69" t="n">
        <f aca="false">IF($B422&gt;Input!$G$28,0,(-1)*($E422+$H422+$I422)*(Input!$C$10/100))</f>
        <v>0</v>
      </c>
      <c r="L422" s="69" t="n">
        <f aca="false">$E422+$F422+$G422+$H422+$I422+$J422+$K422</f>
        <v>-905.832326794172</v>
      </c>
    </row>
    <row r="423" customFormat="false" ht="12.8" hidden="false" customHeight="false" outlineLevel="0" collapsed="false">
      <c r="A423" s="67" t="n">
        <v>419</v>
      </c>
      <c r="B423" s="68" t="n">
        <f aca="false">EOMONTH(Input!$C$7,A423)</f>
        <v>55670</v>
      </c>
      <c r="C423" s="67" t="n">
        <f aca="false">DATEDIF(Input!$G$23,$B423,"Y")</f>
        <v>73</v>
      </c>
      <c r="E423" s="69" t="n">
        <f aca="false">IF($B423&gt;Input!$G$28,0,Input!$G$24*(1+Input!$G$26/100)^(DATEDIF(Input!$C$7,$B423,"Y")))</f>
        <v>0</v>
      </c>
      <c r="F423" s="69" t="n">
        <f aca="false">-1*($E423*(Input!$C$11/100))</f>
        <v>-0</v>
      </c>
      <c r="G423" s="69" t="n">
        <f aca="false">-1*($E423*(Input!$C$12/100))</f>
        <v>-0</v>
      </c>
      <c r="H423" s="69" t="n">
        <f aca="false">IF($B423&gt;Input!$G$28,2*(Input!$G$27*(1+Input!$C$14/100)^(DATEDIF(Input!$C$7,$B423,"Y"))),(Input!$G$27*(1+Input!$C$14/100)^(DATEDIF(Input!$C$7,$B423,"Y"))))</f>
        <v>-905.832326794172</v>
      </c>
      <c r="I423" s="69" t="n">
        <f aca="false">IF($B423&gt;Input!$G$28,0,IF($E423*(Input!$G$32/100)&gt;(Input!$C$13/12),-1*(Input!$C$13/12),-1*$E423*(Input!$G$32/100)))</f>
        <v>0</v>
      </c>
      <c r="J423" s="69" t="n">
        <f aca="false">IF($B423&gt;Input!$G$28,0,(-1)*($E423+$H423+$I423)*(Input!$C$9/100))</f>
        <v>0</v>
      </c>
      <c r="K423" s="69" t="n">
        <f aca="false">IF($B423&gt;Input!$G$28,0,(-1)*($E423+$H423+$I423)*(Input!$C$10/100))</f>
        <v>0</v>
      </c>
      <c r="L423" s="69" t="n">
        <f aca="false">$E423+$F423+$G423+$H423+$I423+$J423+$K423</f>
        <v>-905.832326794172</v>
      </c>
    </row>
    <row r="424" customFormat="false" ht="12.8" hidden="false" customHeight="false" outlineLevel="0" collapsed="false">
      <c r="A424" s="67" t="n">
        <v>420</v>
      </c>
      <c r="B424" s="68" t="n">
        <f aca="false">EOMONTH(Input!$C$7,A424)</f>
        <v>55700</v>
      </c>
      <c r="C424" s="67" t="n">
        <f aca="false">DATEDIF(Input!$G$23,$B424,"Y")</f>
        <v>73</v>
      </c>
      <c r="E424" s="69" t="n">
        <f aca="false">IF($B424&gt;Input!$G$28,0,Input!$G$24*(1+Input!$G$26/100)^(DATEDIF(Input!$C$7,$B424,"Y")))</f>
        <v>0</v>
      </c>
      <c r="F424" s="69" t="n">
        <f aca="false">-1*($E424*(Input!$C$11/100))</f>
        <v>-0</v>
      </c>
      <c r="G424" s="69" t="n">
        <f aca="false">-1*($E424*(Input!$C$12/100))</f>
        <v>-0</v>
      </c>
      <c r="H424" s="69" t="n">
        <f aca="false">IF($B424&gt;Input!$G$28,2*(Input!$G$27*(1+Input!$C$14/100)^(DATEDIF(Input!$C$7,$B424,"Y"))),(Input!$G$27*(1+Input!$C$14/100)^(DATEDIF(Input!$C$7,$B424,"Y"))))</f>
        <v>-923.948973330055</v>
      </c>
      <c r="I424" s="69" t="n">
        <f aca="false">IF($B424&gt;Input!$G$28,0,IF($E424*(Input!$G$32/100)&gt;(Input!$C$13/12),-1*(Input!$C$13/12),-1*$E424*(Input!$G$32/100)))</f>
        <v>0</v>
      </c>
      <c r="J424" s="69" t="n">
        <f aca="false">IF($B424&gt;Input!$G$28,0,(-1)*($E424+$H424+$I424)*(Input!$C$9/100))</f>
        <v>0</v>
      </c>
      <c r="K424" s="69" t="n">
        <f aca="false">IF($B424&gt;Input!$G$28,0,(-1)*($E424+$H424+$I424)*(Input!$C$10/100))</f>
        <v>0</v>
      </c>
      <c r="L424" s="69" t="n">
        <f aca="false">$E424+$F424+$G424+$H424+$I424+$J424+$K424</f>
        <v>-923.948973330055</v>
      </c>
    </row>
    <row r="425" customFormat="false" ht="12.8" hidden="false" customHeight="false" outlineLevel="0" collapsed="false">
      <c r="A425" s="67" t="n">
        <v>421</v>
      </c>
      <c r="B425" s="68" t="n">
        <f aca="false">EOMONTH(Input!$C$7,A425)</f>
        <v>55731</v>
      </c>
      <c r="C425" s="67" t="n">
        <f aca="false">DATEDIF(Input!$G$23,$B425,"Y")</f>
        <v>73</v>
      </c>
      <c r="E425" s="69" t="n">
        <f aca="false">IF($B425&gt;Input!$G$28,0,Input!$G$24*(1+Input!$G$26/100)^(DATEDIF(Input!$C$7,$B425,"Y")))</f>
        <v>0</v>
      </c>
      <c r="F425" s="69" t="n">
        <f aca="false">-1*($E425*(Input!$C$11/100))</f>
        <v>-0</v>
      </c>
      <c r="G425" s="69" t="n">
        <f aca="false">-1*($E425*(Input!$C$12/100))</f>
        <v>-0</v>
      </c>
      <c r="H425" s="69" t="n">
        <f aca="false">IF($B425&gt;Input!$G$28,2*(Input!$G$27*(1+Input!$C$14/100)^(DATEDIF(Input!$C$7,$B425,"Y"))),(Input!$G$27*(1+Input!$C$14/100)^(DATEDIF(Input!$C$7,$B425,"Y"))))</f>
        <v>-923.948973330055</v>
      </c>
      <c r="I425" s="69" t="n">
        <f aca="false">IF($B425&gt;Input!$G$28,0,IF($E425*(Input!$G$32/100)&gt;(Input!$C$13/12),-1*(Input!$C$13/12),-1*$E425*(Input!$G$32/100)))</f>
        <v>0</v>
      </c>
      <c r="J425" s="69" t="n">
        <f aca="false">IF($B425&gt;Input!$G$28,0,(-1)*($E425+$H425+$I425)*(Input!$C$9/100))</f>
        <v>0</v>
      </c>
      <c r="K425" s="69" t="n">
        <f aca="false">IF($B425&gt;Input!$G$28,0,(-1)*($E425+$H425+$I425)*(Input!$C$10/100))</f>
        <v>0</v>
      </c>
      <c r="L425" s="69" t="n">
        <f aca="false">$E425+$F425+$G425+$H425+$I425+$J425+$K425</f>
        <v>-923.948973330055</v>
      </c>
    </row>
    <row r="426" customFormat="false" ht="12.8" hidden="false" customHeight="false" outlineLevel="0" collapsed="false">
      <c r="A426" s="67" t="n">
        <v>422</v>
      </c>
      <c r="B426" s="68" t="n">
        <f aca="false">EOMONTH(Input!$C$7,A426)</f>
        <v>55762</v>
      </c>
      <c r="C426" s="67" t="n">
        <f aca="false">DATEDIF(Input!$G$23,$B426,"Y")</f>
        <v>73</v>
      </c>
      <c r="E426" s="69" t="n">
        <f aca="false">IF($B426&gt;Input!$G$28,0,Input!$G$24*(1+Input!$G$26/100)^(DATEDIF(Input!$C$7,$B426,"Y")))</f>
        <v>0</v>
      </c>
      <c r="F426" s="69" t="n">
        <f aca="false">-1*($E426*(Input!$C$11/100))</f>
        <v>-0</v>
      </c>
      <c r="G426" s="69" t="n">
        <f aca="false">-1*($E426*(Input!$C$12/100))</f>
        <v>-0</v>
      </c>
      <c r="H426" s="69" t="n">
        <f aca="false">IF($B426&gt;Input!$G$28,2*(Input!$G$27*(1+Input!$C$14/100)^(DATEDIF(Input!$C$7,$B426,"Y"))),(Input!$G$27*(1+Input!$C$14/100)^(DATEDIF(Input!$C$7,$B426,"Y"))))</f>
        <v>-923.948973330055</v>
      </c>
      <c r="I426" s="69" t="n">
        <f aca="false">IF($B426&gt;Input!$G$28,0,IF($E426*(Input!$G$32/100)&gt;(Input!$C$13/12),-1*(Input!$C$13/12),-1*$E426*(Input!$G$32/100)))</f>
        <v>0</v>
      </c>
      <c r="J426" s="69" t="n">
        <f aca="false">IF($B426&gt;Input!$G$28,0,(-1)*($E426+$H426+$I426)*(Input!$C$9/100))</f>
        <v>0</v>
      </c>
      <c r="K426" s="69" t="n">
        <f aca="false">IF($B426&gt;Input!$G$28,0,(-1)*($E426+$H426+$I426)*(Input!$C$10/100))</f>
        <v>0</v>
      </c>
      <c r="L426" s="69" t="n">
        <f aca="false">$E426+$F426+$G426+$H426+$I426+$J426+$K426</f>
        <v>-923.948973330055</v>
      </c>
    </row>
    <row r="427" customFormat="false" ht="12.8" hidden="false" customHeight="false" outlineLevel="0" collapsed="false">
      <c r="A427" s="67" t="n">
        <v>423</v>
      </c>
      <c r="B427" s="68" t="n">
        <f aca="false">EOMONTH(Input!$C$7,A427)</f>
        <v>55792</v>
      </c>
      <c r="C427" s="67" t="n">
        <f aca="false">DATEDIF(Input!$G$23,$B427,"Y")</f>
        <v>73</v>
      </c>
      <c r="E427" s="69" t="n">
        <f aca="false">IF($B427&gt;Input!$G$28,0,Input!$G$24*(1+Input!$G$26/100)^(DATEDIF(Input!$C$7,$B427,"Y")))</f>
        <v>0</v>
      </c>
      <c r="F427" s="69" t="n">
        <f aca="false">-1*($E427*(Input!$C$11/100))</f>
        <v>-0</v>
      </c>
      <c r="G427" s="69" t="n">
        <f aca="false">-1*($E427*(Input!$C$12/100))</f>
        <v>-0</v>
      </c>
      <c r="H427" s="69" t="n">
        <f aca="false">IF($B427&gt;Input!$G$28,2*(Input!$G$27*(1+Input!$C$14/100)^(DATEDIF(Input!$C$7,$B427,"Y"))),(Input!$G$27*(1+Input!$C$14/100)^(DATEDIF(Input!$C$7,$B427,"Y"))))</f>
        <v>-923.948973330055</v>
      </c>
      <c r="I427" s="69" t="n">
        <f aca="false">IF($B427&gt;Input!$G$28,0,IF($E427*(Input!$G$32/100)&gt;(Input!$C$13/12),-1*(Input!$C$13/12),-1*$E427*(Input!$G$32/100)))</f>
        <v>0</v>
      </c>
      <c r="J427" s="69" t="n">
        <f aca="false">IF($B427&gt;Input!$G$28,0,(-1)*($E427+$H427+$I427)*(Input!$C$9/100))</f>
        <v>0</v>
      </c>
      <c r="K427" s="69" t="n">
        <f aca="false">IF($B427&gt;Input!$G$28,0,(-1)*($E427+$H427+$I427)*(Input!$C$10/100))</f>
        <v>0</v>
      </c>
      <c r="L427" s="69" t="n">
        <f aca="false">$E427+$F427+$G427+$H427+$I427+$J427+$K427</f>
        <v>-923.948973330055</v>
      </c>
    </row>
    <row r="428" customFormat="false" ht="12.8" hidden="false" customHeight="false" outlineLevel="0" collapsed="false">
      <c r="A428" s="67" t="n">
        <v>424</v>
      </c>
      <c r="B428" s="68" t="n">
        <f aca="false">EOMONTH(Input!$C$7,A428)</f>
        <v>55823</v>
      </c>
      <c r="C428" s="67" t="n">
        <f aca="false">DATEDIF(Input!$G$23,$B428,"Y")</f>
        <v>74</v>
      </c>
      <c r="E428" s="69" t="n">
        <f aca="false">IF($B428&gt;Input!$G$28,0,Input!$G$24*(1+Input!$G$26/100)^(DATEDIF(Input!$C$7,$B428,"Y")))</f>
        <v>0</v>
      </c>
      <c r="F428" s="69" t="n">
        <f aca="false">-1*($E428*(Input!$C$11/100))</f>
        <v>-0</v>
      </c>
      <c r="G428" s="69" t="n">
        <f aca="false">-1*($E428*(Input!$C$12/100))</f>
        <v>-0</v>
      </c>
      <c r="H428" s="69" t="n">
        <f aca="false">IF($B428&gt;Input!$G$28,2*(Input!$G$27*(1+Input!$C$14/100)^(DATEDIF(Input!$C$7,$B428,"Y"))),(Input!$G$27*(1+Input!$C$14/100)^(DATEDIF(Input!$C$7,$B428,"Y"))))</f>
        <v>-923.948973330055</v>
      </c>
      <c r="I428" s="69" t="n">
        <f aca="false">IF($B428&gt;Input!$G$28,0,IF($E428*(Input!$G$32/100)&gt;(Input!$C$13/12),-1*(Input!$C$13/12),-1*$E428*(Input!$G$32/100)))</f>
        <v>0</v>
      </c>
      <c r="J428" s="69" t="n">
        <f aca="false">IF($B428&gt;Input!$G$28,0,(-1)*($E428+$H428+$I428)*(Input!$C$9/100))</f>
        <v>0</v>
      </c>
      <c r="K428" s="69" t="n">
        <f aca="false">IF($B428&gt;Input!$G$28,0,(-1)*($E428+$H428+$I428)*(Input!$C$10/100))</f>
        <v>0</v>
      </c>
      <c r="L428" s="69" t="n">
        <f aca="false">$E428+$F428+$G428+$H428+$I428+$J428+$K428</f>
        <v>-923.948973330055</v>
      </c>
    </row>
    <row r="429" customFormat="false" ht="12.8" hidden="false" customHeight="false" outlineLevel="0" collapsed="false">
      <c r="A429" s="67" t="n">
        <v>425</v>
      </c>
      <c r="B429" s="68" t="n">
        <f aca="false">EOMONTH(Input!$C$7,A429)</f>
        <v>55853</v>
      </c>
      <c r="C429" s="67" t="n">
        <f aca="false">DATEDIF(Input!$G$23,$B429,"Y")</f>
        <v>74</v>
      </c>
      <c r="E429" s="69" t="n">
        <f aca="false">IF($B429&gt;Input!$G$28,0,Input!$G$24*(1+Input!$G$26/100)^(DATEDIF(Input!$C$7,$B429,"Y")))</f>
        <v>0</v>
      </c>
      <c r="F429" s="69" t="n">
        <f aca="false">-1*($E429*(Input!$C$11/100))</f>
        <v>-0</v>
      </c>
      <c r="G429" s="69" t="n">
        <f aca="false">-1*($E429*(Input!$C$12/100))</f>
        <v>-0</v>
      </c>
      <c r="H429" s="69" t="n">
        <f aca="false">IF($B429&gt;Input!$G$28,2*(Input!$G$27*(1+Input!$C$14/100)^(DATEDIF(Input!$C$7,$B429,"Y"))),(Input!$G$27*(1+Input!$C$14/100)^(DATEDIF(Input!$C$7,$B429,"Y"))))</f>
        <v>-923.948973330055</v>
      </c>
      <c r="I429" s="69" t="n">
        <f aca="false">IF($B429&gt;Input!$G$28,0,IF($E429*(Input!$G$32/100)&gt;(Input!$C$13/12),-1*(Input!$C$13/12),-1*$E429*(Input!$G$32/100)))</f>
        <v>0</v>
      </c>
      <c r="J429" s="69" t="n">
        <f aca="false">IF($B429&gt;Input!$G$28,0,(-1)*($E429+$H429+$I429)*(Input!$C$9/100))</f>
        <v>0</v>
      </c>
      <c r="K429" s="69" t="n">
        <f aca="false">IF($B429&gt;Input!$G$28,0,(-1)*($E429+$H429+$I429)*(Input!$C$10/100))</f>
        <v>0</v>
      </c>
      <c r="L429" s="69" t="n">
        <f aca="false">$E429+$F429+$G429+$H429+$I429+$J429+$K429</f>
        <v>-923.948973330055</v>
      </c>
    </row>
    <row r="430" customFormat="false" ht="12.8" hidden="false" customHeight="false" outlineLevel="0" collapsed="false">
      <c r="A430" s="67" t="n">
        <v>426</v>
      </c>
      <c r="B430" s="68" t="n">
        <f aca="false">EOMONTH(Input!$C$7,A430)</f>
        <v>55884</v>
      </c>
      <c r="C430" s="67" t="n">
        <f aca="false">DATEDIF(Input!$G$23,$B430,"Y")</f>
        <v>74</v>
      </c>
      <c r="E430" s="69" t="n">
        <f aca="false">IF($B430&gt;Input!$G$28,0,Input!$G$24*(1+Input!$G$26/100)^(DATEDIF(Input!$C$7,$B430,"Y")))</f>
        <v>0</v>
      </c>
      <c r="F430" s="69" t="n">
        <f aca="false">-1*($E430*(Input!$C$11/100))</f>
        <v>-0</v>
      </c>
      <c r="G430" s="69" t="n">
        <f aca="false">-1*($E430*(Input!$C$12/100))</f>
        <v>-0</v>
      </c>
      <c r="H430" s="69" t="n">
        <f aca="false">IF($B430&gt;Input!$G$28,2*(Input!$G$27*(1+Input!$C$14/100)^(DATEDIF(Input!$C$7,$B430,"Y"))),(Input!$G$27*(1+Input!$C$14/100)^(DATEDIF(Input!$C$7,$B430,"Y"))))</f>
        <v>-923.948973330055</v>
      </c>
      <c r="I430" s="69" t="n">
        <f aca="false">IF($B430&gt;Input!$G$28,0,IF($E430*(Input!$G$32/100)&gt;(Input!$C$13/12),-1*(Input!$C$13/12),-1*$E430*(Input!$G$32/100)))</f>
        <v>0</v>
      </c>
      <c r="J430" s="69" t="n">
        <f aca="false">IF($B430&gt;Input!$G$28,0,(-1)*($E430+$H430+$I430)*(Input!$C$9/100))</f>
        <v>0</v>
      </c>
      <c r="K430" s="69" t="n">
        <f aca="false">IF($B430&gt;Input!$G$28,0,(-1)*($E430+$H430+$I430)*(Input!$C$10/100))</f>
        <v>0</v>
      </c>
      <c r="L430" s="69" t="n">
        <f aca="false">$E430+$F430+$G430+$H430+$I430+$J430+$K430</f>
        <v>-923.948973330055</v>
      </c>
    </row>
    <row r="431" customFormat="false" ht="12.8" hidden="false" customHeight="false" outlineLevel="0" collapsed="false">
      <c r="A431" s="67" t="n">
        <v>427</v>
      </c>
      <c r="B431" s="68" t="n">
        <f aca="false">EOMONTH(Input!$C$7,A431)</f>
        <v>55915</v>
      </c>
      <c r="C431" s="67" t="n">
        <f aca="false">DATEDIF(Input!$G$23,$B431,"Y")</f>
        <v>74</v>
      </c>
      <c r="E431" s="69" t="n">
        <f aca="false">IF($B431&gt;Input!$G$28,0,Input!$G$24*(1+Input!$G$26/100)^(DATEDIF(Input!$C$7,$B431,"Y")))</f>
        <v>0</v>
      </c>
      <c r="F431" s="69" t="n">
        <f aca="false">-1*($E431*(Input!$C$11/100))</f>
        <v>-0</v>
      </c>
      <c r="G431" s="69" t="n">
        <f aca="false">-1*($E431*(Input!$C$12/100))</f>
        <v>-0</v>
      </c>
      <c r="H431" s="69" t="n">
        <f aca="false">IF($B431&gt;Input!$G$28,2*(Input!$G$27*(1+Input!$C$14/100)^(DATEDIF(Input!$C$7,$B431,"Y"))),(Input!$G$27*(1+Input!$C$14/100)^(DATEDIF(Input!$C$7,$B431,"Y"))))</f>
        <v>-923.948973330055</v>
      </c>
      <c r="I431" s="69" t="n">
        <f aca="false">IF($B431&gt;Input!$G$28,0,IF($E431*(Input!$G$32/100)&gt;(Input!$C$13/12),-1*(Input!$C$13/12),-1*$E431*(Input!$G$32/100)))</f>
        <v>0</v>
      </c>
      <c r="J431" s="69" t="n">
        <f aca="false">IF($B431&gt;Input!$G$28,0,(-1)*($E431+$H431+$I431)*(Input!$C$9/100))</f>
        <v>0</v>
      </c>
      <c r="K431" s="69" t="n">
        <f aca="false">IF($B431&gt;Input!$G$28,0,(-1)*($E431+$H431+$I431)*(Input!$C$10/100))</f>
        <v>0</v>
      </c>
      <c r="L431" s="69" t="n">
        <f aca="false">$E431+$F431+$G431+$H431+$I431+$J431+$K431</f>
        <v>-923.948973330055</v>
      </c>
    </row>
    <row r="432" customFormat="false" ht="12.8" hidden="false" customHeight="false" outlineLevel="0" collapsed="false">
      <c r="A432" s="67" t="n">
        <v>428</v>
      </c>
      <c r="B432" s="68" t="n">
        <f aca="false">EOMONTH(Input!$C$7,A432)</f>
        <v>55943</v>
      </c>
      <c r="C432" s="67" t="n">
        <f aca="false">DATEDIF(Input!$G$23,$B432,"Y")</f>
        <v>74</v>
      </c>
      <c r="E432" s="69" t="n">
        <f aca="false">IF($B432&gt;Input!$G$28,0,Input!$G$24*(1+Input!$G$26/100)^(DATEDIF(Input!$C$7,$B432,"Y")))</f>
        <v>0</v>
      </c>
      <c r="F432" s="69" t="n">
        <f aca="false">-1*($E432*(Input!$C$11/100))</f>
        <v>-0</v>
      </c>
      <c r="G432" s="69" t="n">
        <f aca="false">-1*($E432*(Input!$C$12/100))</f>
        <v>-0</v>
      </c>
      <c r="H432" s="69" t="n">
        <f aca="false">IF($B432&gt;Input!$G$28,2*(Input!$G$27*(1+Input!$C$14/100)^(DATEDIF(Input!$C$7,$B432,"Y"))),(Input!$G$27*(1+Input!$C$14/100)^(DATEDIF(Input!$C$7,$B432,"Y"))))</f>
        <v>-923.948973330055</v>
      </c>
      <c r="I432" s="69" t="n">
        <f aca="false">IF($B432&gt;Input!$G$28,0,IF($E432*(Input!$G$32/100)&gt;(Input!$C$13/12),-1*(Input!$C$13/12),-1*$E432*(Input!$G$32/100)))</f>
        <v>0</v>
      </c>
      <c r="J432" s="69" t="n">
        <f aca="false">IF($B432&gt;Input!$G$28,0,(-1)*($E432+$H432+$I432)*(Input!$C$9/100))</f>
        <v>0</v>
      </c>
      <c r="K432" s="69" t="n">
        <f aca="false">IF($B432&gt;Input!$G$28,0,(-1)*($E432+$H432+$I432)*(Input!$C$10/100))</f>
        <v>0</v>
      </c>
      <c r="L432" s="69" t="n">
        <f aca="false">$E432+$F432+$G432+$H432+$I432+$J432+$K432</f>
        <v>-923.948973330055</v>
      </c>
    </row>
    <row r="433" customFormat="false" ht="12.8" hidden="false" customHeight="false" outlineLevel="0" collapsed="false">
      <c r="A433" s="67" t="n">
        <v>429</v>
      </c>
      <c r="B433" s="68" t="n">
        <f aca="false">EOMONTH(Input!$C$7,A433)</f>
        <v>55974</v>
      </c>
      <c r="C433" s="67" t="n">
        <f aca="false">DATEDIF(Input!$G$23,$B433,"Y")</f>
        <v>74</v>
      </c>
      <c r="E433" s="69" t="n">
        <f aca="false">IF($B433&gt;Input!$G$28,0,Input!$G$24*(1+Input!$G$26/100)^(DATEDIF(Input!$C$7,$B433,"Y")))</f>
        <v>0</v>
      </c>
      <c r="F433" s="69" t="n">
        <f aca="false">-1*($E433*(Input!$C$11/100))</f>
        <v>-0</v>
      </c>
      <c r="G433" s="69" t="n">
        <f aca="false">-1*($E433*(Input!$C$12/100))</f>
        <v>-0</v>
      </c>
      <c r="H433" s="69" t="n">
        <f aca="false">IF($B433&gt;Input!$G$28,2*(Input!$G$27*(1+Input!$C$14/100)^(DATEDIF(Input!$C$7,$B433,"Y"))),(Input!$G$27*(1+Input!$C$14/100)^(DATEDIF(Input!$C$7,$B433,"Y"))))</f>
        <v>-923.948973330055</v>
      </c>
      <c r="I433" s="69" t="n">
        <f aca="false">IF($B433&gt;Input!$G$28,0,IF($E433*(Input!$G$32/100)&gt;(Input!$C$13/12),-1*(Input!$C$13/12),-1*$E433*(Input!$G$32/100)))</f>
        <v>0</v>
      </c>
      <c r="J433" s="69" t="n">
        <f aca="false">IF($B433&gt;Input!$G$28,0,(-1)*($E433+$H433+$I433)*(Input!$C$9/100))</f>
        <v>0</v>
      </c>
      <c r="K433" s="69" t="n">
        <f aca="false">IF($B433&gt;Input!$G$28,0,(-1)*($E433+$H433+$I433)*(Input!$C$10/100))</f>
        <v>0</v>
      </c>
      <c r="L433" s="69" t="n">
        <f aca="false">$E433+$F433+$G433+$H433+$I433+$J433+$K433</f>
        <v>-923.948973330055</v>
      </c>
    </row>
    <row r="434" customFormat="false" ht="12.8" hidden="false" customHeight="false" outlineLevel="0" collapsed="false">
      <c r="A434" s="67" t="n">
        <v>430</v>
      </c>
      <c r="B434" s="68" t="n">
        <f aca="false">EOMONTH(Input!$C$7,A434)</f>
        <v>56004</v>
      </c>
      <c r="C434" s="67" t="n">
        <f aca="false">DATEDIF(Input!$G$23,$B434,"Y")</f>
        <v>74</v>
      </c>
      <c r="E434" s="69" t="n">
        <f aca="false">IF($B434&gt;Input!$G$28,0,Input!$G$24*(1+Input!$G$26/100)^(DATEDIF(Input!$C$7,$B434,"Y")))</f>
        <v>0</v>
      </c>
      <c r="F434" s="69" t="n">
        <f aca="false">-1*($E434*(Input!$C$11/100))</f>
        <v>-0</v>
      </c>
      <c r="G434" s="69" t="n">
        <f aca="false">-1*($E434*(Input!$C$12/100))</f>
        <v>-0</v>
      </c>
      <c r="H434" s="69" t="n">
        <f aca="false">IF($B434&gt;Input!$G$28,2*(Input!$G$27*(1+Input!$C$14/100)^(DATEDIF(Input!$C$7,$B434,"Y"))),(Input!$G$27*(1+Input!$C$14/100)^(DATEDIF(Input!$C$7,$B434,"Y"))))</f>
        <v>-923.948973330055</v>
      </c>
      <c r="I434" s="69" t="n">
        <f aca="false">IF($B434&gt;Input!$G$28,0,IF($E434*(Input!$G$32/100)&gt;(Input!$C$13/12),-1*(Input!$C$13/12),-1*$E434*(Input!$G$32/100)))</f>
        <v>0</v>
      </c>
      <c r="J434" s="69" t="n">
        <f aca="false">IF($B434&gt;Input!$G$28,0,(-1)*($E434+$H434+$I434)*(Input!$C$9/100))</f>
        <v>0</v>
      </c>
      <c r="K434" s="69" t="n">
        <f aca="false">IF($B434&gt;Input!$G$28,0,(-1)*($E434+$H434+$I434)*(Input!$C$10/100))</f>
        <v>0</v>
      </c>
      <c r="L434" s="69" t="n">
        <f aca="false">$E434+$F434+$G434+$H434+$I434+$J434+$K434</f>
        <v>-923.948973330055</v>
      </c>
    </row>
    <row r="435" customFormat="false" ht="12.8" hidden="false" customHeight="false" outlineLevel="0" collapsed="false">
      <c r="A435" s="67" t="n">
        <v>431</v>
      </c>
      <c r="B435" s="68" t="n">
        <f aca="false">EOMONTH(Input!$C$7,A435)</f>
        <v>56035</v>
      </c>
      <c r="C435" s="67" t="n">
        <f aca="false">DATEDIF(Input!$G$23,$B435,"Y")</f>
        <v>74</v>
      </c>
      <c r="E435" s="69" t="n">
        <f aca="false">IF($B435&gt;Input!$G$28,0,Input!$G$24*(1+Input!$G$26/100)^(DATEDIF(Input!$C$7,$B435,"Y")))</f>
        <v>0</v>
      </c>
      <c r="F435" s="69" t="n">
        <f aca="false">-1*($E435*(Input!$C$11/100))</f>
        <v>-0</v>
      </c>
      <c r="G435" s="69" t="n">
        <f aca="false">-1*($E435*(Input!$C$12/100))</f>
        <v>-0</v>
      </c>
      <c r="H435" s="69" t="n">
        <f aca="false">IF($B435&gt;Input!$G$28,2*(Input!$G$27*(1+Input!$C$14/100)^(DATEDIF(Input!$C$7,$B435,"Y"))),(Input!$G$27*(1+Input!$C$14/100)^(DATEDIF(Input!$C$7,$B435,"Y"))))</f>
        <v>-923.948973330055</v>
      </c>
      <c r="I435" s="69" t="n">
        <f aca="false">IF($B435&gt;Input!$G$28,0,IF($E435*(Input!$G$32/100)&gt;(Input!$C$13/12),-1*(Input!$C$13/12),-1*$E435*(Input!$G$32/100)))</f>
        <v>0</v>
      </c>
      <c r="J435" s="69" t="n">
        <f aca="false">IF($B435&gt;Input!$G$28,0,(-1)*($E435+$H435+$I435)*(Input!$C$9/100))</f>
        <v>0</v>
      </c>
      <c r="K435" s="69" t="n">
        <f aca="false">IF($B435&gt;Input!$G$28,0,(-1)*($E435+$H435+$I435)*(Input!$C$10/100))</f>
        <v>0</v>
      </c>
      <c r="L435" s="69" t="n">
        <f aca="false">$E435+$F435+$G435+$H435+$I435+$J435+$K435</f>
        <v>-923.948973330055</v>
      </c>
    </row>
    <row r="436" customFormat="false" ht="12.8" hidden="false" customHeight="false" outlineLevel="0" collapsed="false">
      <c r="A436" s="67" t="n">
        <v>432</v>
      </c>
      <c r="B436" s="68" t="n">
        <f aca="false">EOMONTH(Input!$C$7,A436)</f>
        <v>56065</v>
      </c>
      <c r="C436" s="67" t="n">
        <f aca="false">DATEDIF(Input!$G$23,$B436,"Y")</f>
        <v>74</v>
      </c>
      <c r="E436" s="69" t="n">
        <f aca="false">IF($B436&gt;Input!$G$28,0,Input!$G$24*(1+Input!$G$26/100)^(DATEDIF(Input!$C$7,$B436,"Y")))</f>
        <v>0</v>
      </c>
      <c r="F436" s="69" t="n">
        <f aca="false">-1*($E436*(Input!$C$11/100))</f>
        <v>-0</v>
      </c>
      <c r="G436" s="69" t="n">
        <f aca="false">-1*($E436*(Input!$C$12/100))</f>
        <v>-0</v>
      </c>
      <c r="H436" s="69" t="n">
        <f aca="false">IF($B436&gt;Input!$G$28,2*(Input!$G$27*(1+Input!$C$14/100)^(DATEDIF(Input!$C$7,$B436,"Y"))),(Input!$G$27*(1+Input!$C$14/100)^(DATEDIF(Input!$C$7,$B436,"Y"))))</f>
        <v>-942.427952796656</v>
      </c>
      <c r="I436" s="69" t="n">
        <f aca="false">IF($B436&gt;Input!$G$28,0,IF($E436*(Input!$G$32/100)&gt;(Input!$C$13/12),-1*(Input!$C$13/12),-1*$E436*(Input!$G$32/100)))</f>
        <v>0</v>
      </c>
      <c r="J436" s="69" t="n">
        <f aca="false">IF($B436&gt;Input!$G$28,0,(-1)*($E436+$H436+$I436)*(Input!$C$9/100))</f>
        <v>0</v>
      </c>
      <c r="K436" s="69" t="n">
        <f aca="false">IF($B436&gt;Input!$G$28,0,(-1)*($E436+$H436+$I436)*(Input!$C$10/100))</f>
        <v>0</v>
      </c>
      <c r="L436" s="69" t="n">
        <f aca="false">$E436+$F436+$G436+$H436+$I436+$J436+$K436</f>
        <v>-942.427952796656</v>
      </c>
    </row>
    <row r="437" customFormat="false" ht="12.8" hidden="false" customHeight="false" outlineLevel="0" collapsed="false">
      <c r="A437" s="67" t="n">
        <v>433</v>
      </c>
      <c r="B437" s="68" t="n">
        <f aca="false">EOMONTH(Input!$C$7,A437)</f>
        <v>56096</v>
      </c>
      <c r="C437" s="67" t="n">
        <f aca="false">DATEDIF(Input!$G$23,$B437,"Y")</f>
        <v>74</v>
      </c>
      <c r="E437" s="69" t="n">
        <f aca="false">IF($B437&gt;Input!$G$28,0,Input!$G$24*(1+Input!$G$26/100)^(DATEDIF(Input!$C$7,$B437,"Y")))</f>
        <v>0</v>
      </c>
      <c r="F437" s="69" t="n">
        <f aca="false">-1*($E437*(Input!$C$11/100))</f>
        <v>-0</v>
      </c>
      <c r="G437" s="69" t="n">
        <f aca="false">-1*($E437*(Input!$C$12/100))</f>
        <v>-0</v>
      </c>
      <c r="H437" s="69" t="n">
        <f aca="false">IF($B437&gt;Input!$G$28,2*(Input!$G$27*(1+Input!$C$14/100)^(DATEDIF(Input!$C$7,$B437,"Y"))),(Input!$G$27*(1+Input!$C$14/100)^(DATEDIF(Input!$C$7,$B437,"Y"))))</f>
        <v>-942.427952796656</v>
      </c>
      <c r="I437" s="69" t="n">
        <f aca="false">IF($B437&gt;Input!$G$28,0,IF($E437*(Input!$G$32/100)&gt;(Input!$C$13/12),-1*(Input!$C$13/12),-1*$E437*(Input!$G$32/100)))</f>
        <v>0</v>
      </c>
      <c r="J437" s="69" t="n">
        <f aca="false">IF($B437&gt;Input!$G$28,0,(-1)*($E437+$H437+$I437)*(Input!$C$9/100))</f>
        <v>0</v>
      </c>
      <c r="K437" s="69" t="n">
        <f aca="false">IF($B437&gt;Input!$G$28,0,(-1)*($E437+$H437+$I437)*(Input!$C$10/100))</f>
        <v>0</v>
      </c>
      <c r="L437" s="69" t="n">
        <f aca="false">$E437+$F437+$G437+$H437+$I437+$J437+$K437</f>
        <v>-942.427952796656</v>
      </c>
    </row>
    <row r="438" customFormat="false" ht="12.8" hidden="false" customHeight="false" outlineLevel="0" collapsed="false">
      <c r="A438" s="67" t="n">
        <v>434</v>
      </c>
      <c r="B438" s="68" t="n">
        <f aca="false">EOMONTH(Input!$C$7,A438)</f>
        <v>56127</v>
      </c>
      <c r="C438" s="67" t="n">
        <f aca="false">DATEDIF(Input!$G$23,$B438,"Y")</f>
        <v>74</v>
      </c>
      <c r="E438" s="69" t="n">
        <f aca="false">IF($B438&gt;Input!$G$28,0,Input!$G$24*(1+Input!$G$26/100)^(DATEDIF(Input!$C$7,$B438,"Y")))</f>
        <v>0</v>
      </c>
      <c r="F438" s="69" t="n">
        <f aca="false">-1*($E438*(Input!$C$11/100))</f>
        <v>-0</v>
      </c>
      <c r="G438" s="69" t="n">
        <f aca="false">-1*($E438*(Input!$C$12/100))</f>
        <v>-0</v>
      </c>
      <c r="H438" s="69" t="n">
        <f aca="false">IF($B438&gt;Input!$G$28,2*(Input!$G$27*(1+Input!$C$14/100)^(DATEDIF(Input!$C$7,$B438,"Y"))),(Input!$G$27*(1+Input!$C$14/100)^(DATEDIF(Input!$C$7,$B438,"Y"))))</f>
        <v>-942.427952796656</v>
      </c>
      <c r="I438" s="69" t="n">
        <f aca="false">IF($B438&gt;Input!$G$28,0,IF($E438*(Input!$G$32/100)&gt;(Input!$C$13/12),-1*(Input!$C$13/12),-1*$E438*(Input!$G$32/100)))</f>
        <v>0</v>
      </c>
      <c r="J438" s="69" t="n">
        <f aca="false">IF($B438&gt;Input!$G$28,0,(-1)*($E438+$H438+$I438)*(Input!$C$9/100))</f>
        <v>0</v>
      </c>
      <c r="K438" s="69" t="n">
        <f aca="false">IF($B438&gt;Input!$G$28,0,(-1)*($E438+$H438+$I438)*(Input!$C$10/100))</f>
        <v>0</v>
      </c>
      <c r="L438" s="69" t="n">
        <f aca="false">$E438+$F438+$G438+$H438+$I438+$J438+$K438</f>
        <v>-942.427952796656</v>
      </c>
    </row>
    <row r="439" customFormat="false" ht="12.8" hidden="false" customHeight="false" outlineLevel="0" collapsed="false">
      <c r="A439" s="67" t="n">
        <v>435</v>
      </c>
      <c r="B439" s="68" t="n">
        <f aca="false">EOMONTH(Input!$C$7,A439)</f>
        <v>56157</v>
      </c>
      <c r="C439" s="67" t="n">
        <f aca="false">DATEDIF(Input!$G$23,$B439,"Y")</f>
        <v>74</v>
      </c>
      <c r="E439" s="69" t="n">
        <f aca="false">IF($B439&gt;Input!$G$28,0,Input!$G$24*(1+Input!$G$26/100)^(DATEDIF(Input!$C$7,$B439,"Y")))</f>
        <v>0</v>
      </c>
      <c r="F439" s="69" t="n">
        <f aca="false">-1*($E439*(Input!$C$11/100))</f>
        <v>-0</v>
      </c>
      <c r="G439" s="69" t="n">
        <f aca="false">-1*($E439*(Input!$C$12/100))</f>
        <v>-0</v>
      </c>
      <c r="H439" s="69" t="n">
        <f aca="false">IF($B439&gt;Input!$G$28,2*(Input!$G$27*(1+Input!$C$14/100)^(DATEDIF(Input!$C$7,$B439,"Y"))),(Input!$G$27*(1+Input!$C$14/100)^(DATEDIF(Input!$C$7,$B439,"Y"))))</f>
        <v>-942.427952796656</v>
      </c>
      <c r="I439" s="69" t="n">
        <f aca="false">IF($B439&gt;Input!$G$28,0,IF($E439*(Input!$G$32/100)&gt;(Input!$C$13/12),-1*(Input!$C$13/12),-1*$E439*(Input!$G$32/100)))</f>
        <v>0</v>
      </c>
      <c r="J439" s="69" t="n">
        <f aca="false">IF($B439&gt;Input!$G$28,0,(-1)*($E439+$H439+$I439)*(Input!$C$9/100))</f>
        <v>0</v>
      </c>
      <c r="K439" s="69" t="n">
        <f aca="false">IF($B439&gt;Input!$G$28,0,(-1)*($E439+$H439+$I439)*(Input!$C$10/100))</f>
        <v>0</v>
      </c>
      <c r="L439" s="69" t="n">
        <f aca="false">$E439+$F439+$G439+$H439+$I439+$J439+$K439</f>
        <v>-942.427952796656</v>
      </c>
    </row>
    <row r="440" customFormat="false" ht="12.8" hidden="false" customHeight="false" outlineLevel="0" collapsed="false">
      <c r="A440" s="67" t="n">
        <v>436</v>
      </c>
      <c r="B440" s="68" t="n">
        <f aca="false">EOMONTH(Input!$C$7,A440)</f>
        <v>56188</v>
      </c>
      <c r="C440" s="67" t="n">
        <f aca="false">DATEDIF(Input!$G$23,$B440,"Y")</f>
        <v>75</v>
      </c>
      <c r="E440" s="69" t="n">
        <f aca="false">IF($B440&gt;Input!$G$28,0,Input!$G$24*(1+Input!$G$26/100)^(DATEDIF(Input!$C$7,$B440,"Y")))</f>
        <v>0</v>
      </c>
      <c r="F440" s="69" t="n">
        <f aca="false">-1*($E440*(Input!$C$11/100))</f>
        <v>-0</v>
      </c>
      <c r="G440" s="69" t="n">
        <f aca="false">-1*($E440*(Input!$C$12/100))</f>
        <v>-0</v>
      </c>
      <c r="H440" s="69" t="n">
        <f aca="false">IF($B440&gt;Input!$G$28,2*(Input!$G$27*(1+Input!$C$14/100)^(DATEDIF(Input!$C$7,$B440,"Y"))),(Input!$G$27*(1+Input!$C$14/100)^(DATEDIF(Input!$C$7,$B440,"Y"))))</f>
        <v>-942.427952796656</v>
      </c>
      <c r="I440" s="69" t="n">
        <f aca="false">IF($B440&gt;Input!$G$28,0,IF($E440*(Input!$G$32/100)&gt;(Input!$C$13/12),-1*(Input!$C$13/12),-1*$E440*(Input!$G$32/100)))</f>
        <v>0</v>
      </c>
      <c r="J440" s="69" t="n">
        <f aca="false">IF($B440&gt;Input!$G$28,0,(-1)*($E440+$H440+$I440)*(Input!$C$9/100))</f>
        <v>0</v>
      </c>
      <c r="K440" s="69" t="n">
        <f aca="false">IF($B440&gt;Input!$G$28,0,(-1)*($E440+$H440+$I440)*(Input!$C$10/100))</f>
        <v>0</v>
      </c>
      <c r="L440" s="69" t="n">
        <f aca="false">$E440+$F440+$G440+$H440+$I440+$J440+$K440</f>
        <v>-942.427952796656</v>
      </c>
    </row>
    <row r="441" customFormat="false" ht="12.8" hidden="false" customHeight="false" outlineLevel="0" collapsed="false">
      <c r="A441" s="67" t="n">
        <v>437</v>
      </c>
      <c r="B441" s="68" t="n">
        <f aca="false">EOMONTH(Input!$C$7,A441)</f>
        <v>56218</v>
      </c>
      <c r="C441" s="67" t="n">
        <f aca="false">DATEDIF(Input!$G$23,$B441,"Y")</f>
        <v>75</v>
      </c>
      <c r="E441" s="69" t="n">
        <f aca="false">IF($B441&gt;Input!$G$28,0,Input!$G$24*(1+Input!$G$26/100)^(DATEDIF(Input!$C$7,$B441,"Y")))</f>
        <v>0</v>
      </c>
      <c r="F441" s="69" t="n">
        <f aca="false">-1*($E441*(Input!$C$11/100))</f>
        <v>-0</v>
      </c>
      <c r="G441" s="69" t="n">
        <f aca="false">-1*($E441*(Input!$C$12/100))</f>
        <v>-0</v>
      </c>
      <c r="H441" s="69" t="n">
        <f aca="false">IF($B441&gt;Input!$G$28,2*(Input!$G$27*(1+Input!$C$14/100)^(DATEDIF(Input!$C$7,$B441,"Y"))),(Input!$G$27*(1+Input!$C$14/100)^(DATEDIF(Input!$C$7,$B441,"Y"))))</f>
        <v>-942.427952796656</v>
      </c>
      <c r="I441" s="69" t="n">
        <f aca="false">IF($B441&gt;Input!$G$28,0,IF($E441*(Input!$G$32/100)&gt;(Input!$C$13/12),-1*(Input!$C$13/12),-1*$E441*(Input!$G$32/100)))</f>
        <v>0</v>
      </c>
      <c r="J441" s="69" t="n">
        <f aca="false">IF($B441&gt;Input!$G$28,0,(-1)*($E441+$H441+$I441)*(Input!$C$9/100))</f>
        <v>0</v>
      </c>
      <c r="K441" s="69" t="n">
        <f aca="false">IF($B441&gt;Input!$G$28,0,(-1)*($E441+$H441+$I441)*(Input!$C$10/100))</f>
        <v>0</v>
      </c>
      <c r="L441" s="69" t="n">
        <f aca="false">$E441+$F441+$G441+$H441+$I441+$J441+$K441</f>
        <v>-942.427952796656</v>
      </c>
    </row>
    <row r="442" customFormat="false" ht="12.8" hidden="false" customHeight="false" outlineLevel="0" collapsed="false">
      <c r="A442" s="67" t="n">
        <v>438</v>
      </c>
      <c r="B442" s="68" t="n">
        <f aca="false">EOMONTH(Input!$C$7,A442)</f>
        <v>56249</v>
      </c>
      <c r="C442" s="67" t="n">
        <f aca="false">DATEDIF(Input!$G$23,$B442,"Y")</f>
        <v>75</v>
      </c>
      <c r="E442" s="69" t="n">
        <f aca="false">IF($B442&gt;Input!$G$28,0,Input!$G$24*(1+Input!$G$26/100)^(DATEDIF(Input!$C$7,$B442,"Y")))</f>
        <v>0</v>
      </c>
      <c r="F442" s="69" t="n">
        <f aca="false">-1*($E442*(Input!$C$11/100))</f>
        <v>-0</v>
      </c>
      <c r="G442" s="69" t="n">
        <f aca="false">-1*($E442*(Input!$C$12/100))</f>
        <v>-0</v>
      </c>
      <c r="H442" s="69" t="n">
        <f aca="false">IF($B442&gt;Input!$G$28,2*(Input!$G$27*(1+Input!$C$14/100)^(DATEDIF(Input!$C$7,$B442,"Y"))),(Input!$G$27*(1+Input!$C$14/100)^(DATEDIF(Input!$C$7,$B442,"Y"))))</f>
        <v>-942.427952796656</v>
      </c>
      <c r="I442" s="69" t="n">
        <f aca="false">IF($B442&gt;Input!$G$28,0,IF($E442*(Input!$G$32/100)&gt;(Input!$C$13/12),-1*(Input!$C$13/12),-1*$E442*(Input!$G$32/100)))</f>
        <v>0</v>
      </c>
      <c r="J442" s="69" t="n">
        <f aca="false">IF($B442&gt;Input!$G$28,0,(-1)*($E442+$H442+$I442)*(Input!$C$9/100))</f>
        <v>0</v>
      </c>
      <c r="K442" s="69" t="n">
        <f aca="false">IF($B442&gt;Input!$G$28,0,(-1)*($E442+$H442+$I442)*(Input!$C$10/100))</f>
        <v>0</v>
      </c>
      <c r="L442" s="69" t="n">
        <f aca="false">$E442+$F442+$G442+$H442+$I442+$J442+$K442</f>
        <v>-942.427952796656</v>
      </c>
    </row>
    <row r="443" customFormat="false" ht="12.8" hidden="false" customHeight="false" outlineLevel="0" collapsed="false">
      <c r="A443" s="67" t="n">
        <v>439</v>
      </c>
      <c r="B443" s="68" t="n">
        <f aca="false">EOMONTH(Input!$C$7,A443)</f>
        <v>56280</v>
      </c>
      <c r="C443" s="67" t="n">
        <f aca="false">DATEDIF(Input!$G$23,$B443,"Y")</f>
        <v>75</v>
      </c>
      <c r="E443" s="69" t="n">
        <f aca="false">IF($B443&gt;Input!$G$28,0,Input!$G$24*(1+Input!$G$26/100)^(DATEDIF(Input!$C$7,$B443,"Y")))</f>
        <v>0</v>
      </c>
      <c r="F443" s="69" t="n">
        <f aca="false">-1*($E443*(Input!$C$11/100))</f>
        <v>-0</v>
      </c>
      <c r="G443" s="69" t="n">
        <f aca="false">-1*($E443*(Input!$C$12/100))</f>
        <v>-0</v>
      </c>
      <c r="H443" s="69" t="n">
        <f aca="false">IF($B443&gt;Input!$G$28,2*(Input!$G$27*(1+Input!$C$14/100)^(DATEDIF(Input!$C$7,$B443,"Y"))),(Input!$G$27*(1+Input!$C$14/100)^(DATEDIF(Input!$C$7,$B443,"Y"))))</f>
        <v>-942.427952796656</v>
      </c>
      <c r="I443" s="69" t="n">
        <f aca="false">IF($B443&gt;Input!$G$28,0,IF($E443*(Input!$G$32/100)&gt;(Input!$C$13/12),-1*(Input!$C$13/12),-1*$E443*(Input!$G$32/100)))</f>
        <v>0</v>
      </c>
      <c r="J443" s="69" t="n">
        <f aca="false">IF($B443&gt;Input!$G$28,0,(-1)*($E443+$H443+$I443)*(Input!$C$9/100))</f>
        <v>0</v>
      </c>
      <c r="K443" s="69" t="n">
        <f aca="false">IF($B443&gt;Input!$G$28,0,(-1)*($E443+$H443+$I443)*(Input!$C$10/100))</f>
        <v>0</v>
      </c>
      <c r="L443" s="69" t="n">
        <f aca="false">$E443+$F443+$G443+$H443+$I443+$J443+$K443</f>
        <v>-942.427952796656</v>
      </c>
    </row>
    <row r="444" customFormat="false" ht="12.8" hidden="false" customHeight="false" outlineLevel="0" collapsed="false">
      <c r="A444" s="67" t="n">
        <v>440</v>
      </c>
      <c r="B444" s="68" t="n">
        <f aca="false">EOMONTH(Input!$C$7,A444)</f>
        <v>56308</v>
      </c>
      <c r="C444" s="67" t="n">
        <f aca="false">DATEDIF(Input!$G$23,$B444,"Y")</f>
        <v>75</v>
      </c>
      <c r="E444" s="69" t="n">
        <f aca="false">IF($B444&gt;Input!$G$28,0,Input!$G$24*(1+Input!$G$26/100)^(DATEDIF(Input!$C$7,$B444,"Y")))</f>
        <v>0</v>
      </c>
      <c r="F444" s="69" t="n">
        <f aca="false">-1*($E444*(Input!$C$11/100))</f>
        <v>-0</v>
      </c>
      <c r="G444" s="69" t="n">
        <f aca="false">-1*($E444*(Input!$C$12/100))</f>
        <v>-0</v>
      </c>
      <c r="H444" s="69" t="n">
        <f aca="false">IF($B444&gt;Input!$G$28,2*(Input!$G$27*(1+Input!$C$14/100)^(DATEDIF(Input!$C$7,$B444,"Y"))),(Input!$G$27*(1+Input!$C$14/100)^(DATEDIF(Input!$C$7,$B444,"Y"))))</f>
        <v>-942.427952796656</v>
      </c>
      <c r="I444" s="69" t="n">
        <f aca="false">IF($B444&gt;Input!$G$28,0,IF($E444*(Input!$G$32/100)&gt;(Input!$C$13/12),-1*(Input!$C$13/12),-1*$E444*(Input!$G$32/100)))</f>
        <v>0</v>
      </c>
      <c r="J444" s="69" t="n">
        <f aca="false">IF($B444&gt;Input!$G$28,0,(-1)*($E444+$H444+$I444)*(Input!$C$9/100))</f>
        <v>0</v>
      </c>
      <c r="K444" s="69" t="n">
        <f aca="false">IF($B444&gt;Input!$G$28,0,(-1)*($E444+$H444+$I444)*(Input!$C$10/100))</f>
        <v>0</v>
      </c>
      <c r="L444" s="69" t="n">
        <f aca="false">$E444+$F444+$G444+$H444+$I444+$J444+$K444</f>
        <v>-942.427952796656</v>
      </c>
    </row>
    <row r="445" customFormat="false" ht="12.8" hidden="false" customHeight="false" outlineLevel="0" collapsed="false">
      <c r="A445" s="67" t="n">
        <v>441</v>
      </c>
      <c r="B445" s="68" t="n">
        <f aca="false">EOMONTH(Input!$C$7,A445)</f>
        <v>56339</v>
      </c>
      <c r="C445" s="67" t="n">
        <f aca="false">DATEDIF(Input!$G$23,$B445,"Y")</f>
        <v>75</v>
      </c>
      <c r="E445" s="69" t="n">
        <f aca="false">IF($B445&gt;Input!$G$28,0,Input!$G$24*(1+Input!$G$26/100)^(DATEDIF(Input!$C$7,$B445,"Y")))</f>
        <v>0</v>
      </c>
      <c r="F445" s="69" t="n">
        <f aca="false">-1*($E445*(Input!$C$11/100))</f>
        <v>-0</v>
      </c>
      <c r="G445" s="69" t="n">
        <f aca="false">-1*($E445*(Input!$C$12/100))</f>
        <v>-0</v>
      </c>
      <c r="H445" s="69" t="n">
        <f aca="false">IF($B445&gt;Input!$G$28,2*(Input!$G$27*(1+Input!$C$14/100)^(DATEDIF(Input!$C$7,$B445,"Y"))),(Input!$G$27*(1+Input!$C$14/100)^(DATEDIF(Input!$C$7,$B445,"Y"))))</f>
        <v>-942.427952796656</v>
      </c>
      <c r="I445" s="69" t="n">
        <f aca="false">IF($B445&gt;Input!$G$28,0,IF($E445*(Input!$G$32/100)&gt;(Input!$C$13/12),-1*(Input!$C$13/12),-1*$E445*(Input!$G$32/100)))</f>
        <v>0</v>
      </c>
      <c r="J445" s="69" t="n">
        <f aca="false">IF($B445&gt;Input!$G$28,0,(-1)*($E445+$H445+$I445)*(Input!$C$9/100))</f>
        <v>0</v>
      </c>
      <c r="K445" s="69" t="n">
        <f aca="false">IF($B445&gt;Input!$G$28,0,(-1)*($E445+$H445+$I445)*(Input!$C$10/100))</f>
        <v>0</v>
      </c>
      <c r="L445" s="69" t="n">
        <f aca="false">$E445+$F445+$G445+$H445+$I445+$J445+$K445</f>
        <v>-942.427952796656</v>
      </c>
    </row>
    <row r="446" customFormat="false" ht="12.8" hidden="false" customHeight="false" outlineLevel="0" collapsed="false">
      <c r="A446" s="67" t="n">
        <v>442</v>
      </c>
      <c r="B446" s="68" t="n">
        <f aca="false">EOMONTH(Input!$C$7,A446)</f>
        <v>56369</v>
      </c>
      <c r="C446" s="67" t="n">
        <f aca="false">DATEDIF(Input!$G$23,$B446,"Y")</f>
        <v>75</v>
      </c>
      <c r="E446" s="69" t="n">
        <f aca="false">IF($B446&gt;Input!$G$28,0,Input!$G$24*(1+Input!$G$26/100)^(DATEDIF(Input!$C$7,$B446,"Y")))</f>
        <v>0</v>
      </c>
      <c r="F446" s="69" t="n">
        <f aca="false">-1*($E446*(Input!$C$11/100))</f>
        <v>-0</v>
      </c>
      <c r="G446" s="69" t="n">
        <f aca="false">-1*($E446*(Input!$C$12/100))</f>
        <v>-0</v>
      </c>
      <c r="H446" s="69" t="n">
        <f aca="false">IF($B446&gt;Input!$G$28,2*(Input!$G$27*(1+Input!$C$14/100)^(DATEDIF(Input!$C$7,$B446,"Y"))),(Input!$G$27*(1+Input!$C$14/100)^(DATEDIF(Input!$C$7,$B446,"Y"))))</f>
        <v>-942.427952796656</v>
      </c>
      <c r="I446" s="69" t="n">
        <f aca="false">IF($B446&gt;Input!$G$28,0,IF($E446*(Input!$G$32/100)&gt;(Input!$C$13/12),-1*(Input!$C$13/12),-1*$E446*(Input!$G$32/100)))</f>
        <v>0</v>
      </c>
      <c r="J446" s="69" t="n">
        <f aca="false">IF($B446&gt;Input!$G$28,0,(-1)*($E446+$H446+$I446)*(Input!$C$9/100))</f>
        <v>0</v>
      </c>
      <c r="K446" s="69" t="n">
        <f aca="false">IF($B446&gt;Input!$G$28,0,(-1)*($E446+$H446+$I446)*(Input!$C$10/100))</f>
        <v>0</v>
      </c>
      <c r="L446" s="69" t="n">
        <f aca="false">$E446+$F446+$G446+$H446+$I446+$J446+$K446</f>
        <v>-942.427952796656</v>
      </c>
    </row>
    <row r="447" customFormat="false" ht="12.8" hidden="false" customHeight="false" outlineLevel="0" collapsed="false">
      <c r="A447" s="67" t="n">
        <v>443</v>
      </c>
      <c r="B447" s="68" t="n">
        <f aca="false">EOMONTH(Input!$C$7,A447)</f>
        <v>56400</v>
      </c>
      <c r="C447" s="67" t="n">
        <f aca="false">DATEDIF(Input!$G$23,$B447,"Y")</f>
        <v>75</v>
      </c>
      <c r="E447" s="69" t="n">
        <f aca="false">IF($B447&gt;Input!$G$28,0,Input!$G$24*(1+Input!$G$26/100)^(DATEDIF(Input!$C$7,$B447,"Y")))</f>
        <v>0</v>
      </c>
      <c r="F447" s="69" t="n">
        <f aca="false">-1*($E447*(Input!$C$11/100))</f>
        <v>-0</v>
      </c>
      <c r="G447" s="69" t="n">
        <f aca="false">-1*($E447*(Input!$C$12/100))</f>
        <v>-0</v>
      </c>
      <c r="H447" s="69" t="n">
        <f aca="false">IF($B447&gt;Input!$G$28,2*(Input!$G$27*(1+Input!$C$14/100)^(DATEDIF(Input!$C$7,$B447,"Y"))),(Input!$G$27*(1+Input!$C$14/100)^(DATEDIF(Input!$C$7,$B447,"Y"))))</f>
        <v>-942.427952796656</v>
      </c>
      <c r="I447" s="69" t="n">
        <f aca="false">IF($B447&gt;Input!$G$28,0,IF($E447*(Input!$G$32/100)&gt;(Input!$C$13/12),-1*(Input!$C$13/12),-1*$E447*(Input!$G$32/100)))</f>
        <v>0</v>
      </c>
      <c r="J447" s="69" t="n">
        <f aca="false">IF($B447&gt;Input!$G$28,0,(-1)*($E447+$H447+$I447)*(Input!$C$9/100))</f>
        <v>0</v>
      </c>
      <c r="K447" s="69" t="n">
        <f aca="false">IF($B447&gt;Input!$G$28,0,(-1)*($E447+$H447+$I447)*(Input!$C$10/100))</f>
        <v>0</v>
      </c>
      <c r="L447" s="69" t="n">
        <f aca="false">$E447+$F447+$G447+$H447+$I447+$J447+$K447</f>
        <v>-942.427952796656</v>
      </c>
    </row>
    <row r="448" customFormat="false" ht="12.8" hidden="false" customHeight="false" outlineLevel="0" collapsed="false">
      <c r="A448" s="67" t="n">
        <v>444</v>
      </c>
      <c r="B448" s="68" t="n">
        <f aca="false">EOMONTH(Input!$C$7,A448)</f>
        <v>56430</v>
      </c>
      <c r="C448" s="67" t="n">
        <f aca="false">DATEDIF(Input!$G$23,$B448,"Y")</f>
        <v>75</v>
      </c>
      <c r="E448" s="69" t="n">
        <f aca="false">IF($B448&gt;Input!$G$28,0,Input!$G$24*(1+Input!$G$26/100)^(DATEDIF(Input!$C$7,$B448,"Y")))</f>
        <v>0</v>
      </c>
      <c r="F448" s="69" t="n">
        <f aca="false">-1*($E448*(Input!$C$11/100))</f>
        <v>-0</v>
      </c>
      <c r="G448" s="69" t="n">
        <f aca="false">-1*($E448*(Input!$C$12/100))</f>
        <v>-0</v>
      </c>
      <c r="H448" s="69" t="n">
        <f aca="false">IF($B448&gt;Input!$G$28,2*(Input!$G$27*(1+Input!$C$14/100)^(DATEDIF(Input!$C$7,$B448,"Y"))),(Input!$G$27*(1+Input!$C$14/100)^(DATEDIF(Input!$C$7,$B448,"Y"))))</f>
        <v>-961.276511852589</v>
      </c>
      <c r="I448" s="69" t="n">
        <f aca="false">IF($B448&gt;Input!$G$28,0,IF($E448*(Input!$G$32/100)&gt;(Input!$C$13/12),-1*(Input!$C$13/12),-1*$E448*(Input!$G$32/100)))</f>
        <v>0</v>
      </c>
      <c r="J448" s="69" t="n">
        <f aca="false">IF($B448&gt;Input!$G$28,0,(-1)*($E448+$H448+$I448)*(Input!$C$9/100))</f>
        <v>0</v>
      </c>
      <c r="K448" s="69" t="n">
        <f aca="false">IF($B448&gt;Input!$G$28,0,(-1)*($E448+$H448+$I448)*(Input!$C$10/100))</f>
        <v>0</v>
      </c>
      <c r="L448" s="69" t="n">
        <f aca="false">$E448+$F448+$G448+$H448+$I448+$J448+$K448</f>
        <v>-961.276511852589</v>
      </c>
    </row>
    <row r="449" customFormat="false" ht="12.8" hidden="false" customHeight="false" outlineLevel="0" collapsed="false">
      <c r="A449" s="67" t="n">
        <v>445</v>
      </c>
      <c r="B449" s="68" t="n">
        <f aca="false">EOMONTH(Input!$C$7,A449)</f>
        <v>56461</v>
      </c>
      <c r="C449" s="67" t="n">
        <f aca="false">DATEDIF(Input!$G$23,$B449,"Y")</f>
        <v>75</v>
      </c>
      <c r="E449" s="69" t="n">
        <f aca="false">IF($B449&gt;Input!$G$28,0,Input!$G$24*(1+Input!$G$26/100)^(DATEDIF(Input!$C$7,$B449,"Y")))</f>
        <v>0</v>
      </c>
      <c r="F449" s="69" t="n">
        <f aca="false">-1*($E449*(Input!$C$11/100))</f>
        <v>-0</v>
      </c>
      <c r="G449" s="69" t="n">
        <f aca="false">-1*($E449*(Input!$C$12/100))</f>
        <v>-0</v>
      </c>
      <c r="H449" s="69" t="n">
        <f aca="false">IF($B449&gt;Input!$G$28,2*(Input!$G$27*(1+Input!$C$14/100)^(DATEDIF(Input!$C$7,$B449,"Y"))),(Input!$G$27*(1+Input!$C$14/100)^(DATEDIF(Input!$C$7,$B449,"Y"))))</f>
        <v>-961.276511852589</v>
      </c>
      <c r="I449" s="69" t="n">
        <f aca="false">IF($B449&gt;Input!$G$28,0,IF($E449*(Input!$G$32/100)&gt;(Input!$C$13/12),-1*(Input!$C$13/12),-1*$E449*(Input!$G$32/100)))</f>
        <v>0</v>
      </c>
      <c r="J449" s="69" t="n">
        <f aca="false">IF($B449&gt;Input!$G$28,0,(-1)*($E449+$H449+$I449)*(Input!$C$9/100))</f>
        <v>0</v>
      </c>
      <c r="K449" s="69" t="n">
        <f aca="false">IF($B449&gt;Input!$G$28,0,(-1)*($E449+$H449+$I449)*(Input!$C$10/100))</f>
        <v>0</v>
      </c>
      <c r="L449" s="69" t="n">
        <f aca="false">$E449+$F449+$G449+$H449+$I449+$J449+$K449</f>
        <v>-961.276511852589</v>
      </c>
    </row>
    <row r="450" customFormat="false" ht="12.8" hidden="false" customHeight="false" outlineLevel="0" collapsed="false">
      <c r="A450" s="67" t="n">
        <v>446</v>
      </c>
      <c r="B450" s="68" t="n">
        <f aca="false">EOMONTH(Input!$C$7,A450)</f>
        <v>56492</v>
      </c>
      <c r="C450" s="67" t="n">
        <f aca="false">DATEDIF(Input!$G$23,$B450,"Y")</f>
        <v>75</v>
      </c>
      <c r="E450" s="69" t="n">
        <f aca="false">IF($B450&gt;Input!$G$28,0,Input!$G$24*(1+Input!$G$26/100)^(DATEDIF(Input!$C$7,$B450,"Y")))</f>
        <v>0</v>
      </c>
      <c r="F450" s="69" t="n">
        <f aca="false">-1*($E450*(Input!$C$11/100))</f>
        <v>-0</v>
      </c>
      <c r="G450" s="69" t="n">
        <f aca="false">-1*($E450*(Input!$C$12/100))</f>
        <v>-0</v>
      </c>
      <c r="H450" s="69" t="n">
        <f aca="false">IF($B450&gt;Input!$G$28,2*(Input!$G$27*(1+Input!$C$14/100)^(DATEDIF(Input!$C$7,$B450,"Y"))),(Input!$G$27*(1+Input!$C$14/100)^(DATEDIF(Input!$C$7,$B450,"Y"))))</f>
        <v>-961.276511852589</v>
      </c>
      <c r="I450" s="69" t="n">
        <f aca="false">IF($B450&gt;Input!$G$28,0,IF($E450*(Input!$G$32/100)&gt;(Input!$C$13/12),-1*(Input!$C$13/12),-1*$E450*(Input!$G$32/100)))</f>
        <v>0</v>
      </c>
      <c r="J450" s="69" t="n">
        <f aca="false">IF($B450&gt;Input!$G$28,0,(-1)*($E450+$H450+$I450)*(Input!$C$9/100))</f>
        <v>0</v>
      </c>
      <c r="K450" s="69" t="n">
        <f aca="false">IF($B450&gt;Input!$G$28,0,(-1)*($E450+$H450+$I450)*(Input!$C$10/100))</f>
        <v>0</v>
      </c>
      <c r="L450" s="69" t="n">
        <f aca="false">$E450+$F450+$G450+$H450+$I450+$J450+$K450</f>
        <v>-961.276511852589</v>
      </c>
    </row>
    <row r="451" customFormat="false" ht="12.8" hidden="false" customHeight="false" outlineLevel="0" collapsed="false">
      <c r="A451" s="67" t="n">
        <v>447</v>
      </c>
      <c r="B451" s="68" t="n">
        <f aca="false">EOMONTH(Input!$C$7,A451)</f>
        <v>56522</v>
      </c>
      <c r="C451" s="67" t="n">
        <f aca="false">DATEDIF(Input!$G$23,$B451,"Y")</f>
        <v>75</v>
      </c>
      <c r="E451" s="69" t="n">
        <f aca="false">IF($B451&gt;Input!$G$28,0,Input!$G$24*(1+Input!$G$26/100)^(DATEDIF(Input!$C$7,$B451,"Y")))</f>
        <v>0</v>
      </c>
      <c r="F451" s="69" t="n">
        <f aca="false">-1*($E451*(Input!$C$11/100))</f>
        <v>-0</v>
      </c>
      <c r="G451" s="69" t="n">
        <f aca="false">-1*($E451*(Input!$C$12/100))</f>
        <v>-0</v>
      </c>
      <c r="H451" s="69" t="n">
        <f aca="false">IF($B451&gt;Input!$G$28,2*(Input!$G$27*(1+Input!$C$14/100)^(DATEDIF(Input!$C$7,$B451,"Y"))),(Input!$G$27*(1+Input!$C$14/100)^(DATEDIF(Input!$C$7,$B451,"Y"))))</f>
        <v>-961.276511852589</v>
      </c>
      <c r="I451" s="69" t="n">
        <f aca="false">IF($B451&gt;Input!$G$28,0,IF($E451*(Input!$G$32/100)&gt;(Input!$C$13/12),-1*(Input!$C$13/12),-1*$E451*(Input!$G$32/100)))</f>
        <v>0</v>
      </c>
      <c r="J451" s="69" t="n">
        <f aca="false">IF($B451&gt;Input!$G$28,0,(-1)*($E451+$H451+$I451)*(Input!$C$9/100))</f>
        <v>0</v>
      </c>
      <c r="K451" s="69" t="n">
        <f aca="false">IF($B451&gt;Input!$G$28,0,(-1)*($E451+$H451+$I451)*(Input!$C$10/100))</f>
        <v>0</v>
      </c>
      <c r="L451" s="69" t="n">
        <f aca="false">$E451+$F451+$G451+$H451+$I451+$J451+$K451</f>
        <v>-961.276511852589</v>
      </c>
    </row>
    <row r="452" customFormat="false" ht="12.8" hidden="false" customHeight="false" outlineLevel="0" collapsed="false">
      <c r="A452" s="67" t="n">
        <v>448</v>
      </c>
      <c r="B452" s="68" t="n">
        <f aca="false">EOMONTH(Input!$C$7,A452)</f>
        <v>56553</v>
      </c>
      <c r="C452" s="67" t="n">
        <f aca="false">DATEDIF(Input!$G$23,$B452,"Y")</f>
        <v>76</v>
      </c>
      <c r="E452" s="69" t="n">
        <f aca="false">IF($B452&gt;Input!$G$28,0,Input!$G$24*(1+Input!$G$26/100)^(DATEDIF(Input!$C$7,$B452,"Y")))</f>
        <v>0</v>
      </c>
      <c r="F452" s="69" t="n">
        <f aca="false">-1*($E452*(Input!$C$11/100))</f>
        <v>-0</v>
      </c>
      <c r="G452" s="69" t="n">
        <f aca="false">-1*($E452*(Input!$C$12/100))</f>
        <v>-0</v>
      </c>
      <c r="H452" s="69" t="n">
        <f aca="false">IF($B452&gt;Input!$G$28,2*(Input!$G$27*(1+Input!$C$14/100)^(DATEDIF(Input!$C$7,$B452,"Y"))),(Input!$G$27*(1+Input!$C$14/100)^(DATEDIF(Input!$C$7,$B452,"Y"))))</f>
        <v>-961.276511852589</v>
      </c>
      <c r="I452" s="69" t="n">
        <f aca="false">IF($B452&gt;Input!$G$28,0,IF($E452*(Input!$G$32/100)&gt;(Input!$C$13/12),-1*(Input!$C$13/12),-1*$E452*(Input!$G$32/100)))</f>
        <v>0</v>
      </c>
      <c r="J452" s="69" t="n">
        <f aca="false">IF($B452&gt;Input!$G$28,0,(-1)*($E452+$H452+$I452)*(Input!$C$9/100))</f>
        <v>0</v>
      </c>
      <c r="K452" s="69" t="n">
        <f aca="false">IF($B452&gt;Input!$G$28,0,(-1)*($E452+$H452+$I452)*(Input!$C$10/100))</f>
        <v>0</v>
      </c>
      <c r="L452" s="69" t="n">
        <f aca="false">$E452+$F452+$G452+$H452+$I452+$J452+$K452</f>
        <v>-961.276511852589</v>
      </c>
    </row>
    <row r="453" customFormat="false" ht="12.8" hidden="false" customHeight="false" outlineLevel="0" collapsed="false">
      <c r="A453" s="67" t="n">
        <v>449</v>
      </c>
      <c r="B453" s="68" t="n">
        <f aca="false">EOMONTH(Input!$C$7,A453)</f>
        <v>56583</v>
      </c>
      <c r="C453" s="67" t="n">
        <f aca="false">DATEDIF(Input!$G$23,$B453,"Y")</f>
        <v>76</v>
      </c>
      <c r="E453" s="69" t="n">
        <f aca="false">IF($B453&gt;Input!$G$28,0,Input!$G$24*(1+Input!$G$26/100)^(DATEDIF(Input!$C$7,$B453,"Y")))</f>
        <v>0</v>
      </c>
      <c r="F453" s="69" t="n">
        <f aca="false">-1*($E453*(Input!$C$11/100))</f>
        <v>-0</v>
      </c>
      <c r="G453" s="69" t="n">
        <f aca="false">-1*($E453*(Input!$C$12/100))</f>
        <v>-0</v>
      </c>
      <c r="H453" s="69" t="n">
        <f aca="false">IF($B453&gt;Input!$G$28,2*(Input!$G$27*(1+Input!$C$14/100)^(DATEDIF(Input!$C$7,$B453,"Y"))),(Input!$G$27*(1+Input!$C$14/100)^(DATEDIF(Input!$C$7,$B453,"Y"))))</f>
        <v>-961.276511852589</v>
      </c>
      <c r="I453" s="69" t="n">
        <f aca="false">IF($B453&gt;Input!$G$28,0,IF($E453*(Input!$G$32/100)&gt;(Input!$C$13/12),-1*(Input!$C$13/12),-1*$E453*(Input!$G$32/100)))</f>
        <v>0</v>
      </c>
      <c r="J453" s="69" t="n">
        <f aca="false">IF($B453&gt;Input!$G$28,0,(-1)*($E453+$H453+$I453)*(Input!$C$9/100))</f>
        <v>0</v>
      </c>
      <c r="K453" s="69" t="n">
        <f aca="false">IF($B453&gt;Input!$G$28,0,(-1)*($E453+$H453+$I453)*(Input!$C$10/100))</f>
        <v>0</v>
      </c>
      <c r="L453" s="69" t="n">
        <f aca="false">$E453+$F453+$G453+$H453+$I453+$J453+$K453</f>
        <v>-961.276511852589</v>
      </c>
    </row>
    <row r="454" customFormat="false" ht="12.8" hidden="false" customHeight="false" outlineLevel="0" collapsed="false">
      <c r="A454" s="67" t="n">
        <v>450</v>
      </c>
      <c r="B454" s="68" t="n">
        <f aca="false">EOMONTH(Input!$C$7,A454)</f>
        <v>56614</v>
      </c>
      <c r="C454" s="67" t="n">
        <f aca="false">DATEDIF(Input!$G$23,$B454,"Y")</f>
        <v>76</v>
      </c>
      <c r="E454" s="69" t="n">
        <f aca="false">IF($B454&gt;Input!$G$28,0,Input!$G$24*(1+Input!$G$26/100)^(DATEDIF(Input!$C$7,$B454,"Y")))</f>
        <v>0</v>
      </c>
      <c r="F454" s="69" t="n">
        <f aca="false">-1*($E454*(Input!$C$11/100))</f>
        <v>-0</v>
      </c>
      <c r="G454" s="69" t="n">
        <f aca="false">-1*($E454*(Input!$C$12/100))</f>
        <v>-0</v>
      </c>
      <c r="H454" s="69" t="n">
        <f aca="false">IF($B454&gt;Input!$G$28,2*(Input!$G$27*(1+Input!$C$14/100)^(DATEDIF(Input!$C$7,$B454,"Y"))),(Input!$G$27*(1+Input!$C$14/100)^(DATEDIF(Input!$C$7,$B454,"Y"))))</f>
        <v>-961.276511852589</v>
      </c>
      <c r="I454" s="69" t="n">
        <f aca="false">IF($B454&gt;Input!$G$28,0,IF($E454*(Input!$G$32/100)&gt;(Input!$C$13/12),-1*(Input!$C$13/12),-1*$E454*(Input!$G$32/100)))</f>
        <v>0</v>
      </c>
      <c r="J454" s="69" t="n">
        <f aca="false">IF($B454&gt;Input!$G$28,0,(-1)*($E454+$H454+$I454)*(Input!$C$9/100))</f>
        <v>0</v>
      </c>
      <c r="K454" s="69" t="n">
        <f aca="false">IF($B454&gt;Input!$G$28,0,(-1)*($E454+$H454+$I454)*(Input!$C$10/100))</f>
        <v>0</v>
      </c>
      <c r="L454" s="69" t="n">
        <f aca="false">$E454+$F454+$G454+$H454+$I454+$J454+$K454</f>
        <v>-961.276511852589</v>
      </c>
    </row>
    <row r="455" customFormat="false" ht="12.8" hidden="false" customHeight="false" outlineLevel="0" collapsed="false">
      <c r="A455" s="67" t="n">
        <v>451</v>
      </c>
      <c r="B455" s="68" t="n">
        <f aca="false">EOMONTH(Input!$C$7,A455)</f>
        <v>56645</v>
      </c>
      <c r="C455" s="67" t="n">
        <f aca="false">DATEDIF(Input!$G$23,$B455,"Y")</f>
        <v>76</v>
      </c>
      <c r="E455" s="69" t="n">
        <f aca="false">IF($B455&gt;Input!$G$28,0,Input!$G$24*(1+Input!$G$26/100)^(DATEDIF(Input!$C$7,$B455,"Y")))</f>
        <v>0</v>
      </c>
      <c r="F455" s="69" t="n">
        <f aca="false">-1*($E455*(Input!$C$11/100))</f>
        <v>-0</v>
      </c>
      <c r="G455" s="69" t="n">
        <f aca="false">-1*($E455*(Input!$C$12/100))</f>
        <v>-0</v>
      </c>
      <c r="H455" s="69" t="n">
        <f aca="false">IF($B455&gt;Input!$G$28,2*(Input!$G$27*(1+Input!$C$14/100)^(DATEDIF(Input!$C$7,$B455,"Y"))),(Input!$G$27*(1+Input!$C$14/100)^(DATEDIF(Input!$C$7,$B455,"Y"))))</f>
        <v>-961.276511852589</v>
      </c>
      <c r="I455" s="69" t="n">
        <f aca="false">IF($B455&gt;Input!$G$28,0,IF($E455*(Input!$G$32/100)&gt;(Input!$C$13/12),-1*(Input!$C$13/12),-1*$E455*(Input!$G$32/100)))</f>
        <v>0</v>
      </c>
      <c r="J455" s="69" t="n">
        <f aca="false">IF($B455&gt;Input!$G$28,0,(-1)*($E455+$H455+$I455)*(Input!$C$9/100))</f>
        <v>0</v>
      </c>
      <c r="K455" s="69" t="n">
        <f aca="false">IF($B455&gt;Input!$G$28,0,(-1)*($E455+$H455+$I455)*(Input!$C$10/100))</f>
        <v>0</v>
      </c>
      <c r="L455" s="69" t="n">
        <f aca="false">$E455+$F455+$G455+$H455+$I455+$J455+$K455</f>
        <v>-961.276511852589</v>
      </c>
    </row>
    <row r="456" customFormat="false" ht="12.8" hidden="false" customHeight="false" outlineLevel="0" collapsed="false">
      <c r="A456" s="67" t="n">
        <v>452</v>
      </c>
      <c r="B456" s="68" t="n">
        <f aca="false">EOMONTH(Input!$C$7,A456)</f>
        <v>56673</v>
      </c>
      <c r="C456" s="67" t="n">
        <f aca="false">DATEDIF(Input!$G$23,$B456,"Y")</f>
        <v>76</v>
      </c>
      <c r="E456" s="69" t="n">
        <f aca="false">IF($B456&gt;Input!$G$28,0,Input!$G$24*(1+Input!$G$26/100)^(DATEDIF(Input!$C$7,$B456,"Y")))</f>
        <v>0</v>
      </c>
      <c r="F456" s="69" t="n">
        <f aca="false">-1*($E456*(Input!$C$11/100))</f>
        <v>-0</v>
      </c>
      <c r="G456" s="69" t="n">
        <f aca="false">-1*($E456*(Input!$C$12/100))</f>
        <v>-0</v>
      </c>
      <c r="H456" s="69" t="n">
        <f aca="false">IF($B456&gt;Input!$G$28,2*(Input!$G$27*(1+Input!$C$14/100)^(DATEDIF(Input!$C$7,$B456,"Y"))),(Input!$G$27*(1+Input!$C$14/100)^(DATEDIF(Input!$C$7,$B456,"Y"))))</f>
        <v>-961.276511852589</v>
      </c>
      <c r="I456" s="69" t="n">
        <f aca="false">IF($B456&gt;Input!$G$28,0,IF($E456*(Input!$G$32/100)&gt;(Input!$C$13/12),-1*(Input!$C$13/12),-1*$E456*(Input!$G$32/100)))</f>
        <v>0</v>
      </c>
      <c r="J456" s="69" t="n">
        <f aca="false">IF($B456&gt;Input!$G$28,0,(-1)*($E456+$H456+$I456)*(Input!$C$9/100))</f>
        <v>0</v>
      </c>
      <c r="K456" s="69" t="n">
        <f aca="false">IF($B456&gt;Input!$G$28,0,(-1)*($E456+$H456+$I456)*(Input!$C$10/100))</f>
        <v>0</v>
      </c>
      <c r="L456" s="69" t="n">
        <f aca="false">$E456+$F456+$G456+$H456+$I456+$J456+$K456</f>
        <v>-961.276511852589</v>
      </c>
    </row>
    <row r="457" customFormat="false" ht="12.8" hidden="false" customHeight="false" outlineLevel="0" collapsed="false">
      <c r="A457" s="67" t="n">
        <v>453</v>
      </c>
      <c r="B457" s="68" t="n">
        <f aca="false">EOMONTH(Input!$C$7,A457)</f>
        <v>56704</v>
      </c>
      <c r="C457" s="67" t="n">
        <f aca="false">DATEDIF(Input!$G$23,$B457,"Y")</f>
        <v>76</v>
      </c>
      <c r="E457" s="69" t="n">
        <f aca="false">IF($B457&gt;Input!$G$28,0,Input!$G$24*(1+Input!$G$26/100)^(DATEDIF(Input!$C$7,$B457,"Y")))</f>
        <v>0</v>
      </c>
      <c r="F457" s="69" t="n">
        <f aca="false">-1*($E457*(Input!$C$11/100))</f>
        <v>-0</v>
      </c>
      <c r="G457" s="69" t="n">
        <f aca="false">-1*($E457*(Input!$C$12/100))</f>
        <v>-0</v>
      </c>
      <c r="H457" s="69" t="n">
        <f aca="false">IF($B457&gt;Input!$G$28,2*(Input!$G$27*(1+Input!$C$14/100)^(DATEDIF(Input!$C$7,$B457,"Y"))),(Input!$G$27*(1+Input!$C$14/100)^(DATEDIF(Input!$C$7,$B457,"Y"))))</f>
        <v>-961.276511852589</v>
      </c>
      <c r="I457" s="69" t="n">
        <f aca="false">IF($B457&gt;Input!$G$28,0,IF($E457*(Input!$G$32/100)&gt;(Input!$C$13/12),-1*(Input!$C$13/12),-1*$E457*(Input!$G$32/100)))</f>
        <v>0</v>
      </c>
      <c r="J457" s="69" t="n">
        <f aca="false">IF($B457&gt;Input!$G$28,0,(-1)*($E457+$H457+$I457)*(Input!$C$9/100))</f>
        <v>0</v>
      </c>
      <c r="K457" s="69" t="n">
        <f aca="false">IF($B457&gt;Input!$G$28,0,(-1)*($E457+$H457+$I457)*(Input!$C$10/100))</f>
        <v>0</v>
      </c>
      <c r="L457" s="69" t="n">
        <f aca="false">$E457+$F457+$G457+$H457+$I457+$J457+$K457</f>
        <v>-961.276511852589</v>
      </c>
    </row>
    <row r="458" customFormat="false" ht="12.8" hidden="false" customHeight="false" outlineLevel="0" collapsed="false">
      <c r="A458" s="67" t="n">
        <v>454</v>
      </c>
      <c r="B458" s="68" t="n">
        <f aca="false">EOMONTH(Input!$C$7,A458)</f>
        <v>56734</v>
      </c>
      <c r="C458" s="67" t="n">
        <f aca="false">DATEDIF(Input!$G$23,$B458,"Y")</f>
        <v>76</v>
      </c>
      <c r="E458" s="69" t="n">
        <f aca="false">IF($B458&gt;Input!$G$28,0,Input!$G$24*(1+Input!$G$26/100)^(DATEDIF(Input!$C$7,$B458,"Y")))</f>
        <v>0</v>
      </c>
      <c r="F458" s="69" t="n">
        <f aca="false">-1*($E458*(Input!$C$11/100))</f>
        <v>-0</v>
      </c>
      <c r="G458" s="69" t="n">
        <f aca="false">-1*($E458*(Input!$C$12/100))</f>
        <v>-0</v>
      </c>
      <c r="H458" s="69" t="n">
        <f aca="false">IF($B458&gt;Input!$G$28,2*(Input!$G$27*(1+Input!$C$14/100)^(DATEDIF(Input!$C$7,$B458,"Y"))),(Input!$G$27*(1+Input!$C$14/100)^(DATEDIF(Input!$C$7,$B458,"Y"))))</f>
        <v>-961.276511852589</v>
      </c>
      <c r="I458" s="69" t="n">
        <f aca="false">IF($B458&gt;Input!$G$28,0,IF($E458*(Input!$G$32/100)&gt;(Input!$C$13/12),-1*(Input!$C$13/12),-1*$E458*(Input!$G$32/100)))</f>
        <v>0</v>
      </c>
      <c r="J458" s="69" t="n">
        <f aca="false">IF($B458&gt;Input!$G$28,0,(-1)*($E458+$H458+$I458)*(Input!$C$9/100))</f>
        <v>0</v>
      </c>
      <c r="K458" s="69" t="n">
        <f aca="false">IF($B458&gt;Input!$G$28,0,(-1)*($E458+$H458+$I458)*(Input!$C$10/100))</f>
        <v>0</v>
      </c>
      <c r="L458" s="69" t="n">
        <f aca="false">$E458+$F458+$G458+$H458+$I458+$J458+$K458</f>
        <v>-961.276511852589</v>
      </c>
    </row>
    <row r="459" customFormat="false" ht="12.8" hidden="false" customHeight="false" outlineLevel="0" collapsed="false">
      <c r="A459" s="67" t="n">
        <v>455</v>
      </c>
      <c r="B459" s="68" t="n">
        <f aca="false">EOMONTH(Input!$C$7,A459)</f>
        <v>56765</v>
      </c>
      <c r="C459" s="67" t="n">
        <f aca="false">DATEDIF(Input!$G$23,$B459,"Y")</f>
        <v>76</v>
      </c>
      <c r="E459" s="69" t="n">
        <f aca="false">IF($B459&gt;Input!$G$28,0,Input!$G$24*(1+Input!$G$26/100)^(DATEDIF(Input!$C$7,$B459,"Y")))</f>
        <v>0</v>
      </c>
      <c r="F459" s="69" t="n">
        <f aca="false">-1*($E459*(Input!$C$11/100))</f>
        <v>-0</v>
      </c>
      <c r="G459" s="69" t="n">
        <f aca="false">-1*($E459*(Input!$C$12/100))</f>
        <v>-0</v>
      </c>
      <c r="H459" s="69" t="n">
        <f aca="false">IF($B459&gt;Input!$G$28,2*(Input!$G$27*(1+Input!$C$14/100)^(DATEDIF(Input!$C$7,$B459,"Y"))),(Input!$G$27*(1+Input!$C$14/100)^(DATEDIF(Input!$C$7,$B459,"Y"))))</f>
        <v>-961.276511852589</v>
      </c>
      <c r="I459" s="69" t="n">
        <f aca="false">IF($B459&gt;Input!$G$28,0,IF($E459*(Input!$G$32/100)&gt;(Input!$C$13/12),-1*(Input!$C$13/12),-1*$E459*(Input!$G$32/100)))</f>
        <v>0</v>
      </c>
      <c r="J459" s="69" t="n">
        <f aca="false">IF($B459&gt;Input!$G$28,0,(-1)*($E459+$H459+$I459)*(Input!$C$9/100))</f>
        <v>0</v>
      </c>
      <c r="K459" s="69" t="n">
        <f aca="false">IF($B459&gt;Input!$G$28,0,(-1)*($E459+$H459+$I459)*(Input!$C$10/100))</f>
        <v>0</v>
      </c>
      <c r="L459" s="69" t="n">
        <f aca="false">$E459+$F459+$G459+$H459+$I459+$J459+$K459</f>
        <v>-961.276511852589</v>
      </c>
    </row>
    <row r="460" customFormat="false" ht="12.8" hidden="false" customHeight="false" outlineLevel="0" collapsed="false">
      <c r="A460" s="67" t="n">
        <v>456</v>
      </c>
      <c r="B460" s="68" t="n">
        <f aca="false">EOMONTH(Input!$C$7,A460)</f>
        <v>56795</v>
      </c>
      <c r="C460" s="67" t="n">
        <f aca="false">DATEDIF(Input!$G$23,$B460,"Y")</f>
        <v>76</v>
      </c>
      <c r="E460" s="69" t="n">
        <f aca="false">IF($B460&gt;Input!$G$28,0,Input!$G$24*(1+Input!$G$26/100)^(DATEDIF(Input!$C$7,$B460,"Y")))</f>
        <v>0</v>
      </c>
      <c r="F460" s="69" t="n">
        <f aca="false">-1*($E460*(Input!$C$11/100))</f>
        <v>-0</v>
      </c>
      <c r="G460" s="69" t="n">
        <f aca="false">-1*($E460*(Input!$C$12/100))</f>
        <v>-0</v>
      </c>
      <c r="H460" s="69" t="n">
        <f aca="false">IF($B460&gt;Input!$G$28,2*(Input!$G$27*(1+Input!$C$14/100)^(DATEDIF(Input!$C$7,$B460,"Y"))),(Input!$G$27*(1+Input!$C$14/100)^(DATEDIF(Input!$C$7,$B460,"Y"))))</f>
        <v>-980.502042089641</v>
      </c>
      <c r="I460" s="69" t="n">
        <f aca="false">IF($B460&gt;Input!$G$28,0,IF($E460*(Input!$G$32/100)&gt;(Input!$C$13/12),-1*(Input!$C$13/12),-1*$E460*(Input!$G$32/100)))</f>
        <v>0</v>
      </c>
      <c r="J460" s="69" t="n">
        <f aca="false">IF($B460&gt;Input!$G$28,0,(-1)*($E460+$H460+$I460)*(Input!$C$9/100))</f>
        <v>0</v>
      </c>
      <c r="K460" s="69" t="n">
        <f aca="false">IF($B460&gt;Input!$G$28,0,(-1)*($E460+$H460+$I460)*(Input!$C$10/100))</f>
        <v>0</v>
      </c>
      <c r="L460" s="69" t="n">
        <f aca="false">$E460+$F460+$G460+$H460+$I460+$J460+$K460</f>
        <v>-980.502042089641</v>
      </c>
    </row>
    <row r="461" customFormat="false" ht="12.8" hidden="false" customHeight="false" outlineLevel="0" collapsed="false">
      <c r="A461" s="67" t="n">
        <v>457</v>
      </c>
      <c r="B461" s="68" t="n">
        <f aca="false">EOMONTH(Input!$C$7,A461)</f>
        <v>56826</v>
      </c>
      <c r="C461" s="67" t="n">
        <f aca="false">DATEDIF(Input!$G$23,$B461,"Y")</f>
        <v>76</v>
      </c>
      <c r="E461" s="69" t="n">
        <f aca="false">IF($B461&gt;Input!$G$28,0,Input!$G$24*(1+Input!$G$26/100)^(DATEDIF(Input!$C$7,$B461,"Y")))</f>
        <v>0</v>
      </c>
      <c r="F461" s="69" t="n">
        <f aca="false">-1*($E461*(Input!$C$11/100))</f>
        <v>-0</v>
      </c>
      <c r="G461" s="69" t="n">
        <f aca="false">-1*($E461*(Input!$C$12/100))</f>
        <v>-0</v>
      </c>
      <c r="H461" s="69" t="n">
        <f aca="false">IF($B461&gt;Input!$G$28,2*(Input!$G$27*(1+Input!$C$14/100)^(DATEDIF(Input!$C$7,$B461,"Y"))),(Input!$G$27*(1+Input!$C$14/100)^(DATEDIF(Input!$C$7,$B461,"Y"))))</f>
        <v>-980.502042089641</v>
      </c>
      <c r="I461" s="69" t="n">
        <f aca="false">IF($B461&gt;Input!$G$28,0,IF($E461*(Input!$G$32/100)&gt;(Input!$C$13/12),-1*(Input!$C$13/12),-1*$E461*(Input!$G$32/100)))</f>
        <v>0</v>
      </c>
      <c r="J461" s="69" t="n">
        <f aca="false">IF($B461&gt;Input!$G$28,0,(-1)*($E461+$H461+$I461)*(Input!$C$9/100))</f>
        <v>0</v>
      </c>
      <c r="K461" s="69" t="n">
        <f aca="false">IF($B461&gt;Input!$G$28,0,(-1)*($E461+$H461+$I461)*(Input!$C$10/100))</f>
        <v>0</v>
      </c>
      <c r="L461" s="69" t="n">
        <f aca="false">$E461+$F461+$G461+$H461+$I461+$J461+$K461</f>
        <v>-980.502042089641</v>
      </c>
    </row>
    <row r="462" customFormat="false" ht="12.8" hidden="false" customHeight="false" outlineLevel="0" collapsed="false">
      <c r="A462" s="67" t="n">
        <v>458</v>
      </c>
      <c r="B462" s="68" t="n">
        <f aca="false">EOMONTH(Input!$C$7,A462)</f>
        <v>56857</v>
      </c>
      <c r="C462" s="67" t="n">
        <f aca="false">DATEDIF(Input!$G$23,$B462,"Y")</f>
        <v>76</v>
      </c>
      <c r="E462" s="69" t="n">
        <f aca="false">IF($B462&gt;Input!$G$28,0,Input!$G$24*(1+Input!$G$26/100)^(DATEDIF(Input!$C$7,$B462,"Y")))</f>
        <v>0</v>
      </c>
      <c r="F462" s="69" t="n">
        <f aca="false">-1*($E462*(Input!$C$11/100))</f>
        <v>-0</v>
      </c>
      <c r="G462" s="69" t="n">
        <f aca="false">-1*($E462*(Input!$C$12/100))</f>
        <v>-0</v>
      </c>
      <c r="H462" s="69" t="n">
        <f aca="false">IF($B462&gt;Input!$G$28,2*(Input!$G$27*(1+Input!$C$14/100)^(DATEDIF(Input!$C$7,$B462,"Y"))),(Input!$G$27*(1+Input!$C$14/100)^(DATEDIF(Input!$C$7,$B462,"Y"))))</f>
        <v>-980.502042089641</v>
      </c>
      <c r="I462" s="69" t="n">
        <f aca="false">IF($B462&gt;Input!$G$28,0,IF($E462*(Input!$G$32/100)&gt;(Input!$C$13/12),-1*(Input!$C$13/12),-1*$E462*(Input!$G$32/100)))</f>
        <v>0</v>
      </c>
      <c r="J462" s="69" t="n">
        <f aca="false">IF($B462&gt;Input!$G$28,0,(-1)*($E462+$H462+$I462)*(Input!$C$9/100))</f>
        <v>0</v>
      </c>
      <c r="K462" s="69" t="n">
        <f aca="false">IF($B462&gt;Input!$G$28,0,(-1)*($E462+$H462+$I462)*(Input!$C$10/100))</f>
        <v>0</v>
      </c>
      <c r="L462" s="69" t="n">
        <f aca="false">$E462+$F462+$G462+$H462+$I462+$J462+$K462</f>
        <v>-980.502042089641</v>
      </c>
    </row>
    <row r="463" customFormat="false" ht="12.8" hidden="false" customHeight="false" outlineLevel="0" collapsed="false">
      <c r="A463" s="67" t="n">
        <v>459</v>
      </c>
      <c r="B463" s="68" t="n">
        <f aca="false">EOMONTH(Input!$C$7,A463)</f>
        <v>56887</v>
      </c>
      <c r="C463" s="67" t="n">
        <f aca="false">DATEDIF(Input!$G$23,$B463,"Y")</f>
        <v>76</v>
      </c>
      <c r="E463" s="69" t="n">
        <f aca="false">IF($B463&gt;Input!$G$28,0,Input!$G$24*(1+Input!$G$26/100)^(DATEDIF(Input!$C$7,$B463,"Y")))</f>
        <v>0</v>
      </c>
      <c r="F463" s="69" t="n">
        <f aca="false">-1*($E463*(Input!$C$11/100))</f>
        <v>-0</v>
      </c>
      <c r="G463" s="69" t="n">
        <f aca="false">-1*($E463*(Input!$C$12/100))</f>
        <v>-0</v>
      </c>
      <c r="H463" s="69" t="n">
        <f aca="false">IF($B463&gt;Input!$G$28,2*(Input!$G$27*(1+Input!$C$14/100)^(DATEDIF(Input!$C$7,$B463,"Y"))),(Input!$G$27*(1+Input!$C$14/100)^(DATEDIF(Input!$C$7,$B463,"Y"))))</f>
        <v>-980.502042089641</v>
      </c>
      <c r="I463" s="69" t="n">
        <f aca="false">IF($B463&gt;Input!$G$28,0,IF($E463*(Input!$G$32/100)&gt;(Input!$C$13/12),-1*(Input!$C$13/12),-1*$E463*(Input!$G$32/100)))</f>
        <v>0</v>
      </c>
      <c r="J463" s="69" t="n">
        <f aca="false">IF($B463&gt;Input!$G$28,0,(-1)*($E463+$H463+$I463)*(Input!$C$9/100))</f>
        <v>0</v>
      </c>
      <c r="K463" s="69" t="n">
        <f aca="false">IF($B463&gt;Input!$G$28,0,(-1)*($E463+$H463+$I463)*(Input!$C$10/100))</f>
        <v>0</v>
      </c>
      <c r="L463" s="69" t="n">
        <f aca="false">$E463+$F463+$G463+$H463+$I463+$J463+$K463</f>
        <v>-980.502042089641</v>
      </c>
    </row>
    <row r="464" customFormat="false" ht="12.8" hidden="false" customHeight="false" outlineLevel="0" collapsed="false">
      <c r="A464" s="67" t="n">
        <v>460</v>
      </c>
      <c r="B464" s="68" t="n">
        <f aca="false">EOMONTH(Input!$C$7,A464)</f>
        <v>56918</v>
      </c>
      <c r="C464" s="67" t="n">
        <f aca="false">DATEDIF(Input!$G$23,$B464,"Y")</f>
        <v>77</v>
      </c>
      <c r="E464" s="69" t="n">
        <f aca="false">IF($B464&gt;Input!$G$28,0,Input!$G$24*(1+Input!$G$26/100)^(DATEDIF(Input!$C$7,$B464,"Y")))</f>
        <v>0</v>
      </c>
      <c r="F464" s="69" t="n">
        <f aca="false">-1*($E464*(Input!$C$11/100))</f>
        <v>-0</v>
      </c>
      <c r="G464" s="69" t="n">
        <f aca="false">-1*($E464*(Input!$C$12/100))</f>
        <v>-0</v>
      </c>
      <c r="H464" s="69" t="n">
        <f aca="false">IF($B464&gt;Input!$G$28,2*(Input!$G$27*(1+Input!$C$14/100)^(DATEDIF(Input!$C$7,$B464,"Y"))),(Input!$G$27*(1+Input!$C$14/100)^(DATEDIF(Input!$C$7,$B464,"Y"))))</f>
        <v>-980.502042089641</v>
      </c>
      <c r="I464" s="69" t="n">
        <f aca="false">IF($B464&gt;Input!$G$28,0,IF($E464*(Input!$G$32/100)&gt;(Input!$C$13/12),-1*(Input!$C$13/12),-1*$E464*(Input!$G$32/100)))</f>
        <v>0</v>
      </c>
      <c r="J464" s="69" t="n">
        <f aca="false">IF($B464&gt;Input!$G$28,0,(-1)*($E464+$H464+$I464)*(Input!$C$9/100))</f>
        <v>0</v>
      </c>
      <c r="K464" s="69" t="n">
        <f aca="false">IF($B464&gt;Input!$G$28,0,(-1)*($E464+$H464+$I464)*(Input!$C$10/100))</f>
        <v>0</v>
      </c>
      <c r="L464" s="69" t="n">
        <f aca="false">$E464+$F464+$G464+$H464+$I464+$J464+$K464</f>
        <v>-980.502042089641</v>
      </c>
    </row>
    <row r="465" customFormat="false" ht="12.8" hidden="false" customHeight="false" outlineLevel="0" collapsed="false">
      <c r="A465" s="67" t="n">
        <v>461</v>
      </c>
      <c r="B465" s="68" t="n">
        <f aca="false">EOMONTH(Input!$C$7,A465)</f>
        <v>56948</v>
      </c>
      <c r="C465" s="67" t="n">
        <f aca="false">DATEDIF(Input!$G$23,$B465,"Y")</f>
        <v>77</v>
      </c>
      <c r="E465" s="69" t="n">
        <f aca="false">IF($B465&gt;Input!$G$28,0,Input!$G$24*(1+Input!$G$26/100)^(DATEDIF(Input!$C$7,$B465,"Y")))</f>
        <v>0</v>
      </c>
      <c r="F465" s="69" t="n">
        <f aca="false">-1*($E465*(Input!$C$11/100))</f>
        <v>-0</v>
      </c>
      <c r="G465" s="69" t="n">
        <f aca="false">-1*($E465*(Input!$C$12/100))</f>
        <v>-0</v>
      </c>
      <c r="H465" s="69" t="n">
        <f aca="false">IF($B465&gt;Input!$G$28,2*(Input!$G$27*(1+Input!$C$14/100)^(DATEDIF(Input!$C$7,$B465,"Y"))),(Input!$G$27*(1+Input!$C$14/100)^(DATEDIF(Input!$C$7,$B465,"Y"))))</f>
        <v>-980.502042089641</v>
      </c>
      <c r="I465" s="69" t="n">
        <f aca="false">IF($B465&gt;Input!$G$28,0,IF($E465*(Input!$G$32/100)&gt;(Input!$C$13/12),-1*(Input!$C$13/12),-1*$E465*(Input!$G$32/100)))</f>
        <v>0</v>
      </c>
      <c r="J465" s="69" t="n">
        <f aca="false">IF($B465&gt;Input!$G$28,0,(-1)*($E465+$H465+$I465)*(Input!$C$9/100))</f>
        <v>0</v>
      </c>
      <c r="K465" s="69" t="n">
        <f aca="false">IF($B465&gt;Input!$G$28,0,(-1)*($E465+$H465+$I465)*(Input!$C$10/100))</f>
        <v>0</v>
      </c>
      <c r="L465" s="69" t="n">
        <f aca="false">$E465+$F465+$G465+$H465+$I465+$J465+$K465</f>
        <v>-980.502042089641</v>
      </c>
    </row>
    <row r="466" customFormat="false" ht="12.8" hidden="false" customHeight="false" outlineLevel="0" collapsed="false">
      <c r="A466" s="67" t="n">
        <v>462</v>
      </c>
      <c r="B466" s="68" t="n">
        <f aca="false">EOMONTH(Input!$C$7,A466)</f>
        <v>56979</v>
      </c>
      <c r="C466" s="67" t="n">
        <f aca="false">DATEDIF(Input!$G$23,$B466,"Y")</f>
        <v>77</v>
      </c>
      <c r="E466" s="69" t="n">
        <f aca="false">IF($B466&gt;Input!$G$28,0,Input!$G$24*(1+Input!$G$26/100)^(DATEDIF(Input!$C$7,$B466,"Y")))</f>
        <v>0</v>
      </c>
      <c r="F466" s="69" t="n">
        <f aca="false">-1*($E466*(Input!$C$11/100))</f>
        <v>-0</v>
      </c>
      <c r="G466" s="69" t="n">
        <f aca="false">-1*($E466*(Input!$C$12/100))</f>
        <v>-0</v>
      </c>
      <c r="H466" s="69" t="n">
        <f aca="false">IF($B466&gt;Input!$G$28,2*(Input!$G$27*(1+Input!$C$14/100)^(DATEDIF(Input!$C$7,$B466,"Y"))),(Input!$G$27*(1+Input!$C$14/100)^(DATEDIF(Input!$C$7,$B466,"Y"))))</f>
        <v>-980.502042089641</v>
      </c>
      <c r="I466" s="69" t="n">
        <f aca="false">IF($B466&gt;Input!$G$28,0,IF($E466*(Input!$G$32/100)&gt;(Input!$C$13/12),-1*(Input!$C$13/12),-1*$E466*(Input!$G$32/100)))</f>
        <v>0</v>
      </c>
      <c r="J466" s="69" t="n">
        <f aca="false">IF($B466&gt;Input!$G$28,0,(-1)*($E466+$H466+$I466)*(Input!$C$9/100))</f>
        <v>0</v>
      </c>
      <c r="K466" s="69" t="n">
        <f aca="false">IF($B466&gt;Input!$G$28,0,(-1)*($E466+$H466+$I466)*(Input!$C$10/100))</f>
        <v>0</v>
      </c>
      <c r="L466" s="69" t="n">
        <f aca="false">$E466+$F466+$G466+$H466+$I466+$J466+$K466</f>
        <v>-980.502042089641</v>
      </c>
    </row>
    <row r="467" customFormat="false" ht="12.8" hidden="false" customHeight="false" outlineLevel="0" collapsed="false">
      <c r="A467" s="67" t="n">
        <v>463</v>
      </c>
      <c r="B467" s="68" t="n">
        <f aca="false">EOMONTH(Input!$C$7,A467)</f>
        <v>57010</v>
      </c>
      <c r="C467" s="67" t="n">
        <f aca="false">DATEDIF(Input!$G$23,$B467,"Y")</f>
        <v>77</v>
      </c>
      <c r="E467" s="69" t="n">
        <f aca="false">IF($B467&gt;Input!$G$28,0,Input!$G$24*(1+Input!$G$26/100)^(DATEDIF(Input!$C$7,$B467,"Y")))</f>
        <v>0</v>
      </c>
      <c r="F467" s="69" t="n">
        <f aca="false">-1*($E467*(Input!$C$11/100))</f>
        <v>-0</v>
      </c>
      <c r="G467" s="69" t="n">
        <f aca="false">-1*($E467*(Input!$C$12/100))</f>
        <v>-0</v>
      </c>
      <c r="H467" s="69" t="n">
        <f aca="false">IF($B467&gt;Input!$G$28,2*(Input!$G$27*(1+Input!$C$14/100)^(DATEDIF(Input!$C$7,$B467,"Y"))),(Input!$G$27*(1+Input!$C$14/100)^(DATEDIF(Input!$C$7,$B467,"Y"))))</f>
        <v>-980.502042089641</v>
      </c>
      <c r="I467" s="69" t="n">
        <f aca="false">IF($B467&gt;Input!$G$28,0,IF($E467*(Input!$G$32/100)&gt;(Input!$C$13/12),-1*(Input!$C$13/12),-1*$E467*(Input!$G$32/100)))</f>
        <v>0</v>
      </c>
      <c r="J467" s="69" t="n">
        <f aca="false">IF($B467&gt;Input!$G$28,0,(-1)*($E467+$H467+$I467)*(Input!$C$9/100))</f>
        <v>0</v>
      </c>
      <c r="K467" s="69" t="n">
        <f aca="false">IF($B467&gt;Input!$G$28,0,(-1)*($E467+$H467+$I467)*(Input!$C$10/100))</f>
        <v>0</v>
      </c>
      <c r="L467" s="69" t="n">
        <f aca="false">$E467+$F467+$G467+$H467+$I467+$J467+$K467</f>
        <v>-980.502042089641</v>
      </c>
    </row>
    <row r="468" customFormat="false" ht="12.8" hidden="false" customHeight="false" outlineLevel="0" collapsed="false">
      <c r="A468" s="67" t="n">
        <v>464</v>
      </c>
      <c r="B468" s="68" t="n">
        <f aca="false">EOMONTH(Input!$C$7,A468)</f>
        <v>57039</v>
      </c>
      <c r="C468" s="67" t="n">
        <f aca="false">DATEDIF(Input!$G$23,$B468,"Y")</f>
        <v>77</v>
      </c>
      <c r="E468" s="69" t="n">
        <f aca="false">IF($B468&gt;Input!$G$28,0,Input!$G$24*(1+Input!$G$26/100)^(DATEDIF(Input!$C$7,$B468,"Y")))</f>
        <v>0</v>
      </c>
      <c r="F468" s="69" t="n">
        <f aca="false">-1*($E468*(Input!$C$11/100))</f>
        <v>-0</v>
      </c>
      <c r="G468" s="69" t="n">
        <f aca="false">-1*($E468*(Input!$C$12/100))</f>
        <v>-0</v>
      </c>
      <c r="H468" s="69" t="n">
        <f aca="false">IF($B468&gt;Input!$G$28,2*(Input!$G$27*(1+Input!$C$14/100)^(DATEDIF(Input!$C$7,$B468,"Y"))),(Input!$G$27*(1+Input!$C$14/100)^(DATEDIF(Input!$C$7,$B468,"Y"))))</f>
        <v>-980.502042089641</v>
      </c>
      <c r="I468" s="69" t="n">
        <f aca="false">IF($B468&gt;Input!$G$28,0,IF($E468*(Input!$G$32/100)&gt;(Input!$C$13/12),-1*(Input!$C$13/12),-1*$E468*(Input!$G$32/100)))</f>
        <v>0</v>
      </c>
      <c r="J468" s="69" t="n">
        <f aca="false">IF($B468&gt;Input!$G$28,0,(-1)*($E468+$H468+$I468)*(Input!$C$9/100))</f>
        <v>0</v>
      </c>
      <c r="K468" s="69" t="n">
        <f aca="false">IF($B468&gt;Input!$G$28,0,(-1)*($E468+$H468+$I468)*(Input!$C$10/100))</f>
        <v>0</v>
      </c>
      <c r="L468" s="69" t="n">
        <f aca="false">$E468+$F468+$G468+$H468+$I468+$J468+$K468</f>
        <v>-980.502042089641</v>
      </c>
    </row>
    <row r="469" customFormat="false" ht="12.8" hidden="false" customHeight="false" outlineLevel="0" collapsed="false">
      <c r="A469" s="67" t="n">
        <v>465</v>
      </c>
      <c r="B469" s="68" t="n">
        <f aca="false">EOMONTH(Input!$C$7,A469)</f>
        <v>57070</v>
      </c>
      <c r="C469" s="67" t="n">
        <f aca="false">DATEDIF(Input!$G$23,$B469,"Y")</f>
        <v>77</v>
      </c>
      <c r="E469" s="69" t="n">
        <f aca="false">IF($B469&gt;Input!$G$28,0,Input!$G$24*(1+Input!$G$26/100)^(DATEDIF(Input!$C$7,$B469,"Y")))</f>
        <v>0</v>
      </c>
      <c r="F469" s="69" t="n">
        <f aca="false">-1*($E469*(Input!$C$11/100))</f>
        <v>-0</v>
      </c>
      <c r="G469" s="69" t="n">
        <f aca="false">-1*($E469*(Input!$C$12/100))</f>
        <v>-0</v>
      </c>
      <c r="H469" s="69" t="n">
        <f aca="false">IF($B469&gt;Input!$G$28,2*(Input!$G$27*(1+Input!$C$14/100)^(DATEDIF(Input!$C$7,$B469,"Y"))),(Input!$G$27*(1+Input!$C$14/100)^(DATEDIF(Input!$C$7,$B469,"Y"))))</f>
        <v>-980.502042089641</v>
      </c>
      <c r="I469" s="69" t="n">
        <f aca="false">IF($B469&gt;Input!$G$28,0,IF($E469*(Input!$G$32/100)&gt;(Input!$C$13/12),-1*(Input!$C$13/12),-1*$E469*(Input!$G$32/100)))</f>
        <v>0</v>
      </c>
      <c r="J469" s="69" t="n">
        <f aca="false">IF($B469&gt;Input!$G$28,0,(-1)*($E469+$H469+$I469)*(Input!$C$9/100))</f>
        <v>0</v>
      </c>
      <c r="K469" s="69" t="n">
        <f aca="false">IF($B469&gt;Input!$G$28,0,(-1)*($E469+$H469+$I469)*(Input!$C$10/100))</f>
        <v>0</v>
      </c>
      <c r="L469" s="69" t="n">
        <f aca="false">$E469+$F469+$G469+$H469+$I469+$J469+$K469</f>
        <v>-980.502042089641</v>
      </c>
    </row>
    <row r="470" customFormat="false" ht="12.8" hidden="false" customHeight="false" outlineLevel="0" collapsed="false">
      <c r="A470" s="67" t="n">
        <v>466</v>
      </c>
      <c r="B470" s="68" t="n">
        <f aca="false">EOMONTH(Input!$C$7,A470)</f>
        <v>57100</v>
      </c>
      <c r="C470" s="67" t="n">
        <f aca="false">DATEDIF(Input!$G$23,$B470,"Y")</f>
        <v>77</v>
      </c>
      <c r="E470" s="69" t="n">
        <f aca="false">IF($B470&gt;Input!$G$28,0,Input!$G$24*(1+Input!$G$26/100)^(DATEDIF(Input!$C$7,$B470,"Y")))</f>
        <v>0</v>
      </c>
      <c r="F470" s="69" t="n">
        <f aca="false">-1*($E470*(Input!$C$11/100))</f>
        <v>-0</v>
      </c>
      <c r="G470" s="69" t="n">
        <f aca="false">-1*($E470*(Input!$C$12/100))</f>
        <v>-0</v>
      </c>
      <c r="H470" s="69" t="n">
        <f aca="false">IF($B470&gt;Input!$G$28,2*(Input!$G$27*(1+Input!$C$14/100)^(DATEDIF(Input!$C$7,$B470,"Y"))),(Input!$G$27*(1+Input!$C$14/100)^(DATEDIF(Input!$C$7,$B470,"Y"))))</f>
        <v>-980.502042089641</v>
      </c>
      <c r="I470" s="69" t="n">
        <f aca="false">IF($B470&gt;Input!$G$28,0,IF($E470*(Input!$G$32/100)&gt;(Input!$C$13/12),-1*(Input!$C$13/12),-1*$E470*(Input!$G$32/100)))</f>
        <v>0</v>
      </c>
      <c r="J470" s="69" t="n">
        <f aca="false">IF($B470&gt;Input!$G$28,0,(-1)*($E470+$H470+$I470)*(Input!$C$9/100))</f>
        <v>0</v>
      </c>
      <c r="K470" s="69" t="n">
        <f aca="false">IF($B470&gt;Input!$G$28,0,(-1)*($E470+$H470+$I470)*(Input!$C$10/100))</f>
        <v>0</v>
      </c>
      <c r="L470" s="69" t="n">
        <f aca="false">$E470+$F470+$G470+$H470+$I470+$J470+$K470</f>
        <v>-980.502042089641</v>
      </c>
    </row>
    <row r="471" customFormat="false" ht="12.8" hidden="false" customHeight="false" outlineLevel="0" collapsed="false">
      <c r="A471" s="67" t="n">
        <v>467</v>
      </c>
      <c r="B471" s="68" t="n">
        <f aca="false">EOMONTH(Input!$C$7,A471)</f>
        <v>57131</v>
      </c>
      <c r="C471" s="67" t="n">
        <f aca="false">DATEDIF(Input!$G$23,$B471,"Y")</f>
        <v>77</v>
      </c>
      <c r="E471" s="69" t="n">
        <f aca="false">IF($B471&gt;Input!$G$28,0,Input!$G$24*(1+Input!$G$26/100)^(DATEDIF(Input!$C$7,$B471,"Y")))</f>
        <v>0</v>
      </c>
      <c r="F471" s="69" t="n">
        <f aca="false">-1*($E471*(Input!$C$11/100))</f>
        <v>-0</v>
      </c>
      <c r="G471" s="69" t="n">
        <f aca="false">-1*($E471*(Input!$C$12/100))</f>
        <v>-0</v>
      </c>
      <c r="H471" s="69" t="n">
        <f aca="false">IF($B471&gt;Input!$G$28,2*(Input!$G$27*(1+Input!$C$14/100)^(DATEDIF(Input!$C$7,$B471,"Y"))),(Input!$G$27*(1+Input!$C$14/100)^(DATEDIF(Input!$C$7,$B471,"Y"))))</f>
        <v>-980.502042089641</v>
      </c>
      <c r="I471" s="69" t="n">
        <f aca="false">IF($B471&gt;Input!$G$28,0,IF($E471*(Input!$G$32/100)&gt;(Input!$C$13/12),-1*(Input!$C$13/12),-1*$E471*(Input!$G$32/100)))</f>
        <v>0</v>
      </c>
      <c r="J471" s="69" t="n">
        <f aca="false">IF($B471&gt;Input!$G$28,0,(-1)*($E471+$H471+$I471)*(Input!$C$9/100))</f>
        <v>0</v>
      </c>
      <c r="K471" s="69" t="n">
        <f aca="false">IF($B471&gt;Input!$G$28,0,(-1)*($E471+$H471+$I471)*(Input!$C$10/100))</f>
        <v>0</v>
      </c>
      <c r="L471" s="69" t="n">
        <f aca="false">$E471+$F471+$G471+$H471+$I471+$J471+$K471</f>
        <v>-980.502042089641</v>
      </c>
    </row>
    <row r="472" customFormat="false" ht="12.8" hidden="false" customHeight="false" outlineLevel="0" collapsed="false">
      <c r="A472" s="67" t="n">
        <v>468</v>
      </c>
      <c r="B472" s="68" t="n">
        <f aca="false">EOMONTH(Input!$C$7,A472)</f>
        <v>57161</v>
      </c>
      <c r="C472" s="67" t="n">
        <f aca="false">DATEDIF(Input!$G$23,$B472,"Y")</f>
        <v>77</v>
      </c>
      <c r="E472" s="69" t="n">
        <f aca="false">IF($B472&gt;Input!$G$28,0,Input!$G$24*(1+Input!$G$26/100)^(DATEDIF(Input!$C$7,$B472,"Y")))</f>
        <v>0</v>
      </c>
      <c r="F472" s="69" t="n">
        <f aca="false">-1*($E472*(Input!$C$11/100))</f>
        <v>-0</v>
      </c>
      <c r="G472" s="69" t="n">
        <f aca="false">-1*($E472*(Input!$C$12/100))</f>
        <v>-0</v>
      </c>
      <c r="H472" s="69" t="n">
        <f aca="false">IF($B472&gt;Input!$G$28,2*(Input!$G$27*(1+Input!$C$14/100)^(DATEDIF(Input!$C$7,$B472,"Y"))),(Input!$G$27*(1+Input!$C$14/100)^(DATEDIF(Input!$C$7,$B472,"Y"))))</f>
        <v>-1000.11208293143</v>
      </c>
      <c r="I472" s="69" t="n">
        <f aca="false">IF($B472&gt;Input!$G$28,0,IF($E472*(Input!$G$32/100)&gt;(Input!$C$13/12),-1*(Input!$C$13/12),-1*$E472*(Input!$G$32/100)))</f>
        <v>0</v>
      </c>
      <c r="J472" s="69" t="n">
        <f aca="false">IF($B472&gt;Input!$G$28,0,(-1)*($E472+$H472+$I472)*(Input!$C$9/100))</f>
        <v>0</v>
      </c>
      <c r="K472" s="69" t="n">
        <f aca="false">IF($B472&gt;Input!$G$28,0,(-1)*($E472+$H472+$I472)*(Input!$C$10/100))</f>
        <v>0</v>
      </c>
      <c r="L472" s="69" t="n">
        <f aca="false">$E472+$F472+$G472+$H472+$I472+$J472+$K472</f>
        <v>-1000.11208293143</v>
      </c>
    </row>
    <row r="473" customFormat="false" ht="12.8" hidden="false" customHeight="false" outlineLevel="0" collapsed="false">
      <c r="A473" s="67" t="n">
        <v>469</v>
      </c>
      <c r="B473" s="68" t="n">
        <f aca="false">EOMONTH(Input!$C$7,A473)</f>
        <v>57192</v>
      </c>
      <c r="C473" s="67" t="n">
        <f aca="false">DATEDIF(Input!$G$23,$B473,"Y")</f>
        <v>77</v>
      </c>
      <c r="E473" s="69" t="n">
        <f aca="false">IF($B473&gt;Input!$G$28,0,Input!$G$24*(1+Input!$G$26/100)^(DATEDIF(Input!$C$7,$B473,"Y")))</f>
        <v>0</v>
      </c>
      <c r="F473" s="69" t="n">
        <f aca="false">-1*($E473*(Input!$C$11/100))</f>
        <v>-0</v>
      </c>
      <c r="G473" s="69" t="n">
        <f aca="false">-1*($E473*(Input!$C$12/100))</f>
        <v>-0</v>
      </c>
      <c r="H473" s="69" t="n">
        <f aca="false">IF($B473&gt;Input!$G$28,2*(Input!$G$27*(1+Input!$C$14/100)^(DATEDIF(Input!$C$7,$B473,"Y"))),(Input!$G$27*(1+Input!$C$14/100)^(DATEDIF(Input!$C$7,$B473,"Y"))))</f>
        <v>-1000.11208293143</v>
      </c>
      <c r="I473" s="69" t="n">
        <f aca="false">IF($B473&gt;Input!$G$28,0,IF($E473*(Input!$G$32/100)&gt;(Input!$C$13/12),-1*(Input!$C$13/12),-1*$E473*(Input!$G$32/100)))</f>
        <v>0</v>
      </c>
      <c r="J473" s="69" t="n">
        <f aca="false">IF($B473&gt;Input!$G$28,0,(-1)*($E473+$H473+$I473)*(Input!$C$9/100))</f>
        <v>0</v>
      </c>
      <c r="K473" s="69" t="n">
        <f aca="false">IF($B473&gt;Input!$G$28,0,(-1)*($E473+$H473+$I473)*(Input!$C$10/100))</f>
        <v>0</v>
      </c>
      <c r="L473" s="69" t="n">
        <f aca="false">$E473+$F473+$G473+$H473+$I473+$J473+$K473</f>
        <v>-1000.11208293143</v>
      </c>
    </row>
    <row r="474" customFormat="false" ht="12.8" hidden="false" customHeight="false" outlineLevel="0" collapsed="false">
      <c r="A474" s="67" t="n">
        <v>470</v>
      </c>
      <c r="B474" s="68" t="n">
        <f aca="false">EOMONTH(Input!$C$7,A474)</f>
        <v>57223</v>
      </c>
      <c r="C474" s="67" t="n">
        <f aca="false">DATEDIF(Input!$G$23,$B474,"Y")</f>
        <v>77</v>
      </c>
      <c r="E474" s="69" t="n">
        <f aca="false">IF($B474&gt;Input!$G$28,0,Input!$G$24*(1+Input!$G$26/100)^(DATEDIF(Input!$C$7,$B474,"Y")))</f>
        <v>0</v>
      </c>
      <c r="F474" s="69" t="n">
        <f aca="false">-1*($E474*(Input!$C$11/100))</f>
        <v>-0</v>
      </c>
      <c r="G474" s="69" t="n">
        <f aca="false">-1*($E474*(Input!$C$12/100))</f>
        <v>-0</v>
      </c>
      <c r="H474" s="69" t="n">
        <f aca="false">IF($B474&gt;Input!$G$28,2*(Input!$G$27*(1+Input!$C$14/100)^(DATEDIF(Input!$C$7,$B474,"Y"))),(Input!$G$27*(1+Input!$C$14/100)^(DATEDIF(Input!$C$7,$B474,"Y"))))</f>
        <v>-1000.11208293143</v>
      </c>
      <c r="I474" s="69" t="n">
        <f aca="false">IF($B474&gt;Input!$G$28,0,IF($E474*(Input!$G$32/100)&gt;(Input!$C$13/12),-1*(Input!$C$13/12),-1*$E474*(Input!$G$32/100)))</f>
        <v>0</v>
      </c>
      <c r="J474" s="69" t="n">
        <f aca="false">IF($B474&gt;Input!$G$28,0,(-1)*($E474+$H474+$I474)*(Input!$C$9/100))</f>
        <v>0</v>
      </c>
      <c r="K474" s="69" t="n">
        <f aca="false">IF($B474&gt;Input!$G$28,0,(-1)*($E474+$H474+$I474)*(Input!$C$10/100))</f>
        <v>0</v>
      </c>
      <c r="L474" s="69" t="n">
        <f aca="false">$E474+$F474+$G474+$H474+$I474+$J474+$K474</f>
        <v>-1000.11208293143</v>
      </c>
    </row>
    <row r="475" customFormat="false" ht="12.8" hidden="false" customHeight="false" outlineLevel="0" collapsed="false">
      <c r="A475" s="67" t="n">
        <v>471</v>
      </c>
      <c r="B475" s="68" t="n">
        <f aca="false">EOMONTH(Input!$C$7,A475)</f>
        <v>57253</v>
      </c>
      <c r="C475" s="67" t="n">
        <f aca="false">DATEDIF(Input!$G$23,$B475,"Y")</f>
        <v>77</v>
      </c>
      <c r="E475" s="69" t="n">
        <f aca="false">IF($B475&gt;Input!$G$28,0,Input!$G$24*(1+Input!$G$26/100)^(DATEDIF(Input!$C$7,$B475,"Y")))</f>
        <v>0</v>
      </c>
      <c r="F475" s="69" t="n">
        <f aca="false">-1*($E475*(Input!$C$11/100))</f>
        <v>-0</v>
      </c>
      <c r="G475" s="69" t="n">
        <f aca="false">-1*($E475*(Input!$C$12/100))</f>
        <v>-0</v>
      </c>
      <c r="H475" s="69" t="n">
        <f aca="false">IF($B475&gt;Input!$G$28,2*(Input!$G$27*(1+Input!$C$14/100)^(DATEDIF(Input!$C$7,$B475,"Y"))),(Input!$G$27*(1+Input!$C$14/100)^(DATEDIF(Input!$C$7,$B475,"Y"))))</f>
        <v>-1000.11208293143</v>
      </c>
      <c r="I475" s="69" t="n">
        <f aca="false">IF($B475&gt;Input!$G$28,0,IF($E475*(Input!$G$32/100)&gt;(Input!$C$13/12),-1*(Input!$C$13/12),-1*$E475*(Input!$G$32/100)))</f>
        <v>0</v>
      </c>
      <c r="J475" s="69" t="n">
        <f aca="false">IF($B475&gt;Input!$G$28,0,(-1)*($E475+$H475+$I475)*(Input!$C$9/100))</f>
        <v>0</v>
      </c>
      <c r="K475" s="69" t="n">
        <f aca="false">IF($B475&gt;Input!$G$28,0,(-1)*($E475+$H475+$I475)*(Input!$C$10/100))</f>
        <v>0</v>
      </c>
      <c r="L475" s="69" t="n">
        <f aca="false">$E475+$F475+$G475+$H475+$I475+$J475+$K475</f>
        <v>-1000.11208293143</v>
      </c>
    </row>
    <row r="476" customFormat="false" ht="12.8" hidden="false" customHeight="false" outlineLevel="0" collapsed="false">
      <c r="A476" s="67" t="n">
        <v>472</v>
      </c>
      <c r="B476" s="68" t="n">
        <f aca="false">EOMONTH(Input!$C$7,A476)</f>
        <v>57284</v>
      </c>
      <c r="C476" s="67" t="n">
        <f aca="false">DATEDIF(Input!$G$23,$B476,"Y")</f>
        <v>78</v>
      </c>
      <c r="E476" s="69" t="n">
        <f aca="false">IF($B476&gt;Input!$G$28,0,Input!$G$24*(1+Input!$G$26/100)^(DATEDIF(Input!$C$7,$B476,"Y")))</f>
        <v>0</v>
      </c>
      <c r="F476" s="69" t="n">
        <f aca="false">-1*($E476*(Input!$C$11/100))</f>
        <v>-0</v>
      </c>
      <c r="G476" s="69" t="n">
        <f aca="false">-1*($E476*(Input!$C$12/100))</f>
        <v>-0</v>
      </c>
      <c r="H476" s="69" t="n">
        <f aca="false">IF($B476&gt;Input!$G$28,2*(Input!$G$27*(1+Input!$C$14/100)^(DATEDIF(Input!$C$7,$B476,"Y"))),(Input!$G$27*(1+Input!$C$14/100)^(DATEDIF(Input!$C$7,$B476,"Y"))))</f>
        <v>-1000.11208293143</v>
      </c>
      <c r="I476" s="69" t="n">
        <f aca="false">IF($B476&gt;Input!$G$28,0,IF($E476*(Input!$G$32/100)&gt;(Input!$C$13/12),-1*(Input!$C$13/12),-1*$E476*(Input!$G$32/100)))</f>
        <v>0</v>
      </c>
      <c r="J476" s="69" t="n">
        <f aca="false">IF($B476&gt;Input!$G$28,0,(-1)*($E476+$H476+$I476)*(Input!$C$9/100))</f>
        <v>0</v>
      </c>
      <c r="K476" s="69" t="n">
        <f aca="false">IF($B476&gt;Input!$G$28,0,(-1)*($E476+$H476+$I476)*(Input!$C$10/100))</f>
        <v>0</v>
      </c>
      <c r="L476" s="69" t="n">
        <f aca="false">$E476+$F476+$G476+$H476+$I476+$J476+$K476</f>
        <v>-1000.11208293143</v>
      </c>
    </row>
    <row r="477" customFormat="false" ht="12.8" hidden="false" customHeight="false" outlineLevel="0" collapsed="false">
      <c r="A477" s="67" t="n">
        <v>473</v>
      </c>
      <c r="B477" s="68" t="n">
        <f aca="false">EOMONTH(Input!$C$7,A477)</f>
        <v>57314</v>
      </c>
      <c r="C477" s="67" t="n">
        <f aca="false">DATEDIF(Input!$G$23,$B477,"Y")</f>
        <v>78</v>
      </c>
      <c r="E477" s="69" t="n">
        <f aca="false">IF($B477&gt;Input!$G$28,0,Input!$G$24*(1+Input!$G$26/100)^(DATEDIF(Input!$C$7,$B477,"Y")))</f>
        <v>0</v>
      </c>
      <c r="F477" s="69" t="n">
        <f aca="false">-1*($E477*(Input!$C$11/100))</f>
        <v>-0</v>
      </c>
      <c r="G477" s="69" t="n">
        <f aca="false">-1*($E477*(Input!$C$12/100))</f>
        <v>-0</v>
      </c>
      <c r="H477" s="69" t="n">
        <f aca="false">IF($B477&gt;Input!$G$28,2*(Input!$G$27*(1+Input!$C$14/100)^(DATEDIF(Input!$C$7,$B477,"Y"))),(Input!$G$27*(1+Input!$C$14/100)^(DATEDIF(Input!$C$7,$B477,"Y"))))</f>
        <v>-1000.11208293143</v>
      </c>
      <c r="I477" s="69" t="n">
        <f aca="false">IF($B477&gt;Input!$G$28,0,IF($E477*(Input!$G$32/100)&gt;(Input!$C$13/12),-1*(Input!$C$13/12),-1*$E477*(Input!$G$32/100)))</f>
        <v>0</v>
      </c>
      <c r="J477" s="69" t="n">
        <f aca="false">IF($B477&gt;Input!$G$28,0,(-1)*($E477+$H477+$I477)*(Input!$C$9/100))</f>
        <v>0</v>
      </c>
      <c r="K477" s="69" t="n">
        <f aca="false">IF($B477&gt;Input!$G$28,0,(-1)*($E477+$H477+$I477)*(Input!$C$10/100))</f>
        <v>0</v>
      </c>
      <c r="L477" s="69" t="n">
        <f aca="false">$E477+$F477+$G477+$H477+$I477+$J477+$K477</f>
        <v>-1000.11208293143</v>
      </c>
    </row>
    <row r="478" customFormat="false" ht="12.8" hidden="false" customHeight="false" outlineLevel="0" collapsed="false">
      <c r="A478" s="67" t="n">
        <v>474</v>
      </c>
      <c r="B478" s="68" t="n">
        <f aca="false">EOMONTH(Input!$C$7,A478)</f>
        <v>57345</v>
      </c>
      <c r="C478" s="67" t="n">
        <f aca="false">DATEDIF(Input!$G$23,$B478,"Y")</f>
        <v>78</v>
      </c>
      <c r="E478" s="69" t="n">
        <f aca="false">IF($B478&gt;Input!$G$28,0,Input!$G$24*(1+Input!$G$26/100)^(DATEDIF(Input!$C$7,$B478,"Y")))</f>
        <v>0</v>
      </c>
      <c r="F478" s="69" t="n">
        <f aca="false">-1*($E478*(Input!$C$11/100))</f>
        <v>-0</v>
      </c>
      <c r="G478" s="69" t="n">
        <f aca="false">-1*($E478*(Input!$C$12/100))</f>
        <v>-0</v>
      </c>
      <c r="H478" s="69" t="n">
        <f aca="false">IF($B478&gt;Input!$G$28,2*(Input!$G$27*(1+Input!$C$14/100)^(DATEDIF(Input!$C$7,$B478,"Y"))),(Input!$G$27*(1+Input!$C$14/100)^(DATEDIF(Input!$C$7,$B478,"Y"))))</f>
        <v>-1000.11208293143</v>
      </c>
      <c r="I478" s="69" t="n">
        <f aca="false">IF($B478&gt;Input!$G$28,0,IF($E478*(Input!$G$32/100)&gt;(Input!$C$13/12),-1*(Input!$C$13/12),-1*$E478*(Input!$G$32/100)))</f>
        <v>0</v>
      </c>
      <c r="J478" s="69" t="n">
        <f aca="false">IF($B478&gt;Input!$G$28,0,(-1)*($E478+$H478+$I478)*(Input!$C$9/100))</f>
        <v>0</v>
      </c>
      <c r="K478" s="69" t="n">
        <f aca="false">IF($B478&gt;Input!$G$28,0,(-1)*($E478+$H478+$I478)*(Input!$C$10/100))</f>
        <v>0</v>
      </c>
      <c r="L478" s="69" t="n">
        <f aca="false">$E478+$F478+$G478+$H478+$I478+$J478+$K478</f>
        <v>-1000.11208293143</v>
      </c>
    </row>
    <row r="479" customFormat="false" ht="12.8" hidden="false" customHeight="false" outlineLevel="0" collapsed="false">
      <c r="A479" s="67" t="n">
        <v>475</v>
      </c>
      <c r="B479" s="68" t="n">
        <f aca="false">EOMONTH(Input!$C$7,A479)</f>
        <v>57376</v>
      </c>
      <c r="C479" s="67" t="n">
        <f aca="false">DATEDIF(Input!$G$23,$B479,"Y")</f>
        <v>78</v>
      </c>
      <c r="E479" s="69" t="n">
        <f aca="false">IF($B479&gt;Input!$G$28,0,Input!$G$24*(1+Input!$G$26/100)^(DATEDIF(Input!$C$7,$B479,"Y")))</f>
        <v>0</v>
      </c>
      <c r="F479" s="69" t="n">
        <f aca="false">-1*($E479*(Input!$C$11/100))</f>
        <v>-0</v>
      </c>
      <c r="G479" s="69" t="n">
        <f aca="false">-1*($E479*(Input!$C$12/100))</f>
        <v>-0</v>
      </c>
      <c r="H479" s="69" t="n">
        <f aca="false">IF($B479&gt;Input!$G$28,2*(Input!$G$27*(1+Input!$C$14/100)^(DATEDIF(Input!$C$7,$B479,"Y"))),(Input!$G$27*(1+Input!$C$14/100)^(DATEDIF(Input!$C$7,$B479,"Y"))))</f>
        <v>-1000.11208293143</v>
      </c>
      <c r="I479" s="69" t="n">
        <f aca="false">IF($B479&gt;Input!$G$28,0,IF($E479*(Input!$G$32/100)&gt;(Input!$C$13/12),-1*(Input!$C$13/12),-1*$E479*(Input!$G$32/100)))</f>
        <v>0</v>
      </c>
      <c r="J479" s="69" t="n">
        <f aca="false">IF($B479&gt;Input!$G$28,0,(-1)*($E479+$H479+$I479)*(Input!$C$9/100))</f>
        <v>0</v>
      </c>
      <c r="K479" s="69" t="n">
        <f aca="false">IF($B479&gt;Input!$G$28,0,(-1)*($E479+$H479+$I479)*(Input!$C$10/100))</f>
        <v>0</v>
      </c>
      <c r="L479" s="69" t="n">
        <f aca="false">$E479+$F479+$G479+$H479+$I479+$J479+$K479</f>
        <v>-1000.11208293143</v>
      </c>
    </row>
    <row r="480" customFormat="false" ht="12.8" hidden="false" customHeight="false" outlineLevel="0" collapsed="false">
      <c r="A480" s="67" t="n">
        <v>476</v>
      </c>
      <c r="B480" s="68" t="n">
        <f aca="false">EOMONTH(Input!$C$7,A480)</f>
        <v>57404</v>
      </c>
      <c r="C480" s="67" t="n">
        <f aca="false">DATEDIF(Input!$G$23,$B480,"Y")</f>
        <v>78</v>
      </c>
      <c r="E480" s="69" t="n">
        <f aca="false">IF($B480&gt;Input!$G$28,0,Input!$G$24*(1+Input!$G$26/100)^(DATEDIF(Input!$C$7,$B480,"Y")))</f>
        <v>0</v>
      </c>
      <c r="F480" s="69" t="n">
        <f aca="false">-1*($E480*(Input!$C$11/100))</f>
        <v>-0</v>
      </c>
      <c r="G480" s="69" t="n">
        <f aca="false">-1*($E480*(Input!$C$12/100))</f>
        <v>-0</v>
      </c>
      <c r="H480" s="69" t="n">
        <f aca="false">IF($B480&gt;Input!$G$28,2*(Input!$G$27*(1+Input!$C$14/100)^(DATEDIF(Input!$C$7,$B480,"Y"))),(Input!$G$27*(1+Input!$C$14/100)^(DATEDIF(Input!$C$7,$B480,"Y"))))</f>
        <v>-1000.11208293143</v>
      </c>
      <c r="I480" s="69" t="n">
        <f aca="false">IF($B480&gt;Input!$G$28,0,IF($E480*(Input!$G$32/100)&gt;(Input!$C$13/12),-1*(Input!$C$13/12),-1*$E480*(Input!$G$32/100)))</f>
        <v>0</v>
      </c>
      <c r="J480" s="69" t="n">
        <f aca="false">IF($B480&gt;Input!$G$28,0,(-1)*($E480+$H480+$I480)*(Input!$C$9/100))</f>
        <v>0</v>
      </c>
      <c r="K480" s="69" t="n">
        <f aca="false">IF($B480&gt;Input!$G$28,0,(-1)*($E480+$H480+$I480)*(Input!$C$10/100))</f>
        <v>0</v>
      </c>
      <c r="L480" s="69" t="n">
        <f aca="false">$E480+$F480+$G480+$H480+$I480+$J480+$K480</f>
        <v>-1000.11208293143</v>
      </c>
    </row>
    <row r="481" customFormat="false" ht="12.8" hidden="false" customHeight="false" outlineLevel="0" collapsed="false">
      <c r="A481" s="67" t="n">
        <v>477</v>
      </c>
      <c r="B481" s="68" t="n">
        <f aca="false">EOMONTH(Input!$C$7,A481)</f>
        <v>57435</v>
      </c>
      <c r="C481" s="67" t="n">
        <f aca="false">DATEDIF(Input!$G$23,$B481,"Y")</f>
        <v>78</v>
      </c>
      <c r="E481" s="69" t="n">
        <f aca="false">IF($B481&gt;Input!$G$28,0,Input!$G$24*(1+Input!$G$26/100)^(DATEDIF(Input!$C$7,$B481,"Y")))</f>
        <v>0</v>
      </c>
      <c r="F481" s="69" t="n">
        <f aca="false">-1*($E481*(Input!$C$11/100))</f>
        <v>-0</v>
      </c>
      <c r="G481" s="69" t="n">
        <f aca="false">-1*($E481*(Input!$C$12/100))</f>
        <v>-0</v>
      </c>
      <c r="H481" s="69" t="n">
        <f aca="false">IF($B481&gt;Input!$G$28,2*(Input!$G$27*(1+Input!$C$14/100)^(DATEDIF(Input!$C$7,$B481,"Y"))),(Input!$G$27*(1+Input!$C$14/100)^(DATEDIF(Input!$C$7,$B481,"Y"))))</f>
        <v>-1000.11208293143</v>
      </c>
      <c r="I481" s="69" t="n">
        <f aca="false">IF($B481&gt;Input!$G$28,0,IF($E481*(Input!$G$32/100)&gt;(Input!$C$13/12),-1*(Input!$C$13/12),-1*$E481*(Input!$G$32/100)))</f>
        <v>0</v>
      </c>
      <c r="J481" s="69" t="n">
        <f aca="false">IF($B481&gt;Input!$G$28,0,(-1)*($E481+$H481+$I481)*(Input!$C$9/100))</f>
        <v>0</v>
      </c>
      <c r="K481" s="69" t="n">
        <f aca="false">IF($B481&gt;Input!$G$28,0,(-1)*($E481+$H481+$I481)*(Input!$C$10/100))</f>
        <v>0</v>
      </c>
      <c r="L481" s="69" t="n">
        <f aca="false">$E481+$F481+$G481+$H481+$I481+$J481+$K481</f>
        <v>-1000.11208293143</v>
      </c>
    </row>
    <row r="482" customFormat="false" ht="12.8" hidden="false" customHeight="false" outlineLevel="0" collapsed="false">
      <c r="A482" s="67" t="n">
        <v>478</v>
      </c>
      <c r="B482" s="68" t="n">
        <f aca="false">EOMONTH(Input!$C$7,A482)</f>
        <v>57465</v>
      </c>
      <c r="C482" s="67" t="n">
        <f aca="false">DATEDIF(Input!$G$23,$B482,"Y")</f>
        <v>78</v>
      </c>
      <c r="E482" s="69" t="n">
        <f aca="false">IF($B482&gt;Input!$G$28,0,Input!$G$24*(1+Input!$G$26/100)^(DATEDIF(Input!$C$7,$B482,"Y")))</f>
        <v>0</v>
      </c>
      <c r="F482" s="69" t="n">
        <f aca="false">-1*($E482*(Input!$C$11/100))</f>
        <v>-0</v>
      </c>
      <c r="G482" s="69" t="n">
        <f aca="false">-1*($E482*(Input!$C$12/100))</f>
        <v>-0</v>
      </c>
      <c r="H482" s="69" t="n">
        <f aca="false">IF($B482&gt;Input!$G$28,2*(Input!$G$27*(1+Input!$C$14/100)^(DATEDIF(Input!$C$7,$B482,"Y"))),(Input!$G$27*(1+Input!$C$14/100)^(DATEDIF(Input!$C$7,$B482,"Y"))))</f>
        <v>-1000.11208293143</v>
      </c>
      <c r="I482" s="69" t="n">
        <f aca="false">IF($B482&gt;Input!$G$28,0,IF($E482*(Input!$G$32/100)&gt;(Input!$C$13/12),-1*(Input!$C$13/12),-1*$E482*(Input!$G$32/100)))</f>
        <v>0</v>
      </c>
      <c r="J482" s="69" t="n">
        <f aca="false">IF($B482&gt;Input!$G$28,0,(-1)*($E482+$H482+$I482)*(Input!$C$9/100))</f>
        <v>0</v>
      </c>
      <c r="K482" s="69" t="n">
        <f aca="false">IF($B482&gt;Input!$G$28,0,(-1)*($E482+$H482+$I482)*(Input!$C$10/100))</f>
        <v>0</v>
      </c>
      <c r="L482" s="69" t="n">
        <f aca="false">$E482+$F482+$G482+$H482+$I482+$J482+$K482</f>
        <v>-1000.11208293143</v>
      </c>
    </row>
    <row r="483" customFormat="false" ht="12.8" hidden="false" customHeight="false" outlineLevel="0" collapsed="false">
      <c r="A483" s="67" t="n">
        <v>479</v>
      </c>
      <c r="B483" s="68" t="n">
        <f aca="false">EOMONTH(Input!$C$7,A483)</f>
        <v>57496</v>
      </c>
      <c r="C483" s="67" t="n">
        <f aca="false">DATEDIF(Input!$G$23,$B483,"Y")</f>
        <v>78</v>
      </c>
      <c r="E483" s="69" t="n">
        <f aca="false">IF($B483&gt;Input!$G$28,0,Input!$G$24*(1+Input!$G$26/100)^(DATEDIF(Input!$C$7,$B483,"Y")))</f>
        <v>0</v>
      </c>
      <c r="F483" s="69" t="n">
        <f aca="false">-1*($E483*(Input!$C$11/100))</f>
        <v>-0</v>
      </c>
      <c r="G483" s="69" t="n">
        <f aca="false">-1*($E483*(Input!$C$12/100))</f>
        <v>-0</v>
      </c>
      <c r="H483" s="69" t="n">
        <f aca="false">IF($B483&gt;Input!$G$28,2*(Input!$G$27*(1+Input!$C$14/100)^(DATEDIF(Input!$C$7,$B483,"Y"))),(Input!$G$27*(1+Input!$C$14/100)^(DATEDIF(Input!$C$7,$B483,"Y"))))</f>
        <v>-1000.11208293143</v>
      </c>
      <c r="I483" s="69" t="n">
        <f aca="false">IF($B483&gt;Input!$G$28,0,IF($E483*(Input!$G$32/100)&gt;(Input!$C$13/12),-1*(Input!$C$13/12),-1*$E483*(Input!$G$32/100)))</f>
        <v>0</v>
      </c>
      <c r="J483" s="69" t="n">
        <f aca="false">IF($B483&gt;Input!$G$28,0,(-1)*($E483+$H483+$I483)*(Input!$C$9/100))</f>
        <v>0</v>
      </c>
      <c r="K483" s="69" t="n">
        <f aca="false">IF($B483&gt;Input!$G$28,0,(-1)*($E483+$H483+$I483)*(Input!$C$10/100))</f>
        <v>0</v>
      </c>
      <c r="L483" s="69" t="n">
        <f aca="false">$E483+$F483+$G483+$H483+$I483+$J483+$K483</f>
        <v>-1000.11208293143</v>
      </c>
    </row>
    <row r="484" customFormat="false" ht="12.8" hidden="false" customHeight="false" outlineLevel="0" collapsed="false">
      <c r="A484" s="67" t="n">
        <v>480</v>
      </c>
      <c r="B484" s="68" t="n">
        <f aca="false">EOMONTH(Input!$C$7,A484)</f>
        <v>57526</v>
      </c>
      <c r="C484" s="67" t="n">
        <f aca="false">DATEDIF(Input!$G$23,$B484,"Y")</f>
        <v>78</v>
      </c>
      <c r="E484" s="69" t="n">
        <f aca="false">IF($B484&gt;Input!$G$28,0,Input!$G$24*(1+Input!$G$26/100)^(DATEDIF(Input!$C$7,$B484,"Y")))</f>
        <v>0</v>
      </c>
      <c r="F484" s="69" t="n">
        <f aca="false">-1*($E484*(Input!$C$11/100))</f>
        <v>-0</v>
      </c>
      <c r="G484" s="69" t="n">
        <f aca="false">-1*($E484*(Input!$C$12/100))</f>
        <v>-0</v>
      </c>
      <c r="H484" s="69" t="n">
        <f aca="false">IF($B484&gt;Input!$G$28,2*(Input!$G$27*(1+Input!$C$14/100)^(DATEDIF(Input!$C$7,$B484,"Y"))),(Input!$G$27*(1+Input!$C$14/100)^(DATEDIF(Input!$C$7,$B484,"Y"))))</f>
        <v>-1020.11432459006</v>
      </c>
      <c r="I484" s="69" t="n">
        <f aca="false">IF($B484&gt;Input!$G$28,0,IF($E484*(Input!$G$32/100)&gt;(Input!$C$13/12),-1*(Input!$C$13/12),-1*$E484*(Input!$G$32/100)))</f>
        <v>0</v>
      </c>
      <c r="J484" s="69" t="n">
        <f aca="false">IF($B484&gt;Input!$G$28,0,(-1)*($E484+$H484+$I484)*(Input!$C$9/100))</f>
        <v>0</v>
      </c>
      <c r="K484" s="69" t="n">
        <f aca="false">IF($B484&gt;Input!$G$28,0,(-1)*($E484+$H484+$I484)*(Input!$C$10/100))</f>
        <v>0</v>
      </c>
      <c r="L484" s="69" t="n">
        <f aca="false">$E484+$F484+$G484+$H484+$I484+$J484+$K484</f>
        <v>-1020.11432459006</v>
      </c>
    </row>
    <row r="485" customFormat="false" ht="12.8" hidden="false" customHeight="false" outlineLevel="0" collapsed="false">
      <c r="A485" s="67" t="n">
        <v>481</v>
      </c>
      <c r="B485" s="68" t="n">
        <f aca="false">EOMONTH(Input!$C$7,A485)</f>
        <v>57557</v>
      </c>
      <c r="C485" s="67" t="n">
        <f aca="false">DATEDIF(Input!$G$23,$B485,"Y")</f>
        <v>78</v>
      </c>
      <c r="E485" s="69" t="n">
        <f aca="false">IF($B485&gt;Input!$G$28,0,Input!$G$24*(1+Input!$G$26/100)^(DATEDIF(Input!$C$7,$B485,"Y")))</f>
        <v>0</v>
      </c>
      <c r="F485" s="69" t="n">
        <f aca="false">-1*($E485*(Input!$C$11/100))</f>
        <v>-0</v>
      </c>
      <c r="G485" s="69" t="n">
        <f aca="false">-1*($E485*(Input!$C$12/100))</f>
        <v>-0</v>
      </c>
      <c r="H485" s="69" t="n">
        <f aca="false">IF($B485&gt;Input!$G$28,2*(Input!$G$27*(1+Input!$C$14/100)^(DATEDIF(Input!$C$7,$B485,"Y"))),(Input!$G$27*(1+Input!$C$14/100)^(DATEDIF(Input!$C$7,$B485,"Y"))))</f>
        <v>-1020.11432459006</v>
      </c>
      <c r="I485" s="69" t="n">
        <f aca="false">IF($B485&gt;Input!$G$28,0,IF($E485*(Input!$G$32/100)&gt;(Input!$C$13/12),-1*(Input!$C$13/12),-1*$E485*(Input!$G$32/100)))</f>
        <v>0</v>
      </c>
      <c r="J485" s="69" t="n">
        <f aca="false">IF($B485&gt;Input!$G$28,0,(-1)*($E485+$H485+$I485)*(Input!$C$9/100))</f>
        <v>0</v>
      </c>
      <c r="K485" s="69" t="n">
        <f aca="false">IF($B485&gt;Input!$G$28,0,(-1)*($E485+$H485+$I485)*(Input!$C$10/100))</f>
        <v>0</v>
      </c>
      <c r="L485" s="69" t="n">
        <f aca="false">$E485+$F485+$G485+$H485+$I485+$J485+$K485</f>
        <v>-1020.11432459006</v>
      </c>
    </row>
    <row r="486" customFormat="false" ht="12.8" hidden="false" customHeight="false" outlineLevel="0" collapsed="false">
      <c r="A486" s="67" t="n">
        <v>482</v>
      </c>
      <c r="B486" s="68" t="n">
        <f aca="false">EOMONTH(Input!$C$7,A486)</f>
        <v>57588</v>
      </c>
      <c r="C486" s="67" t="n">
        <f aca="false">DATEDIF(Input!$G$23,$B486,"Y")</f>
        <v>78</v>
      </c>
      <c r="E486" s="69" t="n">
        <f aca="false">IF($B486&gt;Input!$G$28,0,Input!$G$24*(1+Input!$G$26/100)^(DATEDIF(Input!$C$7,$B486,"Y")))</f>
        <v>0</v>
      </c>
      <c r="F486" s="69" t="n">
        <f aca="false">-1*($E486*(Input!$C$11/100))</f>
        <v>-0</v>
      </c>
      <c r="G486" s="69" t="n">
        <f aca="false">-1*($E486*(Input!$C$12/100))</f>
        <v>-0</v>
      </c>
      <c r="H486" s="69" t="n">
        <f aca="false">IF($B486&gt;Input!$G$28,2*(Input!$G$27*(1+Input!$C$14/100)^(DATEDIF(Input!$C$7,$B486,"Y"))),(Input!$G$27*(1+Input!$C$14/100)^(DATEDIF(Input!$C$7,$B486,"Y"))))</f>
        <v>-1020.11432459006</v>
      </c>
      <c r="I486" s="69" t="n">
        <f aca="false">IF($B486&gt;Input!$G$28,0,IF($E486*(Input!$G$32/100)&gt;(Input!$C$13/12),-1*(Input!$C$13/12),-1*$E486*(Input!$G$32/100)))</f>
        <v>0</v>
      </c>
      <c r="J486" s="69" t="n">
        <f aca="false">IF($B486&gt;Input!$G$28,0,(-1)*($E486+$H486+$I486)*(Input!$C$9/100))</f>
        <v>0</v>
      </c>
      <c r="K486" s="69" t="n">
        <f aca="false">IF($B486&gt;Input!$G$28,0,(-1)*($E486+$H486+$I486)*(Input!$C$10/100))</f>
        <v>0</v>
      </c>
      <c r="L486" s="69" t="n">
        <f aca="false">$E486+$F486+$G486+$H486+$I486+$J486+$K486</f>
        <v>-1020.11432459006</v>
      </c>
    </row>
    <row r="487" customFormat="false" ht="12.8" hidden="false" customHeight="false" outlineLevel="0" collapsed="false">
      <c r="A487" s="67" t="n">
        <v>483</v>
      </c>
      <c r="B487" s="68" t="n">
        <f aca="false">EOMONTH(Input!$C$7,A487)</f>
        <v>57618</v>
      </c>
      <c r="C487" s="67" t="n">
        <f aca="false">DATEDIF(Input!$G$23,$B487,"Y")</f>
        <v>78</v>
      </c>
      <c r="E487" s="69" t="n">
        <f aca="false">IF($B487&gt;Input!$G$28,0,Input!$G$24*(1+Input!$G$26/100)^(DATEDIF(Input!$C$7,$B487,"Y")))</f>
        <v>0</v>
      </c>
      <c r="F487" s="69" t="n">
        <f aca="false">-1*($E487*(Input!$C$11/100))</f>
        <v>-0</v>
      </c>
      <c r="G487" s="69" t="n">
        <f aca="false">-1*($E487*(Input!$C$12/100))</f>
        <v>-0</v>
      </c>
      <c r="H487" s="69" t="n">
        <f aca="false">IF($B487&gt;Input!$G$28,2*(Input!$G$27*(1+Input!$C$14/100)^(DATEDIF(Input!$C$7,$B487,"Y"))),(Input!$G$27*(1+Input!$C$14/100)^(DATEDIF(Input!$C$7,$B487,"Y"))))</f>
        <v>-1020.11432459006</v>
      </c>
      <c r="I487" s="69" t="n">
        <f aca="false">IF($B487&gt;Input!$G$28,0,IF($E487*(Input!$G$32/100)&gt;(Input!$C$13/12),-1*(Input!$C$13/12),-1*$E487*(Input!$G$32/100)))</f>
        <v>0</v>
      </c>
      <c r="J487" s="69" t="n">
        <f aca="false">IF($B487&gt;Input!$G$28,0,(-1)*($E487+$H487+$I487)*(Input!$C$9/100))</f>
        <v>0</v>
      </c>
      <c r="K487" s="69" t="n">
        <f aca="false">IF($B487&gt;Input!$G$28,0,(-1)*($E487+$H487+$I487)*(Input!$C$10/100))</f>
        <v>0</v>
      </c>
      <c r="L487" s="69" t="n">
        <f aca="false">$E487+$F487+$G487+$H487+$I487+$J487+$K487</f>
        <v>-1020.11432459006</v>
      </c>
    </row>
    <row r="488" customFormat="false" ht="12.8" hidden="false" customHeight="false" outlineLevel="0" collapsed="false">
      <c r="A488" s="67" t="n">
        <v>484</v>
      </c>
      <c r="B488" s="68" t="n">
        <f aca="false">EOMONTH(Input!$C$7,A488)</f>
        <v>57649</v>
      </c>
      <c r="C488" s="67" t="n">
        <f aca="false">DATEDIF(Input!$G$23,$B488,"Y")</f>
        <v>79</v>
      </c>
      <c r="E488" s="69" t="n">
        <f aca="false">IF($B488&gt;Input!$G$28,0,Input!$G$24*(1+Input!$G$26/100)^(DATEDIF(Input!$C$7,$B488,"Y")))</f>
        <v>0</v>
      </c>
      <c r="F488" s="69" t="n">
        <f aca="false">-1*($E488*(Input!$C$11/100))</f>
        <v>-0</v>
      </c>
      <c r="G488" s="69" t="n">
        <f aca="false">-1*($E488*(Input!$C$12/100))</f>
        <v>-0</v>
      </c>
      <c r="H488" s="69" t="n">
        <f aca="false">IF($B488&gt;Input!$G$28,2*(Input!$G$27*(1+Input!$C$14/100)^(DATEDIF(Input!$C$7,$B488,"Y"))),(Input!$G$27*(1+Input!$C$14/100)^(DATEDIF(Input!$C$7,$B488,"Y"))))</f>
        <v>-1020.11432459006</v>
      </c>
      <c r="I488" s="69" t="n">
        <f aca="false">IF($B488&gt;Input!$G$28,0,IF($E488*(Input!$G$32/100)&gt;(Input!$C$13/12),-1*(Input!$C$13/12),-1*$E488*(Input!$G$32/100)))</f>
        <v>0</v>
      </c>
      <c r="J488" s="69" t="n">
        <f aca="false">IF($B488&gt;Input!$G$28,0,(-1)*($E488+$H488+$I488)*(Input!$C$9/100))</f>
        <v>0</v>
      </c>
      <c r="K488" s="69" t="n">
        <f aca="false">IF($B488&gt;Input!$G$28,0,(-1)*($E488+$H488+$I488)*(Input!$C$10/100))</f>
        <v>0</v>
      </c>
      <c r="L488" s="69" t="n">
        <f aca="false">$E488+$F488+$G488+$H488+$I488+$J488+$K488</f>
        <v>-1020.11432459006</v>
      </c>
    </row>
    <row r="489" customFormat="false" ht="12.8" hidden="false" customHeight="false" outlineLevel="0" collapsed="false">
      <c r="A489" s="67" t="n">
        <v>485</v>
      </c>
      <c r="B489" s="68" t="n">
        <f aca="false">EOMONTH(Input!$C$7,A489)</f>
        <v>57679</v>
      </c>
      <c r="C489" s="67" t="n">
        <f aca="false">DATEDIF(Input!$G$23,$B489,"Y")</f>
        <v>79</v>
      </c>
      <c r="E489" s="69" t="n">
        <f aca="false">IF($B489&gt;Input!$G$28,0,Input!$G$24*(1+Input!$G$26/100)^(DATEDIF(Input!$C$7,$B489,"Y")))</f>
        <v>0</v>
      </c>
      <c r="F489" s="69" t="n">
        <f aca="false">-1*($E489*(Input!$C$11/100))</f>
        <v>-0</v>
      </c>
      <c r="G489" s="69" t="n">
        <f aca="false">-1*($E489*(Input!$C$12/100))</f>
        <v>-0</v>
      </c>
      <c r="H489" s="69" t="n">
        <f aca="false">IF($B489&gt;Input!$G$28,2*(Input!$G$27*(1+Input!$C$14/100)^(DATEDIF(Input!$C$7,$B489,"Y"))),(Input!$G$27*(1+Input!$C$14/100)^(DATEDIF(Input!$C$7,$B489,"Y"))))</f>
        <v>-1020.11432459006</v>
      </c>
      <c r="I489" s="69" t="n">
        <f aca="false">IF($B489&gt;Input!$G$28,0,IF($E489*(Input!$G$32/100)&gt;(Input!$C$13/12),-1*(Input!$C$13/12),-1*$E489*(Input!$G$32/100)))</f>
        <v>0</v>
      </c>
      <c r="J489" s="69" t="n">
        <f aca="false">IF($B489&gt;Input!$G$28,0,(-1)*($E489+$H489+$I489)*(Input!$C$9/100))</f>
        <v>0</v>
      </c>
      <c r="K489" s="69" t="n">
        <f aca="false">IF($B489&gt;Input!$G$28,0,(-1)*($E489+$H489+$I489)*(Input!$C$10/100))</f>
        <v>0</v>
      </c>
      <c r="L489" s="69" t="n">
        <f aca="false">$E489+$F489+$G489+$H489+$I489+$J489+$K489</f>
        <v>-1020.11432459006</v>
      </c>
    </row>
    <row r="490" customFormat="false" ht="12.8" hidden="false" customHeight="false" outlineLevel="0" collapsed="false">
      <c r="A490" s="67" t="n">
        <v>486</v>
      </c>
      <c r="B490" s="68" t="n">
        <f aca="false">EOMONTH(Input!$C$7,A490)</f>
        <v>57710</v>
      </c>
      <c r="C490" s="67" t="n">
        <f aca="false">DATEDIF(Input!$G$23,$B490,"Y")</f>
        <v>79</v>
      </c>
      <c r="E490" s="69" t="n">
        <f aca="false">IF($B490&gt;Input!$G$28,0,Input!$G$24*(1+Input!$G$26/100)^(DATEDIF(Input!$C$7,$B490,"Y")))</f>
        <v>0</v>
      </c>
      <c r="F490" s="69" t="n">
        <f aca="false">-1*($E490*(Input!$C$11/100))</f>
        <v>-0</v>
      </c>
      <c r="G490" s="69" t="n">
        <f aca="false">-1*($E490*(Input!$C$12/100))</f>
        <v>-0</v>
      </c>
      <c r="H490" s="69" t="n">
        <f aca="false">IF($B490&gt;Input!$G$28,2*(Input!$G$27*(1+Input!$C$14/100)^(DATEDIF(Input!$C$7,$B490,"Y"))),(Input!$G$27*(1+Input!$C$14/100)^(DATEDIF(Input!$C$7,$B490,"Y"))))</f>
        <v>-1020.11432459006</v>
      </c>
      <c r="I490" s="69" t="n">
        <f aca="false">IF($B490&gt;Input!$G$28,0,IF($E490*(Input!$G$32/100)&gt;(Input!$C$13/12),-1*(Input!$C$13/12),-1*$E490*(Input!$G$32/100)))</f>
        <v>0</v>
      </c>
      <c r="J490" s="69" t="n">
        <f aca="false">IF($B490&gt;Input!$G$28,0,(-1)*($E490+$H490+$I490)*(Input!$C$9/100))</f>
        <v>0</v>
      </c>
      <c r="K490" s="69" t="n">
        <f aca="false">IF($B490&gt;Input!$G$28,0,(-1)*($E490+$H490+$I490)*(Input!$C$10/100))</f>
        <v>0</v>
      </c>
      <c r="L490" s="69" t="n">
        <f aca="false">$E490+$F490+$G490+$H490+$I490+$J490+$K490</f>
        <v>-1020.11432459006</v>
      </c>
    </row>
    <row r="491" customFormat="false" ht="12.8" hidden="false" customHeight="false" outlineLevel="0" collapsed="false">
      <c r="A491" s="67" t="n">
        <v>487</v>
      </c>
      <c r="B491" s="68" t="n">
        <f aca="false">EOMONTH(Input!$C$7,A491)</f>
        <v>57741</v>
      </c>
      <c r="C491" s="67" t="n">
        <f aca="false">DATEDIF(Input!$G$23,$B491,"Y")</f>
        <v>79</v>
      </c>
      <c r="E491" s="69" t="n">
        <f aca="false">IF($B491&gt;Input!$G$28,0,Input!$G$24*(1+Input!$G$26/100)^(DATEDIF(Input!$C$7,$B491,"Y")))</f>
        <v>0</v>
      </c>
      <c r="F491" s="69" t="n">
        <f aca="false">-1*($E491*(Input!$C$11/100))</f>
        <v>-0</v>
      </c>
      <c r="G491" s="69" t="n">
        <f aca="false">-1*($E491*(Input!$C$12/100))</f>
        <v>-0</v>
      </c>
      <c r="H491" s="69" t="n">
        <f aca="false">IF($B491&gt;Input!$G$28,2*(Input!$G$27*(1+Input!$C$14/100)^(DATEDIF(Input!$C$7,$B491,"Y"))),(Input!$G$27*(1+Input!$C$14/100)^(DATEDIF(Input!$C$7,$B491,"Y"))))</f>
        <v>-1020.11432459006</v>
      </c>
      <c r="I491" s="69" t="n">
        <f aca="false">IF($B491&gt;Input!$G$28,0,IF($E491*(Input!$G$32/100)&gt;(Input!$C$13/12),-1*(Input!$C$13/12),-1*$E491*(Input!$G$32/100)))</f>
        <v>0</v>
      </c>
      <c r="J491" s="69" t="n">
        <f aca="false">IF($B491&gt;Input!$G$28,0,(-1)*($E491+$H491+$I491)*(Input!$C$9/100))</f>
        <v>0</v>
      </c>
      <c r="K491" s="69" t="n">
        <f aca="false">IF($B491&gt;Input!$G$28,0,(-1)*($E491+$H491+$I491)*(Input!$C$10/100))</f>
        <v>0</v>
      </c>
      <c r="L491" s="69" t="n">
        <f aca="false">$E491+$F491+$G491+$H491+$I491+$J491+$K491</f>
        <v>-1020.11432459006</v>
      </c>
    </row>
    <row r="492" customFormat="false" ht="12.8" hidden="false" customHeight="false" outlineLevel="0" collapsed="false">
      <c r="A492" s="67" t="n">
        <v>488</v>
      </c>
      <c r="B492" s="68" t="n">
        <f aca="false">EOMONTH(Input!$C$7,A492)</f>
        <v>57769</v>
      </c>
      <c r="C492" s="67" t="n">
        <f aca="false">DATEDIF(Input!$G$23,$B492,"Y")</f>
        <v>79</v>
      </c>
      <c r="E492" s="69" t="n">
        <f aca="false">IF($B492&gt;Input!$G$28,0,Input!$G$24*(1+Input!$G$26/100)^(DATEDIF(Input!$C$7,$B492,"Y")))</f>
        <v>0</v>
      </c>
      <c r="F492" s="69" t="n">
        <f aca="false">-1*($E492*(Input!$C$11/100))</f>
        <v>-0</v>
      </c>
      <c r="G492" s="69" t="n">
        <f aca="false">-1*($E492*(Input!$C$12/100))</f>
        <v>-0</v>
      </c>
      <c r="H492" s="69" t="n">
        <f aca="false">IF($B492&gt;Input!$G$28,2*(Input!$G$27*(1+Input!$C$14/100)^(DATEDIF(Input!$C$7,$B492,"Y"))),(Input!$G$27*(1+Input!$C$14/100)^(DATEDIF(Input!$C$7,$B492,"Y"))))</f>
        <v>-1020.11432459006</v>
      </c>
      <c r="I492" s="69" t="n">
        <f aca="false">IF($B492&gt;Input!$G$28,0,IF($E492*(Input!$G$32/100)&gt;(Input!$C$13/12),-1*(Input!$C$13/12),-1*$E492*(Input!$G$32/100)))</f>
        <v>0</v>
      </c>
      <c r="J492" s="69" t="n">
        <f aca="false">IF($B492&gt;Input!$G$28,0,(-1)*($E492+$H492+$I492)*(Input!$C$9/100))</f>
        <v>0</v>
      </c>
      <c r="K492" s="69" t="n">
        <f aca="false">IF($B492&gt;Input!$G$28,0,(-1)*($E492+$H492+$I492)*(Input!$C$10/100))</f>
        <v>0</v>
      </c>
      <c r="L492" s="69" t="n">
        <f aca="false">$E492+$F492+$G492+$H492+$I492+$J492+$K492</f>
        <v>-1020.11432459006</v>
      </c>
    </row>
    <row r="493" customFormat="false" ht="12.8" hidden="false" customHeight="false" outlineLevel="0" collapsed="false">
      <c r="A493" s="67" t="n">
        <v>489</v>
      </c>
      <c r="B493" s="68" t="n">
        <f aca="false">EOMONTH(Input!$C$7,A493)</f>
        <v>57800</v>
      </c>
      <c r="C493" s="67" t="n">
        <f aca="false">DATEDIF(Input!$G$23,$B493,"Y")</f>
        <v>79</v>
      </c>
      <c r="E493" s="69" t="n">
        <f aca="false">IF($B493&gt;Input!$G$28,0,Input!$G$24*(1+Input!$G$26/100)^(DATEDIF(Input!$C$7,$B493,"Y")))</f>
        <v>0</v>
      </c>
      <c r="F493" s="69" t="n">
        <f aca="false">-1*($E493*(Input!$C$11/100))</f>
        <v>-0</v>
      </c>
      <c r="G493" s="69" t="n">
        <f aca="false">-1*($E493*(Input!$C$12/100))</f>
        <v>-0</v>
      </c>
      <c r="H493" s="69" t="n">
        <f aca="false">IF($B493&gt;Input!$G$28,2*(Input!$G$27*(1+Input!$C$14/100)^(DATEDIF(Input!$C$7,$B493,"Y"))),(Input!$G$27*(1+Input!$C$14/100)^(DATEDIF(Input!$C$7,$B493,"Y"))))</f>
        <v>-1020.11432459006</v>
      </c>
      <c r="I493" s="69" t="n">
        <f aca="false">IF($B493&gt;Input!$G$28,0,IF($E493*(Input!$G$32/100)&gt;(Input!$C$13/12),-1*(Input!$C$13/12),-1*$E493*(Input!$G$32/100)))</f>
        <v>0</v>
      </c>
      <c r="J493" s="69" t="n">
        <f aca="false">IF($B493&gt;Input!$G$28,0,(-1)*($E493+$H493+$I493)*(Input!$C$9/100))</f>
        <v>0</v>
      </c>
      <c r="K493" s="69" t="n">
        <f aca="false">IF($B493&gt;Input!$G$28,0,(-1)*($E493+$H493+$I493)*(Input!$C$10/100))</f>
        <v>0</v>
      </c>
      <c r="L493" s="69" t="n">
        <f aca="false">$E493+$F493+$G493+$H493+$I493+$J493+$K493</f>
        <v>-1020.11432459006</v>
      </c>
    </row>
    <row r="494" customFormat="false" ht="12.8" hidden="false" customHeight="false" outlineLevel="0" collapsed="false">
      <c r="A494" s="67" t="n">
        <v>490</v>
      </c>
      <c r="B494" s="68" t="n">
        <f aca="false">EOMONTH(Input!$C$7,A494)</f>
        <v>57830</v>
      </c>
      <c r="C494" s="67" t="n">
        <f aca="false">DATEDIF(Input!$G$23,$B494,"Y")</f>
        <v>79</v>
      </c>
      <c r="E494" s="69" t="n">
        <f aca="false">IF($B494&gt;Input!$G$28,0,Input!$G$24*(1+Input!$G$26/100)^(DATEDIF(Input!$C$7,$B494,"Y")))</f>
        <v>0</v>
      </c>
      <c r="F494" s="69" t="n">
        <f aca="false">-1*($E494*(Input!$C$11/100))</f>
        <v>-0</v>
      </c>
      <c r="G494" s="69" t="n">
        <f aca="false">-1*($E494*(Input!$C$12/100))</f>
        <v>-0</v>
      </c>
      <c r="H494" s="69" t="n">
        <f aca="false">IF($B494&gt;Input!$G$28,2*(Input!$G$27*(1+Input!$C$14/100)^(DATEDIF(Input!$C$7,$B494,"Y"))),(Input!$G$27*(1+Input!$C$14/100)^(DATEDIF(Input!$C$7,$B494,"Y"))))</f>
        <v>-1020.11432459006</v>
      </c>
      <c r="I494" s="69" t="n">
        <f aca="false">IF($B494&gt;Input!$G$28,0,IF($E494*(Input!$G$32/100)&gt;(Input!$C$13/12),-1*(Input!$C$13/12),-1*$E494*(Input!$G$32/100)))</f>
        <v>0</v>
      </c>
      <c r="J494" s="69" t="n">
        <f aca="false">IF($B494&gt;Input!$G$28,0,(-1)*($E494+$H494+$I494)*(Input!$C$9/100))</f>
        <v>0</v>
      </c>
      <c r="K494" s="69" t="n">
        <f aca="false">IF($B494&gt;Input!$G$28,0,(-1)*($E494+$H494+$I494)*(Input!$C$10/100))</f>
        <v>0</v>
      </c>
      <c r="L494" s="69" t="n">
        <f aca="false">$E494+$F494+$G494+$H494+$I494+$J494+$K494</f>
        <v>-1020.11432459006</v>
      </c>
    </row>
    <row r="495" customFormat="false" ht="12.8" hidden="false" customHeight="false" outlineLevel="0" collapsed="false">
      <c r="A495" s="67" t="n">
        <v>491</v>
      </c>
      <c r="B495" s="68" t="n">
        <f aca="false">EOMONTH(Input!$C$7,A495)</f>
        <v>57861</v>
      </c>
      <c r="C495" s="67" t="n">
        <f aca="false">DATEDIF(Input!$G$23,$B495,"Y")</f>
        <v>79</v>
      </c>
      <c r="E495" s="69" t="n">
        <f aca="false">IF($B495&gt;Input!$G$28,0,Input!$G$24*(1+Input!$G$26/100)^(DATEDIF(Input!$C$7,$B495,"Y")))</f>
        <v>0</v>
      </c>
      <c r="F495" s="69" t="n">
        <f aca="false">-1*($E495*(Input!$C$11/100))</f>
        <v>-0</v>
      </c>
      <c r="G495" s="69" t="n">
        <f aca="false">-1*($E495*(Input!$C$12/100))</f>
        <v>-0</v>
      </c>
      <c r="H495" s="69" t="n">
        <f aca="false">IF($B495&gt;Input!$G$28,2*(Input!$G$27*(1+Input!$C$14/100)^(DATEDIF(Input!$C$7,$B495,"Y"))),(Input!$G$27*(1+Input!$C$14/100)^(DATEDIF(Input!$C$7,$B495,"Y"))))</f>
        <v>-1020.11432459006</v>
      </c>
      <c r="I495" s="69" t="n">
        <f aca="false">IF($B495&gt;Input!$G$28,0,IF($E495*(Input!$G$32/100)&gt;(Input!$C$13/12),-1*(Input!$C$13/12),-1*$E495*(Input!$G$32/100)))</f>
        <v>0</v>
      </c>
      <c r="J495" s="69" t="n">
        <f aca="false">IF($B495&gt;Input!$G$28,0,(-1)*($E495+$H495+$I495)*(Input!$C$9/100))</f>
        <v>0</v>
      </c>
      <c r="K495" s="69" t="n">
        <f aca="false">IF($B495&gt;Input!$G$28,0,(-1)*($E495+$H495+$I495)*(Input!$C$10/100))</f>
        <v>0</v>
      </c>
      <c r="L495" s="69" t="n">
        <f aca="false">$E495+$F495+$G495+$H495+$I495+$J495+$K495</f>
        <v>-1020.11432459006</v>
      </c>
    </row>
    <row r="496" customFormat="false" ht="12.8" hidden="false" customHeight="false" outlineLevel="0" collapsed="false">
      <c r="A496" s="67" t="n">
        <v>492</v>
      </c>
      <c r="B496" s="68" t="n">
        <f aca="false">EOMONTH(Input!$C$7,A496)</f>
        <v>57891</v>
      </c>
      <c r="C496" s="67" t="n">
        <f aca="false">DATEDIF(Input!$G$23,$B496,"Y")</f>
        <v>79</v>
      </c>
      <c r="E496" s="69" t="n">
        <f aca="false">IF($B496&gt;Input!$G$28,0,Input!$G$24*(1+Input!$G$26/100)^(DATEDIF(Input!$C$7,$B496,"Y")))</f>
        <v>0</v>
      </c>
      <c r="F496" s="69" t="n">
        <f aca="false">-1*($E496*(Input!$C$11/100))</f>
        <v>-0</v>
      </c>
      <c r="G496" s="69" t="n">
        <f aca="false">-1*($E496*(Input!$C$12/100))</f>
        <v>-0</v>
      </c>
      <c r="H496" s="69" t="n">
        <f aca="false">IF($B496&gt;Input!$G$28,2*(Input!$G$27*(1+Input!$C$14/100)^(DATEDIF(Input!$C$7,$B496,"Y"))),(Input!$G$27*(1+Input!$C$14/100)^(DATEDIF(Input!$C$7,$B496,"Y"))))</f>
        <v>-1040.51661108186</v>
      </c>
      <c r="I496" s="69" t="n">
        <f aca="false">IF($B496&gt;Input!$G$28,0,IF($E496*(Input!$G$32/100)&gt;(Input!$C$13/12),-1*(Input!$C$13/12),-1*$E496*(Input!$G$32/100)))</f>
        <v>0</v>
      </c>
      <c r="J496" s="69" t="n">
        <f aca="false">IF($B496&gt;Input!$G$28,0,(-1)*($E496+$H496+$I496)*(Input!$C$9/100))</f>
        <v>0</v>
      </c>
      <c r="K496" s="69" t="n">
        <f aca="false">IF($B496&gt;Input!$G$28,0,(-1)*($E496+$H496+$I496)*(Input!$C$10/100))</f>
        <v>0</v>
      </c>
      <c r="L496" s="69" t="n">
        <f aca="false">$E496+$F496+$G496+$H496+$I496+$J496+$K496</f>
        <v>-1040.51661108186</v>
      </c>
    </row>
    <row r="497" customFormat="false" ht="12.8" hidden="false" customHeight="false" outlineLevel="0" collapsed="false">
      <c r="A497" s="67" t="n">
        <v>493</v>
      </c>
      <c r="B497" s="68" t="n">
        <f aca="false">EOMONTH(Input!$C$7,A497)</f>
        <v>57922</v>
      </c>
      <c r="C497" s="67" t="n">
        <f aca="false">DATEDIF(Input!$G$23,$B497,"Y")</f>
        <v>79</v>
      </c>
      <c r="E497" s="69" t="n">
        <f aca="false">IF($B497&gt;Input!$G$28,0,Input!$G$24*(1+Input!$G$26/100)^(DATEDIF(Input!$C$7,$B497,"Y")))</f>
        <v>0</v>
      </c>
      <c r="F497" s="69" t="n">
        <f aca="false">-1*($E497*(Input!$C$11/100))</f>
        <v>-0</v>
      </c>
      <c r="G497" s="69" t="n">
        <f aca="false">-1*($E497*(Input!$C$12/100))</f>
        <v>-0</v>
      </c>
      <c r="H497" s="69" t="n">
        <f aca="false">IF($B497&gt;Input!$G$28,2*(Input!$G$27*(1+Input!$C$14/100)^(DATEDIF(Input!$C$7,$B497,"Y"))),(Input!$G$27*(1+Input!$C$14/100)^(DATEDIF(Input!$C$7,$B497,"Y"))))</f>
        <v>-1040.51661108186</v>
      </c>
      <c r="I497" s="69" t="n">
        <f aca="false">IF($B497&gt;Input!$G$28,0,IF($E497*(Input!$G$32/100)&gt;(Input!$C$13/12),-1*(Input!$C$13/12),-1*$E497*(Input!$G$32/100)))</f>
        <v>0</v>
      </c>
      <c r="J497" s="69" t="n">
        <f aca="false">IF($B497&gt;Input!$G$28,0,(-1)*($E497+$H497+$I497)*(Input!$C$9/100))</f>
        <v>0</v>
      </c>
      <c r="K497" s="69" t="n">
        <f aca="false">IF($B497&gt;Input!$G$28,0,(-1)*($E497+$H497+$I497)*(Input!$C$10/100))</f>
        <v>0</v>
      </c>
      <c r="L497" s="69" t="n">
        <f aca="false">$E497+$F497+$G497+$H497+$I497+$J497+$K497</f>
        <v>-1040.51661108186</v>
      </c>
    </row>
    <row r="498" customFormat="false" ht="12.8" hidden="false" customHeight="false" outlineLevel="0" collapsed="false">
      <c r="A498" s="67" t="n">
        <v>494</v>
      </c>
      <c r="B498" s="68" t="n">
        <f aca="false">EOMONTH(Input!$C$7,A498)</f>
        <v>57953</v>
      </c>
      <c r="C498" s="67" t="n">
        <f aca="false">DATEDIF(Input!$G$23,$B498,"Y")</f>
        <v>79</v>
      </c>
      <c r="E498" s="69" t="n">
        <f aca="false">IF($B498&gt;Input!$G$28,0,Input!$G$24*(1+Input!$G$26/100)^(DATEDIF(Input!$C$7,$B498,"Y")))</f>
        <v>0</v>
      </c>
      <c r="F498" s="69" t="n">
        <f aca="false">-1*($E498*(Input!$C$11/100))</f>
        <v>-0</v>
      </c>
      <c r="G498" s="69" t="n">
        <f aca="false">-1*($E498*(Input!$C$12/100))</f>
        <v>-0</v>
      </c>
      <c r="H498" s="69" t="n">
        <f aca="false">IF($B498&gt;Input!$G$28,2*(Input!$G$27*(1+Input!$C$14/100)^(DATEDIF(Input!$C$7,$B498,"Y"))),(Input!$G$27*(1+Input!$C$14/100)^(DATEDIF(Input!$C$7,$B498,"Y"))))</f>
        <v>-1040.51661108186</v>
      </c>
      <c r="I498" s="69" t="n">
        <f aca="false">IF($B498&gt;Input!$G$28,0,IF($E498*(Input!$G$32/100)&gt;(Input!$C$13/12),-1*(Input!$C$13/12),-1*$E498*(Input!$G$32/100)))</f>
        <v>0</v>
      </c>
      <c r="J498" s="69" t="n">
        <f aca="false">IF($B498&gt;Input!$G$28,0,(-1)*($E498+$H498+$I498)*(Input!$C$9/100))</f>
        <v>0</v>
      </c>
      <c r="K498" s="69" t="n">
        <f aca="false">IF($B498&gt;Input!$G$28,0,(-1)*($E498+$H498+$I498)*(Input!$C$10/100))</f>
        <v>0</v>
      </c>
      <c r="L498" s="69" t="n">
        <f aca="false">$E498+$F498+$G498+$H498+$I498+$J498+$K498</f>
        <v>-1040.51661108186</v>
      </c>
    </row>
    <row r="499" customFormat="false" ht="12.8" hidden="false" customHeight="false" outlineLevel="0" collapsed="false">
      <c r="A499" s="67" t="n">
        <v>495</v>
      </c>
      <c r="B499" s="68" t="n">
        <f aca="false">EOMONTH(Input!$C$7,A499)</f>
        <v>57983</v>
      </c>
      <c r="C499" s="67" t="n">
        <f aca="false">DATEDIF(Input!$G$23,$B499,"Y")</f>
        <v>79</v>
      </c>
      <c r="E499" s="69" t="n">
        <f aca="false">IF($B499&gt;Input!$G$28,0,Input!$G$24*(1+Input!$G$26/100)^(DATEDIF(Input!$C$7,$B499,"Y")))</f>
        <v>0</v>
      </c>
      <c r="F499" s="69" t="n">
        <f aca="false">-1*($E499*(Input!$C$11/100))</f>
        <v>-0</v>
      </c>
      <c r="G499" s="69" t="n">
        <f aca="false">-1*($E499*(Input!$C$12/100))</f>
        <v>-0</v>
      </c>
      <c r="H499" s="69" t="n">
        <f aca="false">IF($B499&gt;Input!$G$28,2*(Input!$G$27*(1+Input!$C$14/100)^(DATEDIF(Input!$C$7,$B499,"Y"))),(Input!$G$27*(1+Input!$C$14/100)^(DATEDIF(Input!$C$7,$B499,"Y"))))</f>
        <v>-1040.51661108186</v>
      </c>
      <c r="I499" s="69" t="n">
        <f aca="false">IF($B499&gt;Input!$G$28,0,IF($E499*(Input!$G$32/100)&gt;(Input!$C$13/12),-1*(Input!$C$13/12),-1*$E499*(Input!$G$32/100)))</f>
        <v>0</v>
      </c>
      <c r="J499" s="69" t="n">
        <f aca="false">IF($B499&gt;Input!$G$28,0,(-1)*($E499+$H499+$I499)*(Input!$C$9/100))</f>
        <v>0</v>
      </c>
      <c r="K499" s="69" t="n">
        <f aca="false">IF($B499&gt;Input!$G$28,0,(-1)*($E499+$H499+$I499)*(Input!$C$10/100))</f>
        <v>0</v>
      </c>
      <c r="L499" s="69" t="n">
        <f aca="false">$E499+$F499+$G499+$H499+$I499+$J499+$K499</f>
        <v>-1040.51661108186</v>
      </c>
    </row>
    <row r="500" customFormat="false" ht="12.8" hidden="false" customHeight="false" outlineLevel="0" collapsed="false">
      <c r="A500" s="67" t="n">
        <v>496</v>
      </c>
      <c r="B500" s="68" t="n">
        <f aca="false">EOMONTH(Input!$C$7,A500)</f>
        <v>58014</v>
      </c>
      <c r="C500" s="67" t="n">
        <f aca="false">DATEDIF(Input!$G$23,$B500,"Y")</f>
        <v>80</v>
      </c>
      <c r="E500" s="69" t="n">
        <f aca="false">IF($B500&gt;Input!$G$28,0,Input!$G$24*(1+Input!$G$26/100)^(DATEDIF(Input!$C$7,$B500,"Y")))</f>
        <v>0</v>
      </c>
      <c r="F500" s="69" t="n">
        <f aca="false">-1*($E500*(Input!$C$11/100))</f>
        <v>-0</v>
      </c>
      <c r="G500" s="69" t="n">
        <f aca="false">-1*($E500*(Input!$C$12/100))</f>
        <v>-0</v>
      </c>
      <c r="H500" s="69" t="n">
        <f aca="false">IF($B500&gt;Input!$G$28,2*(Input!$G$27*(1+Input!$C$14/100)^(DATEDIF(Input!$C$7,$B500,"Y"))),(Input!$G$27*(1+Input!$C$14/100)^(DATEDIF(Input!$C$7,$B500,"Y"))))</f>
        <v>-1040.51661108186</v>
      </c>
      <c r="I500" s="69" t="n">
        <f aca="false">IF($B500&gt;Input!$G$28,0,IF($E500*(Input!$G$32/100)&gt;(Input!$C$13/12),-1*(Input!$C$13/12),-1*$E500*(Input!$G$32/100)))</f>
        <v>0</v>
      </c>
      <c r="J500" s="69" t="n">
        <f aca="false">IF($B500&gt;Input!$G$28,0,(-1)*($E500+$H500+$I500)*(Input!$C$9/100))</f>
        <v>0</v>
      </c>
      <c r="K500" s="69" t="n">
        <f aca="false">IF($B500&gt;Input!$G$28,0,(-1)*($E500+$H500+$I500)*(Input!$C$10/100))</f>
        <v>0</v>
      </c>
      <c r="L500" s="69" t="n">
        <f aca="false">$E500+$F500+$G500+$H500+$I500+$J500+$K500</f>
        <v>-1040.51661108186</v>
      </c>
    </row>
    <row r="501" customFormat="false" ht="12.8" hidden="false" customHeight="false" outlineLevel="0" collapsed="false">
      <c r="A501" s="67" t="n">
        <v>497</v>
      </c>
      <c r="B501" s="68" t="n">
        <f aca="false">EOMONTH(Input!$C$7,A501)</f>
        <v>58044</v>
      </c>
      <c r="C501" s="67" t="n">
        <f aca="false">DATEDIF(Input!$G$23,$B501,"Y")</f>
        <v>80</v>
      </c>
      <c r="E501" s="69" t="n">
        <f aca="false">IF($B501&gt;Input!$G$28,0,Input!$G$24*(1+Input!$G$26/100)^(DATEDIF(Input!$C$7,$B501,"Y")))</f>
        <v>0</v>
      </c>
      <c r="F501" s="69" t="n">
        <f aca="false">-1*($E501*(Input!$C$11/100))</f>
        <v>-0</v>
      </c>
      <c r="G501" s="69" t="n">
        <f aca="false">-1*($E501*(Input!$C$12/100))</f>
        <v>-0</v>
      </c>
      <c r="H501" s="69" t="n">
        <f aca="false">IF($B501&gt;Input!$G$28,2*(Input!$G$27*(1+Input!$C$14/100)^(DATEDIF(Input!$C$7,$B501,"Y"))),(Input!$G$27*(1+Input!$C$14/100)^(DATEDIF(Input!$C$7,$B501,"Y"))))</f>
        <v>-1040.51661108186</v>
      </c>
      <c r="I501" s="69" t="n">
        <f aca="false">IF($B501&gt;Input!$G$28,0,IF($E501*(Input!$G$32/100)&gt;(Input!$C$13/12),-1*(Input!$C$13/12),-1*$E501*(Input!$G$32/100)))</f>
        <v>0</v>
      </c>
      <c r="J501" s="69" t="n">
        <f aca="false">IF($B501&gt;Input!$G$28,0,(-1)*($E501+$H501+$I501)*(Input!$C$9/100))</f>
        <v>0</v>
      </c>
      <c r="K501" s="69" t="n">
        <f aca="false">IF($B501&gt;Input!$G$28,0,(-1)*($E501+$H501+$I501)*(Input!$C$10/100))</f>
        <v>0</v>
      </c>
      <c r="L501" s="69" t="n">
        <f aca="false">$E501+$F501+$G501+$H501+$I501+$J501+$K501</f>
        <v>-1040.51661108186</v>
      </c>
    </row>
    <row r="502" customFormat="false" ht="12.8" hidden="false" customHeight="false" outlineLevel="0" collapsed="false">
      <c r="A502" s="67" t="n">
        <v>498</v>
      </c>
      <c r="B502" s="68" t="n">
        <f aca="false">EOMONTH(Input!$C$7,A502)</f>
        <v>58075</v>
      </c>
      <c r="C502" s="67" t="n">
        <f aca="false">DATEDIF(Input!$G$23,$B502,"Y")</f>
        <v>80</v>
      </c>
      <c r="E502" s="69" t="n">
        <f aca="false">IF($B502&gt;Input!$G$28,0,Input!$G$24*(1+Input!$G$26/100)^(DATEDIF(Input!$C$7,$B502,"Y")))</f>
        <v>0</v>
      </c>
      <c r="F502" s="69" t="n">
        <f aca="false">-1*($E502*(Input!$C$11/100))</f>
        <v>-0</v>
      </c>
      <c r="G502" s="69" t="n">
        <f aca="false">-1*($E502*(Input!$C$12/100))</f>
        <v>-0</v>
      </c>
      <c r="H502" s="69" t="n">
        <f aca="false">IF($B502&gt;Input!$G$28,2*(Input!$G$27*(1+Input!$C$14/100)^(DATEDIF(Input!$C$7,$B502,"Y"))),(Input!$G$27*(1+Input!$C$14/100)^(DATEDIF(Input!$C$7,$B502,"Y"))))</f>
        <v>-1040.51661108186</v>
      </c>
      <c r="I502" s="69" t="n">
        <f aca="false">IF($B502&gt;Input!$G$28,0,IF($E502*(Input!$G$32/100)&gt;(Input!$C$13/12),-1*(Input!$C$13/12),-1*$E502*(Input!$G$32/100)))</f>
        <v>0</v>
      </c>
      <c r="J502" s="69" t="n">
        <f aca="false">IF($B502&gt;Input!$G$28,0,(-1)*($E502+$H502+$I502)*(Input!$C$9/100))</f>
        <v>0</v>
      </c>
      <c r="K502" s="69" t="n">
        <f aca="false">IF($B502&gt;Input!$G$28,0,(-1)*($E502+$H502+$I502)*(Input!$C$10/100))</f>
        <v>0</v>
      </c>
      <c r="L502" s="69" t="n">
        <f aca="false">$E502+$F502+$G502+$H502+$I502+$J502+$K502</f>
        <v>-1040.51661108186</v>
      </c>
    </row>
    <row r="503" customFormat="false" ht="12.8" hidden="false" customHeight="false" outlineLevel="0" collapsed="false">
      <c r="A503" s="67" t="n">
        <v>499</v>
      </c>
      <c r="B503" s="68" t="n">
        <f aca="false">EOMONTH(Input!$C$7,A503)</f>
        <v>58106</v>
      </c>
      <c r="C503" s="67" t="n">
        <f aca="false">DATEDIF(Input!$G$23,$B503,"Y")</f>
        <v>80</v>
      </c>
      <c r="E503" s="69" t="n">
        <f aca="false">IF($B503&gt;Input!$G$28,0,Input!$G$24*(1+Input!$G$26/100)^(DATEDIF(Input!$C$7,$B503,"Y")))</f>
        <v>0</v>
      </c>
      <c r="F503" s="69" t="n">
        <f aca="false">-1*($E503*(Input!$C$11/100))</f>
        <v>-0</v>
      </c>
      <c r="G503" s="69" t="n">
        <f aca="false">-1*($E503*(Input!$C$12/100))</f>
        <v>-0</v>
      </c>
      <c r="H503" s="69" t="n">
        <f aca="false">IF($B503&gt;Input!$G$28,2*(Input!$G$27*(1+Input!$C$14/100)^(DATEDIF(Input!$C$7,$B503,"Y"))),(Input!$G$27*(1+Input!$C$14/100)^(DATEDIF(Input!$C$7,$B503,"Y"))))</f>
        <v>-1040.51661108186</v>
      </c>
      <c r="I503" s="69" t="n">
        <f aca="false">IF($B503&gt;Input!$G$28,0,IF($E503*(Input!$G$32/100)&gt;(Input!$C$13/12),-1*(Input!$C$13/12),-1*$E503*(Input!$G$32/100)))</f>
        <v>0</v>
      </c>
      <c r="J503" s="69" t="n">
        <f aca="false">IF($B503&gt;Input!$G$28,0,(-1)*($E503+$H503+$I503)*(Input!$C$9/100))</f>
        <v>0</v>
      </c>
      <c r="K503" s="69" t="n">
        <f aca="false">IF($B503&gt;Input!$G$28,0,(-1)*($E503+$H503+$I503)*(Input!$C$10/100))</f>
        <v>0</v>
      </c>
      <c r="L503" s="69" t="n">
        <f aca="false">$E503+$F503+$G503+$H503+$I503+$J503+$K503</f>
        <v>-1040.51661108186</v>
      </c>
    </row>
    <row r="504" customFormat="false" ht="12.8" hidden="false" customHeight="false" outlineLevel="0" collapsed="false">
      <c r="A504" s="67" t="n">
        <v>500</v>
      </c>
      <c r="B504" s="68" t="n">
        <f aca="false">EOMONTH(Input!$C$7,A504)</f>
        <v>58134</v>
      </c>
      <c r="C504" s="67" t="n">
        <f aca="false">DATEDIF(Input!$G$23,$B504,"Y")</f>
        <v>80</v>
      </c>
      <c r="E504" s="69" t="n">
        <f aca="false">IF($B504&gt;Input!$G$28,0,Input!$G$24*(1+Input!$G$26/100)^(DATEDIF(Input!$C$7,$B504,"Y")))</f>
        <v>0</v>
      </c>
      <c r="F504" s="69" t="n">
        <f aca="false">-1*($E504*(Input!$C$11/100))</f>
        <v>-0</v>
      </c>
      <c r="G504" s="69" t="n">
        <f aca="false">-1*($E504*(Input!$C$12/100))</f>
        <v>-0</v>
      </c>
      <c r="H504" s="69" t="n">
        <f aca="false">IF($B504&gt;Input!$G$28,2*(Input!$G$27*(1+Input!$C$14/100)^(DATEDIF(Input!$C$7,$B504,"Y"))),(Input!$G$27*(1+Input!$C$14/100)^(DATEDIF(Input!$C$7,$B504,"Y"))))</f>
        <v>-1040.51661108186</v>
      </c>
      <c r="I504" s="69" t="n">
        <f aca="false">IF($B504&gt;Input!$G$28,0,IF($E504*(Input!$G$32/100)&gt;(Input!$C$13/12),-1*(Input!$C$13/12),-1*$E504*(Input!$G$32/100)))</f>
        <v>0</v>
      </c>
      <c r="J504" s="69" t="n">
        <f aca="false">IF($B504&gt;Input!$G$28,0,(-1)*($E504+$H504+$I504)*(Input!$C$9/100))</f>
        <v>0</v>
      </c>
      <c r="K504" s="69" t="n">
        <f aca="false">IF($B504&gt;Input!$G$28,0,(-1)*($E504+$H504+$I504)*(Input!$C$10/100))</f>
        <v>0</v>
      </c>
      <c r="L504" s="69" t="n">
        <f aca="false">$E504+$F504+$G504+$H504+$I504+$J504+$K504</f>
        <v>-1040.51661108186</v>
      </c>
    </row>
    <row r="505" customFormat="false" ht="12.8" hidden="false" customHeight="false" outlineLevel="0" collapsed="false">
      <c r="A505" s="67" t="n">
        <v>501</v>
      </c>
      <c r="B505" s="68" t="n">
        <f aca="false">EOMONTH(Input!$C$7,A505)</f>
        <v>58165</v>
      </c>
      <c r="C505" s="67" t="n">
        <f aca="false">DATEDIF(Input!$G$23,$B505,"Y")</f>
        <v>80</v>
      </c>
      <c r="E505" s="69" t="n">
        <f aca="false">IF($B505&gt;Input!$G$28,0,Input!$G$24*(1+Input!$G$26/100)^(DATEDIF(Input!$C$7,$B505,"Y")))</f>
        <v>0</v>
      </c>
      <c r="F505" s="69" t="n">
        <f aca="false">-1*($E505*(Input!$C$11/100))</f>
        <v>-0</v>
      </c>
      <c r="G505" s="69" t="n">
        <f aca="false">-1*($E505*(Input!$C$12/100))</f>
        <v>-0</v>
      </c>
      <c r="H505" s="69" t="n">
        <f aca="false">IF($B505&gt;Input!$G$28,2*(Input!$G$27*(1+Input!$C$14/100)^(DATEDIF(Input!$C$7,$B505,"Y"))),(Input!$G$27*(1+Input!$C$14/100)^(DATEDIF(Input!$C$7,$B505,"Y"))))</f>
        <v>-1040.51661108186</v>
      </c>
      <c r="I505" s="69" t="n">
        <f aca="false">IF($B505&gt;Input!$G$28,0,IF($E505*(Input!$G$32/100)&gt;(Input!$C$13/12),-1*(Input!$C$13/12),-1*$E505*(Input!$G$32/100)))</f>
        <v>0</v>
      </c>
      <c r="J505" s="69" t="n">
        <f aca="false">IF($B505&gt;Input!$G$28,0,(-1)*($E505+$H505+$I505)*(Input!$C$9/100))</f>
        <v>0</v>
      </c>
      <c r="K505" s="69" t="n">
        <f aca="false">IF($B505&gt;Input!$G$28,0,(-1)*($E505+$H505+$I505)*(Input!$C$10/100))</f>
        <v>0</v>
      </c>
      <c r="L505" s="69" t="n">
        <f aca="false">$E505+$F505+$G505+$H505+$I505+$J505+$K505</f>
        <v>-1040.51661108186</v>
      </c>
    </row>
    <row r="506" customFormat="false" ht="12.8" hidden="false" customHeight="false" outlineLevel="0" collapsed="false">
      <c r="A506" s="67" t="n">
        <v>502</v>
      </c>
      <c r="B506" s="68" t="n">
        <f aca="false">EOMONTH(Input!$C$7,A506)</f>
        <v>58195</v>
      </c>
      <c r="C506" s="67" t="n">
        <f aca="false">DATEDIF(Input!$G$23,$B506,"Y")</f>
        <v>80</v>
      </c>
      <c r="E506" s="69" t="n">
        <f aca="false">IF($B506&gt;Input!$G$28,0,Input!$G$24*(1+Input!$G$26/100)^(DATEDIF(Input!$C$7,$B506,"Y")))</f>
        <v>0</v>
      </c>
      <c r="F506" s="69" t="n">
        <f aca="false">-1*($E506*(Input!$C$11/100))</f>
        <v>-0</v>
      </c>
      <c r="G506" s="69" t="n">
        <f aca="false">-1*($E506*(Input!$C$12/100))</f>
        <v>-0</v>
      </c>
      <c r="H506" s="69" t="n">
        <f aca="false">IF($B506&gt;Input!$G$28,2*(Input!$G$27*(1+Input!$C$14/100)^(DATEDIF(Input!$C$7,$B506,"Y"))),(Input!$G$27*(1+Input!$C$14/100)^(DATEDIF(Input!$C$7,$B506,"Y"))))</f>
        <v>-1040.51661108186</v>
      </c>
      <c r="I506" s="69" t="n">
        <f aca="false">IF($B506&gt;Input!$G$28,0,IF($E506*(Input!$G$32/100)&gt;(Input!$C$13/12),-1*(Input!$C$13/12),-1*$E506*(Input!$G$32/100)))</f>
        <v>0</v>
      </c>
      <c r="J506" s="69" t="n">
        <f aca="false">IF($B506&gt;Input!$G$28,0,(-1)*($E506+$H506+$I506)*(Input!$C$9/100))</f>
        <v>0</v>
      </c>
      <c r="K506" s="69" t="n">
        <f aca="false">IF($B506&gt;Input!$G$28,0,(-1)*($E506+$H506+$I506)*(Input!$C$10/100))</f>
        <v>0</v>
      </c>
      <c r="L506" s="69" t="n">
        <f aca="false">$E506+$F506+$G506+$H506+$I506+$J506+$K506</f>
        <v>-1040.51661108186</v>
      </c>
    </row>
    <row r="507" customFormat="false" ht="12.8" hidden="false" customHeight="false" outlineLevel="0" collapsed="false">
      <c r="A507" s="67" t="n">
        <v>503</v>
      </c>
      <c r="B507" s="68" t="n">
        <f aca="false">EOMONTH(Input!$C$7,A507)</f>
        <v>58226</v>
      </c>
      <c r="C507" s="67" t="n">
        <f aca="false">DATEDIF(Input!$G$23,$B507,"Y")</f>
        <v>80</v>
      </c>
      <c r="E507" s="69" t="n">
        <f aca="false">IF($B507&gt;Input!$G$28,0,Input!$G$24*(1+Input!$G$26/100)^(DATEDIF(Input!$C$7,$B507,"Y")))</f>
        <v>0</v>
      </c>
      <c r="F507" s="69" t="n">
        <f aca="false">-1*($E507*(Input!$C$11/100))</f>
        <v>-0</v>
      </c>
      <c r="G507" s="69" t="n">
        <f aca="false">-1*($E507*(Input!$C$12/100))</f>
        <v>-0</v>
      </c>
      <c r="H507" s="69" t="n">
        <f aca="false">IF($B507&gt;Input!$G$28,2*(Input!$G$27*(1+Input!$C$14/100)^(DATEDIF(Input!$C$7,$B507,"Y"))),(Input!$G$27*(1+Input!$C$14/100)^(DATEDIF(Input!$C$7,$B507,"Y"))))</f>
        <v>-1040.51661108186</v>
      </c>
      <c r="I507" s="69" t="n">
        <f aca="false">IF($B507&gt;Input!$G$28,0,IF($E507*(Input!$G$32/100)&gt;(Input!$C$13/12),-1*(Input!$C$13/12),-1*$E507*(Input!$G$32/100)))</f>
        <v>0</v>
      </c>
      <c r="J507" s="69" t="n">
        <f aca="false">IF($B507&gt;Input!$G$28,0,(-1)*($E507+$H507+$I507)*(Input!$C$9/100))</f>
        <v>0</v>
      </c>
      <c r="K507" s="69" t="n">
        <f aca="false">IF($B507&gt;Input!$G$28,0,(-1)*($E507+$H507+$I507)*(Input!$C$10/100))</f>
        <v>0</v>
      </c>
      <c r="L507" s="69" t="n">
        <f aca="false">$E507+$F507+$G507+$H507+$I507+$J507+$K507</f>
        <v>-1040.51661108186</v>
      </c>
    </row>
    <row r="508" customFormat="false" ht="12.8" hidden="false" customHeight="false" outlineLevel="0" collapsed="false">
      <c r="A508" s="67" t="n">
        <v>504</v>
      </c>
      <c r="B508" s="68" t="n">
        <f aca="false">EOMONTH(Input!$C$7,A508)</f>
        <v>58256</v>
      </c>
      <c r="C508" s="67" t="n">
        <f aca="false">DATEDIF(Input!$G$23,$B508,"Y")</f>
        <v>80</v>
      </c>
      <c r="E508" s="69" t="n">
        <f aca="false">IF($B508&gt;Input!$G$28,0,Input!$G$24*(1+Input!$G$26/100)^(DATEDIF(Input!$C$7,$B508,"Y")))</f>
        <v>0</v>
      </c>
      <c r="F508" s="69" t="n">
        <f aca="false">-1*($E508*(Input!$C$11/100))</f>
        <v>-0</v>
      </c>
      <c r="G508" s="69" t="n">
        <f aca="false">-1*($E508*(Input!$C$12/100))</f>
        <v>-0</v>
      </c>
      <c r="H508" s="69" t="n">
        <f aca="false">IF($B508&gt;Input!$G$28,2*(Input!$G$27*(1+Input!$C$14/100)^(DATEDIF(Input!$C$7,$B508,"Y"))),(Input!$G$27*(1+Input!$C$14/100)^(DATEDIF(Input!$C$7,$B508,"Y"))))</f>
        <v>-1061.3269433035</v>
      </c>
      <c r="I508" s="69" t="n">
        <f aca="false">IF($B508&gt;Input!$G$28,0,IF($E508*(Input!$G$32/100)&gt;(Input!$C$13/12),-1*(Input!$C$13/12),-1*$E508*(Input!$G$32/100)))</f>
        <v>0</v>
      </c>
      <c r="J508" s="69" t="n">
        <f aca="false">IF($B508&gt;Input!$G$28,0,(-1)*($E508+$H508+$I508)*(Input!$C$9/100))</f>
        <v>0</v>
      </c>
      <c r="K508" s="69" t="n">
        <f aca="false">IF($B508&gt;Input!$G$28,0,(-1)*($E508+$H508+$I508)*(Input!$C$10/100))</f>
        <v>0</v>
      </c>
      <c r="L508" s="69" t="n">
        <f aca="false">$E508+$F508+$G508+$H508+$I508+$J508+$K508</f>
        <v>-1061.3269433035</v>
      </c>
    </row>
    <row r="509" customFormat="false" ht="12.8" hidden="false" customHeight="false" outlineLevel="0" collapsed="false">
      <c r="A509" s="67" t="n">
        <v>505</v>
      </c>
      <c r="B509" s="68" t="n">
        <f aca="false">EOMONTH(Input!$C$7,A509)</f>
        <v>58287</v>
      </c>
      <c r="C509" s="67" t="n">
        <f aca="false">DATEDIF(Input!$G$23,$B509,"Y")</f>
        <v>80</v>
      </c>
      <c r="E509" s="69" t="n">
        <f aca="false">IF($B509&gt;Input!$G$28,0,Input!$G$24*(1+Input!$G$26/100)^(DATEDIF(Input!$C$7,$B509,"Y")))</f>
        <v>0</v>
      </c>
      <c r="F509" s="69" t="n">
        <f aca="false">-1*($E509*(Input!$C$11/100))</f>
        <v>-0</v>
      </c>
      <c r="G509" s="69" t="n">
        <f aca="false">-1*($E509*(Input!$C$12/100))</f>
        <v>-0</v>
      </c>
      <c r="H509" s="69" t="n">
        <f aca="false">IF($B509&gt;Input!$G$28,2*(Input!$G$27*(1+Input!$C$14/100)^(DATEDIF(Input!$C$7,$B509,"Y"))),(Input!$G$27*(1+Input!$C$14/100)^(DATEDIF(Input!$C$7,$B509,"Y"))))</f>
        <v>-1061.3269433035</v>
      </c>
      <c r="I509" s="69" t="n">
        <f aca="false">IF($B509&gt;Input!$G$28,0,IF($E509*(Input!$G$32/100)&gt;(Input!$C$13/12),-1*(Input!$C$13/12),-1*$E509*(Input!$G$32/100)))</f>
        <v>0</v>
      </c>
      <c r="J509" s="69" t="n">
        <f aca="false">IF($B509&gt;Input!$G$28,0,(-1)*($E509+$H509+$I509)*(Input!$C$9/100))</f>
        <v>0</v>
      </c>
      <c r="K509" s="69" t="n">
        <f aca="false">IF($B509&gt;Input!$G$28,0,(-1)*($E509+$H509+$I509)*(Input!$C$10/100))</f>
        <v>0</v>
      </c>
      <c r="L509" s="69" t="n">
        <f aca="false">$E509+$F509+$G509+$H509+$I509+$J509+$K509</f>
        <v>-1061.3269433035</v>
      </c>
    </row>
    <row r="510" customFormat="false" ht="12.8" hidden="false" customHeight="false" outlineLevel="0" collapsed="false">
      <c r="A510" s="67" t="n">
        <v>506</v>
      </c>
      <c r="B510" s="68" t="n">
        <f aca="false">EOMONTH(Input!$C$7,A510)</f>
        <v>58318</v>
      </c>
      <c r="C510" s="67" t="n">
        <f aca="false">DATEDIF(Input!$G$23,$B510,"Y")</f>
        <v>80</v>
      </c>
      <c r="E510" s="69" t="n">
        <f aca="false">IF($B510&gt;Input!$G$28,0,Input!$G$24*(1+Input!$G$26/100)^(DATEDIF(Input!$C$7,$B510,"Y")))</f>
        <v>0</v>
      </c>
      <c r="F510" s="69" t="n">
        <f aca="false">-1*($E510*(Input!$C$11/100))</f>
        <v>-0</v>
      </c>
      <c r="G510" s="69" t="n">
        <f aca="false">-1*($E510*(Input!$C$12/100))</f>
        <v>-0</v>
      </c>
      <c r="H510" s="69" t="n">
        <f aca="false">IF($B510&gt;Input!$G$28,2*(Input!$G$27*(1+Input!$C$14/100)^(DATEDIF(Input!$C$7,$B510,"Y"))),(Input!$G$27*(1+Input!$C$14/100)^(DATEDIF(Input!$C$7,$B510,"Y"))))</f>
        <v>-1061.3269433035</v>
      </c>
      <c r="I510" s="69" t="n">
        <f aca="false">IF($B510&gt;Input!$G$28,0,IF($E510*(Input!$G$32/100)&gt;(Input!$C$13/12),-1*(Input!$C$13/12),-1*$E510*(Input!$G$32/100)))</f>
        <v>0</v>
      </c>
      <c r="J510" s="69" t="n">
        <f aca="false">IF($B510&gt;Input!$G$28,0,(-1)*($E510+$H510+$I510)*(Input!$C$9/100))</f>
        <v>0</v>
      </c>
      <c r="K510" s="69" t="n">
        <f aca="false">IF($B510&gt;Input!$G$28,0,(-1)*($E510+$H510+$I510)*(Input!$C$10/100))</f>
        <v>0</v>
      </c>
      <c r="L510" s="69" t="n">
        <f aca="false">$E510+$F510+$G510+$H510+$I510+$J510+$K510</f>
        <v>-1061.3269433035</v>
      </c>
    </row>
    <row r="511" customFormat="false" ht="12.8" hidden="false" customHeight="false" outlineLevel="0" collapsed="false">
      <c r="A511" s="67" t="n">
        <v>507</v>
      </c>
      <c r="B511" s="68" t="n">
        <f aca="false">EOMONTH(Input!$C$7,A511)</f>
        <v>58348</v>
      </c>
      <c r="C511" s="67" t="n">
        <f aca="false">DATEDIF(Input!$G$23,$B511,"Y")</f>
        <v>80</v>
      </c>
      <c r="E511" s="69" t="n">
        <f aca="false">IF($B511&gt;Input!$G$28,0,Input!$G$24*(1+Input!$G$26/100)^(DATEDIF(Input!$C$7,$B511,"Y")))</f>
        <v>0</v>
      </c>
      <c r="F511" s="69" t="n">
        <f aca="false">-1*($E511*(Input!$C$11/100))</f>
        <v>-0</v>
      </c>
      <c r="G511" s="69" t="n">
        <f aca="false">-1*($E511*(Input!$C$12/100))</f>
        <v>-0</v>
      </c>
      <c r="H511" s="69" t="n">
        <f aca="false">IF($B511&gt;Input!$G$28,2*(Input!$G$27*(1+Input!$C$14/100)^(DATEDIF(Input!$C$7,$B511,"Y"))),(Input!$G$27*(1+Input!$C$14/100)^(DATEDIF(Input!$C$7,$B511,"Y"))))</f>
        <v>-1061.3269433035</v>
      </c>
      <c r="I511" s="69" t="n">
        <f aca="false">IF($B511&gt;Input!$G$28,0,IF($E511*(Input!$G$32/100)&gt;(Input!$C$13/12),-1*(Input!$C$13/12),-1*$E511*(Input!$G$32/100)))</f>
        <v>0</v>
      </c>
      <c r="J511" s="69" t="n">
        <f aca="false">IF($B511&gt;Input!$G$28,0,(-1)*($E511+$H511+$I511)*(Input!$C$9/100))</f>
        <v>0</v>
      </c>
      <c r="K511" s="69" t="n">
        <f aca="false">IF($B511&gt;Input!$G$28,0,(-1)*($E511+$H511+$I511)*(Input!$C$10/100))</f>
        <v>0</v>
      </c>
      <c r="L511" s="69" t="n">
        <f aca="false">$E511+$F511+$G511+$H511+$I511+$J511+$K511</f>
        <v>-1061.3269433035</v>
      </c>
    </row>
    <row r="512" customFormat="false" ht="12.8" hidden="false" customHeight="false" outlineLevel="0" collapsed="false">
      <c r="A512" s="67" t="n">
        <v>508</v>
      </c>
      <c r="B512" s="68" t="n">
        <f aca="false">EOMONTH(Input!$C$7,A512)</f>
        <v>58379</v>
      </c>
      <c r="C512" s="67" t="n">
        <f aca="false">DATEDIF(Input!$G$23,$B512,"Y")</f>
        <v>81</v>
      </c>
      <c r="E512" s="69" t="n">
        <f aca="false">IF($B512&gt;Input!$G$28,0,Input!$G$24*(1+Input!$G$26/100)^(DATEDIF(Input!$C$7,$B512,"Y")))</f>
        <v>0</v>
      </c>
      <c r="F512" s="69" t="n">
        <f aca="false">-1*($E512*(Input!$C$11/100))</f>
        <v>-0</v>
      </c>
      <c r="G512" s="69" t="n">
        <f aca="false">-1*($E512*(Input!$C$12/100))</f>
        <v>-0</v>
      </c>
      <c r="H512" s="69" t="n">
        <f aca="false">IF($B512&gt;Input!$G$28,2*(Input!$G$27*(1+Input!$C$14/100)^(DATEDIF(Input!$C$7,$B512,"Y"))),(Input!$G$27*(1+Input!$C$14/100)^(DATEDIF(Input!$C$7,$B512,"Y"))))</f>
        <v>-1061.3269433035</v>
      </c>
      <c r="I512" s="69" t="n">
        <f aca="false">IF($B512&gt;Input!$G$28,0,IF($E512*(Input!$G$32/100)&gt;(Input!$C$13/12),-1*(Input!$C$13/12),-1*$E512*(Input!$G$32/100)))</f>
        <v>0</v>
      </c>
      <c r="J512" s="69" t="n">
        <f aca="false">IF($B512&gt;Input!$G$28,0,(-1)*($E512+$H512+$I512)*(Input!$C$9/100))</f>
        <v>0</v>
      </c>
      <c r="K512" s="69" t="n">
        <f aca="false">IF($B512&gt;Input!$G$28,0,(-1)*($E512+$H512+$I512)*(Input!$C$10/100))</f>
        <v>0</v>
      </c>
      <c r="L512" s="69" t="n">
        <f aca="false">$E512+$F512+$G512+$H512+$I512+$J512+$K512</f>
        <v>-1061.3269433035</v>
      </c>
    </row>
    <row r="513" customFormat="false" ht="12.8" hidden="false" customHeight="false" outlineLevel="0" collapsed="false">
      <c r="A513" s="67" t="n">
        <v>509</v>
      </c>
      <c r="B513" s="68" t="n">
        <f aca="false">EOMONTH(Input!$C$7,A513)</f>
        <v>58409</v>
      </c>
      <c r="C513" s="67" t="n">
        <f aca="false">DATEDIF(Input!$G$23,$B513,"Y")</f>
        <v>81</v>
      </c>
      <c r="E513" s="69" t="n">
        <f aca="false">IF($B513&gt;Input!$G$28,0,Input!$G$24*(1+Input!$G$26/100)^(DATEDIF(Input!$C$7,$B513,"Y")))</f>
        <v>0</v>
      </c>
      <c r="F513" s="69" t="n">
        <f aca="false">-1*($E513*(Input!$C$11/100))</f>
        <v>-0</v>
      </c>
      <c r="G513" s="69" t="n">
        <f aca="false">-1*($E513*(Input!$C$12/100))</f>
        <v>-0</v>
      </c>
      <c r="H513" s="69" t="n">
        <f aca="false">IF($B513&gt;Input!$G$28,2*(Input!$G$27*(1+Input!$C$14/100)^(DATEDIF(Input!$C$7,$B513,"Y"))),(Input!$G$27*(1+Input!$C$14/100)^(DATEDIF(Input!$C$7,$B513,"Y"))))</f>
        <v>-1061.3269433035</v>
      </c>
      <c r="I513" s="69" t="n">
        <f aca="false">IF($B513&gt;Input!$G$28,0,IF($E513*(Input!$G$32/100)&gt;(Input!$C$13/12),-1*(Input!$C$13/12),-1*$E513*(Input!$G$32/100)))</f>
        <v>0</v>
      </c>
      <c r="J513" s="69" t="n">
        <f aca="false">IF($B513&gt;Input!$G$28,0,(-1)*($E513+$H513+$I513)*(Input!$C$9/100))</f>
        <v>0</v>
      </c>
      <c r="K513" s="69" t="n">
        <f aca="false">IF($B513&gt;Input!$G$28,0,(-1)*($E513+$H513+$I513)*(Input!$C$10/100))</f>
        <v>0</v>
      </c>
      <c r="L513" s="69" t="n">
        <f aca="false">$E513+$F513+$G513+$H513+$I513+$J513+$K513</f>
        <v>-1061.3269433035</v>
      </c>
    </row>
    <row r="514" customFormat="false" ht="12.8" hidden="false" customHeight="false" outlineLevel="0" collapsed="false">
      <c r="A514" s="67" t="n">
        <v>510</v>
      </c>
      <c r="B514" s="68" t="n">
        <f aca="false">EOMONTH(Input!$C$7,A514)</f>
        <v>58440</v>
      </c>
      <c r="C514" s="67" t="n">
        <f aca="false">DATEDIF(Input!$G$23,$B514,"Y")</f>
        <v>81</v>
      </c>
      <c r="E514" s="69" t="n">
        <f aca="false">IF($B514&gt;Input!$G$28,0,Input!$G$24*(1+Input!$G$26/100)^(DATEDIF(Input!$C$7,$B514,"Y")))</f>
        <v>0</v>
      </c>
      <c r="F514" s="69" t="n">
        <f aca="false">-1*($E514*(Input!$C$11/100))</f>
        <v>-0</v>
      </c>
      <c r="G514" s="69" t="n">
        <f aca="false">-1*($E514*(Input!$C$12/100))</f>
        <v>-0</v>
      </c>
      <c r="H514" s="69" t="n">
        <f aca="false">IF($B514&gt;Input!$G$28,2*(Input!$G$27*(1+Input!$C$14/100)^(DATEDIF(Input!$C$7,$B514,"Y"))),(Input!$G$27*(1+Input!$C$14/100)^(DATEDIF(Input!$C$7,$B514,"Y"))))</f>
        <v>-1061.3269433035</v>
      </c>
      <c r="I514" s="69" t="n">
        <f aca="false">IF($B514&gt;Input!$G$28,0,IF($E514*(Input!$G$32/100)&gt;(Input!$C$13/12),-1*(Input!$C$13/12),-1*$E514*(Input!$G$32/100)))</f>
        <v>0</v>
      </c>
      <c r="J514" s="69" t="n">
        <f aca="false">IF($B514&gt;Input!$G$28,0,(-1)*($E514+$H514+$I514)*(Input!$C$9/100))</f>
        <v>0</v>
      </c>
      <c r="K514" s="69" t="n">
        <f aca="false">IF($B514&gt;Input!$G$28,0,(-1)*($E514+$H514+$I514)*(Input!$C$10/100))</f>
        <v>0</v>
      </c>
      <c r="L514" s="69" t="n">
        <f aca="false">$E514+$F514+$G514+$H514+$I514+$J514+$K514</f>
        <v>-1061.3269433035</v>
      </c>
    </row>
    <row r="515" customFormat="false" ht="12.8" hidden="false" customHeight="false" outlineLevel="0" collapsed="false">
      <c r="A515" s="67" t="n">
        <v>511</v>
      </c>
      <c r="B515" s="68" t="n">
        <f aca="false">EOMONTH(Input!$C$7,A515)</f>
        <v>58471</v>
      </c>
      <c r="C515" s="67" t="n">
        <f aca="false">DATEDIF(Input!$G$23,$B515,"Y")</f>
        <v>81</v>
      </c>
      <c r="E515" s="69" t="n">
        <f aca="false">IF($B515&gt;Input!$G$28,0,Input!$G$24*(1+Input!$G$26/100)^(DATEDIF(Input!$C$7,$B515,"Y")))</f>
        <v>0</v>
      </c>
      <c r="F515" s="69" t="n">
        <f aca="false">-1*($E515*(Input!$C$11/100))</f>
        <v>-0</v>
      </c>
      <c r="G515" s="69" t="n">
        <f aca="false">-1*($E515*(Input!$C$12/100))</f>
        <v>-0</v>
      </c>
      <c r="H515" s="69" t="n">
        <f aca="false">IF($B515&gt;Input!$G$28,2*(Input!$G$27*(1+Input!$C$14/100)^(DATEDIF(Input!$C$7,$B515,"Y"))),(Input!$G$27*(1+Input!$C$14/100)^(DATEDIF(Input!$C$7,$B515,"Y"))))</f>
        <v>-1061.3269433035</v>
      </c>
      <c r="I515" s="69" t="n">
        <f aca="false">IF($B515&gt;Input!$G$28,0,IF($E515*(Input!$G$32/100)&gt;(Input!$C$13/12),-1*(Input!$C$13/12),-1*$E515*(Input!$G$32/100)))</f>
        <v>0</v>
      </c>
      <c r="J515" s="69" t="n">
        <f aca="false">IF($B515&gt;Input!$G$28,0,(-1)*($E515+$H515+$I515)*(Input!$C$9/100))</f>
        <v>0</v>
      </c>
      <c r="K515" s="69" t="n">
        <f aca="false">IF($B515&gt;Input!$G$28,0,(-1)*($E515+$H515+$I515)*(Input!$C$10/100))</f>
        <v>0</v>
      </c>
      <c r="L515" s="69" t="n">
        <f aca="false">$E515+$F515+$G515+$H515+$I515+$J515+$K515</f>
        <v>-1061.3269433035</v>
      </c>
    </row>
    <row r="516" customFormat="false" ht="12.8" hidden="false" customHeight="false" outlineLevel="0" collapsed="false">
      <c r="A516" s="67" t="n">
        <v>512</v>
      </c>
      <c r="B516" s="68" t="n">
        <f aca="false">EOMONTH(Input!$C$7,A516)</f>
        <v>58500</v>
      </c>
      <c r="C516" s="67" t="n">
        <f aca="false">DATEDIF(Input!$G$23,$B516,"Y")</f>
        <v>81</v>
      </c>
      <c r="E516" s="69" t="n">
        <f aca="false">IF($B516&gt;Input!$G$28,0,Input!$G$24*(1+Input!$G$26/100)^(DATEDIF(Input!$C$7,$B516,"Y")))</f>
        <v>0</v>
      </c>
      <c r="F516" s="69" t="n">
        <f aca="false">-1*($E516*(Input!$C$11/100))</f>
        <v>-0</v>
      </c>
      <c r="G516" s="69" t="n">
        <f aca="false">-1*($E516*(Input!$C$12/100))</f>
        <v>-0</v>
      </c>
      <c r="H516" s="69" t="n">
        <f aca="false">IF($B516&gt;Input!$G$28,2*(Input!$G$27*(1+Input!$C$14/100)^(DATEDIF(Input!$C$7,$B516,"Y"))),(Input!$G$27*(1+Input!$C$14/100)^(DATEDIF(Input!$C$7,$B516,"Y"))))</f>
        <v>-1061.3269433035</v>
      </c>
      <c r="I516" s="69" t="n">
        <f aca="false">IF($B516&gt;Input!$G$28,0,IF($E516*(Input!$G$32/100)&gt;(Input!$C$13/12),-1*(Input!$C$13/12),-1*$E516*(Input!$G$32/100)))</f>
        <v>0</v>
      </c>
      <c r="J516" s="69" t="n">
        <f aca="false">IF($B516&gt;Input!$G$28,0,(-1)*($E516+$H516+$I516)*(Input!$C$9/100))</f>
        <v>0</v>
      </c>
      <c r="K516" s="69" t="n">
        <f aca="false">IF($B516&gt;Input!$G$28,0,(-1)*($E516+$H516+$I516)*(Input!$C$10/100))</f>
        <v>0</v>
      </c>
      <c r="L516" s="69" t="n">
        <f aca="false">$E516+$F516+$G516+$H516+$I516+$J516+$K516</f>
        <v>-1061.3269433035</v>
      </c>
    </row>
    <row r="517" customFormat="false" ht="12.8" hidden="false" customHeight="false" outlineLevel="0" collapsed="false">
      <c r="A517" s="67" t="n">
        <v>513</v>
      </c>
      <c r="B517" s="68" t="n">
        <f aca="false">EOMONTH(Input!$C$7,A517)</f>
        <v>58531</v>
      </c>
      <c r="C517" s="67" t="n">
        <f aca="false">DATEDIF(Input!$G$23,$B517,"Y")</f>
        <v>81</v>
      </c>
      <c r="E517" s="69" t="n">
        <f aca="false">IF($B517&gt;Input!$G$28,0,Input!$G$24*(1+Input!$G$26/100)^(DATEDIF(Input!$C$7,$B517,"Y")))</f>
        <v>0</v>
      </c>
      <c r="F517" s="69" t="n">
        <f aca="false">-1*($E517*(Input!$C$11/100))</f>
        <v>-0</v>
      </c>
      <c r="G517" s="69" t="n">
        <f aca="false">-1*($E517*(Input!$C$12/100))</f>
        <v>-0</v>
      </c>
      <c r="H517" s="69" t="n">
        <f aca="false">IF($B517&gt;Input!$G$28,2*(Input!$G$27*(1+Input!$C$14/100)^(DATEDIF(Input!$C$7,$B517,"Y"))),(Input!$G$27*(1+Input!$C$14/100)^(DATEDIF(Input!$C$7,$B517,"Y"))))</f>
        <v>-1061.3269433035</v>
      </c>
      <c r="I517" s="69" t="n">
        <f aca="false">IF($B517&gt;Input!$G$28,0,IF($E517*(Input!$G$32/100)&gt;(Input!$C$13/12),-1*(Input!$C$13/12),-1*$E517*(Input!$G$32/100)))</f>
        <v>0</v>
      </c>
      <c r="J517" s="69" t="n">
        <f aca="false">IF($B517&gt;Input!$G$28,0,(-1)*($E517+$H517+$I517)*(Input!$C$9/100))</f>
        <v>0</v>
      </c>
      <c r="K517" s="69" t="n">
        <f aca="false">IF($B517&gt;Input!$G$28,0,(-1)*($E517+$H517+$I517)*(Input!$C$10/100))</f>
        <v>0</v>
      </c>
      <c r="L517" s="69" t="n">
        <f aca="false">$E517+$F517+$G517+$H517+$I517+$J517+$K517</f>
        <v>-1061.3269433035</v>
      </c>
    </row>
    <row r="518" customFormat="false" ht="12.8" hidden="false" customHeight="false" outlineLevel="0" collapsed="false">
      <c r="A518" s="67" t="n">
        <v>514</v>
      </c>
      <c r="B518" s="68" t="n">
        <f aca="false">EOMONTH(Input!$C$7,A518)</f>
        <v>58561</v>
      </c>
      <c r="C518" s="67" t="n">
        <f aca="false">DATEDIF(Input!$G$23,$B518,"Y")</f>
        <v>81</v>
      </c>
      <c r="E518" s="69" t="n">
        <f aca="false">IF($B518&gt;Input!$G$28,0,Input!$G$24*(1+Input!$G$26/100)^(DATEDIF(Input!$C$7,$B518,"Y")))</f>
        <v>0</v>
      </c>
      <c r="F518" s="69" t="n">
        <f aca="false">-1*($E518*(Input!$C$11/100))</f>
        <v>-0</v>
      </c>
      <c r="G518" s="69" t="n">
        <f aca="false">-1*($E518*(Input!$C$12/100))</f>
        <v>-0</v>
      </c>
      <c r="H518" s="69" t="n">
        <f aca="false">IF($B518&gt;Input!$G$28,2*(Input!$G$27*(1+Input!$C$14/100)^(DATEDIF(Input!$C$7,$B518,"Y"))),(Input!$G$27*(1+Input!$C$14/100)^(DATEDIF(Input!$C$7,$B518,"Y"))))</f>
        <v>-1061.3269433035</v>
      </c>
      <c r="I518" s="69" t="n">
        <f aca="false">IF($B518&gt;Input!$G$28,0,IF($E518*(Input!$G$32/100)&gt;(Input!$C$13/12),-1*(Input!$C$13/12),-1*$E518*(Input!$G$32/100)))</f>
        <v>0</v>
      </c>
      <c r="J518" s="69" t="n">
        <f aca="false">IF($B518&gt;Input!$G$28,0,(-1)*($E518+$H518+$I518)*(Input!$C$9/100))</f>
        <v>0</v>
      </c>
      <c r="K518" s="69" t="n">
        <f aca="false">IF($B518&gt;Input!$G$28,0,(-1)*($E518+$H518+$I518)*(Input!$C$10/100))</f>
        <v>0</v>
      </c>
      <c r="L518" s="69" t="n">
        <f aca="false">$E518+$F518+$G518+$H518+$I518+$J518+$K518</f>
        <v>-1061.3269433035</v>
      </c>
    </row>
    <row r="519" customFormat="false" ht="12.8" hidden="false" customHeight="false" outlineLevel="0" collapsed="false">
      <c r="A519" s="67" t="n">
        <v>515</v>
      </c>
      <c r="B519" s="68" t="n">
        <f aca="false">EOMONTH(Input!$C$7,A519)</f>
        <v>58592</v>
      </c>
      <c r="C519" s="67" t="n">
        <f aca="false">DATEDIF(Input!$G$23,$B519,"Y")</f>
        <v>81</v>
      </c>
      <c r="E519" s="69" t="n">
        <f aca="false">IF($B519&gt;Input!$G$28,0,Input!$G$24*(1+Input!$G$26/100)^(DATEDIF(Input!$C$7,$B519,"Y")))</f>
        <v>0</v>
      </c>
      <c r="F519" s="69" t="n">
        <f aca="false">-1*($E519*(Input!$C$11/100))</f>
        <v>-0</v>
      </c>
      <c r="G519" s="69" t="n">
        <f aca="false">-1*($E519*(Input!$C$12/100))</f>
        <v>-0</v>
      </c>
      <c r="H519" s="69" t="n">
        <f aca="false">IF($B519&gt;Input!$G$28,2*(Input!$G$27*(1+Input!$C$14/100)^(DATEDIF(Input!$C$7,$B519,"Y"))),(Input!$G$27*(1+Input!$C$14/100)^(DATEDIF(Input!$C$7,$B519,"Y"))))</f>
        <v>-1061.3269433035</v>
      </c>
      <c r="I519" s="69" t="n">
        <f aca="false">IF($B519&gt;Input!$G$28,0,IF($E519*(Input!$G$32/100)&gt;(Input!$C$13/12),-1*(Input!$C$13/12),-1*$E519*(Input!$G$32/100)))</f>
        <v>0</v>
      </c>
      <c r="J519" s="69" t="n">
        <f aca="false">IF($B519&gt;Input!$G$28,0,(-1)*($E519+$H519+$I519)*(Input!$C$9/100))</f>
        <v>0</v>
      </c>
      <c r="K519" s="69" t="n">
        <f aca="false">IF($B519&gt;Input!$G$28,0,(-1)*($E519+$H519+$I519)*(Input!$C$10/100))</f>
        <v>0</v>
      </c>
      <c r="L519" s="69" t="n">
        <f aca="false">$E519+$F519+$G519+$H519+$I519+$J519+$K519</f>
        <v>-1061.3269433035</v>
      </c>
    </row>
    <row r="520" customFormat="false" ht="12.8" hidden="false" customHeight="false" outlineLevel="0" collapsed="false">
      <c r="A520" s="67" t="n">
        <v>516</v>
      </c>
      <c r="B520" s="68" t="n">
        <f aca="false">EOMONTH(Input!$C$7,A520)</f>
        <v>58622</v>
      </c>
      <c r="C520" s="67" t="n">
        <f aca="false">DATEDIF(Input!$G$23,$B520,"Y")</f>
        <v>81</v>
      </c>
      <c r="E520" s="69" t="n">
        <f aca="false">IF($B520&gt;Input!$G$28,0,Input!$G$24*(1+Input!$G$26/100)^(DATEDIF(Input!$C$7,$B520,"Y")))</f>
        <v>0</v>
      </c>
      <c r="F520" s="69" t="n">
        <f aca="false">-1*($E520*(Input!$C$11/100))</f>
        <v>-0</v>
      </c>
      <c r="G520" s="69" t="n">
        <f aca="false">-1*($E520*(Input!$C$12/100))</f>
        <v>-0</v>
      </c>
      <c r="H520" s="69" t="n">
        <f aca="false">IF($B520&gt;Input!$G$28,2*(Input!$G$27*(1+Input!$C$14/100)^(DATEDIF(Input!$C$7,$B520,"Y"))),(Input!$G$27*(1+Input!$C$14/100)^(DATEDIF(Input!$C$7,$B520,"Y"))))</f>
        <v>-1082.55348216957</v>
      </c>
      <c r="I520" s="69" t="n">
        <f aca="false">IF($B520&gt;Input!$G$28,0,IF($E520*(Input!$G$32/100)&gt;(Input!$C$13/12),-1*(Input!$C$13/12),-1*$E520*(Input!$G$32/100)))</f>
        <v>0</v>
      </c>
      <c r="J520" s="69" t="n">
        <f aca="false">IF($B520&gt;Input!$G$28,0,(-1)*($E520+$H520+$I520)*(Input!$C$9/100))</f>
        <v>0</v>
      </c>
      <c r="K520" s="69" t="n">
        <f aca="false">IF($B520&gt;Input!$G$28,0,(-1)*($E520+$H520+$I520)*(Input!$C$10/100))</f>
        <v>0</v>
      </c>
      <c r="L520" s="69" t="n">
        <f aca="false">$E520+$F520+$G520+$H520+$I520+$J520+$K520</f>
        <v>-1082.55348216957</v>
      </c>
    </row>
    <row r="521" customFormat="false" ht="12.8" hidden="false" customHeight="false" outlineLevel="0" collapsed="false">
      <c r="A521" s="67" t="n">
        <v>517</v>
      </c>
      <c r="B521" s="68" t="n">
        <f aca="false">EOMONTH(Input!$C$7,A521)</f>
        <v>58653</v>
      </c>
      <c r="C521" s="67" t="n">
        <f aca="false">DATEDIF(Input!$G$23,$B521,"Y")</f>
        <v>81</v>
      </c>
      <c r="E521" s="69" t="n">
        <f aca="false">IF($B521&gt;Input!$G$28,0,Input!$G$24*(1+Input!$G$26/100)^(DATEDIF(Input!$C$7,$B521,"Y")))</f>
        <v>0</v>
      </c>
      <c r="F521" s="69" t="n">
        <f aca="false">-1*($E521*(Input!$C$11/100))</f>
        <v>-0</v>
      </c>
      <c r="G521" s="69" t="n">
        <f aca="false">-1*($E521*(Input!$C$12/100))</f>
        <v>-0</v>
      </c>
      <c r="H521" s="69" t="n">
        <f aca="false">IF($B521&gt;Input!$G$28,2*(Input!$G$27*(1+Input!$C$14/100)^(DATEDIF(Input!$C$7,$B521,"Y"))),(Input!$G$27*(1+Input!$C$14/100)^(DATEDIF(Input!$C$7,$B521,"Y"))))</f>
        <v>-1082.55348216957</v>
      </c>
      <c r="I521" s="69" t="n">
        <f aca="false">IF($B521&gt;Input!$G$28,0,IF($E521*(Input!$G$32/100)&gt;(Input!$C$13/12),-1*(Input!$C$13/12),-1*$E521*(Input!$G$32/100)))</f>
        <v>0</v>
      </c>
      <c r="J521" s="69" t="n">
        <f aca="false">IF($B521&gt;Input!$G$28,0,(-1)*($E521+$H521+$I521)*(Input!$C$9/100))</f>
        <v>0</v>
      </c>
      <c r="K521" s="69" t="n">
        <f aca="false">IF($B521&gt;Input!$G$28,0,(-1)*($E521+$H521+$I521)*(Input!$C$10/100))</f>
        <v>0</v>
      </c>
      <c r="L521" s="69" t="n">
        <f aca="false">$E521+$F521+$G521+$H521+$I521+$J521+$K521</f>
        <v>-1082.55348216957</v>
      </c>
    </row>
    <row r="522" customFormat="false" ht="12.8" hidden="false" customHeight="false" outlineLevel="0" collapsed="false">
      <c r="A522" s="67" t="n">
        <v>518</v>
      </c>
      <c r="B522" s="68" t="n">
        <f aca="false">EOMONTH(Input!$C$7,A522)</f>
        <v>58684</v>
      </c>
      <c r="C522" s="67" t="n">
        <f aca="false">DATEDIF(Input!$G$23,$B522,"Y")</f>
        <v>81</v>
      </c>
      <c r="E522" s="69" t="n">
        <f aca="false">IF($B522&gt;Input!$G$28,0,Input!$G$24*(1+Input!$G$26/100)^(DATEDIF(Input!$C$7,$B522,"Y")))</f>
        <v>0</v>
      </c>
      <c r="F522" s="69" t="n">
        <f aca="false">-1*($E522*(Input!$C$11/100))</f>
        <v>-0</v>
      </c>
      <c r="G522" s="69" t="n">
        <f aca="false">-1*($E522*(Input!$C$12/100))</f>
        <v>-0</v>
      </c>
      <c r="H522" s="69" t="n">
        <f aca="false">IF($B522&gt;Input!$G$28,2*(Input!$G$27*(1+Input!$C$14/100)^(DATEDIF(Input!$C$7,$B522,"Y"))),(Input!$G$27*(1+Input!$C$14/100)^(DATEDIF(Input!$C$7,$B522,"Y"))))</f>
        <v>-1082.55348216957</v>
      </c>
      <c r="I522" s="69" t="n">
        <f aca="false">IF($B522&gt;Input!$G$28,0,IF($E522*(Input!$G$32/100)&gt;(Input!$C$13/12),-1*(Input!$C$13/12),-1*$E522*(Input!$G$32/100)))</f>
        <v>0</v>
      </c>
      <c r="J522" s="69" t="n">
        <f aca="false">IF($B522&gt;Input!$G$28,0,(-1)*($E522+$H522+$I522)*(Input!$C$9/100))</f>
        <v>0</v>
      </c>
      <c r="K522" s="69" t="n">
        <f aca="false">IF($B522&gt;Input!$G$28,0,(-1)*($E522+$H522+$I522)*(Input!$C$10/100))</f>
        <v>0</v>
      </c>
      <c r="L522" s="69" t="n">
        <f aca="false">$E522+$F522+$G522+$H522+$I522+$J522+$K522</f>
        <v>-1082.55348216957</v>
      </c>
    </row>
    <row r="523" customFormat="false" ht="12.8" hidden="false" customHeight="false" outlineLevel="0" collapsed="false">
      <c r="A523" s="67" t="n">
        <v>519</v>
      </c>
      <c r="B523" s="68" t="n">
        <f aca="false">EOMONTH(Input!$C$7,A523)</f>
        <v>58714</v>
      </c>
      <c r="C523" s="67" t="n">
        <f aca="false">DATEDIF(Input!$G$23,$B523,"Y")</f>
        <v>81</v>
      </c>
      <c r="E523" s="69" t="n">
        <f aca="false">IF($B523&gt;Input!$G$28,0,Input!$G$24*(1+Input!$G$26/100)^(DATEDIF(Input!$C$7,$B523,"Y")))</f>
        <v>0</v>
      </c>
      <c r="F523" s="69" t="n">
        <f aca="false">-1*($E523*(Input!$C$11/100))</f>
        <v>-0</v>
      </c>
      <c r="G523" s="69" t="n">
        <f aca="false">-1*($E523*(Input!$C$12/100))</f>
        <v>-0</v>
      </c>
      <c r="H523" s="69" t="n">
        <f aca="false">IF($B523&gt;Input!$G$28,2*(Input!$G$27*(1+Input!$C$14/100)^(DATEDIF(Input!$C$7,$B523,"Y"))),(Input!$G$27*(1+Input!$C$14/100)^(DATEDIF(Input!$C$7,$B523,"Y"))))</f>
        <v>-1082.55348216957</v>
      </c>
      <c r="I523" s="69" t="n">
        <f aca="false">IF($B523&gt;Input!$G$28,0,IF($E523*(Input!$G$32/100)&gt;(Input!$C$13/12),-1*(Input!$C$13/12),-1*$E523*(Input!$G$32/100)))</f>
        <v>0</v>
      </c>
      <c r="J523" s="69" t="n">
        <f aca="false">IF($B523&gt;Input!$G$28,0,(-1)*($E523+$H523+$I523)*(Input!$C$9/100))</f>
        <v>0</v>
      </c>
      <c r="K523" s="69" t="n">
        <f aca="false">IF($B523&gt;Input!$G$28,0,(-1)*($E523+$H523+$I523)*(Input!$C$10/100))</f>
        <v>0</v>
      </c>
      <c r="L523" s="69" t="n">
        <f aca="false">$E523+$F523+$G523+$H523+$I523+$J523+$K523</f>
        <v>-1082.55348216957</v>
      </c>
    </row>
    <row r="524" customFormat="false" ht="12.8" hidden="false" customHeight="false" outlineLevel="0" collapsed="false">
      <c r="A524" s="67" t="n">
        <v>520</v>
      </c>
      <c r="B524" s="68" t="n">
        <f aca="false">EOMONTH(Input!$C$7,A524)</f>
        <v>58745</v>
      </c>
      <c r="C524" s="67" t="n">
        <f aca="false">DATEDIF(Input!$G$23,$B524,"Y")</f>
        <v>82</v>
      </c>
      <c r="E524" s="69" t="n">
        <f aca="false">IF($B524&gt;Input!$G$28,0,Input!$G$24*(1+Input!$G$26/100)^(DATEDIF(Input!$C$7,$B524,"Y")))</f>
        <v>0</v>
      </c>
      <c r="F524" s="69" t="n">
        <f aca="false">-1*($E524*(Input!$C$11/100))</f>
        <v>-0</v>
      </c>
      <c r="G524" s="69" t="n">
        <f aca="false">-1*($E524*(Input!$C$12/100))</f>
        <v>-0</v>
      </c>
      <c r="H524" s="69" t="n">
        <f aca="false">IF($B524&gt;Input!$G$28,2*(Input!$G$27*(1+Input!$C$14/100)^(DATEDIF(Input!$C$7,$B524,"Y"))),(Input!$G$27*(1+Input!$C$14/100)^(DATEDIF(Input!$C$7,$B524,"Y"))))</f>
        <v>-1082.55348216957</v>
      </c>
      <c r="I524" s="69" t="n">
        <f aca="false">IF($B524&gt;Input!$G$28,0,IF($E524*(Input!$G$32/100)&gt;(Input!$C$13/12),-1*(Input!$C$13/12),-1*$E524*(Input!$G$32/100)))</f>
        <v>0</v>
      </c>
      <c r="J524" s="69" t="n">
        <f aca="false">IF($B524&gt;Input!$G$28,0,(-1)*($E524+$H524+$I524)*(Input!$C$9/100))</f>
        <v>0</v>
      </c>
      <c r="K524" s="69" t="n">
        <f aca="false">IF($B524&gt;Input!$G$28,0,(-1)*($E524+$H524+$I524)*(Input!$C$10/100))</f>
        <v>0</v>
      </c>
      <c r="L524" s="69" t="n">
        <f aca="false">$E524+$F524+$G524+$H524+$I524+$J524+$K524</f>
        <v>-1082.55348216957</v>
      </c>
    </row>
    <row r="525" customFormat="false" ht="12.8" hidden="false" customHeight="false" outlineLevel="0" collapsed="false">
      <c r="A525" s="67" t="n">
        <v>521</v>
      </c>
      <c r="B525" s="68" t="n">
        <f aca="false">EOMONTH(Input!$C$7,A525)</f>
        <v>58775</v>
      </c>
      <c r="C525" s="67" t="n">
        <f aca="false">DATEDIF(Input!$G$23,$B525,"Y")</f>
        <v>82</v>
      </c>
      <c r="E525" s="69" t="n">
        <f aca="false">IF($B525&gt;Input!$G$28,0,Input!$G$24*(1+Input!$G$26/100)^(DATEDIF(Input!$C$7,$B525,"Y")))</f>
        <v>0</v>
      </c>
      <c r="F525" s="69" t="n">
        <f aca="false">-1*($E525*(Input!$C$11/100))</f>
        <v>-0</v>
      </c>
      <c r="G525" s="69" t="n">
        <f aca="false">-1*($E525*(Input!$C$12/100))</f>
        <v>-0</v>
      </c>
      <c r="H525" s="69" t="n">
        <f aca="false">IF($B525&gt;Input!$G$28,2*(Input!$G$27*(1+Input!$C$14/100)^(DATEDIF(Input!$C$7,$B525,"Y"))),(Input!$G$27*(1+Input!$C$14/100)^(DATEDIF(Input!$C$7,$B525,"Y"))))</f>
        <v>-1082.55348216957</v>
      </c>
      <c r="I525" s="69" t="n">
        <f aca="false">IF($B525&gt;Input!$G$28,0,IF($E525*(Input!$G$32/100)&gt;(Input!$C$13/12),-1*(Input!$C$13/12),-1*$E525*(Input!$G$32/100)))</f>
        <v>0</v>
      </c>
      <c r="J525" s="69" t="n">
        <f aca="false">IF($B525&gt;Input!$G$28,0,(-1)*($E525+$H525+$I525)*(Input!$C$9/100))</f>
        <v>0</v>
      </c>
      <c r="K525" s="69" t="n">
        <f aca="false">IF($B525&gt;Input!$G$28,0,(-1)*($E525+$H525+$I525)*(Input!$C$10/100))</f>
        <v>0</v>
      </c>
      <c r="L525" s="69" t="n">
        <f aca="false">$E525+$F525+$G525+$H525+$I525+$J525+$K525</f>
        <v>-1082.55348216957</v>
      </c>
    </row>
    <row r="526" customFormat="false" ht="12.8" hidden="false" customHeight="false" outlineLevel="0" collapsed="false">
      <c r="A526" s="67" t="n">
        <v>522</v>
      </c>
      <c r="B526" s="68" t="n">
        <f aca="false">EOMONTH(Input!$C$7,A526)</f>
        <v>58806</v>
      </c>
      <c r="C526" s="67" t="n">
        <f aca="false">DATEDIF(Input!$G$23,$B526,"Y")</f>
        <v>82</v>
      </c>
      <c r="E526" s="69" t="n">
        <f aca="false">IF($B526&gt;Input!$G$28,0,Input!$G$24*(1+Input!$G$26/100)^(DATEDIF(Input!$C$7,$B526,"Y")))</f>
        <v>0</v>
      </c>
      <c r="F526" s="69" t="n">
        <f aca="false">-1*($E526*(Input!$C$11/100))</f>
        <v>-0</v>
      </c>
      <c r="G526" s="69" t="n">
        <f aca="false">-1*($E526*(Input!$C$12/100))</f>
        <v>-0</v>
      </c>
      <c r="H526" s="69" t="n">
        <f aca="false">IF($B526&gt;Input!$G$28,2*(Input!$G$27*(1+Input!$C$14/100)^(DATEDIF(Input!$C$7,$B526,"Y"))),(Input!$G$27*(1+Input!$C$14/100)^(DATEDIF(Input!$C$7,$B526,"Y"))))</f>
        <v>-1082.55348216957</v>
      </c>
      <c r="I526" s="69" t="n">
        <f aca="false">IF($B526&gt;Input!$G$28,0,IF($E526*(Input!$G$32/100)&gt;(Input!$C$13/12),-1*(Input!$C$13/12),-1*$E526*(Input!$G$32/100)))</f>
        <v>0</v>
      </c>
      <c r="J526" s="69" t="n">
        <f aca="false">IF($B526&gt;Input!$G$28,0,(-1)*($E526+$H526+$I526)*(Input!$C$9/100))</f>
        <v>0</v>
      </c>
      <c r="K526" s="69" t="n">
        <f aca="false">IF($B526&gt;Input!$G$28,0,(-1)*($E526+$H526+$I526)*(Input!$C$10/100))</f>
        <v>0</v>
      </c>
      <c r="L526" s="69" t="n">
        <f aca="false">$E526+$F526+$G526+$H526+$I526+$J526+$K526</f>
        <v>-1082.55348216957</v>
      </c>
    </row>
    <row r="527" customFormat="false" ht="12.8" hidden="false" customHeight="false" outlineLevel="0" collapsed="false">
      <c r="A527" s="67" t="n">
        <v>523</v>
      </c>
      <c r="B527" s="68" t="n">
        <f aca="false">EOMONTH(Input!$C$7,A527)</f>
        <v>58837</v>
      </c>
      <c r="C527" s="67" t="n">
        <f aca="false">DATEDIF(Input!$G$23,$B527,"Y")</f>
        <v>82</v>
      </c>
      <c r="E527" s="69" t="n">
        <f aca="false">IF($B527&gt;Input!$G$28,0,Input!$G$24*(1+Input!$G$26/100)^(DATEDIF(Input!$C$7,$B527,"Y")))</f>
        <v>0</v>
      </c>
      <c r="F527" s="69" t="n">
        <f aca="false">-1*($E527*(Input!$C$11/100))</f>
        <v>-0</v>
      </c>
      <c r="G527" s="69" t="n">
        <f aca="false">-1*($E527*(Input!$C$12/100))</f>
        <v>-0</v>
      </c>
      <c r="H527" s="69" t="n">
        <f aca="false">IF($B527&gt;Input!$G$28,2*(Input!$G$27*(1+Input!$C$14/100)^(DATEDIF(Input!$C$7,$B527,"Y"))),(Input!$G$27*(1+Input!$C$14/100)^(DATEDIF(Input!$C$7,$B527,"Y"))))</f>
        <v>-1082.55348216957</v>
      </c>
      <c r="I527" s="69" t="n">
        <f aca="false">IF($B527&gt;Input!$G$28,0,IF($E527*(Input!$G$32/100)&gt;(Input!$C$13/12),-1*(Input!$C$13/12),-1*$E527*(Input!$G$32/100)))</f>
        <v>0</v>
      </c>
      <c r="J527" s="69" t="n">
        <f aca="false">IF($B527&gt;Input!$G$28,0,(-1)*($E527+$H527+$I527)*(Input!$C$9/100))</f>
        <v>0</v>
      </c>
      <c r="K527" s="69" t="n">
        <f aca="false">IF($B527&gt;Input!$G$28,0,(-1)*($E527+$H527+$I527)*(Input!$C$10/100))</f>
        <v>0</v>
      </c>
      <c r="L527" s="69" t="n">
        <f aca="false">$E527+$F527+$G527+$H527+$I527+$J527+$K527</f>
        <v>-1082.55348216957</v>
      </c>
    </row>
    <row r="528" customFormat="false" ht="12.8" hidden="false" customHeight="false" outlineLevel="0" collapsed="false">
      <c r="A528" s="67" t="n">
        <v>524</v>
      </c>
      <c r="B528" s="68" t="n">
        <f aca="false">EOMONTH(Input!$C$7,A528)</f>
        <v>58865</v>
      </c>
      <c r="C528" s="67" t="n">
        <f aca="false">DATEDIF(Input!$G$23,$B528,"Y")</f>
        <v>82</v>
      </c>
      <c r="E528" s="69" t="n">
        <f aca="false">IF($B528&gt;Input!$G$28,0,Input!$G$24*(1+Input!$G$26/100)^(DATEDIF(Input!$C$7,$B528,"Y")))</f>
        <v>0</v>
      </c>
      <c r="F528" s="69" t="n">
        <f aca="false">-1*($E528*(Input!$C$11/100))</f>
        <v>-0</v>
      </c>
      <c r="G528" s="69" t="n">
        <f aca="false">-1*($E528*(Input!$C$12/100))</f>
        <v>-0</v>
      </c>
      <c r="H528" s="69" t="n">
        <f aca="false">IF($B528&gt;Input!$G$28,2*(Input!$G$27*(1+Input!$C$14/100)^(DATEDIF(Input!$C$7,$B528,"Y"))),(Input!$G$27*(1+Input!$C$14/100)^(DATEDIF(Input!$C$7,$B528,"Y"))))</f>
        <v>-1082.55348216957</v>
      </c>
      <c r="I528" s="69" t="n">
        <f aca="false">IF($B528&gt;Input!$G$28,0,IF($E528*(Input!$G$32/100)&gt;(Input!$C$13/12),-1*(Input!$C$13/12),-1*$E528*(Input!$G$32/100)))</f>
        <v>0</v>
      </c>
      <c r="J528" s="69" t="n">
        <f aca="false">IF($B528&gt;Input!$G$28,0,(-1)*($E528+$H528+$I528)*(Input!$C$9/100))</f>
        <v>0</v>
      </c>
      <c r="K528" s="69" t="n">
        <f aca="false">IF($B528&gt;Input!$G$28,0,(-1)*($E528+$H528+$I528)*(Input!$C$10/100))</f>
        <v>0</v>
      </c>
      <c r="L528" s="69" t="n">
        <f aca="false">$E528+$F528+$G528+$H528+$I528+$J528+$K528</f>
        <v>-1082.55348216957</v>
      </c>
    </row>
    <row r="529" customFormat="false" ht="12.8" hidden="false" customHeight="false" outlineLevel="0" collapsed="false">
      <c r="A529" s="67" t="n">
        <v>525</v>
      </c>
      <c r="B529" s="68" t="n">
        <f aca="false">EOMONTH(Input!$C$7,A529)</f>
        <v>58896</v>
      </c>
      <c r="C529" s="67" t="n">
        <f aca="false">DATEDIF(Input!$G$23,$B529,"Y")</f>
        <v>82</v>
      </c>
      <c r="E529" s="69" t="n">
        <f aca="false">IF($B529&gt;Input!$G$28,0,Input!$G$24*(1+Input!$G$26/100)^(DATEDIF(Input!$C$7,$B529,"Y")))</f>
        <v>0</v>
      </c>
      <c r="F529" s="69" t="n">
        <f aca="false">-1*($E529*(Input!$C$11/100))</f>
        <v>-0</v>
      </c>
      <c r="G529" s="69" t="n">
        <f aca="false">-1*($E529*(Input!$C$12/100))</f>
        <v>-0</v>
      </c>
      <c r="H529" s="69" t="n">
        <f aca="false">IF($B529&gt;Input!$G$28,2*(Input!$G$27*(1+Input!$C$14/100)^(DATEDIF(Input!$C$7,$B529,"Y"))),(Input!$G$27*(1+Input!$C$14/100)^(DATEDIF(Input!$C$7,$B529,"Y"))))</f>
        <v>-1082.55348216957</v>
      </c>
      <c r="I529" s="69" t="n">
        <f aca="false">IF($B529&gt;Input!$G$28,0,IF($E529*(Input!$G$32/100)&gt;(Input!$C$13/12),-1*(Input!$C$13/12),-1*$E529*(Input!$G$32/100)))</f>
        <v>0</v>
      </c>
      <c r="J529" s="69" t="n">
        <f aca="false">IF($B529&gt;Input!$G$28,0,(-1)*($E529+$H529+$I529)*(Input!$C$9/100))</f>
        <v>0</v>
      </c>
      <c r="K529" s="69" t="n">
        <f aca="false">IF($B529&gt;Input!$G$28,0,(-1)*($E529+$H529+$I529)*(Input!$C$10/100))</f>
        <v>0</v>
      </c>
      <c r="L529" s="69" t="n">
        <f aca="false">$E529+$F529+$G529+$H529+$I529+$J529+$K529</f>
        <v>-1082.55348216957</v>
      </c>
    </row>
    <row r="530" customFormat="false" ht="12.8" hidden="false" customHeight="false" outlineLevel="0" collapsed="false">
      <c r="A530" s="67" t="n">
        <v>526</v>
      </c>
      <c r="B530" s="68" t="n">
        <f aca="false">EOMONTH(Input!$C$7,A530)</f>
        <v>58926</v>
      </c>
      <c r="C530" s="67" t="n">
        <f aca="false">DATEDIF(Input!$G$23,$B530,"Y")</f>
        <v>82</v>
      </c>
      <c r="E530" s="69" t="n">
        <f aca="false">IF($B530&gt;Input!$G$28,0,Input!$G$24*(1+Input!$G$26/100)^(DATEDIF(Input!$C$7,$B530,"Y")))</f>
        <v>0</v>
      </c>
      <c r="F530" s="69" t="n">
        <f aca="false">-1*($E530*(Input!$C$11/100))</f>
        <v>-0</v>
      </c>
      <c r="G530" s="69" t="n">
        <f aca="false">-1*($E530*(Input!$C$12/100))</f>
        <v>-0</v>
      </c>
      <c r="H530" s="69" t="n">
        <f aca="false">IF($B530&gt;Input!$G$28,2*(Input!$G$27*(1+Input!$C$14/100)^(DATEDIF(Input!$C$7,$B530,"Y"))),(Input!$G$27*(1+Input!$C$14/100)^(DATEDIF(Input!$C$7,$B530,"Y"))))</f>
        <v>-1082.55348216957</v>
      </c>
      <c r="I530" s="69" t="n">
        <f aca="false">IF($B530&gt;Input!$G$28,0,IF($E530*(Input!$G$32/100)&gt;(Input!$C$13/12),-1*(Input!$C$13/12),-1*$E530*(Input!$G$32/100)))</f>
        <v>0</v>
      </c>
      <c r="J530" s="69" t="n">
        <f aca="false">IF($B530&gt;Input!$G$28,0,(-1)*($E530+$H530+$I530)*(Input!$C$9/100))</f>
        <v>0</v>
      </c>
      <c r="K530" s="69" t="n">
        <f aca="false">IF($B530&gt;Input!$G$28,0,(-1)*($E530+$H530+$I530)*(Input!$C$10/100))</f>
        <v>0</v>
      </c>
      <c r="L530" s="69" t="n">
        <f aca="false">$E530+$F530+$G530+$H530+$I530+$J530+$K530</f>
        <v>-1082.55348216957</v>
      </c>
    </row>
    <row r="531" customFormat="false" ht="12.8" hidden="false" customHeight="false" outlineLevel="0" collapsed="false">
      <c r="A531" s="67" t="n">
        <v>527</v>
      </c>
      <c r="B531" s="68" t="n">
        <f aca="false">EOMONTH(Input!$C$7,A531)</f>
        <v>58957</v>
      </c>
      <c r="C531" s="67" t="n">
        <f aca="false">DATEDIF(Input!$G$23,$B531,"Y")</f>
        <v>82</v>
      </c>
      <c r="E531" s="69" t="n">
        <f aca="false">IF($B531&gt;Input!$G$28,0,Input!$G$24*(1+Input!$G$26/100)^(DATEDIF(Input!$C$7,$B531,"Y")))</f>
        <v>0</v>
      </c>
      <c r="F531" s="69" t="n">
        <f aca="false">-1*($E531*(Input!$C$11/100))</f>
        <v>-0</v>
      </c>
      <c r="G531" s="69" t="n">
        <f aca="false">-1*($E531*(Input!$C$12/100))</f>
        <v>-0</v>
      </c>
      <c r="H531" s="69" t="n">
        <f aca="false">IF($B531&gt;Input!$G$28,2*(Input!$G$27*(1+Input!$C$14/100)^(DATEDIF(Input!$C$7,$B531,"Y"))),(Input!$G$27*(1+Input!$C$14/100)^(DATEDIF(Input!$C$7,$B531,"Y"))))</f>
        <v>-1082.55348216957</v>
      </c>
      <c r="I531" s="69" t="n">
        <f aca="false">IF($B531&gt;Input!$G$28,0,IF($E531*(Input!$G$32/100)&gt;(Input!$C$13/12),-1*(Input!$C$13/12),-1*$E531*(Input!$G$32/100)))</f>
        <v>0</v>
      </c>
      <c r="J531" s="69" t="n">
        <f aca="false">IF($B531&gt;Input!$G$28,0,(-1)*($E531+$H531+$I531)*(Input!$C$9/100))</f>
        <v>0</v>
      </c>
      <c r="K531" s="69" t="n">
        <f aca="false">IF($B531&gt;Input!$G$28,0,(-1)*($E531+$H531+$I531)*(Input!$C$10/100))</f>
        <v>0</v>
      </c>
      <c r="L531" s="69" t="n">
        <f aca="false">$E531+$F531+$G531+$H531+$I531+$J531+$K531</f>
        <v>-1082.55348216957</v>
      </c>
    </row>
    <row r="532" customFormat="false" ht="12.8" hidden="false" customHeight="false" outlineLevel="0" collapsed="false">
      <c r="A532" s="67" t="n">
        <v>528</v>
      </c>
      <c r="B532" s="68" t="n">
        <f aca="false">EOMONTH(Input!$C$7,A532)</f>
        <v>58987</v>
      </c>
      <c r="C532" s="67" t="n">
        <f aca="false">DATEDIF(Input!$G$23,$B532,"Y")</f>
        <v>82</v>
      </c>
      <c r="E532" s="69" t="n">
        <f aca="false">IF($B532&gt;Input!$G$28,0,Input!$G$24*(1+Input!$G$26/100)^(DATEDIF(Input!$C$7,$B532,"Y")))</f>
        <v>0</v>
      </c>
      <c r="F532" s="69" t="n">
        <f aca="false">-1*($E532*(Input!$C$11/100))</f>
        <v>-0</v>
      </c>
      <c r="G532" s="69" t="n">
        <f aca="false">-1*($E532*(Input!$C$12/100))</f>
        <v>-0</v>
      </c>
      <c r="H532" s="69" t="n">
        <f aca="false">IF($B532&gt;Input!$G$28,2*(Input!$G$27*(1+Input!$C$14/100)^(DATEDIF(Input!$C$7,$B532,"Y"))),(Input!$G$27*(1+Input!$C$14/100)^(DATEDIF(Input!$C$7,$B532,"Y"))))</f>
        <v>-1104.20455181296</v>
      </c>
      <c r="I532" s="69" t="n">
        <f aca="false">IF($B532&gt;Input!$G$28,0,IF($E532*(Input!$G$32/100)&gt;(Input!$C$13/12),-1*(Input!$C$13/12),-1*$E532*(Input!$G$32/100)))</f>
        <v>0</v>
      </c>
      <c r="J532" s="69" t="n">
        <f aca="false">IF($B532&gt;Input!$G$28,0,(-1)*($E532+$H532+$I532)*(Input!$C$9/100))</f>
        <v>0</v>
      </c>
      <c r="K532" s="69" t="n">
        <f aca="false">IF($B532&gt;Input!$G$28,0,(-1)*($E532+$H532+$I532)*(Input!$C$10/100))</f>
        <v>0</v>
      </c>
      <c r="L532" s="69" t="n">
        <f aca="false">$E532+$F532+$G532+$H532+$I532+$J532+$K532</f>
        <v>-1104.20455181296</v>
      </c>
    </row>
    <row r="533" customFormat="false" ht="12.8" hidden="false" customHeight="false" outlineLevel="0" collapsed="false">
      <c r="A533" s="67" t="n">
        <v>529</v>
      </c>
      <c r="B533" s="68" t="n">
        <f aca="false">EOMONTH(Input!$C$7,A533)</f>
        <v>59018</v>
      </c>
      <c r="C533" s="67" t="n">
        <f aca="false">DATEDIF(Input!$G$23,$B533,"Y")</f>
        <v>82</v>
      </c>
      <c r="E533" s="69" t="n">
        <f aca="false">IF($B533&gt;Input!$G$28,0,Input!$G$24*(1+Input!$G$26/100)^(DATEDIF(Input!$C$7,$B533,"Y")))</f>
        <v>0</v>
      </c>
      <c r="F533" s="69" t="n">
        <f aca="false">-1*($E533*(Input!$C$11/100))</f>
        <v>-0</v>
      </c>
      <c r="G533" s="69" t="n">
        <f aca="false">-1*($E533*(Input!$C$12/100))</f>
        <v>-0</v>
      </c>
      <c r="H533" s="69" t="n">
        <f aca="false">IF($B533&gt;Input!$G$28,2*(Input!$G$27*(1+Input!$C$14/100)^(DATEDIF(Input!$C$7,$B533,"Y"))),(Input!$G$27*(1+Input!$C$14/100)^(DATEDIF(Input!$C$7,$B533,"Y"))))</f>
        <v>-1104.20455181296</v>
      </c>
      <c r="I533" s="69" t="n">
        <f aca="false">IF($B533&gt;Input!$G$28,0,IF($E533*(Input!$G$32/100)&gt;(Input!$C$13/12),-1*(Input!$C$13/12),-1*$E533*(Input!$G$32/100)))</f>
        <v>0</v>
      </c>
      <c r="J533" s="69" t="n">
        <f aca="false">IF($B533&gt;Input!$G$28,0,(-1)*($E533+$H533+$I533)*(Input!$C$9/100))</f>
        <v>0</v>
      </c>
      <c r="K533" s="69" t="n">
        <f aca="false">IF($B533&gt;Input!$G$28,0,(-1)*($E533+$H533+$I533)*(Input!$C$10/100))</f>
        <v>0</v>
      </c>
      <c r="L533" s="69" t="n">
        <f aca="false">$E533+$F533+$G533+$H533+$I533+$J533+$K533</f>
        <v>-1104.20455181296</v>
      </c>
    </row>
    <row r="534" customFormat="false" ht="12.8" hidden="false" customHeight="false" outlineLevel="0" collapsed="false">
      <c r="A534" s="67" t="n">
        <v>530</v>
      </c>
      <c r="B534" s="68" t="n">
        <f aca="false">EOMONTH(Input!$C$7,A534)</f>
        <v>59049</v>
      </c>
      <c r="C534" s="67" t="n">
        <f aca="false">DATEDIF(Input!$G$23,$B534,"Y")</f>
        <v>82</v>
      </c>
      <c r="E534" s="69" t="n">
        <f aca="false">IF($B534&gt;Input!$G$28,0,Input!$G$24*(1+Input!$G$26/100)^(DATEDIF(Input!$C$7,$B534,"Y")))</f>
        <v>0</v>
      </c>
      <c r="F534" s="69" t="n">
        <f aca="false">-1*($E534*(Input!$C$11/100))</f>
        <v>-0</v>
      </c>
      <c r="G534" s="69" t="n">
        <f aca="false">-1*($E534*(Input!$C$12/100))</f>
        <v>-0</v>
      </c>
      <c r="H534" s="69" t="n">
        <f aca="false">IF($B534&gt;Input!$G$28,2*(Input!$G$27*(1+Input!$C$14/100)^(DATEDIF(Input!$C$7,$B534,"Y"))),(Input!$G$27*(1+Input!$C$14/100)^(DATEDIF(Input!$C$7,$B534,"Y"))))</f>
        <v>-1104.20455181296</v>
      </c>
      <c r="I534" s="69" t="n">
        <f aca="false">IF($B534&gt;Input!$G$28,0,IF($E534*(Input!$G$32/100)&gt;(Input!$C$13/12),-1*(Input!$C$13/12),-1*$E534*(Input!$G$32/100)))</f>
        <v>0</v>
      </c>
      <c r="J534" s="69" t="n">
        <f aca="false">IF($B534&gt;Input!$G$28,0,(-1)*($E534+$H534+$I534)*(Input!$C$9/100))</f>
        <v>0</v>
      </c>
      <c r="K534" s="69" t="n">
        <f aca="false">IF($B534&gt;Input!$G$28,0,(-1)*($E534+$H534+$I534)*(Input!$C$10/100))</f>
        <v>0</v>
      </c>
      <c r="L534" s="69" t="n">
        <f aca="false">$E534+$F534+$G534+$H534+$I534+$J534+$K534</f>
        <v>-1104.20455181296</v>
      </c>
    </row>
    <row r="535" customFormat="false" ht="12.8" hidden="false" customHeight="false" outlineLevel="0" collapsed="false">
      <c r="A535" s="67" t="n">
        <v>531</v>
      </c>
      <c r="B535" s="68" t="n">
        <f aca="false">EOMONTH(Input!$C$7,A535)</f>
        <v>59079</v>
      </c>
      <c r="C535" s="67" t="n">
        <f aca="false">DATEDIF(Input!$G$23,$B535,"Y")</f>
        <v>82</v>
      </c>
      <c r="E535" s="69" t="n">
        <f aca="false">IF($B535&gt;Input!$G$28,0,Input!$G$24*(1+Input!$G$26/100)^(DATEDIF(Input!$C$7,$B535,"Y")))</f>
        <v>0</v>
      </c>
      <c r="F535" s="69" t="n">
        <f aca="false">-1*($E535*(Input!$C$11/100))</f>
        <v>-0</v>
      </c>
      <c r="G535" s="69" t="n">
        <f aca="false">-1*($E535*(Input!$C$12/100))</f>
        <v>-0</v>
      </c>
      <c r="H535" s="69" t="n">
        <f aca="false">IF($B535&gt;Input!$G$28,2*(Input!$G$27*(1+Input!$C$14/100)^(DATEDIF(Input!$C$7,$B535,"Y"))),(Input!$G$27*(1+Input!$C$14/100)^(DATEDIF(Input!$C$7,$B535,"Y"))))</f>
        <v>-1104.20455181296</v>
      </c>
      <c r="I535" s="69" t="n">
        <f aca="false">IF($B535&gt;Input!$G$28,0,IF($E535*(Input!$G$32/100)&gt;(Input!$C$13/12),-1*(Input!$C$13/12),-1*$E535*(Input!$G$32/100)))</f>
        <v>0</v>
      </c>
      <c r="J535" s="69" t="n">
        <f aca="false">IF($B535&gt;Input!$G$28,0,(-1)*($E535+$H535+$I535)*(Input!$C$9/100))</f>
        <v>0</v>
      </c>
      <c r="K535" s="69" t="n">
        <f aca="false">IF($B535&gt;Input!$G$28,0,(-1)*($E535+$H535+$I535)*(Input!$C$10/100))</f>
        <v>0</v>
      </c>
      <c r="L535" s="69" t="n">
        <f aca="false">$E535+$F535+$G535+$H535+$I535+$J535+$K535</f>
        <v>-1104.20455181296</v>
      </c>
    </row>
    <row r="536" customFormat="false" ht="12.8" hidden="false" customHeight="false" outlineLevel="0" collapsed="false">
      <c r="A536" s="67" t="n">
        <v>532</v>
      </c>
      <c r="B536" s="68" t="n">
        <f aca="false">EOMONTH(Input!$C$7,A536)</f>
        <v>59110</v>
      </c>
      <c r="C536" s="67" t="n">
        <f aca="false">DATEDIF(Input!$G$23,$B536,"Y")</f>
        <v>83</v>
      </c>
      <c r="E536" s="69" t="n">
        <f aca="false">IF($B536&gt;Input!$G$28,0,Input!$G$24*(1+Input!$G$26/100)^(DATEDIF(Input!$C$7,$B536,"Y")))</f>
        <v>0</v>
      </c>
      <c r="F536" s="69" t="n">
        <f aca="false">-1*($E536*(Input!$C$11/100))</f>
        <v>-0</v>
      </c>
      <c r="G536" s="69" t="n">
        <f aca="false">-1*($E536*(Input!$C$12/100))</f>
        <v>-0</v>
      </c>
      <c r="H536" s="69" t="n">
        <f aca="false">IF($B536&gt;Input!$G$28,2*(Input!$G$27*(1+Input!$C$14/100)^(DATEDIF(Input!$C$7,$B536,"Y"))),(Input!$G$27*(1+Input!$C$14/100)^(DATEDIF(Input!$C$7,$B536,"Y"))))</f>
        <v>-1104.20455181296</v>
      </c>
      <c r="I536" s="69" t="n">
        <f aca="false">IF($B536&gt;Input!$G$28,0,IF($E536*(Input!$G$32/100)&gt;(Input!$C$13/12),-1*(Input!$C$13/12),-1*$E536*(Input!$G$32/100)))</f>
        <v>0</v>
      </c>
      <c r="J536" s="69" t="n">
        <f aca="false">IF($B536&gt;Input!$G$28,0,(-1)*($E536+$H536+$I536)*(Input!$C$9/100))</f>
        <v>0</v>
      </c>
      <c r="K536" s="69" t="n">
        <f aca="false">IF($B536&gt;Input!$G$28,0,(-1)*($E536+$H536+$I536)*(Input!$C$10/100))</f>
        <v>0</v>
      </c>
      <c r="L536" s="69" t="n">
        <f aca="false">$E536+$F536+$G536+$H536+$I536+$J536+$K536</f>
        <v>-1104.20455181296</v>
      </c>
    </row>
    <row r="537" customFormat="false" ht="12.8" hidden="false" customHeight="false" outlineLevel="0" collapsed="false">
      <c r="A537" s="67" t="n">
        <v>533</v>
      </c>
      <c r="B537" s="68" t="n">
        <f aca="false">EOMONTH(Input!$C$7,A537)</f>
        <v>59140</v>
      </c>
      <c r="C537" s="67" t="n">
        <f aca="false">DATEDIF(Input!$G$23,$B537,"Y")</f>
        <v>83</v>
      </c>
      <c r="E537" s="69" t="n">
        <f aca="false">IF($B537&gt;Input!$G$28,0,Input!$G$24*(1+Input!$G$26/100)^(DATEDIF(Input!$C$7,$B537,"Y")))</f>
        <v>0</v>
      </c>
      <c r="F537" s="69" t="n">
        <f aca="false">-1*($E537*(Input!$C$11/100))</f>
        <v>-0</v>
      </c>
      <c r="G537" s="69" t="n">
        <f aca="false">-1*($E537*(Input!$C$12/100))</f>
        <v>-0</v>
      </c>
      <c r="H537" s="69" t="n">
        <f aca="false">IF($B537&gt;Input!$G$28,2*(Input!$G$27*(1+Input!$C$14/100)^(DATEDIF(Input!$C$7,$B537,"Y"))),(Input!$G$27*(1+Input!$C$14/100)^(DATEDIF(Input!$C$7,$B537,"Y"))))</f>
        <v>-1104.20455181296</v>
      </c>
      <c r="I537" s="69" t="n">
        <f aca="false">IF($B537&gt;Input!$G$28,0,IF($E537*(Input!$G$32/100)&gt;(Input!$C$13/12),-1*(Input!$C$13/12),-1*$E537*(Input!$G$32/100)))</f>
        <v>0</v>
      </c>
      <c r="J537" s="69" t="n">
        <f aca="false">IF($B537&gt;Input!$G$28,0,(-1)*($E537+$H537+$I537)*(Input!$C$9/100))</f>
        <v>0</v>
      </c>
      <c r="K537" s="69" t="n">
        <f aca="false">IF($B537&gt;Input!$G$28,0,(-1)*($E537+$H537+$I537)*(Input!$C$10/100))</f>
        <v>0</v>
      </c>
      <c r="L537" s="69" t="n">
        <f aca="false">$E537+$F537+$G537+$H537+$I537+$J537+$K537</f>
        <v>-1104.20455181296</v>
      </c>
    </row>
    <row r="538" customFormat="false" ht="12.8" hidden="false" customHeight="false" outlineLevel="0" collapsed="false">
      <c r="A538" s="67" t="n">
        <v>534</v>
      </c>
      <c r="B538" s="68" t="n">
        <f aca="false">EOMONTH(Input!$C$7,A538)</f>
        <v>59171</v>
      </c>
      <c r="C538" s="67" t="n">
        <f aca="false">DATEDIF(Input!$G$23,$B538,"Y")</f>
        <v>83</v>
      </c>
      <c r="E538" s="69" t="n">
        <f aca="false">IF($B538&gt;Input!$G$28,0,Input!$G$24*(1+Input!$G$26/100)^(DATEDIF(Input!$C$7,$B538,"Y")))</f>
        <v>0</v>
      </c>
      <c r="F538" s="69" t="n">
        <f aca="false">-1*($E538*(Input!$C$11/100))</f>
        <v>-0</v>
      </c>
      <c r="G538" s="69" t="n">
        <f aca="false">-1*($E538*(Input!$C$12/100))</f>
        <v>-0</v>
      </c>
      <c r="H538" s="69" t="n">
        <f aca="false">IF($B538&gt;Input!$G$28,2*(Input!$G$27*(1+Input!$C$14/100)^(DATEDIF(Input!$C$7,$B538,"Y"))),(Input!$G$27*(1+Input!$C$14/100)^(DATEDIF(Input!$C$7,$B538,"Y"))))</f>
        <v>-1104.20455181296</v>
      </c>
      <c r="I538" s="69" t="n">
        <f aca="false">IF($B538&gt;Input!$G$28,0,IF($E538*(Input!$G$32/100)&gt;(Input!$C$13/12),-1*(Input!$C$13/12),-1*$E538*(Input!$G$32/100)))</f>
        <v>0</v>
      </c>
      <c r="J538" s="69" t="n">
        <f aca="false">IF($B538&gt;Input!$G$28,0,(-1)*($E538+$H538+$I538)*(Input!$C$9/100))</f>
        <v>0</v>
      </c>
      <c r="K538" s="69" t="n">
        <f aca="false">IF($B538&gt;Input!$G$28,0,(-1)*($E538+$H538+$I538)*(Input!$C$10/100))</f>
        <v>0</v>
      </c>
      <c r="L538" s="69" t="n">
        <f aca="false">$E538+$F538+$G538+$H538+$I538+$J538+$K538</f>
        <v>-1104.20455181296</v>
      </c>
    </row>
    <row r="539" customFormat="false" ht="12.8" hidden="false" customHeight="false" outlineLevel="0" collapsed="false">
      <c r="A539" s="67" t="n">
        <v>535</v>
      </c>
      <c r="B539" s="68" t="n">
        <f aca="false">EOMONTH(Input!$C$7,A539)</f>
        <v>59202</v>
      </c>
      <c r="C539" s="67" t="n">
        <f aca="false">DATEDIF(Input!$G$23,$B539,"Y")</f>
        <v>83</v>
      </c>
      <c r="E539" s="69" t="n">
        <f aca="false">IF($B539&gt;Input!$G$28,0,Input!$G$24*(1+Input!$G$26/100)^(DATEDIF(Input!$C$7,$B539,"Y")))</f>
        <v>0</v>
      </c>
      <c r="F539" s="69" t="n">
        <f aca="false">-1*($E539*(Input!$C$11/100))</f>
        <v>-0</v>
      </c>
      <c r="G539" s="69" t="n">
        <f aca="false">-1*($E539*(Input!$C$12/100))</f>
        <v>-0</v>
      </c>
      <c r="H539" s="69" t="n">
        <f aca="false">IF($B539&gt;Input!$G$28,2*(Input!$G$27*(1+Input!$C$14/100)^(DATEDIF(Input!$C$7,$B539,"Y"))),(Input!$G$27*(1+Input!$C$14/100)^(DATEDIF(Input!$C$7,$B539,"Y"))))</f>
        <v>-1104.20455181296</v>
      </c>
      <c r="I539" s="69" t="n">
        <f aca="false">IF($B539&gt;Input!$G$28,0,IF($E539*(Input!$G$32/100)&gt;(Input!$C$13/12),-1*(Input!$C$13/12),-1*$E539*(Input!$G$32/100)))</f>
        <v>0</v>
      </c>
      <c r="J539" s="69" t="n">
        <f aca="false">IF($B539&gt;Input!$G$28,0,(-1)*($E539+$H539+$I539)*(Input!$C$9/100))</f>
        <v>0</v>
      </c>
      <c r="K539" s="69" t="n">
        <f aca="false">IF($B539&gt;Input!$G$28,0,(-1)*($E539+$H539+$I539)*(Input!$C$10/100))</f>
        <v>0</v>
      </c>
      <c r="L539" s="69" t="n">
        <f aca="false">$E539+$F539+$G539+$H539+$I539+$J539+$K539</f>
        <v>-1104.20455181296</v>
      </c>
    </row>
    <row r="540" customFormat="false" ht="12.8" hidden="false" customHeight="false" outlineLevel="0" collapsed="false">
      <c r="A540" s="67" t="n">
        <v>536</v>
      </c>
      <c r="B540" s="68" t="n">
        <f aca="false">EOMONTH(Input!$C$7,A540)</f>
        <v>59230</v>
      </c>
      <c r="C540" s="67" t="n">
        <f aca="false">DATEDIF(Input!$G$23,$B540,"Y")</f>
        <v>83</v>
      </c>
      <c r="E540" s="69" t="n">
        <f aca="false">IF($B540&gt;Input!$G$28,0,Input!$G$24*(1+Input!$G$26/100)^(DATEDIF(Input!$C$7,$B540,"Y")))</f>
        <v>0</v>
      </c>
      <c r="F540" s="69" t="n">
        <f aca="false">-1*($E540*(Input!$C$11/100))</f>
        <v>-0</v>
      </c>
      <c r="G540" s="69" t="n">
        <f aca="false">-1*($E540*(Input!$C$12/100))</f>
        <v>-0</v>
      </c>
      <c r="H540" s="69" t="n">
        <f aca="false">IF($B540&gt;Input!$G$28,2*(Input!$G$27*(1+Input!$C$14/100)^(DATEDIF(Input!$C$7,$B540,"Y"))),(Input!$G$27*(1+Input!$C$14/100)^(DATEDIF(Input!$C$7,$B540,"Y"))))</f>
        <v>-1104.20455181296</v>
      </c>
      <c r="I540" s="69" t="n">
        <f aca="false">IF($B540&gt;Input!$G$28,0,IF($E540*(Input!$G$32/100)&gt;(Input!$C$13/12),-1*(Input!$C$13/12),-1*$E540*(Input!$G$32/100)))</f>
        <v>0</v>
      </c>
      <c r="J540" s="69" t="n">
        <f aca="false">IF($B540&gt;Input!$G$28,0,(-1)*($E540+$H540+$I540)*(Input!$C$9/100))</f>
        <v>0</v>
      </c>
      <c r="K540" s="69" t="n">
        <f aca="false">IF($B540&gt;Input!$G$28,0,(-1)*($E540+$H540+$I540)*(Input!$C$10/100))</f>
        <v>0</v>
      </c>
      <c r="L540" s="69" t="n">
        <f aca="false">$E540+$F540+$G540+$H540+$I540+$J540+$K540</f>
        <v>-1104.20455181296</v>
      </c>
    </row>
    <row r="541" customFormat="false" ht="12.8" hidden="false" customHeight="false" outlineLevel="0" collapsed="false">
      <c r="A541" s="67" t="n">
        <v>537</v>
      </c>
      <c r="B541" s="68" t="n">
        <f aca="false">EOMONTH(Input!$C$7,A541)</f>
        <v>59261</v>
      </c>
      <c r="C541" s="67" t="n">
        <f aca="false">DATEDIF(Input!$G$23,$B541,"Y")</f>
        <v>83</v>
      </c>
      <c r="E541" s="69" t="n">
        <f aca="false">IF($B541&gt;Input!$G$28,0,Input!$G$24*(1+Input!$G$26/100)^(DATEDIF(Input!$C$7,$B541,"Y")))</f>
        <v>0</v>
      </c>
      <c r="F541" s="69" t="n">
        <f aca="false">-1*($E541*(Input!$C$11/100))</f>
        <v>-0</v>
      </c>
      <c r="G541" s="69" t="n">
        <f aca="false">-1*($E541*(Input!$C$12/100))</f>
        <v>-0</v>
      </c>
      <c r="H541" s="69" t="n">
        <f aca="false">IF($B541&gt;Input!$G$28,2*(Input!$G$27*(1+Input!$C$14/100)^(DATEDIF(Input!$C$7,$B541,"Y"))),(Input!$G$27*(1+Input!$C$14/100)^(DATEDIF(Input!$C$7,$B541,"Y"))))</f>
        <v>-1104.20455181296</v>
      </c>
      <c r="I541" s="69" t="n">
        <f aca="false">IF($B541&gt;Input!$G$28,0,IF($E541*(Input!$G$32/100)&gt;(Input!$C$13/12),-1*(Input!$C$13/12),-1*$E541*(Input!$G$32/100)))</f>
        <v>0</v>
      </c>
      <c r="J541" s="69" t="n">
        <f aca="false">IF($B541&gt;Input!$G$28,0,(-1)*($E541+$H541+$I541)*(Input!$C$9/100))</f>
        <v>0</v>
      </c>
      <c r="K541" s="69" t="n">
        <f aca="false">IF($B541&gt;Input!$G$28,0,(-1)*($E541+$H541+$I541)*(Input!$C$10/100))</f>
        <v>0</v>
      </c>
      <c r="L541" s="69" t="n">
        <f aca="false">$E541+$F541+$G541+$H541+$I541+$J541+$K541</f>
        <v>-1104.20455181296</v>
      </c>
    </row>
    <row r="542" customFormat="false" ht="12.8" hidden="false" customHeight="false" outlineLevel="0" collapsed="false">
      <c r="A542" s="67" t="n">
        <v>538</v>
      </c>
      <c r="B542" s="68" t="n">
        <f aca="false">EOMONTH(Input!$C$7,A542)</f>
        <v>59291</v>
      </c>
      <c r="C542" s="67" t="n">
        <f aca="false">DATEDIF(Input!$G$23,$B542,"Y")</f>
        <v>83</v>
      </c>
      <c r="E542" s="69" t="n">
        <f aca="false">IF($B542&gt;Input!$G$28,0,Input!$G$24*(1+Input!$G$26/100)^(DATEDIF(Input!$C$7,$B542,"Y")))</f>
        <v>0</v>
      </c>
      <c r="F542" s="69" t="n">
        <f aca="false">-1*($E542*(Input!$C$11/100))</f>
        <v>-0</v>
      </c>
      <c r="G542" s="69" t="n">
        <f aca="false">-1*($E542*(Input!$C$12/100))</f>
        <v>-0</v>
      </c>
      <c r="H542" s="69" t="n">
        <f aca="false">IF($B542&gt;Input!$G$28,2*(Input!$G$27*(1+Input!$C$14/100)^(DATEDIF(Input!$C$7,$B542,"Y"))),(Input!$G$27*(1+Input!$C$14/100)^(DATEDIF(Input!$C$7,$B542,"Y"))))</f>
        <v>-1104.20455181296</v>
      </c>
      <c r="I542" s="69" t="n">
        <f aca="false">IF($B542&gt;Input!$G$28,0,IF($E542*(Input!$G$32/100)&gt;(Input!$C$13/12),-1*(Input!$C$13/12),-1*$E542*(Input!$G$32/100)))</f>
        <v>0</v>
      </c>
      <c r="J542" s="69" t="n">
        <f aca="false">IF($B542&gt;Input!$G$28,0,(-1)*($E542+$H542+$I542)*(Input!$C$9/100))</f>
        <v>0</v>
      </c>
      <c r="K542" s="69" t="n">
        <f aca="false">IF($B542&gt;Input!$G$28,0,(-1)*($E542+$H542+$I542)*(Input!$C$10/100))</f>
        <v>0</v>
      </c>
      <c r="L542" s="69" t="n">
        <f aca="false">$E542+$F542+$G542+$H542+$I542+$J542+$K542</f>
        <v>-1104.20455181296</v>
      </c>
    </row>
    <row r="543" customFormat="false" ht="12.8" hidden="false" customHeight="false" outlineLevel="0" collapsed="false">
      <c r="A543" s="67" t="n">
        <v>539</v>
      </c>
      <c r="B543" s="68" t="n">
        <f aca="false">EOMONTH(Input!$C$7,A543)</f>
        <v>59322</v>
      </c>
      <c r="C543" s="67" t="n">
        <f aca="false">DATEDIF(Input!$G$23,$B543,"Y")</f>
        <v>83</v>
      </c>
      <c r="E543" s="69" t="n">
        <f aca="false">IF($B543&gt;Input!$G$28,0,Input!$G$24*(1+Input!$G$26/100)^(DATEDIF(Input!$C$7,$B543,"Y")))</f>
        <v>0</v>
      </c>
      <c r="F543" s="69" t="n">
        <f aca="false">-1*($E543*(Input!$C$11/100))</f>
        <v>-0</v>
      </c>
      <c r="G543" s="69" t="n">
        <f aca="false">-1*($E543*(Input!$C$12/100))</f>
        <v>-0</v>
      </c>
      <c r="H543" s="69" t="n">
        <f aca="false">IF($B543&gt;Input!$G$28,2*(Input!$G$27*(1+Input!$C$14/100)^(DATEDIF(Input!$C$7,$B543,"Y"))),(Input!$G$27*(1+Input!$C$14/100)^(DATEDIF(Input!$C$7,$B543,"Y"))))</f>
        <v>-1104.20455181296</v>
      </c>
      <c r="I543" s="69" t="n">
        <f aca="false">IF($B543&gt;Input!$G$28,0,IF($E543*(Input!$G$32/100)&gt;(Input!$C$13/12),-1*(Input!$C$13/12),-1*$E543*(Input!$G$32/100)))</f>
        <v>0</v>
      </c>
      <c r="J543" s="69" t="n">
        <f aca="false">IF($B543&gt;Input!$G$28,0,(-1)*($E543+$H543+$I543)*(Input!$C$9/100))</f>
        <v>0</v>
      </c>
      <c r="K543" s="69" t="n">
        <f aca="false">IF($B543&gt;Input!$G$28,0,(-1)*($E543+$H543+$I543)*(Input!$C$10/100))</f>
        <v>0</v>
      </c>
      <c r="L543" s="69" t="n">
        <f aca="false">$E543+$F543+$G543+$H543+$I543+$J543+$K543</f>
        <v>-1104.20455181296</v>
      </c>
    </row>
    <row r="544" customFormat="false" ht="12.8" hidden="false" customHeight="false" outlineLevel="0" collapsed="false">
      <c r="A544" s="67" t="n">
        <v>540</v>
      </c>
      <c r="B544" s="68" t="n">
        <f aca="false">EOMONTH(Input!$C$7,A544)</f>
        <v>59352</v>
      </c>
      <c r="C544" s="67" t="n">
        <f aca="false">DATEDIF(Input!$G$23,$B544,"Y")</f>
        <v>83</v>
      </c>
      <c r="E544" s="69" t="n">
        <f aca="false">IF($B544&gt;Input!$G$28,0,Input!$G$24*(1+Input!$G$26/100)^(DATEDIF(Input!$C$7,$B544,"Y")))</f>
        <v>0</v>
      </c>
      <c r="F544" s="69" t="n">
        <f aca="false">-1*($E544*(Input!$C$11/100))</f>
        <v>-0</v>
      </c>
      <c r="G544" s="69" t="n">
        <f aca="false">-1*($E544*(Input!$C$12/100))</f>
        <v>-0</v>
      </c>
      <c r="H544" s="69" t="n">
        <f aca="false">IF($B544&gt;Input!$G$28,2*(Input!$G$27*(1+Input!$C$14/100)^(DATEDIF(Input!$C$7,$B544,"Y"))),(Input!$G$27*(1+Input!$C$14/100)^(DATEDIF(Input!$C$7,$B544,"Y"))))</f>
        <v>-1126.28864284922</v>
      </c>
      <c r="I544" s="69" t="n">
        <f aca="false">IF($B544&gt;Input!$G$28,0,IF($E544*(Input!$G$32/100)&gt;(Input!$C$13/12),-1*(Input!$C$13/12),-1*$E544*(Input!$G$32/100)))</f>
        <v>0</v>
      </c>
      <c r="J544" s="69" t="n">
        <f aca="false">IF($B544&gt;Input!$G$28,0,(-1)*($E544+$H544+$I544)*(Input!$C$9/100))</f>
        <v>0</v>
      </c>
      <c r="K544" s="69" t="n">
        <f aca="false">IF($B544&gt;Input!$G$28,0,(-1)*($E544+$H544+$I544)*(Input!$C$10/100))</f>
        <v>0</v>
      </c>
      <c r="L544" s="69" t="n">
        <f aca="false">$E544+$F544+$G544+$H544+$I544+$J544+$K544</f>
        <v>-1126.28864284922</v>
      </c>
    </row>
    <row r="545" customFormat="false" ht="12.8" hidden="false" customHeight="false" outlineLevel="0" collapsed="false">
      <c r="A545" s="67" t="n">
        <v>541</v>
      </c>
      <c r="B545" s="68" t="n">
        <f aca="false">EOMONTH(Input!$C$7,A545)</f>
        <v>59383</v>
      </c>
      <c r="C545" s="67" t="n">
        <f aca="false">DATEDIF(Input!$G$23,$B545,"Y")</f>
        <v>83</v>
      </c>
      <c r="E545" s="69" t="n">
        <f aca="false">IF($B545&gt;Input!$G$28,0,Input!$G$24*(1+Input!$G$26/100)^(DATEDIF(Input!$C$7,$B545,"Y")))</f>
        <v>0</v>
      </c>
      <c r="F545" s="69" t="n">
        <f aca="false">-1*($E545*(Input!$C$11/100))</f>
        <v>-0</v>
      </c>
      <c r="G545" s="69" t="n">
        <f aca="false">-1*($E545*(Input!$C$12/100))</f>
        <v>-0</v>
      </c>
      <c r="H545" s="69" t="n">
        <f aca="false">IF($B545&gt;Input!$G$28,2*(Input!$G$27*(1+Input!$C$14/100)^(DATEDIF(Input!$C$7,$B545,"Y"))),(Input!$G$27*(1+Input!$C$14/100)^(DATEDIF(Input!$C$7,$B545,"Y"))))</f>
        <v>-1126.28864284922</v>
      </c>
      <c r="I545" s="69" t="n">
        <f aca="false">IF($B545&gt;Input!$G$28,0,IF($E545*(Input!$G$32/100)&gt;(Input!$C$13/12),-1*(Input!$C$13/12),-1*$E545*(Input!$G$32/100)))</f>
        <v>0</v>
      </c>
      <c r="J545" s="69" t="n">
        <f aca="false">IF($B545&gt;Input!$G$28,0,(-1)*($E545+$H545+$I545)*(Input!$C$9/100))</f>
        <v>0</v>
      </c>
      <c r="K545" s="69" t="n">
        <f aca="false">IF($B545&gt;Input!$G$28,0,(-1)*($E545+$H545+$I545)*(Input!$C$10/100))</f>
        <v>0</v>
      </c>
      <c r="L545" s="69" t="n">
        <f aca="false">$E545+$F545+$G545+$H545+$I545+$J545+$K545</f>
        <v>-1126.28864284922</v>
      </c>
    </row>
    <row r="546" customFormat="false" ht="12.8" hidden="false" customHeight="false" outlineLevel="0" collapsed="false">
      <c r="A546" s="67" t="n">
        <v>542</v>
      </c>
      <c r="B546" s="68" t="n">
        <f aca="false">EOMONTH(Input!$C$7,A546)</f>
        <v>59414</v>
      </c>
      <c r="C546" s="67" t="n">
        <f aca="false">DATEDIF(Input!$G$23,$B546,"Y")</f>
        <v>83</v>
      </c>
      <c r="E546" s="69" t="n">
        <f aca="false">IF($B546&gt;Input!$G$28,0,Input!$G$24*(1+Input!$G$26/100)^(DATEDIF(Input!$C$7,$B546,"Y")))</f>
        <v>0</v>
      </c>
      <c r="F546" s="69" t="n">
        <f aca="false">-1*($E546*(Input!$C$11/100))</f>
        <v>-0</v>
      </c>
      <c r="G546" s="69" t="n">
        <f aca="false">-1*($E546*(Input!$C$12/100))</f>
        <v>-0</v>
      </c>
      <c r="H546" s="69" t="n">
        <f aca="false">IF($B546&gt;Input!$G$28,2*(Input!$G$27*(1+Input!$C$14/100)^(DATEDIF(Input!$C$7,$B546,"Y"))),(Input!$G$27*(1+Input!$C$14/100)^(DATEDIF(Input!$C$7,$B546,"Y"))))</f>
        <v>-1126.28864284922</v>
      </c>
      <c r="I546" s="69" t="n">
        <f aca="false">IF($B546&gt;Input!$G$28,0,IF($E546*(Input!$G$32/100)&gt;(Input!$C$13/12),-1*(Input!$C$13/12),-1*$E546*(Input!$G$32/100)))</f>
        <v>0</v>
      </c>
      <c r="J546" s="69" t="n">
        <f aca="false">IF($B546&gt;Input!$G$28,0,(-1)*($E546+$H546+$I546)*(Input!$C$9/100))</f>
        <v>0</v>
      </c>
      <c r="K546" s="69" t="n">
        <f aca="false">IF($B546&gt;Input!$G$28,0,(-1)*($E546+$H546+$I546)*(Input!$C$10/100))</f>
        <v>0</v>
      </c>
      <c r="L546" s="69" t="n">
        <f aca="false">$E546+$F546+$G546+$H546+$I546+$J546+$K546</f>
        <v>-1126.28864284922</v>
      </c>
    </row>
    <row r="547" customFormat="false" ht="12.8" hidden="false" customHeight="false" outlineLevel="0" collapsed="false">
      <c r="A547" s="67" t="n">
        <v>543</v>
      </c>
      <c r="B547" s="68" t="n">
        <f aca="false">EOMONTH(Input!$C$7,A547)</f>
        <v>59444</v>
      </c>
      <c r="C547" s="67" t="n">
        <f aca="false">DATEDIF(Input!$G$23,$B547,"Y")</f>
        <v>83</v>
      </c>
      <c r="E547" s="69" t="n">
        <f aca="false">IF($B547&gt;Input!$G$28,0,Input!$G$24*(1+Input!$G$26/100)^(DATEDIF(Input!$C$7,$B547,"Y")))</f>
        <v>0</v>
      </c>
      <c r="F547" s="69" t="n">
        <f aca="false">-1*($E547*(Input!$C$11/100))</f>
        <v>-0</v>
      </c>
      <c r="G547" s="69" t="n">
        <f aca="false">-1*($E547*(Input!$C$12/100))</f>
        <v>-0</v>
      </c>
      <c r="H547" s="69" t="n">
        <f aca="false">IF($B547&gt;Input!$G$28,2*(Input!$G$27*(1+Input!$C$14/100)^(DATEDIF(Input!$C$7,$B547,"Y"))),(Input!$G$27*(1+Input!$C$14/100)^(DATEDIF(Input!$C$7,$B547,"Y"))))</f>
        <v>-1126.28864284922</v>
      </c>
      <c r="I547" s="69" t="n">
        <f aca="false">IF($B547&gt;Input!$G$28,0,IF($E547*(Input!$G$32/100)&gt;(Input!$C$13/12),-1*(Input!$C$13/12),-1*$E547*(Input!$G$32/100)))</f>
        <v>0</v>
      </c>
      <c r="J547" s="69" t="n">
        <f aca="false">IF($B547&gt;Input!$G$28,0,(-1)*($E547+$H547+$I547)*(Input!$C$9/100))</f>
        <v>0</v>
      </c>
      <c r="K547" s="69" t="n">
        <f aca="false">IF($B547&gt;Input!$G$28,0,(-1)*($E547+$H547+$I547)*(Input!$C$10/100))</f>
        <v>0</v>
      </c>
      <c r="L547" s="69" t="n">
        <f aca="false">$E547+$F547+$G547+$H547+$I547+$J547+$K547</f>
        <v>-1126.28864284922</v>
      </c>
    </row>
    <row r="548" customFormat="false" ht="12.8" hidden="false" customHeight="false" outlineLevel="0" collapsed="false">
      <c r="A548" s="67" t="n">
        <v>544</v>
      </c>
      <c r="B548" s="68" t="n">
        <f aca="false">EOMONTH(Input!$C$7,A548)</f>
        <v>59475</v>
      </c>
      <c r="C548" s="67" t="n">
        <f aca="false">DATEDIF(Input!$G$23,$B548,"Y")</f>
        <v>84</v>
      </c>
      <c r="E548" s="69" t="n">
        <f aca="false">IF($B548&gt;Input!$G$28,0,Input!$G$24*(1+Input!$G$26/100)^(DATEDIF(Input!$C$7,$B548,"Y")))</f>
        <v>0</v>
      </c>
      <c r="F548" s="69" t="n">
        <f aca="false">-1*($E548*(Input!$C$11/100))</f>
        <v>-0</v>
      </c>
      <c r="G548" s="69" t="n">
        <f aca="false">-1*($E548*(Input!$C$12/100))</f>
        <v>-0</v>
      </c>
      <c r="H548" s="69" t="n">
        <f aca="false">IF($B548&gt;Input!$G$28,2*(Input!$G$27*(1+Input!$C$14/100)^(DATEDIF(Input!$C$7,$B548,"Y"))),(Input!$G$27*(1+Input!$C$14/100)^(DATEDIF(Input!$C$7,$B548,"Y"))))</f>
        <v>-1126.28864284922</v>
      </c>
      <c r="I548" s="69" t="n">
        <f aca="false">IF($B548&gt;Input!$G$28,0,IF($E548*(Input!$G$32/100)&gt;(Input!$C$13/12),-1*(Input!$C$13/12),-1*$E548*(Input!$G$32/100)))</f>
        <v>0</v>
      </c>
      <c r="J548" s="69" t="n">
        <f aca="false">IF($B548&gt;Input!$G$28,0,(-1)*($E548+$H548+$I548)*(Input!$C$9/100))</f>
        <v>0</v>
      </c>
      <c r="K548" s="69" t="n">
        <f aca="false">IF($B548&gt;Input!$G$28,0,(-1)*($E548+$H548+$I548)*(Input!$C$10/100))</f>
        <v>0</v>
      </c>
      <c r="L548" s="69" t="n">
        <f aca="false">$E548+$F548+$G548+$H548+$I548+$J548+$K548</f>
        <v>-1126.28864284922</v>
      </c>
    </row>
    <row r="549" customFormat="false" ht="12.8" hidden="false" customHeight="false" outlineLevel="0" collapsed="false">
      <c r="A549" s="67" t="n">
        <v>545</v>
      </c>
      <c r="B549" s="68" t="n">
        <f aca="false">EOMONTH(Input!$C$7,A549)</f>
        <v>59505</v>
      </c>
      <c r="C549" s="67" t="n">
        <f aca="false">DATEDIF(Input!$G$23,$B549,"Y")</f>
        <v>84</v>
      </c>
      <c r="E549" s="69" t="n">
        <f aca="false">IF($B549&gt;Input!$G$28,0,Input!$G$24*(1+Input!$G$26/100)^(DATEDIF(Input!$C$7,$B549,"Y")))</f>
        <v>0</v>
      </c>
      <c r="F549" s="69" t="n">
        <f aca="false">-1*($E549*(Input!$C$11/100))</f>
        <v>-0</v>
      </c>
      <c r="G549" s="69" t="n">
        <f aca="false">-1*($E549*(Input!$C$12/100))</f>
        <v>-0</v>
      </c>
      <c r="H549" s="69" t="n">
        <f aca="false">IF($B549&gt;Input!$G$28,2*(Input!$G$27*(1+Input!$C$14/100)^(DATEDIF(Input!$C$7,$B549,"Y"))),(Input!$G$27*(1+Input!$C$14/100)^(DATEDIF(Input!$C$7,$B549,"Y"))))</f>
        <v>-1126.28864284922</v>
      </c>
      <c r="I549" s="69" t="n">
        <f aca="false">IF($B549&gt;Input!$G$28,0,IF($E549*(Input!$G$32/100)&gt;(Input!$C$13/12),-1*(Input!$C$13/12),-1*$E549*(Input!$G$32/100)))</f>
        <v>0</v>
      </c>
      <c r="J549" s="69" t="n">
        <f aca="false">IF($B549&gt;Input!$G$28,0,(-1)*($E549+$H549+$I549)*(Input!$C$9/100))</f>
        <v>0</v>
      </c>
      <c r="K549" s="69" t="n">
        <f aca="false">IF($B549&gt;Input!$G$28,0,(-1)*($E549+$H549+$I549)*(Input!$C$10/100))</f>
        <v>0</v>
      </c>
      <c r="L549" s="69" t="n">
        <f aca="false">$E549+$F549+$G549+$H549+$I549+$J549+$K549</f>
        <v>-1126.28864284922</v>
      </c>
    </row>
    <row r="550" customFormat="false" ht="12.8" hidden="false" customHeight="false" outlineLevel="0" collapsed="false">
      <c r="A550" s="67" t="n">
        <v>546</v>
      </c>
      <c r="B550" s="68" t="n">
        <f aca="false">EOMONTH(Input!$C$7,A550)</f>
        <v>59536</v>
      </c>
      <c r="C550" s="67" t="n">
        <f aca="false">DATEDIF(Input!$G$23,$B550,"Y")</f>
        <v>84</v>
      </c>
      <c r="E550" s="69" t="n">
        <f aca="false">IF($B550&gt;Input!$G$28,0,Input!$G$24*(1+Input!$G$26/100)^(DATEDIF(Input!$C$7,$B550,"Y")))</f>
        <v>0</v>
      </c>
      <c r="F550" s="69" t="n">
        <f aca="false">-1*($E550*(Input!$C$11/100))</f>
        <v>-0</v>
      </c>
      <c r="G550" s="69" t="n">
        <f aca="false">-1*($E550*(Input!$C$12/100))</f>
        <v>-0</v>
      </c>
      <c r="H550" s="69" t="n">
        <f aca="false">IF($B550&gt;Input!$G$28,2*(Input!$G$27*(1+Input!$C$14/100)^(DATEDIF(Input!$C$7,$B550,"Y"))),(Input!$G$27*(1+Input!$C$14/100)^(DATEDIF(Input!$C$7,$B550,"Y"))))</f>
        <v>-1126.28864284922</v>
      </c>
      <c r="I550" s="69" t="n">
        <f aca="false">IF($B550&gt;Input!$G$28,0,IF($E550*(Input!$G$32/100)&gt;(Input!$C$13/12),-1*(Input!$C$13/12),-1*$E550*(Input!$G$32/100)))</f>
        <v>0</v>
      </c>
      <c r="J550" s="69" t="n">
        <f aca="false">IF($B550&gt;Input!$G$28,0,(-1)*($E550+$H550+$I550)*(Input!$C$9/100))</f>
        <v>0</v>
      </c>
      <c r="K550" s="69" t="n">
        <f aca="false">IF($B550&gt;Input!$G$28,0,(-1)*($E550+$H550+$I550)*(Input!$C$10/100))</f>
        <v>0</v>
      </c>
      <c r="L550" s="69" t="n">
        <f aca="false">$E550+$F550+$G550+$H550+$I550+$J550+$K550</f>
        <v>-1126.28864284922</v>
      </c>
    </row>
    <row r="551" customFormat="false" ht="12.8" hidden="false" customHeight="false" outlineLevel="0" collapsed="false">
      <c r="A551" s="67" t="n">
        <v>547</v>
      </c>
      <c r="B551" s="68" t="n">
        <f aca="false">EOMONTH(Input!$C$7,A551)</f>
        <v>59567</v>
      </c>
      <c r="C551" s="67" t="n">
        <f aca="false">DATEDIF(Input!$G$23,$B551,"Y")</f>
        <v>84</v>
      </c>
      <c r="E551" s="69" t="n">
        <f aca="false">IF($B551&gt;Input!$G$28,0,Input!$G$24*(1+Input!$G$26/100)^(DATEDIF(Input!$C$7,$B551,"Y")))</f>
        <v>0</v>
      </c>
      <c r="F551" s="69" t="n">
        <f aca="false">-1*($E551*(Input!$C$11/100))</f>
        <v>-0</v>
      </c>
      <c r="G551" s="69" t="n">
        <f aca="false">-1*($E551*(Input!$C$12/100))</f>
        <v>-0</v>
      </c>
      <c r="H551" s="69" t="n">
        <f aca="false">IF($B551&gt;Input!$G$28,2*(Input!$G$27*(1+Input!$C$14/100)^(DATEDIF(Input!$C$7,$B551,"Y"))),(Input!$G$27*(1+Input!$C$14/100)^(DATEDIF(Input!$C$7,$B551,"Y"))))</f>
        <v>-1126.28864284922</v>
      </c>
      <c r="I551" s="69" t="n">
        <f aca="false">IF($B551&gt;Input!$G$28,0,IF($E551*(Input!$G$32/100)&gt;(Input!$C$13/12),-1*(Input!$C$13/12),-1*$E551*(Input!$G$32/100)))</f>
        <v>0</v>
      </c>
      <c r="J551" s="69" t="n">
        <f aca="false">IF($B551&gt;Input!$G$28,0,(-1)*($E551+$H551+$I551)*(Input!$C$9/100))</f>
        <v>0</v>
      </c>
      <c r="K551" s="69" t="n">
        <f aca="false">IF($B551&gt;Input!$G$28,0,(-1)*($E551+$H551+$I551)*(Input!$C$10/100))</f>
        <v>0</v>
      </c>
      <c r="L551" s="69" t="n">
        <f aca="false">$E551+$F551+$G551+$H551+$I551+$J551+$K551</f>
        <v>-1126.28864284922</v>
      </c>
    </row>
    <row r="552" customFormat="false" ht="12.8" hidden="false" customHeight="false" outlineLevel="0" collapsed="false">
      <c r="A552" s="67" t="n">
        <v>548</v>
      </c>
      <c r="B552" s="68" t="n">
        <f aca="false">EOMONTH(Input!$C$7,A552)</f>
        <v>59595</v>
      </c>
      <c r="C552" s="67" t="n">
        <f aca="false">DATEDIF(Input!$G$23,$B552,"Y")</f>
        <v>84</v>
      </c>
      <c r="E552" s="69" t="n">
        <f aca="false">IF($B552&gt;Input!$G$28,0,Input!$G$24*(1+Input!$G$26/100)^(DATEDIF(Input!$C$7,$B552,"Y")))</f>
        <v>0</v>
      </c>
      <c r="F552" s="69" t="n">
        <f aca="false">-1*($E552*(Input!$C$11/100))</f>
        <v>-0</v>
      </c>
      <c r="G552" s="69" t="n">
        <f aca="false">-1*($E552*(Input!$C$12/100))</f>
        <v>-0</v>
      </c>
      <c r="H552" s="69" t="n">
        <f aca="false">IF($B552&gt;Input!$G$28,2*(Input!$G$27*(1+Input!$C$14/100)^(DATEDIF(Input!$C$7,$B552,"Y"))),(Input!$G$27*(1+Input!$C$14/100)^(DATEDIF(Input!$C$7,$B552,"Y"))))</f>
        <v>-1126.28864284922</v>
      </c>
      <c r="I552" s="69" t="n">
        <f aca="false">IF($B552&gt;Input!$G$28,0,IF($E552*(Input!$G$32/100)&gt;(Input!$C$13/12),-1*(Input!$C$13/12),-1*$E552*(Input!$G$32/100)))</f>
        <v>0</v>
      </c>
      <c r="J552" s="69" t="n">
        <f aca="false">IF($B552&gt;Input!$G$28,0,(-1)*($E552+$H552+$I552)*(Input!$C$9/100))</f>
        <v>0</v>
      </c>
      <c r="K552" s="69" t="n">
        <f aca="false">IF($B552&gt;Input!$G$28,0,(-1)*($E552+$H552+$I552)*(Input!$C$10/100))</f>
        <v>0</v>
      </c>
      <c r="L552" s="69" t="n">
        <f aca="false">$E552+$F552+$G552+$H552+$I552+$J552+$K552</f>
        <v>-1126.28864284922</v>
      </c>
    </row>
    <row r="553" customFormat="false" ht="12.8" hidden="false" customHeight="false" outlineLevel="0" collapsed="false">
      <c r="A553" s="67" t="n">
        <v>549</v>
      </c>
      <c r="B553" s="68" t="n">
        <f aca="false">EOMONTH(Input!$C$7,A553)</f>
        <v>59626</v>
      </c>
      <c r="C553" s="67" t="n">
        <f aca="false">DATEDIF(Input!$G$23,$B553,"Y")</f>
        <v>84</v>
      </c>
      <c r="E553" s="69" t="n">
        <f aca="false">IF($B553&gt;Input!$G$28,0,Input!$G$24*(1+Input!$G$26/100)^(DATEDIF(Input!$C$7,$B553,"Y")))</f>
        <v>0</v>
      </c>
      <c r="F553" s="69" t="n">
        <f aca="false">-1*($E553*(Input!$C$11/100))</f>
        <v>-0</v>
      </c>
      <c r="G553" s="69" t="n">
        <f aca="false">-1*($E553*(Input!$C$12/100))</f>
        <v>-0</v>
      </c>
      <c r="H553" s="69" t="n">
        <f aca="false">IF($B553&gt;Input!$G$28,2*(Input!$G$27*(1+Input!$C$14/100)^(DATEDIF(Input!$C$7,$B553,"Y"))),(Input!$G$27*(1+Input!$C$14/100)^(DATEDIF(Input!$C$7,$B553,"Y"))))</f>
        <v>-1126.28864284922</v>
      </c>
      <c r="I553" s="69" t="n">
        <f aca="false">IF($B553&gt;Input!$G$28,0,IF($E553*(Input!$G$32/100)&gt;(Input!$C$13/12),-1*(Input!$C$13/12),-1*$E553*(Input!$G$32/100)))</f>
        <v>0</v>
      </c>
      <c r="J553" s="69" t="n">
        <f aca="false">IF($B553&gt;Input!$G$28,0,(-1)*($E553+$H553+$I553)*(Input!$C$9/100))</f>
        <v>0</v>
      </c>
      <c r="K553" s="69" t="n">
        <f aca="false">IF($B553&gt;Input!$G$28,0,(-1)*($E553+$H553+$I553)*(Input!$C$10/100))</f>
        <v>0</v>
      </c>
      <c r="L553" s="69" t="n">
        <f aca="false">$E553+$F553+$G553+$H553+$I553+$J553+$K553</f>
        <v>-1126.28864284922</v>
      </c>
    </row>
    <row r="554" customFormat="false" ht="12.8" hidden="false" customHeight="false" outlineLevel="0" collapsed="false">
      <c r="A554" s="67" t="n">
        <v>550</v>
      </c>
      <c r="B554" s="68" t="n">
        <f aca="false">EOMONTH(Input!$C$7,A554)</f>
        <v>59656</v>
      </c>
      <c r="C554" s="67" t="n">
        <f aca="false">DATEDIF(Input!$G$23,$B554,"Y")</f>
        <v>84</v>
      </c>
      <c r="E554" s="69" t="n">
        <f aca="false">IF($B554&gt;Input!$G$28,0,Input!$G$24*(1+Input!$G$26/100)^(DATEDIF(Input!$C$7,$B554,"Y")))</f>
        <v>0</v>
      </c>
      <c r="F554" s="69" t="n">
        <f aca="false">-1*($E554*(Input!$C$11/100))</f>
        <v>-0</v>
      </c>
      <c r="G554" s="69" t="n">
        <f aca="false">-1*($E554*(Input!$C$12/100))</f>
        <v>-0</v>
      </c>
      <c r="H554" s="69" t="n">
        <f aca="false">IF($B554&gt;Input!$G$28,2*(Input!$G$27*(1+Input!$C$14/100)^(DATEDIF(Input!$C$7,$B554,"Y"))),(Input!$G$27*(1+Input!$C$14/100)^(DATEDIF(Input!$C$7,$B554,"Y"))))</f>
        <v>-1126.28864284922</v>
      </c>
      <c r="I554" s="69" t="n">
        <f aca="false">IF($B554&gt;Input!$G$28,0,IF($E554*(Input!$G$32/100)&gt;(Input!$C$13/12),-1*(Input!$C$13/12),-1*$E554*(Input!$G$32/100)))</f>
        <v>0</v>
      </c>
      <c r="J554" s="69" t="n">
        <f aca="false">IF($B554&gt;Input!$G$28,0,(-1)*($E554+$H554+$I554)*(Input!$C$9/100))</f>
        <v>0</v>
      </c>
      <c r="K554" s="69" t="n">
        <f aca="false">IF($B554&gt;Input!$G$28,0,(-1)*($E554+$H554+$I554)*(Input!$C$10/100))</f>
        <v>0</v>
      </c>
      <c r="L554" s="69" t="n">
        <f aca="false">$E554+$F554+$G554+$H554+$I554+$J554+$K554</f>
        <v>-1126.28864284922</v>
      </c>
    </row>
    <row r="555" customFormat="false" ht="12.8" hidden="false" customHeight="false" outlineLevel="0" collapsed="false">
      <c r="A555" s="67" t="n">
        <v>551</v>
      </c>
      <c r="B555" s="68" t="n">
        <f aca="false">EOMONTH(Input!$C$7,A555)</f>
        <v>59687</v>
      </c>
      <c r="C555" s="67" t="n">
        <f aca="false">DATEDIF(Input!$G$23,$B555,"Y")</f>
        <v>84</v>
      </c>
      <c r="E555" s="69" t="n">
        <f aca="false">IF($B555&gt;Input!$G$28,0,Input!$G$24*(1+Input!$G$26/100)^(DATEDIF(Input!$C$7,$B555,"Y")))</f>
        <v>0</v>
      </c>
      <c r="F555" s="69" t="n">
        <f aca="false">-1*($E555*(Input!$C$11/100))</f>
        <v>-0</v>
      </c>
      <c r="G555" s="69" t="n">
        <f aca="false">-1*($E555*(Input!$C$12/100))</f>
        <v>-0</v>
      </c>
      <c r="H555" s="69" t="n">
        <f aca="false">IF($B555&gt;Input!$G$28,2*(Input!$G$27*(1+Input!$C$14/100)^(DATEDIF(Input!$C$7,$B555,"Y"))),(Input!$G$27*(1+Input!$C$14/100)^(DATEDIF(Input!$C$7,$B555,"Y"))))</f>
        <v>-1126.28864284922</v>
      </c>
      <c r="I555" s="69" t="n">
        <f aca="false">IF($B555&gt;Input!$G$28,0,IF($E555*(Input!$G$32/100)&gt;(Input!$C$13/12),-1*(Input!$C$13/12),-1*$E555*(Input!$G$32/100)))</f>
        <v>0</v>
      </c>
      <c r="J555" s="69" t="n">
        <f aca="false">IF($B555&gt;Input!$G$28,0,(-1)*($E555+$H555+$I555)*(Input!$C$9/100))</f>
        <v>0</v>
      </c>
      <c r="K555" s="69" t="n">
        <f aca="false">IF($B555&gt;Input!$G$28,0,(-1)*($E555+$H555+$I555)*(Input!$C$10/100))</f>
        <v>0</v>
      </c>
      <c r="L555" s="69" t="n">
        <f aca="false">$E555+$F555+$G555+$H555+$I555+$J555+$K555</f>
        <v>-1126.28864284922</v>
      </c>
    </row>
    <row r="556" customFormat="false" ht="12.8" hidden="false" customHeight="false" outlineLevel="0" collapsed="false">
      <c r="A556" s="67" t="n">
        <v>552</v>
      </c>
      <c r="B556" s="68" t="n">
        <f aca="false">EOMONTH(Input!$C$7,A556)</f>
        <v>59717</v>
      </c>
      <c r="C556" s="67" t="n">
        <f aca="false">DATEDIF(Input!$G$23,$B556,"Y")</f>
        <v>84</v>
      </c>
      <c r="E556" s="69" t="n">
        <f aca="false">IF($B556&gt;Input!$G$28,0,Input!$G$24*(1+Input!$G$26/100)^(DATEDIF(Input!$C$7,$B556,"Y")))</f>
        <v>0</v>
      </c>
      <c r="F556" s="69" t="n">
        <f aca="false">-1*($E556*(Input!$C$11/100))</f>
        <v>-0</v>
      </c>
      <c r="G556" s="69" t="n">
        <f aca="false">-1*($E556*(Input!$C$12/100))</f>
        <v>-0</v>
      </c>
      <c r="H556" s="69" t="n">
        <f aca="false">IF($B556&gt;Input!$G$28,2*(Input!$G$27*(1+Input!$C$14/100)^(DATEDIF(Input!$C$7,$B556,"Y"))),(Input!$G$27*(1+Input!$C$14/100)^(DATEDIF(Input!$C$7,$B556,"Y"))))</f>
        <v>-1148.81441570621</v>
      </c>
      <c r="I556" s="69" t="n">
        <f aca="false">IF($B556&gt;Input!$G$28,0,IF($E556*(Input!$G$32/100)&gt;(Input!$C$13/12),-1*(Input!$C$13/12),-1*$E556*(Input!$G$32/100)))</f>
        <v>0</v>
      </c>
      <c r="J556" s="69" t="n">
        <f aca="false">IF($B556&gt;Input!$G$28,0,(-1)*($E556+$H556+$I556)*(Input!$C$9/100))</f>
        <v>0</v>
      </c>
      <c r="K556" s="69" t="n">
        <f aca="false">IF($B556&gt;Input!$G$28,0,(-1)*($E556+$H556+$I556)*(Input!$C$10/100))</f>
        <v>0</v>
      </c>
      <c r="L556" s="69" t="n">
        <f aca="false">$E556+$F556+$G556+$H556+$I556+$J556+$K556</f>
        <v>-1148.81441570621</v>
      </c>
    </row>
    <row r="557" customFormat="false" ht="12.8" hidden="false" customHeight="false" outlineLevel="0" collapsed="false">
      <c r="A557" s="67" t="n">
        <v>553</v>
      </c>
      <c r="B557" s="68" t="n">
        <f aca="false">EOMONTH(Input!$C$7,A557)</f>
        <v>59748</v>
      </c>
      <c r="C557" s="67" t="n">
        <f aca="false">DATEDIF(Input!$G$23,$B557,"Y")</f>
        <v>84</v>
      </c>
      <c r="E557" s="69" t="n">
        <f aca="false">IF($B557&gt;Input!$G$28,0,Input!$G$24*(1+Input!$G$26/100)^(DATEDIF(Input!$C$7,$B557,"Y")))</f>
        <v>0</v>
      </c>
      <c r="F557" s="69" t="n">
        <f aca="false">-1*($E557*(Input!$C$11/100))</f>
        <v>-0</v>
      </c>
      <c r="G557" s="69" t="n">
        <f aca="false">-1*($E557*(Input!$C$12/100))</f>
        <v>-0</v>
      </c>
      <c r="H557" s="69" t="n">
        <f aca="false">IF($B557&gt;Input!$G$28,2*(Input!$G$27*(1+Input!$C$14/100)^(DATEDIF(Input!$C$7,$B557,"Y"))),(Input!$G$27*(1+Input!$C$14/100)^(DATEDIF(Input!$C$7,$B557,"Y"))))</f>
        <v>-1148.81441570621</v>
      </c>
      <c r="I557" s="69" t="n">
        <f aca="false">IF($B557&gt;Input!$G$28,0,IF($E557*(Input!$G$32/100)&gt;(Input!$C$13/12),-1*(Input!$C$13/12),-1*$E557*(Input!$G$32/100)))</f>
        <v>0</v>
      </c>
      <c r="J557" s="69" t="n">
        <f aca="false">IF($B557&gt;Input!$G$28,0,(-1)*($E557+$H557+$I557)*(Input!$C$9/100))</f>
        <v>0</v>
      </c>
      <c r="K557" s="69" t="n">
        <f aca="false">IF($B557&gt;Input!$G$28,0,(-1)*($E557+$H557+$I557)*(Input!$C$10/100))</f>
        <v>0</v>
      </c>
      <c r="L557" s="69" t="n">
        <f aca="false">$E557+$F557+$G557+$H557+$I557+$J557+$K557</f>
        <v>-1148.81441570621</v>
      </c>
    </row>
    <row r="558" customFormat="false" ht="12.8" hidden="false" customHeight="false" outlineLevel="0" collapsed="false">
      <c r="A558" s="67" t="n">
        <v>554</v>
      </c>
      <c r="B558" s="68" t="n">
        <f aca="false">EOMONTH(Input!$C$7,A558)</f>
        <v>59779</v>
      </c>
      <c r="C558" s="67" t="n">
        <f aca="false">DATEDIF(Input!$G$23,$B558,"Y")</f>
        <v>84</v>
      </c>
      <c r="E558" s="69" t="n">
        <f aca="false">IF($B558&gt;Input!$G$28,0,Input!$G$24*(1+Input!$G$26/100)^(DATEDIF(Input!$C$7,$B558,"Y")))</f>
        <v>0</v>
      </c>
      <c r="F558" s="69" t="n">
        <f aca="false">-1*($E558*(Input!$C$11/100))</f>
        <v>-0</v>
      </c>
      <c r="G558" s="69" t="n">
        <f aca="false">-1*($E558*(Input!$C$12/100))</f>
        <v>-0</v>
      </c>
      <c r="H558" s="69" t="n">
        <f aca="false">IF($B558&gt;Input!$G$28,2*(Input!$G$27*(1+Input!$C$14/100)^(DATEDIF(Input!$C$7,$B558,"Y"))),(Input!$G$27*(1+Input!$C$14/100)^(DATEDIF(Input!$C$7,$B558,"Y"))))</f>
        <v>-1148.81441570621</v>
      </c>
      <c r="I558" s="69" t="n">
        <f aca="false">IF($B558&gt;Input!$G$28,0,IF($E558*(Input!$G$32/100)&gt;(Input!$C$13/12),-1*(Input!$C$13/12),-1*$E558*(Input!$G$32/100)))</f>
        <v>0</v>
      </c>
      <c r="J558" s="69" t="n">
        <f aca="false">IF($B558&gt;Input!$G$28,0,(-1)*($E558+$H558+$I558)*(Input!$C$9/100))</f>
        <v>0</v>
      </c>
      <c r="K558" s="69" t="n">
        <f aca="false">IF($B558&gt;Input!$G$28,0,(-1)*($E558+$H558+$I558)*(Input!$C$10/100))</f>
        <v>0</v>
      </c>
      <c r="L558" s="69" t="n">
        <f aca="false">$E558+$F558+$G558+$H558+$I558+$J558+$K558</f>
        <v>-1148.81441570621</v>
      </c>
    </row>
    <row r="559" customFormat="false" ht="12.8" hidden="false" customHeight="false" outlineLevel="0" collapsed="false">
      <c r="A559" s="67" t="n">
        <v>555</v>
      </c>
      <c r="B559" s="68" t="n">
        <f aca="false">EOMONTH(Input!$C$7,A559)</f>
        <v>59809</v>
      </c>
      <c r="C559" s="67" t="n">
        <f aca="false">DATEDIF(Input!$G$23,$B559,"Y")</f>
        <v>84</v>
      </c>
      <c r="E559" s="69" t="n">
        <f aca="false">IF($B559&gt;Input!$G$28,0,Input!$G$24*(1+Input!$G$26/100)^(DATEDIF(Input!$C$7,$B559,"Y")))</f>
        <v>0</v>
      </c>
      <c r="F559" s="69" t="n">
        <f aca="false">-1*($E559*(Input!$C$11/100))</f>
        <v>-0</v>
      </c>
      <c r="G559" s="69" t="n">
        <f aca="false">-1*($E559*(Input!$C$12/100))</f>
        <v>-0</v>
      </c>
      <c r="H559" s="69" t="n">
        <f aca="false">IF($B559&gt;Input!$G$28,2*(Input!$G$27*(1+Input!$C$14/100)^(DATEDIF(Input!$C$7,$B559,"Y"))),(Input!$G$27*(1+Input!$C$14/100)^(DATEDIF(Input!$C$7,$B559,"Y"))))</f>
        <v>-1148.81441570621</v>
      </c>
      <c r="I559" s="69" t="n">
        <f aca="false">IF($B559&gt;Input!$G$28,0,IF($E559*(Input!$G$32/100)&gt;(Input!$C$13/12),-1*(Input!$C$13/12),-1*$E559*(Input!$G$32/100)))</f>
        <v>0</v>
      </c>
      <c r="J559" s="69" t="n">
        <f aca="false">IF($B559&gt;Input!$G$28,0,(-1)*($E559+$H559+$I559)*(Input!$C$9/100))</f>
        <v>0</v>
      </c>
      <c r="K559" s="69" t="n">
        <f aca="false">IF($B559&gt;Input!$G$28,0,(-1)*($E559+$H559+$I559)*(Input!$C$10/100))</f>
        <v>0</v>
      </c>
      <c r="L559" s="69" t="n">
        <f aca="false">$E559+$F559+$G559+$H559+$I559+$J559+$K559</f>
        <v>-1148.81441570621</v>
      </c>
    </row>
    <row r="560" customFormat="false" ht="12.8" hidden="false" customHeight="false" outlineLevel="0" collapsed="false">
      <c r="A560" s="67" t="n">
        <v>556</v>
      </c>
      <c r="B560" s="68" t="n">
        <f aca="false">EOMONTH(Input!$C$7,A560)</f>
        <v>59840</v>
      </c>
      <c r="C560" s="67" t="n">
        <f aca="false">DATEDIF(Input!$G$23,$B560,"Y")</f>
        <v>85</v>
      </c>
      <c r="E560" s="69" t="n">
        <f aca="false">IF($B560&gt;Input!$G$28,0,Input!$G$24*(1+Input!$G$26/100)^(DATEDIF(Input!$C$7,$B560,"Y")))</f>
        <v>0</v>
      </c>
      <c r="F560" s="69" t="n">
        <f aca="false">-1*($E560*(Input!$C$11/100))</f>
        <v>-0</v>
      </c>
      <c r="G560" s="69" t="n">
        <f aca="false">-1*($E560*(Input!$C$12/100))</f>
        <v>-0</v>
      </c>
      <c r="H560" s="69" t="n">
        <f aca="false">IF($B560&gt;Input!$G$28,2*(Input!$G$27*(1+Input!$C$14/100)^(DATEDIF(Input!$C$7,$B560,"Y"))),(Input!$G$27*(1+Input!$C$14/100)^(DATEDIF(Input!$C$7,$B560,"Y"))))</f>
        <v>-1148.81441570621</v>
      </c>
      <c r="I560" s="69" t="n">
        <f aca="false">IF($B560&gt;Input!$G$28,0,IF($E560*(Input!$G$32/100)&gt;(Input!$C$13/12),-1*(Input!$C$13/12),-1*$E560*(Input!$G$32/100)))</f>
        <v>0</v>
      </c>
      <c r="J560" s="69" t="n">
        <f aca="false">IF($B560&gt;Input!$G$28,0,(-1)*($E560+$H560+$I560)*(Input!$C$9/100))</f>
        <v>0</v>
      </c>
      <c r="K560" s="69" t="n">
        <f aca="false">IF($B560&gt;Input!$G$28,0,(-1)*($E560+$H560+$I560)*(Input!$C$10/100))</f>
        <v>0</v>
      </c>
      <c r="L560" s="69" t="n">
        <f aca="false">$E560+$F560+$G560+$H560+$I560+$J560+$K560</f>
        <v>-1148.81441570621</v>
      </c>
    </row>
    <row r="561" customFormat="false" ht="12.8" hidden="false" customHeight="false" outlineLevel="0" collapsed="false">
      <c r="A561" s="67" t="n">
        <v>557</v>
      </c>
      <c r="B561" s="68" t="n">
        <f aca="false">EOMONTH(Input!$C$7,A561)</f>
        <v>59870</v>
      </c>
      <c r="C561" s="67" t="n">
        <f aca="false">DATEDIF(Input!$G$23,$B561,"Y")</f>
        <v>85</v>
      </c>
      <c r="E561" s="69" t="n">
        <f aca="false">IF($B561&gt;Input!$G$28,0,Input!$G$24*(1+Input!$G$26/100)^(DATEDIF(Input!$C$7,$B561,"Y")))</f>
        <v>0</v>
      </c>
      <c r="F561" s="69" t="n">
        <f aca="false">-1*($E561*(Input!$C$11/100))</f>
        <v>-0</v>
      </c>
      <c r="G561" s="69" t="n">
        <f aca="false">-1*($E561*(Input!$C$12/100))</f>
        <v>-0</v>
      </c>
      <c r="H561" s="69" t="n">
        <f aca="false">IF($B561&gt;Input!$G$28,2*(Input!$G$27*(1+Input!$C$14/100)^(DATEDIF(Input!$C$7,$B561,"Y"))),(Input!$G$27*(1+Input!$C$14/100)^(DATEDIF(Input!$C$7,$B561,"Y"))))</f>
        <v>-1148.81441570621</v>
      </c>
      <c r="I561" s="69" t="n">
        <f aca="false">IF($B561&gt;Input!$G$28,0,IF($E561*(Input!$G$32/100)&gt;(Input!$C$13/12),-1*(Input!$C$13/12),-1*$E561*(Input!$G$32/100)))</f>
        <v>0</v>
      </c>
      <c r="J561" s="69" t="n">
        <f aca="false">IF($B561&gt;Input!$G$28,0,(-1)*($E561+$H561+$I561)*(Input!$C$9/100))</f>
        <v>0</v>
      </c>
      <c r="K561" s="69" t="n">
        <f aca="false">IF($B561&gt;Input!$G$28,0,(-1)*($E561+$H561+$I561)*(Input!$C$10/100))</f>
        <v>0</v>
      </c>
      <c r="L561" s="69" t="n">
        <f aca="false">$E561+$F561+$G561+$H561+$I561+$J561+$K561</f>
        <v>-1148.81441570621</v>
      </c>
    </row>
    <row r="562" customFormat="false" ht="12.8" hidden="false" customHeight="false" outlineLevel="0" collapsed="false">
      <c r="A562" s="67" t="n">
        <v>558</v>
      </c>
      <c r="B562" s="68" t="n">
        <f aca="false">EOMONTH(Input!$C$7,A562)</f>
        <v>59901</v>
      </c>
      <c r="C562" s="67" t="n">
        <f aca="false">DATEDIF(Input!$G$23,$B562,"Y")</f>
        <v>85</v>
      </c>
      <c r="E562" s="69" t="n">
        <f aca="false">IF($B562&gt;Input!$G$28,0,Input!$G$24*(1+Input!$G$26/100)^(DATEDIF(Input!$C$7,$B562,"Y")))</f>
        <v>0</v>
      </c>
      <c r="F562" s="69" t="n">
        <f aca="false">-1*($E562*(Input!$C$11/100))</f>
        <v>-0</v>
      </c>
      <c r="G562" s="69" t="n">
        <f aca="false">-1*($E562*(Input!$C$12/100))</f>
        <v>-0</v>
      </c>
      <c r="H562" s="69" t="n">
        <f aca="false">IF($B562&gt;Input!$G$28,2*(Input!$G$27*(1+Input!$C$14/100)^(DATEDIF(Input!$C$7,$B562,"Y"))),(Input!$G$27*(1+Input!$C$14/100)^(DATEDIF(Input!$C$7,$B562,"Y"))))</f>
        <v>-1148.81441570621</v>
      </c>
      <c r="I562" s="69" t="n">
        <f aca="false">IF($B562&gt;Input!$G$28,0,IF($E562*(Input!$G$32/100)&gt;(Input!$C$13/12),-1*(Input!$C$13/12),-1*$E562*(Input!$G$32/100)))</f>
        <v>0</v>
      </c>
      <c r="J562" s="69" t="n">
        <f aca="false">IF($B562&gt;Input!$G$28,0,(-1)*($E562+$H562+$I562)*(Input!$C$9/100))</f>
        <v>0</v>
      </c>
      <c r="K562" s="69" t="n">
        <f aca="false">IF($B562&gt;Input!$G$28,0,(-1)*($E562+$H562+$I562)*(Input!$C$10/100))</f>
        <v>0</v>
      </c>
      <c r="L562" s="69" t="n">
        <f aca="false">$E562+$F562+$G562+$H562+$I562+$J562+$K562</f>
        <v>-1148.81441570621</v>
      </c>
    </row>
    <row r="563" customFormat="false" ht="12.8" hidden="false" customHeight="false" outlineLevel="0" collapsed="false">
      <c r="A563" s="67" t="n">
        <v>559</v>
      </c>
      <c r="B563" s="68" t="n">
        <f aca="false">EOMONTH(Input!$C$7,A563)</f>
        <v>59932</v>
      </c>
      <c r="C563" s="67" t="n">
        <f aca="false">DATEDIF(Input!$G$23,$B563,"Y")</f>
        <v>85</v>
      </c>
      <c r="E563" s="69" t="n">
        <f aca="false">IF($B563&gt;Input!$G$28,0,Input!$G$24*(1+Input!$G$26/100)^(DATEDIF(Input!$C$7,$B563,"Y")))</f>
        <v>0</v>
      </c>
      <c r="F563" s="69" t="n">
        <f aca="false">-1*($E563*(Input!$C$11/100))</f>
        <v>-0</v>
      </c>
      <c r="G563" s="69" t="n">
        <f aca="false">-1*($E563*(Input!$C$12/100))</f>
        <v>-0</v>
      </c>
      <c r="H563" s="69" t="n">
        <f aca="false">IF($B563&gt;Input!$G$28,2*(Input!$G$27*(1+Input!$C$14/100)^(DATEDIF(Input!$C$7,$B563,"Y"))),(Input!$G$27*(1+Input!$C$14/100)^(DATEDIF(Input!$C$7,$B563,"Y"))))</f>
        <v>-1148.81441570621</v>
      </c>
      <c r="I563" s="69" t="n">
        <f aca="false">IF($B563&gt;Input!$G$28,0,IF($E563*(Input!$G$32/100)&gt;(Input!$C$13/12),-1*(Input!$C$13/12),-1*$E563*(Input!$G$32/100)))</f>
        <v>0</v>
      </c>
      <c r="J563" s="69" t="n">
        <f aca="false">IF($B563&gt;Input!$G$28,0,(-1)*($E563+$H563+$I563)*(Input!$C$9/100))</f>
        <v>0</v>
      </c>
      <c r="K563" s="69" t="n">
        <f aca="false">IF($B563&gt;Input!$G$28,0,(-1)*($E563+$H563+$I563)*(Input!$C$10/100))</f>
        <v>0</v>
      </c>
      <c r="L563" s="69" t="n">
        <f aca="false">$E563+$F563+$G563+$H563+$I563+$J563+$K563</f>
        <v>-1148.81441570621</v>
      </c>
    </row>
    <row r="564" customFormat="false" ht="12.8" hidden="false" customHeight="false" outlineLevel="0" collapsed="false">
      <c r="A564" s="67" t="n">
        <v>560</v>
      </c>
      <c r="B564" s="68" t="n">
        <f aca="false">EOMONTH(Input!$C$7,A564)</f>
        <v>59961</v>
      </c>
      <c r="C564" s="67" t="n">
        <f aca="false">DATEDIF(Input!$G$23,$B564,"Y")</f>
        <v>85</v>
      </c>
      <c r="E564" s="69" t="n">
        <f aca="false">IF($B564&gt;Input!$G$28,0,Input!$G$24*(1+Input!$G$26/100)^(DATEDIF(Input!$C$7,$B564,"Y")))</f>
        <v>0</v>
      </c>
      <c r="F564" s="69" t="n">
        <f aca="false">-1*($E564*(Input!$C$11/100))</f>
        <v>-0</v>
      </c>
      <c r="G564" s="69" t="n">
        <f aca="false">-1*($E564*(Input!$C$12/100))</f>
        <v>-0</v>
      </c>
      <c r="H564" s="69" t="n">
        <f aca="false">IF($B564&gt;Input!$G$28,2*(Input!$G$27*(1+Input!$C$14/100)^(DATEDIF(Input!$C$7,$B564,"Y"))),(Input!$G$27*(1+Input!$C$14/100)^(DATEDIF(Input!$C$7,$B564,"Y"))))</f>
        <v>-1148.81441570621</v>
      </c>
      <c r="I564" s="69" t="n">
        <f aca="false">IF($B564&gt;Input!$G$28,0,IF($E564*(Input!$G$32/100)&gt;(Input!$C$13/12),-1*(Input!$C$13/12),-1*$E564*(Input!$G$32/100)))</f>
        <v>0</v>
      </c>
      <c r="J564" s="69" t="n">
        <f aca="false">IF($B564&gt;Input!$G$28,0,(-1)*($E564+$H564+$I564)*(Input!$C$9/100))</f>
        <v>0</v>
      </c>
      <c r="K564" s="69" t="n">
        <f aca="false">IF($B564&gt;Input!$G$28,0,(-1)*($E564+$H564+$I564)*(Input!$C$10/100))</f>
        <v>0</v>
      </c>
      <c r="L564" s="69" t="n">
        <f aca="false">$E564+$F564+$G564+$H564+$I564+$J564+$K564</f>
        <v>-1148.81441570621</v>
      </c>
    </row>
    <row r="565" customFormat="false" ht="12.8" hidden="false" customHeight="false" outlineLevel="0" collapsed="false">
      <c r="A565" s="67" t="n">
        <v>561</v>
      </c>
      <c r="B565" s="68" t="n">
        <f aca="false">EOMONTH(Input!$C$7,A565)</f>
        <v>59992</v>
      </c>
      <c r="C565" s="67" t="n">
        <f aca="false">DATEDIF(Input!$G$23,$B565,"Y")</f>
        <v>85</v>
      </c>
      <c r="E565" s="69" t="n">
        <f aca="false">IF($B565&gt;Input!$G$28,0,Input!$G$24*(1+Input!$G$26/100)^(DATEDIF(Input!$C$7,$B565,"Y")))</f>
        <v>0</v>
      </c>
      <c r="F565" s="69" t="n">
        <f aca="false">-1*($E565*(Input!$C$11/100))</f>
        <v>-0</v>
      </c>
      <c r="G565" s="69" t="n">
        <f aca="false">-1*($E565*(Input!$C$12/100))</f>
        <v>-0</v>
      </c>
      <c r="H565" s="69" t="n">
        <f aca="false">IF($B565&gt;Input!$G$28,2*(Input!$G$27*(1+Input!$C$14/100)^(DATEDIF(Input!$C$7,$B565,"Y"))),(Input!$G$27*(1+Input!$C$14/100)^(DATEDIF(Input!$C$7,$B565,"Y"))))</f>
        <v>-1148.81441570621</v>
      </c>
      <c r="I565" s="69" t="n">
        <f aca="false">IF($B565&gt;Input!$G$28,0,IF($E565*(Input!$G$32/100)&gt;(Input!$C$13/12),-1*(Input!$C$13/12),-1*$E565*(Input!$G$32/100)))</f>
        <v>0</v>
      </c>
      <c r="J565" s="69" t="n">
        <f aca="false">IF($B565&gt;Input!$G$28,0,(-1)*($E565+$H565+$I565)*(Input!$C$9/100))</f>
        <v>0</v>
      </c>
      <c r="K565" s="69" t="n">
        <f aca="false">IF($B565&gt;Input!$G$28,0,(-1)*($E565+$H565+$I565)*(Input!$C$10/100))</f>
        <v>0</v>
      </c>
      <c r="L565" s="69" t="n">
        <f aca="false">$E565+$F565+$G565+$H565+$I565+$J565+$K565</f>
        <v>-1148.81441570621</v>
      </c>
    </row>
    <row r="566" customFormat="false" ht="12.8" hidden="false" customHeight="false" outlineLevel="0" collapsed="false">
      <c r="A566" s="67" t="n">
        <v>562</v>
      </c>
      <c r="B566" s="68" t="n">
        <f aca="false">EOMONTH(Input!$C$7,A566)</f>
        <v>60022</v>
      </c>
      <c r="C566" s="67" t="n">
        <f aca="false">DATEDIF(Input!$G$23,$B566,"Y")</f>
        <v>85</v>
      </c>
      <c r="E566" s="69" t="n">
        <f aca="false">IF($B566&gt;Input!$G$28,0,Input!$G$24*(1+Input!$G$26/100)^(DATEDIF(Input!$C$7,$B566,"Y")))</f>
        <v>0</v>
      </c>
      <c r="F566" s="69" t="n">
        <f aca="false">-1*($E566*(Input!$C$11/100))</f>
        <v>-0</v>
      </c>
      <c r="G566" s="69" t="n">
        <f aca="false">-1*($E566*(Input!$C$12/100))</f>
        <v>-0</v>
      </c>
      <c r="H566" s="69" t="n">
        <f aca="false">IF($B566&gt;Input!$G$28,2*(Input!$G$27*(1+Input!$C$14/100)^(DATEDIF(Input!$C$7,$B566,"Y"))),(Input!$G$27*(1+Input!$C$14/100)^(DATEDIF(Input!$C$7,$B566,"Y"))))</f>
        <v>-1148.81441570621</v>
      </c>
      <c r="I566" s="69" t="n">
        <f aca="false">IF($B566&gt;Input!$G$28,0,IF($E566*(Input!$G$32/100)&gt;(Input!$C$13/12),-1*(Input!$C$13/12),-1*$E566*(Input!$G$32/100)))</f>
        <v>0</v>
      </c>
      <c r="J566" s="69" t="n">
        <f aca="false">IF($B566&gt;Input!$G$28,0,(-1)*($E566+$H566+$I566)*(Input!$C$9/100))</f>
        <v>0</v>
      </c>
      <c r="K566" s="69" t="n">
        <f aca="false">IF($B566&gt;Input!$G$28,0,(-1)*($E566+$H566+$I566)*(Input!$C$10/100))</f>
        <v>0</v>
      </c>
      <c r="L566" s="69" t="n">
        <f aca="false">$E566+$F566+$G566+$H566+$I566+$J566+$K566</f>
        <v>-1148.81441570621</v>
      </c>
    </row>
    <row r="567" customFormat="false" ht="12.8" hidden="false" customHeight="false" outlineLevel="0" collapsed="false">
      <c r="A567" s="67" t="n">
        <v>563</v>
      </c>
      <c r="B567" s="68" t="n">
        <f aca="false">EOMONTH(Input!$C$7,A567)</f>
        <v>60053</v>
      </c>
      <c r="C567" s="67" t="n">
        <f aca="false">DATEDIF(Input!$G$23,$B567,"Y")</f>
        <v>85</v>
      </c>
      <c r="E567" s="69" t="n">
        <f aca="false">IF($B567&gt;Input!$G$28,0,Input!$G$24*(1+Input!$G$26/100)^(DATEDIF(Input!$C$7,$B567,"Y")))</f>
        <v>0</v>
      </c>
      <c r="F567" s="69" t="n">
        <f aca="false">-1*($E567*(Input!$C$11/100))</f>
        <v>-0</v>
      </c>
      <c r="G567" s="69" t="n">
        <f aca="false">-1*($E567*(Input!$C$12/100))</f>
        <v>-0</v>
      </c>
      <c r="H567" s="69" t="n">
        <f aca="false">IF($B567&gt;Input!$G$28,2*(Input!$G$27*(1+Input!$C$14/100)^(DATEDIF(Input!$C$7,$B567,"Y"))),(Input!$G$27*(1+Input!$C$14/100)^(DATEDIF(Input!$C$7,$B567,"Y"))))</f>
        <v>-1148.81441570621</v>
      </c>
      <c r="I567" s="69" t="n">
        <f aca="false">IF($B567&gt;Input!$G$28,0,IF($E567*(Input!$G$32/100)&gt;(Input!$C$13/12),-1*(Input!$C$13/12),-1*$E567*(Input!$G$32/100)))</f>
        <v>0</v>
      </c>
      <c r="J567" s="69" t="n">
        <f aca="false">IF($B567&gt;Input!$G$28,0,(-1)*($E567+$H567+$I567)*(Input!$C$9/100))</f>
        <v>0</v>
      </c>
      <c r="K567" s="69" t="n">
        <f aca="false">IF($B567&gt;Input!$G$28,0,(-1)*($E567+$H567+$I567)*(Input!$C$10/100))</f>
        <v>0</v>
      </c>
      <c r="L567" s="69" t="n">
        <f aca="false">$E567+$F567+$G567+$H567+$I567+$J567+$K567</f>
        <v>-1148.81441570621</v>
      </c>
    </row>
    <row r="568" customFormat="false" ht="12.8" hidden="false" customHeight="false" outlineLevel="0" collapsed="false">
      <c r="A568" s="67" t="n">
        <v>564</v>
      </c>
      <c r="B568" s="68" t="n">
        <f aca="false">EOMONTH(Input!$C$7,A568)</f>
        <v>60083</v>
      </c>
      <c r="C568" s="67" t="n">
        <f aca="false">DATEDIF(Input!$G$23,$B568,"Y")</f>
        <v>85</v>
      </c>
      <c r="E568" s="69" t="n">
        <f aca="false">IF($B568&gt;Input!$G$28,0,Input!$G$24*(1+Input!$G$26/100)^(DATEDIF(Input!$C$7,$B568,"Y")))</f>
        <v>0</v>
      </c>
      <c r="F568" s="69" t="n">
        <f aca="false">-1*($E568*(Input!$C$11/100))</f>
        <v>-0</v>
      </c>
      <c r="G568" s="69" t="n">
        <f aca="false">-1*($E568*(Input!$C$12/100))</f>
        <v>-0</v>
      </c>
      <c r="H568" s="69" t="n">
        <f aca="false">IF($B568&gt;Input!$G$28,2*(Input!$G$27*(1+Input!$C$14/100)^(DATEDIF(Input!$C$7,$B568,"Y"))),(Input!$G$27*(1+Input!$C$14/100)^(DATEDIF(Input!$C$7,$B568,"Y"))))</f>
        <v>-1171.79070402033</v>
      </c>
      <c r="I568" s="69" t="n">
        <f aca="false">IF($B568&gt;Input!$G$28,0,IF($E568*(Input!$G$32/100)&gt;(Input!$C$13/12),-1*(Input!$C$13/12),-1*$E568*(Input!$G$32/100)))</f>
        <v>0</v>
      </c>
      <c r="J568" s="69" t="n">
        <f aca="false">IF($B568&gt;Input!$G$28,0,(-1)*($E568+$H568+$I568)*(Input!$C$9/100))</f>
        <v>0</v>
      </c>
      <c r="K568" s="69" t="n">
        <f aca="false">IF($B568&gt;Input!$G$28,0,(-1)*($E568+$H568+$I568)*(Input!$C$10/100))</f>
        <v>0</v>
      </c>
      <c r="L568" s="69" t="n">
        <f aca="false">$E568+$F568+$G568+$H568+$I568+$J568+$K568</f>
        <v>-1171.79070402033</v>
      </c>
    </row>
    <row r="569" customFormat="false" ht="12.8" hidden="false" customHeight="false" outlineLevel="0" collapsed="false">
      <c r="A569" s="67" t="n">
        <v>565</v>
      </c>
      <c r="B569" s="68" t="n">
        <f aca="false">EOMONTH(Input!$C$7,A569)</f>
        <v>60114</v>
      </c>
      <c r="C569" s="67" t="n">
        <f aca="false">DATEDIF(Input!$G$23,$B569,"Y")</f>
        <v>85</v>
      </c>
      <c r="E569" s="69" t="n">
        <f aca="false">IF($B569&gt;Input!$G$28,0,Input!$G$24*(1+Input!$G$26/100)^(DATEDIF(Input!$C$7,$B569,"Y")))</f>
        <v>0</v>
      </c>
      <c r="F569" s="69" t="n">
        <f aca="false">-1*($E569*(Input!$C$11/100))</f>
        <v>-0</v>
      </c>
      <c r="G569" s="69" t="n">
        <f aca="false">-1*($E569*(Input!$C$12/100))</f>
        <v>-0</v>
      </c>
      <c r="H569" s="69" t="n">
        <f aca="false">IF($B569&gt;Input!$G$28,2*(Input!$G$27*(1+Input!$C$14/100)^(DATEDIF(Input!$C$7,$B569,"Y"))),(Input!$G$27*(1+Input!$C$14/100)^(DATEDIF(Input!$C$7,$B569,"Y"))))</f>
        <v>-1171.79070402033</v>
      </c>
      <c r="I569" s="69" t="n">
        <f aca="false">IF($B569&gt;Input!$G$28,0,IF($E569*(Input!$G$32/100)&gt;(Input!$C$13/12),-1*(Input!$C$13/12),-1*$E569*(Input!$G$32/100)))</f>
        <v>0</v>
      </c>
      <c r="J569" s="69" t="n">
        <f aca="false">IF($B569&gt;Input!$G$28,0,(-1)*($E569+$H569+$I569)*(Input!$C$9/100))</f>
        <v>0</v>
      </c>
      <c r="K569" s="69" t="n">
        <f aca="false">IF($B569&gt;Input!$G$28,0,(-1)*($E569+$H569+$I569)*(Input!$C$10/100))</f>
        <v>0</v>
      </c>
      <c r="L569" s="69" t="n">
        <f aca="false">$E569+$F569+$G569+$H569+$I569+$J569+$K569</f>
        <v>-1171.79070402033</v>
      </c>
    </row>
    <row r="570" customFormat="false" ht="12.8" hidden="false" customHeight="false" outlineLevel="0" collapsed="false">
      <c r="A570" s="67" t="n">
        <v>566</v>
      </c>
      <c r="B570" s="68" t="n">
        <f aca="false">EOMONTH(Input!$C$7,A570)</f>
        <v>60145</v>
      </c>
      <c r="C570" s="67" t="n">
        <f aca="false">DATEDIF(Input!$G$23,$B570,"Y")</f>
        <v>85</v>
      </c>
      <c r="E570" s="69" t="n">
        <f aca="false">IF($B570&gt;Input!$G$28,0,Input!$G$24*(1+Input!$G$26/100)^(DATEDIF(Input!$C$7,$B570,"Y")))</f>
        <v>0</v>
      </c>
      <c r="F570" s="69" t="n">
        <f aca="false">-1*($E570*(Input!$C$11/100))</f>
        <v>-0</v>
      </c>
      <c r="G570" s="69" t="n">
        <f aca="false">-1*($E570*(Input!$C$12/100))</f>
        <v>-0</v>
      </c>
      <c r="H570" s="69" t="n">
        <f aca="false">IF($B570&gt;Input!$G$28,2*(Input!$G$27*(1+Input!$C$14/100)^(DATEDIF(Input!$C$7,$B570,"Y"))),(Input!$G$27*(1+Input!$C$14/100)^(DATEDIF(Input!$C$7,$B570,"Y"))))</f>
        <v>-1171.79070402033</v>
      </c>
      <c r="I570" s="69" t="n">
        <f aca="false">IF($B570&gt;Input!$G$28,0,IF($E570*(Input!$G$32/100)&gt;(Input!$C$13/12),-1*(Input!$C$13/12),-1*$E570*(Input!$G$32/100)))</f>
        <v>0</v>
      </c>
      <c r="J570" s="69" t="n">
        <f aca="false">IF($B570&gt;Input!$G$28,0,(-1)*($E570+$H570+$I570)*(Input!$C$9/100))</f>
        <v>0</v>
      </c>
      <c r="K570" s="69" t="n">
        <f aca="false">IF($B570&gt;Input!$G$28,0,(-1)*($E570+$H570+$I570)*(Input!$C$10/100))</f>
        <v>0</v>
      </c>
      <c r="L570" s="69" t="n">
        <f aca="false">$E570+$F570+$G570+$H570+$I570+$J570+$K570</f>
        <v>-1171.79070402033</v>
      </c>
    </row>
    <row r="571" customFormat="false" ht="12.8" hidden="false" customHeight="false" outlineLevel="0" collapsed="false">
      <c r="A571" s="67" t="n">
        <v>567</v>
      </c>
      <c r="B571" s="68" t="n">
        <f aca="false">EOMONTH(Input!$C$7,A571)</f>
        <v>60175</v>
      </c>
      <c r="C571" s="67" t="n">
        <f aca="false">DATEDIF(Input!$G$23,$B571,"Y")</f>
        <v>85</v>
      </c>
      <c r="E571" s="69" t="n">
        <f aca="false">IF($B571&gt;Input!$G$28,0,Input!$G$24*(1+Input!$G$26/100)^(DATEDIF(Input!$C$7,$B571,"Y")))</f>
        <v>0</v>
      </c>
      <c r="F571" s="69" t="n">
        <f aca="false">-1*($E571*(Input!$C$11/100))</f>
        <v>-0</v>
      </c>
      <c r="G571" s="69" t="n">
        <f aca="false">-1*($E571*(Input!$C$12/100))</f>
        <v>-0</v>
      </c>
      <c r="H571" s="69" t="n">
        <f aca="false">IF($B571&gt;Input!$G$28,2*(Input!$G$27*(1+Input!$C$14/100)^(DATEDIF(Input!$C$7,$B571,"Y"))),(Input!$G$27*(1+Input!$C$14/100)^(DATEDIF(Input!$C$7,$B571,"Y"))))</f>
        <v>-1171.79070402033</v>
      </c>
      <c r="I571" s="69" t="n">
        <f aca="false">IF($B571&gt;Input!$G$28,0,IF($E571*(Input!$G$32/100)&gt;(Input!$C$13/12),-1*(Input!$C$13/12),-1*$E571*(Input!$G$32/100)))</f>
        <v>0</v>
      </c>
      <c r="J571" s="69" t="n">
        <f aca="false">IF($B571&gt;Input!$G$28,0,(-1)*($E571+$H571+$I571)*(Input!$C$9/100))</f>
        <v>0</v>
      </c>
      <c r="K571" s="69" t="n">
        <f aca="false">IF($B571&gt;Input!$G$28,0,(-1)*($E571+$H571+$I571)*(Input!$C$10/100))</f>
        <v>0</v>
      </c>
      <c r="L571" s="69" t="n">
        <f aca="false">$E571+$F571+$G571+$H571+$I571+$J571+$K571</f>
        <v>-1171.79070402033</v>
      </c>
    </row>
    <row r="572" customFormat="false" ht="12.8" hidden="false" customHeight="false" outlineLevel="0" collapsed="false">
      <c r="A572" s="67" t="n">
        <v>568</v>
      </c>
      <c r="B572" s="68" t="n">
        <f aca="false">EOMONTH(Input!$C$7,A572)</f>
        <v>60206</v>
      </c>
      <c r="C572" s="67" t="n">
        <f aca="false">DATEDIF(Input!$G$23,$B572,"Y")</f>
        <v>86</v>
      </c>
      <c r="E572" s="69" t="n">
        <f aca="false">IF($B572&gt;Input!$G$28,0,Input!$G$24*(1+Input!$G$26/100)^(DATEDIF(Input!$C$7,$B572,"Y")))</f>
        <v>0</v>
      </c>
      <c r="F572" s="69" t="n">
        <f aca="false">-1*($E572*(Input!$C$11/100))</f>
        <v>-0</v>
      </c>
      <c r="G572" s="69" t="n">
        <f aca="false">-1*($E572*(Input!$C$12/100))</f>
        <v>-0</v>
      </c>
      <c r="H572" s="69" t="n">
        <f aca="false">IF($B572&gt;Input!$G$28,2*(Input!$G$27*(1+Input!$C$14/100)^(DATEDIF(Input!$C$7,$B572,"Y"))),(Input!$G$27*(1+Input!$C$14/100)^(DATEDIF(Input!$C$7,$B572,"Y"))))</f>
        <v>-1171.79070402033</v>
      </c>
      <c r="I572" s="69" t="n">
        <f aca="false">IF($B572&gt;Input!$G$28,0,IF($E572*(Input!$G$32/100)&gt;(Input!$C$13/12),-1*(Input!$C$13/12),-1*$E572*(Input!$G$32/100)))</f>
        <v>0</v>
      </c>
      <c r="J572" s="69" t="n">
        <f aca="false">IF($B572&gt;Input!$G$28,0,(-1)*($E572+$H572+$I572)*(Input!$C$9/100))</f>
        <v>0</v>
      </c>
      <c r="K572" s="69" t="n">
        <f aca="false">IF($B572&gt;Input!$G$28,0,(-1)*($E572+$H572+$I572)*(Input!$C$10/100))</f>
        <v>0</v>
      </c>
      <c r="L572" s="69" t="n">
        <f aca="false">$E572+$F572+$G572+$H572+$I572+$J572+$K572</f>
        <v>-1171.79070402033</v>
      </c>
    </row>
    <row r="573" customFormat="false" ht="12.8" hidden="false" customHeight="false" outlineLevel="0" collapsed="false">
      <c r="A573" s="67" t="n">
        <v>569</v>
      </c>
      <c r="B573" s="68" t="n">
        <f aca="false">EOMONTH(Input!$C$7,A573)</f>
        <v>60236</v>
      </c>
      <c r="C573" s="67" t="n">
        <f aca="false">DATEDIF(Input!$G$23,$B573,"Y")</f>
        <v>86</v>
      </c>
      <c r="E573" s="69" t="n">
        <f aca="false">IF($B573&gt;Input!$G$28,0,Input!$G$24*(1+Input!$G$26/100)^(DATEDIF(Input!$C$7,$B573,"Y")))</f>
        <v>0</v>
      </c>
      <c r="F573" s="69" t="n">
        <f aca="false">-1*($E573*(Input!$C$11/100))</f>
        <v>-0</v>
      </c>
      <c r="G573" s="69" t="n">
        <f aca="false">-1*($E573*(Input!$C$12/100))</f>
        <v>-0</v>
      </c>
      <c r="H573" s="69" t="n">
        <f aca="false">IF($B573&gt;Input!$G$28,2*(Input!$G$27*(1+Input!$C$14/100)^(DATEDIF(Input!$C$7,$B573,"Y"))),(Input!$G$27*(1+Input!$C$14/100)^(DATEDIF(Input!$C$7,$B573,"Y"))))</f>
        <v>-1171.79070402033</v>
      </c>
      <c r="I573" s="69" t="n">
        <f aca="false">IF($B573&gt;Input!$G$28,0,IF($E573*(Input!$G$32/100)&gt;(Input!$C$13/12),-1*(Input!$C$13/12),-1*$E573*(Input!$G$32/100)))</f>
        <v>0</v>
      </c>
      <c r="J573" s="69" t="n">
        <f aca="false">IF($B573&gt;Input!$G$28,0,(-1)*($E573+$H573+$I573)*(Input!$C$9/100))</f>
        <v>0</v>
      </c>
      <c r="K573" s="69" t="n">
        <f aca="false">IF($B573&gt;Input!$G$28,0,(-1)*($E573+$H573+$I573)*(Input!$C$10/100))</f>
        <v>0</v>
      </c>
      <c r="L573" s="69" t="n">
        <f aca="false">$E573+$F573+$G573+$H573+$I573+$J573+$K573</f>
        <v>-1171.79070402033</v>
      </c>
    </row>
    <row r="574" customFormat="false" ht="12.8" hidden="false" customHeight="false" outlineLevel="0" collapsed="false">
      <c r="A574" s="67" t="n">
        <v>570</v>
      </c>
      <c r="B574" s="68" t="n">
        <f aca="false">EOMONTH(Input!$C$7,A574)</f>
        <v>60267</v>
      </c>
      <c r="C574" s="67" t="n">
        <f aca="false">DATEDIF(Input!$G$23,$B574,"Y")</f>
        <v>86</v>
      </c>
      <c r="E574" s="69" t="n">
        <f aca="false">IF($B574&gt;Input!$G$28,0,Input!$G$24*(1+Input!$G$26/100)^(DATEDIF(Input!$C$7,$B574,"Y")))</f>
        <v>0</v>
      </c>
      <c r="F574" s="69" t="n">
        <f aca="false">-1*($E574*(Input!$C$11/100))</f>
        <v>-0</v>
      </c>
      <c r="G574" s="69" t="n">
        <f aca="false">-1*($E574*(Input!$C$12/100))</f>
        <v>-0</v>
      </c>
      <c r="H574" s="69" t="n">
        <f aca="false">IF($B574&gt;Input!$G$28,2*(Input!$G$27*(1+Input!$C$14/100)^(DATEDIF(Input!$C$7,$B574,"Y"))),(Input!$G$27*(1+Input!$C$14/100)^(DATEDIF(Input!$C$7,$B574,"Y"))))</f>
        <v>-1171.79070402033</v>
      </c>
      <c r="I574" s="69" t="n">
        <f aca="false">IF($B574&gt;Input!$G$28,0,IF($E574*(Input!$G$32/100)&gt;(Input!$C$13/12),-1*(Input!$C$13/12),-1*$E574*(Input!$G$32/100)))</f>
        <v>0</v>
      </c>
      <c r="J574" s="69" t="n">
        <f aca="false">IF($B574&gt;Input!$G$28,0,(-1)*($E574+$H574+$I574)*(Input!$C$9/100))</f>
        <v>0</v>
      </c>
      <c r="K574" s="69" t="n">
        <f aca="false">IF($B574&gt;Input!$G$28,0,(-1)*($E574+$H574+$I574)*(Input!$C$10/100))</f>
        <v>0</v>
      </c>
      <c r="L574" s="69" t="n">
        <f aca="false">$E574+$F574+$G574+$H574+$I574+$J574+$K574</f>
        <v>-1171.79070402033</v>
      </c>
    </row>
    <row r="575" customFormat="false" ht="12.8" hidden="false" customHeight="false" outlineLevel="0" collapsed="false">
      <c r="A575" s="67" t="n">
        <v>571</v>
      </c>
      <c r="B575" s="68" t="n">
        <f aca="false">EOMONTH(Input!$C$7,A575)</f>
        <v>60298</v>
      </c>
      <c r="C575" s="67" t="n">
        <f aca="false">DATEDIF(Input!$G$23,$B575,"Y")</f>
        <v>86</v>
      </c>
      <c r="E575" s="69" t="n">
        <f aca="false">IF($B575&gt;Input!$G$28,0,Input!$G$24*(1+Input!$G$26/100)^(DATEDIF(Input!$C$7,$B575,"Y")))</f>
        <v>0</v>
      </c>
      <c r="F575" s="69" t="n">
        <f aca="false">-1*($E575*(Input!$C$11/100))</f>
        <v>-0</v>
      </c>
      <c r="G575" s="69" t="n">
        <f aca="false">-1*($E575*(Input!$C$12/100))</f>
        <v>-0</v>
      </c>
      <c r="H575" s="69" t="n">
        <f aca="false">IF($B575&gt;Input!$G$28,2*(Input!$G$27*(1+Input!$C$14/100)^(DATEDIF(Input!$C$7,$B575,"Y"))),(Input!$G$27*(1+Input!$C$14/100)^(DATEDIF(Input!$C$7,$B575,"Y"))))</f>
        <v>-1171.79070402033</v>
      </c>
      <c r="I575" s="69" t="n">
        <f aca="false">IF($B575&gt;Input!$G$28,0,IF($E575*(Input!$G$32/100)&gt;(Input!$C$13/12),-1*(Input!$C$13/12),-1*$E575*(Input!$G$32/100)))</f>
        <v>0</v>
      </c>
      <c r="J575" s="69" t="n">
        <f aca="false">IF($B575&gt;Input!$G$28,0,(-1)*($E575+$H575+$I575)*(Input!$C$9/100))</f>
        <v>0</v>
      </c>
      <c r="K575" s="69" t="n">
        <f aca="false">IF($B575&gt;Input!$G$28,0,(-1)*($E575+$H575+$I575)*(Input!$C$10/100))</f>
        <v>0</v>
      </c>
      <c r="L575" s="69" t="n">
        <f aca="false">$E575+$F575+$G575+$H575+$I575+$J575+$K575</f>
        <v>-1171.79070402033</v>
      </c>
    </row>
    <row r="576" customFormat="false" ht="12.8" hidden="false" customHeight="false" outlineLevel="0" collapsed="false">
      <c r="A576" s="67" t="n">
        <v>572</v>
      </c>
      <c r="B576" s="68" t="n">
        <f aca="false">EOMONTH(Input!$C$7,A576)</f>
        <v>60326</v>
      </c>
      <c r="C576" s="67" t="n">
        <f aca="false">DATEDIF(Input!$G$23,$B576,"Y")</f>
        <v>86</v>
      </c>
      <c r="E576" s="69" t="n">
        <f aca="false">IF($B576&gt;Input!$G$28,0,Input!$G$24*(1+Input!$G$26/100)^(DATEDIF(Input!$C$7,$B576,"Y")))</f>
        <v>0</v>
      </c>
      <c r="F576" s="69" t="n">
        <f aca="false">-1*($E576*(Input!$C$11/100))</f>
        <v>-0</v>
      </c>
      <c r="G576" s="69" t="n">
        <f aca="false">-1*($E576*(Input!$C$12/100))</f>
        <v>-0</v>
      </c>
      <c r="H576" s="69" t="n">
        <f aca="false">IF($B576&gt;Input!$G$28,2*(Input!$G$27*(1+Input!$C$14/100)^(DATEDIF(Input!$C$7,$B576,"Y"))),(Input!$G$27*(1+Input!$C$14/100)^(DATEDIF(Input!$C$7,$B576,"Y"))))</f>
        <v>-1171.79070402033</v>
      </c>
      <c r="I576" s="69" t="n">
        <f aca="false">IF($B576&gt;Input!$G$28,0,IF($E576*(Input!$G$32/100)&gt;(Input!$C$13/12),-1*(Input!$C$13/12),-1*$E576*(Input!$G$32/100)))</f>
        <v>0</v>
      </c>
      <c r="J576" s="69" t="n">
        <f aca="false">IF($B576&gt;Input!$G$28,0,(-1)*($E576+$H576+$I576)*(Input!$C$9/100))</f>
        <v>0</v>
      </c>
      <c r="K576" s="69" t="n">
        <f aca="false">IF($B576&gt;Input!$G$28,0,(-1)*($E576+$H576+$I576)*(Input!$C$10/100))</f>
        <v>0</v>
      </c>
      <c r="L576" s="69" t="n">
        <f aca="false">$E576+$F576+$G576+$H576+$I576+$J576+$K576</f>
        <v>-1171.79070402033</v>
      </c>
    </row>
    <row r="577" customFormat="false" ht="12.8" hidden="false" customHeight="false" outlineLevel="0" collapsed="false">
      <c r="A577" s="67" t="n">
        <v>573</v>
      </c>
      <c r="B577" s="68" t="n">
        <f aca="false">EOMONTH(Input!$C$7,A577)</f>
        <v>60357</v>
      </c>
      <c r="C577" s="67" t="n">
        <f aca="false">DATEDIF(Input!$G$23,$B577,"Y")</f>
        <v>86</v>
      </c>
      <c r="E577" s="69" t="n">
        <f aca="false">IF($B577&gt;Input!$G$28,0,Input!$G$24*(1+Input!$G$26/100)^(DATEDIF(Input!$C$7,$B577,"Y")))</f>
        <v>0</v>
      </c>
      <c r="F577" s="69" t="n">
        <f aca="false">-1*($E577*(Input!$C$11/100))</f>
        <v>-0</v>
      </c>
      <c r="G577" s="69" t="n">
        <f aca="false">-1*($E577*(Input!$C$12/100))</f>
        <v>-0</v>
      </c>
      <c r="H577" s="69" t="n">
        <f aca="false">IF($B577&gt;Input!$G$28,2*(Input!$G$27*(1+Input!$C$14/100)^(DATEDIF(Input!$C$7,$B577,"Y"))),(Input!$G$27*(1+Input!$C$14/100)^(DATEDIF(Input!$C$7,$B577,"Y"))))</f>
        <v>-1171.79070402033</v>
      </c>
      <c r="I577" s="69" t="n">
        <f aca="false">IF($B577&gt;Input!$G$28,0,IF($E577*(Input!$G$32/100)&gt;(Input!$C$13/12),-1*(Input!$C$13/12),-1*$E577*(Input!$G$32/100)))</f>
        <v>0</v>
      </c>
      <c r="J577" s="69" t="n">
        <f aca="false">IF($B577&gt;Input!$G$28,0,(-1)*($E577+$H577+$I577)*(Input!$C$9/100))</f>
        <v>0</v>
      </c>
      <c r="K577" s="69" t="n">
        <f aca="false">IF($B577&gt;Input!$G$28,0,(-1)*($E577+$H577+$I577)*(Input!$C$10/100))</f>
        <v>0</v>
      </c>
      <c r="L577" s="69" t="n">
        <f aca="false">$E577+$F577+$G577+$H577+$I577+$J577+$K577</f>
        <v>-1171.79070402033</v>
      </c>
    </row>
    <row r="578" customFormat="false" ht="12.8" hidden="false" customHeight="false" outlineLevel="0" collapsed="false">
      <c r="A578" s="67" t="n">
        <v>574</v>
      </c>
      <c r="B578" s="68" t="n">
        <f aca="false">EOMONTH(Input!$C$7,A578)</f>
        <v>60387</v>
      </c>
      <c r="C578" s="67" t="n">
        <f aca="false">DATEDIF(Input!$G$23,$B578,"Y")</f>
        <v>86</v>
      </c>
      <c r="E578" s="69" t="n">
        <f aca="false">IF($B578&gt;Input!$G$28,0,Input!$G$24*(1+Input!$G$26/100)^(DATEDIF(Input!$C$7,$B578,"Y")))</f>
        <v>0</v>
      </c>
      <c r="F578" s="69" t="n">
        <f aca="false">-1*($E578*(Input!$C$11/100))</f>
        <v>-0</v>
      </c>
      <c r="G578" s="69" t="n">
        <f aca="false">-1*($E578*(Input!$C$12/100))</f>
        <v>-0</v>
      </c>
      <c r="H578" s="69" t="n">
        <f aca="false">IF($B578&gt;Input!$G$28,2*(Input!$G$27*(1+Input!$C$14/100)^(DATEDIF(Input!$C$7,$B578,"Y"))),(Input!$G$27*(1+Input!$C$14/100)^(DATEDIF(Input!$C$7,$B578,"Y"))))</f>
        <v>-1171.79070402033</v>
      </c>
      <c r="I578" s="69" t="n">
        <f aca="false">IF($B578&gt;Input!$G$28,0,IF($E578*(Input!$G$32/100)&gt;(Input!$C$13/12),-1*(Input!$C$13/12),-1*$E578*(Input!$G$32/100)))</f>
        <v>0</v>
      </c>
      <c r="J578" s="69" t="n">
        <f aca="false">IF($B578&gt;Input!$G$28,0,(-1)*($E578+$H578+$I578)*(Input!$C$9/100))</f>
        <v>0</v>
      </c>
      <c r="K578" s="69" t="n">
        <f aca="false">IF($B578&gt;Input!$G$28,0,(-1)*($E578+$H578+$I578)*(Input!$C$10/100))</f>
        <v>0</v>
      </c>
      <c r="L578" s="69" t="n">
        <f aca="false">$E578+$F578+$G578+$H578+$I578+$J578+$K578</f>
        <v>-1171.79070402033</v>
      </c>
    </row>
    <row r="579" customFormat="false" ht="12.8" hidden="false" customHeight="false" outlineLevel="0" collapsed="false">
      <c r="A579" s="67" t="n">
        <v>575</v>
      </c>
      <c r="B579" s="68" t="n">
        <f aca="false">EOMONTH(Input!$C$7,A579)</f>
        <v>60418</v>
      </c>
      <c r="C579" s="67" t="n">
        <f aca="false">DATEDIF(Input!$G$23,$B579,"Y")</f>
        <v>86</v>
      </c>
      <c r="E579" s="69" t="n">
        <f aca="false">IF($B579&gt;Input!$G$28,0,Input!$G$24*(1+Input!$G$26/100)^(DATEDIF(Input!$C$7,$B579,"Y")))</f>
        <v>0</v>
      </c>
      <c r="F579" s="69" t="n">
        <f aca="false">-1*($E579*(Input!$C$11/100))</f>
        <v>-0</v>
      </c>
      <c r="G579" s="69" t="n">
        <f aca="false">-1*($E579*(Input!$C$12/100))</f>
        <v>-0</v>
      </c>
      <c r="H579" s="69" t="n">
        <f aca="false">IF($B579&gt;Input!$G$28,2*(Input!$G$27*(1+Input!$C$14/100)^(DATEDIF(Input!$C$7,$B579,"Y"))),(Input!$G$27*(1+Input!$C$14/100)^(DATEDIF(Input!$C$7,$B579,"Y"))))</f>
        <v>-1171.79070402033</v>
      </c>
      <c r="I579" s="69" t="n">
        <f aca="false">IF($B579&gt;Input!$G$28,0,IF($E579*(Input!$G$32/100)&gt;(Input!$C$13/12),-1*(Input!$C$13/12),-1*$E579*(Input!$G$32/100)))</f>
        <v>0</v>
      </c>
      <c r="J579" s="69" t="n">
        <f aca="false">IF($B579&gt;Input!$G$28,0,(-1)*($E579+$H579+$I579)*(Input!$C$9/100))</f>
        <v>0</v>
      </c>
      <c r="K579" s="69" t="n">
        <f aca="false">IF($B579&gt;Input!$G$28,0,(-1)*($E579+$H579+$I579)*(Input!$C$10/100))</f>
        <v>0</v>
      </c>
      <c r="L579" s="69" t="n">
        <f aca="false">$E579+$F579+$G579+$H579+$I579+$J579+$K579</f>
        <v>-1171.79070402033</v>
      </c>
    </row>
    <row r="580" customFormat="false" ht="12.8" hidden="false" customHeight="false" outlineLevel="0" collapsed="false">
      <c r="A580" s="67" t="n">
        <v>576</v>
      </c>
      <c r="B580" s="68" t="n">
        <f aca="false">EOMONTH(Input!$C$7,A580)</f>
        <v>60448</v>
      </c>
      <c r="C580" s="67" t="n">
        <f aca="false">DATEDIF(Input!$G$23,$B580,"Y")</f>
        <v>86</v>
      </c>
      <c r="E580" s="69" t="n">
        <f aca="false">IF($B580&gt;Input!$G$28,0,Input!$G$24*(1+Input!$G$26/100)^(DATEDIF(Input!$C$7,$B580,"Y")))</f>
        <v>0</v>
      </c>
      <c r="F580" s="69" t="n">
        <f aca="false">-1*($E580*(Input!$C$11/100))</f>
        <v>-0</v>
      </c>
      <c r="G580" s="69" t="n">
        <f aca="false">-1*($E580*(Input!$C$12/100))</f>
        <v>-0</v>
      </c>
      <c r="H580" s="69" t="n">
        <f aca="false">IF($B580&gt;Input!$G$28,2*(Input!$G$27*(1+Input!$C$14/100)^(DATEDIF(Input!$C$7,$B580,"Y"))),(Input!$G$27*(1+Input!$C$14/100)^(DATEDIF(Input!$C$7,$B580,"Y"))))</f>
        <v>-1195.22651810074</v>
      </c>
      <c r="I580" s="69" t="n">
        <f aca="false">IF($B580&gt;Input!$G$28,0,IF($E580*(Input!$G$32/100)&gt;(Input!$C$13/12),-1*(Input!$C$13/12),-1*$E580*(Input!$G$32/100)))</f>
        <v>0</v>
      </c>
      <c r="J580" s="69" t="n">
        <f aca="false">IF($B580&gt;Input!$G$28,0,(-1)*($E580+$H580+$I580)*(Input!$C$9/100))</f>
        <v>0</v>
      </c>
      <c r="K580" s="69" t="n">
        <f aca="false">IF($B580&gt;Input!$G$28,0,(-1)*($E580+$H580+$I580)*(Input!$C$10/100))</f>
        <v>0</v>
      </c>
      <c r="L580" s="69" t="n">
        <f aca="false">$E580+$F580+$G580+$H580+$I580+$J580+$K580</f>
        <v>-1195.22651810074</v>
      </c>
    </row>
    <row r="581" customFormat="false" ht="12.8" hidden="false" customHeight="false" outlineLevel="0" collapsed="false">
      <c r="A581" s="67" t="n">
        <v>577</v>
      </c>
      <c r="B581" s="68" t="n">
        <f aca="false">EOMONTH(Input!$C$7,A581)</f>
        <v>60479</v>
      </c>
      <c r="C581" s="67" t="n">
        <f aca="false">DATEDIF(Input!$G$23,$B581,"Y")</f>
        <v>86</v>
      </c>
      <c r="E581" s="69" t="n">
        <f aca="false">IF($B581&gt;Input!$G$28,0,Input!$G$24*(1+Input!$G$26/100)^(DATEDIF(Input!$C$7,$B581,"Y")))</f>
        <v>0</v>
      </c>
      <c r="F581" s="69" t="n">
        <f aca="false">-1*($E581*(Input!$C$11/100))</f>
        <v>-0</v>
      </c>
      <c r="G581" s="69" t="n">
        <f aca="false">-1*($E581*(Input!$C$12/100))</f>
        <v>-0</v>
      </c>
      <c r="H581" s="69" t="n">
        <f aca="false">IF($B581&gt;Input!$G$28,2*(Input!$G$27*(1+Input!$C$14/100)^(DATEDIF(Input!$C$7,$B581,"Y"))),(Input!$G$27*(1+Input!$C$14/100)^(DATEDIF(Input!$C$7,$B581,"Y"))))</f>
        <v>-1195.22651810074</v>
      </c>
      <c r="I581" s="69" t="n">
        <f aca="false">IF($B581&gt;Input!$G$28,0,IF($E581*(Input!$G$32/100)&gt;(Input!$C$13/12),-1*(Input!$C$13/12),-1*$E581*(Input!$G$32/100)))</f>
        <v>0</v>
      </c>
      <c r="J581" s="69" t="n">
        <f aca="false">IF($B581&gt;Input!$G$28,0,(-1)*($E581+$H581+$I581)*(Input!$C$9/100))</f>
        <v>0</v>
      </c>
      <c r="K581" s="69" t="n">
        <f aca="false">IF($B581&gt;Input!$G$28,0,(-1)*($E581+$H581+$I581)*(Input!$C$10/100))</f>
        <v>0</v>
      </c>
      <c r="L581" s="69" t="n">
        <f aca="false">$E581+$F581+$G581+$H581+$I581+$J581+$K581</f>
        <v>-1195.22651810074</v>
      </c>
    </row>
    <row r="582" customFormat="false" ht="12.8" hidden="false" customHeight="false" outlineLevel="0" collapsed="false">
      <c r="A582" s="67" t="n">
        <v>578</v>
      </c>
      <c r="B582" s="68" t="n">
        <f aca="false">EOMONTH(Input!$C$7,A582)</f>
        <v>60510</v>
      </c>
      <c r="C582" s="67" t="n">
        <f aca="false">DATEDIF(Input!$G$23,$B582,"Y")</f>
        <v>86</v>
      </c>
      <c r="E582" s="69" t="n">
        <f aca="false">IF($B582&gt;Input!$G$28,0,Input!$G$24*(1+Input!$G$26/100)^(DATEDIF(Input!$C$7,$B582,"Y")))</f>
        <v>0</v>
      </c>
      <c r="F582" s="69" t="n">
        <f aca="false">-1*($E582*(Input!$C$11/100))</f>
        <v>-0</v>
      </c>
      <c r="G582" s="69" t="n">
        <f aca="false">-1*($E582*(Input!$C$12/100))</f>
        <v>-0</v>
      </c>
      <c r="H582" s="69" t="n">
        <f aca="false">IF($B582&gt;Input!$G$28,2*(Input!$G$27*(1+Input!$C$14/100)^(DATEDIF(Input!$C$7,$B582,"Y"))),(Input!$G$27*(1+Input!$C$14/100)^(DATEDIF(Input!$C$7,$B582,"Y"))))</f>
        <v>-1195.22651810074</v>
      </c>
      <c r="I582" s="69" t="n">
        <f aca="false">IF($B582&gt;Input!$G$28,0,IF($E582*(Input!$G$32/100)&gt;(Input!$C$13/12),-1*(Input!$C$13/12),-1*$E582*(Input!$G$32/100)))</f>
        <v>0</v>
      </c>
      <c r="J582" s="69" t="n">
        <f aca="false">IF($B582&gt;Input!$G$28,0,(-1)*($E582+$H582+$I582)*(Input!$C$9/100))</f>
        <v>0</v>
      </c>
      <c r="K582" s="69" t="n">
        <f aca="false">IF($B582&gt;Input!$G$28,0,(-1)*($E582+$H582+$I582)*(Input!$C$10/100))</f>
        <v>0</v>
      </c>
      <c r="L582" s="69" t="n">
        <f aca="false">$E582+$F582+$G582+$H582+$I582+$J582+$K582</f>
        <v>-1195.22651810074</v>
      </c>
    </row>
    <row r="583" customFormat="false" ht="12.8" hidden="false" customHeight="false" outlineLevel="0" collapsed="false">
      <c r="A583" s="67" t="n">
        <v>579</v>
      </c>
      <c r="B583" s="68" t="n">
        <f aca="false">EOMONTH(Input!$C$7,A583)</f>
        <v>60540</v>
      </c>
      <c r="C583" s="67" t="n">
        <f aca="false">DATEDIF(Input!$G$23,$B583,"Y")</f>
        <v>86</v>
      </c>
      <c r="E583" s="69" t="n">
        <f aca="false">IF($B583&gt;Input!$G$28,0,Input!$G$24*(1+Input!$G$26/100)^(DATEDIF(Input!$C$7,$B583,"Y")))</f>
        <v>0</v>
      </c>
      <c r="F583" s="69" t="n">
        <f aca="false">-1*($E583*(Input!$C$11/100))</f>
        <v>-0</v>
      </c>
      <c r="G583" s="69" t="n">
        <f aca="false">-1*($E583*(Input!$C$12/100))</f>
        <v>-0</v>
      </c>
      <c r="H583" s="69" t="n">
        <f aca="false">IF($B583&gt;Input!$G$28,2*(Input!$G$27*(1+Input!$C$14/100)^(DATEDIF(Input!$C$7,$B583,"Y"))),(Input!$G$27*(1+Input!$C$14/100)^(DATEDIF(Input!$C$7,$B583,"Y"))))</f>
        <v>-1195.22651810074</v>
      </c>
      <c r="I583" s="69" t="n">
        <f aca="false">IF($B583&gt;Input!$G$28,0,IF($E583*(Input!$G$32/100)&gt;(Input!$C$13/12),-1*(Input!$C$13/12),-1*$E583*(Input!$G$32/100)))</f>
        <v>0</v>
      </c>
      <c r="J583" s="69" t="n">
        <f aca="false">IF($B583&gt;Input!$G$28,0,(-1)*($E583+$H583+$I583)*(Input!$C$9/100))</f>
        <v>0</v>
      </c>
      <c r="K583" s="69" t="n">
        <f aca="false">IF($B583&gt;Input!$G$28,0,(-1)*($E583+$H583+$I583)*(Input!$C$10/100))</f>
        <v>0</v>
      </c>
      <c r="L583" s="69" t="n">
        <f aca="false">$E583+$F583+$G583+$H583+$I583+$J583+$K583</f>
        <v>-1195.22651810074</v>
      </c>
    </row>
    <row r="584" customFormat="false" ht="12.8" hidden="false" customHeight="false" outlineLevel="0" collapsed="false">
      <c r="A584" s="67" t="n">
        <v>580</v>
      </c>
      <c r="B584" s="68" t="n">
        <f aca="false">EOMONTH(Input!$C$7,A584)</f>
        <v>60571</v>
      </c>
      <c r="C584" s="67" t="n">
        <f aca="false">DATEDIF(Input!$G$23,$B584,"Y")</f>
        <v>87</v>
      </c>
      <c r="E584" s="69" t="n">
        <f aca="false">IF($B584&gt;Input!$G$28,0,Input!$G$24*(1+Input!$G$26/100)^(DATEDIF(Input!$C$7,$B584,"Y")))</f>
        <v>0</v>
      </c>
      <c r="F584" s="69" t="n">
        <f aca="false">-1*($E584*(Input!$C$11/100))</f>
        <v>-0</v>
      </c>
      <c r="G584" s="69" t="n">
        <f aca="false">-1*($E584*(Input!$C$12/100))</f>
        <v>-0</v>
      </c>
      <c r="H584" s="69" t="n">
        <f aca="false">IF($B584&gt;Input!$G$28,2*(Input!$G$27*(1+Input!$C$14/100)^(DATEDIF(Input!$C$7,$B584,"Y"))),(Input!$G$27*(1+Input!$C$14/100)^(DATEDIF(Input!$C$7,$B584,"Y"))))</f>
        <v>-1195.22651810074</v>
      </c>
      <c r="I584" s="69" t="n">
        <f aca="false">IF($B584&gt;Input!$G$28,0,IF($E584*(Input!$G$32/100)&gt;(Input!$C$13/12),-1*(Input!$C$13/12),-1*$E584*(Input!$G$32/100)))</f>
        <v>0</v>
      </c>
      <c r="J584" s="69" t="n">
        <f aca="false">IF($B584&gt;Input!$G$28,0,(-1)*($E584+$H584+$I584)*(Input!$C$9/100))</f>
        <v>0</v>
      </c>
      <c r="K584" s="69" t="n">
        <f aca="false">IF($B584&gt;Input!$G$28,0,(-1)*($E584+$H584+$I584)*(Input!$C$10/100))</f>
        <v>0</v>
      </c>
      <c r="L584" s="69" t="n">
        <f aca="false">$E584+$F584+$G584+$H584+$I584+$J584+$K584</f>
        <v>-1195.22651810074</v>
      </c>
    </row>
    <row r="585" customFormat="false" ht="12.8" hidden="false" customHeight="false" outlineLevel="0" collapsed="false">
      <c r="A585" s="67" t="n">
        <v>581</v>
      </c>
      <c r="B585" s="68" t="n">
        <f aca="false">EOMONTH(Input!$C$7,A585)</f>
        <v>60601</v>
      </c>
      <c r="C585" s="67" t="n">
        <f aca="false">DATEDIF(Input!$G$23,$B585,"Y")</f>
        <v>87</v>
      </c>
      <c r="E585" s="69" t="n">
        <f aca="false">IF($B585&gt;Input!$G$28,0,Input!$G$24*(1+Input!$G$26/100)^(DATEDIF(Input!$C$7,$B585,"Y")))</f>
        <v>0</v>
      </c>
      <c r="F585" s="69" t="n">
        <f aca="false">-1*($E585*(Input!$C$11/100))</f>
        <v>-0</v>
      </c>
      <c r="G585" s="69" t="n">
        <f aca="false">-1*($E585*(Input!$C$12/100))</f>
        <v>-0</v>
      </c>
      <c r="H585" s="69" t="n">
        <f aca="false">IF($B585&gt;Input!$G$28,2*(Input!$G$27*(1+Input!$C$14/100)^(DATEDIF(Input!$C$7,$B585,"Y"))),(Input!$G$27*(1+Input!$C$14/100)^(DATEDIF(Input!$C$7,$B585,"Y"))))</f>
        <v>-1195.22651810074</v>
      </c>
      <c r="I585" s="69" t="n">
        <f aca="false">IF($B585&gt;Input!$G$28,0,IF($E585*(Input!$G$32/100)&gt;(Input!$C$13/12),-1*(Input!$C$13/12),-1*$E585*(Input!$G$32/100)))</f>
        <v>0</v>
      </c>
      <c r="J585" s="69" t="n">
        <f aca="false">IF($B585&gt;Input!$G$28,0,(-1)*($E585+$H585+$I585)*(Input!$C$9/100))</f>
        <v>0</v>
      </c>
      <c r="K585" s="69" t="n">
        <f aca="false">IF($B585&gt;Input!$G$28,0,(-1)*($E585+$H585+$I585)*(Input!$C$10/100))</f>
        <v>0</v>
      </c>
      <c r="L585" s="69" t="n">
        <f aca="false">$E585+$F585+$G585+$H585+$I585+$J585+$K585</f>
        <v>-1195.22651810074</v>
      </c>
    </row>
    <row r="586" customFormat="false" ht="12.8" hidden="false" customHeight="false" outlineLevel="0" collapsed="false">
      <c r="A586" s="67" t="n">
        <v>582</v>
      </c>
      <c r="B586" s="68" t="n">
        <f aca="false">EOMONTH(Input!$C$7,A586)</f>
        <v>60632</v>
      </c>
      <c r="C586" s="67" t="n">
        <f aca="false">DATEDIF(Input!$G$23,$B586,"Y")</f>
        <v>87</v>
      </c>
      <c r="E586" s="69" t="n">
        <f aca="false">IF($B586&gt;Input!$G$28,0,Input!$G$24*(1+Input!$G$26/100)^(DATEDIF(Input!$C$7,$B586,"Y")))</f>
        <v>0</v>
      </c>
      <c r="F586" s="69" t="n">
        <f aca="false">-1*($E586*(Input!$C$11/100))</f>
        <v>-0</v>
      </c>
      <c r="G586" s="69" t="n">
        <f aca="false">-1*($E586*(Input!$C$12/100))</f>
        <v>-0</v>
      </c>
      <c r="H586" s="69" t="n">
        <f aca="false">IF($B586&gt;Input!$G$28,2*(Input!$G$27*(1+Input!$C$14/100)^(DATEDIF(Input!$C$7,$B586,"Y"))),(Input!$G$27*(1+Input!$C$14/100)^(DATEDIF(Input!$C$7,$B586,"Y"))))</f>
        <v>-1195.22651810074</v>
      </c>
      <c r="I586" s="69" t="n">
        <f aca="false">IF($B586&gt;Input!$G$28,0,IF($E586*(Input!$G$32/100)&gt;(Input!$C$13/12),-1*(Input!$C$13/12),-1*$E586*(Input!$G$32/100)))</f>
        <v>0</v>
      </c>
      <c r="J586" s="69" t="n">
        <f aca="false">IF($B586&gt;Input!$G$28,0,(-1)*($E586+$H586+$I586)*(Input!$C$9/100))</f>
        <v>0</v>
      </c>
      <c r="K586" s="69" t="n">
        <f aca="false">IF($B586&gt;Input!$G$28,0,(-1)*($E586+$H586+$I586)*(Input!$C$10/100))</f>
        <v>0</v>
      </c>
      <c r="L586" s="69" t="n">
        <f aca="false">$E586+$F586+$G586+$H586+$I586+$J586+$K586</f>
        <v>-1195.22651810074</v>
      </c>
    </row>
    <row r="587" customFormat="false" ht="12.8" hidden="false" customHeight="false" outlineLevel="0" collapsed="false">
      <c r="A587" s="67" t="n">
        <v>583</v>
      </c>
      <c r="B587" s="68" t="n">
        <f aca="false">EOMONTH(Input!$C$7,A587)</f>
        <v>60663</v>
      </c>
      <c r="C587" s="67" t="n">
        <f aca="false">DATEDIF(Input!$G$23,$B587,"Y")</f>
        <v>87</v>
      </c>
      <c r="E587" s="69" t="n">
        <f aca="false">IF($B587&gt;Input!$G$28,0,Input!$G$24*(1+Input!$G$26/100)^(DATEDIF(Input!$C$7,$B587,"Y")))</f>
        <v>0</v>
      </c>
      <c r="F587" s="69" t="n">
        <f aca="false">-1*($E587*(Input!$C$11/100))</f>
        <v>-0</v>
      </c>
      <c r="G587" s="69" t="n">
        <f aca="false">-1*($E587*(Input!$C$12/100))</f>
        <v>-0</v>
      </c>
      <c r="H587" s="69" t="n">
        <f aca="false">IF($B587&gt;Input!$G$28,2*(Input!$G$27*(1+Input!$C$14/100)^(DATEDIF(Input!$C$7,$B587,"Y"))),(Input!$G$27*(1+Input!$C$14/100)^(DATEDIF(Input!$C$7,$B587,"Y"))))</f>
        <v>-1195.22651810074</v>
      </c>
      <c r="I587" s="69" t="n">
        <f aca="false">IF($B587&gt;Input!$G$28,0,IF($E587*(Input!$G$32/100)&gt;(Input!$C$13/12),-1*(Input!$C$13/12),-1*$E587*(Input!$G$32/100)))</f>
        <v>0</v>
      </c>
      <c r="J587" s="69" t="n">
        <f aca="false">IF($B587&gt;Input!$G$28,0,(-1)*($E587+$H587+$I587)*(Input!$C$9/100))</f>
        <v>0</v>
      </c>
      <c r="K587" s="69" t="n">
        <f aca="false">IF($B587&gt;Input!$G$28,0,(-1)*($E587+$H587+$I587)*(Input!$C$10/100))</f>
        <v>0</v>
      </c>
      <c r="L587" s="69" t="n">
        <f aca="false">$E587+$F587+$G587+$H587+$I587+$J587+$K587</f>
        <v>-1195.22651810074</v>
      </c>
    </row>
    <row r="588" customFormat="false" ht="12.8" hidden="false" customHeight="false" outlineLevel="0" collapsed="false">
      <c r="A588" s="67" t="n">
        <v>584</v>
      </c>
      <c r="B588" s="68" t="n">
        <f aca="false">EOMONTH(Input!$C$7,A588)</f>
        <v>60691</v>
      </c>
      <c r="C588" s="67" t="n">
        <f aca="false">DATEDIF(Input!$G$23,$B588,"Y")</f>
        <v>87</v>
      </c>
      <c r="E588" s="69" t="n">
        <f aca="false">IF($B588&gt;Input!$G$28,0,Input!$G$24*(1+Input!$G$26/100)^(DATEDIF(Input!$C$7,$B588,"Y")))</f>
        <v>0</v>
      </c>
      <c r="F588" s="69" t="n">
        <f aca="false">-1*($E588*(Input!$C$11/100))</f>
        <v>-0</v>
      </c>
      <c r="G588" s="69" t="n">
        <f aca="false">-1*($E588*(Input!$C$12/100))</f>
        <v>-0</v>
      </c>
      <c r="H588" s="69" t="n">
        <f aca="false">IF($B588&gt;Input!$G$28,2*(Input!$G$27*(1+Input!$C$14/100)^(DATEDIF(Input!$C$7,$B588,"Y"))),(Input!$G$27*(1+Input!$C$14/100)^(DATEDIF(Input!$C$7,$B588,"Y"))))</f>
        <v>-1195.22651810074</v>
      </c>
      <c r="I588" s="69" t="n">
        <f aca="false">IF($B588&gt;Input!$G$28,0,IF($E588*(Input!$G$32/100)&gt;(Input!$C$13/12),-1*(Input!$C$13/12),-1*$E588*(Input!$G$32/100)))</f>
        <v>0</v>
      </c>
      <c r="J588" s="69" t="n">
        <f aca="false">IF($B588&gt;Input!$G$28,0,(-1)*($E588+$H588+$I588)*(Input!$C$9/100))</f>
        <v>0</v>
      </c>
      <c r="K588" s="69" t="n">
        <f aca="false">IF($B588&gt;Input!$G$28,0,(-1)*($E588+$H588+$I588)*(Input!$C$10/100))</f>
        <v>0</v>
      </c>
      <c r="L588" s="69" t="n">
        <f aca="false">$E588+$F588+$G588+$H588+$I588+$J588+$K588</f>
        <v>-1195.22651810074</v>
      </c>
    </row>
    <row r="589" customFormat="false" ht="12.8" hidden="false" customHeight="false" outlineLevel="0" collapsed="false">
      <c r="A589" s="67" t="n">
        <v>585</v>
      </c>
      <c r="B589" s="68" t="n">
        <f aca="false">EOMONTH(Input!$C$7,A589)</f>
        <v>60722</v>
      </c>
      <c r="C589" s="67" t="n">
        <f aca="false">DATEDIF(Input!$G$23,$B589,"Y")</f>
        <v>87</v>
      </c>
      <c r="E589" s="69" t="n">
        <f aca="false">IF($B589&gt;Input!$G$28,0,Input!$G$24*(1+Input!$G$26/100)^(DATEDIF(Input!$C$7,$B589,"Y")))</f>
        <v>0</v>
      </c>
      <c r="F589" s="69" t="n">
        <f aca="false">-1*($E589*(Input!$C$11/100))</f>
        <v>-0</v>
      </c>
      <c r="G589" s="69" t="n">
        <f aca="false">-1*($E589*(Input!$C$12/100))</f>
        <v>-0</v>
      </c>
      <c r="H589" s="69" t="n">
        <f aca="false">IF($B589&gt;Input!$G$28,2*(Input!$G$27*(1+Input!$C$14/100)^(DATEDIF(Input!$C$7,$B589,"Y"))),(Input!$G$27*(1+Input!$C$14/100)^(DATEDIF(Input!$C$7,$B589,"Y"))))</f>
        <v>-1195.22651810074</v>
      </c>
      <c r="I589" s="69" t="n">
        <f aca="false">IF($B589&gt;Input!$G$28,0,IF($E589*(Input!$G$32/100)&gt;(Input!$C$13/12),-1*(Input!$C$13/12),-1*$E589*(Input!$G$32/100)))</f>
        <v>0</v>
      </c>
      <c r="J589" s="69" t="n">
        <f aca="false">IF($B589&gt;Input!$G$28,0,(-1)*($E589+$H589+$I589)*(Input!$C$9/100))</f>
        <v>0</v>
      </c>
      <c r="K589" s="69" t="n">
        <f aca="false">IF($B589&gt;Input!$G$28,0,(-1)*($E589+$H589+$I589)*(Input!$C$10/100))</f>
        <v>0</v>
      </c>
      <c r="L589" s="69" t="n">
        <f aca="false">$E589+$F589+$G589+$H589+$I589+$J589+$K589</f>
        <v>-1195.22651810074</v>
      </c>
    </row>
    <row r="590" customFormat="false" ht="12.8" hidden="false" customHeight="false" outlineLevel="0" collapsed="false">
      <c r="A590" s="67" t="n">
        <v>586</v>
      </c>
      <c r="B590" s="68" t="n">
        <f aca="false">EOMONTH(Input!$C$7,A590)</f>
        <v>60752</v>
      </c>
      <c r="C590" s="67" t="n">
        <f aca="false">DATEDIF(Input!$G$23,$B590,"Y")</f>
        <v>87</v>
      </c>
      <c r="E590" s="69" t="n">
        <f aca="false">IF($B590&gt;Input!$G$28,0,Input!$G$24*(1+Input!$G$26/100)^(DATEDIF(Input!$C$7,$B590,"Y")))</f>
        <v>0</v>
      </c>
      <c r="F590" s="69" t="n">
        <f aca="false">-1*($E590*(Input!$C$11/100))</f>
        <v>-0</v>
      </c>
      <c r="G590" s="69" t="n">
        <f aca="false">-1*($E590*(Input!$C$12/100))</f>
        <v>-0</v>
      </c>
      <c r="H590" s="69" t="n">
        <f aca="false">IF($B590&gt;Input!$G$28,2*(Input!$G$27*(1+Input!$C$14/100)^(DATEDIF(Input!$C$7,$B590,"Y"))),(Input!$G$27*(1+Input!$C$14/100)^(DATEDIF(Input!$C$7,$B590,"Y"))))</f>
        <v>-1195.22651810074</v>
      </c>
      <c r="I590" s="69" t="n">
        <f aca="false">IF($B590&gt;Input!$G$28,0,IF($E590*(Input!$G$32/100)&gt;(Input!$C$13/12),-1*(Input!$C$13/12),-1*$E590*(Input!$G$32/100)))</f>
        <v>0</v>
      </c>
      <c r="J590" s="69" t="n">
        <f aca="false">IF($B590&gt;Input!$G$28,0,(-1)*($E590+$H590+$I590)*(Input!$C$9/100))</f>
        <v>0</v>
      </c>
      <c r="K590" s="69" t="n">
        <f aca="false">IF($B590&gt;Input!$G$28,0,(-1)*($E590+$H590+$I590)*(Input!$C$10/100))</f>
        <v>0</v>
      </c>
      <c r="L590" s="69" t="n">
        <f aca="false">$E590+$F590+$G590+$H590+$I590+$J590+$K590</f>
        <v>-1195.22651810074</v>
      </c>
    </row>
    <row r="591" customFormat="false" ht="12.8" hidden="false" customHeight="false" outlineLevel="0" collapsed="false">
      <c r="A591" s="67" t="n">
        <v>587</v>
      </c>
      <c r="B591" s="68" t="n">
        <f aca="false">EOMONTH(Input!$C$7,A591)</f>
        <v>60783</v>
      </c>
      <c r="C591" s="67" t="n">
        <f aca="false">DATEDIF(Input!$G$23,$B591,"Y")</f>
        <v>87</v>
      </c>
      <c r="E591" s="69" t="n">
        <f aca="false">IF($B591&gt;Input!$G$28,0,Input!$G$24*(1+Input!$G$26/100)^(DATEDIF(Input!$C$7,$B591,"Y")))</f>
        <v>0</v>
      </c>
      <c r="F591" s="69" t="n">
        <f aca="false">-1*($E591*(Input!$C$11/100))</f>
        <v>-0</v>
      </c>
      <c r="G591" s="69" t="n">
        <f aca="false">-1*($E591*(Input!$C$12/100))</f>
        <v>-0</v>
      </c>
      <c r="H591" s="69" t="n">
        <f aca="false">IF($B591&gt;Input!$G$28,2*(Input!$G$27*(1+Input!$C$14/100)^(DATEDIF(Input!$C$7,$B591,"Y"))),(Input!$G$27*(1+Input!$C$14/100)^(DATEDIF(Input!$C$7,$B591,"Y"))))</f>
        <v>-1195.22651810074</v>
      </c>
      <c r="I591" s="69" t="n">
        <f aca="false">IF($B591&gt;Input!$G$28,0,IF($E591*(Input!$G$32/100)&gt;(Input!$C$13/12),-1*(Input!$C$13/12),-1*$E591*(Input!$G$32/100)))</f>
        <v>0</v>
      </c>
      <c r="J591" s="69" t="n">
        <f aca="false">IF($B591&gt;Input!$G$28,0,(-1)*($E591+$H591+$I591)*(Input!$C$9/100))</f>
        <v>0</v>
      </c>
      <c r="K591" s="69" t="n">
        <f aca="false">IF($B591&gt;Input!$G$28,0,(-1)*($E591+$H591+$I591)*(Input!$C$10/100))</f>
        <v>0</v>
      </c>
      <c r="L591" s="69" t="n">
        <f aca="false">$E591+$F591+$G591+$H591+$I591+$J591+$K591</f>
        <v>-1195.22651810074</v>
      </c>
    </row>
    <row r="592" customFormat="false" ht="12.8" hidden="false" customHeight="false" outlineLevel="0" collapsed="false">
      <c r="A592" s="67" t="n">
        <v>588</v>
      </c>
      <c r="B592" s="68" t="n">
        <f aca="false">EOMONTH(Input!$C$7,A592)</f>
        <v>60813</v>
      </c>
      <c r="C592" s="67" t="n">
        <f aca="false">DATEDIF(Input!$G$23,$B592,"Y")</f>
        <v>87</v>
      </c>
      <c r="E592" s="69" t="n">
        <f aca="false">IF($B592&gt;Input!$G$28,0,Input!$G$24*(1+Input!$G$26/100)^(DATEDIF(Input!$C$7,$B592,"Y")))</f>
        <v>0</v>
      </c>
      <c r="F592" s="69" t="n">
        <f aca="false">-1*($E592*(Input!$C$11/100))</f>
        <v>-0</v>
      </c>
      <c r="G592" s="69" t="n">
        <f aca="false">-1*($E592*(Input!$C$12/100))</f>
        <v>-0</v>
      </c>
      <c r="H592" s="69" t="n">
        <f aca="false">IF($B592&gt;Input!$G$28,2*(Input!$G$27*(1+Input!$C$14/100)^(DATEDIF(Input!$C$7,$B592,"Y"))),(Input!$G$27*(1+Input!$C$14/100)^(DATEDIF(Input!$C$7,$B592,"Y"))))</f>
        <v>-1219.13104846275</v>
      </c>
      <c r="I592" s="69" t="n">
        <f aca="false">IF($B592&gt;Input!$G$28,0,IF($E592*(Input!$G$32/100)&gt;(Input!$C$13/12),-1*(Input!$C$13/12),-1*$E592*(Input!$G$32/100)))</f>
        <v>0</v>
      </c>
      <c r="J592" s="69" t="n">
        <f aca="false">IF($B592&gt;Input!$G$28,0,(-1)*($E592+$H592+$I592)*(Input!$C$9/100))</f>
        <v>0</v>
      </c>
      <c r="K592" s="69" t="n">
        <f aca="false">IF($B592&gt;Input!$G$28,0,(-1)*($E592+$H592+$I592)*(Input!$C$10/100))</f>
        <v>0</v>
      </c>
      <c r="L592" s="69" t="n">
        <f aca="false">$E592+$F592+$G592+$H592+$I592+$J592+$K592</f>
        <v>-1219.13104846275</v>
      </c>
    </row>
    <row r="593" customFormat="false" ht="12.8" hidden="false" customHeight="false" outlineLevel="0" collapsed="false">
      <c r="A593" s="67" t="n">
        <v>589</v>
      </c>
      <c r="B593" s="68" t="n">
        <f aca="false">EOMONTH(Input!$C$7,A593)</f>
        <v>60844</v>
      </c>
      <c r="C593" s="67" t="n">
        <f aca="false">DATEDIF(Input!$G$23,$B593,"Y")</f>
        <v>87</v>
      </c>
      <c r="E593" s="69" t="n">
        <f aca="false">IF($B593&gt;Input!$G$28,0,Input!$G$24*(1+Input!$G$26/100)^(DATEDIF(Input!$C$7,$B593,"Y")))</f>
        <v>0</v>
      </c>
      <c r="F593" s="69" t="n">
        <f aca="false">-1*($E593*(Input!$C$11/100))</f>
        <v>-0</v>
      </c>
      <c r="G593" s="69" t="n">
        <f aca="false">-1*($E593*(Input!$C$12/100))</f>
        <v>-0</v>
      </c>
      <c r="H593" s="69" t="n">
        <f aca="false">IF($B593&gt;Input!$G$28,2*(Input!$G$27*(1+Input!$C$14/100)^(DATEDIF(Input!$C$7,$B593,"Y"))),(Input!$G$27*(1+Input!$C$14/100)^(DATEDIF(Input!$C$7,$B593,"Y"))))</f>
        <v>-1219.13104846275</v>
      </c>
      <c r="I593" s="69" t="n">
        <f aca="false">IF($B593&gt;Input!$G$28,0,IF($E593*(Input!$G$32/100)&gt;(Input!$C$13/12),-1*(Input!$C$13/12),-1*$E593*(Input!$G$32/100)))</f>
        <v>0</v>
      </c>
      <c r="J593" s="69" t="n">
        <f aca="false">IF($B593&gt;Input!$G$28,0,(-1)*($E593+$H593+$I593)*(Input!$C$9/100))</f>
        <v>0</v>
      </c>
      <c r="K593" s="69" t="n">
        <f aca="false">IF($B593&gt;Input!$G$28,0,(-1)*($E593+$H593+$I593)*(Input!$C$10/100))</f>
        <v>0</v>
      </c>
      <c r="L593" s="69" t="n">
        <f aca="false">$E593+$F593+$G593+$H593+$I593+$J593+$K593</f>
        <v>-1219.13104846275</v>
      </c>
    </row>
    <row r="594" customFormat="false" ht="12.8" hidden="false" customHeight="false" outlineLevel="0" collapsed="false">
      <c r="A594" s="67" t="n">
        <v>590</v>
      </c>
      <c r="B594" s="68" t="n">
        <f aca="false">EOMONTH(Input!$C$7,A594)</f>
        <v>60875</v>
      </c>
      <c r="C594" s="67" t="n">
        <f aca="false">DATEDIF(Input!$G$23,$B594,"Y")</f>
        <v>87</v>
      </c>
      <c r="E594" s="69" t="n">
        <f aca="false">IF($B594&gt;Input!$G$28,0,Input!$G$24*(1+Input!$G$26/100)^(DATEDIF(Input!$C$7,$B594,"Y")))</f>
        <v>0</v>
      </c>
      <c r="F594" s="69" t="n">
        <f aca="false">-1*($E594*(Input!$C$11/100))</f>
        <v>-0</v>
      </c>
      <c r="G594" s="69" t="n">
        <f aca="false">-1*($E594*(Input!$C$12/100))</f>
        <v>-0</v>
      </c>
      <c r="H594" s="69" t="n">
        <f aca="false">IF($B594&gt;Input!$G$28,2*(Input!$G$27*(1+Input!$C$14/100)^(DATEDIF(Input!$C$7,$B594,"Y"))),(Input!$G$27*(1+Input!$C$14/100)^(DATEDIF(Input!$C$7,$B594,"Y"))))</f>
        <v>-1219.13104846275</v>
      </c>
      <c r="I594" s="69" t="n">
        <f aca="false">IF($B594&gt;Input!$G$28,0,IF($E594*(Input!$G$32/100)&gt;(Input!$C$13/12),-1*(Input!$C$13/12),-1*$E594*(Input!$G$32/100)))</f>
        <v>0</v>
      </c>
      <c r="J594" s="69" t="n">
        <f aca="false">IF($B594&gt;Input!$G$28,0,(-1)*($E594+$H594+$I594)*(Input!$C$9/100))</f>
        <v>0</v>
      </c>
      <c r="K594" s="69" t="n">
        <f aca="false">IF($B594&gt;Input!$G$28,0,(-1)*($E594+$H594+$I594)*(Input!$C$10/100))</f>
        <v>0</v>
      </c>
      <c r="L594" s="69" t="n">
        <f aca="false">$E594+$F594+$G594+$H594+$I594+$J594+$K594</f>
        <v>-1219.13104846275</v>
      </c>
    </row>
    <row r="595" customFormat="false" ht="12.8" hidden="false" customHeight="false" outlineLevel="0" collapsed="false">
      <c r="A595" s="67" t="n">
        <v>591</v>
      </c>
      <c r="B595" s="68" t="n">
        <f aca="false">EOMONTH(Input!$C$7,A595)</f>
        <v>60905</v>
      </c>
      <c r="C595" s="67" t="n">
        <f aca="false">DATEDIF(Input!$G$23,$B595,"Y")</f>
        <v>87</v>
      </c>
      <c r="E595" s="69" t="n">
        <f aca="false">IF($B595&gt;Input!$G$28,0,Input!$G$24*(1+Input!$G$26/100)^(DATEDIF(Input!$C$7,$B595,"Y")))</f>
        <v>0</v>
      </c>
      <c r="F595" s="69" t="n">
        <f aca="false">-1*($E595*(Input!$C$11/100))</f>
        <v>-0</v>
      </c>
      <c r="G595" s="69" t="n">
        <f aca="false">-1*($E595*(Input!$C$12/100))</f>
        <v>-0</v>
      </c>
      <c r="H595" s="69" t="n">
        <f aca="false">IF($B595&gt;Input!$G$28,2*(Input!$G$27*(1+Input!$C$14/100)^(DATEDIF(Input!$C$7,$B595,"Y"))),(Input!$G$27*(1+Input!$C$14/100)^(DATEDIF(Input!$C$7,$B595,"Y"))))</f>
        <v>-1219.13104846275</v>
      </c>
      <c r="I595" s="69" t="n">
        <f aca="false">IF($B595&gt;Input!$G$28,0,IF($E595*(Input!$G$32/100)&gt;(Input!$C$13/12),-1*(Input!$C$13/12),-1*$E595*(Input!$G$32/100)))</f>
        <v>0</v>
      </c>
      <c r="J595" s="69" t="n">
        <f aca="false">IF($B595&gt;Input!$G$28,0,(-1)*($E595+$H595+$I595)*(Input!$C$9/100))</f>
        <v>0</v>
      </c>
      <c r="K595" s="69" t="n">
        <f aca="false">IF($B595&gt;Input!$G$28,0,(-1)*($E595+$H595+$I595)*(Input!$C$10/100))</f>
        <v>0</v>
      </c>
      <c r="L595" s="69" t="n">
        <f aca="false">$E595+$F595+$G595+$H595+$I595+$J595+$K595</f>
        <v>-1219.13104846275</v>
      </c>
    </row>
    <row r="596" customFormat="false" ht="12.8" hidden="false" customHeight="false" outlineLevel="0" collapsed="false">
      <c r="A596" s="67" t="n">
        <v>592</v>
      </c>
      <c r="B596" s="68" t="n">
        <f aca="false">EOMONTH(Input!$C$7,A596)</f>
        <v>60936</v>
      </c>
      <c r="C596" s="67" t="n">
        <f aca="false">DATEDIF(Input!$G$23,$B596,"Y")</f>
        <v>88</v>
      </c>
      <c r="E596" s="69" t="n">
        <f aca="false">IF($B596&gt;Input!$G$28,0,Input!$G$24*(1+Input!$G$26/100)^(DATEDIF(Input!$C$7,$B596,"Y")))</f>
        <v>0</v>
      </c>
      <c r="F596" s="69" t="n">
        <f aca="false">-1*($E596*(Input!$C$11/100))</f>
        <v>-0</v>
      </c>
      <c r="G596" s="69" t="n">
        <f aca="false">-1*($E596*(Input!$C$12/100))</f>
        <v>-0</v>
      </c>
      <c r="H596" s="69" t="n">
        <f aca="false">IF($B596&gt;Input!$G$28,2*(Input!$G$27*(1+Input!$C$14/100)^(DATEDIF(Input!$C$7,$B596,"Y"))),(Input!$G$27*(1+Input!$C$14/100)^(DATEDIF(Input!$C$7,$B596,"Y"))))</f>
        <v>-1219.13104846275</v>
      </c>
      <c r="I596" s="69" t="n">
        <f aca="false">IF($B596&gt;Input!$G$28,0,IF($E596*(Input!$G$32/100)&gt;(Input!$C$13/12),-1*(Input!$C$13/12),-1*$E596*(Input!$G$32/100)))</f>
        <v>0</v>
      </c>
      <c r="J596" s="69" t="n">
        <f aca="false">IF($B596&gt;Input!$G$28,0,(-1)*($E596+$H596+$I596)*(Input!$C$9/100))</f>
        <v>0</v>
      </c>
      <c r="K596" s="69" t="n">
        <f aca="false">IF($B596&gt;Input!$G$28,0,(-1)*($E596+$H596+$I596)*(Input!$C$10/100))</f>
        <v>0</v>
      </c>
      <c r="L596" s="69" t="n">
        <f aca="false">$E596+$F596+$G596+$H596+$I596+$J596+$K596</f>
        <v>-1219.13104846275</v>
      </c>
    </row>
    <row r="597" customFormat="false" ht="12.8" hidden="false" customHeight="false" outlineLevel="0" collapsed="false">
      <c r="A597" s="67" t="n">
        <v>593</v>
      </c>
      <c r="B597" s="68" t="n">
        <f aca="false">EOMONTH(Input!$C$7,A597)</f>
        <v>60966</v>
      </c>
      <c r="C597" s="67" t="n">
        <f aca="false">DATEDIF(Input!$G$23,$B597,"Y")</f>
        <v>88</v>
      </c>
      <c r="E597" s="69" t="n">
        <f aca="false">IF($B597&gt;Input!$G$28,0,Input!$G$24*(1+Input!$G$26/100)^(DATEDIF(Input!$C$7,$B597,"Y")))</f>
        <v>0</v>
      </c>
      <c r="F597" s="69" t="n">
        <f aca="false">-1*($E597*(Input!$C$11/100))</f>
        <v>-0</v>
      </c>
      <c r="G597" s="69" t="n">
        <f aca="false">-1*($E597*(Input!$C$12/100))</f>
        <v>-0</v>
      </c>
      <c r="H597" s="69" t="n">
        <f aca="false">IF($B597&gt;Input!$G$28,2*(Input!$G$27*(1+Input!$C$14/100)^(DATEDIF(Input!$C$7,$B597,"Y"))),(Input!$G$27*(1+Input!$C$14/100)^(DATEDIF(Input!$C$7,$B597,"Y"))))</f>
        <v>-1219.13104846275</v>
      </c>
      <c r="I597" s="69" t="n">
        <f aca="false">IF($B597&gt;Input!$G$28,0,IF($E597*(Input!$G$32/100)&gt;(Input!$C$13/12),-1*(Input!$C$13/12),-1*$E597*(Input!$G$32/100)))</f>
        <v>0</v>
      </c>
      <c r="J597" s="69" t="n">
        <f aca="false">IF($B597&gt;Input!$G$28,0,(-1)*($E597+$H597+$I597)*(Input!$C$9/100))</f>
        <v>0</v>
      </c>
      <c r="K597" s="69" t="n">
        <f aca="false">IF($B597&gt;Input!$G$28,0,(-1)*($E597+$H597+$I597)*(Input!$C$10/100))</f>
        <v>0</v>
      </c>
      <c r="L597" s="69" t="n">
        <f aca="false">$E597+$F597+$G597+$H597+$I597+$J597+$K597</f>
        <v>-1219.13104846275</v>
      </c>
    </row>
    <row r="598" customFormat="false" ht="12.8" hidden="false" customHeight="false" outlineLevel="0" collapsed="false">
      <c r="A598" s="67" t="n">
        <v>594</v>
      </c>
      <c r="B598" s="68" t="n">
        <f aca="false">EOMONTH(Input!$C$7,A598)</f>
        <v>60997</v>
      </c>
      <c r="C598" s="67" t="n">
        <f aca="false">DATEDIF(Input!$G$23,$B598,"Y")</f>
        <v>88</v>
      </c>
      <c r="E598" s="69" t="n">
        <f aca="false">IF($B598&gt;Input!$G$28,0,Input!$G$24*(1+Input!$G$26/100)^(DATEDIF(Input!$C$7,$B598,"Y")))</f>
        <v>0</v>
      </c>
      <c r="F598" s="69" t="n">
        <f aca="false">-1*($E598*(Input!$C$11/100))</f>
        <v>-0</v>
      </c>
      <c r="G598" s="69" t="n">
        <f aca="false">-1*($E598*(Input!$C$12/100))</f>
        <v>-0</v>
      </c>
      <c r="H598" s="69" t="n">
        <f aca="false">IF($B598&gt;Input!$G$28,2*(Input!$G$27*(1+Input!$C$14/100)^(DATEDIF(Input!$C$7,$B598,"Y"))),(Input!$G$27*(1+Input!$C$14/100)^(DATEDIF(Input!$C$7,$B598,"Y"))))</f>
        <v>-1219.13104846275</v>
      </c>
      <c r="I598" s="69" t="n">
        <f aca="false">IF($B598&gt;Input!$G$28,0,IF($E598*(Input!$G$32/100)&gt;(Input!$C$13/12),-1*(Input!$C$13/12),-1*$E598*(Input!$G$32/100)))</f>
        <v>0</v>
      </c>
      <c r="J598" s="69" t="n">
        <f aca="false">IF($B598&gt;Input!$G$28,0,(-1)*($E598+$H598+$I598)*(Input!$C$9/100))</f>
        <v>0</v>
      </c>
      <c r="K598" s="69" t="n">
        <f aca="false">IF($B598&gt;Input!$G$28,0,(-1)*($E598+$H598+$I598)*(Input!$C$10/100))</f>
        <v>0</v>
      </c>
      <c r="L598" s="69" t="n">
        <f aca="false">$E598+$F598+$G598+$H598+$I598+$J598+$K598</f>
        <v>-1219.13104846275</v>
      </c>
    </row>
    <row r="599" customFormat="false" ht="12.8" hidden="false" customHeight="false" outlineLevel="0" collapsed="false">
      <c r="A599" s="67" t="n">
        <v>595</v>
      </c>
      <c r="B599" s="68" t="n">
        <f aca="false">EOMONTH(Input!$C$7,A599)</f>
        <v>61028</v>
      </c>
      <c r="C599" s="67" t="n">
        <f aca="false">DATEDIF(Input!$G$23,$B599,"Y")</f>
        <v>88</v>
      </c>
      <c r="E599" s="69" t="n">
        <f aca="false">IF($B599&gt;Input!$G$28,0,Input!$G$24*(1+Input!$G$26/100)^(DATEDIF(Input!$C$7,$B599,"Y")))</f>
        <v>0</v>
      </c>
      <c r="F599" s="69" t="n">
        <f aca="false">-1*($E599*(Input!$C$11/100))</f>
        <v>-0</v>
      </c>
      <c r="G599" s="69" t="n">
        <f aca="false">-1*($E599*(Input!$C$12/100))</f>
        <v>-0</v>
      </c>
      <c r="H599" s="69" t="n">
        <f aca="false">IF($B599&gt;Input!$G$28,2*(Input!$G$27*(1+Input!$C$14/100)^(DATEDIF(Input!$C$7,$B599,"Y"))),(Input!$G$27*(1+Input!$C$14/100)^(DATEDIF(Input!$C$7,$B599,"Y"))))</f>
        <v>-1219.13104846275</v>
      </c>
      <c r="I599" s="69" t="n">
        <f aca="false">IF($B599&gt;Input!$G$28,0,IF($E599*(Input!$G$32/100)&gt;(Input!$C$13/12),-1*(Input!$C$13/12),-1*$E599*(Input!$G$32/100)))</f>
        <v>0</v>
      </c>
      <c r="J599" s="69" t="n">
        <f aca="false">IF($B599&gt;Input!$G$28,0,(-1)*($E599+$H599+$I599)*(Input!$C$9/100))</f>
        <v>0</v>
      </c>
      <c r="K599" s="69" t="n">
        <f aca="false">IF($B599&gt;Input!$G$28,0,(-1)*($E599+$H599+$I599)*(Input!$C$10/100))</f>
        <v>0</v>
      </c>
      <c r="L599" s="69" t="n">
        <f aca="false">$E599+$F599+$G599+$H599+$I599+$J599+$K599</f>
        <v>-1219.13104846275</v>
      </c>
    </row>
    <row r="600" customFormat="false" ht="12.8" hidden="false" customHeight="false" outlineLevel="0" collapsed="false">
      <c r="A600" s="67" t="n">
        <v>596</v>
      </c>
      <c r="B600" s="68" t="n">
        <f aca="false">EOMONTH(Input!$C$7,A600)</f>
        <v>61056</v>
      </c>
      <c r="C600" s="67" t="n">
        <f aca="false">DATEDIF(Input!$G$23,$B600,"Y")</f>
        <v>88</v>
      </c>
      <c r="E600" s="69" t="n">
        <f aca="false">IF($B600&gt;Input!$G$28,0,Input!$G$24*(1+Input!$G$26/100)^(DATEDIF(Input!$C$7,$B600,"Y")))</f>
        <v>0</v>
      </c>
      <c r="F600" s="69" t="n">
        <f aca="false">-1*($E600*(Input!$C$11/100))</f>
        <v>-0</v>
      </c>
      <c r="G600" s="69" t="n">
        <f aca="false">-1*($E600*(Input!$C$12/100))</f>
        <v>-0</v>
      </c>
      <c r="H600" s="69" t="n">
        <f aca="false">IF($B600&gt;Input!$G$28,2*(Input!$G$27*(1+Input!$C$14/100)^(DATEDIF(Input!$C$7,$B600,"Y"))),(Input!$G$27*(1+Input!$C$14/100)^(DATEDIF(Input!$C$7,$B600,"Y"))))</f>
        <v>-1219.13104846275</v>
      </c>
      <c r="I600" s="69" t="n">
        <f aca="false">IF($B600&gt;Input!$G$28,0,IF($E600*(Input!$G$32/100)&gt;(Input!$C$13/12),-1*(Input!$C$13/12),-1*$E600*(Input!$G$32/100)))</f>
        <v>0</v>
      </c>
      <c r="J600" s="69" t="n">
        <f aca="false">IF($B600&gt;Input!$G$28,0,(-1)*($E600+$H600+$I600)*(Input!$C$9/100))</f>
        <v>0</v>
      </c>
      <c r="K600" s="69" t="n">
        <f aca="false">IF($B600&gt;Input!$G$28,0,(-1)*($E600+$H600+$I600)*(Input!$C$10/100))</f>
        <v>0</v>
      </c>
      <c r="L600" s="69" t="n">
        <f aca="false">$E600+$F600+$G600+$H600+$I600+$J600+$K600</f>
        <v>-1219.13104846275</v>
      </c>
    </row>
    <row r="601" customFormat="false" ht="12.8" hidden="false" customHeight="false" outlineLevel="0" collapsed="false">
      <c r="A601" s="67" t="n">
        <v>597</v>
      </c>
      <c r="B601" s="68" t="n">
        <f aca="false">EOMONTH(Input!$C$7,A601)</f>
        <v>61087</v>
      </c>
      <c r="C601" s="67" t="n">
        <f aca="false">DATEDIF(Input!$G$23,$B601,"Y")</f>
        <v>88</v>
      </c>
      <c r="E601" s="69" t="n">
        <f aca="false">IF($B601&gt;Input!$G$28,0,Input!$G$24*(1+Input!$G$26/100)^(DATEDIF(Input!$C$7,$B601,"Y")))</f>
        <v>0</v>
      </c>
      <c r="F601" s="69" t="n">
        <f aca="false">-1*($E601*(Input!$C$11/100))</f>
        <v>-0</v>
      </c>
      <c r="G601" s="69" t="n">
        <f aca="false">-1*($E601*(Input!$C$12/100))</f>
        <v>-0</v>
      </c>
      <c r="H601" s="69" t="n">
        <f aca="false">IF($B601&gt;Input!$G$28,2*(Input!$G$27*(1+Input!$C$14/100)^(DATEDIF(Input!$C$7,$B601,"Y"))),(Input!$G$27*(1+Input!$C$14/100)^(DATEDIF(Input!$C$7,$B601,"Y"))))</f>
        <v>-1219.13104846275</v>
      </c>
      <c r="I601" s="69" t="n">
        <f aca="false">IF($B601&gt;Input!$G$28,0,IF($E601*(Input!$G$32/100)&gt;(Input!$C$13/12),-1*(Input!$C$13/12),-1*$E601*(Input!$G$32/100)))</f>
        <v>0</v>
      </c>
      <c r="J601" s="69" t="n">
        <f aca="false">IF($B601&gt;Input!$G$28,0,(-1)*($E601+$H601+$I601)*(Input!$C$9/100))</f>
        <v>0</v>
      </c>
      <c r="K601" s="69" t="n">
        <f aca="false">IF($B601&gt;Input!$G$28,0,(-1)*($E601+$H601+$I601)*(Input!$C$10/100))</f>
        <v>0</v>
      </c>
      <c r="L601" s="69" t="n">
        <f aca="false">$E601+$F601+$G601+$H601+$I601+$J601+$K601</f>
        <v>-1219.13104846275</v>
      </c>
    </row>
    <row r="602" customFormat="false" ht="12.8" hidden="false" customHeight="false" outlineLevel="0" collapsed="false">
      <c r="A602" s="67" t="n">
        <v>598</v>
      </c>
      <c r="B602" s="68" t="n">
        <f aca="false">EOMONTH(Input!$C$7,A602)</f>
        <v>61117</v>
      </c>
      <c r="C602" s="67" t="n">
        <f aca="false">DATEDIF(Input!$G$23,$B602,"Y")</f>
        <v>88</v>
      </c>
      <c r="E602" s="69" t="n">
        <f aca="false">IF($B602&gt;Input!$G$28,0,Input!$G$24*(1+Input!$G$26/100)^(DATEDIF(Input!$C$7,$B602,"Y")))</f>
        <v>0</v>
      </c>
      <c r="F602" s="69" t="n">
        <f aca="false">-1*($E602*(Input!$C$11/100))</f>
        <v>-0</v>
      </c>
      <c r="G602" s="69" t="n">
        <f aca="false">-1*($E602*(Input!$C$12/100))</f>
        <v>-0</v>
      </c>
      <c r="H602" s="69" t="n">
        <f aca="false">IF($B602&gt;Input!$G$28,2*(Input!$G$27*(1+Input!$C$14/100)^(DATEDIF(Input!$C$7,$B602,"Y"))),(Input!$G$27*(1+Input!$C$14/100)^(DATEDIF(Input!$C$7,$B602,"Y"))))</f>
        <v>-1219.13104846275</v>
      </c>
      <c r="I602" s="69" t="n">
        <f aca="false">IF($B602&gt;Input!$G$28,0,IF($E602*(Input!$G$32/100)&gt;(Input!$C$13/12),-1*(Input!$C$13/12),-1*$E602*(Input!$G$32/100)))</f>
        <v>0</v>
      </c>
      <c r="J602" s="69" t="n">
        <f aca="false">IF($B602&gt;Input!$G$28,0,(-1)*($E602+$H602+$I602)*(Input!$C$9/100))</f>
        <v>0</v>
      </c>
      <c r="K602" s="69" t="n">
        <f aca="false">IF($B602&gt;Input!$G$28,0,(-1)*($E602+$H602+$I602)*(Input!$C$10/100))</f>
        <v>0</v>
      </c>
      <c r="L602" s="69" t="n">
        <f aca="false">$E602+$F602+$G602+$H602+$I602+$J602+$K602</f>
        <v>-1219.13104846275</v>
      </c>
    </row>
    <row r="603" customFormat="false" ht="12.8" hidden="false" customHeight="false" outlineLevel="0" collapsed="false">
      <c r="A603" s="67" t="n">
        <v>599</v>
      </c>
      <c r="B603" s="68" t="n">
        <f aca="false">EOMONTH(Input!$C$7,A603)</f>
        <v>61148</v>
      </c>
      <c r="C603" s="67" t="n">
        <f aca="false">DATEDIF(Input!$G$23,$B603,"Y")</f>
        <v>88</v>
      </c>
      <c r="E603" s="69" t="n">
        <f aca="false">IF($B603&gt;Input!$G$28,0,Input!$G$24*(1+Input!$G$26/100)^(DATEDIF(Input!$C$7,$B603,"Y")))</f>
        <v>0</v>
      </c>
      <c r="F603" s="69" t="n">
        <f aca="false">-1*($E603*(Input!$C$11/100))</f>
        <v>-0</v>
      </c>
      <c r="G603" s="69" t="n">
        <f aca="false">-1*($E603*(Input!$C$12/100))</f>
        <v>-0</v>
      </c>
      <c r="H603" s="69" t="n">
        <f aca="false">IF($B603&gt;Input!$G$28,2*(Input!$G$27*(1+Input!$C$14/100)^(DATEDIF(Input!$C$7,$B603,"Y"))),(Input!$G$27*(1+Input!$C$14/100)^(DATEDIF(Input!$C$7,$B603,"Y"))))</f>
        <v>-1219.13104846275</v>
      </c>
      <c r="I603" s="69" t="n">
        <f aca="false">IF($B603&gt;Input!$G$28,0,IF($E603*(Input!$G$32/100)&gt;(Input!$C$13/12),-1*(Input!$C$13/12),-1*$E603*(Input!$G$32/100)))</f>
        <v>0</v>
      </c>
      <c r="J603" s="69" t="n">
        <f aca="false">IF($B603&gt;Input!$G$28,0,(-1)*($E603+$H603+$I603)*(Input!$C$9/100))</f>
        <v>0</v>
      </c>
      <c r="K603" s="69" t="n">
        <f aca="false">IF($B603&gt;Input!$G$28,0,(-1)*($E603+$H603+$I603)*(Input!$C$10/100))</f>
        <v>0</v>
      </c>
      <c r="L603" s="69" t="n">
        <f aca="false">$E603+$F603+$G603+$H603+$I603+$J603+$K603</f>
        <v>-1219.13104846275</v>
      </c>
    </row>
    <row r="604" customFormat="false" ht="12.8" hidden="false" customHeight="false" outlineLevel="0" collapsed="false">
      <c r="A604" s="67" t="n">
        <v>600</v>
      </c>
      <c r="B604" s="68" t="n">
        <f aca="false">EOMONTH(Input!$C$7,A604)</f>
        <v>61178</v>
      </c>
      <c r="C604" s="67" t="n">
        <f aca="false">DATEDIF(Input!$G$23,$B604,"Y")</f>
        <v>88</v>
      </c>
      <c r="E604" s="69" t="n">
        <f aca="false">IF($B604&gt;Input!$G$28,0,Input!$G$24*(1+Input!$G$26/100)^(DATEDIF(Input!$C$7,$B604,"Y")))</f>
        <v>0</v>
      </c>
      <c r="F604" s="69" t="n">
        <f aca="false">-1*($E604*(Input!$C$11/100))</f>
        <v>-0</v>
      </c>
      <c r="G604" s="69" t="n">
        <f aca="false">-1*($E604*(Input!$C$12/100))</f>
        <v>-0</v>
      </c>
      <c r="H604" s="69" t="n">
        <f aca="false">IF($B604&gt;Input!$G$28,2*(Input!$G$27*(1+Input!$C$14/100)^(DATEDIF(Input!$C$7,$B604,"Y"))),(Input!$G$27*(1+Input!$C$14/100)^(DATEDIF(Input!$C$7,$B604,"Y"))))</f>
        <v>-1243.51366943201</v>
      </c>
      <c r="I604" s="69" t="n">
        <f aca="false">IF($B604&gt;Input!$G$28,0,IF($E604*(Input!$G$32/100)&gt;(Input!$C$13/12),-1*(Input!$C$13/12),-1*$E604*(Input!$G$32/100)))</f>
        <v>0</v>
      </c>
      <c r="J604" s="69" t="n">
        <f aca="false">IF($B604&gt;Input!$G$28,0,(-1)*($E604+$H604+$I604)*(Input!$C$9/100))</f>
        <v>0</v>
      </c>
      <c r="K604" s="69" t="n">
        <f aca="false">IF($B604&gt;Input!$G$28,0,(-1)*($E604+$H604+$I604)*(Input!$C$10/100))</f>
        <v>0</v>
      </c>
      <c r="L604" s="69" t="n">
        <f aca="false">$E604+$F604+$G604+$H604+$I604+$J604+$K604</f>
        <v>-1243.51366943201</v>
      </c>
    </row>
    <row r="605" customFormat="false" ht="12.8" hidden="false" customHeight="false" outlineLevel="0" collapsed="false">
      <c r="A605" s="67" t="n">
        <v>601</v>
      </c>
      <c r="B605" s="68" t="n">
        <f aca="false">EOMONTH(Input!$C$7,A605)</f>
        <v>61209</v>
      </c>
      <c r="C605" s="67" t="n">
        <f aca="false">DATEDIF(Input!$G$23,$B605,"Y")</f>
        <v>88</v>
      </c>
      <c r="E605" s="69" t="n">
        <f aca="false">IF($B605&gt;Input!$G$28,0,Input!$G$24*(1+Input!$G$26/100)^(DATEDIF(Input!$C$7,$B605,"Y")))</f>
        <v>0</v>
      </c>
      <c r="F605" s="69" t="n">
        <f aca="false">-1*($E605*(Input!$C$11/100))</f>
        <v>-0</v>
      </c>
      <c r="G605" s="69" t="n">
        <f aca="false">-1*($E605*(Input!$C$12/100))</f>
        <v>-0</v>
      </c>
      <c r="H605" s="69" t="n">
        <f aca="false">IF($B605&gt;Input!$G$28,2*(Input!$G$27*(1+Input!$C$14/100)^(DATEDIF(Input!$C$7,$B605,"Y"))),(Input!$G$27*(1+Input!$C$14/100)^(DATEDIF(Input!$C$7,$B605,"Y"))))</f>
        <v>-1243.51366943201</v>
      </c>
      <c r="I605" s="69" t="n">
        <f aca="false">IF($B605&gt;Input!$G$28,0,IF($E605*(Input!$G$32/100)&gt;(Input!$C$13/12),-1*(Input!$C$13/12),-1*$E605*(Input!$G$32/100)))</f>
        <v>0</v>
      </c>
      <c r="J605" s="69" t="n">
        <f aca="false">IF($B605&gt;Input!$G$28,0,(-1)*($E605+$H605+$I605)*(Input!$C$9/100))</f>
        <v>0</v>
      </c>
      <c r="K605" s="69" t="n">
        <f aca="false">IF($B605&gt;Input!$G$28,0,(-1)*($E605+$H605+$I605)*(Input!$C$10/100))</f>
        <v>0</v>
      </c>
      <c r="L605" s="69" t="n">
        <f aca="false">$E605+$F605+$G605+$H605+$I605+$J605+$K605</f>
        <v>-1243.51366943201</v>
      </c>
    </row>
    <row r="606" customFormat="false" ht="12.8" hidden="false" customHeight="false" outlineLevel="0" collapsed="false">
      <c r="A606" s="67" t="n">
        <v>602</v>
      </c>
      <c r="B606" s="68" t="n">
        <f aca="false">EOMONTH(Input!$C$7,A606)</f>
        <v>61240</v>
      </c>
      <c r="C606" s="67" t="n">
        <f aca="false">DATEDIF(Input!$G$23,$B606,"Y")</f>
        <v>88</v>
      </c>
      <c r="E606" s="69" t="n">
        <f aca="false">IF($B606&gt;Input!$G$28,0,Input!$G$24*(1+Input!$G$26/100)^(DATEDIF(Input!$C$7,$B606,"Y")))</f>
        <v>0</v>
      </c>
      <c r="F606" s="69" t="n">
        <f aca="false">-1*($E606*(Input!$C$11/100))</f>
        <v>-0</v>
      </c>
      <c r="G606" s="69" t="n">
        <f aca="false">-1*($E606*(Input!$C$12/100))</f>
        <v>-0</v>
      </c>
      <c r="H606" s="69" t="n">
        <f aca="false">IF($B606&gt;Input!$G$28,2*(Input!$G$27*(1+Input!$C$14/100)^(DATEDIF(Input!$C$7,$B606,"Y"))),(Input!$G$27*(1+Input!$C$14/100)^(DATEDIF(Input!$C$7,$B606,"Y"))))</f>
        <v>-1243.51366943201</v>
      </c>
      <c r="I606" s="69" t="n">
        <f aca="false">IF($B606&gt;Input!$G$28,0,IF($E606*(Input!$G$32/100)&gt;(Input!$C$13/12),-1*(Input!$C$13/12),-1*$E606*(Input!$G$32/100)))</f>
        <v>0</v>
      </c>
      <c r="J606" s="69" t="n">
        <f aca="false">IF($B606&gt;Input!$G$28,0,(-1)*($E606+$H606+$I606)*(Input!$C$9/100))</f>
        <v>0</v>
      </c>
      <c r="K606" s="69" t="n">
        <f aca="false">IF($B606&gt;Input!$G$28,0,(-1)*($E606+$H606+$I606)*(Input!$C$10/100))</f>
        <v>0</v>
      </c>
      <c r="L606" s="69" t="n">
        <f aca="false">$E606+$F606+$G606+$H606+$I606+$J606+$K606</f>
        <v>-1243.51366943201</v>
      </c>
    </row>
    <row r="607" customFormat="false" ht="12.8" hidden="false" customHeight="false" outlineLevel="0" collapsed="false">
      <c r="A607" s="67" t="n">
        <v>603</v>
      </c>
      <c r="B607" s="68" t="n">
        <f aca="false">EOMONTH(Input!$C$7,A607)</f>
        <v>61270</v>
      </c>
      <c r="C607" s="67" t="n">
        <f aca="false">DATEDIF(Input!$G$23,$B607,"Y")</f>
        <v>88</v>
      </c>
      <c r="E607" s="69" t="n">
        <f aca="false">IF($B607&gt;Input!$G$28,0,Input!$G$24*(1+Input!$G$26/100)^(DATEDIF(Input!$C$7,$B607,"Y")))</f>
        <v>0</v>
      </c>
      <c r="F607" s="69" t="n">
        <f aca="false">-1*($E607*(Input!$C$11/100))</f>
        <v>-0</v>
      </c>
      <c r="G607" s="69" t="n">
        <f aca="false">-1*($E607*(Input!$C$12/100))</f>
        <v>-0</v>
      </c>
      <c r="H607" s="69" t="n">
        <f aca="false">IF($B607&gt;Input!$G$28,2*(Input!$G$27*(1+Input!$C$14/100)^(DATEDIF(Input!$C$7,$B607,"Y"))),(Input!$G$27*(1+Input!$C$14/100)^(DATEDIF(Input!$C$7,$B607,"Y"))))</f>
        <v>-1243.51366943201</v>
      </c>
      <c r="I607" s="69" t="n">
        <f aca="false">IF($B607&gt;Input!$G$28,0,IF($E607*(Input!$G$32/100)&gt;(Input!$C$13/12),-1*(Input!$C$13/12),-1*$E607*(Input!$G$32/100)))</f>
        <v>0</v>
      </c>
      <c r="J607" s="69" t="n">
        <f aca="false">IF($B607&gt;Input!$G$28,0,(-1)*($E607+$H607+$I607)*(Input!$C$9/100))</f>
        <v>0</v>
      </c>
      <c r="K607" s="69" t="n">
        <f aca="false">IF($B607&gt;Input!$G$28,0,(-1)*($E607+$H607+$I607)*(Input!$C$10/100))</f>
        <v>0</v>
      </c>
      <c r="L607" s="69" t="n">
        <f aca="false">$E607+$F607+$G607+$H607+$I607+$J607+$K607</f>
        <v>-1243.51366943201</v>
      </c>
    </row>
    <row r="608" customFormat="false" ht="12.8" hidden="false" customHeight="false" outlineLevel="0" collapsed="false">
      <c r="A608" s="67" t="n">
        <v>604</v>
      </c>
      <c r="B608" s="68" t="n">
        <f aca="false">EOMONTH(Input!$C$7,A608)</f>
        <v>61301</v>
      </c>
      <c r="C608" s="67" t="n">
        <f aca="false">DATEDIF(Input!$G$23,$B608,"Y")</f>
        <v>89</v>
      </c>
      <c r="E608" s="69" t="n">
        <f aca="false">IF($B608&gt;Input!$G$28,0,Input!$G$24*(1+Input!$G$26/100)^(DATEDIF(Input!$C$7,$B608,"Y")))</f>
        <v>0</v>
      </c>
      <c r="F608" s="69" t="n">
        <f aca="false">-1*($E608*(Input!$C$11/100))</f>
        <v>-0</v>
      </c>
      <c r="G608" s="69" t="n">
        <f aca="false">-1*($E608*(Input!$C$12/100))</f>
        <v>-0</v>
      </c>
      <c r="H608" s="69" t="n">
        <f aca="false">IF($B608&gt;Input!$G$28,2*(Input!$G$27*(1+Input!$C$14/100)^(DATEDIF(Input!$C$7,$B608,"Y"))),(Input!$G$27*(1+Input!$C$14/100)^(DATEDIF(Input!$C$7,$B608,"Y"))))</f>
        <v>-1243.51366943201</v>
      </c>
      <c r="I608" s="69" t="n">
        <f aca="false">IF($B608&gt;Input!$G$28,0,IF($E608*(Input!$G$32/100)&gt;(Input!$C$13/12),-1*(Input!$C$13/12),-1*$E608*(Input!$G$32/100)))</f>
        <v>0</v>
      </c>
      <c r="J608" s="69" t="n">
        <f aca="false">IF($B608&gt;Input!$G$28,0,(-1)*($E608+$H608+$I608)*(Input!$C$9/100))</f>
        <v>0</v>
      </c>
      <c r="K608" s="69" t="n">
        <f aca="false">IF($B608&gt;Input!$G$28,0,(-1)*($E608+$H608+$I608)*(Input!$C$10/100))</f>
        <v>0</v>
      </c>
      <c r="L608" s="69" t="n">
        <f aca="false">$E608+$F608+$G608+$H608+$I608+$J608+$K608</f>
        <v>-1243.51366943201</v>
      </c>
    </row>
    <row r="609" customFormat="false" ht="12.8" hidden="false" customHeight="false" outlineLevel="0" collapsed="false">
      <c r="A609" s="67" t="n">
        <v>605</v>
      </c>
      <c r="B609" s="68" t="n">
        <f aca="false">EOMONTH(Input!$C$7,A609)</f>
        <v>61331</v>
      </c>
      <c r="C609" s="67" t="n">
        <f aca="false">DATEDIF(Input!$G$23,$B609,"Y")</f>
        <v>89</v>
      </c>
      <c r="E609" s="69" t="n">
        <f aca="false">IF($B609&gt;Input!$G$28,0,Input!$G$24*(1+Input!$G$26/100)^(DATEDIF(Input!$C$7,$B609,"Y")))</f>
        <v>0</v>
      </c>
      <c r="F609" s="69" t="n">
        <f aca="false">-1*($E609*(Input!$C$11/100))</f>
        <v>-0</v>
      </c>
      <c r="G609" s="69" t="n">
        <f aca="false">-1*($E609*(Input!$C$12/100))</f>
        <v>-0</v>
      </c>
      <c r="H609" s="69" t="n">
        <f aca="false">IF($B609&gt;Input!$G$28,2*(Input!$G$27*(1+Input!$C$14/100)^(DATEDIF(Input!$C$7,$B609,"Y"))),(Input!$G$27*(1+Input!$C$14/100)^(DATEDIF(Input!$C$7,$B609,"Y"))))</f>
        <v>-1243.51366943201</v>
      </c>
      <c r="I609" s="69" t="n">
        <f aca="false">IF($B609&gt;Input!$G$28,0,IF($E609*(Input!$G$32/100)&gt;(Input!$C$13/12),-1*(Input!$C$13/12),-1*$E609*(Input!$G$32/100)))</f>
        <v>0</v>
      </c>
      <c r="J609" s="69" t="n">
        <f aca="false">IF($B609&gt;Input!$G$28,0,(-1)*($E609+$H609+$I609)*(Input!$C$9/100))</f>
        <v>0</v>
      </c>
      <c r="K609" s="69" t="n">
        <f aca="false">IF($B609&gt;Input!$G$28,0,(-1)*($E609+$H609+$I609)*(Input!$C$10/100))</f>
        <v>0</v>
      </c>
      <c r="L609" s="69" t="n">
        <f aca="false">$E609+$F609+$G609+$H609+$I609+$J609+$K609</f>
        <v>-1243.51366943201</v>
      </c>
    </row>
    <row r="610" customFormat="false" ht="12.8" hidden="false" customHeight="false" outlineLevel="0" collapsed="false">
      <c r="A610" s="67" t="n">
        <v>606</v>
      </c>
      <c r="B610" s="68" t="n">
        <f aca="false">EOMONTH(Input!$C$7,A610)</f>
        <v>61362</v>
      </c>
      <c r="C610" s="67" t="n">
        <f aca="false">DATEDIF(Input!$G$23,$B610,"Y")</f>
        <v>89</v>
      </c>
      <c r="E610" s="69" t="n">
        <f aca="false">IF($B610&gt;Input!$G$28,0,Input!$G$24*(1+Input!$G$26/100)^(DATEDIF(Input!$C$7,$B610,"Y")))</f>
        <v>0</v>
      </c>
      <c r="F610" s="69" t="n">
        <f aca="false">-1*($E610*(Input!$C$11/100))</f>
        <v>-0</v>
      </c>
      <c r="G610" s="69" t="n">
        <f aca="false">-1*($E610*(Input!$C$12/100))</f>
        <v>-0</v>
      </c>
      <c r="H610" s="69" t="n">
        <f aca="false">IF($B610&gt;Input!$G$28,2*(Input!$G$27*(1+Input!$C$14/100)^(DATEDIF(Input!$C$7,$B610,"Y"))),(Input!$G$27*(1+Input!$C$14/100)^(DATEDIF(Input!$C$7,$B610,"Y"))))</f>
        <v>-1243.51366943201</v>
      </c>
      <c r="I610" s="69" t="n">
        <f aca="false">IF($B610&gt;Input!$G$28,0,IF($E610*(Input!$G$32/100)&gt;(Input!$C$13/12),-1*(Input!$C$13/12),-1*$E610*(Input!$G$32/100)))</f>
        <v>0</v>
      </c>
      <c r="J610" s="69" t="n">
        <f aca="false">IF($B610&gt;Input!$G$28,0,(-1)*($E610+$H610+$I610)*(Input!$C$9/100))</f>
        <v>0</v>
      </c>
      <c r="K610" s="69" t="n">
        <f aca="false">IF($B610&gt;Input!$G$28,0,(-1)*($E610+$H610+$I610)*(Input!$C$10/100))</f>
        <v>0</v>
      </c>
      <c r="L610" s="69" t="n">
        <f aca="false">$E610+$F610+$G610+$H610+$I610+$J610+$K610</f>
        <v>-1243.51366943201</v>
      </c>
    </row>
    <row r="611" customFormat="false" ht="12.8" hidden="false" customHeight="false" outlineLevel="0" collapsed="false">
      <c r="A611" s="67" t="n">
        <v>607</v>
      </c>
      <c r="B611" s="68" t="n">
        <f aca="false">EOMONTH(Input!$C$7,A611)</f>
        <v>61393</v>
      </c>
      <c r="C611" s="67" t="n">
        <f aca="false">DATEDIF(Input!$G$23,$B611,"Y")</f>
        <v>89</v>
      </c>
      <c r="E611" s="69" t="n">
        <f aca="false">IF($B611&gt;Input!$G$28,0,Input!$G$24*(1+Input!$G$26/100)^(DATEDIF(Input!$C$7,$B611,"Y")))</f>
        <v>0</v>
      </c>
      <c r="F611" s="69" t="n">
        <f aca="false">-1*($E611*(Input!$C$11/100))</f>
        <v>-0</v>
      </c>
      <c r="G611" s="69" t="n">
        <f aca="false">-1*($E611*(Input!$C$12/100))</f>
        <v>-0</v>
      </c>
      <c r="H611" s="69" t="n">
        <f aca="false">IF($B611&gt;Input!$G$28,2*(Input!$G$27*(1+Input!$C$14/100)^(DATEDIF(Input!$C$7,$B611,"Y"))),(Input!$G$27*(1+Input!$C$14/100)^(DATEDIF(Input!$C$7,$B611,"Y"))))</f>
        <v>-1243.51366943201</v>
      </c>
      <c r="I611" s="69" t="n">
        <f aca="false">IF($B611&gt;Input!$G$28,0,IF($E611*(Input!$G$32/100)&gt;(Input!$C$13/12),-1*(Input!$C$13/12),-1*$E611*(Input!$G$32/100)))</f>
        <v>0</v>
      </c>
      <c r="J611" s="69" t="n">
        <f aca="false">IF($B611&gt;Input!$G$28,0,(-1)*($E611+$H611+$I611)*(Input!$C$9/100))</f>
        <v>0</v>
      </c>
      <c r="K611" s="69" t="n">
        <f aca="false">IF($B611&gt;Input!$G$28,0,(-1)*($E611+$H611+$I611)*(Input!$C$10/100))</f>
        <v>0</v>
      </c>
      <c r="L611" s="69" t="n">
        <f aca="false">$E611+$F611+$G611+$H611+$I611+$J611+$K611</f>
        <v>-1243.51366943201</v>
      </c>
    </row>
    <row r="612" customFormat="false" ht="12.8" hidden="false" customHeight="false" outlineLevel="0" collapsed="false">
      <c r="A612" s="67" t="n">
        <v>608</v>
      </c>
      <c r="B612" s="68" t="n">
        <f aca="false">EOMONTH(Input!$C$7,A612)</f>
        <v>61422</v>
      </c>
      <c r="C612" s="67" t="n">
        <f aca="false">DATEDIF(Input!$G$23,$B612,"Y")</f>
        <v>89</v>
      </c>
      <c r="E612" s="69" t="n">
        <f aca="false">IF($B612&gt;Input!$G$28,0,Input!$G$24*(1+Input!$G$26/100)^(DATEDIF(Input!$C$7,$B612,"Y")))</f>
        <v>0</v>
      </c>
      <c r="F612" s="69" t="n">
        <f aca="false">-1*($E612*(Input!$C$11/100))</f>
        <v>-0</v>
      </c>
      <c r="G612" s="69" t="n">
        <f aca="false">-1*($E612*(Input!$C$12/100))</f>
        <v>-0</v>
      </c>
      <c r="H612" s="69" t="n">
        <f aca="false">IF($B612&gt;Input!$G$28,2*(Input!$G$27*(1+Input!$C$14/100)^(DATEDIF(Input!$C$7,$B612,"Y"))),(Input!$G$27*(1+Input!$C$14/100)^(DATEDIF(Input!$C$7,$B612,"Y"))))</f>
        <v>-1243.51366943201</v>
      </c>
      <c r="I612" s="69" t="n">
        <f aca="false">IF($B612&gt;Input!$G$28,0,IF($E612*(Input!$G$32/100)&gt;(Input!$C$13/12),-1*(Input!$C$13/12),-1*$E612*(Input!$G$32/100)))</f>
        <v>0</v>
      </c>
      <c r="J612" s="69" t="n">
        <f aca="false">IF($B612&gt;Input!$G$28,0,(-1)*($E612+$H612+$I612)*(Input!$C$9/100))</f>
        <v>0</v>
      </c>
      <c r="K612" s="69" t="n">
        <f aca="false">IF($B612&gt;Input!$G$28,0,(-1)*($E612+$H612+$I612)*(Input!$C$10/100))</f>
        <v>0</v>
      </c>
      <c r="L612" s="69" t="n">
        <f aca="false">$E612+$F612+$G612+$H612+$I612+$J612+$K612</f>
        <v>-1243.51366943201</v>
      </c>
    </row>
    <row r="613" customFormat="false" ht="12.8" hidden="false" customHeight="false" outlineLevel="0" collapsed="false">
      <c r="A613" s="67" t="n">
        <v>609</v>
      </c>
      <c r="B613" s="68" t="n">
        <f aca="false">EOMONTH(Input!$C$7,A613)</f>
        <v>61453</v>
      </c>
      <c r="C613" s="67" t="n">
        <f aca="false">DATEDIF(Input!$G$23,$B613,"Y")</f>
        <v>89</v>
      </c>
      <c r="E613" s="69" t="n">
        <f aca="false">IF($B613&gt;Input!$G$28,0,Input!$G$24*(1+Input!$G$26/100)^(DATEDIF(Input!$C$7,$B613,"Y")))</f>
        <v>0</v>
      </c>
      <c r="F613" s="69" t="n">
        <f aca="false">-1*($E613*(Input!$C$11/100))</f>
        <v>-0</v>
      </c>
      <c r="G613" s="69" t="n">
        <f aca="false">-1*($E613*(Input!$C$12/100))</f>
        <v>-0</v>
      </c>
      <c r="H613" s="69" t="n">
        <f aca="false">IF($B613&gt;Input!$G$28,2*(Input!$G$27*(1+Input!$C$14/100)^(DATEDIF(Input!$C$7,$B613,"Y"))),(Input!$G$27*(1+Input!$C$14/100)^(DATEDIF(Input!$C$7,$B613,"Y"))))</f>
        <v>-1243.51366943201</v>
      </c>
      <c r="I613" s="69" t="n">
        <f aca="false">IF($B613&gt;Input!$G$28,0,IF($E613*(Input!$G$32/100)&gt;(Input!$C$13/12),-1*(Input!$C$13/12),-1*$E613*(Input!$G$32/100)))</f>
        <v>0</v>
      </c>
      <c r="J613" s="69" t="n">
        <f aca="false">IF($B613&gt;Input!$G$28,0,(-1)*($E613+$H613+$I613)*(Input!$C$9/100))</f>
        <v>0</v>
      </c>
      <c r="K613" s="69" t="n">
        <f aca="false">IF($B613&gt;Input!$G$28,0,(-1)*($E613+$H613+$I613)*(Input!$C$10/100))</f>
        <v>0</v>
      </c>
      <c r="L613" s="69" t="n">
        <f aca="false">$E613+$F613+$G613+$H613+$I613+$J613+$K613</f>
        <v>-1243.51366943201</v>
      </c>
    </row>
    <row r="614" customFormat="false" ht="12.8" hidden="false" customHeight="false" outlineLevel="0" collapsed="false">
      <c r="A614" s="67" t="n">
        <v>610</v>
      </c>
      <c r="B614" s="68" t="n">
        <f aca="false">EOMONTH(Input!$C$7,A614)</f>
        <v>61483</v>
      </c>
      <c r="C614" s="67" t="n">
        <f aca="false">DATEDIF(Input!$G$23,$B614,"Y")</f>
        <v>89</v>
      </c>
      <c r="E614" s="69" t="n">
        <f aca="false">IF($B614&gt;Input!$G$28,0,Input!$G$24*(1+Input!$G$26/100)^(DATEDIF(Input!$C$7,$B614,"Y")))</f>
        <v>0</v>
      </c>
      <c r="F614" s="69" t="n">
        <f aca="false">-1*($E614*(Input!$C$11/100))</f>
        <v>-0</v>
      </c>
      <c r="G614" s="69" t="n">
        <f aca="false">-1*($E614*(Input!$C$12/100))</f>
        <v>-0</v>
      </c>
      <c r="H614" s="69" t="n">
        <f aca="false">IF($B614&gt;Input!$G$28,2*(Input!$G$27*(1+Input!$C$14/100)^(DATEDIF(Input!$C$7,$B614,"Y"))),(Input!$G$27*(1+Input!$C$14/100)^(DATEDIF(Input!$C$7,$B614,"Y"))))</f>
        <v>-1243.51366943201</v>
      </c>
      <c r="I614" s="69" t="n">
        <f aca="false">IF($B614&gt;Input!$G$28,0,IF($E614*(Input!$G$32/100)&gt;(Input!$C$13/12),-1*(Input!$C$13/12),-1*$E614*(Input!$G$32/100)))</f>
        <v>0</v>
      </c>
      <c r="J614" s="69" t="n">
        <f aca="false">IF($B614&gt;Input!$G$28,0,(-1)*($E614+$H614+$I614)*(Input!$C$9/100))</f>
        <v>0</v>
      </c>
      <c r="K614" s="69" t="n">
        <f aca="false">IF($B614&gt;Input!$G$28,0,(-1)*($E614+$H614+$I614)*(Input!$C$10/100))</f>
        <v>0</v>
      </c>
      <c r="L614" s="69" t="n">
        <f aca="false">$E614+$F614+$G614+$H614+$I614+$J614+$K614</f>
        <v>-1243.51366943201</v>
      </c>
    </row>
    <row r="615" customFormat="false" ht="12.8" hidden="false" customHeight="false" outlineLevel="0" collapsed="false">
      <c r="A615" s="67" t="n">
        <v>611</v>
      </c>
      <c r="B615" s="68" t="n">
        <f aca="false">EOMONTH(Input!$C$7,A615)</f>
        <v>61514</v>
      </c>
      <c r="C615" s="67" t="n">
        <f aca="false">DATEDIF(Input!$G$23,$B615,"Y")</f>
        <v>89</v>
      </c>
      <c r="E615" s="69" t="n">
        <f aca="false">IF($B615&gt;Input!$G$28,0,Input!$G$24*(1+Input!$G$26/100)^(DATEDIF(Input!$C$7,$B615,"Y")))</f>
        <v>0</v>
      </c>
      <c r="F615" s="69" t="n">
        <f aca="false">-1*($E615*(Input!$C$11/100))</f>
        <v>-0</v>
      </c>
      <c r="G615" s="69" t="n">
        <f aca="false">-1*($E615*(Input!$C$12/100))</f>
        <v>-0</v>
      </c>
      <c r="H615" s="69" t="n">
        <f aca="false">IF($B615&gt;Input!$G$28,2*(Input!$G$27*(1+Input!$C$14/100)^(DATEDIF(Input!$C$7,$B615,"Y"))),(Input!$G$27*(1+Input!$C$14/100)^(DATEDIF(Input!$C$7,$B615,"Y"))))</f>
        <v>-1243.51366943201</v>
      </c>
      <c r="I615" s="69" t="n">
        <f aca="false">IF($B615&gt;Input!$G$28,0,IF($E615*(Input!$G$32/100)&gt;(Input!$C$13/12),-1*(Input!$C$13/12),-1*$E615*(Input!$G$32/100)))</f>
        <v>0</v>
      </c>
      <c r="J615" s="69" t="n">
        <f aca="false">IF($B615&gt;Input!$G$28,0,(-1)*($E615+$H615+$I615)*(Input!$C$9/100))</f>
        <v>0</v>
      </c>
      <c r="K615" s="69" t="n">
        <f aca="false">IF($B615&gt;Input!$G$28,0,(-1)*($E615+$H615+$I615)*(Input!$C$10/100))</f>
        <v>0</v>
      </c>
      <c r="L615" s="69" t="n">
        <f aca="false">$E615+$F615+$G615+$H615+$I615+$J615+$K615</f>
        <v>-1243.51366943201</v>
      </c>
    </row>
    <row r="616" customFormat="false" ht="12.8" hidden="false" customHeight="false" outlineLevel="0" collapsed="false">
      <c r="A616" s="67" t="n">
        <v>612</v>
      </c>
      <c r="B616" s="68" t="n">
        <f aca="false">EOMONTH(Input!$C$7,A616)</f>
        <v>61544</v>
      </c>
      <c r="C616" s="67" t="n">
        <f aca="false">DATEDIF(Input!$G$23,$B616,"Y")</f>
        <v>89</v>
      </c>
      <c r="E616" s="69" t="n">
        <f aca="false">IF($B616&gt;Input!$G$28,0,Input!$G$24*(1+Input!$G$26/100)^(DATEDIF(Input!$C$7,$B616,"Y")))</f>
        <v>0</v>
      </c>
      <c r="F616" s="69" t="n">
        <f aca="false">-1*($E616*(Input!$C$11/100))</f>
        <v>-0</v>
      </c>
      <c r="G616" s="69" t="n">
        <f aca="false">-1*($E616*(Input!$C$12/100))</f>
        <v>-0</v>
      </c>
      <c r="H616" s="69" t="n">
        <f aca="false">IF($B616&gt;Input!$G$28,2*(Input!$G$27*(1+Input!$C$14/100)^(DATEDIF(Input!$C$7,$B616,"Y"))),(Input!$G$27*(1+Input!$C$14/100)^(DATEDIF(Input!$C$7,$B616,"Y"))))</f>
        <v>-1268.38394282065</v>
      </c>
      <c r="I616" s="69" t="n">
        <f aca="false">IF($B616&gt;Input!$G$28,0,IF($E616*(Input!$G$32/100)&gt;(Input!$C$13/12),-1*(Input!$C$13/12),-1*$E616*(Input!$G$32/100)))</f>
        <v>0</v>
      </c>
      <c r="J616" s="69" t="n">
        <f aca="false">IF($B616&gt;Input!$G$28,0,(-1)*($E616+$H616+$I616)*(Input!$C$9/100))</f>
        <v>0</v>
      </c>
      <c r="K616" s="69" t="n">
        <f aca="false">IF($B616&gt;Input!$G$28,0,(-1)*($E616+$H616+$I616)*(Input!$C$10/100))</f>
        <v>0</v>
      </c>
      <c r="L616" s="69" t="n">
        <f aca="false">$E616+$F616+$G616+$H616+$I616+$J616+$K616</f>
        <v>-1268.38394282065</v>
      </c>
    </row>
    <row r="617" customFormat="false" ht="12.8" hidden="false" customHeight="false" outlineLevel="0" collapsed="false">
      <c r="A617" s="67" t="n">
        <v>613</v>
      </c>
      <c r="B617" s="68" t="n">
        <f aca="false">EOMONTH(Input!$C$7,A617)</f>
        <v>61575</v>
      </c>
      <c r="C617" s="67" t="n">
        <f aca="false">DATEDIF(Input!$G$23,$B617,"Y")</f>
        <v>89</v>
      </c>
      <c r="E617" s="69" t="n">
        <f aca="false">IF($B617&gt;Input!$G$28,0,Input!$G$24*(1+Input!$G$26/100)^(DATEDIF(Input!$C$7,$B617,"Y")))</f>
        <v>0</v>
      </c>
      <c r="F617" s="69" t="n">
        <f aca="false">-1*($E617*(Input!$C$11/100))</f>
        <v>-0</v>
      </c>
      <c r="G617" s="69" t="n">
        <f aca="false">-1*($E617*(Input!$C$12/100))</f>
        <v>-0</v>
      </c>
      <c r="H617" s="69" t="n">
        <f aca="false">IF($B617&gt;Input!$G$28,2*(Input!$G$27*(1+Input!$C$14/100)^(DATEDIF(Input!$C$7,$B617,"Y"))),(Input!$G$27*(1+Input!$C$14/100)^(DATEDIF(Input!$C$7,$B617,"Y"))))</f>
        <v>-1268.38394282065</v>
      </c>
      <c r="I617" s="69" t="n">
        <f aca="false">IF($B617&gt;Input!$G$28,0,IF($E617*(Input!$G$32/100)&gt;(Input!$C$13/12),-1*(Input!$C$13/12),-1*$E617*(Input!$G$32/100)))</f>
        <v>0</v>
      </c>
      <c r="J617" s="69" t="n">
        <f aca="false">IF($B617&gt;Input!$G$28,0,(-1)*($E617+$H617+$I617)*(Input!$C$9/100))</f>
        <v>0</v>
      </c>
      <c r="K617" s="69" t="n">
        <f aca="false">IF($B617&gt;Input!$G$28,0,(-1)*($E617+$H617+$I617)*(Input!$C$10/100))</f>
        <v>0</v>
      </c>
      <c r="L617" s="69" t="n">
        <f aca="false">$E617+$F617+$G617+$H617+$I617+$J617+$K617</f>
        <v>-1268.38394282065</v>
      </c>
    </row>
    <row r="618" customFormat="false" ht="12.8" hidden="false" customHeight="false" outlineLevel="0" collapsed="false">
      <c r="A618" s="67" t="n">
        <v>614</v>
      </c>
      <c r="B618" s="68" t="n">
        <f aca="false">EOMONTH(Input!$C$7,A618)</f>
        <v>61606</v>
      </c>
      <c r="C618" s="67" t="n">
        <f aca="false">DATEDIF(Input!$G$23,$B618,"Y")</f>
        <v>89</v>
      </c>
      <c r="E618" s="69" t="n">
        <f aca="false">IF($B618&gt;Input!$G$28,0,Input!$G$24*(1+Input!$G$26/100)^(DATEDIF(Input!$C$7,$B618,"Y")))</f>
        <v>0</v>
      </c>
      <c r="F618" s="69" t="n">
        <f aca="false">-1*($E618*(Input!$C$11/100))</f>
        <v>-0</v>
      </c>
      <c r="G618" s="69" t="n">
        <f aca="false">-1*($E618*(Input!$C$12/100))</f>
        <v>-0</v>
      </c>
      <c r="H618" s="69" t="n">
        <f aca="false">IF($B618&gt;Input!$G$28,2*(Input!$G$27*(1+Input!$C$14/100)^(DATEDIF(Input!$C$7,$B618,"Y"))),(Input!$G$27*(1+Input!$C$14/100)^(DATEDIF(Input!$C$7,$B618,"Y"))))</f>
        <v>-1268.38394282065</v>
      </c>
      <c r="I618" s="69" t="n">
        <f aca="false">IF($B618&gt;Input!$G$28,0,IF($E618*(Input!$G$32/100)&gt;(Input!$C$13/12),-1*(Input!$C$13/12),-1*$E618*(Input!$G$32/100)))</f>
        <v>0</v>
      </c>
      <c r="J618" s="69" t="n">
        <f aca="false">IF($B618&gt;Input!$G$28,0,(-1)*($E618+$H618+$I618)*(Input!$C$9/100))</f>
        <v>0</v>
      </c>
      <c r="K618" s="69" t="n">
        <f aca="false">IF($B618&gt;Input!$G$28,0,(-1)*($E618+$H618+$I618)*(Input!$C$10/100))</f>
        <v>0</v>
      </c>
      <c r="L618" s="69" t="n">
        <f aca="false">$E618+$F618+$G618+$H618+$I618+$J618+$K618</f>
        <v>-1268.38394282065</v>
      </c>
    </row>
    <row r="619" customFormat="false" ht="12.8" hidden="false" customHeight="false" outlineLevel="0" collapsed="false">
      <c r="A619" s="67" t="n">
        <v>615</v>
      </c>
      <c r="B619" s="68" t="n">
        <f aca="false">EOMONTH(Input!$C$7,A619)</f>
        <v>61636</v>
      </c>
      <c r="C619" s="67" t="n">
        <f aca="false">DATEDIF(Input!$G$23,$B619,"Y")</f>
        <v>89</v>
      </c>
      <c r="E619" s="69" t="n">
        <f aca="false">IF($B619&gt;Input!$G$28,0,Input!$G$24*(1+Input!$G$26/100)^(DATEDIF(Input!$C$7,$B619,"Y")))</f>
        <v>0</v>
      </c>
      <c r="F619" s="69" t="n">
        <f aca="false">-1*($E619*(Input!$C$11/100))</f>
        <v>-0</v>
      </c>
      <c r="G619" s="69" t="n">
        <f aca="false">-1*($E619*(Input!$C$12/100))</f>
        <v>-0</v>
      </c>
      <c r="H619" s="69" t="n">
        <f aca="false">IF($B619&gt;Input!$G$28,2*(Input!$G$27*(1+Input!$C$14/100)^(DATEDIF(Input!$C$7,$B619,"Y"))),(Input!$G$27*(1+Input!$C$14/100)^(DATEDIF(Input!$C$7,$B619,"Y"))))</f>
        <v>-1268.38394282065</v>
      </c>
      <c r="I619" s="69" t="n">
        <f aca="false">IF($B619&gt;Input!$G$28,0,IF($E619*(Input!$G$32/100)&gt;(Input!$C$13/12),-1*(Input!$C$13/12),-1*$E619*(Input!$G$32/100)))</f>
        <v>0</v>
      </c>
      <c r="J619" s="69" t="n">
        <f aca="false">IF($B619&gt;Input!$G$28,0,(-1)*($E619+$H619+$I619)*(Input!$C$9/100))</f>
        <v>0</v>
      </c>
      <c r="K619" s="69" t="n">
        <f aca="false">IF($B619&gt;Input!$G$28,0,(-1)*($E619+$H619+$I619)*(Input!$C$10/100))</f>
        <v>0</v>
      </c>
      <c r="L619" s="69" t="n">
        <f aca="false">$E619+$F619+$G619+$H619+$I619+$J619+$K619</f>
        <v>-1268.38394282065</v>
      </c>
    </row>
    <row r="620" customFormat="false" ht="12.8" hidden="false" customHeight="false" outlineLevel="0" collapsed="false">
      <c r="A620" s="67" t="n">
        <v>616</v>
      </c>
      <c r="B620" s="68" t="n">
        <f aca="false">EOMONTH(Input!$C$7,A620)</f>
        <v>61667</v>
      </c>
      <c r="C620" s="67" t="n">
        <f aca="false">DATEDIF(Input!$G$23,$B620,"Y")</f>
        <v>90</v>
      </c>
      <c r="E620" s="69" t="n">
        <f aca="false">IF($B620&gt;Input!$G$28,0,Input!$G$24*(1+Input!$G$26/100)^(DATEDIF(Input!$C$7,$B620,"Y")))</f>
        <v>0</v>
      </c>
      <c r="F620" s="69" t="n">
        <f aca="false">-1*($E620*(Input!$C$11/100))</f>
        <v>-0</v>
      </c>
      <c r="G620" s="69" t="n">
        <f aca="false">-1*($E620*(Input!$C$12/100))</f>
        <v>-0</v>
      </c>
      <c r="H620" s="69" t="n">
        <f aca="false">IF($B620&gt;Input!$G$28,2*(Input!$G$27*(1+Input!$C$14/100)^(DATEDIF(Input!$C$7,$B620,"Y"))),(Input!$G$27*(1+Input!$C$14/100)^(DATEDIF(Input!$C$7,$B620,"Y"))))</f>
        <v>-1268.38394282065</v>
      </c>
      <c r="I620" s="69" t="n">
        <f aca="false">IF($B620&gt;Input!$G$28,0,IF($E620*(Input!$G$32/100)&gt;(Input!$C$13/12),-1*(Input!$C$13/12),-1*$E620*(Input!$G$32/100)))</f>
        <v>0</v>
      </c>
      <c r="J620" s="69" t="n">
        <f aca="false">IF($B620&gt;Input!$G$28,0,(-1)*($E620+$H620+$I620)*(Input!$C$9/100))</f>
        <v>0</v>
      </c>
      <c r="K620" s="69" t="n">
        <f aca="false">IF($B620&gt;Input!$G$28,0,(-1)*($E620+$H620+$I620)*(Input!$C$10/100))</f>
        <v>0</v>
      </c>
      <c r="L620" s="69" t="n">
        <f aca="false">$E620+$F620+$G620+$H620+$I620+$J620+$K620</f>
        <v>-1268.38394282065</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6.94"/>
    <col collapsed="false" customWidth="true" hidden="false" outlineLevel="0" max="2" min="2" style="67" width="10.46"/>
    <col collapsed="false" customWidth="true" hidden="false" outlineLevel="0" max="3" min="3" style="67" width="1.39"/>
    <col collapsed="false" customWidth="false" hidden="false" outlineLevel="0" max="4" min="4" style="67" width="11.52"/>
    <col collapsed="false" customWidth="false" hidden="false" outlineLevel="0" max="1025" min="5" style="0" width="11.52"/>
  </cols>
  <sheetData>
    <row r="1" customFormat="false" ht="19.25" hidden="false" customHeight="false" outlineLevel="0" collapsed="false">
      <c r="A1" s="70" t="s">
        <v>205</v>
      </c>
      <c r="B1" s="68"/>
      <c r="C1" s="68"/>
    </row>
    <row r="2" customFormat="false" ht="12.05" hidden="false" customHeight="false" outlineLevel="0" collapsed="false">
      <c r="B2" s="68"/>
      <c r="C2" s="68"/>
    </row>
    <row r="3" customFormat="false" ht="12.05" hidden="false" customHeight="false" outlineLevel="0" collapsed="false">
      <c r="A3" s="78" t="s">
        <v>169</v>
      </c>
      <c r="B3" s="74" t="s">
        <v>170</v>
      </c>
      <c r="C3" s="74"/>
      <c r="D3" s="74" t="s">
        <v>177</v>
      </c>
    </row>
    <row r="4" customFormat="false" ht="12.8" hidden="false" customHeight="false" outlineLevel="0" collapsed="false">
      <c r="A4" s="76" t="n">
        <v>0</v>
      </c>
      <c r="B4" s="68" t="n">
        <f aca="false">EOMONTH(Input!$C$7,A4)</f>
        <v>42916</v>
      </c>
      <c r="C4" s="68"/>
      <c r="D4" s="69" t="n">
        <f aca="false">IF(AND(($B4&lt;Input!$C$28),($B4&lt;Input!$G$28)),Input!$K$32*(1+Input!$C$14/100)^(DATEDIF(Input!$C$7,$B4,"Y")),0)</f>
        <v>-3750</v>
      </c>
    </row>
    <row r="5" customFormat="false" ht="12.8" hidden="false" customHeight="false" outlineLevel="0" collapsed="false">
      <c r="A5" s="76" t="n">
        <v>1</v>
      </c>
      <c r="B5" s="68" t="n">
        <f aca="false">EOMONTH(Input!$C$7,A5)</f>
        <v>42947</v>
      </c>
      <c r="C5" s="68"/>
      <c r="D5" s="69" t="n">
        <f aca="false">IF(AND(($B5&lt;Input!$C$28),($B5&lt;Input!$G$28)),Input!$K$32*(1+Input!$C$14/100)^(DATEDIF(Input!$C$7,$B5,"Y")),0)</f>
        <v>-3750</v>
      </c>
    </row>
    <row r="6" customFormat="false" ht="12.8" hidden="false" customHeight="false" outlineLevel="0" collapsed="false">
      <c r="A6" s="76" t="n">
        <v>2</v>
      </c>
      <c r="B6" s="68" t="n">
        <f aca="false">EOMONTH(Input!$C$7,A6)</f>
        <v>42978</v>
      </c>
      <c r="C6" s="68"/>
      <c r="D6" s="69" t="n">
        <f aca="false">IF(AND(($B6&lt;Input!$C$28),($B6&lt;Input!$G$28)),Input!$K$32*(1+Input!$C$14/100)^(DATEDIF(Input!$C$7,$B6,"Y")),0)</f>
        <v>-3750</v>
      </c>
    </row>
    <row r="7" customFormat="false" ht="12.8" hidden="false" customHeight="false" outlineLevel="0" collapsed="false">
      <c r="A7" s="76" t="n">
        <v>3</v>
      </c>
      <c r="B7" s="68" t="n">
        <f aca="false">EOMONTH(Input!$C$7,A7)</f>
        <v>43008</v>
      </c>
      <c r="C7" s="68"/>
      <c r="D7" s="69" t="n">
        <f aca="false">IF(AND(($B7&lt;Input!$C$28),($B7&lt;Input!$G$28)),Input!$K$32*(1+Input!$C$14/100)^(DATEDIF(Input!$C$7,$B7,"Y")),0)</f>
        <v>-3750</v>
      </c>
    </row>
    <row r="8" customFormat="false" ht="12.8" hidden="false" customHeight="false" outlineLevel="0" collapsed="false">
      <c r="A8" s="76" t="n">
        <v>4</v>
      </c>
      <c r="B8" s="68" t="n">
        <f aca="false">EOMONTH(Input!$C$7,A8)</f>
        <v>43039</v>
      </c>
      <c r="C8" s="68"/>
      <c r="D8" s="69" t="n">
        <f aca="false">IF(AND(($B8&lt;Input!$C$28),($B8&lt;Input!$G$28)),Input!$K$32*(1+Input!$C$14/100)^(DATEDIF(Input!$C$7,$B8,"Y")),0)</f>
        <v>-3750</v>
      </c>
    </row>
    <row r="9" customFormat="false" ht="12.8" hidden="false" customHeight="false" outlineLevel="0" collapsed="false">
      <c r="A9" s="76" t="n">
        <v>5</v>
      </c>
      <c r="B9" s="68" t="n">
        <f aca="false">EOMONTH(Input!$C$7,A9)</f>
        <v>43069</v>
      </c>
      <c r="C9" s="68"/>
      <c r="D9" s="69" t="n">
        <f aca="false">IF(AND(($B9&lt;Input!$C$28),($B9&lt;Input!$G$28)),Input!$K$32*(1+Input!$C$14/100)^(DATEDIF(Input!$C$7,$B9,"Y")),0)</f>
        <v>-3750</v>
      </c>
    </row>
    <row r="10" customFormat="false" ht="12.8" hidden="false" customHeight="false" outlineLevel="0" collapsed="false">
      <c r="A10" s="76" t="n">
        <v>6</v>
      </c>
      <c r="B10" s="68" t="n">
        <f aca="false">EOMONTH(Input!$C$7,A10)</f>
        <v>43100</v>
      </c>
      <c r="C10" s="68"/>
      <c r="D10" s="69" t="n">
        <f aca="false">IF(AND(($B10&lt;Input!$C$28),($B10&lt;Input!$G$28)),Input!$K$32*(1+Input!$C$14/100)^(DATEDIF(Input!$C$7,$B10,"Y")),0)</f>
        <v>-3750</v>
      </c>
    </row>
    <row r="11" customFormat="false" ht="12.8" hidden="false" customHeight="false" outlineLevel="0" collapsed="false">
      <c r="A11" s="76" t="n">
        <v>7</v>
      </c>
      <c r="B11" s="68" t="n">
        <f aca="false">EOMONTH(Input!$C$7,A11)</f>
        <v>43131</v>
      </c>
      <c r="C11" s="68"/>
      <c r="D11" s="69" t="n">
        <f aca="false">IF(AND(($B11&lt;Input!$C$28),($B11&lt;Input!$G$28)),Input!$K$32*(1+Input!$C$14/100)^(DATEDIF(Input!$C$7,$B11,"Y")),0)</f>
        <v>-3750</v>
      </c>
    </row>
    <row r="12" customFormat="false" ht="12.8" hidden="false" customHeight="false" outlineLevel="0" collapsed="false">
      <c r="A12" s="76" t="n">
        <v>8</v>
      </c>
      <c r="B12" s="68" t="n">
        <f aca="false">EOMONTH(Input!$C$7,A12)</f>
        <v>43159</v>
      </c>
      <c r="C12" s="68"/>
      <c r="D12" s="69" t="n">
        <f aca="false">IF(AND(($B12&lt;Input!$C$28),($B12&lt;Input!$G$28)),Input!$K$32*(1+Input!$C$14/100)^(DATEDIF(Input!$C$7,$B12,"Y")),0)</f>
        <v>-3750</v>
      </c>
    </row>
    <row r="13" customFormat="false" ht="12.8" hidden="false" customHeight="false" outlineLevel="0" collapsed="false">
      <c r="A13" s="76" t="n">
        <v>9</v>
      </c>
      <c r="B13" s="68" t="n">
        <f aca="false">EOMONTH(Input!$C$7,A13)</f>
        <v>43190</v>
      </c>
      <c r="C13" s="68"/>
      <c r="D13" s="69" t="n">
        <f aca="false">IF(AND(($B13&lt;Input!$C$28),($B13&lt;Input!$G$28)),Input!$K$32*(1+Input!$C$14/100)^(DATEDIF(Input!$C$7,$B13,"Y")),0)</f>
        <v>-3750</v>
      </c>
    </row>
    <row r="14" customFormat="false" ht="12.8" hidden="false" customHeight="false" outlineLevel="0" collapsed="false">
      <c r="A14" s="76" t="n">
        <v>10</v>
      </c>
      <c r="B14" s="68" t="n">
        <f aca="false">EOMONTH(Input!$C$7,A14)</f>
        <v>43220</v>
      </c>
      <c r="C14" s="68"/>
      <c r="D14" s="69" t="n">
        <f aca="false">IF(AND(($B14&lt;Input!$C$28),($B14&lt;Input!$G$28)),Input!$K$32*(1+Input!$C$14/100)^(DATEDIF(Input!$C$7,$B14,"Y")),0)</f>
        <v>-3750</v>
      </c>
    </row>
    <row r="15" customFormat="false" ht="12.8" hidden="false" customHeight="false" outlineLevel="0" collapsed="false">
      <c r="A15" s="76" t="n">
        <v>11</v>
      </c>
      <c r="B15" s="68" t="n">
        <f aca="false">EOMONTH(Input!$C$7,A15)</f>
        <v>43251</v>
      </c>
      <c r="C15" s="68"/>
      <c r="D15" s="69" t="n">
        <f aca="false">IF(AND(($B15&lt;Input!$C$28),($B15&lt;Input!$G$28)),Input!$K$32*(1+Input!$C$14/100)^(DATEDIF(Input!$C$7,$B15,"Y")),0)</f>
        <v>-3750</v>
      </c>
    </row>
    <row r="16" customFormat="false" ht="12.8" hidden="false" customHeight="false" outlineLevel="0" collapsed="false">
      <c r="A16" s="76" t="n">
        <v>12</v>
      </c>
      <c r="B16" s="68" t="n">
        <f aca="false">EOMONTH(Input!$C$7,A16)</f>
        <v>43281</v>
      </c>
      <c r="C16" s="68"/>
      <c r="D16" s="69" t="n">
        <f aca="false">IF(AND(($B16&lt;Input!$C$28),($B16&lt;Input!$G$28)),Input!$K$32*(1+Input!$C$14/100)^(DATEDIF(Input!$C$7,$B16,"Y")),0)</f>
        <v>-3825</v>
      </c>
    </row>
    <row r="17" customFormat="false" ht="12.8" hidden="false" customHeight="false" outlineLevel="0" collapsed="false">
      <c r="A17" s="76" t="n">
        <v>13</v>
      </c>
      <c r="B17" s="68" t="n">
        <f aca="false">EOMONTH(Input!$C$7,A17)</f>
        <v>43312</v>
      </c>
      <c r="C17" s="68"/>
      <c r="D17" s="69" t="n">
        <f aca="false">IF(AND(($B17&lt;Input!$C$28),($B17&lt;Input!$G$28)),Input!$K$32*(1+Input!$C$14/100)^(DATEDIF(Input!$C$7,$B17,"Y")),0)</f>
        <v>-3825</v>
      </c>
    </row>
    <row r="18" customFormat="false" ht="12.8" hidden="false" customHeight="false" outlineLevel="0" collapsed="false">
      <c r="A18" s="76" t="n">
        <v>14</v>
      </c>
      <c r="B18" s="68" t="n">
        <f aca="false">EOMONTH(Input!$C$7,A18)</f>
        <v>43343</v>
      </c>
      <c r="C18" s="68"/>
      <c r="D18" s="69" t="n">
        <f aca="false">IF(AND(($B18&lt;Input!$C$28),($B18&lt;Input!$G$28)),Input!$K$32*(1+Input!$C$14/100)^(DATEDIF(Input!$C$7,$B18,"Y")),0)</f>
        <v>-3825</v>
      </c>
    </row>
    <row r="19" customFormat="false" ht="12.8" hidden="false" customHeight="false" outlineLevel="0" collapsed="false">
      <c r="A19" s="76" t="n">
        <v>15</v>
      </c>
      <c r="B19" s="68" t="n">
        <f aca="false">EOMONTH(Input!$C$7,A19)</f>
        <v>43373</v>
      </c>
      <c r="C19" s="68"/>
      <c r="D19" s="69" t="n">
        <f aca="false">IF(AND(($B19&lt;Input!$C$28),($B19&lt;Input!$G$28)),Input!$K$32*(1+Input!$C$14/100)^(DATEDIF(Input!$C$7,$B19,"Y")),0)</f>
        <v>-3825</v>
      </c>
    </row>
    <row r="20" customFormat="false" ht="12.8" hidden="false" customHeight="false" outlineLevel="0" collapsed="false">
      <c r="A20" s="76" t="n">
        <v>16</v>
      </c>
      <c r="B20" s="68" t="n">
        <f aca="false">EOMONTH(Input!$C$7,A20)</f>
        <v>43404</v>
      </c>
      <c r="C20" s="68"/>
      <c r="D20" s="69" t="n">
        <f aca="false">IF(AND(($B20&lt;Input!$C$28),($B20&lt;Input!$G$28)),Input!$K$32*(1+Input!$C$14/100)^(DATEDIF(Input!$C$7,$B20,"Y")),0)</f>
        <v>-3825</v>
      </c>
    </row>
    <row r="21" customFormat="false" ht="12.8" hidden="false" customHeight="false" outlineLevel="0" collapsed="false">
      <c r="A21" s="76" t="n">
        <v>17</v>
      </c>
      <c r="B21" s="68" t="n">
        <f aca="false">EOMONTH(Input!$C$7,A21)</f>
        <v>43434</v>
      </c>
      <c r="C21" s="68"/>
      <c r="D21" s="69" t="n">
        <f aca="false">IF(AND(($B21&lt;Input!$C$28),($B21&lt;Input!$G$28)),Input!$K$32*(1+Input!$C$14/100)^(DATEDIF(Input!$C$7,$B21,"Y")),0)</f>
        <v>-3825</v>
      </c>
    </row>
    <row r="22" customFormat="false" ht="12.8" hidden="false" customHeight="false" outlineLevel="0" collapsed="false">
      <c r="A22" s="76" t="n">
        <v>18</v>
      </c>
      <c r="B22" s="68" t="n">
        <f aca="false">EOMONTH(Input!$C$7,A22)</f>
        <v>43465</v>
      </c>
      <c r="C22" s="68"/>
      <c r="D22" s="69" t="n">
        <f aca="false">IF(AND(($B22&lt;Input!$C$28),($B22&lt;Input!$G$28)),Input!$K$32*(1+Input!$C$14/100)^(DATEDIF(Input!$C$7,$B22,"Y")),0)</f>
        <v>-3825</v>
      </c>
    </row>
    <row r="23" customFormat="false" ht="12.8" hidden="false" customHeight="false" outlineLevel="0" collapsed="false">
      <c r="A23" s="76" t="n">
        <v>19</v>
      </c>
      <c r="B23" s="68" t="n">
        <f aca="false">EOMONTH(Input!$C$7,A23)</f>
        <v>43496</v>
      </c>
      <c r="C23" s="68"/>
      <c r="D23" s="69" t="n">
        <f aca="false">IF(AND(($B23&lt;Input!$C$28),($B23&lt;Input!$G$28)),Input!$K$32*(1+Input!$C$14/100)^(DATEDIF(Input!$C$7,$B23,"Y")),0)</f>
        <v>-3825</v>
      </c>
    </row>
    <row r="24" customFormat="false" ht="12.8" hidden="false" customHeight="false" outlineLevel="0" collapsed="false">
      <c r="A24" s="76" t="n">
        <v>20</v>
      </c>
      <c r="B24" s="68" t="n">
        <f aca="false">EOMONTH(Input!$C$7,A24)</f>
        <v>43524</v>
      </c>
      <c r="C24" s="68"/>
      <c r="D24" s="69" t="n">
        <f aca="false">IF(AND(($B24&lt;Input!$C$28),($B24&lt;Input!$G$28)),Input!$K$32*(1+Input!$C$14/100)^(DATEDIF(Input!$C$7,$B24,"Y")),0)</f>
        <v>-3825</v>
      </c>
    </row>
    <row r="25" customFormat="false" ht="12.8" hidden="false" customHeight="false" outlineLevel="0" collapsed="false">
      <c r="A25" s="76" t="n">
        <v>21</v>
      </c>
      <c r="B25" s="68" t="n">
        <f aca="false">EOMONTH(Input!$C$7,A25)</f>
        <v>43555</v>
      </c>
      <c r="C25" s="68"/>
      <c r="D25" s="69" t="n">
        <f aca="false">IF(AND(($B25&lt;Input!$C$28),($B25&lt;Input!$G$28)),Input!$K$32*(1+Input!$C$14/100)^(DATEDIF(Input!$C$7,$B25,"Y")),0)</f>
        <v>-3825</v>
      </c>
    </row>
    <row r="26" customFormat="false" ht="12.8" hidden="false" customHeight="false" outlineLevel="0" collapsed="false">
      <c r="A26" s="76" t="n">
        <v>22</v>
      </c>
      <c r="B26" s="68" t="n">
        <f aca="false">EOMONTH(Input!$C$7,A26)</f>
        <v>43585</v>
      </c>
      <c r="C26" s="68"/>
      <c r="D26" s="69" t="n">
        <f aca="false">IF(AND(($B26&lt;Input!$C$28),($B26&lt;Input!$G$28)),Input!$K$32*(1+Input!$C$14/100)^(DATEDIF(Input!$C$7,$B26,"Y")),0)</f>
        <v>-3825</v>
      </c>
    </row>
    <row r="27" customFormat="false" ht="12.8" hidden="false" customHeight="false" outlineLevel="0" collapsed="false">
      <c r="A27" s="76" t="n">
        <v>23</v>
      </c>
      <c r="B27" s="68" t="n">
        <f aca="false">EOMONTH(Input!$C$7,A27)</f>
        <v>43616</v>
      </c>
      <c r="C27" s="68"/>
      <c r="D27" s="69" t="n">
        <f aca="false">IF(AND(($B27&lt;Input!$C$28),($B27&lt;Input!$G$28)),Input!$K$32*(1+Input!$C$14/100)^(DATEDIF(Input!$C$7,$B27,"Y")),0)</f>
        <v>-3825</v>
      </c>
    </row>
    <row r="28" customFormat="false" ht="12.8" hidden="false" customHeight="false" outlineLevel="0" collapsed="false">
      <c r="A28" s="76" t="n">
        <v>24</v>
      </c>
      <c r="B28" s="68" t="n">
        <f aca="false">EOMONTH(Input!$C$7,A28)</f>
        <v>43646</v>
      </c>
      <c r="C28" s="68"/>
      <c r="D28" s="69" t="n">
        <f aca="false">IF(AND(($B28&lt;Input!$C$28),($B28&lt;Input!$G$28)),Input!$K$32*(1+Input!$C$14/100)^(DATEDIF(Input!$C$7,$B28,"Y")),0)</f>
        <v>-3901.5</v>
      </c>
    </row>
    <row r="29" customFormat="false" ht="12.8" hidden="false" customHeight="false" outlineLevel="0" collapsed="false">
      <c r="A29" s="76" t="n">
        <v>25</v>
      </c>
      <c r="B29" s="68" t="n">
        <f aca="false">EOMONTH(Input!$C$7,A29)</f>
        <v>43677</v>
      </c>
      <c r="C29" s="68"/>
      <c r="D29" s="69" t="n">
        <f aca="false">IF(AND(($B29&lt;Input!$C$28),($B29&lt;Input!$G$28)),Input!$K$32*(1+Input!$C$14/100)^(DATEDIF(Input!$C$7,$B29,"Y")),0)</f>
        <v>-3901.5</v>
      </c>
    </row>
    <row r="30" customFormat="false" ht="12.8" hidden="false" customHeight="false" outlineLevel="0" collapsed="false">
      <c r="A30" s="76" t="n">
        <v>26</v>
      </c>
      <c r="B30" s="68" t="n">
        <f aca="false">EOMONTH(Input!$C$7,A30)</f>
        <v>43708</v>
      </c>
      <c r="C30" s="68"/>
      <c r="D30" s="69" t="n">
        <f aca="false">IF(AND(($B30&lt;Input!$C$28),($B30&lt;Input!$G$28)),Input!$K$32*(1+Input!$C$14/100)^(DATEDIF(Input!$C$7,$B30,"Y")),0)</f>
        <v>-3901.5</v>
      </c>
    </row>
    <row r="31" customFormat="false" ht="12.8" hidden="false" customHeight="false" outlineLevel="0" collapsed="false">
      <c r="A31" s="76" t="n">
        <v>27</v>
      </c>
      <c r="B31" s="68" t="n">
        <f aca="false">EOMONTH(Input!$C$7,A31)</f>
        <v>43738</v>
      </c>
      <c r="C31" s="68"/>
      <c r="D31" s="69" t="n">
        <f aca="false">IF(AND(($B31&lt;Input!$C$28),($B31&lt;Input!$G$28)),Input!$K$32*(1+Input!$C$14/100)^(DATEDIF(Input!$C$7,$B31,"Y")),0)</f>
        <v>-3901.5</v>
      </c>
    </row>
    <row r="32" customFormat="false" ht="12.8" hidden="false" customHeight="false" outlineLevel="0" collapsed="false">
      <c r="A32" s="76" t="n">
        <v>28</v>
      </c>
      <c r="B32" s="68" t="n">
        <f aca="false">EOMONTH(Input!$C$7,A32)</f>
        <v>43769</v>
      </c>
      <c r="C32" s="68"/>
      <c r="D32" s="69" t="n">
        <f aca="false">IF(AND(($B32&lt;Input!$C$28),($B32&lt;Input!$G$28)),Input!$K$32*(1+Input!$C$14/100)^(DATEDIF(Input!$C$7,$B32,"Y")),0)</f>
        <v>-3901.5</v>
      </c>
    </row>
    <row r="33" customFormat="false" ht="12.8" hidden="false" customHeight="false" outlineLevel="0" collapsed="false">
      <c r="A33" s="76" t="n">
        <v>29</v>
      </c>
      <c r="B33" s="68" t="n">
        <f aca="false">EOMONTH(Input!$C$7,A33)</f>
        <v>43799</v>
      </c>
      <c r="C33" s="68"/>
      <c r="D33" s="69" t="n">
        <f aca="false">IF(AND(($B33&lt;Input!$C$28),($B33&lt;Input!$G$28)),Input!$K$32*(1+Input!$C$14/100)^(DATEDIF(Input!$C$7,$B33,"Y")),0)</f>
        <v>-3901.5</v>
      </c>
    </row>
    <row r="34" customFormat="false" ht="12.8" hidden="false" customHeight="false" outlineLevel="0" collapsed="false">
      <c r="A34" s="76" t="n">
        <v>30</v>
      </c>
      <c r="B34" s="68" t="n">
        <f aca="false">EOMONTH(Input!$C$7,A34)</f>
        <v>43830</v>
      </c>
      <c r="C34" s="68"/>
      <c r="D34" s="69" t="n">
        <f aca="false">IF(AND(($B34&lt;Input!$C$28),($B34&lt;Input!$G$28)),Input!$K$32*(1+Input!$C$14/100)^(DATEDIF(Input!$C$7,$B34,"Y")),0)</f>
        <v>-3901.5</v>
      </c>
    </row>
    <row r="35" customFormat="false" ht="12.8" hidden="false" customHeight="false" outlineLevel="0" collapsed="false">
      <c r="A35" s="76" t="n">
        <v>31</v>
      </c>
      <c r="B35" s="68" t="n">
        <f aca="false">EOMONTH(Input!$C$7,A35)</f>
        <v>43861</v>
      </c>
      <c r="C35" s="68"/>
      <c r="D35" s="69" t="n">
        <f aca="false">IF(AND(($B35&lt;Input!$C$28),($B35&lt;Input!$G$28)),Input!$K$32*(1+Input!$C$14/100)^(DATEDIF(Input!$C$7,$B35,"Y")),0)</f>
        <v>-3901.5</v>
      </c>
    </row>
    <row r="36" customFormat="false" ht="12.8" hidden="false" customHeight="false" outlineLevel="0" collapsed="false">
      <c r="A36" s="76" t="n">
        <v>32</v>
      </c>
      <c r="B36" s="68" t="n">
        <f aca="false">EOMONTH(Input!$C$7,A36)</f>
        <v>43890</v>
      </c>
      <c r="C36" s="68"/>
      <c r="D36" s="69" t="n">
        <f aca="false">IF(AND(($B36&lt;Input!$C$28),($B36&lt;Input!$G$28)),Input!$K$32*(1+Input!$C$14/100)^(DATEDIF(Input!$C$7,$B36,"Y")),0)</f>
        <v>-3901.5</v>
      </c>
    </row>
    <row r="37" customFormat="false" ht="12.8" hidden="false" customHeight="false" outlineLevel="0" collapsed="false">
      <c r="A37" s="76" t="n">
        <v>33</v>
      </c>
      <c r="B37" s="68" t="n">
        <f aca="false">EOMONTH(Input!$C$7,A37)</f>
        <v>43921</v>
      </c>
      <c r="C37" s="68"/>
      <c r="D37" s="69" t="n">
        <f aca="false">IF(AND(($B37&lt;Input!$C$28),($B37&lt;Input!$G$28)),Input!$K$32*(1+Input!$C$14/100)^(DATEDIF(Input!$C$7,$B37,"Y")),0)</f>
        <v>-3901.5</v>
      </c>
    </row>
    <row r="38" customFormat="false" ht="12.8" hidden="false" customHeight="false" outlineLevel="0" collapsed="false">
      <c r="A38" s="76" t="n">
        <v>34</v>
      </c>
      <c r="B38" s="68" t="n">
        <f aca="false">EOMONTH(Input!$C$7,A38)</f>
        <v>43951</v>
      </c>
      <c r="C38" s="68"/>
      <c r="D38" s="69" t="n">
        <f aca="false">IF(AND(($B38&lt;Input!$C$28),($B38&lt;Input!$G$28)),Input!$K$32*(1+Input!$C$14/100)^(DATEDIF(Input!$C$7,$B38,"Y")),0)</f>
        <v>-3901.5</v>
      </c>
    </row>
    <row r="39" customFormat="false" ht="12.8" hidden="false" customHeight="false" outlineLevel="0" collapsed="false">
      <c r="A39" s="76" t="n">
        <v>35</v>
      </c>
      <c r="B39" s="68" t="n">
        <f aca="false">EOMONTH(Input!$C$7,A39)</f>
        <v>43982</v>
      </c>
      <c r="C39" s="68"/>
      <c r="D39" s="69" t="n">
        <f aca="false">IF(AND(($B39&lt;Input!$C$28),($B39&lt;Input!$G$28)),Input!$K$32*(1+Input!$C$14/100)^(DATEDIF(Input!$C$7,$B39,"Y")),0)</f>
        <v>-3901.5</v>
      </c>
    </row>
    <row r="40" customFormat="false" ht="12.8" hidden="false" customHeight="false" outlineLevel="0" collapsed="false">
      <c r="A40" s="76" t="n">
        <v>36</v>
      </c>
      <c r="B40" s="68" t="n">
        <f aca="false">EOMONTH(Input!$C$7,A40)</f>
        <v>44012</v>
      </c>
      <c r="C40" s="68"/>
      <c r="D40" s="69" t="n">
        <f aca="false">IF(AND(($B40&lt;Input!$C$28),($B40&lt;Input!$G$28)),Input!$K$32*(1+Input!$C$14/100)^(DATEDIF(Input!$C$7,$B40,"Y")),0)</f>
        <v>-3979.53</v>
      </c>
    </row>
    <row r="41" customFormat="false" ht="12.8" hidden="false" customHeight="false" outlineLevel="0" collapsed="false">
      <c r="A41" s="76" t="n">
        <v>37</v>
      </c>
      <c r="B41" s="68" t="n">
        <f aca="false">EOMONTH(Input!$C$7,A41)</f>
        <v>44043</v>
      </c>
      <c r="C41" s="68"/>
      <c r="D41" s="69" t="n">
        <f aca="false">IF(AND(($B41&lt;Input!$C$28),($B41&lt;Input!$G$28)),Input!$K$32*(1+Input!$C$14/100)^(DATEDIF(Input!$C$7,$B41,"Y")),0)</f>
        <v>-3979.53</v>
      </c>
    </row>
    <row r="42" customFormat="false" ht="12.8" hidden="false" customHeight="false" outlineLevel="0" collapsed="false">
      <c r="A42" s="76" t="n">
        <v>38</v>
      </c>
      <c r="B42" s="68" t="n">
        <f aca="false">EOMONTH(Input!$C$7,A42)</f>
        <v>44074</v>
      </c>
      <c r="C42" s="68"/>
      <c r="D42" s="69" t="n">
        <f aca="false">IF(AND(($B42&lt;Input!$C$28),($B42&lt;Input!$G$28)),Input!$K$32*(1+Input!$C$14/100)^(DATEDIF(Input!$C$7,$B42,"Y")),0)</f>
        <v>-3979.53</v>
      </c>
    </row>
    <row r="43" customFormat="false" ht="12.8" hidden="false" customHeight="false" outlineLevel="0" collapsed="false">
      <c r="A43" s="76" t="n">
        <v>39</v>
      </c>
      <c r="B43" s="68" t="n">
        <f aca="false">EOMONTH(Input!$C$7,A43)</f>
        <v>44104</v>
      </c>
      <c r="C43" s="68"/>
      <c r="D43" s="69" t="n">
        <f aca="false">IF(AND(($B43&lt;Input!$C$28),($B43&lt;Input!$G$28)),Input!$K$32*(1+Input!$C$14/100)^(DATEDIF(Input!$C$7,$B43,"Y")),0)</f>
        <v>-3979.53</v>
      </c>
    </row>
    <row r="44" customFormat="false" ht="12.8" hidden="false" customHeight="false" outlineLevel="0" collapsed="false">
      <c r="A44" s="76" t="n">
        <v>40</v>
      </c>
      <c r="B44" s="68" t="n">
        <f aca="false">EOMONTH(Input!$C$7,A44)</f>
        <v>44135</v>
      </c>
      <c r="C44" s="68"/>
      <c r="D44" s="69" t="n">
        <f aca="false">IF(AND(($B44&lt;Input!$C$28),($B44&lt;Input!$G$28)),Input!$K$32*(1+Input!$C$14/100)^(DATEDIF(Input!$C$7,$B44,"Y")),0)</f>
        <v>-3979.53</v>
      </c>
    </row>
    <row r="45" customFormat="false" ht="12.8" hidden="false" customHeight="false" outlineLevel="0" collapsed="false">
      <c r="A45" s="76" t="n">
        <v>41</v>
      </c>
      <c r="B45" s="68" t="n">
        <f aca="false">EOMONTH(Input!$C$7,A45)</f>
        <v>44165</v>
      </c>
      <c r="C45" s="68"/>
      <c r="D45" s="69" t="n">
        <f aca="false">IF(AND(($B45&lt;Input!$C$28),($B45&lt;Input!$G$28)),Input!$K$32*(1+Input!$C$14/100)^(DATEDIF(Input!$C$7,$B45,"Y")),0)</f>
        <v>-3979.53</v>
      </c>
    </row>
    <row r="46" customFormat="false" ht="12.8" hidden="false" customHeight="false" outlineLevel="0" collapsed="false">
      <c r="A46" s="76" t="n">
        <v>42</v>
      </c>
      <c r="B46" s="68" t="n">
        <f aca="false">EOMONTH(Input!$C$7,A46)</f>
        <v>44196</v>
      </c>
      <c r="C46" s="68"/>
      <c r="D46" s="69" t="n">
        <f aca="false">IF(AND(($B46&lt;Input!$C$28),($B46&lt;Input!$G$28)),Input!$K$32*(1+Input!$C$14/100)^(DATEDIF(Input!$C$7,$B46,"Y")),0)</f>
        <v>-3979.53</v>
      </c>
    </row>
    <row r="47" customFormat="false" ht="12.8" hidden="false" customHeight="false" outlineLevel="0" collapsed="false">
      <c r="A47" s="76" t="n">
        <v>43</v>
      </c>
      <c r="B47" s="68" t="n">
        <f aca="false">EOMONTH(Input!$C$7,A47)</f>
        <v>44227</v>
      </c>
      <c r="C47" s="68"/>
      <c r="D47" s="69" t="n">
        <f aca="false">IF(AND(($B47&lt;Input!$C$28),($B47&lt;Input!$G$28)),Input!$K$32*(1+Input!$C$14/100)^(DATEDIF(Input!$C$7,$B47,"Y")),0)</f>
        <v>-3979.53</v>
      </c>
    </row>
    <row r="48" customFormat="false" ht="12.8" hidden="false" customHeight="false" outlineLevel="0" collapsed="false">
      <c r="A48" s="76" t="n">
        <v>44</v>
      </c>
      <c r="B48" s="68" t="n">
        <f aca="false">EOMONTH(Input!$C$7,A48)</f>
        <v>44255</v>
      </c>
      <c r="C48" s="68"/>
      <c r="D48" s="69" t="n">
        <f aca="false">IF(AND(($B48&lt;Input!$C$28),($B48&lt;Input!$G$28)),Input!$K$32*(1+Input!$C$14/100)^(DATEDIF(Input!$C$7,$B48,"Y")),0)</f>
        <v>-3979.53</v>
      </c>
    </row>
    <row r="49" customFormat="false" ht="12.8" hidden="false" customHeight="false" outlineLevel="0" collapsed="false">
      <c r="A49" s="76" t="n">
        <v>45</v>
      </c>
      <c r="B49" s="68" t="n">
        <f aca="false">EOMONTH(Input!$C$7,A49)</f>
        <v>44286</v>
      </c>
      <c r="C49" s="68"/>
      <c r="D49" s="69" t="n">
        <f aca="false">IF(AND(($B49&lt;Input!$C$28),($B49&lt;Input!$G$28)),Input!$K$32*(1+Input!$C$14/100)^(DATEDIF(Input!$C$7,$B49,"Y")),0)</f>
        <v>-3979.53</v>
      </c>
    </row>
    <row r="50" customFormat="false" ht="12.8" hidden="false" customHeight="false" outlineLevel="0" collapsed="false">
      <c r="A50" s="76" t="n">
        <v>46</v>
      </c>
      <c r="B50" s="68" t="n">
        <f aca="false">EOMONTH(Input!$C$7,A50)</f>
        <v>44316</v>
      </c>
      <c r="C50" s="68"/>
      <c r="D50" s="69" t="n">
        <f aca="false">IF(AND(($B50&lt;Input!$C$28),($B50&lt;Input!$G$28)),Input!$K$32*(1+Input!$C$14/100)^(DATEDIF(Input!$C$7,$B50,"Y")),0)</f>
        <v>-3979.53</v>
      </c>
    </row>
    <row r="51" customFormat="false" ht="12.8" hidden="false" customHeight="false" outlineLevel="0" collapsed="false">
      <c r="A51" s="76" t="n">
        <v>47</v>
      </c>
      <c r="B51" s="68" t="n">
        <f aca="false">EOMONTH(Input!$C$7,A51)</f>
        <v>44347</v>
      </c>
      <c r="C51" s="68"/>
      <c r="D51" s="69" t="n">
        <f aca="false">IF(AND(($B51&lt;Input!$C$28),($B51&lt;Input!$G$28)),Input!$K$32*(1+Input!$C$14/100)^(DATEDIF(Input!$C$7,$B51,"Y")),0)</f>
        <v>-3979.53</v>
      </c>
    </row>
    <row r="52" customFormat="false" ht="12.8" hidden="false" customHeight="false" outlineLevel="0" collapsed="false">
      <c r="A52" s="76" t="n">
        <v>48</v>
      </c>
      <c r="B52" s="68" t="n">
        <f aca="false">EOMONTH(Input!$C$7,A52)</f>
        <v>44377</v>
      </c>
      <c r="C52" s="68"/>
      <c r="D52" s="69" t="n">
        <f aca="false">IF(AND(($B52&lt;Input!$C$28),($B52&lt;Input!$G$28)),Input!$K$32*(1+Input!$C$14/100)^(DATEDIF(Input!$C$7,$B52,"Y")),0)</f>
        <v>-4059.1206</v>
      </c>
    </row>
    <row r="53" customFormat="false" ht="12.8" hidden="false" customHeight="false" outlineLevel="0" collapsed="false">
      <c r="A53" s="76" t="n">
        <v>49</v>
      </c>
      <c r="B53" s="68" t="n">
        <f aca="false">EOMONTH(Input!$C$7,A53)</f>
        <v>44408</v>
      </c>
      <c r="C53" s="68"/>
      <c r="D53" s="69" t="n">
        <f aca="false">IF(AND(($B53&lt;Input!$C$28),($B53&lt;Input!$G$28)),Input!$K$32*(1+Input!$C$14/100)^(DATEDIF(Input!$C$7,$B53,"Y")),0)</f>
        <v>-4059.1206</v>
      </c>
    </row>
    <row r="54" customFormat="false" ht="12.8" hidden="false" customHeight="false" outlineLevel="0" collapsed="false">
      <c r="A54" s="76" t="n">
        <v>50</v>
      </c>
      <c r="B54" s="68" t="n">
        <f aca="false">EOMONTH(Input!$C$7,A54)</f>
        <v>44439</v>
      </c>
      <c r="C54" s="68"/>
      <c r="D54" s="69" t="n">
        <f aca="false">IF(AND(($B54&lt;Input!$C$28),($B54&lt;Input!$G$28)),Input!$K$32*(1+Input!$C$14/100)^(DATEDIF(Input!$C$7,$B54,"Y")),0)</f>
        <v>-4059.1206</v>
      </c>
    </row>
    <row r="55" customFormat="false" ht="12.8" hidden="false" customHeight="false" outlineLevel="0" collapsed="false">
      <c r="A55" s="76" t="n">
        <v>51</v>
      </c>
      <c r="B55" s="68" t="n">
        <f aca="false">EOMONTH(Input!$C$7,A55)</f>
        <v>44469</v>
      </c>
      <c r="C55" s="68"/>
      <c r="D55" s="69" t="n">
        <f aca="false">IF(AND(($B55&lt;Input!$C$28),($B55&lt;Input!$G$28)),Input!$K$32*(1+Input!$C$14/100)^(DATEDIF(Input!$C$7,$B55,"Y")),0)</f>
        <v>-4059.1206</v>
      </c>
    </row>
    <row r="56" customFormat="false" ht="12.8" hidden="false" customHeight="false" outlineLevel="0" collapsed="false">
      <c r="A56" s="76" t="n">
        <v>52</v>
      </c>
      <c r="B56" s="68" t="n">
        <f aca="false">EOMONTH(Input!$C$7,A56)</f>
        <v>44500</v>
      </c>
      <c r="C56" s="68"/>
      <c r="D56" s="69" t="n">
        <f aca="false">IF(AND(($B56&lt;Input!$C$28),($B56&lt;Input!$G$28)),Input!$K$32*(1+Input!$C$14/100)^(DATEDIF(Input!$C$7,$B56,"Y")),0)</f>
        <v>-4059.1206</v>
      </c>
    </row>
    <row r="57" customFormat="false" ht="12.8" hidden="false" customHeight="false" outlineLevel="0" collapsed="false">
      <c r="A57" s="76" t="n">
        <v>53</v>
      </c>
      <c r="B57" s="68" t="n">
        <f aca="false">EOMONTH(Input!$C$7,A57)</f>
        <v>44530</v>
      </c>
      <c r="C57" s="68"/>
      <c r="D57" s="69" t="n">
        <f aca="false">IF(AND(($B57&lt;Input!$C$28),($B57&lt;Input!$G$28)),Input!$K$32*(1+Input!$C$14/100)^(DATEDIF(Input!$C$7,$B57,"Y")),0)</f>
        <v>-4059.1206</v>
      </c>
    </row>
    <row r="58" customFormat="false" ht="12.8" hidden="false" customHeight="false" outlineLevel="0" collapsed="false">
      <c r="A58" s="76" t="n">
        <v>54</v>
      </c>
      <c r="B58" s="68" t="n">
        <f aca="false">EOMONTH(Input!$C$7,A58)</f>
        <v>44561</v>
      </c>
      <c r="C58" s="68"/>
      <c r="D58" s="69" t="n">
        <f aca="false">IF(AND(($B58&lt;Input!$C$28),($B58&lt;Input!$G$28)),Input!$K$32*(1+Input!$C$14/100)^(DATEDIF(Input!$C$7,$B58,"Y")),0)</f>
        <v>-4059.1206</v>
      </c>
    </row>
    <row r="59" customFormat="false" ht="12.8" hidden="false" customHeight="false" outlineLevel="0" collapsed="false">
      <c r="A59" s="76" t="n">
        <v>55</v>
      </c>
      <c r="B59" s="68" t="n">
        <f aca="false">EOMONTH(Input!$C$7,A59)</f>
        <v>44592</v>
      </c>
      <c r="C59" s="68"/>
      <c r="D59" s="69" t="n">
        <f aca="false">IF(AND(($B59&lt;Input!$C$28),($B59&lt;Input!$G$28)),Input!$K$32*(1+Input!$C$14/100)^(DATEDIF(Input!$C$7,$B59,"Y")),0)</f>
        <v>-4059.1206</v>
      </c>
    </row>
    <row r="60" customFormat="false" ht="12.8" hidden="false" customHeight="false" outlineLevel="0" collapsed="false">
      <c r="A60" s="76" t="n">
        <v>56</v>
      </c>
      <c r="B60" s="68" t="n">
        <f aca="false">EOMONTH(Input!$C$7,A60)</f>
        <v>44620</v>
      </c>
      <c r="C60" s="68"/>
      <c r="D60" s="69" t="n">
        <f aca="false">IF(AND(($B60&lt;Input!$C$28),($B60&lt;Input!$G$28)),Input!$K$32*(1+Input!$C$14/100)^(DATEDIF(Input!$C$7,$B60,"Y")),0)</f>
        <v>-4059.1206</v>
      </c>
    </row>
    <row r="61" customFormat="false" ht="12.8" hidden="false" customHeight="false" outlineLevel="0" collapsed="false">
      <c r="A61" s="76" t="n">
        <v>57</v>
      </c>
      <c r="B61" s="68" t="n">
        <f aca="false">EOMONTH(Input!$C$7,A61)</f>
        <v>44651</v>
      </c>
      <c r="C61" s="68"/>
      <c r="D61" s="69" t="n">
        <f aca="false">IF(AND(($B61&lt;Input!$C$28),($B61&lt;Input!$G$28)),Input!$K$32*(1+Input!$C$14/100)^(DATEDIF(Input!$C$7,$B61,"Y")),0)</f>
        <v>-4059.1206</v>
      </c>
    </row>
    <row r="62" customFormat="false" ht="12.8" hidden="false" customHeight="false" outlineLevel="0" collapsed="false">
      <c r="A62" s="76" t="n">
        <v>58</v>
      </c>
      <c r="B62" s="68" t="n">
        <f aca="false">EOMONTH(Input!$C$7,A62)</f>
        <v>44681</v>
      </c>
      <c r="C62" s="68"/>
      <c r="D62" s="69" t="n">
        <f aca="false">IF(AND(($B62&lt;Input!$C$28),($B62&lt;Input!$G$28)),Input!$K$32*(1+Input!$C$14/100)^(DATEDIF(Input!$C$7,$B62,"Y")),0)</f>
        <v>-4059.1206</v>
      </c>
    </row>
    <row r="63" customFormat="false" ht="12.8" hidden="false" customHeight="false" outlineLevel="0" collapsed="false">
      <c r="A63" s="76" t="n">
        <v>59</v>
      </c>
      <c r="B63" s="68" t="n">
        <f aca="false">EOMONTH(Input!$C$7,A63)</f>
        <v>44712</v>
      </c>
      <c r="C63" s="68"/>
      <c r="D63" s="69" t="n">
        <f aca="false">IF(AND(($B63&lt;Input!$C$28),($B63&lt;Input!$G$28)),Input!$K$32*(1+Input!$C$14/100)^(DATEDIF(Input!$C$7,$B63,"Y")),0)</f>
        <v>-4059.1206</v>
      </c>
    </row>
    <row r="64" customFormat="false" ht="12.8" hidden="false" customHeight="false" outlineLevel="0" collapsed="false">
      <c r="A64" s="76" t="n">
        <v>60</v>
      </c>
      <c r="B64" s="68" t="n">
        <f aca="false">EOMONTH(Input!$C$7,A64)</f>
        <v>44742</v>
      </c>
      <c r="C64" s="68"/>
      <c r="D64" s="69" t="n">
        <f aca="false">IF(AND(($B64&lt;Input!$C$28),($B64&lt;Input!$G$28)),Input!$K$32*(1+Input!$C$14/100)^(DATEDIF(Input!$C$7,$B64,"Y")),0)</f>
        <v>-4140.303012</v>
      </c>
    </row>
    <row r="65" customFormat="false" ht="12.8" hidden="false" customHeight="false" outlineLevel="0" collapsed="false">
      <c r="A65" s="76" t="n">
        <v>61</v>
      </c>
      <c r="B65" s="68" t="n">
        <f aca="false">EOMONTH(Input!$C$7,A65)</f>
        <v>44773</v>
      </c>
      <c r="C65" s="68"/>
      <c r="D65" s="69" t="n">
        <f aca="false">IF(AND(($B65&lt;Input!$C$28),($B65&lt;Input!$G$28)),Input!$K$32*(1+Input!$C$14/100)^(DATEDIF(Input!$C$7,$B65,"Y")),0)</f>
        <v>-4140.303012</v>
      </c>
    </row>
    <row r="66" customFormat="false" ht="12.8" hidden="false" customHeight="false" outlineLevel="0" collapsed="false">
      <c r="A66" s="76" t="n">
        <v>62</v>
      </c>
      <c r="B66" s="68" t="n">
        <f aca="false">EOMONTH(Input!$C$7,A66)</f>
        <v>44804</v>
      </c>
      <c r="C66" s="68"/>
      <c r="D66" s="69" t="n">
        <f aca="false">IF(AND(($B66&lt;Input!$C$28),($B66&lt;Input!$G$28)),Input!$K$32*(1+Input!$C$14/100)^(DATEDIF(Input!$C$7,$B66,"Y")),0)</f>
        <v>-4140.303012</v>
      </c>
    </row>
    <row r="67" customFormat="false" ht="12.8" hidden="false" customHeight="false" outlineLevel="0" collapsed="false">
      <c r="A67" s="76" t="n">
        <v>63</v>
      </c>
      <c r="B67" s="68" t="n">
        <f aca="false">EOMONTH(Input!$C$7,A67)</f>
        <v>44834</v>
      </c>
      <c r="C67" s="68"/>
      <c r="D67" s="69" t="n">
        <f aca="false">IF(AND(($B67&lt;Input!$C$28),($B67&lt;Input!$G$28)),Input!$K$32*(1+Input!$C$14/100)^(DATEDIF(Input!$C$7,$B67,"Y")),0)</f>
        <v>-4140.303012</v>
      </c>
    </row>
    <row r="68" customFormat="false" ht="12.8" hidden="false" customHeight="false" outlineLevel="0" collapsed="false">
      <c r="A68" s="76" t="n">
        <v>64</v>
      </c>
      <c r="B68" s="68" t="n">
        <f aca="false">EOMONTH(Input!$C$7,A68)</f>
        <v>44865</v>
      </c>
      <c r="C68" s="68"/>
      <c r="D68" s="69" t="n">
        <f aca="false">IF(AND(($B68&lt;Input!$C$28),($B68&lt;Input!$G$28)),Input!$K$32*(1+Input!$C$14/100)^(DATEDIF(Input!$C$7,$B68,"Y")),0)</f>
        <v>-4140.303012</v>
      </c>
    </row>
    <row r="69" customFormat="false" ht="12.8" hidden="false" customHeight="false" outlineLevel="0" collapsed="false">
      <c r="A69" s="76" t="n">
        <v>65</v>
      </c>
      <c r="B69" s="68" t="n">
        <f aca="false">EOMONTH(Input!$C$7,A69)</f>
        <v>44895</v>
      </c>
      <c r="C69" s="68"/>
      <c r="D69" s="69" t="n">
        <f aca="false">IF(AND(($B69&lt;Input!$C$28),($B69&lt;Input!$G$28)),Input!$K$32*(1+Input!$C$14/100)^(DATEDIF(Input!$C$7,$B69,"Y")),0)</f>
        <v>-4140.303012</v>
      </c>
    </row>
    <row r="70" customFormat="false" ht="12.8" hidden="false" customHeight="false" outlineLevel="0" collapsed="false">
      <c r="A70" s="76" t="n">
        <v>66</v>
      </c>
      <c r="B70" s="68" t="n">
        <f aca="false">EOMONTH(Input!$C$7,A70)</f>
        <v>44926</v>
      </c>
      <c r="C70" s="68"/>
      <c r="D70" s="69" t="n">
        <f aca="false">IF(AND(($B70&lt;Input!$C$28),($B70&lt;Input!$G$28)),Input!$K$32*(1+Input!$C$14/100)^(DATEDIF(Input!$C$7,$B70,"Y")),0)</f>
        <v>-4140.303012</v>
      </c>
    </row>
    <row r="71" customFormat="false" ht="12.8" hidden="false" customHeight="false" outlineLevel="0" collapsed="false">
      <c r="A71" s="76" t="n">
        <v>67</v>
      </c>
      <c r="B71" s="68" t="n">
        <f aca="false">EOMONTH(Input!$C$7,A71)</f>
        <v>44957</v>
      </c>
      <c r="C71" s="68"/>
      <c r="D71" s="69" t="n">
        <f aca="false">IF(AND(($B71&lt;Input!$C$28),($B71&lt;Input!$G$28)),Input!$K$32*(1+Input!$C$14/100)^(DATEDIF(Input!$C$7,$B71,"Y")),0)</f>
        <v>-4140.303012</v>
      </c>
    </row>
    <row r="72" customFormat="false" ht="12.8" hidden="false" customHeight="false" outlineLevel="0" collapsed="false">
      <c r="A72" s="76" t="n">
        <v>68</v>
      </c>
      <c r="B72" s="68" t="n">
        <f aca="false">EOMONTH(Input!$C$7,A72)</f>
        <v>44985</v>
      </c>
      <c r="C72" s="68"/>
      <c r="D72" s="69" t="n">
        <f aca="false">IF(AND(($B72&lt;Input!$C$28),($B72&lt;Input!$G$28)),Input!$K$32*(1+Input!$C$14/100)^(DATEDIF(Input!$C$7,$B72,"Y")),0)</f>
        <v>-4140.303012</v>
      </c>
    </row>
    <row r="73" customFormat="false" ht="12.8" hidden="false" customHeight="false" outlineLevel="0" collapsed="false">
      <c r="A73" s="76" t="n">
        <v>69</v>
      </c>
      <c r="B73" s="68" t="n">
        <f aca="false">EOMONTH(Input!$C$7,A73)</f>
        <v>45016</v>
      </c>
      <c r="C73" s="68"/>
      <c r="D73" s="69" t="n">
        <f aca="false">IF(AND(($B73&lt;Input!$C$28),($B73&lt;Input!$G$28)),Input!$K$32*(1+Input!$C$14/100)^(DATEDIF(Input!$C$7,$B73,"Y")),0)</f>
        <v>-4140.303012</v>
      </c>
    </row>
    <row r="74" customFormat="false" ht="12.8" hidden="false" customHeight="false" outlineLevel="0" collapsed="false">
      <c r="A74" s="76" t="n">
        <v>70</v>
      </c>
      <c r="B74" s="68" t="n">
        <f aca="false">EOMONTH(Input!$C$7,A74)</f>
        <v>45046</v>
      </c>
      <c r="C74" s="68"/>
      <c r="D74" s="69" t="n">
        <f aca="false">IF(AND(($B74&lt;Input!$C$28),($B74&lt;Input!$G$28)),Input!$K$32*(1+Input!$C$14/100)^(DATEDIF(Input!$C$7,$B74,"Y")),0)</f>
        <v>-4140.303012</v>
      </c>
    </row>
    <row r="75" customFormat="false" ht="12.8" hidden="false" customHeight="false" outlineLevel="0" collapsed="false">
      <c r="A75" s="76" t="n">
        <v>71</v>
      </c>
      <c r="B75" s="68" t="n">
        <f aca="false">EOMONTH(Input!$C$7,A75)</f>
        <v>45077</v>
      </c>
      <c r="C75" s="68"/>
      <c r="D75" s="69" t="n">
        <f aca="false">IF(AND(($B75&lt;Input!$C$28),($B75&lt;Input!$G$28)),Input!$K$32*(1+Input!$C$14/100)^(DATEDIF(Input!$C$7,$B75,"Y")),0)</f>
        <v>-4140.303012</v>
      </c>
    </row>
    <row r="76" customFormat="false" ht="12.8" hidden="false" customHeight="false" outlineLevel="0" collapsed="false">
      <c r="A76" s="76" t="n">
        <v>72</v>
      </c>
      <c r="B76" s="68" t="n">
        <f aca="false">EOMONTH(Input!$C$7,A76)</f>
        <v>45107</v>
      </c>
      <c r="C76" s="68"/>
      <c r="D76" s="69" t="n">
        <f aca="false">IF(AND(($B76&lt;Input!$C$28),($B76&lt;Input!$G$28)),Input!$K$32*(1+Input!$C$14/100)^(DATEDIF(Input!$C$7,$B76,"Y")),0)</f>
        <v>-4223.10907224</v>
      </c>
    </row>
    <row r="77" customFormat="false" ht="12.8" hidden="false" customHeight="false" outlineLevel="0" collapsed="false">
      <c r="A77" s="76" t="n">
        <v>73</v>
      </c>
      <c r="B77" s="68" t="n">
        <f aca="false">EOMONTH(Input!$C$7,A77)</f>
        <v>45138</v>
      </c>
      <c r="C77" s="68"/>
      <c r="D77" s="69" t="n">
        <f aca="false">IF(AND(($B77&lt;Input!$C$28),($B77&lt;Input!$G$28)),Input!$K$32*(1+Input!$C$14/100)^(DATEDIF(Input!$C$7,$B77,"Y")),0)</f>
        <v>-4223.10907224</v>
      </c>
    </row>
    <row r="78" customFormat="false" ht="12.8" hidden="false" customHeight="false" outlineLevel="0" collapsed="false">
      <c r="A78" s="76" t="n">
        <v>74</v>
      </c>
      <c r="B78" s="68" t="n">
        <f aca="false">EOMONTH(Input!$C$7,A78)</f>
        <v>45169</v>
      </c>
      <c r="C78" s="68"/>
      <c r="D78" s="69" t="n">
        <f aca="false">IF(AND(($B78&lt;Input!$C$28),($B78&lt;Input!$G$28)),Input!$K$32*(1+Input!$C$14/100)^(DATEDIF(Input!$C$7,$B78,"Y")),0)</f>
        <v>-4223.10907224</v>
      </c>
    </row>
    <row r="79" customFormat="false" ht="12.8" hidden="false" customHeight="false" outlineLevel="0" collapsed="false">
      <c r="A79" s="76" t="n">
        <v>75</v>
      </c>
      <c r="B79" s="68" t="n">
        <f aca="false">EOMONTH(Input!$C$7,A79)</f>
        <v>45199</v>
      </c>
      <c r="C79" s="68"/>
      <c r="D79" s="69" t="n">
        <f aca="false">IF(AND(($B79&lt;Input!$C$28),($B79&lt;Input!$G$28)),Input!$K$32*(1+Input!$C$14/100)^(DATEDIF(Input!$C$7,$B79,"Y")),0)</f>
        <v>-4223.10907224</v>
      </c>
    </row>
    <row r="80" customFormat="false" ht="12.8" hidden="false" customHeight="false" outlineLevel="0" collapsed="false">
      <c r="A80" s="76" t="n">
        <v>76</v>
      </c>
      <c r="B80" s="68" t="n">
        <f aca="false">EOMONTH(Input!$C$7,A80)</f>
        <v>45230</v>
      </c>
      <c r="C80" s="68"/>
      <c r="D80" s="69" t="n">
        <f aca="false">IF(AND(($B80&lt;Input!$C$28),($B80&lt;Input!$G$28)),Input!$K$32*(1+Input!$C$14/100)^(DATEDIF(Input!$C$7,$B80,"Y")),0)</f>
        <v>-4223.10907224</v>
      </c>
    </row>
    <row r="81" customFormat="false" ht="12.8" hidden="false" customHeight="false" outlineLevel="0" collapsed="false">
      <c r="A81" s="76" t="n">
        <v>77</v>
      </c>
      <c r="B81" s="68" t="n">
        <f aca="false">EOMONTH(Input!$C$7,A81)</f>
        <v>45260</v>
      </c>
      <c r="C81" s="68"/>
      <c r="D81" s="69" t="n">
        <f aca="false">IF(AND(($B81&lt;Input!$C$28),($B81&lt;Input!$G$28)),Input!$K$32*(1+Input!$C$14/100)^(DATEDIF(Input!$C$7,$B81,"Y")),0)</f>
        <v>-4223.10907224</v>
      </c>
    </row>
    <row r="82" customFormat="false" ht="12.8" hidden="false" customHeight="false" outlineLevel="0" collapsed="false">
      <c r="A82" s="76" t="n">
        <v>78</v>
      </c>
      <c r="B82" s="68" t="n">
        <f aca="false">EOMONTH(Input!$C$7,A82)</f>
        <v>45291</v>
      </c>
      <c r="C82" s="68"/>
      <c r="D82" s="69" t="n">
        <f aca="false">IF(AND(($B82&lt;Input!$C$28),($B82&lt;Input!$G$28)),Input!$K$32*(1+Input!$C$14/100)^(DATEDIF(Input!$C$7,$B82,"Y")),0)</f>
        <v>-4223.10907224</v>
      </c>
    </row>
    <row r="83" customFormat="false" ht="12.8" hidden="false" customHeight="false" outlineLevel="0" collapsed="false">
      <c r="A83" s="76" t="n">
        <v>79</v>
      </c>
      <c r="B83" s="68" t="n">
        <f aca="false">EOMONTH(Input!$C$7,A83)</f>
        <v>45322</v>
      </c>
      <c r="C83" s="68"/>
      <c r="D83" s="69" t="n">
        <f aca="false">IF(AND(($B83&lt;Input!$C$28),($B83&lt;Input!$G$28)),Input!$K$32*(1+Input!$C$14/100)^(DATEDIF(Input!$C$7,$B83,"Y")),0)</f>
        <v>-4223.10907224</v>
      </c>
    </row>
    <row r="84" customFormat="false" ht="12.8" hidden="false" customHeight="false" outlineLevel="0" collapsed="false">
      <c r="A84" s="76" t="n">
        <v>80</v>
      </c>
      <c r="B84" s="68" t="n">
        <f aca="false">EOMONTH(Input!$C$7,A84)</f>
        <v>45351</v>
      </c>
      <c r="C84" s="68"/>
      <c r="D84" s="69" t="n">
        <f aca="false">IF(AND(($B84&lt;Input!$C$28),($B84&lt;Input!$G$28)),Input!$K$32*(1+Input!$C$14/100)^(DATEDIF(Input!$C$7,$B84,"Y")),0)</f>
        <v>-4223.10907224</v>
      </c>
    </row>
    <row r="85" customFormat="false" ht="12.8" hidden="false" customHeight="false" outlineLevel="0" collapsed="false">
      <c r="A85" s="76" t="n">
        <v>81</v>
      </c>
      <c r="B85" s="68" t="n">
        <f aca="false">EOMONTH(Input!$C$7,A85)</f>
        <v>45382</v>
      </c>
      <c r="C85" s="68"/>
      <c r="D85" s="69" t="n">
        <f aca="false">IF(AND(($B85&lt;Input!$C$28),($B85&lt;Input!$G$28)),Input!$K$32*(1+Input!$C$14/100)^(DATEDIF(Input!$C$7,$B85,"Y")),0)</f>
        <v>-4223.10907224</v>
      </c>
    </row>
    <row r="86" customFormat="false" ht="12.8" hidden="false" customHeight="false" outlineLevel="0" collapsed="false">
      <c r="A86" s="76" t="n">
        <v>82</v>
      </c>
      <c r="B86" s="68" t="n">
        <f aca="false">EOMONTH(Input!$C$7,A86)</f>
        <v>45412</v>
      </c>
      <c r="C86" s="68"/>
      <c r="D86" s="69" t="n">
        <f aca="false">IF(AND(($B86&lt;Input!$C$28),($B86&lt;Input!$G$28)),Input!$K$32*(1+Input!$C$14/100)^(DATEDIF(Input!$C$7,$B86,"Y")),0)</f>
        <v>-4223.10907224</v>
      </c>
    </row>
    <row r="87" customFormat="false" ht="12.8" hidden="false" customHeight="false" outlineLevel="0" collapsed="false">
      <c r="A87" s="76" t="n">
        <v>83</v>
      </c>
      <c r="B87" s="68" t="n">
        <f aca="false">EOMONTH(Input!$C$7,A87)</f>
        <v>45443</v>
      </c>
      <c r="C87" s="68"/>
      <c r="D87" s="69" t="n">
        <f aca="false">IF(AND(($B87&lt;Input!$C$28),($B87&lt;Input!$G$28)),Input!$K$32*(1+Input!$C$14/100)^(DATEDIF(Input!$C$7,$B87,"Y")),0)</f>
        <v>-4223.10907224</v>
      </c>
    </row>
    <row r="88" customFormat="false" ht="12.8" hidden="false" customHeight="false" outlineLevel="0" collapsed="false">
      <c r="A88" s="76" t="n">
        <v>84</v>
      </c>
      <c r="B88" s="68" t="n">
        <f aca="false">EOMONTH(Input!$C$7,A88)</f>
        <v>45473</v>
      </c>
      <c r="C88" s="68"/>
      <c r="D88" s="69" t="n">
        <f aca="false">IF(AND(($B88&lt;Input!$C$28),($B88&lt;Input!$G$28)),Input!$K$32*(1+Input!$C$14/100)^(DATEDIF(Input!$C$7,$B88,"Y")),0)</f>
        <v>-4307.5712536848</v>
      </c>
    </row>
    <row r="89" customFormat="false" ht="12.8" hidden="false" customHeight="false" outlineLevel="0" collapsed="false">
      <c r="A89" s="76" t="n">
        <v>85</v>
      </c>
      <c r="B89" s="68" t="n">
        <f aca="false">EOMONTH(Input!$C$7,A89)</f>
        <v>45504</v>
      </c>
      <c r="C89" s="68"/>
      <c r="D89" s="69" t="n">
        <f aca="false">IF(AND(($B89&lt;Input!$C$28),($B89&lt;Input!$G$28)),Input!$K$32*(1+Input!$C$14/100)^(DATEDIF(Input!$C$7,$B89,"Y")),0)</f>
        <v>-4307.5712536848</v>
      </c>
    </row>
    <row r="90" customFormat="false" ht="12.8" hidden="false" customHeight="false" outlineLevel="0" collapsed="false">
      <c r="A90" s="76" t="n">
        <v>86</v>
      </c>
      <c r="B90" s="68" t="n">
        <f aca="false">EOMONTH(Input!$C$7,A90)</f>
        <v>45535</v>
      </c>
      <c r="C90" s="68"/>
      <c r="D90" s="69" t="n">
        <f aca="false">IF(AND(($B90&lt;Input!$C$28),($B90&lt;Input!$G$28)),Input!$K$32*(1+Input!$C$14/100)^(DATEDIF(Input!$C$7,$B90,"Y")),0)</f>
        <v>-4307.5712536848</v>
      </c>
    </row>
    <row r="91" customFormat="false" ht="12.8" hidden="false" customHeight="false" outlineLevel="0" collapsed="false">
      <c r="A91" s="76" t="n">
        <v>87</v>
      </c>
      <c r="B91" s="68" t="n">
        <f aca="false">EOMONTH(Input!$C$7,A91)</f>
        <v>45565</v>
      </c>
      <c r="C91" s="68"/>
      <c r="D91" s="69" t="n">
        <f aca="false">IF(AND(($B91&lt;Input!$C$28),($B91&lt;Input!$G$28)),Input!$K$32*(1+Input!$C$14/100)^(DATEDIF(Input!$C$7,$B91,"Y")),0)</f>
        <v>-4307.5712536848</v>
      </c>
    </row>
    <row r="92" customFormat="false" ht="12.8" hidden="false" customHeight="false" outlineLevel="0" collapsed="false">
      <c r="A92" s="76" t="n">
        <v>88</v>
      </c>
      <c r="B92" s="68" t="n">
        <f aca="false">EOMONTH(Input!$C$7,A92)</f>
        <v>45596</v>
      </c>
      <c r="C92" s="68"/>
      <c r="D92" s="69" t="n">
        <f aca="false">IF(AND(($B92&lt;Input!$C$28),($B92&lt;Input!$G$28)),Input!$K$32*(1+Input!$C$14/100)^(DATEDIF(Input!$C$7,$B92,"Y")),0)</f>
        <v>-4307.5712536848</v>
      </c>
    </row>
    <row r="93" customFormat="false" ht="12.8" hidden="false" customHeight="false" outlineLevel="0" collapsed="false">
      <c r="A93" s="76" t="n">
        <v>89</v>
      </c>
      <c r="B93" s="68" t="n">
        <f aca="false">EOMONTH(Input!$C$7,A93)</f>
        <v>45626</v>
      </c>
      <c r="C93" s="68"/>
      <c r="D93" s="69" t="n">
        <f aca="false">IF(AND(($B93&lt;Input!$C$28),($B93&lt;Input!$G$28)),Input!$K$32*(1+Input!$C$14/100)^(DATEDIF(Input!$C$7,$B93,"Y")),0)</f>
        <v>-4307.5712536848</v>
      </c>
    </row>
    <row r="94" customFormat="false" ht="12.8" hidden="false" customHeight="false" outlineLevel="0" collapsed="false">
      <c r="A94" s="76" t="n">
        <v>90</v>
      </c>
      <c r="B94" s="68" t="n">
        <f aca="false">EOMONTH(Input!$C$7,A94)</f>
        <v>45657</v>
      </c>
      <c r="C94" s="68"/>
      <c r="D94" s="69" t="n">
        <f aca="false">IF(AND(($B94&lt;Input!$C$28),($B94&lt;Input!$G$28)),Input!$K$32*(1+Input!$C$14/100)^(DATEDIF(Input!$C$7,$B94,"Y")),0)</f>
        <v>-4307.5712536848</v>
      </c>
    </row>
    <row r="95" customFormat="false" ht="12.8" hidden="false" customHeight="false" outlineLevel="0" collapsed="false">
      <c r="A95" s="76" t="n">
        <v>91</v>
      </c>
      <c r="B95" s="68" t="n">
        <f aca="false">EOMONTH(Input!$C$7,A95)</f>
        <v>45688</v>
      </c>
      <c r="C95" s="68"/>
      <c r="D95" s="69" t="n">
        <f aca="false">IF(AND(($B95&lt;Input!$C$28),($B95&lt;Input!$G$28)),Input!$K$32*(1+Input!$C$14/100)^(DATEDIF(Input!$C$7,$B95,"Y")),0)</f>
        <v>-4307.5712536848</v>
      </c>
    </row>
    <row r="96" customFormat="false" ht="12.8" hidden="false" customHeight="false" outlineLevel="0" collapsed="false">
      <c r="A96" s="76" t="n">
        <v>92</v>
      </c>
      <c r="B96" s="68" t="n">
        <f aca="false">EOMONTH(Input!$C$7,A96)</f>
        <v>45716</v>
      </c>
      <c r="C96" s="68"/>
      <c r="D96" s="69" t="n">
        <f aca="false">IF(AND(($B96&lt;Input!$C$28),($B96&lt;Input!$G$28)),Input!$K$32*(1+Input!$C$14/100)^(DATEDIF(Input!$C$7,$B96,"Y")),0)</f>
        <v>-4307.5712536848</v>
      </c>
    </row>
    <row r="97" customFormat="false" ht="12.8" hidden="false" customHeight="false" outlineLevel="0" collapsed="false">
      <c r="A97" s="76" t="n">
        <v>93</v>
      </c>
      <c r="B97" s="68" t="n">
        <f aca="false">EOMONTH(Input!$C$7,A97)</f>
        <v>45747</v>
      </c>
      <c r="C97" s="68"/>
      <c r="D97" s="69" t="n">
        <f aca="false">IF(AND(($B97&lt;Input!$C$28),($B97&lt;Input!$G$28)),Input!$K$32*(1+Input!$C$14/100)^(DATEDIF(Input!$C$7,$B97,"Y")),0)</f>
        <v>-4307.5712536848</v>
      </c>
    </row>
    <row r="98" customFormat="false" ht="12.8" hidden="false" customHeight="false" outlineLevel="0" collapsed="false">
      <c r="A98" s="76" t="n">
        <v>94</v>
      </c>
      <c r="B98" s="68" t="n">
        <f aca="false">EOMONTH(Input!$C$7,A98)</f>
        <v>45777</v>
      </c>
      <c r="C98" s="68"/>
      <c r="D98" s="69" t="n">
        <f aca="false">IF(AND(($B98&lt;Input!$C$28),($B98&lt;Input!$G$28)),Input!$K$32*(1+Input!$C$14/100)^(DATEDIF(Input!$C$7,$B98,"Y")),0)</f>
        <v>-4307.5712536848</v>
      </c>
    </row>
    <row r="99" customFormat="false" ht="12.8" hidden="false" customHeight="false" outlineLevel="0" collapsed="false">
      <c r="A99" s="76" t="n">
        <v>95</v>
      </c>
      <c r="B99" s="68" t="n">
        <f aca="false">EOMONTH(Input!$C$7,A99)</f>
        <v>45808</v>
      </c>
      <c r="C99" s="68"/>
      <c r="D99" s="69" t="n">
        <f aca="false">IF(AND(($B99&lt;Input!$C$28),($B99&lt;Input!$G$28)),Input!$K$32*(1+Input!$C$14/100)^(DATEDIF(Input!$C$7,$B99,"Y")),0)</f>
        <v>-4307.5712536848</v>
      </c>
    </row>
    <row r="100" customFormat="false" ht="12.8" hidden="false" customHeight="false" outlineLevel="0" collapsed="false">
      <c r="A100" s="76" t="n">
        <v>96</v>
      </c>
      <c r="B100" s="68" t="n">
        <f aca="false">EOMONTH(Input!$C$7,A100)</f>
        <v>45838</v>
      </c>
      <c r="C100" s="68"/>
      <c r="D100" s="69" t="n">
        <f aca="false">IF(AND(($B100&lt;Input!$C$28),($B100&lt;Input!$G$28)),Input!$K$32*(1+Input!$C$14/100)^(DATEDIF(Input!$C$7,$B100,"Y")),0)</f>
        <v>-4393.7226787585</v>
      </c>
    </row>
    <row r="101" customFormat="false" ht="12.8" hidden="false" customHeight="false" outlineLevel="0" collapsed="false">
      <c r="A101" s="76" t="n">
        <v>97</v>
      </c>
      <c r="B101" s="68" t="n">
        <f aca="false">EOMONTH(Input!$C$7,A101)</f>
        <v>45869</v>
      </c>
      <c r="C101" s="68"/>
      <c r="D101" s="69" t="n">
        <f aca="false">IF(AND(($B101&lt;Input!$C$28),($B101&lt;Input!$G$28)),Input!$K$32*(1+Input!$C$14/100)^(DATEDIF(Input!$C$7,$B101,"Y")),0)</f>
        <v>-4393.7226787585</v>
      </c>
    </row>
    <row r="102" customFormat="false" ht="12.8" hidden="false" customHeight="false" outlineLevel="0" collapsed="false">
      <c r="A102" s="76" t="n">
        <v>98</v>
      </c>
      <c r="B102" s="68" t="n">
        <f aca="false">EOMONTH(Input!$C$7,A102)</f>
        <v>45900</v>
      </c>
      <c r="C102" s="68"/>
      <c r="D102" s="69" t="n">
        <f aca="false">IF(AND(($B102&lt;Input!$C$28),($B102&lt;Input!$G$28)),Input!$K$32*(1+Input!$C$14/100)^(DATEDIF(Input!$C$7,$B102,"Y")),0)</f>
        <v>-4393.7226787585</v>
      </c>
    </row>
    <row r="103" customFormat="false" ht="12.8" hidden="false" customHeight="false" outlineLevel="0" collapsed="false">
      <c r="A103" s="76" t="n">
        <v>99</v>
      </c>
      <c r="B103" s="68" t="n">
        <f aca="false">EOMONTH(Input!$C$7,A103)</f>
        <v>45930</v>
      </c>
      <c r="C103" s="68"/>
      <c r="D103" s="69" t="n">
        <f aca="false">IF(AND(($B103&lt;Input!$C$28),($B103&lt;Input!$G$28)),Input!$K$32*(1+Input!$C$14/100)^(DATEDIF(Input!$C$7,$B103,"Y")),0)</f>
        <v>-4393.7226787585</v>
      </c>
    </row>
    <row r="104" customFormat="false" ht="12.8" hidden="false" customHeight="false" outlineLevel="0" collapsed="false">
      <c r="A104" s="76" t="n">
        <v>100</v>
      </c>
      <c r="B104" s="68" t="n">
        <f aca="false">EOMONTH(Input!$C$7,A104)</f>
        <v>45961</v>
      </c>
      <c r="C104" s="68"/>
      <c r="D104" s="69" t="n">
        <f aca="false">IF(AND(($B104&lt;Input!$C$28),($B104&lt;Input!$G$28)),Input!$K$32*(1+Input!$C$14/100)^(DATEDIF(Input!$C$7,$B104,"Y")),0)</f>
        <v>-4393.7226787585</v>
      </c>
    </row>
    <row r="105" customFormat="false" ht="12.8" hidden="false" customHeight="false" outlineLevel="0" collapsed="false">
      <c r="A105" s="76" t="n">
        <v>101</v>
      </c>
      <c r="B105" s="68" t="n">
        <f aca="false">EOMONTH(Input!$C$7,A105)</f>
        <v>45991</v>
      </c>
      <c r="C105" s="68"/>
      <c r="D105" s="69" t="n">
        <f aca="false">IF(AND(($B105&lt;Input!$C$28),($B105&lt;Input!$G$28)),Input!$K$32*(1+Input!$C$14/100)^(DATEDIF(Input!$C$7,$B105,"Y")),0)</f>
        <v>-4393.7226787585</v>
      </c>
    </row>
    <row r="106" customFormat="false" ht="12.8" hidden="false" customHeight="false" outlineLevel="0" collapsed="false">
      <c r="A106" s="76" t="n">
        <v>102</v>
      </c>
      <c r="B106" s="68" t="n">
        <f aca="false">EOMONTH(Input!$C$7,A106)</f>
        <v>46022</v>
      </c>
      <c r="C106" s="68"/>
      <c r="D106" s="69" t="n">
        <f aca="false">IF(AND(($B106&lt;Input!$C$28),($B106&lt;Input!$G$28)),Input!$K$32*(1+Input!$C$14/100)^(DATEDIF(Input!$C$7,$B106,"Y")),0)</f>
        <v>-4393.7226787585</v>
      </c>
    </row>
    <row r="107" customFormat="false" ht="12.8" hidden="false" customHeight="false" outlineLevel="0" collapsed="false">
      <c r="A107" s="76" t="n">
        <v>103</v>
      </c>
      <c r="B107" s="68" t="n">
        <f aca="false">EOMONTH(Input!$C$7,A107)</f>
        <v>46053</v>
      </c>
      <c r="C107" s="68"/>
      <c r="D107" s="69" t="n">
        <f aca="false">IF(AND(($B107&lt;Input!$C$28),($B107&lt;Input!$G$28)),Input!$K$32*(1+Input!$C$14/100)^(DATEDIF(Input!$C$7,$B107,"Y")),0)</f>
        <v>-4393.7226787585</v>
      </c>
    </row>
    <row r="108" customFormat="false" ht="12.8" hidden="false" customHeight="false" outlineLevel="0" collapsed="false">
      <c r="A108" s="76" t="n">
        <v>104</v>
      </c>
      <c r="B108" s="68" t="n">
        <f aca="false">EOMONTH(Input!$C$7,A108)</f>
        <v>46081</v>
      </c>
      <c r="C108" s="68"/>
      <c r="D108" s="69" t="n">
        <f aca="false">IF(AND(($B108&lt;Input!$C$28),($B108&lt;Input!$G$28)),Input!$K$32*(1+Input!$C$14/100)^(DATEDIF(Input!$C$7,$B108,"Y")),0)</f>
        <v>-4393.7226787585</v>
      </c>
    </row>
    <row r="109" customFormat="false" ht="12.8" hidden="false" customHeight="false" outlineLevel="0" collapsed="false">
      <c r="A109" s="76" t="n">
        <v>105</v>
      </c>
      <c r="B109" s="68" t="n">
        <f aca="false">EOMONTH(Input!$C$7,A109)</f>
        <v>46112</v>
      </c>
      <c r="C109" s="68"/>
      <c r="D109" s="69" t="n">
        <f aca="false">IF(AND(($B109&lt;Input!$C$28),($B109&lt;Input!$G$28)),Input!$K$32*(1+Input!$C$14/100)^(DATEDIF(Input!$C$7,$B109,"Y")),0)</f>
        <v>-4393.7226787585</v>
      </c>
    </row>
    <row r="110" customFormat="false" ht="12.8" hidden="false" customHeight="false" outlineLevel="0" collapsed="false">
      <c r="A110" s="76" t="n">
        <v>106</v>
      </c>
      <c r="B110" s="68" t="n">
        <f aca="false">EOMONTH(Input!$C$7,A110)</f>
        <v>46142</v>
      </c>
      <c r="C110" s="68"/>
      <c r="D110" s="69" t="n">
        <f aca="false">IF(AND(($B110&lt;Input!$C$28),($B110&lt;Input!$G$28)),Input!$K$32*(1+Input!$C$14/100)^(DATEDIF(Input!$C$7,$B110,"Y")),0)</f>
        <v>-4393.7226787585</v>
      </c>
    </row>
    <row r="111" customFormat="false" ht="12.8" hidden="false" customHeight="false" outlineLevel="0" collapsed="false">
      <c r="A111" s="76" t="n">
        <v>107</v>
      </c>
      <c r="B111" s="68" t="n">
        <f aca="false">EOMONTH(Input!$C$7,A111)</f>
        <v>46173</v>
      </c>
      <c r="C111" s="68"/>
      <c r="D111" s="69" t="n">
        <f aca="false">IF(AND(($B111&lt;Input!$C$28),($B111&lt;Input!$G$28)),Input!$K$32*(1+Input!$C$14/100)^(DATEDIF(Input!$C$7,$B111,"Y")),0)</f>
        <v>-4393.7226787585</v>
      </c>
    </row>
    <row r="112" customFormat="false" ht="12.8" hidden="false" customHeight="false" outlineLevel="0" collapsed="false">
      <c r="A112" s="76" t="n">
        <v>108</v>
      </c>
      <c r="B112" s="68" t="n">
        <f aca="false">EOMONTH(Input!$C$7,A112)</f>
        <v>46203</v>
      </c>
      <c r="C112" s="68"/>
      <c r="D112" s="69" t="n">
        <f aca="false">IF(AND(($B112&lt;Input!$C$28),($B112&lt;Input!$G$28)),Input!$K$32*(1+Input!$C$14/100)^(DATEDIF(Input!$C$7,$B112,"Y")),0)</f>
        <v>-4481.59713233367</v>
      </c>
    </row>
    <row r="113" customFormat="false" ht="12.8" hidden="false" customHeight="false" outlineLevel="0" collapsed="false">
      <c r="A113" s="76" t="n">
        <v>109</v>
      </c>
      <c r="B113" s="68" t="n">
        <f aca="false">EOMONTH(Input!$C$7,A113)</f>
        <v>46234</v>
      </c>
      <c r="C113" s="68"/>
      <c r="D113" s="69" t="n">
        <f aca="false">IF(AND(($B113&lt;Input!$C$28),($B113&lt;Input!$G$28)),Input!$K$32*(1+Input!$C$14/100)^(DATEDIF(Input!$C$7,$B113,"Y")),0)</f>
        <v>-4481.59713233367</v>
      </c>
    </row>
    <row r="114" customFormat="false" ht="12.8" hidden="false" customHeight="false" outlineLevel="0" collapsed="false">
      <c r="A114" s="76" t="n">
        <v>110</v>
      </c>
      <c r="B114" s="68" t="n">
        <f aca="false">EOMONTH(Input!$C$7,A114)</f>
        <v>46265</v>
      </c>
      <c r="C114" s="68"/>
      <c r="D114" s="69" t="n">
        <f aca="false">IF(AND(($B114&lt;Input!$C$28),($B114&lt;Input!$G$28)),Input!$K$32*(1+Input!$C$14/100)^(DATEDIF(Input!$C$7,$B114,"Y")),0)</f>
        <v>-4481.59713233367</v>
      </c>
    </row>
    <row r="115" customFormat="false" ht="12.8" hidden="false" customHeight="false" outlineLevel="0" collapsed="false">
      <c r="A115" s="76" t="n">
        <v>111</v>
      </c>
      <c r="B115" s="68" t="n">
        <f aca="false">EOMONTH(Input!$C$7,A115)</f>
        <v>46295</v>
      </c>
      <c r="C115" s="68"/>
      <c r="D115" s="69" t="n">
        <f aca="false">IF(AND(($B115&lt;Input!$C$28),($B115&lt;Input!$G$28)),Input!$K$32*(1+Input!$C$14/100)^(DATEDIF(Input!$C$7,$B115,"Y")),0)</f>
        <v>-4481.59713233367</v>
      </c>
    </row>
    <row r="116" customFormat="false" ht="12.8" hidden="false" customHeight="false" outlineLevel="0" collapsed="false">
      <c r="A116" s="76" t="n">
        <v>112</v>
      </c>
      <c r="B116" s="68" t="n">
        <f aca="false">EOMONTH(Input!$C$7,A116)</f>
        <v>46326</v>
      </c>
      <c r="C116" s="68"/>
      <c r="D116" s="69" t="n">
        <f aca="false">IF(AND(($B116&lt;Input!$C$28),($B116&lt;Input!$G$28)),Input!$K$32*(1+Input!$C$14/100)^(DATEDIF(Input!$C$7,$B116,"Y")),0)</f>
        <v>-4481.59713233367</v>
      </c>
    </row>
    <row r="117" customFormat="false" ht="12.8" hidden="false" customHeight="false" outlineLevel="0" collapsed="false">
      <c r="A117" s="76" t="n">
        <v>113</v>
      </c>
      <c r="B117" s="68" t="n">
        <f aca="false">EOMONTH(Input!$C$7,A117)</f>
        <v>46356</v>
      </c>
      <c r="C117" s="68"/>
      <c r="D117" s="69" t="n">
        <f aca="false">IF(AND(($B117&lt;Input!$C$28),($B117&lt;Input!$G$28)),Input!$K$32*(1+Input!$C$14/100)^(DATEDIF(Input!$C$7,$B117,"Y")),0)</f>
        <v>-4481.59713233367</v>
      </c>
    </row>
    <row r="118" customFormat="false" ht="12.8" hidden="false" customHeight="false" outlineLevel="0" collapsed="false">
      <c r="A118" s="76" t="n">
        <v>114</v>
      </c>
      <c r="B118" s="68" t="n">
        <f aca="false">EOMONTH(Input!$C$7,A118)</f>
        <v>46387</v>
      </c>
      <c r="C118" s="68"/>
      <c r="D118" s="69" t="n">
        <f aca="false">IF(AND(($B118&lt;Input!$C$28),($B118&lt;Input!$G$28)),Input!$K$32*(1+Input!$C$14/100)^(DATEDIF(Input!$C$7,$B118,"Y")),0)</f>
        <v>-4481.59713233367</v>
      </c>
    </row>
    <row r="119" customFormat="false" ht="12.8" hidden="false" customHeight="false" outlineLevel="0" collapsed="false">
      <c r="A119" s="76" t="n">
        <v>115</v>
      </c>
      <c r="B119" s="68" t="n">
        <f aca="false">EOMONTH(Input!$C$7,A119)</f>
        <v>46418</v>
      </c>
      <c r="C119" s="68"/>
      <c r="D119" s="69" t="n">
        <f aca="false">IF(AND(($B119&lt;Input!$C$28),($B119&lt;Input!$G$28)),Input!$K$32*(1+Input!$C$14/100)^(DATEDIF(Input!$C$7,$B119,"Y")),0)</f>
        <v>-4481.59713233367</v>
      </c>
    </row>
    <row r="120" customFormat="false" ht="12.8" hidden="false" customHeight="false" outlineLevel="0" collapsed="false">
      <c r="A120" s="76" t="n">
        <v>116</v>
      </c>
      <c r="B120" s="68" t="n">
        <f aca="false">EOMONTH(Input!$C$7,A120)</f>
        <v>46446</v>
      </c>
      <c r="C120" s="68"/>
      <c r="D120" s="69" t="n">
        <f aca="false">IF(AND(($B120&lt;Input!$C$28),($B120&lt;Input!$G$28)),Input!$K$32*(1+Input!$C$14/100)^(DATEDIF(Input!$C$7,$B120,"Y")),0)</f>
        <v>-4481.59713233367</v>
      </c>
    </row>
    <row r="121" customFormat="false" ht="12.8" hidden="false" customHeight="false" outlineLevel="0" collapsed="false">
      <c r="A121" s="76" t="n">
        <v>117</v>
      </c>
      <c r="B121" s="68" t="n">
        <f aca="false">EOMONTH(Input!$C$7,A121)</f>
        <v>46477</v>
      </c>
      <c r="C121" s="68"/>
      <c r="D121" s="69" t="n">
        <f aca="false">IF(AND(($B121&lt;Input!$C$28),($B121&lt;Input!$G$28)),Input!$K$32*(1+Input!$C$14/100)^(DATEDIF(Input!$C$7,$B121,"Y")),0)</f>
        <v>-4481.59713233367</v>
      </c>
    </row>
    <row r="122" customFormat="false" ht="12.8" hidden="false" customHeight="false" outlineLevel="0" collapsed="false">
      <c r="A122" s="76" t="n">
        <v>118</v>
      </c>
      <c r="B122" s="68" t="n">
        <f aca="false">EOMONTH(Input!$C$7,A122)</f>
        <v>46507</v>
      </c>
      <c r="C122" s="68"/>
      <c r="D122" s="69" t="n">
        <f aca="false">IF(AND(($B122&lt;Input!$C$28),($B122&lt;Input!$G$28)),Input!$K$32*(1+Input!$C$14/100)^(DATEDIF(Input!$C$7,$B122,"Y")),0)</f>
        <v>-4481.59713233367</v>
      </c>
    </row>
    <row r="123" customFormat="false" ht="12.8" hidden="false" customHeight="false" outlineLevel="0" collapsed="false">
      <c r="A123" s="76" t="n">
        <v>119</v>
      </c>
      <c r="B123" s="68" t="n">
        <f aca="false">EOMONTH(Input!$C$7,A123)</f>
        <v>46538</v>
      </c>
      <c r="C123" s="68"/>
      <c r="D123" s="69" t="n">
        <f aca="false">IF(AND(($B123&lt;Input!$C$28),($B123&lt;Input!$G$28)),Input!$K$32*(1+Input!$C$14/100)^(DATEDIF(Input!$C$7,$B123,"Y")),0)</f>
        <v>-4481.59713233367</v>
      </c>
    </row>
    <row r="124" customFormat="false" ht="12.8" hidden="false" customHeight="false" outlineLevel="0" collapsed="false">
      <c r="A124" s="76" t="n">
        <v>120</v>
      </c>
      <c r="B124" s="68" t="n">
        <f aca="false">EOMONTH(Input!$C$7,A124)</f>
        <v>46568</v>
      </c>
      <c r="C124" s="68"/>
      <c r="D124" s="69" t="n">
        <f aca="false">IF(AND(($B124&lt;Input!$C$28),($B124&lt;Input!$G$28)),Input!$K$32*(1+Input!$C$14/100)^(DATEDIF(Input!$C$7,$B124,"Y")),0)</f>
        <v>-4571.22907498034</v>
      </c>
    </row>
    <row r="125" customFormat="false" ht="12.8" hidden="false" customHeight="false" outlineLevel="0" collapsed="false">
      <c r="A125" s="76" t="n">
        <v>121</v>
      </c>
      <c r="B125" s="68" t="n">
        <f aca="false">EOMONTH(Input!$C$7,A125)</f>
        <v>46599</v>
      </c>
      <c r="C125" s="68"/>
      <c r="D125" s="69" t="n">
        <f aca="false">IF(AND(($B125&lt;Input!$C$28),($B125&lt;Input!$G$28)),Input!$K$32*(1+Input!$C$14/100)^(DATEDIF(Input!$C$7,$B125,"Y")),0)</f>
        <v>-4571.22907498034</v>
      </c>
    </row>
    <row r="126" customFormat="false" ht="12.8" hidden="false" customHeight="false" outlineLevel="0" collapsed="false">
      <c r="A126" s="76" t="n">
        <v>122</v>
      </c>
      <c r="B126" s="68" t="n">
        <f aca="false">EOMONTH(Input!$C$7,A126)</f>
        <v>46630</v>
      </c>
      <c r="C126" s="68"/>
      <c r="D126" s="69" t="n">
        <f aca="false">IF(AND(($B126&lt;Input!$C$28),($B126&lt;Input!$G$28)),Input!$K$32*(1+Input!$C$14/100)^(DATEDIF(Input!$C$7,$B126,"Y")),0)</f>
        <v>-4571.22907498034</v>
      </c>
    </row>
    <row r="127" customFormat="false" ht="12.8" hidden="false" customHeight="false" outlineLevel="0" collapsed="false">
      <c r="A127" s="76" t="n">
        <v>123</v>
      </c>
      <c r="B127" s="68" t="n">
        <f aca="false">EOMONTH(Input!$C$7,A127)</f>
        <v>46660</v>
      </c>
      <c r="C127" s="68"/>
      <c r="D127" s="69" t="n">
        <f aca="false">IF(AND(($B127&lt;Input!$C$28),($B127&lt;Input!$G$28)),Input!$K$32*(1+Input!$C$14/100)^(DATEDIF(Input!$C$7,$B127,"Y")),0)</f>
        <v>-4571.22907498034</v>
      </c>
    </row>
    <row r="128" customFormat="false" ht="12.8" hidden="false" customHeight="false" outlineLevel="0" collapsed="false">
      <c r="A128" s="76" t="n">
        <v>124</v>
      </c>
      <c r="B128" s="68" t="n">
        <f aca="false">EOMONTH(Input!$C$7,A128)</f>
        <v>46691</v>
      </c>
      <c r="C128" s="68"/>
      <c r="D128" s="69" t="n">
        <f aca="false">IF(AND(($B128&lt;Input!$C$28),($B128&lt;Input!$G$28)),Input!$K$32*(1+Input!$C$14/100)^(DATEDIF(Input!$C$7,$B128,"Y")),0)</f>
        <v>-4571.22907498034</v>
      </c>
    </row>
    <row r="129" customFormat="false" ht="12.8" hidden="false" customHeight="false" outlineLevel="0" collapsed="false">
      <c r="A129" s="76" t="n">
        <v>125</v>
      </c>
      <c r="B129" s="68" t="n">
        <f aca="false">EOMONTH(Input!$C$7,A129)</f>
        <v>46721</v>
      </c>
      <c r="C129" s="68"/>
      <c r="D129" s="69" t="n">
        <f aca="false">IF(AND(($B129&lt;Input!$C$28),($B129&lt;Input!$G$28)),Input!$K$32*(1+Input!$C$14/100)^(DATEDIF(Input!$C$7,$B129,"Y")),0)</f>
        <v>-4571.22907498034</v>
      </c>
    </row>
    <row r="130" customFormat="false" ht="12.8" hidden="false" customHeight="false" outlineLevel="0" collapsed="false">
      <c r="A130" s="76" t="n">
        <v>126</v>
      </c>
      <c r="B130" s="68" t="n">
        <f aca="false">EOMONTH(Input!$C$7,A130)</f>
        <v>46752</v>
      </c>
      <c r="C130" s="68"/>
      <c r="D130" s="69" t="n">
        <f aca="false">IF(AND(($B130&lt;Input!$C$28),($B130&lt;Input!$G$28)),Input!$K$32*(1+Input!$C$14/100)^(DATEDIF(Input!$C$7,$B130,"Y")),0)</f>
        <v>-4571.22907498034</v>
      </c>
    </row>
    <row r="131" customFormat="false" ht="12.8" hidden="false" customHeight="false" outlineLevel="0" collapsed="false">
      <c r="A131" s="76" t="n">
        <v>127</v>
      </c>
      <c r="B131" s="68" t="n">
        <f aca="false">EOMONTH(Input!$C$7,A131)</f>
        <v>46783</v>
      </c>
      <c r="C131" s="68"/>
      <c r="D131" s="69" t="n">
        <f aca="false">IF(AND(($B131&lt;Input!$C$28),($B131&lt;Input!$G$28)),Input!$K$32*(1+Input!$C$14/100)^(DATEDIF(Input!$C$7,$B131,"Y")),0)</f>
        <v>-4571.22907498034</v>
      </c>
    </row>
    <row r="132" customFormat="false" ht="12.8" hidden="false" customHeight="false" outlineLevel="0" collapsed="false">
      <c r="A132" s="76" t="n">
        <v>128</v>
      </c>
      <c r="B132" s="68" t="n">
        <f aca="false">EOMONTH(Input!$C$7,A132)</f>
        <v>46812</v>
      </c>
      <c r="C132" s="68"/>
      <c r="D132" s="69" t="n">
        <f aca="false">IF(AND(($B132&lt;Input!$C$28),($B132&lt;Input!$G$28)),Input!$K$32*(1+Input!$C$14/100)^(DATEDIF(Input!$C$7,$B132,"Y")),0)</f>
        <v>-4571.22907498034</v>
      </c>
    </row>
    <row r="133" customFormat="false" ht="12.8" hidden="false" customHeight="false" outlineLevel="0" collapsed="false">
      <c r="A133" s="76" t="n">
        <v>129</v>
      </c>
      <c r="B133" s="68" t="n">
        <f aca="false">EOMONTH(Input!$C$7,A133)</f>
        <v>46843</v>
      </c>
      <c r="C133" s="68"/>
      <c r="D133" s="69" t="n">
        <f aca="false">IF(AND(($B133&lt;Input!$C$28),($B133&lt;Input!$G$28)),Input!$K$32*(1+Input!$C$14/100)^(DATEDIF(Input!$C$7,$B133,"Y")),0)</f>
        <v>-4571.22907498034</v>
      </c>
    </row>
    <row r="134" customFormat="false" ht="12.8" hidden="false" customHeight="false" outlineLevel="0" collapsed="false">
      <c r="A134" s="76" t="n">
        <v>130</v>
      </c>
      <c r="B134" s="68" t="n">
        <f aca="false">EOMONTH(Input!$C$7,A134)</f>
        <v>46873</v>
      </c>
      <c r="C134" s="68"/>
      <c r="D134" s="69" t="n">
        <f aca="false">IF(AND(($B134&lt;Input!$C$28),($B134&lt;Input!$G$28)),Input!$K$32*(1+Input!$C$14/100)^(DATEDIF(Input!$C$7,$B134,"Y")),0)</f>
        <v>-4571.22907498034</v>
      </c>
    </row>
    <row r="135" customFormat="false" ht="12.8" hidden="false" customHeight="false" outlineLevel="0" collapsed="false">
      <c r="A135" s="76" t="n">
        <v>131</v>
      </c>
      <c r="B135" s="68" t="n">
        <f aca="false">EOMONTH(Input!$C$7,A135)</f>
        <v>46904</v>
      </c>
      <c r="C135" s="68"/>
      <c r="D135" s="69" t="n">
        <f aca="false">IF(AND(($B135&lt;Input!$C$28),($B135&lt;Input!$G$28)),Input!$K$32*(1+Input!$C$14/100)^(DATEDIF(Input!$C$7,$B135,"Y")),0)</f>
        <v>-4571.22907498034</v>
      </c>
    </row>
    <row r="136" customFormat="false" ht="12.8" hidden="false" customHeight="false" outlineLevel="0" collapsed="false">
      <c r="A136" s="76" t="n">
        <v>132</v>
      </c>
      <c r="B136" s="68" t="n">
        <f aca="false">EOMONTH(Input!$C$7,A136)</f>
        <v>46934</v>
      </c>
      <c r="C136" s="68"/>
      <c r="D136" s="69" t="n">
        <f aca="false">IF(AND(($B136&lt;Input!$C$28),($B136&lt;Input!$G$28)),Input!$K$32*(1+Input!$C$14/100)^(DATEDIF(Input!$C$7,$B136,"Y")),0)</f>
        <v>-4662.65365647995</v>
      </c>
    </row>
    <row r="137" customFormat="false" ht="12.8" hidden="false" customHeight="false" outlineLevel="0" collapsed="false">
      <c r="A137" s="76" t="n">
        <v>133</v>
      </c>
      <c r="B137" s="68" t="n">
        <f aca="false">EOMONTH(Input!$C$7,A137)</f>
        <v>46965</v>
      </c>
      <c r="C137" s="68"/>
      <c r="D137" s="69" t="n">
        <f aca="false">IF(AND(($B137&lt;Input!$C$28),($B137&lt;Input!$G$28)),Input!$K$32*(1+Input!$C$14/100)^(DATEDIF(Input!$C$7,$B137,"Y")),0)</f>
        <v>-4662.65365647995</v>
      </c>
    </row>
    <row r="138" customFormat="false" ht="12.8" hidden="false" customHeight="false" outlineLevel="0" collapsed="false">
      <c r="A138" s="76" t="n">
        <v>134</v>
      </c>
      <c r="B138" s="68" t="n">
        <f aca="false">EOMONTH(Input!$C$7,A138)</f>
        <v>46996</v>
      </c>
      <c r="C138" s="68"/>
      <c r="D138" s="69" t="n">
        <f aca="false">IF(AND(($B138&lt;Input!$C$28),($B138&lt;Input!$G$28)),Input!$K$32*(1+Input!$C$14/100)^(DATEDIF(Input!$C$7,$B138,"Y")),0)</f>
        <v>-4662.65365647995</v>
      </c>
    </row>
    <row r="139" customFormat="false" ht="12.8" hidden="false" customHeight="false" outlineLevel="0" collapsed="false">
      <c r="A139" s="76" t="n">
        <v>135</v>
      </c>
      <c r="B139" s="68" t="n">
        <f aca="false">EOMONTH(Input!$C$7,A139)</f>
        <v>47026</v>
      </c>
      <c r="C139" s="68"/>
      <c r="D139" s="69" t="n">
        <f aca="false">IF(AND(($B139&lt;Input!$C$28),($B139&lt;Input!$G$28)),Input!$K$32*(1+Input!$C$14/100)^(DATEDIF(Input!$C$7,$B139,"Y")),0)</f>
        <v>-4662.65365647995</v>
      </c>
    </row>
    <row r="140" customFormat="false" ht="12.8" hidden="false" customHeight="false" outlineLevel="0" collapsed="false">
      <c r="A140" s="76" t="n">
        <v>136</v>
      </c>
      <c r="B140" s="68" t="n">
        <f aca="false">EOMONTH(Input!$C$7,A140)</f>
        <v>47057</v>
      </c>
      <c r="C140" s="68"/>
      <c r="D140" s="69" t="n">
        <f aca="false">IF(AND(($B140&lt;Input!$C$28),($B140&lt;Input!$G$28)),Input!$K$32*(1+Input!$C$14/100)^(DATEDIF(Input!$C$7,$B140,"Y")),0)</f>
        <v>-4662.65365647995</v>
      </c>
    </row>
    <row r="141" customFormat="false" ht="12.8" hidden="false" customHeight="false" outlineLevel="0" collapsed="false">
      <c r="A141" s="76" t="n">
        <v>137</v>
      </c>
      <c r="B141" s="68" t="n">
        <f aca="false">EOMONTH(Input!$C$7,A141)</f>
        <v>47087</v>
      </c>
      <c r="C141" s="68"/>
      <c r="D141" s="69" t="n">
        <f aca="false">IF(AND(($B141&lt;Input!$C$28),($B141&lt;Input!$G$28)),Input!$K$32*(1+Input!$C$14/100)^(DATEDIF(Input!$C$7,$B141,"Y")),0)</f>
        <v>-4662.65365647995</v>
      </c>
    </row>
    <row r="142" customFormat="false" ht="12.8" hidden="false" customHeight="false" outlineLevel="0" collapsed="false">
      <c r="A142" s="76" t="n">
        <v>138</v>
      </c>
      <c r="B142" s="68" t="n">
        <f aca="false">EOMONTH(Input!$C$7,A142)</f>
        <v>47118</v>
      </c>
      <c r="C142" s="68"/>
      <c r="D142" s="69" t="n">
        <f aca="false">IF(AND(($B142&lt;Input!$C$28),($B142&lt;Input!$G$28)),Input!$K$32*(1+Input!$C$14/100)^(DATEDIF(Input!$C$7,$B142,"Y")),0)</f>
        <v>-4662.65365647995</v>
      </c>
    </row>
    <row r="143" customFormat="false" ht="12.8" hidden="false" customHeight="false" outlineLevel="0" collapsed="false">
      <c r="A143" s="76" t="n">
        <v>139</v>
      </c>
      <c r="B143" s="68" t="n">
        <f aca="false">EOMONTH(Input!$C$7,A143)</f>
        <v>47149</v>
      </c>
      <c r="C143" s="68"/>
      <c r="D143" s="69" t="n">
        <f aca="false">IF(AND(($B143&lt;Input!$C$28),($B143&lt;Input!$G$28)),Input!$K$32*(1+Input!$C$14/100)^(DATEDIF(Input!$C$7,$B143,"Y")),0)</f>
        <v>-4662.65365647995</v>
      </c>
    </row>
    <row r="144" customFormat="false" ht="12.8" hidden="false" customHeight="false" outlineLevel="0" collapsed="false">
      <c r="A144" s="76" t="n">
        <v>140</v>
      </c>
      <c r="B144" s="68" t="n">
        <f aca="false">EOMONTH(Input!$C$7,A144)</f>
        <v>47177</v>
      </c>
      <c r="C144" s="68"/>
      <c r="D144" s="69" t="n">
        <f aca="false">IF(AND(($B144&lt;Input!$C$28),($B144&lt;Input!$G$28)),Input!$K$32*(1+Input!$C$14/100)^(DATEDIF(Input!$C$7,$B144,"Y")),0)</f>
        <v>-4662.65365647995</v>
      </c>
    </row>
    <row r="145" customFormat="false" ht="12.8" hidden="false" customHeight="false" outlineLevel="0" collapsed="false">
      <c r="A145" s="76" t="n">
        <v>141</v>
      </c>
      <c r="B145" s="68" t="n">
        <f aca="false">EOMONTH(Input!$C$7,A145)</f>
        <v>47208</v>
      </c>
      <c r="C145" s="68"/>
      <c r="D145" s="69" t="n">
        <f aca="false">IF(AND(($B145&lt;Input!$C$28),($B145&lt;Input!$G$28)),Input!$K$32*(1+Input!$C$14/100)^(DATEDIF(Input!$C$7,$B145,"Y")),0)</f>
        <v>-4662.65365647995</v>
      </c>
    </row>
    <row r="146" customFormat="false" ht="12.8" hidden="false" customHeight="false" outlineLevel="0" collapsed="false">
      <c r="A146" s="76" t="n">
        <v>142</v>
      </c>
      <c r="B146" s="68" t="n">
        <f aca="false">EOMONTH(Input!$C$7,A146)</f>
        <v>47238</v>
      </c>
      <c r="C146" s="68"/>
      <c r="D146" s="69" t="n">
        <f aca="false">IF(AND(($B146&lt;Input!$C$28),($B146&lt;Input!$G$28)),Input!$K$32*(1+Input!$C$14/100)^(DATEDIF(Input!$C$7,$B146,"Y")),0)</f>
        <v>-4662.65365647995</v>
      </c>
    </row>
    <row r="147" customFormat="false" ht="12.8" hidden="false" customHeight="false" outlineLevel="0" collapsed="false">
      <c r="A147" s="76" t="n">
        <v>143</v>
      </c>
      <c r="B147" s="68" t="n">
        <f aca="false">EOMONTH(Input!$C$7,A147)</f>
        <v>47269</v>
      </c>
      <c r="C147" s="68"/>
      <c r="D147" s="69" t="n">
        <f aca="false">IF(AND(($B147&lt;Input!$C$28),($B147&lt;Input!$G$28)),Input!$K$32*(1+Input!$C$14/100)^(DATEDIF(Input!$C$7,$B147,"Y")),0)</f>
        <v>-4662.65365647995</v>
      </c>
    </row>
    <row r="148" customFormat="false" ht="12.8" hidden="false" customHeight="false" outlineLevel="0" collapsed="false">
      <c r="A148" s="76" t="n">
        <v>144</v>
      </c>
      <c r="B148" s="68" t="n">
        <f aca="false">EOMONTH(Input!$C$7,A148)</f>
        <v>47299</v>
      </c>
      <c r="C148" s="68"/>
      <c r="D148" s="69" t="n">
        <f aca="false">IF(AND(($B148&lt;Input!$C$28),($B148&lt;Input!$G$28)),Input!$K$32*(1+Input!$C$14/100)^(DATEDIF(Input!$C$7,$B148,"Y")),0)</f>
        <v>-4755.90672960955</v>
      </c>
    </row>
    <row r="149" customFormat="false" ht="12.8" hidden="false" customHeight="false" outlineLevel="0" collapsed="false">
      <c r="A149" s="76" t="n">
        <v>145</v>
      </c>
      <c r="B149" s="68" t="n">
        <f aca="false">EOMONTH(Input!$C$7,A149)</f>
        <v>47330</v>
      </c>
      <c r="C149" s="68"/>
      <c r="D149" s="69" t="n">
        <f aca="false">IF(AND(($B149&lt;Input!$C$28),($B149&lt;Input!$G$28)),Input!$K$32*(1+Input!$C$14/100)^(DATEDIF(Input!$C$7,$B149,"Y")),0)</f>
        <v>-4755.90672960955</v>
      </c>
    </row>
    <row r="150" customFormat="false" ht="12.8" hidden="false" customHeight="false" outlineLevel="0" collapsed="false">
      <c r="A150" s="76" t="n">
        <v>146</v>
      </c>
      <c r="B150" s="68" t="n">
        <f aca="false">EOMONTH(Input!$C$7,A150)</f>
        <v>47361</v>
      </c>
      <c r="C150" s="68"/>
      <c r="D150" s="69" t="n">
        <f aca="false">IF(AND(($B150&lt;Input!$C$28),($B150&lt;Input!$G$28)),Input!$K$32*(1+Input!$C$14/100)^(DATEDIF(Input!$C$7,$B150,"Y")),0)</f>
        <v>-4755.90672960955</v>
      </c>
    </row>
    <row r="151" customFormat="false" ht="12.8" hidden="false" customHeight="false" outlineLevel="0" collapsed="false">
      <c r="A151" s="76" t="n">
        <v>147</v>
      </c>
      <c r="B151" s="68" t="n">
        <f aca="false">EOMONTH(Input!$C$7,A151)</f>
        <v>47391</v>
      </c>
      <c r="C151" s="68"/>
      <c r="D151" s="69" t="n">
        <f aca="false">IF(AND(($B151&lt;Input!$C$28),($B151&lt;Input!$G$28)),Input!$K$32*(1+Input!$C$14/100)^(DATEDIF(Input!$C$7,$B151,"Y")),0)</f>
        <v>-4755.90672960955</v>
      </c>
    </row>
    <row r="152" customFormat="false" ht="12.8" hidden="false" customHeight="false" outlineLevel="0" collapsed="false">
      <c r="A152" s="76" t="n">
        <v>148</v>
      </c>
      <c r="B152" s="68" t="n">
        <f aca="false">EOMONTH(Input!$C$7,A152)</f>
        <v>47422</v>
      </c>
      <c r="C152" s="68"/>
      <c r="D152" s="69" t="n">
        <f aca="false">IF(AND(($B152&lt;Input!$C$28),($B152&lt;Input!$G$28)),Input!$K$32*(1+Input!$C$14/100)^(DATEDIF(Input!$C$7,$B152,"Y")),0)</f>
        <v>-4755.90672960955</v>
      </c>
    </row>
    <row r="153" customFormat="false" ht="12.8" hidden="false" customHeight="false" outlineLevel="0" collapsed="false">
      <c r="A153" s="76" t="n">
        <v>149</v>
      </c>
      <c r="B153" s="68" t="n">
        <f aca="false">EOMONTH(Input!$C$7,A153)</f>
        <v>47452</v>
      </c>
      <c r="C153" s="68"/>
      <c r="D153" s="69" t="n">
        <f aca="false">IF(AND(($B153&lt;Input!$C$28),($B153&lt;Input!$G$28)),Input!$K$32*(1+Input!$C$14/100)^(DATEDIF(Input!$C$7,$B153,"Y")),0)</f>
        <v>-4755.90672960955</v>
      </c>
    </row>
    <row r="154" customFormat="false" ht="12.8" hidden="false" customHeight="false" outlineLevel="0" collapsed="false">
      <c r="A154" s="76" t="n">
        <v>150</v>
      </c>
      <c r="B154" s="68" t="n">
        <f aca="false">EOMONTH(Input!$C$7,A154)</f>
        <v>47483</v>
      </c>
      <c r="C154" s="68"/>
      <c r="D154" s="69" t="n">
        <f aca="false">IF(AND(($B154&lt;Input!$C$28),($B154&lt;Input!$G$28)),Input!$K$32*(1+Input!$C$14/100)^(DATEDIF(Input!$C$7,$B154,"Y")),0)</f>
        <v>-4755.90672960955</v>
      </c>
    </row>
    <row r="155" customFormat="false" ht="12.8" hidden="false" customHeight="false" outlineLevel="0" collapsed="false">
      <c r="A155" s="76" t="n">
        <v>151</v>
      </c>
      <c r="B155" s="68" t="n">
        <f aca="false">EOMONTH(Input!$C$7,A155)</f>
        <v>47514</v>
      </c>
      <c r="C155" s="68"/>
      <c r="D155" s="69" t="n">
        <f aca="false">IF(AND(($B155&lt;Input!$C$28),($B155&lt;Input!$G$28)),Input!$K$32*(1+Input!$C$14/100)^(DATEDIF(Input!$C$7,$B155,"Y")),0)</f>
        <v>-4755.90672960955</v>
      </c>
    </row>
    <row r="156" customFormat="false" ht="12.8" hidden="false" customHeight="false" outlineLevel="0" collapsed="false">
      <c r="A156" s="76" t="n">
        <v>152</v>
      </c>
      <c r="B156" s="68" t="n">
        <f aca="false">EOMONTH(Input!$C$7,A156)</f>
        <v>47542</v>
      </c>
      <c r="C156" s="68"/>
      <c r="D156" s="69" t="n">
        <f aca="false">IF(AND(($B156&lt;Input!$C$28),($B156&lt;Input!$G$28)),Input!$K$32*(1+Input!$C$14/100)^(DATEDIF(Input!$C$7,$B156,"Y")),0)</f>
        <v>-4755.90672960955</v>
      </c>
    </row>
    <row r="157" customFormat="false" ht="12.8" hidden="false" customHeight="false" outlineLevel="0" collapsed="false">
      <c r="A157" s="76" t="n">
        <v>153</v>
      </c>
      <c r="B157" s="68" t="n">
        <f aca="false">EOMONTH(Input!$C$7,A157)</f>
        <v>47573</v>
      </c>
      <c r="C157" s="68"/>
      <c r="D157" s="69" t="n">
        <f aca="false">IF(AND(($B157&lt;Input!$C$28),($B157&lt;Input!$G$28)),Input!$K$32*(1+Input!$C$14/100)^(DATEDIF(Input!$C$7,$B157,"Y")),0)</f>
        <v>-4755.90672960955</v>
      </c>
    </row>
    <row r="158" customFormat="false" ht="12.8" hidden="false" customHeight="false" outlineLevel="0" collapsed="false">
      <c r="A158" s="76" t="n">
        <v>154</v>
      </c>
      <c r="B158" s="68" t="n">
        <f aca="false">EOMONTH(Input!$C$7,A158)</f>
        <v>47603</v>
      </c>
      <c r="C158" s="68"/>
      <c r="D158" s="69" t="n">
        <f aca="false">IF(AND(($B158&lt;Input!$C$28),($B158&lt;Input!$G$28)),Input!$K$32*(1+Input!$C$14/100)^(DATEDIF(Input!$C$7,$B158,"Y")),0)</f>
        <v>-4755.90672960955</v>
      </c>
    </row>
    <row r="159" customFormat="false" ht="12.8" hidden="false" customHeight="false" outlineLevel="0" collapsed="false">
      <c r="A159" s="76" t="n">
        <v>155</v>
      </c>
      <c r="B159" s="68" t="n">
        <f aca="false">EOMONTH(Input!$C$7,A159)</f>
        <v>47634</v>
      </c>
      <c r="C159" s="68"/>
      <c r="D159" s="69" t="n">
        <f aca="false">IF(AND(($B159&lt;Input!$C$28),($B159&lt;Input!$G$28)),Input!$K$32*(1+Input!$C$14/100)^(DATEDIF(Input!$C$7,$B159,"Y")),0)</f>
        <v>-4755.90672960955</v>
      </c>
    </row>
    <row r="160" customFormat="false" ht="12.8" hidden="false" customHeight="false" outlineLevel="0" collapsed="false">
      <c r="A160" s="76" t="n">
        <v>156</v>
      </c>
      <c r="B160" s="68" t="n">
        <f aca="false">EOMONTH(Input!$C$7,A160)</f>
        <v>47664</v>
      </c>
      <c r="C160" s="68"/>
      <c r="D160" s="69" t="n">
        <f aca="false">IF(AND(($B160&lt;Input!$C$28),($B160&lt;Input!$G$28)),Input!$K$32*(1+Input!$C$14/100)^(DATEDIF(Input!$C$7,$B160,"Y")),0)</f>
        <v>-4851.02486420174</v>
      </c>
    </row>
    <row r="161" customFormat="false" ht="12.8" hidden="false" customHeight="false" outlineLevel="0" collapsed="false">
      <c r="A161" s="76" t="n">
        <v>157</v>
      </c>
      <c r="B161" s="68" t="n">
        <f aca="false">EOMONTH(Input!$C$7,A161)</f>
        <v>47695</v>
      </c>
      <c r="C161" s="68"/>
      <c r="D161" s="69" t="n">
        <f aca="false">IF(AND(($B161&lt;Input!$C$28),($B161&lt;Input!$G$28)),Input!$K$32*(1+Input!$C$14/100)^(DATEDIF(Input!$C$7,$B161,"Y")),0)</f>
        <v>-4851.02486420174</v>
      </c>
    </row>
    <row r="162" customFormat="false" ht="12.8" hidden="false" customHeight="false" outlineLevel="0" collapsed="false">
      <c r="A162" s="76" t="n">
        <v>158</v>
      </c>
      <c r="B162" s="68" t="n">
        <f aca="false">EOMONTH(Input!$C$7,A162)</f>
        <v>47726</v>
      </c>
      <c r="C162" s="68"/>
      <c r="D162" s="69" t="n">
        <f aca="false">IF(AND(($B162&lt;Input!$C$28),($B162&lt;Input!$G$28)),Input!$K$32*(1+Input!$C$14/100)^(DATEDIF(Input!$C$7,$B162,"Y")),0)</f>
        <v>-4851.02486420174</v>
      </c>
    </row>
    <row r="163" customFormat="false" ht="12.8" hidden="false" customHeight="false" outlineLevel="0" collapsed="false">
      <c r="A163" s="76" t="n">
        <v>159</v>
      </c>
      <c r="B163" s="68" t="n">
        <f aca="false">EOMONTH(Input!$C$7,A163)</f>
        <v>47756</v>
      </c>
      <c r="C163" s="68"/>
      <c r="D163" s="69" t="n">
        <f aca="false">IF(AND(($B163&lt;Input!$C$28),($B163&lt;Input!$G$28)),Input!$K$32*(1+Input!$C$14/100)^(DATEDIF(Input!$C$7,$B163,"Y")),0)</f>
        <v>-4851.02486420174</v>
      </c>
    </row>
    <row r="164" customFormat="false" ht="12.8" hidden="false" customHeight="false" outlineLevel="0" collapsed="false">
      <c r="A164" s="76" t="n">
        <v>160</v>
      </c>
      <c r="B164" s="68" t="n">
        <f aca="false">EOMONTH(Input!$C$7,A164)</f>
        <v>47787</v>
      </c>
      <c r="C164" s="68"/>
      <c r="D164" s="69" t="n">
        <f aca="false">IF(AND(($B164&lt;Input!$C$28),($B164&lt;Input!$G$28)),Input!$K$32*(1+Input!$C$14/100)^(DATEDIF(Input!$C$7,$B164,"Y")),0)</f>
        <v>-4851.02486420174</v>
      </c>
    </row>
    <row r="165" customFormat="false" ht="12.8" hidden="false" customHeight="false" outlineLevel="0" collapsed="false">
      <c r="A165" s="76" t="n">
        <v>161</v>
      </c>
      <c r="B165" s="68" t="n">
        <f aca="false">EOMONTH(Input!$C$7,A165)</f>
        <v>47817</v>
      </c>
      <c r="C165" s="68"/>
      <c r="D165" s="69" t="n">
        <f aca="false">IF(AND(($B165&lt;Input!$C$28),($B165&lt;Input!$G$28)),Input!$K$32*(1+Input!$C$14/100)^(DATEDIF(Input!$C$7,$B165,"Y")),0)</f>
        <v>-4851.02486420174</v>
      </c>
    </row>
    <row r="166" customFormat="false" ht="12.8" hidden="false" customHeight="false" outlineLevel="0" collapsed="false">
      <c r="A166" s="76" t="n">
        <v>162</v>
      </c>
      <c r="B166" s="68" t="n">
        <f aca="false">EOMONTH(Input!$C$7,A166)</f>
        <v>47848</v>
      </c>
      <c r="C166" s="68"/>
      <c r="D166" s="69" t="n">
        <f aca="false">IF(AND(($B166&lt;Input!$C$28),($B166&lt;Input!$G$28)),Input!$K$32*(1+Input!$C$14/100)^(DATEDIF(Input!$C$7,$B166,"Y")),0)</f>
        <v>-4851.02486420174</v>
      </c>
    </row>
    <row r="167" customFormat="false" ht="12.8" hidden="false" customHeight="false" outlineLevel="0" collapsed="false">
      <c r="A167" s="76" t="n">
        <v>163</v>
      </c>
      <c r="B167" s="68" t="n">
        <f aca="false">EOMONTH(Input!$C$7,A167)</f>
        <v>47879</v>
      </c>
      <c r="C167" s="68"/>
      <c r="D167" s="69" t="n">
        <f aca="false">IF(AND(($B167&lt;Input!$C$28),($B167&lt;Input!$G$28)),Input!$K$32*(1+Input!$C$14/100)^(DATEDIF(Input!$C$7,$B167,"Y")),0)</f>
        <v>-4851.02486420174</v>
      </c>
    </row>
    <row r="168" customFormat="false" ht="12.8" hidden="false" customHeight="false" outlineLevel="0" collapsed="false">
      <c r="A168" s="76" t="n">
        <v>164</v>
      </c>
      <c r="B168" s="68" t="n">
        <f aca="false">EOMONTH(Input!$C$7,A168)</f>
        <v>47907</v>
      </c>
      <c r="C168" s="68"/>
      <c r="D168" s="69" t="n">
        <f aca="false">IF(AND(($B168&lt;Input!$C$28),($B168&lt;Input!$G$28)),Input!$K$32*(1+Input!$C$14/100)^(DATEDIF(Input!$C$7,$B168,"Y")),0)</f>
        <v>-4851.02486420174</v>
      </c>
    </row>
    <row r="169" customFormat="false" ht="12.8" hidden="false" customHeight="false" outlineLevel="0" collapsed="false">
      <c r="A169" s="76" t="n">
        <v>165</v>
      </c>
      <c r="B169" s="68" t="n">
        <f aca="false">EOMONTH(Input!$C$7,A169)</f>
        <v>47938</v>
      </c>
      <c r="C169" s="68"/>
      <c r="D169" s="69" t="n">
        <f aca="false">IF(AND(($B169&lt;Input!$C$28),($B169&lt;Input!$G$28)),Input!$K$32*(1+Input!$C$14/100)^(DATEDIF(Input!$C$7,$B169,"Y")),0)</f>
        <v>-4851.02486420174</v>
      </c>
    </row>
    <row r="170" customFormat="false" ht="12.8" hidden="false" customHeight="false" outlineLevel="0" collapsed="false">
      <c r="A170" s="76" t="n">
        <v>166</v>
      </c>
      <c r="B170" s="68" t="n">
        <f aca="false">EOMONTH(Input!$C$7,A170)</f>
        <v>47968</v>
      </c>
      <c r="C170" s="68"/>
      <c r="D170" s="69" t="n">
        <f aca="false">IF(AND(($B170&lt;Input!$C$28),($B170&lt;Input!$G$28)),Input!$K$32*(1+Input!$C$14/100)^(DATEDIF(Input!$C$7,$B170,"Y")),0)</f>
        <v>-4851.02486420174</v>
      </c>
    </row>
    <row r="171" customFormat="false" ht="12.8" hidden="false" customHeight="false" outlineLevel="0" collapsed="false">
      <c r="A171" s="76" t="n">
        <v>167</v>
      </c>
      <c r="B171" s="68" t="n">
        <f aca="false">EOMONTH(Input!$C$7,A171)</f>
        <v>47999</v>
      </c>
      <c r="C171" s="68"/>
      <c r="D171" s="69" t="n">
        <f aca="false">IF(AND(($B171&lt;Input!$C$28),($B171&lt;Input!$G$28)),Input!$K$32*(1+Input!$C$14/100)^(DATEDIF(Input!$C$7,$B171,"Y")),0)</f>
        <v>-4851.02486420174</v>
      </c>
    </row>
    <row r="172" customFormat="false" ht="12.8" hidden="false" customHeight="false" outlineLevel="0" collapsed="false">
      <c r="A172" s="76" t="n">
        <v>168</v>
      </c>
      <c r="B172" s="68" t="n">
        <f aca="false">EOMONTH(Input!$C$7,A172)</f>
        <v>48029</v>
      </c>
      <c r="C172" s="68"/>
      <c r="D172" s="69" t="n">
        <f aca="false">IF(AND(($B172&lt;Input!$C$28),($B172&lt;Input!$G$28)),Input!$K$32*(1+Input!$C$14/100)^(DATEDIF(Input!$C$7,$B172,"Y")),0)</f>
        <v>-4948.04536148577</v>
      </c>
    </row>
    <row r="173" customFormat="false" ht="12.8" hidden="false" customHeight="false" outlineLevel="0" collapsed="false">
      <c r="A173" s="76" t="n">
        <v>169</v>
      </c>
      <c r="B173" s="68" t="n">
        <f aca="false">EOMONTH(Input!$C$7,A173)</f>
        <v>48060</v>
      </c>
      <c r="C173" s="68"/>
      <c r="D173" s="69" t="n">
        <f aca="false">IF(AND(($B173&lt;Input!$C$28),($B173&lt;Input!$G$28)),Input!$K$32*(1+Input!$C$14/100)^(DATEDIF(Input!$C$7,$B173,"Y")),0)</f>
        <v>-4948.04536148577</v>
      </c>
    </row>
    <row r="174" customFormat="false" ht="12.8" hidden="false" customHeight="false" outlineLevel="0" collapsed="false">
      <c r="A174" s="76" t="n">
        <v>170</v>
      </c>
      <c r="B174" s="68" t="n">
        <f aca="false">EOMONTH(Input!$C$7,A174)</f>
        <v>48091</v>
      </c>
      <c r="C174" s="68"/>
      <c r="D174" s="69" t="n">
        <f aca="false">IF(AND(($B174&lt;Input!$C$28),($B174&lt;Input!$G$28)),Input!$K$32*(1+Input!$C$14/100)^(DATEDIF(Input!$C$7,$B174,"Y")),0)</f>
        <v>-4948.04536148577</v>
      </c>
    </row>
    <row r="175" customFormat="false" ht="12.8" hidden="false" customHeight="false" outlineLevel="0" collapsed="false">
      <c r="A175" s="76" t="n">
        <v>171</v>
      </c>
      <c r="B175" s="68" t="n">
        <f aca="false">EOMONTH(Input!$C$7,A175)</f>
        <v>48121</v>
      </c>
      <c r="C175" s="68"/>
      <c r="D175" s="69" t="n">
        <f aca="false">IF(AND(($B175&lt;Input!$C$28),($B175&lt;Input!$G$28)),Input!$K$32*(1+Input!$C$14/100)^(DATEDIF(Input!$C$7,$B175,"Y")),0)</f>
        <v>-4948.04536148577</v>
      </c>
    </row>
    <row r="176" customFormat="false" ht="12.8" hidden="false" customHeight="false" outlineLevel="0" collapsed="false">
      <c r="A176" s="76" t="n">
        <v>172</v>
      </c>
      <c r="B176" s="68" t="n">
        <f aca="false">EOMONTH(Input!$C$7,A176)</f>
        <v>48152</v>
      </c>
      <c r="C176" s="68"/>
      <c r="D176" s="69" t="n">
        <f aca="false">IF(AND(($B176&lt;Input!$C$28),($B176&lt;Input!$G$28)),Input!$K$32*(1+Input!$C$14/100)^(DATEDIF(Input!$C$7,$B176,"Y")),0)</f>
        <v>-4948.04536148577</v>
      </c>
    </row>
    <row r="177" customFormat="false" ht="12.8" hidden="false" customHeight="false" outlineLevel="0" collapsed="false">
      <c r="A177" s="76" t="n">
        <v>173</v>
      </c>
      <c r="B177" s="68" t="n">
        <f aca="false">EOMONTH(Input!$C$7,A177)</f>
        <v>48182</v>
      </c>
      <c r="C177" s="68"/>
      <c r="D177" s="69" t="n">
        <f aca="false">IF(AND(($B177&lt;Input!$C$28),($B177&lt;Input!$G$28)),Input!$K$32*(1+Input!$C$14/100)^(DATEDIF(Input!$C$7,$B177,"Y")),0)</f>
        <v>-4948.04536148577</v>
      </c>
    </row>
    <row r="178" customFormat="false" ht="12.8" hidden="false" customHeight="false" outlineLevel="0" collapsed="false">
      <c r="A178" s="76" t="n">
        <v>174</v>
      </c>
      <c r="B178" s="68" t="n">
        <f aca="false">EOMONTH(Input!$C$7,A178)</f>
        <v>48213</v>
      </c>
      <c r="C178" s="68"/>
      <c r="D178" s="69" t="n">
        <f aca="false">IF(AND(($B178&lt;Input!$C$28),($B178&lt;Input!$G$28)),Input!$K$32*(1+Input!$C$14/100)^(DATEDIF(Input!$C$7,$B178,"Y")),0)</f>
        <v>-4948.04536148577</v>
      </c>
    </row>
    <row r="179" customFormat="false" ht="12.8" hidden="false" customHeight="false" outlineLevel="0" collapsed="false">
      <c r="A179" s="76" t="n">
        <v>175</v>
      </c>
      <c r="B179" s="68" t="n">
        <f aca="false">EOMONTH(Input!$C$7,A179)</f>
        <v>48244</v>
      </c>
      <c r="C179" s="68"/>
      <c r="D179" s="69" t="n">
        <f aca="false">IF(AND(($B179&lt;Input!$C$28),($B179&lt;Input!$G$28)),Input!$K$32*(1+Input!$C$14/100)^(DATEDIF(Input!$C$7,$B179,"Y")),0)</f>
        <v>-4948.04536148577</v>
      </c>
    </row>
    <row r="180" customFormat="false" ht="12.8" hidden="false" customHeight="false" outlineLevel="0" collapsed="false">
      <c r="A180" s="76" t="n">
        <v>176</v>
      </c>
      <c r="B180" s="68" t="n">
        <f aca="false">EOMONTH(Input!$C$7,A180)</f>
        <v>48273</v>
      </c>
      <c r="C180" s="68"/>
      <c r="D180" s="69" t="n">
        <f aca="false">IF(AND(($B180&lt;Input!$C$28),($B180&lt;Input!$G$28)),Input!$K$32*(1+Input!$C$14/100)^(DATEDIF(Input!$C$7,$B180,"Y")),0)</f>
        <v>-4948.04536148577</v>
      </c>
    </row>
    <row r="181" customFormat="false" ht="12.8" hidden="false" customHeight="false" outlineLevel="0" collapsed="false">
      <c r="A181" s="76" t="n">
        <v>177</v>
      </c>
      <c r="B181" s="68" t="n">
        <f aca="false">EOMONTH(Input!$C$7,A181)</f>
        <v>48304</v>
      </c>
      <c r="C181" s="68"/>
      <c r="D181" s="69" t="n">
        <f aca="false">IF(AND(($B181&lt;Input!$C$28),($B181&lt;Input!$G$28)),Input!$K$32*(1+Input!$C$14/100)^(DATEDIF(Input!$C$7,$B181,"Y")),0)</f>
        <v>-4948.04536148577</v>
      </c>
    </row>
    <row r="182" customFormat="false" ht="12.8" hidden="false" customHeight="false" outlineLevel="0" collapsed="false">
      <c r="A182" s="76" t="n">
        <v>178</v>
      </c>
      <c r="B182" s="68" t="n">
        <f aca="false">EOMONTH(Input!$C$7,A182)</f>
        <v>48334</v>
      </c>
      <c r="C182" s="68"/>
      <c r="D182" s="69" t="n">
        <f aca="false">IF(AND(($B182&lt;Input!$C$28),($B182&lt;Input!$G$28)),Input!$K$32*(1+Input!$C$14/100)^(DATEDIF(Input!$C$7,$B182,"Y")),0)</f>
        <v>-4948.04536148577</v>
      </c>
    </row>
    <row r="183" customFormat="false" ht="12.8" hidden="false" customHeight="false" outlineLevel="0" collapsed="false">
      <c r="A183" s="76" t="n">
        <v>179</v>
      </c>
      <c r="B183" s="68" t="n">
        <f aca="false">EOMONTH(Input!$C$7,A183)</f>
        <v>48365</v>
      </c>
      <c r="C183" s="68"/>
      <c r="D183" s="69" t="n">
        <f aca="false">IF(AND(($B183&lt;Input!$C$28),($B183&lt;Input!$G$28)),Input!$K$32*(1+Input!$C$14/100)^(DATEDIF(Input!$C$7,$B183,"Y")),0)</f>
        <v>-4948.04536148577</v>
      </c>
    </row>
    <row r="184" customFormat="false" ht="12.8" hidden="false" customHeight="false" outlineLevel="0" collapsed="false">
      <c r="A184" s="76" t="n">
        <v>180</v>
      </c>
      <c r="B184" s="68" t="n">
        <f aca="false">EOMONTH(Input!$C$7,A184)</f>
        <v>48395</v>
      </c>
      <c r="C184" s="68"/>
      <c r="D184" s="69" t="n">
        <f aca="false">IF(AND(($B184&lt;Input!$C$28),($B184&lt;Input!$G$28)),Input!$K$32*(1+Input!$C$14/100)^(DATEDIF(Input!$C$7,$B184,"Y")),0)</f>
        <v>-5047.00626871549</v>
      </c>
    </row>
    <row r="185" customFormat="false" ht="12.8" hidden="false" customHeight="false" outlineLevel="0" collapsed="false">
      <c r="A185" s="76" t="n">
        <v>181</v>
      </c>
      <c r="B185" s="68" t="n">
        <f aca="false">EOMONTH(Input!$C$7,A185)</f>
        <v>48426</v>
      </c>
      <c r="C185" s="68"/>
      <c r="D185" s="69" t="n">
        <f aca="false">IF(AND(($B185&lt;Input!$C$28),($B185&lt;Input!$G$28)),Input!$K$32*(1+Input!$C$14/100)^(DATEDIF(Input!$C$7,$B185,"Y")),0)</f>
        <v>-5047.00626871549</v>
      </c>
    </row>
    <row r="186" customFormat="false" ht="12.8" hidden="false" customHeight="false" outlineLevel="0" collapsed="false">
      <c r="A186" s="76" t="n">
        <v>182</v>
      </c>
      <c r="B186" s="68" t="n">
        <f aca="false">EOMONTH(Input!$C$7,A186)</f>
        <v>48457</v>
      </c>
      <c r="C186" s="68"/>
      <c r="D186" s="69" t="n">
        <f aca="false">IF(AND(($B186&lt;Input!$C$28),($B186&lt;Input!$G$28)),Input!$K$32*(1+Input!$C$14/100)^(DATEDIF(Input!$C$7,$B186,"Y")),0)</f>
        <v>-5047.00626871549</v>
      </c>
    </row>
    <row r="187" customFormat="false" ht="12.8" hidden="false" customHeight="false" outlineLevel="0" collapsed="false">
      <c r="A187" s="76" t="n">
        <v>183</v>
      </c>
      <c r="B187" s="68" t="n">
        <f aca="false">EOMONTH(Input!$C$7,A187)</f>
        <v>48487</v>
      </c>
      <c r="C187" s="68"/>
      <c r="D187" s="69" t="n">
        <f aca="false">IF(AND(($B187&lt;Input!$C$28),($B187&lt;Input!$G$28)),Input!$K$32*(1+Input!$C$14/100)^(DATEDIF(Input!$C$7,$B187,"Y")),0)</f>
        <v>-5047.00626871549</v>
      </c>
    </row>
    <row r="188" customFormat="false" ht="12.8" hidden="false" customHeight="false" outlineLevel="0" collapsed="false">
      <c r="A188" s="76" t="n">
        <v>184</v>
      </c>
      <c r="B188" s="68" t="n">
        <f aca="false">EOMONTH(Input!$C$7,A188)</f>
        <v>48518</v>
      </c>
      <c r="C188" s="68"/>
      <c r="D188" s="69" t="n">
        <f aca="false">IF(AND(($B188&lt;Input!$C$28),($B188&lt;Input!$G$28)),Input!$K$32*(1+Input!$C$14/100)^(DATEDIF(Input!$C$7,$B188,"Y")),0)</f>
        <v>-5047.00626871549</v>
      </c>
    </row>
    <row r="189" customFormat="false" ht="12.8" hidden="false" customHeight="false" outlineLevel="0" collapsed="false">
      <c r="A189" s="76" t="n">
        <v>185</v>
      </c>
      <c r="B189" s="68" t="n">
        <f aca="false">EOMONTH(Input!$C$7,A189)</f>
        <v>48548</v>
      </c>
      <c r="C189" s="68"/>
      <c r="D189" s="69" t="n">
        <f aca="false">IF(AND(($B189&lt;Input!$C$28),($B189&lt;Input!$G$28)),Input!$K$32*(1+Input!$C$14/100)^(DATEDIF(Input!$C$7,$B189,"Y")),0)</f>
        <v>-5047.00626871549</v>
      </c>
    </row>
    <row r="190" customFormat="false" ht="12.8" hidden="false" customHeight="false" outlineLevel="0" collapsed="false">
      <c r="A190" s="76" t="n">
        <v>186</v>
      </c>
      <c r="B190" s="68" t="n">
        <f aca="false">EOMONTH(Input!$C$7,A190)</f>
        <v>48579</v>
      </c>
      <c r="C190" s="68"/>
      <c r="D190" s="69" t="n">
        <f aca="false">IF(AND(($B190&lt;Input!$C$28),($B190&lt;Input!$G$28)),Input!$K$32*(1+Input!$C$14/100)^(DATEDIF(Input!$C$7,$B190,"Y")),0)</f>
        <v>-5047.00626871549</v>
      </c>
    </row>
    <row r="191" customFormat="false" ht="12.8" hidden="false" customHeight="false" outlineLevel="0" collapsed="false">
      <c r="A191" s="76" t="n">
        <v>187</v>
      </c>
      <c r="B191" s="68" t="n">
        <f aca="false">EOMONTH(Input!$C$7,A191)</f>
        <v>48610</v>
      </c>
      <c r="C191" s="68"/>
      <c r="D191" s="69" t="n">
        <f aca="false">IF(AND(($B191&lt;Input!$C$28),($B191&lt;Input!$G$28)),Input!$K$32*(1+Input!$C$14/100)^(DATEDIF(Input!$C$7,$B191,"Y")),0)</f>
        <v>-5047.00626871549</v>
      </c>
    </row>
    <row r="192" customFormat="false" ht="12.8" hidden="false" customHeight="false" outlineLevel="0" collapsed="false">
      <c r="A192" s="76" t="n">
        <v>188</v>
      </c>
      <c r="B192" s="68" t="n">
        <f aca="false">EOMONTH(Input!$C$7,A192)</f>
        <v>48638</v>
      </c>
      <c r="C192" s="68"/>
      <c r="D192" s="69" t="n">
        <f aca="false">IF(AND(($B192&lt;Input!$C$28),($B192&lt;Input!$G$28)),Input!$K$32*(1+Input!$C$14/100)^(DATEDIF(Input!$C$7,$B192,"Y")),0)</f>
        <v>-5047.00626871549</v>
      </c>
    </row>
    <row r="193" customFormat="false" ht="12.8" hidden="false" customHeight="false" outlineLevel="0" collapsed="false">
      <c r="A193" s="76" t="n">
        <v>189</v>
      </c>
      <c r="B193" s="68" t="n">
        <f aca="false">EOMONTH(Input!$C$7,A193)</f>
        <v>48669</v>
      </c>
      <c r="C193" s="68"/>
      <c r="D193" s="69" t="n">
        <f aca="false">IF(AND(($B193&lt;Input!$C$28),($B193&lt;Input!$G$28)),Input!$K$32*(1+Input!$C$14/100)^(DATEDIF(Input!$C$7,$B193,"Y")),0)</f>
        <v>-5047.00626871549</v>
      </c>
    </row>
    <row r="194" customFormat="false" ht="12.8" hidden="false" customHeight="false" outlineLevel="0" collapsed="false">
      <c r="A194" s="76" t="n">
        <v>190</v>
      </c>
      <c r="B194" s="68" t="n">
        <f aca="false">EOMONTH(Input!$C$7,A194)</f>
        <v>48699</v>
      </c>
      <c r="C194" s="68"/>
      <c r="D194" s="69" t="n">
        <f aca="false">IF(AND(($B194&lt;Input!$C$28),($B194&lt;Input!$G$28)),Input!$K$32*(1+Input!$C$14/100)^(DATEDIF(Input!$C$7,$B194,"Y")),0)</f>
        <v>-5047.00626871549</v>
      </c>
    </row>
    <row r="195" customFormat="false" ht="12.8" hidden="false" customHeight="false" outlineLevel="0" collapsed="false">
      <c r="A195" s="76" t="n">
        <v>191</v>
      </c>
      <c r="B195" s="68" t="n">
        <f aca="false">EOMONTH(Input!$C$7,A195)</f>
        <v>48730</v>
      </c>
      <c r="C195" s="68"/>
      <c r="D195" s="69" t="n">
        <f aca="false">IF(AND(($B195&lt;Input!$C$28),($B195&lt;Input!$G$28)),Input!$K$32*(1+Input!$C$14/100)^(DATEDIF(Input!$C$7,$B195,"Y")),0)</f>
        <v>-5047.00626871549</v>
      </c>
    </row>
    <row r="196" customFormat="false" ht="12.8" hidden="false" customHeight="false" outlineLevel="0" collapsed="false">
      <c r="A196" s="76" t="n">
        <v>192</v>
      </c>
      <c r="B196" s="68" t="n">
        <f aca="false">EOMONTH(Input!$C$7,A196)</f>
        <v>48760</v>
      </c>
      <c r="C196" s="68"/>
      <c r="D196" s="69" t="n">
        <f aca="false">IF(AND(($B196&lt;Input!$C$28),($B196&lt;Input!$G$28)),Input!$K$32*(1+Input!$C$14/100)^(DATEDIF(Input!$C$7,$B196,"Y")),0)</f>
        <v>-5147.9463940898</v>
      </c>
    </row>
    <row r="197" customFormat="false" ht="12.8" hidden="false" customHeight="false" outlineLevel="0" collapsed="false">
      <c r="A197" s="76" t="n">
        <v>193</v>
      </c>
      <c r="B197" s="68" t="n">
        <f aca="false">EOMONTH(Input!$C$7,A197)</f>
        <v>48791</v>
      </c>
      <c r="C197" s="68"/>
      <c r="D197" s="69" t="n">
        <f aca="false">IF(AND(($B197&lt;Input!$C$28),($B197&lt;Input!$G$28)),Input!$K$32*(1+Input!$C$14/100)^(DATEDIF(Input!$C$7,$B197,"Y")),0)</f>
        <v>-5147.9463940898</v>
      </c>
    </row>
    <row r="198" customFormat="false" ht="12.8" hidden="false" customHeight="false" outlineLevel="0" collapsed="false">
      <c r="A198" s="76" t="n">
        <v>194</v>
      </c>
      <c r="B198" s="68" t="n">
        <f aca="false">EOMONTH(Input!$C$7,A198)</f>
        <v>48822</v>
      </c>
      <c r="C198" s="68"/>
      <c r="D198" s="69" t="n">
        <f aca="false">IF(AND(($B198&lt;Input!$C$28),($B198&lt;Input!$G$28)),Input!$K$32*(1+Input!$C$14/100)^(DATEDIF(Input!$C$7,$B198,"Y")),0)</f>
        <v>-5147.9463940898</v>
      </c>
    </row>
    <row r="199" customFormat="false" ht="12.8" hidden="false" customHeight="false" outlineLevel="0" collapsed="false">
      <c r="A199" s="76" t="n">
        <v>195</v>
      </c>
      <c r="B199" s="68" t="n">
        <f aca="false">EOMONTH(Input!$C$7,A199)</f>
        <v>48852</v>
      </c>
      <c r="C199" s="68"/>
      <c r="D199" s="69" t="n">
        <f aca="false">IF(AND(($B199&lt;Input!$C$28),($B199&lt;Input!$G$28)),Input!$K$32*(1+Input!$C$14/100)^(DATEDIF(Input!$C$7,$B199,"Y")),0)</f>
        <v>-5147.9463940898</v>
      </c>
    </row>
    <row r="200" customFormat="false" ht="12.8" hidden="false" customHeight="false" outlineLevel="0" collapsed="false">
      <c r="A200" s="76" t="n">
        <v>196</v>
      </c>
      <c r="B200" s="68" t="n">
        <f aca="false">EOMONTH(Input!$C$7,A200)</f>
        <v>48883</v>
      </c>
      <c r="C200" s="68"/>
      <c r="D200" s="69" t="n">
        <f aca="false">IF(AND(($B200&lt;Input!$C$28),($B200&lt;Input!$G$28)),Input!$K$32*(1+Input!$C$14/100)^(DATEDIF(Input!$C$7,$B200,"Y")),0)</f>
        <v>-5147.9463940898</v>
      </c>
    </row>
    <row r="201" customFormat="false" ht="12.8" hidden="false" customHeight="false" outlineLevel="0" collapsed="false">
      <c r="A201" s="76" t="n">
        <v>197</v>
      </c>
      <c r="B201" s="68" t="n">
        <f aca="false">EOMONTH(Input!$C$7,A201)</f>
        <v>48913</v>
      </c>
      <c r="C201" s="68"/>
      <c r="D201" s="69" t="n">
        <f aca="false">IF(AND(($B201&lt;Input!$C$28),($B201&lt;Input!$G$28)),Input!$K$32*(1+Input!$C$14/100)^(DATEDIF(Input!$C$7,$B201,"Y")),0)</f>
        <v>-5147.9463940898</v>
      </c>
    </row>
    <row r="202" customFormat="false" ht="12.8" hidden="false" customHeight="false" outlineLevel="0" collapsed="false">
      <c r="A202" s="76" t="n">
        <v>198</v>
      </c>
      <c r="B202" s="68" t="n">
        <f aca="false">EOMONTH(Input!$C$7,A202)</f>
        <v>48944</v>
      </c>
      <c r="C202" s="68"/>
      <c r="D202" s="69" t="n">
        <f aca="false">IF(AND(($B202&lt;Input!$C$28),($B202&lt;Input!$G$28)),Input!$K$32*(1+Input!$C$14/100)^(DATEDIF(Input!$C$7,$B202,"Y")),0)</f>
        <v>-5147.9463940898</v>
      </c>
    </row>
    <row r="203" customFormat="false" ht="12.8" hidden="false" customHeight="false" outlineLevel="0" collapsed="false">
      <c r="A203" s="76" t="n">
        <v>199</v>
      </c>
      <c r="B203" s="68" t="n">
        <f aca="false">EOMONTH(Input!$C$7,A203)</f>
        <v>48975</v>
      </c>
      <c r="C203" s="68"/>
      <c r="D203" s="69" t="n">
        <f aca="false">IF(AND(($B203&lt;Input!$C$28),($B203&lt;Input!$G$28)),Input!$K$32*(1+Input!$C$14/100)^(DATEDIF(Input!$C$7,$B203,"Y")),0)</f>
        <v>-5147.9463940898</v>
      </c>
    </row>
    <row r="204" customFormat="false" ht="12.8" hidden="false" customHeight="false" outlineLevel="0" collapsed="false">
      <c r="A204" s="76" t="n">
        <v>200</v>
      </c>
      <c r="B204" s="68" t="n">
        <f aca="false">EOMONTH(Input!$C$7,A204)</f>
        <v>49003</v>
      </c>
      <c r="C204" s="68"/>
      <c r="D204" s="69" t="n">
        <f aca="false">IF(AND(($B204&lt;Input!$C$28),($B204&lt;Input!$G$28)),Input!$K$32*(1+Input!$C$14/100)^(DATEDIF(Input!$C$7,$B204,"Y")),0)</f>
        <v>-5147.9463940898</v>
      </c>
    </row>
    <row r="205" customFormat="false" ht="12.8" hidden="false" customHeight="false" outlineLevel="0" collapsed="false">
      <c r="A205" s="76" t="n">
        <v>201</v>
      </c>
      <c r="B205" s="68" t="n">
        <f aca="false">EOMONTH(Input!$C$7,A205)</f>
        <v>49034</v>
      </c>
      <c r="C205" s="68"/>
      <c r="D205" s="69" t="n">
        <f aca="false">IF(AND(($B205&lt;Input!$C$28),($B205&lt;Input!$G$28)),Input!$K$32*(1+Input!$C$14/100)^(DATEDIF(Input!$C$7,$B205,"Y")),0)</f>
        <v>-5147.9463940898</v>
      </c>
    </row>
    <row r="206" customFormat="false" ht="12.8" hidden="false" customHeight="false" outlineLevel="0" collapsed="false">
      <c r="A206" s="76" t="n">
        <v>202</v>
      </c>
      <c r="B206" s="68" t="n">
        <f aca="false">EOMONTH(Input!$C$7,A206)</f>
        <v>49064</v>
      </c>
      <c r="C206" s="68"/>
      <c r="D206" s="69" t="n">
        <f aca="false">IF(AND(($B206&lt;Input!$C$28),($B206&lt;Input!$G$28)),Input!$K$32*(1+Input!$C$14/100)^(DATEDIF(Input!$C$7,$B206,"Y")),0)</f>
        <v>-5147.9463940898</v>
      </c>
    </row>
    <row r="207" customFormat="false" ht="12.8" hidden="false" customHeight="false" outlineLevel="0" collapsed="false">
      <c r="A207" s="76" t="n">
        <v>203</v>
      </c>
      <c r="B207" s="68" t="n">
        <f aca="false">EOMONTH(Input!$C$7,A207)</f>
        <v>49095</v>
      </c>
      <c r="C207" s="68"/>
      <c r="D207" s="69" t="n">
        <f aca="false">IF(AND(($B207&lt;Input!$C$28),($B207&lt;Input!$G$28)),Input!$K$32*(1+Input!$C$14/100)^(DATEDIF(Input!$C$7,$B207,"Y")),0)</f>
        <v>-5147.9463940898</v>
      </c>
    </row>
    <row r="208" customFormat="false" ht="12.8" hidden="false" customHeight="false" outlineLevel="0" collapsed="false">
      <c r="A208" s="76" t="n">
        <v>204</v>
      </c>
      <c r="B208" s="68" t="n">
        <f aca="false">EOMONTH(Input!$C$7,A208)</f>
        <v>49125</v>
      </c>
      <c r="C208" s="68"/>
      <c r="D208" s="69" t="n">
        <f aca="false">IF(AND(($B208&lt;Input!$C$28),($B208&lt;Input!$G$28)),Input!$K$32*(1+Input!$C$14/100)^(DATEDIF(Input!$C$7,$B208,"Y")),0)</f>
        <v>-5250.90532197159</v>
      </c>
    </row>
    <row r="209" customFormat="false" ht="12.8" hidden="false" customHeight="false" outlineLevel="0" collapsed="false">
      <c r="A209" s="76" t="n">
        <v>205</v>
      </c>
      <c r="B209" s="68" t="n">
        <f aca="false">EOMONTH(Input!$C$7,A209)</f>
        <v>49156</v>
      </c>
      <c r="C209" s="68"/>
      <c r="D209" s="69" t="n">
        <f aca="false">IF(AND(($B209&lt;Input!$C$28),($B209&lt;Input!$G$28)),Input!$K$32*(1+Input!$C$14/100)^(DATEDIF(Input!$C$7,$B209,"Y")),0)</f>
        <v>-5250.90532197159</v>
      </c>
    </row>
    <row r="210" customFormat="false" ht="12.8" hidden="false" customHeight="false" outlineLevel="0" collapsed="false">
      <c r="A210" s="76" t="n">
        <v>206</v>
      </c>
      <c r="B210" s="68" t="n">
        <f aca="false">EOMONTH(Input!$C$7,A210)</f>
        <v>49187</v>
      </c>
      <c r="C210" s="68"/>
      <c r="D210" s="69" t="n">
        <f aca="false">IF(AND(($B210&lt;Input!$C$28),($B210&lt;Input!$G$28)),Input!$K$32*(1+Input!$C$14/100)^(DATEDIF(Input!$C$7,$B210,"Y")),0)</f>
        <v>-5250.90532197159</v>
      </c>
    </row>
    <row r="211" customFormat="false" ht="12.8" hidden="false" customHeight="false" outlineLevel="0" collapsed="false">
      <c r="A211" s="76" t="n">
        <v>207</v>
      </c>
      <c r="B211" s="68" t="n">
        <f aca="false">EOMONTH(Input!$C$7,A211)</f>
        <v>49217</v>
      </c>
      <c r="C211" s="68"/>
      <c r="D211" s="69" t="n">
        <f aca="false">IF(AND(($B211&lt;Input!$C$28),($B211&lt;Input!$G$28)),Input!$K$32*(1+Input!$C$14/100)^(DATEDIF(Input!$C$7,$B211,"Y")),0)</f>
        <v>-5250.90532197159</v>
      </c>
    </row>
    <row r="212" customFormat="false" ht="12.8" hidden="false" customHeight="false" outlineLevel="0" collapsed="false">
      <c r="A212" s="76" t="n">
        <v>208</v>
      </c>
      <c r="B212" s="68" t="n">
        <f aca="false">EOMONTH(Input!$C$7,A212)</f>
        <v>49248</v>
      </c>
      <c r="C212" s="68"/>
      <c r="D212" s="69" t="n">
        <f aca="false">IF(AND(($B212&lt;Input!$C$28),($B212&lt;Input!$G$28)),Input!$K$32*(1+Input!$C$14/100)^(DATEDIF(Input!$C$7,$B212,"Y")),0)</f>
        <v>-5250.90532197159</v>
      </c>
    </row>
    <row r="213" customFormat="false" ht="12.8" hidden="false" customHeight="false" outlineLevel="0" collapsed="false">
      <c r="A213" s="76" t="n">
        <v>209</v>
      </c>
      <c r="B213" s="68" t="n">
        <f aca="false">EOMONTH(Input!$C$7,A213)</f>
        <v>49278</v>
      </c>
      <c r="C213" s="68"/>
      <c r="D213" s="69" t="n">
        <f aca="false">IF(AND(($B213&lt;Input!$C$28),($B213&lt;Input!$G$28)),Input!$K$32*(1+Input!$C$14/100)^(DATEDIF(Input!$C$7,$B213,"Y")),0)</f>
        <v>-5250.90532197159</v>
      </c>
    </row>
    <row r="214" customFormat="false" ht="12.8" hidden="false" customHeight="false" outlineLevel="0" collapsed="false">
      <c r="A214" s="76" t="n">
        <v>210</v>
      </c>
      <c r="B214" s="68" t="n">
        <f aca="false">EOMONTH(Input!$C$7,A214)</f>
        <v>49309</v>
      </c>
      <c r="C214" s="68"/>
      <c r="D214" s="69" t="n">
        <f aca="false">IF(AND(($B214&lt;Input!$C$28),($B214&lt;Input!$G$28)),Input!$K$32*(1+Input!$C$14/100)^(DATEDIF(Input!$C$7,$B214,"Y")),0)</f>
        <v>-5250.90532197159</v>
      </c>
    </row>
    <row r="215" customFormat="false" ht="12.8" hidden="false" customHeight="false" outlineLevel="0" collapsed="false">
      <c r="A215" s="76" t="n">
        <v>211</v>
      </c>
      <c r="B215" s="68" t="n">
        <f aca="false">EOMONTH(Input!$C$7,A215)</f>
        <v>49340</v>
      </c>
      <c r="C215" s="68"/>
      <c r="D215" s="69" t="n">
        <f aca="false">IF(AND(($B215&lt;Input!$C$28),($B215&lt;Input!$G$28)),Input!$K$32*(1+Input!$C$14/100)^(DATEDIF(Input!$C$7,$B215,"Y")),0)</f>
        <v>-5250.90532197159</v>
      </c>
    </row>
    <row r="216" customFormat="false" ht="12.8" hidden="false" customHeight="false" outlineLevel="0" collapsed="false">
      <c r="A216" s="76" t="n">
        <v>212</v>
      </c>
      <c r="B216" s="68" t="n">
        <f aca="false">EOMONTH(Input!$C$7,A216)</f>
        <v>49368</v>
      </c>
      <c r="C216" s="68"/>
      <c r="D216" s="69" t="n">
        <f aca="false">IF(AND(($B216&lt;Input!$C$28),($B216&lt;Input!$G$28)),Input!$K$32*(1+Input!$C$14/100)^(DATEDIF(Input!$C$7,$B216,"Y")),0)</f>
        <v>-5250.90532197159</v>
      </c>
    </row>
    <row r="217" customFormat="false" ht="12.8" hidden="false" customHeight="false" outlineLevel="0" collapsed="false">
      <c r="A217" s="76" t="n">
        <v>213</v>
      </c>
      <c r="B217" s="68" t="n">
        <f aca="false">EOMONTH(Input!$C$7,A217)</f>
        <v>49399</v>
      </c>
      <c r="C217" s="68"/>
      <c r="D217" s="69" t="n">
        <f aca="false">IF(AND(($B217&lt;Input!$C$28),($B217&lt;Input!$G$28)),Input!$K$32*(1+Input!$C$14/100)^(DATEDIF(Input!$C$7,$B217,"Y")),0)</f>
        <v>-5250.90532197159</v>
      </c>
    </row>
    <row r="218" customFormat="false" ht="12.8" hidden="false" customHeight="false" outlineLevel="0" collapsed="false">
      <c r="A218" s="76" t="n">
        <v>214</v>
      </c>
      <c r="B218" s="68" t="n">
        <f aca="false">EOMONTH(Input!$C$7,A218)</f>
        <v>49429</v>
      </c>
      <c r="C218" s="68"/>
      <c r="D218" s="69" t="n">
        <f aca="false">IF(AND(($B218&lt;Input!$C$28),($B218&lt;Input!$G$28)),Input!$K$32*(1+Input!$C$14/100)^(DATEDIF(Input!$C$7,$B218,"Y")),0)</f>
        <v>-5250.90532197159</v>
      </c>
    </row>
    <row r="219" customFormat="false" ht="12.8" hidden="false" customHeight="false" outlineLevel="0" collapsed="false">
      <c r="A219" s="76" t="n">
        <v>215</v>
      </c>
      <c r="B219" s="68" t="n">
        <f aca="false">EOMONTH(Input!$C$7,A219)</f>
        <v>49460</v>
      </c>
      <c r="C219" s="68"/>
      <c r="D219" s="69" t="n">
        <f aca="false">IF(AND(($B219&lt;Input!$C$28),($B219&lt;Input!$G$28)),Input!$K$32*(1+Input!$C$14/100)^(DATEDIF(Input!$C$7,$B219,"Y")),0)</f>
        <v>-5250.90532197159</v>
      </c>
    </row>
    <row r="220" customFormat="false" ht="12.8" hidden="false" customHeight="false" outlineLevel="0" collapsed="false">
      <c r="A220" s="76" t="n">
        <v>216</v>
      </c>
      <c r="B220" s="68" t="n">
        <f aca="false">EOMONTH(Input!$C$7,A220)</f>
        <v>49490</v>
      </c>
      <c r="C220" s="68"/>
      <c r="D220" s="69" t="n">
        <f aca="false">IF(AND(($B220&lt;Input!$C$28),($B220&lt;Input!$G$28)),Input!$K$32*(1+Input!$C$14/100)^(DATEDIF(Input!$C$7,$B220,"Y")),0)</f>
        <v>-5355.92342841103</v>
      </c>
    </row>
    <row r="221" customFormat="false" ht="12.8" hidden="false" customHeight="false" outlineLevel="0" collapsed="false">
      <c r="A221" s="76" t="n">
        <v>217</v>
      </c>
      <c r="B221" s="68" t="n">
        <f aca="false">EOMONTH(Input!$C$7,A221)</f>
        <v>49521</v>
      </c>
      <c r="C221" s="68"/>
      <c r="D221" s="69" t="n">
        <f aca="false">IF(AND(($B221&lt;Input!$C$28),($B221&lt;Input!$G$28)),Input!$K$32*(1+Input!$C$14/100)^(DATEDIF(Input!$C$7,$B221,"Y")),0)</f>
        <v>-5355.92342841103</v>
      </c>
    </row>
    <row r="222" customFormat="false" ht="12.8" hidden="false" customHeight="false" outlineLevel="0" collapsed="false">
      <c r="A222" s="76" t="n">
        <v>218</v>
      </c>
      <c r="B222" s="68" t="n">
        <f aca="false">EOMONTH(Input!$C$7,A222)</f>
        <v>49552</v>
      </c>
      <c r="C222" s="68"/>
      <c r="D222" s="69" t="n">
        <f aca="false">IF(AND(($B222&lt;Input!$C$28),($B222&lt;Input!$G$28)),Input!$K$32*(1+Input!$C$14/100)^(DATEDIF(Input!$C$7,$B222,"Y")),0)</f>
        <v>-5355.92342841103</v>
      </c>
    </row>
    <row r="223" customFormat="false" ht="12.8" hidden="false" customHeight="false" outlineLevel="0" collapsed="false">
      <c r="A223" s="76" t="n">
        <v>219</v>
      </c>
      <c r="B223" s="68" t="n">
        <f aca="false">EOMONTH(Input!$C$7,A223)</f>
        <v>49582</v>
      </c>
      <c r="C223" s="68"/>
      <c r="D223" s="69" t="n">
        <f aca="false">IF(AND(($B223&lt;Input!$C$28),($B223&lt;Input!$G$28)),Input!$K$32*(1+Input!$C$14/100)^(DATEDIF(Input!$C$7,$B223,"Y")),0)</f>
        <v>-5355.92342841103</v>
      </c>
    </row>
    <row r="224" customFormat="false" ht="12.8" hidden="false" customHeight="false" outlineLevel="0" collapsed="false">
      <c r="A224" s="76" t="n">
        <v>220</v>
      </c>
      <c r="B224" s="68" t="n">
        <f aca="false">EOMONTH(Input!$C$7,A224)</f>
        <v>49613</v>
      </c>
      <c r="C224" s="68"/>
      <c r="D224" s="69" t="n">
        <f aca="false">IF(AND(($B224&lt;Input!$C$28),($B224&lt;Input!$G$28)),Input!$K$32*(1+Input!$C$14/100)^(DATEDIF(Input!$C$7,$B224,"Y")),0)</f>
        <v>-5355.92342841103</v>
      </c>
    </row>
    <row r="225" customFormat="false" ht="12.8" hidden="false" customHeight="false" outlineLevel="0" collapsed="false">
      <c r="A225" s="76" t="n">
        <v>221</v>
      </c>
      <c r="B225" s="68" t="n">
        <f aca="false">EOMONTH(Input!$C$7,A225)</f>
        <v>49643</v>
      </c>
      <c r="C225" s="68"/>
      <c r="D225" s="69" t="n">
        <f aca="false">IF(AND(($B225&lt;Input!$C$28),($B225&lt;Input!$G$28)),Input!$K$32*(1+Input!$C$14/100)^(DATEDIF(Input!$C$7,$B225,"Y")),0)</f>
        <v>-5355.92342841103</v>
      </c>
    </row>
    <row r="226" customFormat="false" ht="12.8" hidden="false" customHeight="false" outlineLevel="0" collapsed="false">
      <c r="A226" s="76" t="n">
        <v>222</v>
      </c>
      <c r="B226" s="68" t="n">
        <f aca="false">EOMONTH(Input!$C$7,A226)</f>
        <v>49674</v>
      </c>
      <c r="C226" s="68"/>
      <c r="D226" s="69" t="n">
        <f aca="false">IF(AND(($B226&lt;Input!$C$28),($B226&lt;Input!$G$28)),Input!$K$32*(1+Input!$C$14/100)^(DATEDIF(Input!$C$7,$B226,"Y")),0)</f>
        <v>-5355.92342841103</v>
      </c>
    </row>
    <row r="227" customFormat="false" ht="12.8" hidden="false" customHeight="false" outlineLevel="0" collapsed="false">
      <c r="A227" s="76" t="n">
        <v>223</v>
      </c>
      <c r="B227" s="68" t="n">
        <f aca="false">EOMONTH(Input!$C$7,A227)</f>
        <v>49705</v>
      </c>
      <c r="C227" s="68"/>
      <c r="D227" s="69" t="n">
        <f aca="false">IF(AND(($B227&lt;Input!$C$28),($B227&lt;Input!$G$28)),Input!$K$32*(1+Input!$C$14/100)^(DATEDIF(Input!$C$7,$B227,"Y")),0)</f>
        <v>-5355.92342841103</v>
      </c>
    </row>
    <row r="228" customFormat="false" ht="12.8" hidden="false" customHeight="false" outlineLevel="0" collapsed="false">
      <c r="A228" s="76" t="n">
        <v>224</v>
      </c>
      <c r="B228" s="68" t="n">
        <f aca="false">EOMONTH(Input!$C$7,A228)</f>
        <v>49734</v>
      </c>
      <c r="C228" s="68"/>
      <c r="D228" s="69" t="n">
        <f aca="false">IF(AND(($B228&lt;Input!$C$28),($B228&lt;Input!$G$28)),Input!$K$32*(1+Input!$C$14/100)^(DATEDIF(Input!$C$7,$B228,"Y")),0)</f>
        <v>-5355.92342841103</v>
      </c>
    </row>
    <row r="229" customFormat="false" ht="12.8" hidden="false" customHeight="false" outlineLevel="0" collapsed="false">
      <c r="A229" s="76" t="n">
        <v>225</v>
      </c>
      <c r="B229" s="68" t="n">
        <f aca="false">EOMONTH(Input!$C$7,A229)</f>
        <v>49765</v>
      </c>
      <c r="C229" s="68"/>
      <c r="D229" s="69" t="n">
        <f aca="false">IF(AND(($B229&lt;Input!$C$28),($B229&lt;Input!$G$28)),Input!$K$32*(1+Input!$C$14/100)^(DATEDIF(Input!$C$7,$B229,"Y")),0)</f>
        <v>-5355.92342841103</v>
      </c>
    </row>
    <row r="230" customFormat="false" ht="12.8" hidden="false" customHeight="false" outlineLevel="0" collapsed="false">
      <c r="A230" s="76" t="n">
        <v>226</v>
      </c>
      <c r="B230" s="68" t="n">
        <f aca="false">EOMONTH(Input!$C$7,A230)</f>
        <v>49795</v>
      </c>
      <c r="C230" s="68"/>
      <c r="D230" s="69" t="n">
        <f aca="false">IF(AND(($B230&lt;Input!$C$28),($B230&lt;Input!$G$28)),Input!$K$32*(1+Input!$C$14/100)^(DATEDIF(Input!$C$7,$B230,"Y")),0)</f>
        <v>-5355.92342841103</v>
      </c>
    </row>
    <row r="231" customFormat="false" ht="12.8" hidden="false" customHeight="false" outlineLevel="0" collapsed="false">
      <c r="A231" s="76" t="n">
        <v>227</v>
      </c>
      <c r="B231" s="68" t="n">
        <f aca="false">EOMONTH(Input!$C$7,A231)</f>
        <v>49826</v>
      </c>
      <c r="C231" s="68"/>
      <c r="D231" s="69" t="n">
        <f aca="false">IF(AND(($B231&lt;Input!$C$28),($B231&lt;Input!$G$28)),Input!$K$32*(1+Input!$C$14/100)^(DATEDIF(Input!$C$7,$B231,"Y")),0)</f>
        <v>-5355.92342841103</v>
      </c>
    </row>
    <row r="232" customFormat="false" ht="12.8" hidden="false" customHeight="false" outlineLevel="0" collapsed="false">
      <c r="A232" s="76" t="n">
        <v>228</v>
      </c>
      <c r="B232" s="68" t="n">
        <f aca="false">EOMONTH(Input!$C$7,A232)</f>
        <v>49856</v>
      </c>
      <c r="C232" s="68"/>
      <c r="D232" s="69" t="n">
        <f aca="false">IF(AND(($B232&lt;Input!$C$28),($B232&lt;Input!$G$28)),Input!$K$32*(1+Input!$C$14/100)^(DATEDIF(Input!$C$7,$B232,"Y")),0)</f>
        <v>-5463.04189697925</v>
      </c>
    </row>
    <row r="233" customFormat="false" ht="12.8" hidden="false" customHeight="false" outlineLevel="0" collapsed="false">
      <c r="A233" s="76" t="n">
        <v>229</v>
      </c>
      <c r="B233" s="68" t="n">
        <f aca="false">EOMONTH(Input!$C$7,A233)</f>
        <v>49887</v>
      </c>
      <c r="C233" s="68"/>
      <c r="D233" s="69" t="n">
        <f aca="false">IF(AND(($B233&lt;Input!$C$28),($B233&lt;Input!$G$28)),Input!$K$32*(1+Input!$C$14/100)^(DATEDIF(Input!$C$7,$B233,"Y")),0)</f>
        <v>-5463.04189697925</v>
      </c>
    </row>
    <row r="234" customFormat="false" ht="12.8" hidden="false" customHeight="false" outlineLevel="0" collapsed="false">
      <c r="A234" s="76" t="n">
        <v>230</v>
      </c>
      <c r="B234" s="68" t="n">
        <f aca="false">EOMONTH(Input!$C$7,A234)</f>
        <v>49918</v>
      </c>
      <c r="C234" s="68"/>
      <c r="D234" s="69" t="n">
        <f aca="false">IF(AND(($B234&lt;Input!$C$28),($B234&lt;Input!$G$28)),Input!$K$32*(1+Input!$C$14/100)^(DATEDIF(Input!$C$7,$B234,"Y")),0)</f>
        <v>-5463.04189697925</v>
      </c>
    </row>
    <row r="235" customFormat="false" ht="12.8" hidden="false" customHeight="false" outlineLevel="0" collapsed="false">
      <c r="A235" s="76" t="n">
        <v>231</v>
      </c>
      <c r="B235" s="68" t="n">
        <f aca="false">EOMONTH(Input!$C$7,A235)</f>
        <v>49948</v>
      </c>
      <c r="C235" s="68"/>
      <c r="D235" s="69" t="n">
        <f aca="false">IF(AND(($B235&lt;Input!$C$28),($B235&lt;Input!$G$28)),Input!$K$32*(1+Input!$C$14/100)^(DATEDIF(Input!$C$7,$B235,"Y")),0)</f>
        <v>-5463.04189697925</v>
      </c>
    </row>
    <row r="236" customFormat="false" ht="12.8" hidden="false" customHeight="false" outlineLevel="0" collapsed="false">
      <c r="A236" s="76" t="n">
        <v>232</v>
      </c>
      <c r="B236" s="68" t="n">
        <f aca="false">EOMONTH(Input!$C$7,A236)</f>
        <v>49979</v>
      </c>
      <c r="C236" s="68"/>
      <c r="D236" s="69" t="n">
        <f aca="false">IF(AND(($B236&lt;Input!$C$28),($B236&lt;Input!$G$28)),Input!$K$32*(1+Input!$C$14/100)^(DATEDIF(Input!$C$7,$B236,"Y")),0)</f>
        <v>-5463.04189697925</v>
      </c>
    </row>
    <row r="237" customFormat="false" ht="12.8" hidden="false" customHeight="false" outlineLevel="0" collapsed="false">
      <c r="A237" s="76" t="n">
        <v>233</v>
      </c>
      <c r="B237" s="68" t="n">
        <f aca="false">EOMONTH(Input!$C$7,A237)</f>
        <v>50009</v>
      </c>
      <c r="C237" s="68"/>
      <c r="D237" s="69" t="n">
        <f aca="false">IF(AND(($B237&lt;Input!$C$28),($B237&lt;Input!$G$28)),Input!$K$32*(1+Input!$C$14/100)^(DATEDIF(Input!$C$7,$B237,"Y")),0)</f>
        <v>-5463.04189697925</v>
      </c>
    </row>
    <row r="238" customFormat="false" ht="12.8" hidden="false" customHeight="false" outlineLevel="0" collapsed="false">
      <c r="A238" s="76" t="n">
        <v>234</v>
      </c>
      <c r="B238" s="68" t="n">
        <f aca="false">EOMONTH(Input!$C$7,A238)</f>
        <v>50040</v>
      </c>
      <c r="C238" s="68"/>
      <c r="D238" s="69" t="n">
        <f aca="false">IF(AND(($B238&lt;Input!$C$28),($B238&lt;Input!$G$28)),Input!$K$32*(1+Input!$C$14/100)^(DATEDIF(Input!$C$7,$B238,"Y")),0)</f>
        <v>-5463.04189697925</v>
      </c>
    </row>
    <row r="239" customFormat="false" ht="12.8" hidden="false" customHeight="false" outlineLevel="0" collapsed="false">
      <c r="A239" s="76" t="n">
        <v>235</v>
      </c>
      <c r="B239" s="68" t="n">
        <f aca="false">EOMONTH(Input!$C$7,A239)</f>
        <v>50071</v>
      </c>
      <c r="C239" s="68"/>
      <c r="D239" s="69" t="n">
        <f aca="false">IF(AND(($B239&lt;Input!$C$28),($B239&lt;Input!$G$28)),Input!$K$32*(1+Input!$C$14/100)^(DATEDIF(Input!$C$7,$B239,"Y")),0)</f>
        <v>-5463.04189697925</v>
      </c>
    </row>
    <row r="240" customFormat="false" ht="12.8" hidden="false" customHeight="false" outlineLevel="0" collapsed="false">
      <c r="A240" s="76" t="n">
        <v>236</v>
      </c>
      <c r="B240" s="68" t="n">
        <f aca="false">EOMONTH(Input!$C$7,A240)</f>
        <v>50099</v>
      </c>
      <c r="C240" s="68"/>
      <c r="D240" s="69" t="n">
        <f aca="false">IF(AND(($B240&lt;Input!$C$28),($B240&lt;Input!$G$28)),Input!$K$32*(1+Input!$C$14/100)^(DATEDIF(Input!$C$7,$B240,"Y")),0)</f>
        <v>-5463.04189697925</v>
      </c>
    </row>
    <row r="241" customFormat="false" ht="12.8" hidden="false" customHeight="false" outlineLevel="0" collapsed="false">
      <c r="A241" s="76" t="n">
        <v>237</v>
      </c>
      <c r="B241" s="68" t="n">
        <f aca="false">EOMONTH(Input!$C$7,A241)</f>
        <v>50130</v>
      </c>
      <c r="C241" s="68"/>
      <c r="D241" s="69" t="n">
        <f aca="false">IF(AND(($B241&lt;Input!$C$28),($B241&lt;Input!$G$28)),Input!$K$32*(1+Input!$C$14/100)^(DATEDIF(Input!$C$7,$B241,"Y")),0)</f>
        <v>-5463.04189697925</v>
      </c>
    </row>
    <row r="242" customFormat="false" ht="12.8" hidden="false" customHeight="false" outlineLevel="0" collapsed="false">
      <c r="A242" s="76" t="n">
        <v>238</v>
      </c>
      <c r="B242" s="68" t="n">
        <f aca="false">EOMONTH(Input!$C$7,A242)</f>
        <v>50160</v>
      </c>
      <c r="C242" s="68"/>
      <c r="D242" s="69" t="n">
        <f aca="false">IF(AND(($B242&lt;Input!$C$28),($B242&lt;Input!$G$28)),Input!$K$32*(1+Input!$C$14/100)^(DATEDIF(Input!$C$7,$B242,"Y")),0)</f>
        <v>-5463.04189697925</v>
      </c>
    </row>
    <row r="243" customFormat="false" ht="12.8" hidden="false" customHeight="false" outlineLevel="0" collapsed="false">
      <c r="A243" s="76" t="n">
        <v>239</v>
      </c>
      <c r="B243" s="68" t="n">
        <f aca="false">EOMONTH(Input!$C$7,A243)</f>
        <v>50191</v>
      </c>
      <c r="C243" s="68"/>
      <c r="D243" s="69" t="n">
        <f aca="false">IF(AND(($B243&lt;Input!$C$28),($B243&lt;Input!$G$28)),Input!$K$32*(1+Input!$C$14/100)^(DATEDIF(Input!$C$7,$B243,"Y")),0)</f>
        <v>-5463.04189697925</v>
      </c>
    </row>
    <row r="244" customFormat="false" ht="12.8" hidden="false" customHeight="false" outlineLevel="0" collapsed="false">
      <c r="A244" s="76" t="n">
        <v>240</v>
      </c>
      <c r="B244" s="68" t="n">
        <f aca="false">EOMONTH(Input!$C$7,A244)</f>
        <v>50221</v>
      </c>
      <c r="C244" s="68"/>
      <c r="D244" s="69" t="n">
        <f aca="false">IF(AND(($B244&lt;Input!$C$28),($B244&lt;Input!$G$28)),Input!$K$32*(1+Input!$C$14/100)^(DATEDIF(Input!$C$7,$B244,"Y")),0)</f>
        <v>-5572.30273491883</v>
      </c>
    </row>
    <row r="245" customFormat="false" ht="12.8" hidden="false" customHeight="false" outlineLevel="0" collapsed="false">
      <c r="A245" s="76" t="n">
        <v>241</v>
      </c>
      <c r="B245" s="68" t="n">
        <f aca="false">EOMONTH(Input!$C$7,A245)</f>
        <v>50252</v>
      </c>
      <c r="C245" s="68"/>
      <c r="D245" s="69" t="n">
        <f aca="false">IF(AND(($B245&lt;Input!$C$28),($B245&lt;Input!$G$28)),Input!$K$32*(1+Input!$C$14/100)^(DATEDIF(Input!$C$7,$B245,"Y")),0)</f>
        <v>-5572.30273491883</v>
      </c>
    </row>
    <row r="246" customFormat="false" ht="12.8" hidden="false" customHeight="false" outlineLevel="0" collapsed="false">
      <c r="A246" s="76" t="n">
        <v>242</v>
      </c>
      <c r="B246" s="68" t="n">
        <f aca="false">EOMONTH(Input!$C$7,A246)</f>
        <v>50283</v>
      </c>
      <c r="C246" s="68"/>
      <c r="D246" s="69" t="n">
        <f aca="false">IF(AND(($B246&lt;Input!$C$28),($B246&lt;Input!$G$28)),Input!$K$32*(1+Input!$C$14/100)^(DATEDIF(Input!$C$7,$B246,"Y")),0)</f>
        <v>-5572.30273491883</v>
      </c>
    </row>
    <row r="247" customFormat="false" ht="12.8" hidden="false" customHeight="false" outlineLevel="0" collapsed="false">
      <c r="A247" s="76" t="n">
        <v>243</v>
      </c>
      <c r="B247" s="68" t="n">
        <f aca="false">EOMONTH(Input!$C$7,A247)</f>
        <v>50313</v>
      </c>
      <c r="C247" s="68"/>
      <c r="D247" s="69" t="n">
        <f aca="false">IF(AND(($B247&lt;Input!$C$28),($B247&lt;Input!$G$28)),Input!$K$32*(1+Input!$C$14/100)^(DATEDIF(Input!$C$7,$B247,"Y")),0)</f>
        <v>-5572.30273491883</v>
      </c>
    </row>
    <row r="248" customFormat="false" ht="12.8" hidden="false" customHeight="false" outlineLevel="0" collapsed="false">
      <c r="A248" s="76" t="n">
        <v>244</v>
      </c>
      <c r="B248" s="68" t="n">
        <f aca="false">EOMONTH(Input!$C$7,A248)</f>
        <v>50344</v>
      </c>
      <c r="C248" s="68"/>
      <c r="D248" s="69" t="n">
        <f aca="false">IF(AND(($B248&lt;Input!$C$28),($B248&lt;Input!$G$28)),Input!$K$32*(1+Input!$C$14/100)^(DATEDIF(Input!$C$7,$B248,"Y")),0)</f>
        <v>-5572.30273491883</v>
      </c>
    </row>
    <row r="249" customFormat="false" ht="12.8" hidden="false" customHeight="false" outlineLevel="0" collapsed="false">
      <c r="A249" s="76" t="n">
        <v>245</v>
      </c>
      <c r="B249" s="68" t="n">
        <f aca="false">EOMONTH(Input!$C$7,A249)</f>
        <v>50374</v>
      </c>
      <c r="C249" s="68"/>
      <c r="D249" s="69" t="n">
        <f aca="false">IF(AND(($B249&lt;Input!$C$28),($B249&lt;Input!$G$28)),Input!$K$32*(1+Input!$C$14/100)^(DATEDIF(Input!$C$7,$B249,"Y")),0)</f>
        <v>-5572.30273491883</v>
      </c>
    </row>
    <row r="250" customFormat="false" ht="12.8" hidden="false" customHeight="false" outlineLevel="0" collapsed="false">
      <c r="A250" s="76" t="n">
        <v>246</v>
      </c>
      <c r="B250" s="68" t="n">
        <f aca="false">EOMONTH(Input!$C$7,A250)</f>
        <v>50405</v>
      </c>
      <c r="C250" s="68"/>
      <c r="D250" s="69" t="n">
        <f aca="false">IF(AND(($B250&lt;Input!$C$28),($B250&lt;Input!$G$28)),Input!$K$32*(1+Input!$C$14/100)^(DATEDIF(Input!$C$7,$B250,"Y")),0)</f>
        <v>-5572.30273491883</v>
      </c>
    </row>
    <row r="251" customFormat="false" ht="12.8" hidden="false" customHeight="false" outlineLevel="0" collapsed="false">
      <c r="A251" s="76" t="n">
        <v>247</v>
      </c>
      <c r="B251" s="68" t="n">
        <f aca="false">EOMONTH(Input!$C$7,A251)</f>
        <v>50436</v>
      </c>
      <c r="C251" s="68"/>
      <c r="D251" s="69" t="n">
        <f aca="false">IF(AND(($B251&lt;Input!$C$28),($B251&lt;Input!$G$28)),Input!$K$32*(1+Input!$C$14/100)^(DATEDIF(Input!$C$7,$B251,"Y")),0)</f>
        <v>-5572.30273491883</v>
      </c>
    </row>
    <row r="252" customFormat="false" ht="12.8" hidden="false" customHeight="false" outlineLevel="0" collapsed="false">
      <c r="A252" s="76" t="n">
        <v>248</v>
      </c>
      <c r="B252" s="68" t="n">
        <f aca="false">EOMONTH(Input!$C$7,A252)</f>
        <v>50464</v>
      </c>
      <c r="C252" s="68"/>
      <c r="D252" s="69" t="n">
        <f aca="false">IF(AND(($B252&lt;Input!$C$28),($B252&lt;Input!$G$28)),Input!$K$32*(1+Input!$C$14/100)^(DATEDIF(Input!$C$7,$B252,"Y")),0)</f>
        <v>-5572.30273491883</v>
      </c>
    </row>
    <row r="253" customFormat="false" ht="12.8" hidden="false" customHeight="false" outlineLevel="0" collapsed="false">
      <c r="A253" s="76" t="n">
        <v>249</v>
      </c>
      <c r="B253" s="68" t="n">
        <f aca="false">EOMONTH(Input!$C$7,A253)</f>
        <v>50495</v>
      </c>
      <c r="C253" s="68"/>
      <c r="D253" s="69" t="n">
        <f aca="false">IF(AND(($B253&lt;Input!$C$28),($B253&lt;Input!$G$28)),Input!$K$32*(1+Input!$C$14/100)^(DATEDIF(Input!$C$7,$B253,"Y")),0)</f>
        <v>-5572.30273491883</v>
      </c>
    </row>
    <row r="254" customFormat="false" ht="12.8" hidden="false" customHeight="false" outlineLevel="0" collapsed="false">
      <c r="A254" s="76" t="n">
        <v>250</v>
      </c>
      <c r="B254" s="68" t="n">
        <f aca="false">EOMONTH(Input!$C$7,A254)</f>
        <v>50525</v>
      </c>
      <c r="C254" s="68"/>
      <c r="D254" s="69" t="n">
        <f aca="false">IF(AND(($B254&lt;Input!$C$28),($B254&lt;Input!$G$28)),Input!$K$32*(1+Input!$C$14/100)^(DATEDIF(Input!$C$7,$B254,"Y")),0)</f>
        <v>-5572.30273491883</v>
      </c>
    </row>
    <row r="255" customFormat="false" ht="12.8" hidden="false" customHeight="false" outlineLevel="0" collapsed="false">
      <c r="A255" s="76" t="n">
        <v>251</v>
      </c>
      <c r="B255" s="68" t="n">
        <f aca="false">EOMONTH(Input!$C$7,A255)</f>
        <v>50556</v>
      </c>
      <c r="C255" s="68"/>
      <c r="D255" s="69" t="n">
        <f aca="false">IF(AND(($B255&lt;Input!$C$28),($B255&lt;Input!$G$28)),Input!$K$32*(1+Input!$C$14/100)^(DATEDIF(Input!$C$7,$B255,"Y")),0)</f>
        <v>-5572.30273491883</v>
      </c>
    </row>
    <row r="256" customFormat="false" ht="12.8" hidden="false" customHeight="false" outlineLevel="0" collapsed="false">
      <c r="A256" s="76" t="n">
        <v>252</v>
      </c>
      <c r="B256" s="68" t="n">
        <f aca="false">EOMONTH(Input!$C$7,A256)</f>
        <v>50586</v>
      </c>
      <c r="C256" s="68"/>
      <c r="D256" s="69" t="n">
        <f aca="false">IF(AND(($B256&lt;Input!$C$28),($B256&lt;Input!$G$28)),Input!$K$32*(1+Input!$C$14/100)^(DATEDIF(Input!$C$7,$B256,"Y")),0)</f>
        <v>-5683.74878961721</v>
      </c>
    </row>
    <row r="257" customFormat="false" ht="12.8" hidden="false" customHeight="false" outlineLevel="0" collapsed="false">
      <c r="A257" s="76" t="n">
        <v>253</v>
      </c>
      <c r="B257" s="68" t="n">
        <f aca="false">EOMONTH(Input!$C$7,A257)</f>
        <v>50617</v>
      </c>
      <c r="C257" s="68"/>
      <c r="D257" s="69" t="n">
        <f aca="false">IF(AND(($B257&lt;Input!$C$28),($B257&lt;Input!$G$28)),Input!$K$32*(1+Input!$C$14/100)^(DATEDIF(Input!$C$7,$B257,"Y")),0)</f>
        <v>-5683.74878961721</v>
      </c>
    </row>
    <row r="258" customFormat="false" ht="12.8" hidden="false" customHeight="false" outlineLevel="0" collapsed="false">
      <c r="A258" s="76" t="n">
        <v>254</v>
      </c>
      <c r="B258" s="68" t="n">
        <f aca="false">EOMONTH(Input!$C$7,A258)</f>
        <v>50648</v>
      </c>
      <c r="C258" s="68"/>
      <c r="D258" s="69" t="n">
        <f aca="false">IF(AND(($B258&lt;Input!$C$28),($B258&lt;Input!$G$28)),Input!$K$32*(1+Input!$C$14/100)^(DATEDIF(Input!$C$7,$B258,"Y")),0)</f>
        <v>-5683.74878961721</v>
      </c>
    </row>
    <row r="259" customFormat="false" ht="12.8" hidden="false" customHeight="false" outlineLevel="0" collapsed="false">
      <c r="A259" s="76" t="n">
        <v>255</v>
      </c>
      <c r="B259" s="68" t="n">
        <f aca="false">EOMONTH(Input!$C$7,A259)</f>
        <v>50678</v>
      </c>
      <c r="C259" s="68"/>
      <c r="D259" s="69" t="n">
        <f aca="false">IF(AND(($B259&lt;Input!$C$28),($B259&lt;Input!$G$28)),Input!$K$32*(1+Input!$C$14/100)^(DATEDIF(Input!$C$7,$B259,"Y")),0)</f>
        <v>0</v>
      </c>
    </row>
    <row r="260" customFormat="false" ht="12.8" hidden="false" customHeight="false" outlineLevel="0" collapsed="false">
      <c r="A260" s="76" t="n">
        <v>256</v>
      </c>
      <c r="B260" s="68" t="n">
        <f aca="false">EOMONTH(Input!$C$7,A260)</f>
        <v>50709</v>
      </c>
      <c r="C260" s="68"/>
      <c r="D260" s="69" t="n">
        <f aca="false">IF(AND(($B260&lt;Input!$C$28),($B260&lt;Input!$G$28)),Input!$K$32*(1+Input!$C$14/100)^(DATEDIF(Input!$C$7,$B260,"Y")),0)</f>
        <v>0</v>
      </c>
    </row>
    <row r="261" customFormat="false" ht="12.8" hidden="false" customHeight="false" outlineLevel="0" collapsed="false">
      <c r="A261" s="76" t="n">
        <v>257</v>
      </c>
      <c r="B261" s="68" t="n">
        <f aca="false">EOMONTH(Input!$C$7,A261)</f>
        <v>50739</v>
      </c>
      <c r="C261" s="68"/>
      <c r="D261" s="69" t="n">
        <f aca="false">IF(AND(($B261&lt;Input!$C$28),($B261&lt;Input!$G$28)),Input!$K$32*(1+Input!$C$14/100)^(DATEDIF(Input!$C$7,$B261,"Y")),0)</f>
        <v>0</v>
      </c>
    </row>
    <row r="262" customFormat="false" ht="12.8" hidden="false" customHeight="false" outlineLevel="0" collapsed="false">
      <c r="A262" s="76" t="n">
        <v>258</v>
      </c>
      <c r="B262" s="68" t="n">
        <f aca="false">EOMONTH(Input!$C$7,A262)</f>
        <v>50770</v>
      </c>
      <c r="C262" s="68"/>
      <c r="D262" s="69" t="n">
        <f aca="false">IF(AND(($B262&lt;Input!$C$28),($B262&lt;Input!$G$28)),Input!$K$32*(1+Input!$C$14/100)^(DATEDIF(Input!$C$7,$B262,"Y")),0)</f>
        <v>0</v>
      </c>
    </row>
    <row r="263" customFormat="false" ht="12.8" hidden="false" customHeight="false" outlineLevel="0" collapsed="false">
      <c r="A263" s="76" t="n">
        <v>259</v>
      </c>
      <c r="B263" s="68" t="n">
        <f aca="false">EOMONTH(Input!$C$7,A263)</f>
        <v>50801</v>
      </c>
      <c r="C263" s="68"/>
      <c r="D263" s="69" t="n">
        <f aca="false">IF(AND(($B263&lt;Input!$C$28),($B263&lt;Input!$G$28)),Input!$K$32*(1+Input!$C$14/100)^(DATEDIF(Input!$C$7,$B263,"Y")),0)</f>
        <v>0</v>
      </c>
    </row>
    <row r="264" customFormat="false" ht="12.8" hidden="false" customHeight="false" outlineLevel="0" collapsed="false">
      <c r="A264" s="76" t="n">
        <v>260</v>
      </c>
      <c r="B264" s="68" t="n">
        <f aca="false">EOMONTH(Input!$C$7,A264)</f>
        <v>50829</v>
      </c>
      <c r="C264" s="68"/>
      <c r="D264" s="69" t="n">
        <f aca="false">IF(AND(($B264&lt;Input!$C$28),($B264&lt;Input!$G$28)),Input!$K$32*(1+Input!$C$14/100)^(DATEDIF(Input!$C$7,$B264,"Y")),0)</f>
        <v>0</v>
      </c>
    </row>
    <row r="265" customFormat="false" ht="12.8" hidden="false" customHeight="false" outlineLevel="0" collapsed="false">
      <c r="A265" s="76" t="n">
        <v>261</v>
      </c>
      <c r="B265" s="68" t="n">
        <f aca="false">EOMONTH(Input!$C$7,A265)</f>
        <v>50860</v>
      </c>
      <c r="C265" s="68"/>
      <c r="D265" s="69" t="n">
        <f aca="false">IF(AND(($B265&lt;Input!$C$28),($B265&lt;Input!$G$28)),Input!$K$32*(1+Input!$C$14/100)^(DATEDIF(Input!$C$7,$B265,"Y")),0)</f>
        <v>0</v>
      </c>
    </row>
    <row r="266" customFormat="false" ht="12.8" hidden="false" customHeight="false" outlineLevel="0" collapsed="false">
      <c r="A266" s="76" t="n">
        <v>262</v>
      </c>
      <c r="B266" s="68" t="n">
        <f aca="false">EOMONTH(Input!$C$7,A266)</f>
        <v>50890</v>
      </c>
      <c r="C266" s="68"/>
      <c r="D266" s="69" t="n">
        <f aca="false">IF(AND(($B266&lt;Input!$C$28),($B266&lt;Input!$G$28)),Input!$K$32*(1+Input!$C$14/100)^(DATEDIF(Input!$C$7,$B266,"Y")),0)</f>
        <v>0</v>
      </c>
    </row>
    <row r="267" customFormat="false" ht="12.8" hidden="false" customHeight="false" outlineLevel="0" collapsed="false">
      <c r="A267" s="76" t="n">
        <v>263</v>
      </c>
      <c r="B267" s="68" t="n">
        <f aca="false">EOMONTH(Input!$C$7,A267)</f>
        <v>50921</v>
      </c>
      <c r="C267" s="68"/>
      <c r="D267" s="69" t="n">
        <f aca="false">IF(AND(($B267&lt;Input!$C$28),($B267&lt;Input!$G$28)),Input!$K$32*(1+Input!$C$14/100)^(DATEDIF(Input!$C$7,$B267,"Y")),0)</f>
        <v>0</v>
      </c>
    </row>
    <row r="268" customFormat="false" ht="12.8" hidden="false" customHeight="false" outlineLevel="0" collapsed="false">
      <c r="A268" s="76" t="n">
        <v>264</v>
      </c>
      <c r="B268" s="68" t="n">
        <f aca="false">EOMONTH(Input!$C$7,A268)</f>
        <v>50951</v>
      </c>
      <c r="C268" s="68"/>
      <c r="D268" s="69" t="n">
        <f aca="false">IF(AND(($B268&lt;Input!$C$28),($B268&lt;Input!$G$28)),Input!$K$32*(1+Input!$C$14/100)^(DATEDIF(Input!$C$7,$B268,"Y")),0)</f>
        <v>0</v>
      </c>
    </row>
    <row r="269" customFormat="false" ht="12.8" hidden="false" customHeight="false" outlineLevel="0" collapsed="false">
      <c r="A269" s="76" t="n">
        <v>265</v>
      </c>
      <c r="B269" s="68" t="n">
        <f aca="false">EOMONTH(Input!$C$7,A269)</f>
        <v>50982</v>
      </c>
      <c r="C269" s="68"/>
      <c r="D269" s="69" t="n">
        <f aca="false">IF(AND(($B269&lt;Input!$C$28),($B269&lt;Input!$G$28)),Input!$K$32*(1+Input!$C$14/100)^(DATEDIF(Input!$C$7,$B269,"Y")),0)</f>
        <v>0</v>
      </c>
    </row>
    <row r="270" customFormat="false" ht="12.8" hidden="false" customHeight="false" outlineLevel="0" collapsed="false">
      <c r="A270" s="76" t="n">
        <v>266</v>
      </c>
      <c r="B270" s="68" t="n">
        <f aca="false">EOMONTH(Input!$C$7,A270)</f>
        <v>51013</v>
      </c>
      <c r="C270" s="68"/>
      <c r="D270" s="69" t="n">
        <f aca="false">IF(AND(($B270&lt;Input!$C$28),($B270&lt;Input!$G$28)),Input!$K$32*(1+Input!$C$14/100)^(DATEDIF(Input!$C$7,$B270,"Y")),0)</f>
        <v>0</v>
      </c>
    </row>
    <row r="271" customFormat="false" ht="12.8" hidden="false" customHeight="false" outlineLevel="0" collapsed="false">
      <c r="A271" s="76" t="n">
        <v>267</v>
      </c>
      <c r="B271" s="68" t="n">
        <f aca="false">EOMONTH(Input!$C$7,A271)</f>
        <v>51043</v>
      </c>
      <c r="C271" s="68"/>
      <c r="D271" s="69" t="n">
        <f aca="false">IF(AND(($B271&lt;Input!$C$28),($B271&lt;Input!$G$28)),Input!$K$32*(1+Input!$C$14/100)^(DATEDIF(Input!$C$7,$B271,"Y")),0)</f>
        <v>0</v>
      </c>
    </row>
    <row r="272" customFormat="false" ht="12.8" hidden="false" customHeight="false" outlineLevel="0" collapsed="false">
      <c r="A272" s="76" t="n">
        <v>268</v>
      </c>
      <c r="B272" s="68" t="n">
        <f aca="false">EOMONTH(Input!$C$7,A272)</f>
        <v>51074</v>
      </c>
      <c r="C272" s="68"/>
      <c r="D272" s="69" t="n">
        <f aca="false">IF(AND(($B272&lt;Input!$C$28),($B272&lt;Input!$G$28)),Input!$K$32*(1+Input!$C$14/100)^(DATEDIF(Input!$C$7,$B272,"Y")),0)</f>
        <v>0</v>
      </c>
    </row>
    <row r="273" customFormat="false" ht="12.8" hidden="false" customHeight="false" outlineLevel="0" collapsed="false">
      <c r="A273" s="76" t="n">
        <v>269</v>
      </c>
      <c r="B273" s="68" t="n">
        <f aca="false">EOMONTH(Input!$C$7,A273)</f>
        <v>51104</v>
      </c>
      <c r="C273" s="68"/>
      <c r="D273" s="69" t="n">
        <f aca="false">IF(AND(($B273&lt;Input!$C$28),($B273&lt;Input!$G$28)),Input!$K$32*(1+Input!$C$14/100)^(DATEDIF(Input!$C$7,$B273,"Y")),0)</f>
        <v>0</v>
      </c>
    </row>
    <row r="274" customFormat="false" ht="12.8" hidden="false" customHeight="false" outlineLevel="0" collapsed="false">
      <c r="A274" s="76" t="n">
        <v>270</v>
      </c>
      <c r="B274" s="68" t="n">
        <f aca="false">EOMONTH(Input!$C$7,A274)</f>
        <v>51135</v>
      </c>
      <c r="C274" s="68"/>
      <c r="D274" s="69" t="n">
        <f aca="false">IF(AND(($B274&lt;Input!$C$28),($B274&lt;Input!$G$28)),Input!$K$32*(1+Input!$C$14/100)^(DATEDIF(Input!$C$7,$B274,"Y")),0)</f>
        <v>0</v>
      </c>
    </row>
    <row r="275" customFormat="false" ht="12.8" hidden="false" customHeight="false" outlineLevel="0" collapsed="false">
      <c r="A275" s="76" t="n">
        <v>271</v>
      </c>
      <c r="B275" s="68" t="n">
        <f aca="false">EOMONTH(Input!$C$7,A275)</f>
        <v>51166</v>
      </c>
      <c r="C275" s="68"/>
      <c r="D275" s="69" t="n">
        <f aca="false">IF(AND(($B275&lt;Input!$C$28),($B275&lt;Input!$G$28)),Input!$K$32*(1+Input!$C$14/100)^(DATEDIF(Input!$C$7,$B275,"Y")),0)</f>
        <v>0</v>
      </c>
    </row>
    <row r="276" customFormat="false" ht="12.8" hidden="false" customHeight="false" outlineLevel="0" collapsed="false">
      <c r="A276" s="76" t="n">
        <v>272</v>
      </c>
      <c r="B276" s="68" t="n">
        <f aca="false">EOMONTH(Input!$C$7,A276)</f>
        <v>51195</v>
      </c>
      <c r="C276" s="68"/>
      <c r="D276" s="69" t="n">
        <f aca="false">IF(AND(($B276&lt;Input!$C$28),($B276&lt;Input!$G$28)),Input!$K$32*(1+Input!$C$14/100)^(DATEDIF(Input!$C$7,$B276,"Y")),0)</f>
        <v>0</v>
      </c>
    </row>
    <row r="277" customFormat="false" ht="12.8" hidden="false" customHeight="false" outlineLevel="0" collapsed="false">
      <c r="A277" s="76" t="n">
        <v>273</v>
      </c>
      <c r="B277" s="68" t="n">
        <f aca="false">EOMONTH(Input!$C$7,A277)</f>
        <v>51226</v>
      </c>
      <c r="C277" s="68"/>
      <c r="D277" s="69" t="n">
        <f aca="false">IF(AND(($B277&lt;Input!$C$28),($B277&lt;Input!$G$28)),Input!$K$32*(1+Input!$C$14/100)^(DATEDIF(Input!$C$7,$B277,"Y")),0)</f>
        <v>0</v>
      </c>
    </row>
    <row r="278" customFormat="false" ht="12.8" hidden="false" customHeight="false" outlineLevel="0" collapsed="false">
      <c r="A278" s="76" t="n">
        <v>274</v>
      </c>
      <c r="B278" s="68" t="n">
        <f aca="false">EOMONTH(Input!$C$7,A278)</f>
        <v>51256</v>
      </c>
      <c r="C278" s="68"/>
      <c r="D278" s="69" t="n">
        <f aca="false">IF(AND(($B278&lt;Input!$C$28),($B278&lt;Input!$G$28)),Input!$K$32*(1+Input!$C$14/100)^(DATEDIF(Input!$C$7,$B278,"Y")),0)</f>
        <v>0</v>
      </c>
    </row>
    <row r="279" customFormat="false" ht="12.8" hidden="false" customHeight="false" outlineLevel="0" collapsed="false">
      <c r="A279" s="76" t="n">
        <v>275</v>
      </c>
      <c r="B279" s="68" t="n">
        <f aca="false">EOMONTH(Input!$C$7,A279)</f>
        <v>51287</v>
      </c>
      <c r="C279" s="68"/>
      <c r="D279" s="69" t="n">
        <f aca="false">IF(AND(($B279&lt;Input!$C$28),($B279&lt;Input!$G$28)),Input!$K$32*(1+Input!$C$14/100)^(DATEDIF(Input!$C$7,$B279,"Y")),0)</f>
        <v>0</v>
      </c>
    </row>
    <row r="280" customFormat="false" ht="12.8" hidden="false" customHeight="false" outlineLevel="0" collapsed="false">
      <c r="A280" s="76" t="n">
        <v>276</v>
      </c>
      <c r="B280" s="68" t="n">
        <f aca="false">EOMONTH(Input!$C$7,A280)</f>
        <v>51317</v>
      </c>
      <c r="C280" s="68"/>
      <c r="D280" s="69" t="n">
        <f aca="false">IF(AND(($B280&lt;Input!$C$28),($B280&lt;Input!$G$28)),Input!$K$32*(1+Input!$C$14/100)^(DATEDIF(Input!$C$7,$B280,"Y")),0)</f>
        <v>0</v>
      </c>
    </row>
    <row r="281" customFormat="false" ht="12.8" hidden="false" customHeight="false" outlineLevel="0" collapsed="false">
      <c r="A281" s="76" t="n">
        <v>277</v>
      </c>
      <c r="B281" s="68" t="n">
        <f aca="false">EOMONTH(Input!$C$7,A281)</f>
        <v>51348</v>
      </c>
      <c r="C281" s="68"/>
      <c r="D281" s="69" t="n">
        <f aca="false">IF(AND(($B281&lt;Input!$C$28),($B281&lt;Input!$G$28)),Input!$K$32*(1+Input!$C$14/100)^(DATEDIF(Input!$C$7,$B281,"Y")),0)</f>
        <v>0</v>
      </c>
    </row>
    <row r="282" customFormat="false" ht="12.8" hidden="false" customHeight="false" outlineLevel="0" collapsed="false">
      <c r="A282" s="76" t="n">
        <v>278</v>
      </c>
      <c r="B282" s="68" t="n">
        <f aca="false">EOMONTH(Input!$C$7,A282)</f>
        <v>51379</v>
      </c>
      <c r="C282" s="68"/>
      <c r="D282" s="69" t="n">
        <f aca="false">IF(AND(($B282&lt;Input!$C$28),($B282&lt;Input!$G$28)),Input!$K$32*(1+Input!$C$14/100)^(DATEDIF(Input!$C$7,$B282,"Y")),0)</f>
        <v>0</v>
      </c>
    </row>
    <row r="283" customFormat="false" ht="12.8" hidden="false" customHeight="false" outlineLevel="0" collapsed="false">
      <c r="A283" s="76" t="n">
        <v>279</v>
      </c>
      <c r="B283" s="68" t="n">
        <f aca="false">EOMONTH(Input!$C$7,A283)</f>
        <v>51409</v>
      </c>
      <c r="C283" s="68"/>
      <c r="D283" s="69" t="n">
        <f aca="false">IF(AND(($B283&lt;Input!$C$28),($B283&lt;Input!$G$28)),Input!$K$32*(1+Input!$C$14/100)^(DATEDIF(Input!$C$7,$B283,"Y")),0)</f>
        <v>0</v>
      </c>
    </row>
    <row r="284" customFormat="false" ht="12.8" hidden="false" customHeight="false" outlineLevel="0" collapsed="false">
      <c r="A284" s="76" t="n">
        <v>280</v>
      </c>
      <c r="B284" s="68" t="n">
        <f aca="false">EOMONTH(Input!$C$7,A284)</f>
        <v>51440</v>
      </c>
      <c r="C284" s="68"/>
      <c r="D284" s="69" t="n">
        <f aca="false">IF(AND(($B284&lt;Input!$C$28),($B284&lt;Input!$G$28)),Input!$K$32*(1+Input!$C$14/100)^(DATEDIF(Input!$C$7,$B284,"Y")),0)</f>
        <v>0</v>
      </c>
    </row>
    <row r="285" customFormat="false" ht="12.8" hidden="false" customHeight="false" outlineLevel="0" collapsed="false">
      <c r="A285" s="76" t="n">
        <v>281</v>
      </c>
      <c r="B285" s="68" t="n">
        <f aca="false">EOMONTH(Input!$C$7,A285)</f>
        <v>51470</v>
      </c>
      <c r="C285" s="68"/>
      <c r="D285" s="69" t="n">
        <f aca="false">IF(AND(($B285&lt;Input!$C$28),($B285&lt;Input!$G$28)),Input!$K$32*(1+Input!$C$14/100)^(DATEDIF(Input!$C$7,$B285,"Y")),0)</f>
        <v>0</v>
      </c>
    </row>
    <row r="286" customFormat="false" ht="12.8" hidden="false" customHeight="false" outlineLevel="0" collapsed="false">
      <c r="A286" s="76" t="n">
        <v>282</v>
      </c>
      <c r="B286" s="68" t="n">
        <f aca="false">EOMONTH(Input!$C$7,A286)</f>
        <v>51501</v>
      </c>
      <c r="C286" s="68"/>
      <c r="D286" s="69" t="n">
        <f aca="false">IF(AND(($B286&lt;Input!$C$28),($B286&lt;Input!$G$28)),Input!$K$32*(1+Input!$C$14/100)^(DATEDIF(Input!$C$7,$B286,"Y")),0)</f>
        <v>0</v>
      </c>
    </row>
    <row r="287" customFormat="false" ht="12.8" hidden="false" customHeight="false" outlineLevel="0" collapsed="false">
      <c r="A287" s="76" t="n">
        <v>283</v>
      </c>
      <c r="B287" s="68" t="n">
        <f aca="false">EOMONTH(Input!$C$7,A287)</f>
        <v>51532</v>
      </c>
      <c r="C287" s="68"/>
      <c r="D287" s="69" t="n">
        <f aca="false">IF(AND(($B287&lt;Input!$C$28),($B287&lt;Input!$G$28)),Input!$K$32*(1+Input!$C$14/100)^(DATEDIF(Input!$C$7,$B287,"Y")),0)</f>
        <v>0</v>
      </c>
    </row>
    <row r="288" customFormat="false" ht="12.8" hidden="false" customHeight="false" outlineLevel="0" collapsed="false">
      <c r="A288" s="76" t="n">
        <v>284</v>
      </c>
      <c r="B288" s="68" t="n">
        <f aca="false">EOMONTH(Input!$C$7,A288)</f>
        <v>51560</v>
      </c>
      <c r="C288" s="68"/>
      <c r="D288" s="69" t="n">
        <f aca="false">IF(AND(($B288&lt;Input!$C$28),($B288&lt;Input!$G$28)),Input!$K$32*(1+Input!$C$14/100)^(DATEDIF(Input!$C$7,$B288,"Y")),0)</f>
        <v>0</v>
      </c>
    </row>
    <row r="289" customFormat="false" ht="12.8" hidden="false" customHeight="false" outlineLevel="0" collapsed="false">
      <c r="A289" s="76" t="n">
        <v>285</v>
      </c>
      <c r="B289" s="68" t="n">
        <f aca="false">EOMONTH(Input!$C$7,A289)</f>
        <v>51591</v>
      </c>
      <c r="C289" s="68"/>
      <c r="D289" s="69" t="n">
        <f aca="false">IF(AND(($B289&lt;Input!$C$28),($B289&lt;Input!$G$28)),Input!$K$32*(1+Input!$C$14/100)^(DATEDIF(Input!$C$7,$B289,"Y")),0)</f>
        <v>0</v>
      </c>
    </row>
    <row r="290" customFormat="false" ht="12.8" hidden="false" customHeight="false" outlineLevel="0" collapsed="false">
      <c r="A290" s="76" t="n">
        <v>286</v>
      </c>
      <c r="B290" s="68" t="n">
        <f aca="false">EOMONTH(Input!$C$7,A290)</f>
        <v>51621</v>
      </c>
      <c r="C290" s="68"/>
      <c r="D290" s="69" t="n">
        <f aca="false">IF(AND(($B290&lt;Input!$C$28),($B290&lt;Input!$G$28)),Input!$K$32*(1+Input!$C$14/100)^(DATEDIF(Input!$C$7,$B290,"Y")),0)</f>
        <v>0</v>
      </c>
    </row>
    <row r="291" customFormat="false" ht="12.8" hidden="false" customHeight="false" outlineLevel="0" collapsed="false">
      <c r="A291" s="76" t="n">
        <v>287</v>
      </c>
      <c r="B291" s="68" t="n">
        <f aca="false">EOMONTH(Input!$C$7,A291)</f>
        <v>51652</v>
      </c>
      <c r="C291" s="68"/>
      <c r="D291" s="69" t="n">
        <f aca="false">IF(AND(($B291&lt;Input!$C$28),($B291&lt;Input!$G$28)),Input!$K$32*(1+Input!$C$14/100)^(DATEDIF(Input!$C$7,$B291,"Y")),0)</f>
        <v>0</v>
      </c>
    </row>
    <row r="292" customFormat="false" ht="12.8" hidden="false" customHeight="false" outlineLevel="0" collapsed="false">
      <c r="A292" s="76" t="n">
        <v>288</v>
      </c>
      <c r="B292" s="68" t="n">
        <f aca="false">EOMONTH(Input!$C$7,A292)</f>
        <v>51682</v>
      </c>
      <c r="C292" s="68"/>
      <c r="D292" s="69" t="n">
        <f aca="false">IF(AND(($B292&lt;Input!$C$28),($B292&lt;Input!$G$28)),Input!$K$32*(1+Input!$C$14/100)^(DATEDIF(Input!$C$7,$B292,"Y")),0)</f>
        <v>0</v>
      </c>
    </row>
    <row r="293" customFormat="false" ht="12.8" hidden="false" customHeight="false" outlineLevel="0" collapsed="false">
      <c r="A293" s="76" t="n">
        <v>289</v>
      </c>
      <c r="B293" s="68" t="n">
        <f aca="false">EOMONTH(Input!$C$7,A293)</f>
        <v>51713</v>
      </c>
      <c r="C293" s="68"/>
      <c r="D293" s="69" t="n">
        <f aca="false">IF(AND(($B293&lt;Input!$C$28),($B293&lt;Input!$G$28)),Input!$K$32*(1+Input!$C$14/100)^(DATEDIF(Input!$C$7,$B293,"Y")),0)</f>
        <v>0</v>
      </c>
    </row>
    <row r="294" customFormat="false" ht="12.8" hidden="false" customHeight="false" outlineLevel="0" collapsed="false">
      <c r="A294" s="76" t="n">
        <v>290</v>
      </c>
      <c r="B294" s="68" t="n">
        <f aca="false">EOMONTH(Input!$C$7,A294)</f>
        <v>51744</v>
      </c>
      <c r="C294" s="68"/>
      <c r="D294" s="69" t="n">
        <f aca="false">IF(AND(($B294&lt;Input!$C$28),($B294&lt;Input!$G$28)),Input!$K$32*(1+Input!$C$14/100)^(DATEDIF(Input!$C$7,$B294,"Y")),0)</f>
        <v>0</v>
      </c>
    </row>
    <row r="295" customFormat="false" ht="12.8" hidden="false" customHeight="false" outlineLevel="0" collapsed="false">
      <c r="A295" s="76" t="n">
        <v>291</v>
      </c>
      <c r="B295" s="68" t="n">
        <f aca="false">EOMONTH(Input!$C$7,A295)</f>
        <v>51774</v>
      </c>
      <c r="C295" s="68"/>
      <c r="D295" s="69" t="n">
        <f aca="false">IF(AND(($B295&lt;Input!$C$28),($B295&lt;Input!$G$28)),Input!$K$32*(1+Input!$C$14/100)^(DATEDIF(Input!$C$7,$B295,"Y")),0)</f>
        <v>0</v>
      </c>
    </row>
    <row r="296" customFormat="false" ht="12.8" hidden="false" customHeight="false" outlineLevel="0" collapsed="false">
      <c r="A296" s="76" t="n">
        <v>292</v>
      </c>
      <c r="B296" s="68" t="n">
        <f aca="false">EOMONTH(Input!$C$7,A296)</f>
        <v>51805</v>
      </c>
      <c r="C296" s="68"/>
      <c r="D296" s="69" t="n">
        <f aca="false">IF(AND(($B296&lt;Input!$C$28),($B296&lt;Input!$G$28)),Input!$K$32*(1+Input!$C$14/100)^(DATEDIF(Input!$C$7,$B296,"Y")),0)</f>
        <v>0</v>
      </c>
    </row>
    <row r="297" customFormat="false" ht="12.8" hidden="false" customHeight="false" outlineLevel="0" collapsed="false">
      <c r="A297" s="76" t="n">
        <v>293</v>
      </c>
      <c r="B297" s="68" t="n">
        <f aca="false">EOMONTH(Input!$C$7,A297)</f>
        <v>51835</v>
      </c>
      <c r="C297" s="68"/>
      <c r="D297" s="69" t="n">
        <f aca="false">IF(AND(($B297&lt;Input!$C$28),($B297&lt;Input!$G$28)),Input!$K$32*(1+Input!$C$14/100)^(DATEDIF(Input!$C$7,$B297,"Y")),0)</f>
        <v>0</v>
      </c>
    </row>
    <row r="298" customFormat="false" ht="12.8" hidden="false" customHeight="false" outlineLevel="0" collapsed="false">
      <c r="A298" s="76" t="n">
        <v>294</v>
      </c>
      <c r="B298" s="68" t="n">
        <f aca="false">EOMONTH(Input!$C$7,A298)</f>
        <v>51866</v>
      </c>
      <c r="C298" s="68"/>
      <c r="D298" s="69" t="n">
        <f aca="false">IF(AND(($B298&lt;Input!$C$28),($B298&lt;Input!$G$28)),Input!$K$32*(1+Input!$C$14/100)^(DATEDIF(Input!$C$7,$B298,"Y")),0)</f>
        <v>0</v>
      </c>
    </row>
    <row r="299" customFormat="false" ht="12.8" hidden="false" customHeight="false" outlineLevel="0" collapsed="false">
      <c r="A299" s="76" t="n">
        <v>295</v>
      </c>
      <c r="B299" s="68" t="n">
        <f aca="false">EOMONTH(Input!$C$7,A299)</f>
        <v>51897</v>
      </c>
      <c r="C299" s="68"/>
      <c r="D299" s="69" t="n">
        <f aca="false">IF(AND(($B299&lt;Input!$C$28),($B299&lt;Input!$G$28)),Input!$K$32*(1+Input!$C$14/100)^(DATEDIF(Input!$C$7,$B299,"Y")),0)</f>
        <v>0</v>
      </c>
    </row>
    <row r="300" customFormat="false" ht="12.8" hidden="false" customHeight="false" outlineLevel="0" collapsed="false">
      <c r="A300" s="76" t="n">
        <v>296</v>
      </c>
      <c r="B300" s="68" t="n">
        <f aca="false">EOMONTH(Input!$C$7,A300)</f>
        <v>51925</v>
      </c>
      <c r="C300" s="68"/>
      <c r="D300" s="69" t="n">
        <f aca="false">IF(AND(($B300&lt;Input!$C$28),($B300&lt;Input!$G$28)),Input!$K$32*(1+Input!$C$14/100)^(DATEDIF(Input!$C$7,$B300,"Y")),0)</f>
        <v>0</v>
      </c>
    </row>
    <row r="301" customFormat="false" ht="12.8" hidden="false" customHeight="false" outlineLevel="0" collapsed="false">
      <c r="A301" s="76" t="n">
        <v>297</v>
      </c>
      <c r="B301" s="68" t="n">
        <f aca="false">EOMONTH(Input!$C$7,A301)</f>
        <v>51956</v>
      </c>
      <c r="C301" s="68"/>
      <c r="D301" s="69" t="n">
        <f aca="false">IF(AND(($B301&lt;Input!$C$28),($B301&lt;Input!$G$28)),Input!$K$32*(1+Input!$C$14/100)^(DATEDIF(Input!$C$7,$B301,"Y")),0)</f>
        <v>0</v>
      </c>
    </row>
    <row r="302" customFormat="false" ht="12.8" hidden="false" customHeight="false" outlineLevel="0" collapsed="false">
      <c r="A302" s="76" t="n">
        <v>298</v>
      </c>
      <c r="B302" s="68" t="n">
        <f aca="false">EOMONTH(Input!$C$7,A302)</f>
        <v>51986</v>
      </c>
      <c r="C302" s="68"/>
      <c r="D302" s="69" t="n">
        <f aca="false">IF(AND(($B302&lt;Input!$C$28),($B302&lt;Input!$G$28)),Input!$K$32*(1+Input!$C$14/100)^(DATEDIF(Input!$C$7,$B302,"Y")),0)</f>
        <v>0</v>
      </c>
    </row>
    <row r="303" customFormat="false" ht="12.8" hidden="false" customHeight="false" outlineLevel="0" collapsed="false">
      <c r="A303" s="76" t="n">
        <v>299</v>
      </c>
      <c r="B303" s="68" t="n">
        <f aca="false">EOMONTH(Input!$C$7,A303)</f>
        <v>52017</v>
      </c>
      <c r="C303" s="68"/>
      <c r="D303" s="69" t="n">
        <f aca="false">IF(AND(($B303&lt;Input!$C$28),($B303&lt;Input!$G$28)),Input!$K$32*(1+Input!$C$14/100)^(DATEDIF(Input!$C$7,$B303,"Y")),0)</f>
        <v>0</v>
      </c>
    </row>
    <row r="304" customFormat="false" ht="12.8" hidden="false" customHeight="false" outlineLevel="0" collapsed="false">
      <c r="A304" s="76" t="n">
        <v>300</v>
      </c>
      <c r="B304" s="68" t="n">
        <f aca="false">EOMONTH(Input!$C$7,A304)</f>
        <v>52047</v>
      </c>
      <c r="C304" s="68"/>
      <c r="D304" s="69" t="n">
        <f aca="false">IF(AND(($B304&lt;Input!$C$28),($B304&lt;Input!$G$28)),Input!$K$32*(1+Input!$C$14/100)^(DATEDIF(Input!$C$7,$B304,"Y")),0)</f>
        <v>0</v>
      </c>
    </row>
    <row r="305" customFormat="false" ht="12.8" hidden="false" customHeight="false" outlineLevel="0" collapsed="false">
      <c r="A305" s="76" t="n">
        <v>301</v>
      </c>
      <c r="B305" s="68" t="n">
        <f aca="false">EOMONTH(Input!$C$7,A305)</f>
        <v>52078</v>
      </c>
      <c r="C305" s="68"/>
      <c r="D305" s="69" t="n">
        <f aca="false">IF(AND(($B305&lt;Input!$C$28),($B305&lt;Input!$G$28)),Input!$K$32*(1+Input!$C$14/100)^(DATEDIF(Input!$C$7,$B305,"Y")),0)</f>
        <v>0</v>
      </c>
    </row>
    <row r="306" customFormat="false" ht="12.8" hidden="false" customHeight="false" outlineLevel="0" collapsed="false">
      <c r="A306" s="76" t="n">
        <v>302</v>
      </c>
      <c r="B306" s="68" t="n">
        <f aca="false">EOMONTH(Input!$C$7,A306)</f>
        <v>52109</v>
      </c>
      <c r="C306" s="68"/>
      <c r="D306" s="69" t="n">
        <f aca="false">IF(AND(($B306&lt;Input!$C$28),($B306&lt;Input!$G$28)),Input!$K$32*(1+Input!$C$14/100)^(DATEDIF(Input!$C$7,$B306,"Y")),0)</f>
        <v>0</v>
      </c>
    </row>
    <row r="307" customFormat="false" ht="12.8" hidden="false" customHeight="false" outlineLevel="0" collapsed="false">
      <c r="A307" s="76" t="n">
        <v>303</v>
      </c>
      <c r="B307" s="68" t="n">
        <f aca="false">EOMONTH(Input!$C$7,A307)</f>
        <v>52139</v>
      </c>
      <c r="C307" s="68"/>
      <c r="D307" s="69" t="n">
        <f aca="false">IF(AND(($B307&lt;Input!$C$28),($B307&lt;Input!$G$28)),Input!$K$32*(1+Input!$C$14/100)^(DATEDIF(Input!$C$7,$B307,"Y")),0)</f>
        <v>0</v>
      </c>
    </row>
    <row r="308" customFormat="false" ht="12.8" hidden="false" customHeight="false" outlineLevel="0" collapsed="false">
      <c r="A308" s="76" t="n">
        <v>304</v>
      </c>
      <c r="B308" s="68" t="n">
        <f aca="false">EOMONTH(Input!$C$7,A308)</f>
        <v>52170</v>
      </c>
      <c r="C308" s="68"/>
      <c r="D308" s="69" t="n">
        <f aca="false">IF(AND(($B308&lt;Input!$C$28),($B308&lt;Input!$G$28)),Input!$K$32*(1+Input!$C$14/100)^(DATEDIF(Input!$C$7,$B308,"Y")),0)</f>
        <v>0</v>
      </c>
    </row>
    <row r="309" customFormat="false" ht="12.8" hidden="false" customHeight="false" outlineLevel="0" collapsed="false">
      <c r="A309" s="76" t="n">
        <v>305</v>
      </c>
      <c r="B309" s="68" t="n">
        <f aca="false">EOMONTH(Input!$C$7,A309)</f>
        <v>52200</v>
      </c>
      <c r="C309" s="68"/>
      <c r="D309" s="69" t="n">
        <f aca="false">IF(AND(($B309&lt;Input!$C$28),($B309&lt;Input!$G$28)),Input!$K$32*(1+Input!$C$14/100)^(DATEDIF(Input!$C$7,$B309,"Y")),0)</f>
        <v>0</v>
      </c>
    </row>
    <row r="310" customFormat="false" ht="12.8" hidden="false" customHeight="false" outlineLevel="0" collapsed="false">
      <c r="A310" s="76" t="n">
        <v>306</v>
      </c>
      <c r="B310" s="68" t="n">
        <f aca="false">EOMONTH(Input!$C$7,A310)</f>
        <v>52231</v>
      </c>
      <c r="C310" s="68"/>
      <c r="D310" s="69" t="n">
        <f aca="false">IF(AND(($B310&lt;Input!$C$28),($B310&lt;Input!$G$28)),Input!$K$32*(1+Input!$C$14/100)^(DATEDIF(Input!$C$7,$B310,"Y")),0)</f>
        <v>0</v>
      </c>
    </row>
    <row r="311" customFormat="false" ht="12.8" hidden="false" customHeight="false" outlineLevel="0" collapsed="false">
      <c r="A311" s="76" t="n">
        <v>307</v>
      </c>
      <c r="B311" s="68" t="n">
        <f aca="false">EOMONTH(Input!$C$7,A311)</f>
        <v>52262</v>
      </c>
      <c r="C311" s="68"/>
      <c r="D311" s="69" t="n">
        <f aca="false">IF(AND(($B311&lt;Input!$C$28),($B311&lt;Input!$G$28)),Input!$K$32*(1+Input!$C$14/100)^(DATEDIF(Input!$C$7,$B311,"Y")),0)</f>
        <v>0</v>
      </c>
    </row>
    <row r="312" customFormat="false" ht="12.8" hidden="false" customHeight="false" outlineLevel="0" collapsed="false">
      <c r="A312" s="76" t="n">
        <v>308</v>
      </c>
      <c r="B312" s="68" t="n">
        <f aca="false">EOMONTH(Input!$C$7,A312)</f>
        <v>52290</v>
      </c>
      <c r="C312" s="68"/>
      <c r="D312" s="69" t="n">
        <f aca="false">IF(AND(($B312&lt;Input!$C$28),($B312&lt;Input!$G$28)),Input!$K$32*(1+Input!$C$14/100)^(DATEDIF(Input!$C$7,$B312,"Y")),0)</f>
        <v>0</v>
      </c>
    </row>
    <row r="313" customFormat="false" ht="12.8" hidden="false" customHeight="false" outlineLevel="0" collapsed="false">
      <c r="A313" s="76" t="n">
        <v>309</v>
      </c>
      <c r="B313" s="68" t="n">
        <f aca="false">EOMONTH(Input!$C$7,A313)</f>
        <v>52321</v>
      </c>
      <c r="C313" s="68"/>
      <c r="D313" s="69" t="n">
        <f aca="false">IF(AND(($B313&lt;Input!$C$28),($B313&lt;Input!$G$28)),Input!$K$32*(1+Input!$C$14/100)^(DATEDIF(Input!$C$7,$B313,"Y")),0)</f>
        <v>0</v>
      </c>
    </row>
    <row r="314" customFormat="false" ht="12.8" hidden="false" customHeight="false" outlineLevel="0" collapsed="false">
      <c r="A314" s="76" t="n">
        <v>310</v>
      </c>
      <c r="B314" s="68" t="n">
        <f aca="false">EOMONTH(Input!$C$7,A314)</f>
        <v>52351</v>
      </c>
      <c r="C314" s="68"/>
      <c r="D314" s="69" t="n">
        <f aca="false">IF(AND(($B314&lt;Input!$C$28),($B314&lt;Input!$G$28)),Input!$K$32*(1+Input!$C$14/100)^(DATEDIF(Input!$C$7,$B314,"Y")),0)</f>
        <v>0</v>
      </c>
    </row>
    <row r="315" customFormat="false" ht="12.8" hidden="false" customHeight="false" outlineLevel="0" collapsed="false">
      <c r="A315" s="76" t="n">
        <v>311</v>
      </c>
      <c r="B315" s="68" t="n">
        <f aca="false">EOMONTH(Input!$C$7,A315)</f>
        <v>52382</v>
      </c>
      <c r="C315" s="68"/>
      <c r="D315" s="69" t="n">
        <f aca="false">IF(AND(($B315&lt;Input!$C$28),($B315&lt;Input!$G$28)),Input!$K$32*(1+Input!$C$14/100)^(DATEDIF(Input!$C$7,$B315,"Y")),0)</f>
        <v>0</v>
      </c>
    </row>
    <row r="316" customFormat="false" ht="12.8" hidden="false" customHeight="false" outlineLevel="0" collapsed="false">
      <c r="A316" s="76" t="n">
        <v>312</v>
      </c>
      <c r="B316" s="68" t="n">
        <f aca="false">EOMONTH(Input!$C$7,A316)</f>
        <v>52412</v>
      </c>
      <c r="C316" s="68"/>
      <c r="D316" s="69" t="n">
        <f aca="false">IF(AND(($B316&lt;Input!$C$28),($B316&lt;Input!$G$28)),Input!$K$32*(1+Input!$C$14/100)^(DATEDIF(Input!$C$7,$B316,"Y")),0)</f>
        <v>0</v>
      </c>
    </row>
    <row r="317" customFormat="false" ht="12.8" hidden="false" customHeight="false" outlineLevel="0" collapsed="false">
      <c r="A317" s="76" t="n">
        <v>313</v>
      </c>
      <c r="B317" s="68" t="n">
        <f aca="false">EOMONTH(Input!$C$7,A317)</f>
        <v>52443</v>
      </c>
      <c r="C317" s="68"/>
      <c r="D317" s="69" t="n">
        <f aca="false">IF(AND(($B317&lt;Input!$C$28),($B317&lt;Input!$G$28)),Input!$K$32*(1+Input!$C$14/100)^(DATEDIF(Input!$C$7,$B317,"Y")),0)</f>
        <v>0</v>
      </c>
    </row>
    <row r="318" customFormat="false" ht="12.8" hidden="false" customHeight="false" outlineLevel="0" collapsed="false">
      <c r="A318" s="76" t="n">
        <v>314</v>
      </c>
      <c r="B318" s="68" t="n">
        <f aca="false">EOMONTH(Input!$C$7,A318)</f>
        <v>52474</v>
      </c>
      <c r="C318" s="68"/>
      <c r="D318" s="69" t="n">
        <f aca="false">IF(AND(($B318&lt;Input!$C$28),($B318&lt;Input!$G$28)),Input!$K$32*(1+Input!$C$14/100)^(DATEDIF(Input!$C$7,$B318,"Y")),0)</f>
        <v>0</v>
      </c>
    </row>
    <row r="319" customFormat="false" ht="12.8" hidden="false" customHeight="false" outlineLevel="0" collapsed="false">
      <c r="A319" s="76" t="n">
        <v>315</v>
      </c>
      <c r="B319" s="68" t="n">
        <f aca="false">EOMONTH(Input!$C$7,A319)</f>
        <v>52504</v>
      </c>
      <c r="C319" s="68"/>
      <c r="D319" s="69" t="n">
        <f aca="false">IF(AND(($B319&lt;Input!$C$28),($B319&lt;Input!$G$28)),Input!$K$32*(1+Input!$C$14/100)^(DATEDIF(Input!$C$7,$B319,"Y")),0)</f>
        <v>0</v>
      </c>
    </row>
    <row r="320" customFormat="false" ht="12.8" hidden="false" customHeight="false" outlineLevel="0" collapsed="false">
      <c r="A320" s="76" t="n">
        <v>316</v>
      </c>
      <c r="B320" s="68" t="n">
        <f aca="false">EOMONTH(Input!$C$7,A320)</f>
        <v>52535</v>
      </c>
      <c r="C320" s="68"/>
      <c r="D320" s="69" t="n">
        <f aca="false">IF(AND(($B320&lt;Input!$C$28),($B320&lt;Input!$G$28)),Input!$K$32*(1+Input!$C$14/100)^(DATEDIF(Input!$C$7,$B320,"Y")),0)</f>
        <v>0</v>
      </c>
    </row>
    <row r="321" customFormat="false" ht="12.8" hidden="false" customHeight="false" outlineLevel="0" collapsed="false">
      <c r="A321" s="76" t="n">
        <v>317</v>
      </c>
      <c r="B321" s="68" t="n">
        <f aca="false">EOMONTH(Input!$C$7,A321)</f>
        <v>52565</v>
      </c>
      <c r="C321" s="68"/>
      <c r="D321" s="69" t="n">
        <f aca="false">IF(AND(($B321&lt;Input!$C$28),($B321&lt;Input!$G$28)),Input!$K$32*(1+Input!$C$14/100)^(DATEDIF(Input!$C$7,$B321,"Y")),0)</f>
        <v>0</v>
      </c>
    </row>
    <row r="322" customFormat="false" ht="12.8" hidden="false" customHeight="false" outlineLevel="0" collapsed="false">
      <c r="A322" s="76" t="n">
        <v>318</v>
      </c>
      <c r="B322" s="68" t="n">
        <f aca="false">EOMONTH(Input!$C$7,A322)</f>
        <v>52596</v>
      </c>
      <c r="C322" s="68"/>
      <c r="D322" s="69" t="n">
        <f aca="false">IF(AND(($B322&lt;Input!$C$28),($B322&lt;Input!$G$28)),Input!$K$32*(1+Input!$C$14/100)^(DATEDIF(Input!$C$7,$B322,"Y")),0)</f>
        <v>0</v>
      </c>
    </row>
    <row r="323" customFormat="false" ht="12.8" hidden="false" customHeight="false" outlineLevel="0" collapsed="false">
      <c r="A323" s="76" t="n">
        <v>319</v>
      </c>
      <c r="B323" s="68" t="n">
        <f aca="false">EOMONTH(Input!$C$7,A323)</f>
        <v>52627</v>
      </c>
      <c r="C323" s="68"/>
      <c r="D323" s="69" t="n">
        <f aca="false">IF(AND(($B323&lt;Input!$C$28),($B323&lt;Input!$G$28)),Input!$K$32*(1+Input!$C$14/100)^(DATEDIF(Input!$C$7,$B323,"Y")),0)</f>
        <v>0</v>
      </c>
    </row>
    <row r="324" customFormat="false" ht="12.8" hidden="false" customHeight="false" outlineLevel="0" collapsed="false">
      <c r="A324" s="76" t="n">
        <v>320</v>
      </c>
      <c r="B324" s="68" t="n">
        <f aca="false">EOMONTH(Input!$C$7,A324)</f>
        <v>52656</v>
      </c>
      <c r="C324" s="68"/>
      <c r="D324" s="69" t="n">
        <f aca="false">IF(AND(($B324&lt;Input!$C$28),($B324&lt;Input!$G$28)),Input!$K$32*(1+Input!$C$14/100)^(DATEDIF(Input!$C$7,$B324,"Y")),0)</f>
        <v>0</v>
      </c>
    </row>
    <row r="325" customFormat="false" ht="12.8" hidden="false" customHeight="false" outlineLevel="0" collapsed="false">
      <c r="A325" s="76" t="n">
        <v>321</v>
      </c>
      <c r="B325" s="68" t="n">
        <f aca="false">EOMONTH(Input!$C$7,A325)</f>
        <v>52687</v>
      </c>
      <c r="C325" s="68"/>
      <c r="D325" s="69" t="n">
        <f aca="false">IF(AND(($B325&lt;Input!$C$28),($B325&lt;Input!$G$28)),Input!$K$32*(1+Input!$C$14/100)^(DATEDIF(Input!$C$7,$B325,"Y")),0)</f>
        <v>0</v>
      </c>
    </row>
    <row r="326" customFormat="false" ht="12.8" hidden="false" customHeight="false" outlineLevel="0" collapsed="false">
      <c r="A326" s="76" t="n">
        <v>322</v>
      </c>
      <c r="B326" s="68" t="n">
        <f aca="false">EOMONTH(Input!$C$7,A326)</f>
        <v>52717</v>
      </c>
      <c r="C326" s="68"/>
      <c r="D326" s="69" t="n">
        <f aca="false">IF(AND(($B326&lt;Input!$C$28),($B326&lt;Input!$G$28)),Input!$K$32*(1+Input!$C$14/100)^(DATEDIF(Input!$C$7,$B326,"Y")),0)</f>
        <v>0</v>
      </c>
    </row>
    <row r="327" customFormat="false" ht="12.8" hidden="false" customHeight="false" outlineLevel="0" collapsed="false">
      <c r="A327" s="76" t="n">
        <v>323</v>
      </c>
      <c r="B327" s="68" t="n">
        <f aca="false">EOMONTH(Input!$C$7,A327)</f>
        <v>52748</v>
      </c>
      <c r="C327" s="68"/>
      <c r="D327" s="69" t="n">
        <f aca="false">IF(AND(($B327&lt;Input!$C$28),($B327&lt;Input!$G$28)),Input!$K$32*(1+Input!$C$14/100)^(DATEDIF(Input!$C$7,$B327,"Y")),0)</f>
        <v>0</v>
      </c>
    </row>
    <row r="328" customFormat="false" ht="12.8" hidden="false" customHeight="false" outlineLevel="0" collapsed="false">
      <c r="A328" s="76" t="n">
        <v>324</v>
      </c>
      <c r="B328" s="68" t="n">
        <f aca="false">EOMONTH(Input!$C$7,A328)</f>
        <v>52778</v>
      </c>
      <c r="C328" s="68"/>
      <c r="D328" s="69" t="n">
        <f aca="false">IF(AND(($B328&lt;Input!$C$28),($B328&lt;Input!$G$28)),Input!$K$32*(1+Input!$C$14/100)^(DATEDIF(Input!$C$7,$B328,"Y")),0)</f>
        <v>0</v>
      </c>
    </row>
    <row r="329" customFormat="false" ht="12.8" hidden="false" customHeight="false" outlineLevel="0" collapsed="false">
      <c r="A329" s="76" t="n">
        <v>325</v>
      </c>
      <c r="B329" s="68" t="n">
        <f aca="false">EOMONTH(Input!$C$7,A329)</f>
        <v>52809</v>
      </c>
      <c r="C329" s="68"/>
      <c r="D329" s="69" t="n">
        <f aca="false">IF(AND(($B329&lt;Input!$C$28),($B329&lt;Input!$G$28)),Input!$K$32*(1+Input!$C$14/100)^(DATEDIF(Input!$C$7,$B329,"Y")),0)</f>
        <v>0</v>
      </c>
    </row>
    <row r="330" customFormat="false" ht="12.8" hidden="false" customHeight="false" outlineLevel="0" collapsed="false">
      <c r="A330" s="76" t="n">
        <v>326</v>
      </c>
      <c r="B330" s="68" t="n">
        <f aca="false">EOMONTH(Input!$C$7,A330)</f>
        <v>52840</v>
      </c>
      <c r="C330" s="68"/>
      <c r="D330" s="69" t="n">
        <f aca="false">IF(AND(($B330&lt;Input!$C$28),($B330&lt;Input!$G$28)),Input!$K$32*(1+Input!$C$14/100)^(DATEDIF(Input!$C$7,$B330,"Y")),0)</f>
        <v>0</v>
      </c>
    </row>
    <row r="331" customFormat="false" ht="12.8" hidden="false" customHeight="false" outlineLevel="0" collapsed="false">
      <c r="A331" s="76" t="n">
        <v>327</v>
      </c>
      <c r="B331" s="68" t="n">
        <f aca="false">EOMONTH(Input!$C$7,A331)</f>
        <v>52870</v>
      </c>
      <c r="C331" s="68"/>
      <c r="D331" s="69" t="n">
        <f aca="false">IF(AND(($B331&lt;Input!$C$28),($B331&lt;Input!$G$28)),Input!$K$32*(1+Input!$C$14/100)^(DATEDIF(Input!$C$7,$B331,"Y")),0)</f>
        <v>0</v>
      </c>
    </row>
    <row r="332" customFormat="false" ht="12.8" hidden="false" customHeight="false" outlineLevel="0" collapsed="false">
      <c r="A332" s="76" t="n">
        <v>328</v>
      </c>
      <c r="B332" s="68" t="n">
        <f aca="false">EOMONTH(Input!$C$7,A332)</f>
        <v>52901</v>
      </c>
      <c r="C332" s="68"/>
      <c r="D332" s="69" t="n">
        <f aca="false">IF(AND(($B332&lt;Input!$C$28),($B332&lt;Input!$G$28)),Input!$K$32*(1+Input!$C$14/100)^(DATEDIF(Input!$C$7,$B332,"Y")),0)</f>
        <v>0</v>
      </c>
    </row>
    <row r="333" customFormat="false" ht="12.8" hidden="false" customHeight="false" outlineLevel="0" collapsed="false">
      <c r="A333" s="76" t="n">
        <v>329</v>
      </c>
      <c r="B333" s="68" t="n">
        <f aca="false">EOMONTH(Input!$C$7,A333)</f>
        <v>52931</v>
      </c>
      <c r="C333" s="68"/>
      <c r="D333" s="69" t="n">
        <f aca="false">IF(AND(($B333&lt;Input!$C$28),($B333&lt;Input!$G$28)),Input!$K$32*(1+Input!$C$14/100)^(DATEDIF(Input!$C$7,$B333,"Y")),0)</f>
        <v>0</v>
      </c>
    </row>
    <row r="334" customFormat="false" ht="12.8" hidden="false" customHeight="false" outlineLevel="0" collapsed="false">
      <c r="A334" s="76" t="n">
        <v>330</v>
      </c>
      <c r="B334" s="68" t="n">
        <f aca="false">EOMONTH(Input!$C$7,A334)</f>
        <v>52962</v>
      </c>
      <c r="C334" s="68"/>
      <c r="D334" s="69" t="n">
        <f aca="false">IF(AND(($B334&lt;Input!$C$28),($B334&lt;Input!$G$28)),Input!$K$32*(1+Input!$C$14/100)^(DATEDIF(Input!$C$7,$B334,"Y")),0)</f>
        <v>0</v>
      </c>
    </row>
    <row r="335" customFormat="false" ht="12.8" hidden="false" customHeight="false" outlineLevel="0" collapsed="false">
      <c r="A335" s="76" t="n">
        <v>331</v>
      </c>
      <c r="B335" s="68" t="n">
        <f aca="false">EOMONTH(Input!$C$7,A335)</f>
        <v>52993</v>
      </c>
      <c r="C335" s="68"/>
      <c r="D335" s="69" t="n">
        <f aca="false">IF(AND(($B335&lt;Input!$C$28),($B335&lt;Input!$G$28)),Input!$K$32*(1+Input!$C$14/100)^(DATEDIF(Input!$C$7,$B335,"Y")),0)</f>
        <v>0</v>
      </c>
    </row>
    <row r="336" customFormat="false" ht="12.8" hidden="false" customHeight="false" outlineLevel="0" collapsed="false">
      <c r="A336" s="76" t="n">
        <v>332</v>
      </c>
      <c r="B336" s="68" t="n">
        <f aca="false">EOMONTH(Input!$C$7,A336)</f>
        <v>53021</v>
      </c>
      <c r="C336" s="68"/>
      <c r="D336" s="69" t="n">
        <f aca="false">IF(AND(($B336&lt;Input!$C$28),($B336&lt;Input!$G$28)),Input!$K$32*(1+Input!$C$14/100)^(DATEDIF(Input!$C$7,$B336,"Y")),0)</f>
        <v>0</v>
      </c>
    </row>
    <row r="337" customFormat="false" ht="12.8" hidden="false" customHeight="false" outlineLevel="0" collapsed="false">
      <c r="A337" s="76" t="n">
        <v>333</v>
      </c>
      <c r="B337" s="68" t="n">
        <f aca="false">EOMONTH(Input!$C$7,A337)</f>
        <v>53052</v>
      </c>
      <c r="C337" s="68"/>
      <c r="D337" s="69" t="n">
        <f aca="false">IF(AND(($B337&lt;Input!$C$28),($B337&lt;Input!$G$28)),Input!$K$32*(1+Input!$C$14/100)^(DATEDIF(Input!$C$7,$B337,"Y")),0)</f>
        <v>0</v>
      </c>
    </row>
    <row r="338" customFormat="false" ht="12.8" hidden="false" customHeight="false" outlineLevel="0" collapsed="false">
      <c r="A338" s="76" t="n">
        <v>334</v>
      </c>
      <c r="B338" s="68" t="n">
        <f aca="false">EOMONTH(Input!$C$7,A338)</f>
        <v>53082</v>
      </c>
      <c r="C338" s="68"/>
      <c r="D338" s="69" t="n">
        <f aca="false">IF(AND(($B338&lt;Input!$C$28),($B338&lt;Input!$G$28)),Input!$K$32*(1+Input!$C$14/100)^(DATEDIF(Input!$C$7,$B338,"Y")),0)</f>
        <v>0</v>
      </c>
    </row>
    <row r="339" customFormat="false" ht="12.8" hidden="false" customHeight="false" outlineLevel="0" collapsed="false">
      <c r="A339" s="76" t="n">
        <v>335</v>
      </c>
      <c r="B339" s="68" t="n">
        <f aca="false">EOMONTH(Input!$C$7,A339)</f>
        <v>53113</v>
      </c>
      <c r="C339" s="68"/>
      <c r="D339" s="69" t="n">
        <f aca="false">IF(AND(($B339&lt;Input!$C$28),($B339&lt;Input!$G$28)),Input!$K$32*(1+Input!$C$14/100)^(DATEDIF(Input!$C$7,$B339,"Y")),0)</f>
        <v>0</v>
      </c>
    </row>
    <row r="340" customFormat="false" ht="12.8" hidden="false" customHeight="false" outlineLevel="0" collapsed="false">
      <c r="A340" s="76" t="n">
        <v>336</v>
      </c>
      <c r="B340" s="68" t="n">
        <f aca="false">EOMONTH(Input!$C$7,A340)</f>
        <v>53143</v>
      </c>
      <c r="C340" s="68"/>
      <c r="D340" s="69" t="n">
        <f aca="false">IF(AND(($B340&lt;Input!$C$28),($B340&lt;Input!$G$28)),Input!$K$32*(1+Input!$C$14/100)^(DATEDIF(Input!$C$7,$B340,"Y")),0)</f>
        <v>0</v>
      </c>
    </row>
    <row r="341" customFormat="false" ht="12.8" hidden="false" customHeight="false" outlineLevel="0" collapsed="false">
      <c r="A341" s="76" t="n">
        <v>337</v>
      </c>
      <c r="B341" s="68" t="n">
        <f aca="false">EOMONTH(Input!$C$7,A341)</f>
        <v>53174</v>
      </c>
      <c r="C341" s="68"/>
      <c r="D341" s="69" t="n">
        <f aca="false">IF(AND(($B341&lt;Input!$C$28),($B341&lt;Input!$G$28)),Input!$K$32*(1+Input!$C$14/100)^(DATEDIF(Input!$C$7,$B341,"Y")),0)</f>
        <v>0</v>
      </c>
    </row>
    <row r="342" customFormat="false" ht="12.8" hidden="false" customHeight="false" outlineLevel="0" collapsed="false">
      <c r="A342" s="76" t="n">
        <v>338</v>
      </c>
      <c r="B342" s="68" t="n">
        <f aca="false">EOMONTH(Input!$C$7,A342)</f>
        <v>53205</v>
      </c>
      <c r="C342" s="68"/>
      <c r="D342" s="69" t="n">
        <f aca="false">IF(AND(($B342&lt;Input!$C$28),($B342&lt;Input!$G$28)),Input!$K$32*(1+Input!$C$14/100)^(DATEDIF(Input!$C$7,$B342,"Y")),0)</f>
        <v>0</v>
      </c>
    </row>
    <row r="343" customFormat="false" ht="12.8" hidden="false" customHeight="false" outlineLevel="0" collapsed="false">
      <c r="A343" s="76" t="n">
        <v>339</v>
      </c>
      <c r="B343" s="68" t="n">
        <f aca="false">EOMONTH(Input!$C$7,A343)</f>
        <v>53235</v>
      </c>
      <c r="C343" s="68"/>
      <c r="D343" s="69" t="n">
        <f aca="false">IF(AND(($B343&lt;Input!$C$28),($B343&lt;Input!$G$28)),Input!$K$32*(1+Input!$C$14/100)^(DATEDIF(Input!$C$7,$B343,"Y")),0)</f>
        <v>0</v>
      </c>
    </row>
    <row r="344" customFormat="false" ht="12.8" hidden="false" customHeight="false" outlineLevel="0" collapsed="false">
      <c r="A344" s="76" t="n">
        <v>340</v>
      </c>
      <c r="B344" s="68" t="n">
        <f aca="false">EOMONTH(Input!$C$7,A344)</f>
        <v>53266</v>
      </c>
      <c r="C344" s="68"/>
      <c r="D344" s="69" t="n">
        <f aca="false">IF(AND(($B344&lt;Input!$C$28),($B344&lt;Input!$G$28)),Input!$K$32*(1+Input!$C$14/100)^(DATEDIF(Input!$C$7,$B344,"Y")),0)</f>
        <v>0</v>
      </c>
    </row>
    <row r="345" customFormat="false" ht="12.8" hidden="false" customHeight="false" outlineLevel="0" collapsed="false">
      <c r="A345" s="76" t="n">
        <v>341</v>
      </c>
      <c r="B345" s="68" t="n">
        <f aca="false">EOMONTH(Input!$C$7,A345)</f>
        <v>53296</v>
      </c>
      <c r="C345" s="68"/>
      <c r="D345" s="69" t="n">
        <f aca="false">IF(AND(($B345&lt;Input!$C$28),($B345&lt;Input!$G$28)),Input!$K$32*(1+Input!$C$14/100)^(DATEDIF(Input!$C$7,$B345,"Y")),0)</f>
        <v>0</v>
      </c>
    </row>
    <row r="346" customFormat="false" ht="12.8" hidden="false" customHeight="false" outlineLevel="0" collapsed="false">
      <c r="A346" s="76" t="n">
        <v>342</v>
      </c>
      <c r="B346" s="68" t="n">
        <f aca="false">EOMONTH(Input!$C$7,A346)</f>
        <v>53327</v>
      </c>
      <c r="C346" s="68"/>
      <c r="D346" s="69" t="n">
        <f aca="false">IF(AND(($B346&lt;Input!$C$28),($B346&lt;Input!$G$28)),Input!$K$32*(1+Input!$C$14/100)^(DATEDIF(Input!$C$7,$B346,"Y")),0)</f>
        <v>0</v>
      </c>
    </row>
    <row r="347" customFormat="false" ht="12.8" hidden="false" customHeight="false" outlineLevel="0" collapsed="false">
      <c r="A347" s="76" t="n">
        <v>343</v>
      </c>
      <c r="B347" s="68" t="n">
        <f aca="false">EOMONTH(Input!$C$7,A347)</f>
        <v>53358</v>
      </c>
      <c r="C347" s="68"/>
      <c r="D347" s="69" t="n">
        <f aca="false">IF(AND(($B347&lt;Input!$C$28),($B347&lt;Input!$G$28)),Input!$K$32*(1+Input!$C$14/100)^(DATEDIF(Input!$C$7,$B347,"Y")),0)</f>
        <v>0</v>
      </c>
    </row>
    <row r="348" customFormat="false" ht="12.8" hidden="false" customHeight="false" outlineLevel="0" collapsed="false">
      <c r="A348" s="76" t="n">
        <v>344</v>
      </c>
      <c r="B348" s="68" t="n">
        <f aca="false">EOMONTH(Input!$C$7,A348)</f>
        <v>53386</v>
      </c>
      <c r="C348" s="68"/>
      <c r="D348" s="69" t="n">
        <f aca="false">IF(AND(($B348&lt;Input!$C$28),($B348&lt;Input!$G$28)),Input!$K$32*(1+Input!$C$14/100)^(DATEDIF(Input!$C$7,$B348,"Y")),0)</f>
        <v>0</v>
      </c>
    </row>
    <row r="349" customFormat="false" ht="12.8" hidden="false" customHeight="false" outlineLevel="0" collapsed="false">
      <c r="A349" s="76" t="n">
        <v>345</v>
      </c>
      <c r="B349" s="68" t="n">
        <f aca="false">EOMONTH(Input!$C$7,A349)</f>
        <v>53417</v>
      </c>
      <c r="C349" s="68"/>
      <c r="D349" s="69" t="n">
        <f aca="false">IF(AND(($B349&lt;Input!$C$28),($B349&lt;Input!$G$28)),Input!$K$32*(1+Input!$C$14/100)^(DATEDIF(Input!$C$7,$B349,"Y")),0)</f>
        <v>0</v>
      </c>
    </row>
    <row r="350" customFormat="false" ht="12.8" hidden="false" customHeight="false" outlineLevel="0" collapsed="false">
      <c r="A350" s="76" t="n">
        <v>346</v>
      </c>
      <c r="B350" s="68" t="n">
        <f aca="false">EOMONTH(Input!$C$7,A350)</f>
        <v>53447</v>
      </c>
      <c r="C350" s="68"/>
      <c r="D350" s="69" t="n">
        <f aca="false">IF(AND(($B350&lt;Input!$C$28),($B350&lt;Input!$G$28)),Input!$K$32*(1+Input!$C$14/100)^(DATEDIF(Input!$C$7,$B350,"Y")),0)</f>
        <v>0</v>
      </c>
    </row>
    <row r="351" customFormat="false" ht="12.8" hidden="false" customHeight="false" outlineLevel="0" collapsed="false">
      <c r="A351" s="76" t="n">
        <v>347</v>
      </c>
      <c r="B351" s="68" t="n">
        <f aca="false">EOMONTH(Input!$C$7,A351)</f>
        <v>53478</v>
      </c>
      <c r="C351" s="68"/>
      <c r="D351" s="69" t="n">
        <f aca="false">IF(AND(($B351&lt;Input!$C$28),($B351&lt;Input!$G$28)),Input!$K$32*(1+Input!$C$14/100)^(DATEDIF(Input!$C$7,$B351,"Y")),0)</f>
        <v>0</v>
      </c>
    </row>
    <row r="352" customFormat="false" ht="12.8" hidden="false" customHeight="false" outlineLevel="0" collapsed="false">
      <c r="A352" s="76" t="n">
        <v>348</v>
      </c>
      <c r="B352" s="68" t="n">
        <f aca="false">EOMONTH(Input!$C$7,A352)</f>
        <v>53508</v>
      </c>
      <c r="C352" s="68"/>
      <c r="D352" s="69" t="n">
        <f aca="false">IF(AND(($B352&lt;Input!$C$28),($B352&lt;Input!$G$28)),Input!$K$32*(1+Input!$C$14/100)^(DATEDIF(Input!$C$7,$B352,"Y")),0)</f>
        <v>0</v>
      </c>
    </row>
    <row r="353" customFormat="false" ht="12.8" hidden="false" customHeight="false" outlineLevel="0" collapsed="false">
      <c r="A353" s="76" t="n">
        <v>349</v>
      </c>
      <c r="B353" s="68" t="n">
        <f aca="false">EOMONTH(Input!$C$7,A353)</f>
        <v>53539</v>
      </c>
      <c r="C353" s="68"/>
      <c r="D353" s="69" t="n">
        <f aca="false">IF(AND(($B353&lt;Input!$C$28),($B353&lt;Input!$G$28)),Input!$K$32*(1+Input!$C$14/100)^(DATEDIF(Input!$C$7,$B353,"Y")),0)</f>
        <v>0</v>
      </c>
    </row>
    <row r="354" customFormat="false" ht="12.8" hidden="false" customHeight="false" outlineLevel="0" collapsed="false">
      <c r="A354" s="76" t="n">
        <v>350</v>
      </c>
      <c r="B354" s="68" t="n">
        <f aca="false">EOMONTH(Input!$C$7,A354)</f>
        <v>53570</v>
      </c>
      <c r="C354" s="68"/>
      <c r="D354" s="69" t="n">
        <f aca="false">IF(AND(($B354&lt;Input!$C$28),($B354&lt;Input!$G$28)),Input!$K$32*(1+Input!$C$14/100)^(DATEDIF(Input!$C$7,$B354,"Y")),0)</f>
        <v>0</v>
      </c>
    </row>
    <row r="355" customFormat="false" ht="12.8" hidden="false" customHeight="false" outlineLevel="0" collapsed="false">
      <c r="A355" s="76" t="n">
        <v>351</v>
      </c>
      <c r="B355" s="68" t="n">
        <f aca="false">EOMONTH(Input!$C$7,A355)</f>
        <v>53600</v>
      </c>
      <c r="C355" s="68"/>
      <c r="D355" s="69" t="n">
        <f aca="false">IF(AND(($B355&lt;Input!$C$28),($B355&lt;Input!$G$28)),Input!$K$32*(1+Input!$C$14/100)^(DATEDIF(Input!$C$7,$B355,"Y")),0)</f>
        <v>0</v>
      </c>
    </row>
    <row r="356" customFormat="false" ht="12.8" hidden="false" customHeight="false" outlineLevel="0" collapsed="false">
      <c r="A356" s="76" t="n">
        <v>352</v>
      </c>
      <c r="B356" s="68" t="n">
        <f aca="false">EOMONTH(Input!$C$7,A356)</f>
        <v>53631</v>
      </c>
      <c r="C356" s="68"/>
      <c r="D356" s="69" t="n">
        <f aca="false">IF(AND(($B356&lt;Input!$C$28),($B356&lt;Input!$G$28)),Input!$K$32*(1+Input!$C$14/100)^(DATEDIF(Input!$C$7,$B356,"Y")),0)</f>
        <v>0</v>
      </c>
    </row>
    <row r="357" customFormat="false" ht="12.8" hidden="false" customHeight="false" outlineLevel="0" collapsed="false">
      <c r="A357" s="76" t="n">
        <v>353</v>
      </c>
      <c r="B357" s="68" t="n">
        <f aca="false">EOMONTH(Input!$C$7,A357)</f>
        <v>53661</v>
      </c>
      <c r="C357" s="68"/>
      <c r="D357" s="69" t="n">
        <f aca="false">IF(AND(($B357&lt;Input!$C$28),($B357&lt;Input!$G$28)),Input!$K$32*(1+Input!$C$14/100)^(DATEDIF(Input!$C$7,$B357,"Y")),0)</f>
        <v>0</v>
      </c>
    </row>
    <row r="358" customFormat="false" ht="12.8" hidden="false" customHeight="false" outlineLevel="0" collapsed="false">
      <c r="A358" s="76" t="n">
        <v>354</v>
      </c>
      <c r="B358" s="68" t="n">
        <f aca="false">EOMONTH(Input!$C$7,A358)</f>
        <v>53692</v>
      </c>
      <c r="C358" s="68"/>
      <c r="D358" s="69" t="n">
        <f aca="false">IF(AND(($B358&lt;Input!$C$28),($B358&lt;Input!$G$28)),Input!$K$32*(1+Input!$C$14/100)^(DATEDIF(Input!$C$7,$B358,"Y")),0)</f>
        <v>0</v>
      </c>
    </row>
    <row r="359" customFormat="false" ht="12.8" hidden="false" customHeight="false" outlineLevel="0" collapsed="false">
      <c r="A359" s="76" t="n">
        <v>355</v>
      </c>
      <c r="B359" s="68" t="n">
        <f aca="false">EOMONTH(Input!$C$7,A359)</f>
        <v>53723</v>
      </c>
      <c r="C359" s="68"/>
      <c r="D359" s="69" t="n">
        <f aca="false">IF(AND(($B359&lt;Input!$C$28),($B359&lt;Input!$G$28)),Input!$K$32*(1+Input!$C$14/100)^(DATEDIF(Input!$C$7,$B359,"Y")),0)</f>
        <v>0</v>
      </c>
    </row>
    <row r="360" customFormat="false" ht="12.8" hidden="false" customHeight="false" outlineLevel="0" collapsed="false">
      <c r="A360" s="76" t="n">
        <v>356</v>
      </c>
      <c r="B360" s="68" t="n">
        <f aca="false">EOMONTH(Input!$C$7,A360)</f>
        <v>53751</v>
      </c>
      <c r="C360" s="68"/>
      <c r="D360" s="69" t="n">
        <f aca="false">IF(AND(($B360&lt;Input!$C$28),($B360&lt;Input!$G$28)),Input!$K$32*(1+Input!$C$14/100)^(DATEDIF(Input!$C$7,$B360,"Y")),0)</f>
        <v>0</v>
      </c>
    </row>
    <row r="361" customFormat="false" ht="12.8" hidden="false" customHeight="false" outlineLevel="0" collapsed="false">
      <c r="A361" s="76" t="n">
        <v>357</v>
      </c>
      <c r="B361" s="68" t="n">
        <f aca="false">EOMONTH(Input!$C$7,A361)</f>
        <v>53782</v>
      </c>
      <c r="C361" s="68"/>
      <c r="D361" s="69" t="n">
        <f aca="false">IF(AND(($B361&lt;Input!$C$28),($B361&lt;Input!$G$28)),Input!$K$32*(1+Input!$C$14/100)^(DATEDIF(Input!$C$7,$B361,"Y")),0)</f>
        <v>0</v>
      </c>
    </row>
    <row r="362" customFormat="false" ht="12.8" hidden="false" customHeight="false" outlineLevel="0" collapsed="false">
      <c r="A362" s="76" t="n">
        <v>358</v>
      </c>
      <c r="B362" s="68" t="n">
        <f aca="false">EOMONTH(Input!$C$7,A362)</f>
        <v>53812</v>
      </c>
      <c r="C362" s="68"/>
      <c r="D362" s="69" t="n">
        <f aca="false">IF(AND(($B362&lt;Input!$C$28),($B362&lt;Input!$G$28)),Input!$K$32*(1+Input!$C$14/100)^(DATEDIF(Input!$C$7,$B362,"Y")),0)</f>
        <v>0</v>
      </c>
    </row>
    <row r="363" customFormat="false" ht="12.8" hidden="false" customHeight="false" outlineLevel="0" collapsed="false">
      <c r="A363" s="76" t="n">
        <v>359</v>
      </c>
      <c r="B363" s="68" t="n">
        <f aca="false">EOMONTH(Input!$C$7,A363)</f>
        <v>53843</v>
      </c>
      <c r="C363" s="68"/>
      <c r="D363" s="69" t="n">
        <f aca="false">IF(AND(($B363&lt;Input!$C$28),($B363&lt;Input!$G$28)),Input!$K$32*(1+Input!$C$14/100)^(DATEDIF(Input!$C$7,$B363,"Y")),0)</f>
        <v>0</v>
      </c>
    </row>
    <row r="364" customFormat="false" ht="12.8" hidden="false" customHeight="false" outlineLevel="0" collapsed="false">
      <c r="A364" s="67" t="n">
        <v>360</v>
      </c>
      <c r="B364" s="68" t="n">
        <f aca="false">EOMONTH(Input!$C$7,A364)</f>
        <v>53873</v>
      </c>
      <c r="C364" s="68"/>
      <c r="D364" s="69" t="n">
        <f aca="false">IF(AND(($B364&lt;Input!$C$28),($B364&lt;Input!$G$28)),Input!$K$32*(1+Input!$C$14/100)^(DATEDIF(Input!$C$7,$B364,"Y")),0)</f>
        <v>0</v>
      </c>
    </row>
    <row r="365" customFormat="false" ht="12.8" hidden="false" customHeight="false" outlineLevel="0" collapsed="false">
      <c r="A365" s="67" t="n">
        <v>361</v>
      </c>
      <c r="B365" s="68" t="n">
        <f aca="false">EOMONTH(Input!$C$7,A365)</f>
        <v>53904</v>
      </c>
      <c r="C365" s="68"/>
      <c r="D365" s="69" t="n">
        <f aca="false">IF(AND(($B365&lt;Input!$C$28),($B365&lt;Input!$G$28)),Input!$K$32*(1+Input!$C$14/100)^(DATEDIF(Input!$C$7,$B365,"Y")),0)</f>
        <v>0</v>
      </c>
    </row>
    <row r="366" customFormat="false" ht="12.8" hidden="false" customHeight="false" outlineLevel="0" collapsed="false">
      <c r="A366" s="67" t="n">
        <v>362</v>
      </c>
      <c r="B366" s="68" t="n">
        <f aca="false">EOMONTH(Input!$C$7,A366)</f>
        <v>53935</v>
      </c>
      <c r="C366" s="68"/>
      <c r="D366" s="69" t="n">
        <f aca="false">IF(AND(($B366&lt;Input!$C$28),($B366&lt;Input!$G$28)),Input!$K$32*(1+Input!$C$14/100)^(DATEDIF(Input!$C$7,$B366,"Y")),0)</f>
        <v>0</v>
      </c>
    </row>
    <row r="367" customFormat="false" ht="12.8" hidden="false" customHeight="false" outlineLevel="0" collapsed="false">
      <c r="A367" s="67" t="n">
        <v>363</v>
      </c>
      <c r="B367" s="68" t="n">
        <f aca="false">EOMONTH(Input!$C$7,A367)</f>
        <v>53965</v>
      </c>
      <c r="C367" s="68"/>
      <c r="D367" s="69" t="n">
        <f aca="false">IF(AND(($B367&lt;Input!$C$28),($B367&lt;Input!$G$28)),Input!$K$32*(1+Input!$C$14/100)^(DATEDIF(Input!$C$7,$B367,"Y")),0)</f>
        <v>0</v>
      </c>
    </row>
    <row r="368" customFormat="false" ht="12.8" hidden="false" customHeight="false" outlineLevel="0" collapsed="false">
      <c r="A368" s="67" t="n">
        <v>364</v>
      </c>
      <c r="B368" s="68" t="n">
        <f aca="false">EOMONTH(Input!$C$7,A368)</f>
        <v>53996</v>
      </c>
      <c r="C368" s="68"/>
      <c r="D368" s="69" t="n">
        <f aca="false">IF(AND(($B368&lt;Input!$C$28),($B368&lt;Input!$G$28)),Input!$K$32*(1+Input!$C$14/100)^(DATEDIF(Input!$C$7,$B368,"Y")),0)</f>
        <v>0</v>
      </c>
    </row>
    <row r="369" customFormat="false" ht="12.8" hidden="false" customHeight="false" outlineLevel="0" collapsed="false">
      <c r="A369" s="67" t="n">
        <v>365</v>
      </c>
      <c r="B369" s="68" t="n">
        <f aca="false">EOMONTH(Input!$C$7,A369)</f>
        <v>54026</v>
      </c>
      <c r="C369" s="68"/>
      <c r="D369" s="69" t="n">
        <f aca="false">IF(AND(($B369&lt;Input!$C$28),($B369&lt;Input!$G$28)),Input!$K$32*(1+Input!$C$14/100)^(DATEDIF(Input!$C$7,$B369,"Y")),0)</f>
        <v>0</v>
      </c>
    </row>
    <row r="370" customFormat="false" ht="12.8" hidden="false" customHeight="false" outlineLevel="0" collapsed="false">
      <c r="A370" s="67" t="n">
        <v>366</v>
      </c>
      <c r="B370" s="68" t="n">
        <f aca="false">EOMONTH(Input!$C$7,A370)</f>
        <v>54057</v>
      </c>
      <c r="C370" s="68"/>
      <c r="D370" s="69" t="n">
        <f aca="false">IF(AND(($B370&lt;Input!$C$28),($B370&lt;Input!$G$28)),Input!$K$32*(1+Input!$C$14/100)^(DATEDIF(Input!$C$7,$B370,"Y")),0)</f>
        <v>0</v>
      </c>
    </row>
    <row r="371" customFormat="false" ht="12.8" hidden="false" customHeight="false" outlineLevel="0" collapsed="false">
      <c r="A371" s="67" t="n">
        <v>367</v>
      </c>
      <c r="B371" s="68" t="n">
        <f aca="false">EOMONTH(Input!$C$7,A371)</f>
        <v>54088</v>
      </c>
      <c r="C371" s="68"/>
      <c r="D371" s="69" t="n">
        <f aca="false">IF(AND(($B371&lt;Input!$C$28),($B371&lt;Input!$G$28)),Input!$K$32*(1+Input!$C$14/100)^(DATEDIF(Input!$C$7,$B371,"Y")),0)</f>
        <v>0</v>
      </c>
    </row>
    <row r="372" customFormat="false" ht="12.8" hidden="false" customHeight="false" outlineLevel="0" collapsed="false">
      <c r="A372" s="67" t="n">
        <v>368</v>
      </c>
      <c r="B372" s="68" t="n">
        <f aca="false">EOMONTH(Input!$C$7,A372)</f>
        <v>54117</v>
      </c>
      <c r="C372" s="68"/>
      <c r="D372" s="69" t="n">
        <f aca="false">IF(AND(($B372&lt;Input!$C$28),($B372&lt;Input!$G$28)),Input!$K$32*(1+Input!$C$14/100)^(DATEDIF(Input!$C$7,$B372,"Y")),0)</f>
        <v>0</v>
      </c>
    </row>
    <row r="373" customFormat="false" ht="12.8" hidden="false" customHeight="false" outlineLevel="0" collapsed="false">
      <c r="A373" s="67" t="n">
        <v>369</v>
      </c>
      <c r="B373" s="68" t="n">
        <f aca="false">EOMONTH(Input!$C$7,A373)</f>
        <v>54148</v>
      </c>
      <c r="C373" s="68"/>
      <c r="D373" s="69" t="n">
        <f aca="false">IF(AND(($B373&lt;Input!$C$28),($B373&lt;Input!$G$28)),Input!$K$32*(1+Input!$C$14/100)^(DATEDIF(Input!$C$7,$B373,"Y")),0)</f>
        <v>0</v>
      </c>
    </row>
    <row r="374" customFormat="false" ht="12.8" hidden="false" customHeight="false" outlineLevel="0" collapsed="false">
      <c r="A374" s="67" t="n">
        <v>370</v>
      </c>
      <c r="B374" s="68" t="n">
        <f aca="false">EOMONTH(Input!$C$7,A374)</f>
        <v>54178</v>
      </c>
      <c r="C374" s="68"/>
      <c r="D374" s="69" t="n">
        <f aca="false">IF(AND(($B374&lt;Input!$C$28),($B374&lt;Input!$G$28)),Input!$K$32*(1+Input!$C$14/100)^(DATEDIF(Input!$C$7,$B374,"Y")),0)</f>
        <v>0</v>
      </c>
    </row>
    <row r="375" customFormat="false" ht="12.8" hidden="false" customHeight="false" outlineLevel="0" collapsed="false">
      <c r="A375" s="67" t="n">
        <v>371</v>
      </c>
      <c r="B375" s="68" t="n">
        <f aca="false">EOMONTH(Input!$C$7,A375)</f>
        <v>54209</v>
      </c>
      <c r="C375" s="68"/>
      <c r="D375" s="69" t="n">
        <f aca="false">IF(AND(($B375&lt;Input!$C$28),($B375&lt;Input!$G$28)),Input!$K$32*(1+Input!$C$14/100)^(DATEDIF(Input!$C$7,$B375,"Y")),0)</f>
        <v>0</v>
      </c>
    </row>
    <row r="376" customFormat="false" ht="12.8" hidden="false" customHeight="false" outlineLevel="0" collapsed="false">
      <c r="A376" s="67" t="n">
        <v>372</v>
      </c>
      <c r="B376" s="68" t="n">
        <f aca="false">EOMONTH(Input!$C$7,A376)</f>
        <v>54239</v>
      </c>
      <c r="C376" s="68"/>
      <c r="D376" s="69" t="n">
        <f aca="false">IF(AND(($B376&lt;Input!$C$28),($B376&lt;Input!$G$28)),Input!$K$32*(1+Input!$C$14/100)^(DATEDIF(Input!$C$7,$B376,"Y")),0)</f>
        <v>0</v>
      </c>
    </row>
    <row r="377" customFormat="false" ht="12.8" hidden="false" customHeight="false" outlineLevel="0" collapsed="false">
      <c r="A377" s="67" t="n">
        <v>373</v>
      </c>
      <c r="B377" s="68" t="n">
        <f aca="false">EOMONTH(Input!$C$7,A377)</f>
        <v>54270</v>
      </c>
      <c r="C377" s="68"/>
      <c r="D377" s="69" t="n">
        <f aca="false">IF(AND(($B377&lt;Input!$C$28),($B377&lt;Input!$G$28)),Input!$K$32*(1+Input!$C$14/100)^(DATEDIF(Input!$C$7,$B377,"Y")),0)</f>
        <v>0</v>
      </c>
    </row>
    <row r="378" customFormat="false" ht="12.8" hidden="false" customHeight="false" outlineLevel="0" collapsed="false">
      <c r="A378" s="67" t="n">
        <v>374</v>
      </c>
      <c r="B378" s="68" t="n">
        <f aca="false">EOMONTH(Input!$C$7,A378)</f>
        <v>54301</v>
      </c>
      <c r="C378" s="68"/>
      <c r="D378" s="69" t="n">
        <f aca="false">IF(AND(($B378&lt;Input!$C$28),($B378&lt;Input!$G$28)),Input!$K$32*(1+Input!$C$14/100)^(DATEDIF(Input!$C$7,$B378,"Y")),0)</f>
        <v>0</v>
      </c>
    </row>
    <row r="379" customFormat="false" ht="12.8" hidden="false" customHeight="false" outlineLevel="0" collapsed="false">
      <c r="A379" s="67" t="n">
        <v>375</v>
      </c>
      <c r="B379" s="68" t="n">
        <f aca="false">EOMONTH(Input!$C$7,A379)</f>
        <v>54331</v>
      </c>
      <c r="C379" s="68"/>
      <c r="D379" s="69" t="n">
        <f aca="false">IF(AND(($B379&lt;Input!$C$28),($B379&lt;Input!$G$28)),Input!$K$32*(1+Input!$C$14/100)^(DATEDIF(Input!$C$7,$B379,"Y")),0)</f>
        <v>0</v>
      </c>
    </row>
    <row r="380" customFormat="false" ht="12.8" hidden="false" customHeight="false" outlineLevel="0" collapsed="false">
      <c r="A380" s="67" t="n">
        <v>376</v>
      </c>
      <c r="B380" s="68" t="n">
        <f aca="false">EOMONTH(Input!$C$7,A380)</f>
        <v>54362</v>
      </c>
      <c r="C380" s="68"/>
      <c r="D380" s="69" t="n">
        <f aca="false">IF(AND(($B380&lt;Input!$C$28),($B380&lt;Input!$G$28)),Input!$K$32*(1+Input!$C$14/100)^(DATEDIF(Input!$C$7,$B380,"Y")),0)</f>
        <v>0</v>
      </c>
    </row>
    <row r="381" customFormat="false" ht="12.8" hidden="false" customHeight="false" outlineLevel="0" collapsed="false">
      <c r="A381" s="67" t="n">
        <v>377</v>
      </c>
      <c r="B381" s="68" t="n">
        <f aca="false">EOMONTH(Input!$C$7,A381)</f>
        <v>54392</v>
      </c>
      <c r="C381" s="68"/>
      <c r="D381" s="69" t="n">
        <f aca="false">IF(AND(($B381&lt;Input!$C$28),($B381&lt;Input!$G$28)),Input!$K$32*(1+Input!$C$14/100)^(DATEDIF(Input!$C$7,$B381,"Y")),0)</f>
        <v>0</v>
      </c>
    </row>
    <row r="382" customFormat="false" ht="12.8" hidden="false" customHeight="false" outlineLevel="0" collapsed="false">
      <c r="A382" s="67" t="n">
        <v>378</v>
      </c>
      <c r="B382" s="68" t="n">
        <f aca="false">EOMONTH(Input!$C$7,A382)</f>
        <v>54423</v>
      </c>
      <c r="C382" s="68"/>
      <c r="D382" s="69" t="n">
        <f aca="false">IF(AND(($B382&lt;Input!$C$28),($B382&lt;Input!$G$28)),Input!$K$32*(1+Input!$C$14/100)^(DATEDIF(Input!$C$7,$B382,"Y")),0)</f>
        <v>0</v>
      </c>
    </row>
    <row r="383" customFormat="false" ht="12.8" hidden="false" customHeight="false" outlineLevel="0" collapsed="false">
      <c r="A383" s="67" t="n">
        <v>379</v>
      </c>
      <c r="B383" s="68" t="n">
        <f aca="false">EOMONTH(Input!$C$7,A383)</f>
        <v>54454</v>
      </c>
      <c r="C383" s="68"/>
      <c r="D383" s="69" t="n">
        <f aca="false">IF(AND(($B383&lt;Input!$C$28),($B383&lt;Input!$G$28)),Input!$K$32*(1+Input!$C$14/100)^(DATEDIF(Input!$C$7,$B383,"Y")),0)</f>
        <v>0</v>
      </c>
    </row>
    <row r="384" customFormat="false" ht="12.8" hidden="false" customHeight="false" outlineLevel="0" collapsed="false">
      <c r="A384" s="67" t="n">
        <v>380</v>
      </c>
      <c r="B384" s="68" t="n">
        <f aca="false">EOMONTH(Input!$C$7,A384)</f>
        <v>54482</v>
      </c>
      <c r="C384" s="68"/>
      <c r="D384" s="69" t="n">
        <f aca="false">IF(AND(($B384&lt;Input!$C$28),($B384&lt;Input!$G$28)),Input!$K$32*(1+Input!$C$14/100)^(DATEDIF(Input!$C$7,$B384,"Y")),0)</f>
        <v>0</v>
      </c>
    </row>
    <row r="385" customFormat="false" ht="12.8" hidden="false" customHeight="false" outlineLevel="0" collapsed="false">
      <c r="A385" s="67" t="n">
        <v>381</v>
      </c>
      <c r="B385" s="68" t="n">
        <f aca="false">EOMONTH(Input!$C$7,A385)</f>
        <v>54513</v>
      </c>
      <c r="C385" s="68"/>
      <c r="D385" s="69" t="n">
        <f aca="false">IF(AND(($B385&lt;Input!$C$28),($B385&lt;Input!$G$28)),Input!$K$32*(1+Input!$C$14/100)^(DATEDIF(Input!$C$7,$B385,"Y")),0)</f>
        <v>0</v>
      </c>
    </row>
    <row r="386" customFormat="false" ht="12.8" hidden="false" customHeight="false" outlineLevel="0" collapsed="false">
      <c r="A386" s="67" t="n">
        <v>382</v>
      </c>
      <c r="B386" s="68" t="n">
        <f aca="false">EOMONTH(Input!$C$7,A386)</f>
        <v>54543</v>
      </c>
      <c r="C386" s="68"/>
      <c r="D386" s="69" t="n">
        <f aca="false">IF(AND(($B386&lt;Input!$C$28),($B386&lt;Input!$G$28)),Input!$K$32*(1+Input!$C$14/100)^(DATEDIF(Input!$C$7,$B386,"Y")),0)</f>
        <v>0</v>
      </c>
    </row>
    <row r="387" customFormat="false" ht="12.8" hidden="false" customHeight="false" outlineLevel="0" collapsed="false">
      <c r="A387" s="67" t="n">
        <v>383</v>
      </c>
      <c r="B387" s="68" t="n">
        <f aca="false">EOMONTH(Input!$C$7,A387)</f>
        <v>54574</v>
      </c>
      <c r="C387" s="68"/>
      <c r="D387" s="69" t="n">
        <f aca="false">IF(AND(($B387&lt;Input!$C$28),($B387&lt;Input!$G$28)),Input!$K$32*(1+Input!$C$14/100)^(DATEDIF(Input!$C$7,$B387,"Y")),0)</f>
        <v>0</v>
      </c>
    </row>
    <row r="388" customFormat="false" ht="12.8" hidden="false" customHeight="false" outlineLevel="0" collapsed="false">
      <c r="A388" s="67" t="n">
        <v>384</v>
      </c>
      <c r="B388" s="68" t="n">
        <f aca="false">EOMONTH(Input!$C$7,A388)</f>
        <v>54604</v>
      </c>
      <c r="C388" s="68"/>
      <c r="D388" s="69" t="n">
        <f aca="false">IF(AND(($B388&lt;Input!$C$28),($B388&lt;Input!$G$28)),Input!$K$32*(1+Input!$C$14/100)^(DATEDIF(Input!$C$7,$B388,"Y")),0)</f>
        <v>0</v>
      </c>
    </row>
    <row r="389" customFormat="false" ht="12.8" hidden="false" customHeight="false" outlineLevel="0" collapsed="false">
      <c r="A389" s="67" t="n">
        <v>385</v>
      </c>
      <c r="B389" s="68" t="n">
        <f aca="false">EOMONTH(Input!$C$7,A389)</f>
        <v>54635</v>
      </c>
      <c r="C389" s="68"/>
      <c r="D389" s="69" t="n">
        <f aca="false">IF(AND(($B389&lt;Input!$C$28),($B389&lt;Input!$G$28)),Input!$K$32*(1+Input!$C$14/100)^(DATEDIF(Input!$C$7,$B389,"Y")),0)</f>
        <v>0</v>
      </c>
    </row>
    <row r="390" customFormat="false" ht="12.8" hidden="false" customHeight="false" outlineLevel="0" collapsed="false">
      <c r="A390" s="67" t="n">
        <v>386</v>
      </c>
      <c r="B390" s="68" t="n">
        <f aca="false">EOMONTH(Input!$C$7,A390)</f>
        <v>54666</v>
      </c>
      <c r="C390" s="68"/>
      <c r="D390" s="69" t="n">
        <f aca="false">IF(AND(($B390&lt;Input!$C$28),($B390&lt;Input!$G$28)),Input!$K$32*(1+Input!$C$14/100)^(DATEDIF(Input!$C$7,$B390,"Y")),0)</f>
        <v>0</v>
      </c>
    </row>
    <row r="391" customFormat="false" ht="12.8" hidden="false" customHeight="false" outlineLevel="0" collapsed="false">
      <c r="A391" s="67" t="n">
        <v>387</v>
      </c>
      <c r="B391" s="68" t="n">
        <f aca="false">EOMONTH(Input!$C$7,A391)</f>
        <v>54696</v>
      </c>
      <c r="C391" s="68"/>
      <c r="D391" s="69" t="n">
        <f aca="false">IF(AND(($B391&lt;Input!$C$28),($B391&lt;Input!$G$28)),Input!$K$32*(1+Input!$C$14/100)^(DATEDIF(Input!$C$7,$B391,"Y")),0)</f>
        <v>0</v>
      </c>
    </row>
    <row r="392" customFormat="false" ht="12.8" hidden="false" customHeight="false" outlineLevel="0" collapsed="false">
      <c r="A392" s="67" t="n">
        <v>388</v>
      </c>
      <c r="B392" s="68" t="n">
        <f aca="false">EOMONTH(Input!$C$7,A392)</f>
        <v>54727</v>
      </c>
      <c r="C392" s="68"/>
      <c r="D392" s="69" t="n">
        <f aca="false">IF(AND(($B392&lt;Input!$C$28),($B392&lt;Input!$G$28)),Input!$K$32*(1+Input!$C$14/100)^(DATEDIF(Input!$C$7,$B392,"Y")),0)</f>
        <v>0</v>
      </c>
    </row>
    <row r="393" customFormat="false" ht="12.8" hidden="false" customHeight="false" outlineLevel="0" collapsed="false">
      <c r="A393" s="67" t="n">
        <v>389</v>
      </c>
      <c r="B393" s="68" t="n">
        <f aca="false">EOMONTH(Input!$C$7,A393)</f>
        <v>54757</v>
      </c>
      <c r="C393" s="68"/>
      <c r="D393" s="69" t="n">
        <f aca="false">IF(AND(($B393&lt;Input!$C$28),($B393&lt;Input!$G$28)),Input!$K$32*(1+Input!$C$14/100)^(DATEDIF(Input!$C$7,$B393,"Y")),0)</f>
        <v>0</v>
      </c>
    </row>
    <row r="394" customFormat="false" ht="12.8" hidden="false" customHeight="false" outlineLevel="0" collapsed="false">
      <c r="A394" s="67" t="n">
        <v>390</v>
      </c>
      <c r="B394" s="68" t="n">
        <f aca="false">EOMONTH(Input!$C$7,A394)</f>
        <v>54788</v>
      </c>
      <c r="C394" s="68"/>
      <c r="D394" s="69" t="n">
        <f aca="false">IF(AND(($B394&lt;Input!$C$28),($B394&lt;Input!$G$28)),Input!$K$32*(1+Input!$C$14/100)^(DATEDIF(Input!$C$7,$B394,"Y")),0)</f>
        <v>0</v>
      </c>
    </row>
    <row r="395" customFormat="false" ht="12.8" hidden="false" customHeight="false" outlineLevel="0" collapsed="false">
      <c r="A395" s="67" t="n">
        <v>391</v>
      </c>
      <c r="B395" s="68" t="n">
        <f aca="false">EOMONTH(Input!$C$7,A395)</f>
        <v>54819</v>
      </c>
      <c r="C395" s="68"/>
      <c r="D395" s="69" t="n">
        <f aca="false">IF(AND(($B395&lt;Input!$C$28),($B395&lt;Input!$G$28)),Input!$K$32*(1+Input!$C$14/100)^(DATEDIF(Input!$C$7,$B395,"Y")),0)</f>
        <v>0</v>
      </c>
    </row>
    <row r="396" customFormat="false" ht="12.8" hidden="false" customHeight="false" outlineLevel="0" collapsed="false">
      <c r="A396" s="67" t="n">
        <v>392</v>
      </c>
      <c r="B396" s="68" t="n">
        <f aca="false">EOMONTH(Input!$C$7,A396)</f>
        <v>54847</v>
      </c>
      <c r="C396" s="68"/>
      <c r="D396" s="69" t="n">
        <f aca="false">IF(AND(($B396&lt;Input!$C$28),($B396&lt;Input!$G$28)),Input!$K$32*(1+Input!$C$14/100)^(DATEDIF(Input!$C$7,$B396,"Y")),0)</f>
        <v>0</v>
      </c>
    </row>
    <row r="397" customFormat="false" ht="12.8" hidden="false" customHeight="false" outlineLevel="0" collapsed="false">
      <c r="A397" s="67" t="n">
        <v>393</v>
      </c>
      <c r="B397" s="68" t="n">
        <f aca="false">EOMONTH(Input!$C$7,A397)</f>
        <v>54878</v>
      </c>
      <c r="C397" s="68"/>
      <c r="D397" s="69" t="n">
        <f aca="false">IF(AND(($B397&lt;Input!$C$28),($B397&lt;Input!$G$28)),Input!$K$32*(1+Input!$C$14/100)^(DATEDIF(Input!$C$7,$B397,"Y")),0)</f>
        <v>0</v>
      </c>
    </row>
    <row r="398" customFormat="false" ht="12.8" hidden="false" customHeight="false" outlineLevel="0" collapsed="false">
      <c r="A398" s="67" t="n">
        <v>394</v>
      </c>
      <c r="B398" s="68" t="n">
        <f aca="false">EOMONTH(Input!$C$7,A398)</f>
        <v>54908</v>
      </c>
      <c r="C398" s="68"/>
      <c r="D398" s="69" t="n">
        <f aca="false">IF(AND(($B398&lt;Input!$C$28),($B398&lt;Input!$G$28)),Input!$K$32*(1+Input!$C$14/100)^(DATEDIF(Input!$C$7,$B398,"Y")),0)</f>
        <v>0</v>
      </c>
    </row>
    <row r="399" customFormat="false" ht="12.8" hidden="false" customHeight="false" outlineLevel="0" collapsed="false">
      <c r="A399" s="67" t="n">
        <v>395</v>
      </c>
      <c r="B399" s="68" t="n">
        <f aca="false">EOMONTH(Input!$C$7,A399)</f>
        <v>54939</v>
      </c>
      <c r="C399" s="68"/>
      <c r="D399" s="69" t="n">
        <f aca="false">IF(AND(($B399&lt;Input!$C$28),($B399&lt;Input!$G$28)),Input!$K$32*(1+Input!$C$14/100)^(DATEDIF(Input!$C$7,$B399,"Y")),0)</f>
        <v>0</v>
      </c>
    </row>
    <row r="400" customFormat="false" ht="12.8" hidden="false" customHeight="false" outlineLevel="0" collapsed="false">
      <c r="A400" s="67" t="n">
        <v>396</v>
      </c>
      <c r="B400" s="68" t="n">
        <f aca="false">EOMONTH(Input!$C$7,A400)</f>
        <v>54969</v>
      </c>
      <c r="C400" s="68"/>
      <c r="D400" s="69" t="n">
        <f aca="false">IF(AND(($B400&lt;Input!$C$28),($B400&lt;Input!$G$28)),Input!$K$32*(1+Input!$C$14/100)^(DATEDIF(Input!$C$7,$B400,"Y")),0)</f>
        <v>0</v>
      </c>
    </row>
    <row r="401" customFormat="false" ht="12.8" hidden="false" customHeight="false" outlineLevel="0" collapsed="false">
      <c r="A401" s="67" t="n">
        <v>397</v>
      </c>
      <c r="B401" s="68" t="n">
        <f aca="false">EOMONTH(Input!$C$7,A401)</f>
        <v>55000</v>
      </c>
      <c r="C401" s="68"/>
      <c r="D401" s="69" t="n">
        <f aca="false">IF(AND(($B401&lt;Input!$C$28),($B401&lt;Input!$G$28)),Input!$K$32*(1+Input!$C$14/100)^(DATEDIF(Input!$C$7,$B401,"Y")),0)</f>
        <v>0</v>
      </c>
    </row>
    <row r="402" customFormat="false" ht="12.8" hidden="false" customHeight="false" outlineLevel="0" collapsed="false">
      <c r="A402" s="67" t="n">
        <v>398</v>
      </c>
      <c r="B402" s="68" t="n">
        <f aca="false">EOMONTH(Input!$C$7,A402)</f>
        <v>55031</v>
      </c>
      <c r="C402" s="68"/>
      <c r="D402" s="69" t="n">
        <f aca="false">IF(AND(($B402&lt;Input!$C$28),($B402&lt;Input!$G$28)),Input!$K$32*(1+Input!$C$14/100)^(DATEDIF(Input!$C$7,$B402,"Y")),0)</f>
        <v>0</v>
      </c>
    </row>
    <row r="403" customFormat="false" ht="12.8" hidden="false" customHeight="false" outlineLevel="0" collapsed="false">
      <c r="A403" s="67" t="n">
        <v>399</v>
      </c>
      <c r="B403" s="68" t="n">
        <f aca="false">EOMONTH(Input!$C$7,A403)</f>
        <v>55061</v>
      </c>
      <c r="C403" s="68"/>
      <c r="D403" s="69" t="n">
        <f aca="false">IF(AND(($B403&lt;Input!$C$28),($B403&lt;Input!$G$28)),Input!$K$32*(1+Input!$C$14/100)^(DATEDIF(Input!$C$7,$B403,"Y")),0)</f>
        <v>0</v>
      </c>
    </row>
    <row r="404" customFormat="false" ht="12.8" hidden="false" customHeight="false" outlineLevel="0" collapsed="false">
      <c r="A404" s="67" t="n">
        <v>400</v>
      </c>
      <c r="B404" s="68" t="n">
        <f aca="false">EOMONTH(Input!$C$7,A404)</f>
        <v>55092</v>
      </c>
      <c r="C404" s="68"/>
      <c r="D404" s="69" t="n">
        <f aca="false">IF(AND(($B404&lt;Input!$C$28),($B404&lt;Input!$G$28)),Input!$K$32*(1+Input!$C$14/100)^(DATEDIF(Input!$C$7,$B404,"Y")),0)</f>
        <v>0</v>
      </c>
    </row>
    <row r="405" customFormat="false" ht="12.8" hidden="false" customHeight="false" outlineLevel="0" collapsed="false">
      <c r="A405" s="67" t="n">
        <v>401</v>
      </c>
      <c r="B405" s="68" t="n">
        <f aca="false">EOMONTH(Input!$C$7,A405)</f>
        <v>55122</v>
      </c>
      <c r="C405" s="68"/>
      <c r="D405" s="69" t="n">
        <f aca="false">IF(AND(($B405&lt;Input!$C$28),($B405&lt;Input!$G$28)),Input!$K$32*(1+Input!$C$14/100)^(DATEDIF(Input!$C$7,$B405,"Y")),0)</f>
        <v>0</v>
      </c>
    </row>
    <row r="406" customFormat="false" ht="12.8" hidden="false" customHeight="false" outlineLevel="0" collapsed="false">
      <c r="A406" s="67" t="n">
        <v>402</v>
      </c>
      <c r="B406" s="68" t="n">
        <f aca="false">EOMONTH(Input!$C$7,A406)</f>
        <v>55153</v>
      </c>
      <c r="C406" s="68"/>
      <c r="D406" s="69" t="n">
        <f aca="false">IF(AND(($B406&lt;Input!$C$28),($B406&lt;Input!$G$28)),Input!$K$32*(1+Input!$C$14/100)^(DATEDIF(Input!$C$7,$B406,"Y")),0)</f>
        <v>0</v>
      </c>
    </row>
    <row r="407" customFormat="false" ht="12.8" hidden="false" customHeight="false" outlineLevel="0" collapsed="false">
      <c r="A407" s="67" t="n">
        <v>403</v>
      </c>
      <c r="B407" s="68" t="n">
        <f aca="false">EOMONTH(Input!$C$7,A407)</f>
        <v>55184</v>
      </c>
      <c r="C407" s="68"/>
      <c r="D407" s="69" t="n">
        <f aca="false">IF(AND(($B407&lt;Input!$C$28),($B407&lt;Input!$G$28)),Input!$K$32*(1+Input!$C$14/100)^(DATEDIF(Input!$C$7,$B407,"Y")),0)</f>
        <v>0</v>
      </c>
    </row>
    <row r="408" customFormat="false" ht="12.8" hidden="false" customHeight="false" outlineLevel="0" collapsed="false">
      <c r="A408" s="67" t="n">
        <v>404</v>
      </c>
      <c r="B408" s="68" t="n">
        <f aca="false">EOMONTH(Input!$C$7,A408)</f>
        <v>55212</v>
      </c>
      <c r="C408" s="68"/>
      <c r="D408" s="69" t="n">
        <f aca="false">IF(AND(($B408&lt;Input!$C$28),($B408&lt;Input!$G$28)),Input!$K$32*(1+Input!$C$14/100)^(DATEDIF(Input!$C$7,$B408,"Y")),0)</f>
        <v>0</v>
      </c>
    </row>
    <row r="409" customFormat="false" ht="12.8" hidden="false" customHeight="false" outlineLevel="0" collapsed="false">
      <c r="A409" s="67" t="n">
        <v>405</v>
      </c>
      <c r="B409" s="68" t="n">
        <f aca="false">EOMONTH(Input!$C$7,A409)</f>
        <v>55243</v>
      </c>
      <c r="C409" s="68"/>
      <c r="D409" s="69" t="n">
        <f aca="false">IF(AND(($B409&lt;Input!$C$28),($B409&lt;Input!$G$28)),Input!$K$32*(1+Input!$C$14/100)^(DATEDIF(Input!$C$7,$B409,"Y")),0)</f>
        <v>0</v>
      </c>
    </row>
    <row r="410" customFormat="false" ht="12.8" hidden="false" customHeight="false" outlineLevel="0" collapsed="false">
      <c r="A410" s="67" t="n">
        <v>406</v>
      </c>
      <c r="B410" s="68" t="n">
        <f aca="false">EOMONTH(Input!$C$7,A410)</f>
        <v>55273</v>
      </c>
      <c r="C410" s="68"/>
      <c r="D410" s="69" t="n">
        <f aca="false">IF(AND(($B410&lt;Input!$C$28),($B410&lt;Input!$G$28)),Input!$K$32*(1+Input!$C$14/100)^(DATEDIF(Input!$C$7,$B410,"Y")),0)</f>
        <v>0</v>
      </c>
    </row>
    <row r="411" customFormat="false" ht="12.8" hidden="false" customHeight="false" outlineLevel="0" collapsed="false">
      <c r="A411" s="67" t="n">
        <v>407</v>
      </c>
      <c r="B411" s="68" t="n">
        <f aca="false">EOMONTH(Input!$C$7,A411)</f>
        <v>55304</v>
      </c>
      <c r="C411" s="68"/>
      <c r="D411" s="69" t="n">
        <f aca="false">IF(AND(($B411&lt;Input!$C$28),($B411&lt;Input!$G$28)),Input!$K$32*(1+Input!$C$14/100)^(DATEDIF(Input!$C$7,$B411,"Y")),0)</f>
        <v>0</v>
      </c>
    </row>
    <row r="412" customFormat="false" ht="12.8" hidden="false" customHeight="false" outlineLevel="0" collapsed="false">
      <c r="A412" s="67" t="n">
        <v>408</v>
      </c>
      <c r="B412" s="68" t="n">
        <f aca="false">EOMONTH(Input!$C$7,A412)</f>
        <v>55334</v>
      </c>
      <c r="C412" s="68"/>
      <c r="D412" s="69" t="n">
        <f aca="false">IF(AND(($B412&lt;Input!$C$28),($B412&lt;Input!$G$28)),Input!$K$32*(1+Input!$C$14/100)^(DATEDIF(Input!$C$7,$B412,"Y")),0)</f>
        <v>0</v>
      </c>
    </row>
    <row r="413" customFormat="false" ht="12.8" hidden="false" customHeight="false" outlineLevel="0" collapsed="false">
      <c r="A413" s="67" t="n">
        <v>409</v>
      </c>
      <c r="B413" s="68" t="n">
        <f aca="false">EOMONTH(Input!$C$7,A413)</f>
        <v>55365</v>
      </c>
      <c r="C413" s="68"/>
      <c r="D413" s="69" t="n">
        <f aca="false">IF(AND(($B413&lt;Input!$C$28),($B413&lt;Input!$G$28)),Input!$K$32*(1+Input!$C$14/100)^(DATEDIF(Input!$C$7,$B413,"Y")),0)</f>
        <v>0</v>
      </c>
    </row>
    <row r="414" customFormat="false" ht="12.8" hidden="false" customHeight="false" outlineLevel="0" collapsed="false">
      <c r="A414" s="67" t="n">
        <v>410</v>
      </c>
      <c r="B414" s="68" t="n">
        <f aca="false">EOMONTH(Input!$C$7,A414)</f>
        <v>55396</v>
      </c>
      <c r="C414" s="68"/>
      <c r="D414" s="69" t="n">
        <f aca="false">IF(AND(($B414&lt;Input!$C$28),($B414&lt;Input!$G$28)),Input!$K$32*(1+Input!$C$14/100)^(DATEDIF(Input!$C$7,$B414,"Y")),0)</f>
        <v>0</v>
      </c>
    </row>
    <row r="415" customFormat="false" ht="12.8" hidden="false" customHeight="false" outlineLevel="0" collapsed="false">
      <c r="A415" s="67" t="n">
        <v>411</v>
      </c>
      <c r="B415" s="68" t="n">
        <f aca="false">EOMONTH(Input!$C$7,A415)</f>
        <v>55426</v>
      </c>
      <c r="C415" s="68"/>
      <c r="D415" s="69" t="n">
        <f aca="false">IF(AND(($B415&lt;Input!$C$28),($B415&lt;Input!$G$28)),Input!$K$32*(1+Input!$C$14/100)^(DATEDIF(Input!$C$7,$B415,"Y")),0)</f>
        <v>0</v>
      </c>
    </row>
    <row r="416" customFormat="false" ht="12.8" hidden="false" customHeight="false" outlineLevel="0" collapsed="false">
      <c r="A416" s="67" t="n">
        <v>412</v>
      </c>
      <c r="B416" s="68" t="n">
        <f aca="false">EOMONTH(Input!$C$7,A416)</f>
        <v>55457</v>
      </c>
      <c r="C416" s="68"/>
      <c r="D416" s="69" t="n">
        <f aca="false">IF(AND(($B416&lt;Input!$C$28),($B416&lt;Input!$G$28)),Input!$K$32*(1+Input!$C$14/100)^(DATEDIF(Input!$C$7,$B416,"Y")),0)</f>
        <v>0</v>
      </c>
    </row>
    <row r="417" customFormat="false" ht="12.8" hidden="false" customHeight="false" outlineLevel="0" collapsed="false">
      <c r="A417" s="67" t="n">
        <v>413</v>
      </c>
      <c r="B417" s="68" t="n">
        <f aca="false">EOMONTH(Input!$C$7,A417)</f>
        <v>55487</v>
      </c>
      <c r="C417" s="68"/>
      <c r="D417" s="69" t="n">
        <f aca="false">IF(AND(($B417&lt;Input!$C$28),($B417&lt;Input!$G$28)),Input!$K$32*(1+Input!$C$14/100)^(DATEDIF(Input!$C$7,$B417,"Y")),0)</f>
        <v>0</v>
      </c>
    </row>
    <row r="418" customFormat="false" ht="12.8" hidden="false" customHeight="false" outlineLevel="0" collapsed="false">
      <c r="A418" s="67" t="n">
        <v>414</v>
      </c>
      <c r="B418" s="68" t="n">
        <f aca="false">EOMONTH(Input!$C$7,A418)</f>
        <v>55518</v>
      </c>
      <c r="C418" s="68"/>
      <c r="D418" s="69" t="n">
        <f aca="false">IF(AND(($B418&lt;Input!$C$28),($B418&lt;Input!$G$28)),Input!$K$32*(1+Input!$C$14/100)^(DATEDIF(Input!$C$7,$B418,"Y")),0)</f>
        <v>0</v>
      </c>
    </row>
    <row r="419" customFormat="false" ht="12.8" hidden="false" customHeight="false" outlineLevel="0" collapsed="false">
      <c r="A419" s="67" t="n">
        <v>415</v>
      </c>
      <c r="B419" s="68" t="n">
        <f aca="false">EOMONTH(Input!$C$7,A419)</f>
        <v>55549</v>
      </c>
      <c r="C419" s="68"/>
      <c r="D419" s="69" t="n">
        <f aca="false">IF(AND(($B419&lt;Input!$C$28),($B419&lt;Input!$G$28)),Input!$K$32*(1+Input!$C$14/100)^(DATEDIF(Input!$C$7,$B419,"Y")),0)</f>
        <v>0</v>
      </c>
    </row>
    <row r="420" customFormat="false" ht="12.8" hidden="false" customHeight="false" outlineLevel="0" collapsed="false">
      <c r="A420" s="67" t="n">
        <v>416</v>
      </c>
      <c r="B420" s="68" t="n">
        <f aca="false">EOMONTH(Input!$C$7,A420)</f>
        <v>55578</v>
      </c>
      <c r="C420" s="68"/>
      <c r="D420" s="69" t="n">
        <f aca="false">IF(AND(($B420&lt;Input!$C$28),($B420&lt;Input!$G$28)),Input!$K$32*(1+Input!$C$14/100)^(DATEDIF(Input!$C$7,$B420,"Y")),0)</f>
        <v>0</v>
      </c>
    </row>
    <row r="421" customFormat="false" ht="12.8" hidden="false" customHeight="false" outlineLevel="0" collapsed="false">
      <c r="A421" s="67" t="n">
        <v>417</v>
      </c>
      <c r="B421" s="68" t="n">
        <f aca="false">EOMONTH(Input!$C$7,A421)</f>
        <v>55609</v>
      </c>
      <c r="C421" s="68"/>
      <c r="D421" s="69" t="n">
        <f aca="false">IF(AND(($B421&lt;Input!$C$28),($B421&lt;Input!$G$28)),Input!$K$32*(1+Input!$C$14/100)^(DATEDIF(Input!$C$7,$B421,"Y")),0)</f>
        <v>0</v>
      </c>
    </row>
    <row r="422" customFormat="false" ht="12.8" hidden="false" customHeight="false" outlineLevel="0" collapsed="false">
      <c r="A422" s="67" t="n">
        <v>418</v>
      </c>
      <c r="B422" s="68" t="n">
        <f aca="false">EOMONTH(Input!$C$7,A422)</f>
        <v>55639</v>
      </c>
      <c r="C422" s="68"/>
      <c r="D422" s="69" t="n">
        <f aca="false">IF(AND(($B422&lt;Input!$C$28),($B422&lt;Input!$G$28)),Input!$K$32*(1+Input!$C$14/100)^(DATEDIF(Input!$C$7,$B422,"Y")),0)</f>
        <v>0</v>
      </c>
    </row>
    <row r="423" customFormat="false" ht="12.8" hidden="false" customHeight="false" outlineLevel="0" collapsed="false">
      <c r="A423" s="67" t="n">
        <v>419</v>
      </c>
      <c r="B423" s="68" t="n">
        <f aca="false">EOMONTH(Input!$C$7,A423)</f>
        <v>55670</v>
      </c>
      <c r="C423" s="68"/>
      <c r="D423" s="69" t="n">
        <f aca="false">IF(AND(($B423&lt;Input!$C$28),($B423&lt;Input!$G$28)),Input!$K$32*(1+Input!$C$14/100)^(DATEDIF(Input!$C$7,$B423,"Y")),0)</f>
        <v>0</v>
      </c>
    </row>
    <row r="424" customFormat="false" ht="12.8" hidden="false" customHeight="false" outlineLevel="0" collapsed="false">
      <c r="A424" s="67" t="n">
        <v>420</v>
      </c>
      <c r="B424" s="68" t="n">
        <f aca="false">EOMONTH(Input!$C$7,A424)</f>
        <v>55700</v>
      </c>
      <c r="C424" s="68"/>
      <c r="D424" s="69" t="n">
        <f aca="false">IF(AND(($B424&lt;Input!$C$28),($B424&lt;Input!$G$28)),Input!$K$32*(1+Input!$C$14/100)^(DATEDIF(Input!$C$7,$B424,"Y")),0)</f>
        <v>0</v>
      </c>
    </row>
    <row r="425" customFormat="false" ht="12.8" hidden="false" customHeight="false" outlineLevel="0" collapsed="false">
      <c r="A425" s="67" t="n">
        <v>421</v>
      </c>
      <c r="B425" s="68" t="n">
        <f aca="false">EOMONTH(Input!$C$7,A425)</f>
        <v>55731</v>
      </c>
      <c r="C425" s="68"/>
      <c r="D425" s="69" t="n">
        <f aca="false">IF(AND(($B425&lt;Input!$C$28),($B425&lt;Input!$G$28)),Input!$K$32*(1+Input!$C$14/100)^(DATEDIF(Input!$C$7,$B425,"Y")),0)</f>
        <v>0</v>
      </c>
    </row>
    <row r="426" customFormat="false" ht="12.8" hidden="false" customHeight="false" outlineLevel="0" collapsed="false">
      <c r="A426" s="67" t="n">
        <v>422</v>
      </c>
      <c r="B426" s="68" t="n">
        <f aca="false">EOMONTH(Input!$C$7,A426)</f>
        <v>55762</v>
      </c>
      <c r="C426" s="68"/>
      <c r="D426" s="69" t="n">
        <f aca="false">IF(AND(($B426&lt;Input!$C$28),($B426&lt;Input!$G$28)),Input!$K$32*(1+Input!$C$14/100)^(DATEDIF(Input!$C$7,$B426,"Y")),0)</f>
        <v>0</v>
      </c>
    </row>
    <row r="427" customFormat="false" ht="12.8" hidden="false" customHeight="false" outlineLevel="0" collapsed="false">
      <c r="A427" s="67" t="n">
        <v>423</v>
      </c>
      <c r="B427" s="68" t="n">
        <f aca="false">EOMONTH(Input!$C$7,A427)</f>
        <v>55792</v>
      </c>
      <c r="C427" s="68"/>
      <c r="D427" s="69" t="n">
        <f aca="false">IF(AND(($B427&lt;Input!$C$28),($B427&lt;Input!$G$28)),Input!$K$32*(1+Input!$C$14/100)^(DATEDIF(Input!$C$7,$B427,"Y")),0)</f>
        <v>0</v>
      </c>
    </row>
    <row r="428" customFormat="false" ht="12.8" hidden="false" customHeight="false" outlineLevel="0" collapsed="false">
      <c r="A428" s="67" t="n">
        <v>424</v>
      </c>
      <c r="B428" s="68" t="n">
        <f aca="false">EOMONTH(Input!$C$7,A428)</f>
        <v>55823</v>
      </c>
      <c r="C428" s="68"/>
      <c r="D428" s="69" t="n">
        <f aca="false">IF(AND(($B428&lt;Input!$C$28),($B428&lt;Input!$G$28)),Input!$K$32*(1+Input!$C$14/100)^(DATEDIF(Input!$C$7,$B428,"Y")),0)</f>
        <v>0</v>
      </c>
    </row>
    <row r="429" customFormat="false" ht="12.8" hidden="false" customHeight="false" outlineLevel="0" collapsed="false">
      <c r="A429" s="67" t="n">
        <v>425</v>
      </c>
      <c r="B429" s="68" t="n">
        <f aca="false">EOMONTH(Input!$C$7,A429)</f>
        <v>55853</v>
      </c>
      <c r="C429" s="68"/>
      <c r="D429" s="69" t="n">
        <f aca="false">IF(AND(($B429&lt;Input!$C$28),($B429&lt;Input!$G$28)),Input!$K$32*(1+Input!$C$14/100)^(DATEDIF(Input!$C$7,$B429,"Y")),0)</f>
        <v>0</v>
      </c>
    </row>
    <row r="430" customFormat="false" ht="12.8" hidden="false" customHeight="false" outlineLevel="0" collapsed="false">
      <c r="A430" s="67" t="n">
        <v>426</v>
      </c>
      <c r="B430" s="68" t="n">
        <f aca="false">EOMONTH(Input!$C$7,A430)</f>
        <v>55884</v>
      </c>
      <c r="C430" s="68"/>
      <c r="D430" s="69" t="n">
        <f aca="false">IF(AND(($B430&lt;Input!$C$28),($B430&lt;Input!$G$28)),Input!$K$32*(1+Input!$C$14/100)^(DATEDIF(Input!$C$7,$B430,"Y")),0)</f>
        <v>0</v>
      </c>
    </row>
    <row r="431" customFormat="false" ht="12.8" hidden="false" customHeight="false" outlineLevel="0" collapsed="false">
      <c r="A431" s="67" t="n">
        <v>427</v>
      </c>
      <c r="B431" s="68" t="n">
        <f aca="false">EOMONTH(Input!$C$7,A431)</f>
        <v>55915</v>
      </c>
      <c r="C431" s="68"/>
      <c r="D431" s="69" t="n">
        <f aca="false">IF(AND(($B431&lt;Input!$C$28),($B431&lt;Input!$G$28)),Input!$K$32*(1+Input!$C$14/100)^(DATEDIF(Input!$C$7,$B431,"Y")),0)</f>
        <v>0</v>
      </c>
    </row>
    <row r="432" customFormat="false" ht="12.8" hidden="false" customHeight="false" outlineLevel="0" collapsed="false">
      <c r="A432" s="67" t="n">
        <v>428</v>
      </c>
      <c r="B432" s="68" t="n">
        <f aca="false">EOMONTH(Input!$C$7,A432)</f>
        <v>55943</v>
      </c>
      <c r="C432" s="68"/>
      <c r="D432" s="69" t="n">
        <f aca="false">IF(AND(($B432&lt;Input!$C$28),($B432&lt;Input!$G$28)),Input!$K$32*(1+Input!$C$14/100)^(DATEDIF(Input!$C$7,$B432,"Y")),0)</f>
        <v>0</v>
      </c>
    </row>
    <row r="433" customFormat="false" ht="12.8" hidden="false" customHeight="false" outlineLevel="0" collapsed="false">
      <c r="A433" s="67" t="n">
        <v>429</v>
      </c>
      <c r="B433" s="68" t="n">
        <f aca="false">EOMONTH(Input!$C$7,A433)</f>
        <v>55974</v>
      </c>
      <c r="C433" s="68"/>
      <c r="D433" s="69" t="n">
        <f aca="false">IF(AND(($B433&lt;Input!$C$28),($B433&lt;Input!$G$28)),Input!$K$32*(1+Input!$C$14/100)^(DATEDIF(Input!$C$7,$B433,"Y")),0)</f>
        <v>0</v>
      </c>
    </row>
    <row r="434" customFormat="false" ht="12.8" hidden="false" customHeight="false" outlineLevel="0" collapsed="false">
      <c r="A434" s="67" t="n">
        <v>430</v>
      </c>
      <c r="B434" s="68" t="n">
        <f aca="false">EOMONTH(Input!$C$7,A434)</f>
        <v>56004</v>
      </c>
      <c r="C434" s="68"/>
      <c r="D434" s="69" t="n">
        <f aca="false">IF(AND(($B434&lt;Input!$C$28),($B434&lt;Input!$G$28)),Input!$K$32*(1+Input!$C$14/100)^(DATEDIF(Input!$C$7,$B434,"Y")),0)</f>
        <v>0</v>
      </c>
    </row>
    <row r="435" customFormat="false" ht="12.8" hidden="false" customHeight="false" outlineLevel="0" collapsed="false">
      <c r="A435" s="67" t="n">
        <v>431</v>
      </c>
      <c r="B435" s="68" t="n">
        <f aca="false">EOMONTH(Input!$C$7,A435)</f>
        <v>56035</v>
      </c>
      <c r="C435" s="68"/>
      <c r="D435" s="69" t="n">
        <f aca="false">IF(AND(($B435&lt;Input!$C$28),($B435&lt;Input!$G$28)),Input!$K$32*(1+Input!$C$14/100)^(DATEDIF(Input!$C$7,$B435,"Y")),0)</f>
        <v>0</v>
      </c>
    </row>
    <row r="436" customFormat="false" ht="12.8" hidden="false" customHeight="false" outlineLevel="0" collapsed="false">
      <c r="A436" s="67" t="n">
        <v>432</v>
      </c>
      <c r="B436" s="68" t="n">
        <f aca="false">EOMONTH(Input!$C$7,A436)</f>
        <v>56065</v>
      </c>
      <c r="C436" s="68"/>
      <c r="D436" s="69" t="n">
        <f aca="false">IF(AND(($B436&lt;Input!$C$28),($B436&lt;Input!$G$28)),Input!$K$32*(1+Input!$C$14/100)^(DATEDIF(Input!$C$7,$B436,"Y")),0)</f>
        <v>0</v>
      </c>
    </row>
    <row r="437" customFormat="false" ht="12.8" hidden="false" customHeight="false" outlineLevel="0" collapsed="false">
      <c r="A437" s="67" t="n">
        <v>433</v>
      </c>
      <c r="B437" s="68" t="n">
        <f aca="false">EOMONTH(Input!$C$7,A437)</f>
        <v>56096</v>
      </c>
      <c r="C437" s="68"/>
      <c r="D437" s="69" t="n">
        <f aca="false">IF(AND(($B437&lt;Input!$C$28),($B437&lt;Input!$G$28)),Input!$K$32*(1+Input!$C$14/100)^(DATEDIF(Input!$C$7,$B437,"Y")),0)</f>
        <v>0</v>
      </c>
    </row>
    <row r="438" customFormat="false" ht="12.8" hidden="false" customHeight="false" outlineLevel="0" collapsed="false">
      <c r="A438" s="67" t="n">
        <v>434</v>
      </c>
      <c r="B438" s="68" t="n">
        <f aca="false">EOMONTH(Input!$C$7,A438)</f>
        <v>56127</v>
      </c>
      <c r="C438" s="68"/>
      <c r="D438" s="69" t="n">
        <f aca="false">IF(AND(($B438&lt;Input!$C$28),($B438&lt;Input!$G$28)),Input!$K$32*(1+Input!$C$14/100)^(DATEDIF(Input!$C$7,$B438,"Y")),0)</f>
        <v>0</v>
      </c>
    </row>
    <row r="439" customFormat="false" ht="12.8" hidden="false" customHeight="false" outlineLevel="0" collapsed="false">
      <c r="A439" s="67" t="n">
        <v>435</v>
      </c>
      <c r="B439" s="68" t="n">
        <f aca="false">EOMONTH(Input!$C$7,A439)</f>
        <v>56157</v>
      </c>
      <c r="C439" s="68"/>
      <c r="D439" s="69" t="n">
        <f aca="false">IF(AND(($B439&lt;Input!$C$28),($B439&lt;Input!$G$28)),Input!$K$32*(1+Input!$C$14/100)^(DATEDIF(Input!$C$7,$B439,"Y")),0)</f>
        <v>0</v>
      </c>
    </row>
    <row r="440" customFormat="false" ht="12.8" hidden="false" customHeight="false" outlineLevel="0" collapsed="false">
      <c r="A440" s="67" t="n">
        <v>436</v>
      </c>
      <c r="B440" s="68" t="n">
        <f aca="false">EOMONTH(Input!$C$7,A440)</f>
        <v>56188</v>
      </c>
      <c r="C440" s="68"/>
      <c r="D440" s="69" t="n">
        <f aca="false">IF(AND(($B440&lt;Input!$C$28),($B440&lt;Input!$G$28)),Input!$K$32*(1+Input!$C$14/100)^(DATEDIF(Input!$C$7,$B440,"Y")),0)</f>
        <v>0</v>
      </c>
    </row>
    <row r="441" customFormat="false" ht="12.8" hidden="false" customHeight="false" outlineLevel="0" collapsed="false">
      <c r="A441" s="67" t="n">
        <v>437</v>
      </c>
      <c r="B441" s="68" t="n">
        <f aca="false">EOMONTH(Input!$C$7,A441)</f>
        <v>56218</v>
      </c>
      <c r="C441" s="68"/>
      <c r="D441" s="69" t="n">
        <f aca="false">IF(AND(($B441&lt;Input!$C$28),($B441&lt;Input!$G$28)),Input!$K$32*(1+Input!$C$14/100)^(DATEDIF(Input!$C$7,$B441,"Y")),0)</f>
        <v>0</v>
      </c>
    </row>
    <row r="442" customFormat="false" ht="12.8" hidden="false" customHeight="false" outlineLevel="0" collapsed="false">
      <c r="A442" s="67" t="n">
        <v>438</v>
      </c>
      <c r="B442" s="68" t="n">
        <f aca="false">EOMONTH(Input!$C$7,A442)</f>
        <v>56249</v>
      </c>
      <c r="C442" s="68"/>
      <c r="D442" s="69" t="n">
        <f aca="false">IF(AND(($B442&lt;Input!$C$28),($B442&lt;Input!$G$28)),Input!$K$32*(1+Input!$C$14/100)^(DATEDIF(Input!$C$7,$B442,"Y")),0)</f>
        <v>0</v>
      </c>
    </row>
    <row r="443" customFormat="false" ht="12.8" hidden="false" customHeight="false" outlineLevel="0" collapsed="false">
      <c r="A443" s="67" t="n">
        <v>439</v>
      </c>
      <c r="B443" s="68" t="n">
        <f aca="false">EOMONTH(Input!$C$7,A443)</f>
        <v>56280</v>
      </c>
      <c r="C443" s="68"/>
      <c r="D443" s="69" t="n">
        <f aca="false">IF(AND(($B443&lt;Input!$C$28),($B443&lt;Input!$G$28)),Input!$K$32*(1+Input!$C$14/100)^(DATEDIF(Input!$C$7,$B443,"Y")),0)</f>
        <v>0</v>
      </c>
    </row>
    <row r="444" customFormat="false" ht="12.8" hidden="false" customHeight="false" outlineLevel="0" collapsed="false">
      <c r="A444" s="67" t="n">
        <v>440</v>
      </c>
      <c r="B444" s="68" t="n">
        <f aca="false">EOMONTH(Input!$C$7,A444)</f>
        <v>56308</v>
      </c>
      <c r="C444" s="68"/>
      <c r="D444" s="69" t="n">
        <f aca="false">IF(AND(($B444&lt;Input!$C$28),($B444&lt;Input!$G$28)),Input!$K$32*(1+Input!$C$14/100)^(DATEDIF(Input!$C$7,$B444,"Y")),0)</f>
        <v>0</v>
      </c>
    </row>
    <row r="445" customFormat="false" ht="12.8" hidden="false" customHeight="false" outlineLevel="0" collapsed="false">
      <c r="A445" s="67" t="n">
        <v>441</v>
      </c>
      <c r="B445" s="68" t="n">
        <f aca="false">EOMONTH(Input!$C$7,A445)</f>
        <v>56339</v>
      </c>
      <c r="C445" s="68"/>
      <c r="D445" s="69" t="n">
        <f aca="false">IF(AND(($B445&lt;Input!$C$28),($B445&lt;Input!$G$28)),Input!$K$32*(1+Input!$C$14/100)^(DATEDIF(Input!$C$7,$B445,"Y")),0)</f>
        <v>0</v>
      </c>
    </row>
    <row r="446" customFormat="false" ht="12.8" hidden="false" customHeight="false" outlineLevel="0" collapsed="false">
      <c r="A446" s="67" t="n">
        <v>442</v>
      </c>
      <c r="B446" s="68" t="n">
        <f aca="false">EOMONTH(Input!$C$7,A446)</f>
        <v>56369</v>
      </c>
      <c r="C446" s="68"/>
      <c r="D446" s="69" t="n">
        <f aca="false">IF(AND(($B446&lt;Input!$C$28),($B446&lt;Input!$G$28)),Input!$K$32*(1+Input!$C$14/100)^(DATEDIF(Input!$C$7,$B446,"Y")),0)</f>
        <v>0</v>
      </c>
    </row>
    <row r="447" customFormat="false" ht="12.8" hidden="false" customHeight="false" outlineLevel="0" collapsed="false">
      <c r="A447" s="67" t="n">
        <v>443</v>
      </c>
      <c r="B447" s="68" t="n">
        <f aca="false">EOMONTH(Input!$C$7,A447)</f>
        <v>56400</v>
      </c>
      <c r="C447" s="68"/>
      <c r="D447" s="69" t="n">
        <f aca="false">IF(AND(($B447&lt;Input!$C$28),($B447&lt;Input!$G$28)),Input!$K$32*(1+Input!$C$14/100)^(DATEDIF(Input!$C$7,$B447,"Y")),0)</f>
        <v>0</v>
      </c>
    </row>
    <row r="448" customFormat="false" ht="12.8" hidden="false" customHeight="false" outlineLevel="0" collapsed="false">
      <c r="A448" s="67" t="n">
        <v>444</v>
      </c>
      <c r="B448" s="68" t="n">
        <f aca="false">EOMONTH(Input!$C$7,A448)</f>
        <v>56430</v>
      </c>
      <c r="C448" s="68"/>
      <c r="D448" s="69" t="n">
        <f aca="false">IF(AND(($B448&lt;Input!$C$28),($B448&lt;Input!$G$28)),Input!$K$32*(1+Input!$C$14/100)^(DATEDIF(Input!$C$7,$B448,"Y")),0)</f>
        <v>0</v>
      </c>
    </row>
    <row r="449" customFormat="false" ht="12.8" hidden="false" customHeight="false" outlineLevel="0" collapsed="false">
      <c r="A449" s="67" t="n">
        <v>445</v>
      </c>
      <c r="B449" s="68" t="n">
        <f aca="false">EOMONTH(Input!$C$7,A449)</f>
        <v>56461</v>
      </c>
      <c r="C449" s="68"/>
      <c r="D449" s="69" t="n">
        <f aca="false">IF(AND(($B449&lt;Input!$C$28),($B449&lt;Input!$G$28)),Input!$K$32*(1+Input!$C$14/100)^(DATEDIF(Input!$C$7,$B449,"Y")),0)</f>
        <v>0</v>
      </c>
    </row>
    <row r="450" customFormat="false" ht="12.8" hidden="false" customHeight="false" outlineLevel="0" collapsed="false">
      <c r="A450" s="67" t="n">
        <v>446</v>
      </c>
      <c r="B450" s="68" t="n">
        <f aca="false">EOMONTH(Input!$C$7,A450)</f>
        <v>56492</v>
      </c>
      <c r="C450" s="68"/>
      <c r="D450" s="69" t="n">
        <f aca="false">IF(AND(($B450&lt;Input!$C$28),($B450&lt;Input!$G$28)),Input!$K$32*(1+Input!$C$14/100)^(DATEDIF(Input!$C$7,$B450,"Y")),0)</f>
        <v>0</v>
      </c>
    </row>
    <row r="451" customFormat="false" ht="12.8" hidden="false" customHeight="false" outlineLevel="0" collapsed="false">
      <c r="A451" s="67" t="n">
        <v>447</v>
      </c>
      <c r="B451" s="68" t="n">
        <f aca="false">EOMONTH(Input!$C$7,A451)</f>
        <v>56522</v>
      </c>
      <c r="C451" s="68"/>
      <c r="D451" s="69" t="n">
        <f aca="false">IF(AND(($B451&lt;Input!$C$28),($B451&lt;Input!$G$28)),Input!$K$32*(1+Input!$C$14/100)^(DATEDIF(Input!$C$7,$B451,"Y")),0)</f>
        <v>0</v>
      </c>
    </row>
    <row r="452" customFormat="false" ht="12.8" hidden="false" customHeight="false" outlineLevel="0" collapsed="false">
      <c r="A452" s="67" t="n">
        <v>448</v>
      </c>
      <c r="B452" s="68" t="n">
        <f aca="false">EOMONTH(Input!$C$7,A452)</f>
        <v>56553</v>
      </c>
      <c r="C452" s="68"/>
      <c r="D452" s="69" t="n">
        <f aca="false">IF(AND(($B452&lt;Input!$C$28),($B452&lt;Input!$G$28)),Input!$K$32*(1+Input!$C$14/100)^(DATEDIF(Input!$C$7,$B452,"Y")),0)</f>
        <v>0</v>
      </c>
    </row>
    <row r="453" customFormat="false" ht="12.8" hidden="false" customHeight="false" outlineLevel="0" collapsed="false">
      <c r="A453" s="67" t="n">
        <v>449</v>
      </c>
      <c r="B453" s="68" t="n">
        <f aca="false">EOMONTH(Input!$C$7,A453)</f>
        <v>56583</v>
      </c>
      <c r="C453" s="68"/>
      <c r="D453" s="69" t="n">
        <f aca="false">IF(AND(($B453&lt;Input!$C$28),($B453&lt;Input!$G$28)),Input!$K$32*(1+Input!$C$14/100)^(DATEDIF(Input!$C$7,$B453,"Y")),0)</f>
        <v>0</v>
      </c>
    </row>
    <row r="454" customFormat="false" ht="12.8" hidden="false" customHeight="false" outlineLevel="0" collapsed="false">
      <c r="A454" s="67" t="n">
        <v>450</v>
      </c>
      <c r="B454" s="68" t="n">
        <f aca="false">EOMONTH(Input!$C$7,A454)</f>
        <v>56614</v>
      </c>
      <c r="C454" s="68"/>
      <c r="D454" s="69" t="n">
        <f aca="false">IF(AND(($B454&lt;Input!$C$28),($B454&lt;Input!$G$28)),Input!$K$32*(1+Input!$C$14/100)^(DATEDIF(Input!$C$7,$B454,"Y")),0)</f>
        <v>0</v>
      </c>
    </row>
    <row r="455" customFormat="false" ht="12.8" hidden="false" customHeight="false" outlineLevel="0" collapsed="false">
      <c r="A455" s="67" t="n">
        <v>451</v>
      </c>
      <c r="B455" s="68" t="n">
        <f aca="false">EOMONTH(Input!$C$7,A455)</f>
        <v>56645</v>
      </c>
      <c r="C455" s="68"/>
      <c r="D455" s="69" t="n">
        <f aca="false">IF(AND(($B455&lt;Input!$C$28),($B455&lt;Input!$G$28)),Input!$K$32*(1+Input!$C$14/100)^(DATEDIF(Input!$C$7,$B455,"Y")),0)</f>
        <v>0</v>
      </c>
    </row>
    <row r="456" customFormat="false" ht="12.8" hidden="false" customHeight="false" outlineLevel="0" collapsed="false">
      <c r="A456" s="67" t="n">
        <v>452</v>
      </c>
      <c r="B456" s="68" t="n">
        <f aca="false">EOMONTH(Input!$C$7,A456)</f>
        <v>56673</v>
      </c>
      <c r="C456" s="68"/>
      <c r="D456" s="69" t="n">
        <f aca="false">IF(AND(($B456&lt;Input!$C$28),($B456&lt;Input!$G$28)),Input!$K$32*(1+Input!$C$14/100)^(DATEDIF(Input!$C$7,$B456,"Y")),0)</f>
        <v>0</v>
      </c>
    </row>
    <row r="457" customFormat="false" ht="12.8" hidden="false" customHeight="false" outlineLevel="0" collapsed="false">
      <c r="A457" s="67" t="n">
        <v>453</v>
      </c>
      <c r="B457" s="68" t="n">
        <f aca="false">EOMONTH(Input!$C$7,A457)</f>
        <v>56704</v>
      </c>
      <c r="C457" s="68"/>
      <c r="D457" s="69" t="n">
        <f aca="false">IF(AND(($B457&lt;Input!$C$28),($B457&lt;Input!$G$28)),Input!$K$32*(1+Input!$C$14/100)^(DATEDIF(Input!$C$7,$B457,"Y")),0)</f>
        <v>0</v>
      </c>
    </row>
    <row r="458" customFormat="false" ht="12.8" hidden="false" customHeight="false" outlineLevel="0" collapsed="false">
      <c r="A458" s="67" t="n">
        <v>454</v>
      </c>
      <c r="B458" s="68" t="n">
        <f aca="false">EOMONTH(Input!$C$7,A458)</f>
        <v>56734</v>
      </c>
      <c r="C458" s="68"/>
      <c r="D458" s="69" t="n">
        <f aca="false">IF(AND(($B458&lt;Input!$C$28),($B458&lt;Input!$G$28)),Input!$K$32*(1+Input!$C$14/100)^(DATEDIF(Input!$C$7,$B458,"Y")),0)</f>
        <v>0</v>
      </c>
    </row>
    <row r="459" customFormat="false" ht="12.8" hidden="false" customHeight="false" outlineLevel="0" collapsed="false">
      <c r="A459" s="67" t="n">
        <v>455</v>
      </c>
      <c r="B459" s="68" t="n">
        <f aca="false">EOMONTH(Input!$C$7,A459)</f>
        <v>56765</v>
      </c>
      <c r="C459" s="68"/>
      <c r="D459" s="69" t="n">
        <f aca="false">IF(AND(($B459&lt;Input!$C$28),($B459&lt;Input!$G$28)),Input!$K$32*(1+Input!$C$14/100)^(DATEDIF(Input!$C$7,$B459,"Y")),0)</f>
        <v>0</v>
      </c>
    </row>
    <row r="460" customFormat="false" ht="12.8" hidden="false" customHeight="false" outlineLevel="0" collapsed="false">
      <c r="A460" s="67" t="n">
        <v>456</v>
      </c>
      <c r="B460" s="68" t="n">
        <f aca="false">EOMONTH(Input!$C$7,A460)</f>
        <v>56795</v>
      </c>
      <c r="C460" s="68"/>
      <c r="D460" s="69" t="n">
        <f aca="false">IF(AND(($B460&lt;Input!$C$28),($B460&lt;Input!$G$28)),Input!$K$32*(1+Input!$C$14/100)^(DATEDIF(Input!$C$7,$B460,"Y")),0)</f>
        <v>0</v>
      </c>
    </row>
    <row r="461" customFormat="false" ht="12.8" hidden="false" customHeight="false" outlineLevel="0" collapsed="false">
      <c r="A461" s="67" t="n">
        <v>457</v>
      </c>
      <c r="B461" s="68" t="n">
        <f aca="false">EOMONTH(Input!$C$7,A461)</f>
        <v>56826</v>
      </c>
      <c r="C461" s="68"/>
      <c r="D461" s="69" t="n">
        <f aca="false">IF(AND(($B461&lt;Input!$C$28),($B461&lt;Input!$G$28)),Input!$K$32*(1+Input!$C$14/100)^(DATEDIF(Input!$C$7,$B461,"Y")),0)</f>
        <v>0</v>
      </c>
    </row>
    <row r="462" customFormat="false" ht="12.8" hidden="false" customHeight="false" outlineLevel="0" collapsed="false">
      <c r="A462" s="67" t="n">
        <v>458</v>
      </c>
      <c r="B462" s="68" t="n">
        <f aca="false">EOMONTH(Input!$C$7,A462)</f>
        <v>56857</v>
      </c>
      <c r="C462" s="68"/>
      <c r="D462" s="69" t="n">
        <f aca="false">IF(AND(($B462&lt;Input!$C$28),($B462&lt;Input!$G$28)),Input!$K$32*(1+Input!$C$14/100)^(DATEDIF(Input!$C$7,$B462,"Y")),0)</f>
        <v>0</v>
      </c>
    </row>
    <row r="463" customFormat="false" ht="12.8" hidden="false" customHeight="false" outlineLevel="0" collapsed="false">
      <c r="A463" s="67" t="n">
        <v>459</v>
      </c>
      <c r="B463" s="68" t="n">
        <f aca="false">EOMONTH(Input!$C$7,A463)</f>
        <v>56887</v>
      </c>
      <c r="C463" s="68"/>
      <c r="D463" s="69" t="n">
        <f aca="false">IF(AND(($B463&lt;Input!$C$28),($B463&lt;Input!$G$28)),Input!$K$32*(1+Input!$C$14/100)^(DATEDIF(Input!$C$7,$B463,"Y")),0)</f>
        <v>0</v>
      </c>
    </row>
    <row r="464" customFormat="false" ht="12.8" hidden="false" customHeight="false" outlineLevel="0" collapsed="false">
      <c r="A464" s="67" t="n">
        <v>460</v>
      </c>
      <c r="B464" s="68" t="n">
        <f aca="false">EOMONTH(Input!$C$7,A464)</f>
        <v>56918</v>
      </c>
      <c r="C464" s="68"/>
      <c r="D464" s="69" t="n">
        <f aca="false">IF(AND(($B464&lt;Input!$C$28),($B464&lt;Input!$G$28)),Input!$K$32*(1+Input!$C$14/100)^(DATEDIF(Input!$C$7,$B464,"Y")),0)</f>
        <v>0</v>
      </c>
    </row>
    <row r="465" customFormat="false" ht="12.8" hidden="false" customHeight="false" outlineLevel="0" collapsed="false">
      <c r="A465" s="67" t="n">
        <v>461</v>
      </c>
      <c r="B465" s="68" t="n">
        <f aca="false">EOMONTH(Input!$C$7,A465)</f>
        <v>56948</v>
      </c>
      <c r="C465" s="68"/>
      <c r="D465" s="69" t="n">
        <f aca="false">IF(AND(($B465&lt;Input!$C$28),($B465&lt;Input!$G$28)),Input!$K$32*(1+Input!$C$14/100)^(DATEDIF(Input!$C$7,$B465,"Y")),0)</f>
        <v>0</v>
      </c>
    </row>
    <row r="466" customFormat="false" ht="12.8" hidden="false" customHeight="false" outlineLevel="0" collapsed="false">
      <c r="A466" s="67" t="n">
        <v>462</v>
      </c>
      <c r="B466" s="68" t="n">
        <f aca="false">EOMONTH(Input!$C$7,A466)</f>
        <v>56979</v>
      </c>
      <c r="C466" s="68"/>
      <c r="D466" s="69" t="n">
        <f aca="false">IF(AND(($B466&lt;Input!$C$28),($B466&lt;Input!$G$28)),Input!$K$32*(1+Input!$C$14/100)^(DATEDIF(Input!$C$7,$B466,"Y")),0)</f>
        <v>0</v>
      </c>
    </row>
    <row r="467" customFormat="false" ht="12.8" hidden="false" customHeight="false" outlineLevel="0" collapsed="false">
      <c r="A467" s="67" t="n">
        <v>463</v>
      </c>
      <c r="B467" s="68" t="n">
        <f aca="false">EOMONTH(Input!$C$7,A467)</f>
        <v>57010</v>
      </c>
      <c r="C467" s="68"/>
      <c r="D467" s="69" t="n">
        <f aca="false">IF(AND(($B467&lt;Input!$C$28),($B467&lt;Input!$G$28)),Input!$K$32*(1+Input!$C$14/100)^(DATEDIF(Input!$C$7,$B467,"Y")),0)</f>
        <v>0</v>
      </c>
    </row>
    <row r="468" customFormat="false" ht="12.8" hidden="false" customHeight="false" outlineLevel="0" collapsed="false">
      <c r="A468" s="67" t="n">
        <v>464</v>
      </c>
      <c r="B468" s="68" t="n">
        <f aca="false">EOMONTH(Input!$C$7,A468)</f>
        <v>57039</v>
      </c>
      <c r="C468" s="68"/>
      <c r="D468" s="69" t="n">
        <f aca="false">IF(AND(($B468&lt;Input!$C$28),($B468&lt;Input!$G$28)),Input!$K$32*(1+Input!$C$14/100)^(DATEDIF(Input!$C$7,$B468,"Y")),0)</f>
        <v>0</v>
      </c>
    </row>
    <row r="469" customFormat="false" ht="12.8" hidden="false" customHeight="false" outlineLevel="0" collapsed="false">
      <c r="A469" s="67" t="n">
        <v>465</v>
      </c>
      <c r="B469" s="68" t="n">
        <f aca="false">EOMONTH(Input!$C$7,A469)</f>
        <v>57070</v>
      </c>
      <c r="C469" s="68"/>
      <c r="D469" s="69" t="n">
        <f aca="false">IF(AND(($B469&lt;Input!$C$28),($B469&lt;Input!$G$28)),Input!$K$32*(1+Input!$C$14/100)^(DATEDIF(Input!$C$7,$B469,"Y")),0)</f>
        <v>0</v>
      </c>
    </row>
    <row r="470" customFormat="false" ht="12.8" hidden="false" customHeight="false" outlineLevel="0" collapsed="false">
      <c r="A470" s="67" t="n">
        <v>466</v>
      </c>
      <c r="B470" s="68" t="n">
        <f aca="false">EOMONTH(Input!$C$7,A470)</f>
        <v>57100</v>
      </c>
      <c r="C470" s="68"/>
      <c r="D470" s="69" t="n">
        <f aca="false">IF(AND(($B470&lt;Input!$C$28),($B470&lt;Input!$G$28)),Input!$K$32*(1+Input!$C$14/100)^(DATEDIF(Input!$C$7,$B470,"Y")),0)</f>
        <v>0</v>
      </c>
    </row>
    <row r="471" customFormat="false" ht="12.8" hidden="false" customHeight="false" outlineLevel="0" collapsed="false">
      <c r="A471" s="67" t="n">
        <v>467</v>
      </c>
      <c r="B471" s="68" t="n">
        <f aca="false">EOMONTH(Input!$C$7,A471)</f>
        <v>57131</v>
      </c>
      <c r="C471" s="68"/>
      <c r="D471" s="69" t="n">
        <f aca="false">IF(AND(($B471&lt;Input!$C$28),($B471&lt;Input!$G$28)),Input!$K$32*(1+Input!$C$14/100)^(DATEDIF(Input!$C$7,$B471,"Y")),0)</f>
        <v>0</v>
      </c>
    </row>
    <row r="472" customFormat="false" ht="12.8" hidden="false" customHeight="false" outlineLevel="0" collapsed="false">
      <c r="A472" s="67" t="n">
        <v>468</v>
      </c>
      <c r="B472" s="68" t="n">
        <f aca="false">EOMONTH(Input!$C$7,A472)</f>
        <v>57161</v>
      </c>
      <c r="C472" s="68"/>
      <c r="D472" s="69" t="n">
        <f aca="false">IF(AND(($B472&lt;Input!$C$28),($B472&lt;Input!$G$28)),Input!$K$32*(1+Input!$C$14/100)^(DATEDIF(Input!$C$7,$B472,"Y")),0)</f>
        <v>0</v>
      </c>
    </row>
    <row r="473" customFormat="false" ht="12.8" hidden="false" customHeight="false" outlineLevel="0" collapsed="false">
      <c r="A473" s="67" t="n">
        <v>469</v>
      </c>
      <c r="B473" s="68" t="n">
        <f aca="false">EOMONTH(Input!$C$7,A473)</f>
        <v>57192</v>
      </c>
      <c r="C473" s="68"/>
      <c r="D473" s="69" t="n">
        <f aca="false">IF(AND(($B473&lt;Input!$C$28),($B473&lt;Input!$G$28)),Input!$K$32*(1+Input!$C$14/100)^(DATEDIF(Input!$C$7,$B473,"Y")),0)</f>
        <v>0</v>
      </c>
    </row>
    <row r="474" customFormat="false" ht="12.8" hidden="false" customHeight="false" outlineLevel="0" collapsed="false">
      <c r="A474" s="67" t="n">
        <v>470</v>
      </c>
      <c r="B474" s="68" t="n">
        <f aca="false">EOMONTH(Input!$C$7,A474)</f>
        <v>57223</v>
      </c>
      <c r="C474" s="68"/>
      <c r="D474" s="69" t="n">
        <f aca="false">IF(AND(($B474&lt;Input!$C$28),($B474&lt;Input!$G$28)),Input!$K$32*(1+Input!$C$14/100)^(DATEDIF(Input!$C$7,$B474,"Y")),0)</f>
        <v>0</v>
      </c>
    </row>
    <row r="475" customFormat="false" ht="12.8" hidden="false" customHeight="false" outlineLevel="0" collapsed="false">
      <c r="A475" s="67" t="n">
        <v>471</v>
      </c>
      <c r="B475" s="68" t="n">
        <f aca="false">EOMONTH(Input!$C$7,A475)</f>
        <v>57253</v>
      </c>
      <c r="C475" s="68"/>
      <c r="D475" s="69" t="n">
        <f aca="false">IF(AND(($B475&lt;Input!$C$28),($B475&lt;Input!$G$28)),Input!$K$32*(1+Input!$C$14/100)^(DATEDIF(Input!$C$7,$B475,"Y")),0)</f>
        <v>0</v>
      </c>
    </row>
    <row r="476" customFormat="false" ht="12.8" hidden="false" customHeight="false" outlineLevel="0" collapsed="false">
      <c r="A476" s="67" t="n">
        <v>472</v>
      </c>
      <c r="B476" s="68" t="n">
        <f aca="false">EOMONTH(Input!$C$7,A476)</f>
        <v>57284</v>
      </c>
      <c r="C476" s="68"/>
      <c r="D476" s="69" t="n">
        <f aca="false">IF(AND(($B476&lt;Input!$C$28),($B476&lt;Input!$G$28)),Input!$K$32*(1+Input!$C$14/100)^(DATEDIF(Input!$C$7,$B476,"Y")),0)</f>
        <v>0</v>
      </c>
    </row>
    <row r="477" customFormat="false" ht="12.8" hidden="false" customHeight="false" outlineLevel="0" collapsed="false">
      <c r="A477" s="67" t="n">
        <v>473</v>
      </c>
      <c r="B477" s="68" t="n">
        <f aca="false">EOMONTH(Input!$C$7,A477)</f>
        <v>57314</v>
      </c>
      <c r="C477" s="68"/>
      <c r="D477" s="69" t="n">
        <f aca="false">IF(AND(($B477&lt;Input!$C$28),($B477&lt;Input!$G$28)),Input!$K$32*(1+Input!$C$14/100)^(DATEDIF(Input!$C$7,$B477,"Y")),0)</f>
        <v>0</v>
      </c>
    </row>
    <row r="478" customFormat="false" ht="12.8" hidden="false" customHeight="false" outlineLevel="0" collapsed="false">
      <c r="A478" s="67" t="n">
        <v>474</v>
      </c>
      <c r="B478" s="68" t="n">
        <f aca="false">EOMONTH(Input!$C$7,A478)</f>
        <v>57345</v>
      </c>
      <c r="C478" s="68"/>
      <c r="D478" s="69" t="n">
        <f aca="false">IF(AND(($B478&lt;Input!$C$28),($B478&lt;Input!$G$28)),Input!$K$32*(1+Input!$C$14/100)^(DATEDIF(Input!$C$7,$B478,"Y")),0)</f>
        <v>0</v>
      </c>
    </row>
    <row r="479" customFormat="false" ht="12.8" hidden="false" customHeight="false" outlineLevel="0" collapsed="false">
      <c r="A479" s="67" t="n">
        <v>475</v>
      </c>
      <c r="B479" s="68" t="n">
        <f aca="false">EOMONTH(Input!$C$7,A479)</f>
        <v>57376</v>
      </c>
      <c r="C479" s="68"/>
      <c r="D479" s="69" t="n">
        <f aca="false">IF(AND(($B479&lt;Input!$C$28),($B479&lt;Input!$G$28)),Input!$K$32*(1+Input!$C$14/100)^(DATEDIF(Input!$C$7,$B479,"Y")),0)</f>
        <v>0</v>
      </c>
    </row>
    <row r="480" customFormat="false" ht="12.8" hidden="false" customHeight="false" outlineLevel="0" collapsed="false">
      <c r="A480" s="67" t="n">
        <v>476</v>
      </c>
      <c r="B480" s="68" t="n">
        <f aca="false">EOMONTH(Input!$C$7,A480)</f>
        <v>57404</v>
      </c>
      <c r="C480" s="68"/>
      <c r="D480" s="69" t="n">
        <f aca="false">IF(AND(($B480&lt;Input!$C$28),($B480&lt;Input!$G$28)),Input!$K$32*(1+Input!$C$14/100)^(DATEDIF(Input!$C$7,$B480,"Y")),0)</f>
        <v>0</v>
      </c>
    </row>
    <row r="481" customFormat="false" ht="12.8" hidden="false" customHeight="false" outlineLevel="0" collapsed="false">
      <c r="A481" s="67" t="n">
        <v>477</v>
      </c>
      <c r="B481" s="68" t="n">
        <f aca="false">EOMONTH(Input!$C$7,A481)</f>
        <v>57435</v>
      </c>
      <c r="C481" s="68"/>
      <c r="D481" s="69" t="n">
        <f aca="false">IF(AND(($B481&lt;Input!$C$28),($B481&lt;Input!$G$28)),Input!$K$32*(1+Input!$C$14/100)^(DATEDIF(Input!$C$7,$B481,"Y")),0)</f>
        <v>0</v>
      </c>
    </row>
    <row r="482" customFormat="false" ht="12.8" hidden="false" customHeight="false" outlineLevel="0" collapsed="false">
      <c r="A482" s="67" t="n">
        <v>478</v>
      </c>
      <c r="B482" s="68" t="n">
        <f aca="false">EOMONTH(Input!$C$7,A482)</f>
        <v>57465</v>
      </c>
      <c r="C482" s="68"/>
      <c r="D482" s="69" t="n">
        <f aca="false">IF(AND(($B482&lt;Input!$C$28),($B482&lt;Input!$G$28)),Input!$K$32*(1+Input!$C$14/100)^(DATEDIF(Input!$C$7,$B482,"Y")),0)</f>
        <v>0</v>
      </c>
    </row>
    <row r="483" customFormat="false" ht="12.8" hidden="false" customHeight="false" outlineLevel="0" collapsed="false">
      <c r="A483" s="67" t="n">
        <v>479</v>
      </c>
      <c r="B483" s="68" t="n">
        <f aca="false">EOMONTH(Input!$C$7,A483)</f>
        <v>57496</v>
      </c>
      <c r="C483" s="68"/>
      <c r="D483" s="69" t="n">
        <f aca="false">IF(AND(($B483&lt;Input!$C$28),($B483&lt;Input!$G$28)),Input!$K$32*(1+Input!$C$14/100)^(DATEDIF(Input!$C$7,$B483,"Y")),0)</f>
        <v>0</v>
      </c>
    </row>
    <row r="484" customFormat="false" ht="12.8" hidden="false" customHeight="false" outlineLevel="0" collapsed="false">
      <c r="A484" s="67" t="n">
        <v>480</v>
      </c>
      <c r="B484" s="68" t="n">
        <f aca="false">EOMONTH(Input!$C$7,A484)</f>
        <v>57526</v>
      </c>
      <c r="C484" s="68"/>
      <c r="D484" s="69" t="n">
        <f aca="false">IF(AND(($B484&lt;Input!$C$28),($B484&lt;Input!$G$28)),Input!$K$32*(1+Input!$C$14/100)^(DATEDIF(Input!$C$7,$B484,"Y")),0)</f>
        <v>0</v>
      </c>
    </row>
    <row r="485" customFormat="false" ht="12.8" hidden="false" customHeight="false" outlineLevel="0" collapsed="false">
      <c r="A485" s="67" t="n">
        <v>481</v>
      </c>
      <c r="B485" s="68" t="n">
        <f aca="false">EOMONTH(Input!$C$7,A485)</f>
        <v>57557</v>
      </c>
      <c r="C485" s="68"/>
      <c r="D485" s="69" t="n">
        <f aca="false">IF(AND(($B485&lt;Input!$C$28),($B485&lt;Input!$G$28)),Input!$K$32*(1+Input!$C$14/100)^(DATEDIF(Input!$C$7,$B485,"Y")),0)</f>
        <v>0</v>
      </c>
    </row>
    <row r="486" customFormat="false" ht="12.8" hidden="false" customHeight="false" outlineLevel="0" collapsed="false">
      <c r="A486" s="67" t="n">
        <v>482</v>
      </c>
      <c r="B486" s="68" t="n">
        <f aca="false">EOMONTH(Input!$C$7,A486)</f>
        <v>57588</v>
      </c>
      <c r="C486" s="68"/>
      <c r="D486" s="69" t="n">
        <f aca="false">IF(AND(($B486&lt;Input!$C$28),($B486&lt;Input!$G$28)),Input!$K$32*(1+Input!$C$14/100)^(DATEDIF(Input!$C$7,$B486,"Y")),0)</f>
        <v>0</v>
      </c>
    </row>
    <row r="487" customFormat="false" ht="12.8" hidden="false" customHeight="false" outlineLevel="0" collapsed="false">
      <c r="A487" s="67" t="n">
        <v>483</v>
      </c>
      <c r="B487" s="68" t="n">
        <f aca="false">EOMONTH(Input!$C$7,A487)</f>
        <v>57618</v>
      </c>
      <c r="C487" s="68"/>
      <c r="D487" s="69" t="n">
        <f aca="false">IF(AND(($B487&lt;Input!$C$28),($B487&lt;Input!$G$28)),Input!$K$32*(1+Input!$C$14/100)^(DATEDIF(Input!$C$7,$B487,"Y")),0)</f>
        <v>0</v>
      </c>
    </row>
    <row r="488" customFormat="false" ht="12.8" hidden="false" customHeight="false" outlineLevel="0" collapsed="false">
      <c r="A488" s="67" t="n">
        <v>484</v>
      </c>
      <c r="B488" s="68" t="n">
        <f aca="false">EOMONTH(Input!$C$7,A488)</f>
        <v>57649</v>
      </c>
      <c r="C488" s="68"/>
      <c r="D488" s="69" t="n">
        <f aca="false">IF(AND(($B488&lt;Input!$C$28),($B488&lt;Input!$G$28)),Input!$K$32*(1+Input!$C$14/100)^(DATEDIF(Input!$C$7,$B488,"Y")),0)</f>
        <v>0</v>
      </c>
    </row>
    <row r="489" customFormat="false" ht="12.8" hidden="false" customHeight="false" outlineLevel="0" collapsed="false">
      <c r="A489" s="67" t="n">
        <v>485</v>
      </c>
      <c r="B489" s="68" t="n">
        <f aca="false">EOMONTH(Input!$C$7,A489)</f>
        <v>57679</v>
      </c>
      <c r="C489" s="68"/>
      <c r="D489" s="69" t="n">
        <f aca="false">IF(AND(($B489&lt;Input!$C$28),($B489&lt;Input!$G$28)),Input!$K$32*(1+Input!$C$14/100)^(DATEDIF(Input!$C$7,$B489,"Y")),0)</f>
        <v>0</v>
      </c>
    </row>
    <row r="490" customFormat="false" ht="12.8" hidden="false" customHeight="false" outlineLevel="0" collapsed="false">
      <c r="A490" s="67" t="n">
        <v>486</v>
      </c>
      <c r="B490" s="68" t="n">
        <f aca="false">EOMONTH(Input!$C$7,A490)</f>
        <v>57710</v>
      </c>
      <c r="C490" s="68"/>
      <c r="D490" s="69" t="n">
        <f aca="false">IF(AND(($B490&lt;Input!$C$28),($B490&lt;Input!$G$28)),Input!$K$32*(1+Input!$C$14/100)^(DATEDIF(Input!$C$7,$B490,"Y")),0)</f>
        <v>0</v>
      </c>
    </row>
    <row r="491" customFormat="false" ht="12.8" hidden="false" customHeight="false" outlineLevel="0" collapsed="false">
      <c r="A491" s="67" t="n">
        <v>487</v>
      </c>
      <c r="B491" s="68" t="n">
        <f aca="false">EOMONTH(Input!$C$7,A491)</f>
        <v>57741</v>
      </c>
      <c r="C491" s="68"/>
      <c r="D491" s="69" t="n">
        <f aca="false">IF(AND(($B491&lt;Input!$C$28),($B491&lt;Input!$G$28)),Input!$K$32*(1+Input!$C$14/100)^(DATEDIF(Input!$C$7,$B491,"Y")),0)</f>
        <v>0</v>
      </c>
    </row>
    <row r="492" customFormat="false" ht="12.8" hidden="false" customHeight="false" outlineLevel="0" collapsed="false">
      <c r="A492" s="67" t="n">
        <v>488</v>
      </c>
      <c r="B492" s="68" t="n">
        <f aca="false">EOMONTH(Input!$C$7,A492)</f>
        <v>57769</v>
      </c>
      <c r="C492" s="68"/>
      <c r="D492" s="69" t="n">
        <f aca="false">IF(AND(($B492&lt;Input!$C$28),($B492&lt;Input!$G$28)),Input!$K$32*(1+Input!$C$14/100)^(DATEDIF(Input!$C$7,$B492,"Y")),0)</f>
        <v>0</v>
      </c>
    </row>
    <row r="493" customFormat="false" ht="12.8" hidden="false" customHeight="false" outlineLevel="0" collapsed="false">
      <c r="A493" s="67" t="n">
        <v>489</v>
      </c>
      <c r="B493" s="68" t="n">
        <f aca="false">EOMONTH(Input!$C$7,A493)</f>
        <v>57800</v>
      </c>
      <c r="C493" s="68"/>
      <c r="D493" s="69" t="n">
        <f aca="false">IF(AND(($B493&lt;Input!$C$28),($B493&lt;Input!$G$28)),Input!$K$32*(1+Input!$C$14/100)^(DATEDIF(Input!$C$7,$B493,"Y")),0)</f>
        <v>0</v>
      </c>
    </row>
    <row r="494" customFormat="false" ht="12.8" hidden="false" customHeight="false" outlineLevel="0" collapsed="false">
      <c r="A494" s="67" t="n">
        <v>490</v>
      </c>
      <c r="B494" s="68" t="n">
        <f aca="false">EOMONTH(Input!$C$7,A494)</f>
        <v>57830</v>
      </c>
      <c r="C494" s="68"/>
      <c r="D494" s="69" t="n">
        <f aca="false">IF(AND(($B494&lt;Input!$C$28),($B494&lt;Input!$G$28)),Input!$K$32*(1+Input!$C$14/100)^(DATEDIF(Input!$C$7,$B494,"Y")),0)</f>
        <v>0</v>
      </c>
    </row>
    <row r="495" customFormat="false" ht="12.8" hidden="false" customHeight="false" outlineLevel="0" collapsed="false">
      <c r="A495" s="67" t="n">
        <v>491</v>
      </c>
      <c r="B495" s="68" t="n">
        <f aca="false">EOMONTH(Input!$C$7,A495)</f>
        <v>57861</v>
      </c>
      <c r="C495" s="68"/>
      <c r="D495" s="69" t="n">
        <f aca="false">IF(AND(($B495&lt;Input!$C$28),($B495&lt;Input!$G$28)),Input!$K$32*(1+Input!$C$14/100)^(DATEDIF(Input!$C$7,$B495,"Y")),0)</f>
        <v>0</v>
      </c>
    </row>
    <row r="496" customFormat="false" ht="12.8" hidden="false" customHeight="false" outlineLevel="0" collapsed="false">
      <c r="A496" s="67" t="n">
        <v>492</v>
      </c>
      <c r="B496" s="68" t="n">
        <f aca="false">EOMONTH(Input!$C$7,A496)</f>
        <v>57891</v>
      </c>
      <c r="C496" s="68"/>
      <c r="D496" s="69" t="n">
        <f aca="false">IF(AND(($B496&lt;Input!$C$28),($B496&lt;Input!$G$28)),Input!$K$32*(1+Input!$C$14/100)^(DATEDIF(Input!$C$7,$B496,"Y")),0)</f>
        <v>0</v>
      </c>
    </row>
    <row r="497" customFormat="false" ht="12.8" hidden="false" customHeight="false" outlineLevel="0" collapsed="false">
      <c r="A497" s="67" t="n">
        <v>493</v>
      </c>
      <c r="B497" s="68" t="n">
        <f aca="false">EOMONTH(Input!$C$7,A497)</f>
        <v>57922</v>
      </c>
      <c r="C497" s="68"/>
      <c r="D497" s="69" t="n">
        <f aca="false">IF(AND(($B497&lt;Input!$C$28),($B497&lt;Input!$G$28)),Input!$K$32*(1+Input!$C$14/100)^(DATEDIF(Input!$C$7,$B497,"Y")),0)</f>
        <v>0</v>
      </c>
    </row>
    <row r="498" customFormat="false" ht="12.8" hidden="false" customHeight="false" outlineLevel="0" collapsed="false">
      <c r="A498" s="67" t="n">
        <v>494</v>
      </c>
      <c r="B498" s="68" t="n">
        <f aca="false">EOMONTH(Input!$C$7,A498)</f>
        <v>57953</v>
      </c>
      <c r="C498" s="68"/>
      <c r="D498" s="69" t="n">
        <f aca="false">IF(AND(($B498&lt;Input!$C$28),($B498&lt;Input!$G$28)),Input!$K$32*(1+Input!$C$14/100)^(DATEDIF(Input!$C$7,$B498,"Y")),0)</f>
        <v>0</v>
      </c>
    </row>
    <row r="499" customFormat="false" ht="12.8" hidden="false" customHeight="false" outlineLevel="0" collapsed="false">
      <c r="A499" s="67" t="n">
        <v>495</v>
      </c>
      <c r="B499" s="68" t="n">
        <f aca="false">EOMONTH(Input!$C$7,A499)</f>
        <v>57983</v>
      </c>
      <c r="C499" s="68"/>
      <c r="D499" s="69" t="n">
        <f aca="false">IF(AND(($B499&lt;Input!$C$28),($B499&lt;Input!$G$28)),Input!$K$32*(1+Input!$C$14/100)^(DATEDIF(Input!$C$7,$B499,"Y")),0)</f>
        <v>0</v>
      </c>
    </row>
    <row r="500" customFormat="false" ht="12.8" hidden="false" customHeight="false" outlineLevel="0" collapsed="false">
      <c r="A500" s="67" t="n">
        <v>496</v>
      </c>
      <c r="B500" s="68" t="n">
        <f aca="false">EOMONTH(Input!$C$7,A500)</f>
        <v>58014</v>
      </c>
      <c r="C500" s="68"/>
      <c r="D500" s="69" t="n">
        <f aca="false">IF(AND(($B500&lt;Input!$C$28),($B500&lt;Input!$G$28)),Input!$K$32*(1+Input!$C$14/100)^(DATEDIF(Input!$C$7,$B500,"Y")),0)</f>
        <v>0</v>
      </c>
    </row>
    <row r="501" customFormat="false" ht="12.8" hidden="false" customHeight="false" outlineLevel="0" collapsed="false">
      <c r="A501" s="67" t="n">
        <v>497</v>
      </c>
      <c r="B501" s="68" t="n">
        <f aca="false">EOMONTH(Input!$C$7,A501)</f>
        <v>58044</v>
      </c>
      <c r="C501" s="68"/>
      <c r="D501" s="69" t="n">
        <f aca="false">IF(AND(($B501&lt;Input!$C$28),($B501&lt;Input!$G$28)),Input!$K$32*(1+Input!$C$14/100)^(DATEDIF(Input!$C$7,$B501,"Y")),0)</f>
        <v>0</v>
      </c>
    </row>
    <row r="502" customFormat="false" ht="12.8" hidden="false" customHeight="false" outlineLevel="0" collapsed="false">
      <c r="A502" s="67" t="n">
        <v>498</v>
      </c>
      <c r="B502" s="68" t="n">
        <f aca="false">EOMONTH(Input!$C$7,A502)</f>
        <v>58075</v>
      </c>
      <c r="C502" s="68"/>
      <c r="D502" s="69" t="n">
        <f aca="false">IF(AND(($B502&lt;Input!$C$28),($B502&lt;Input!$G$28)),Input!$K$32*(1+Input!$C$14/100)^(DATEDIF(Input!$C$7,$B502,"Y")),0)</f>
        <v>0</v>
      </c>
    </row>
    <row r="503" customFormat="false" ht="12.8" hidden="false" customHeight="false" outlineLevel="0" collapsed="false">
      <c r="A503" s="67" t="n">
        <v>499</v>
      </c>
      <c r="B503" s="68" t="n">
        <f aca="false">EOMONTH(Input!$C$7,A503)</f>
        <v>58106</v>
      </c>
      <c r="C503" s="68"/>
      <c r="D503" s="69" t="n">
        <f aca="false">IF(AND(($B503&lt;Input!$C$28),($B503&lt;Input!$G$28)),Input!$K$32*(1+Input!$C$14/100)^(DATEDIF(Input!$C$7,$B503,"Y")),0)</f>
        <v>0</v>
      </c>
    </row>
    <row r="504" customFormat="false" ht="12.8" hidden="false" customHeight="false" outlineLevel="0" collapsed="false">
      <c r="A504" s="67" t="n">
        <v>500</v>
      </c>
      <c r="B504" s="68" t="n">
        <f aca="false">EOMONTH(Input!$C$7,A504)</f>
        <v>58134</v>
      </c>
      <c r="C504" s="68"/>
      <c r="D504" s="69" t="n">
        <f aca="false">IF(AND(($B504&lt;Input!$C$28),($B504&lt;Input!$G$28)),Input!$K$32*(1+Input!$C$14/100)^(DATEDIF(Input!$C$7,$B504,"Y")),0)</f>
        <v>0</v>
      </c>
    </row>
    <row r="505" customFormat="false" ht="12.8" hidden="false" customHeight="false" outlineLevel="0" collapsed="false">
      <c r="A505" s="67" t="n">
        <v>501</v>
      </c>
      <c r="B505" s="68" t="n">
        <f aca="false">EOMONTH(Input!$C$7,A505)</f>
        <v>58165</v>
      </c>
      <c r="C505" s="68"/>
      <c r="D505" s="69" t="n">
        <f aca="false">IF(AND(($B505&lt;Input!$C$28),($B505&lt;Input!$G$28)),Input!$K$32*(1+Input!$C$14/100)^(DATEDIF(Input!$C$7,$B505,"Y")),0)</f>
        <v>0</v>
      </c>
    </row>
    <row r="506" customFormat="false" ht="12.8" hidden="false" customHeight="false" outlineLevel="0" collapsed="false">
      <c r="A506" s="67" t="n">
        <v>502</v>
      </c>
      <c r="B506" s="68" t="n">
        <f aca="false">EOMONTH(Input!$C$7,A506)</f>
        <v>58195</v>
      </c>
      <c r="C506" s="68"/>
      <c r="D506" s="69" t="n">
        <f aca="false">IF(AND(($B506&lt;Input!$C$28),($B506&lt;Input!$G$28)),Input!$K$32*(1+Input!$C$14/100)^(DATEDIF(Input!$C$7,$B506,"Y")),0)</f>
        <v>0</v>
      </c>
    </row>
    <row r="507" customFormat="false" ht="12.8" hidden="false" customHeight="false" outlineLevel="0" collapsed="false">
      <c r="A507" s="67" t="n">
        <v>503</v>
      </c>
      <c r="B507" s="68" t="n">
        <f aca="false">EOMONTH(Input!$C$7,A507)</f>
        <v>58226</v>
      </c>
      <c r="C507" s="68"/>
      <c r="D507" s="69" t="n">
        <f aca="false">IF(AND(($B507&lt;Input!$C$28),($B507&lt;Input!$G$28)),Input!$K$32*(1+Input!$C$14/100)^(DATEDIF(Input!$C$7,$B507,"Y")),0)</f>
        <v>0</v>
      </c>
    </row>
    <row r="508" customFormat="false" ht="12.8" hidden="false" customHeight="false" outlineLevel="0" collapsed="false">
      <c r="A508" s="67" t="n">
        <v>504</v>
      </c>
      <c r="B508" s="68" t="n">
        <f aca="false">EOMONTH(Input!$C$7,A508)</f>
        <v>58256</v>
      </c>
      <c r="C508" s="68"/>
      <c r="D508" s="69" t="n">
        <f aca="false">IF(AND(($B508&lt;Input!$C$28),($B508&lt;Input!$G$28)),Input!$K$32*(1+Input!$C$14/100)^(DATEDIF(Input!$C$7,$B508,"Y")),0)</f>
        <v>0</v>
      </c>
    </row>
    <row r="509" customFormat="false" ht="12.8" hidden="false" customHeight="false" outlineLevel="0" collapsed="false">
      <c r="A509" s="67" t="n">
        <v>505</v>
      </c>
      <c r="B509" s="68" t="n">
        <f aca="false">EOMONTH(Input!$C$7,A509)</f>
        <v>58287</v>
      </c>
      <c r="C509" s="68"/>
      <c r="D509" s="69" t="n">
        <f aca="false">IF(AND(($B509&lt;Input!$C$28),($B509&lt;Input!$G$28)),Input!$K$32*(1+Input!$C$14/100)^(DATEDIF(Input!$C$7,$B509,"Y")),0)</f>
        <v>0</v>
      </c>
    </row>
    <row r="510" customFormat="false" ht="12.8" hidden="false" customHeight="false" outlineLevel="0" collapsed="false">
      <c r="A510" s="67" t="n">
        <v>506</v>
      </c>
      <c r="B510" s="68" t="n">
        <f aca="false">EOMONTH(Input!$C$7,A510)</f>
        <v>58318</v>
      </c>
      <c r="C510" s="68"/>
      <c r="D510" s="69" t="n">
        <f aca="false">IF(AND(($B510&lt;Input!$C$28),($B510&lt;Input!$G$28)),Input!$K$32*(1+Input!$C$14/100)^(DATEDIF(Input!$C$7,$B510,"Y")),0)</f>
        <v>0</v>
      </c>
    </row>
    <row r="511" customFormat="false" ht="12.8" hidden="false" customHeight="false" outlineLevel="0" collapsed="false">
      <c r="A511" s="67" t="n">
        <v>507</v>
      </c>
      <c r="B511" s="68" t="n">
        <f aca="false">EOMONTH(Input!$C$7,A511)</f>
        <v>58348</v>
      </c>
      <c r="C511" s="68"/>
      <c r="D511" s="69" t="n">
        <f aca="false">IF(AND(($B511&lt;Input!$C$28),($B511&lt;Input!$G$28)),Input!$K$32*(1+Input!$C$14/100)^(DATEDIF(Input!$C$7,$B511,"Y")),0)</f>
        <v>0</v>
      </c>
    </row>
    <row r="512" customFormat="false" ht="12.8" hidden="false" customHeight="false" outlineLevel="0" collapsed="false">
      <c r="A512" s="67" t="n">
        <v>508</v>
      </c>
      <c r="B512" s="68" t="n">
        <f aca="false">EOMONTH(Input!$C$7,A512)</f>
        <v>58379</v>
      </c>
      <c r="C512" s="68"/>
      <c r="D512" s="69" t="n">
        <f aca="false">IF(AND(($B512&lt;Input!$C$28),($B512&lt;Input!$G$28)),Input!$K$32*(1+Input!$C$14/100)^(DATEDIF(Input!$C$7,$B512,"Y")),0)</f>
        <v>0</v>
      </c>
    </row>
    <row r="513" customFormat="false" ht="12.8" hidden="false" customHeight="false" outlineLevel="0" collapsed="false">
      <c r="A513" s="67" t="n">
        <v>509</v>
      </c>
      <c r="B513" s="68" t="n">
        <f aca="false">EOMONTH(Input!$C$7,A513)</f>
        <v>58409</v>
      </c>
      <c r="C513" s="68"/>
      <c r="D513" s="69" t="n">
        <f aca="false">IF(AND(($B513&lt;Input!$C$28),($B513&lt;Input!$G$28)),Input!$K$32*(1+Input!$C$14/100)^(DATEDIF(Input!$C$7,$B513,"Y")),0)</f>
        <v>0</v>
      </c>
    </row>
    <row r="514" customFormat="false" ht="12.8" hidden="false" customHeight="false" outlineLevel="0" collapsed="false">
      <c r="A514" s="67" t="n">
        <v>510</v>
      </c>
      <c r="B514" s="68" t="n">
        <f aca="false">EOMONTH(Input!$C$7,A514)</f>
        <v>58440</v>
      </c>
      <c r="C514" s="68"/>
      <c r="D514" s="69" t="n">
        <f aca="false">IF(AND(($B514&lt;Input!$C$28),($B514&lt;Input!$G$28)),Input!$K$32*(1+Input!$C$14/100)^(DATEDIF(Input!$C$7,$B514,"Y")),0)</f>
        <v>0</v>
      </c>
    </row>
    <row r="515" customFormat="false" ht="12.8" hidden="false" customHeight="false" outlineLevel="0" collapsed="false">
      <c r="A515" s="67" t="n">
        <v>511</v>
      </c>
      <c r="B515" s="68" t="n">
        <f aca="false">EOMONTH(Input!$C$7,A515)</f>
        <v>58471</v>
      </c>
      <c r="C515" s="68"/>
      <c r="D515" s="69" t="n">
        <f aca="false">IF(AND(($B515&lt;Input!$C$28),($B515&lt;Input!$G$28)),Input!$K$32*(1+Input!$C$14/100)^(DATEDIF(Input!$C$7,$B515,"Y")),0)</f>
        <v>0</v>
      </c>
    </row>
    <row r="516" customFormat="false" ht="12.8" hidden="false" customHeight="false" outlineLevel="0" collapsed="false">
      <c r="A516" s="67" t="n">
        <v>512</v>
      </c>
      <c r="B516" s="68" t="n">
        <f aca="false">EOMONTH(Input!$C$7,A516)</f>
        <v>58500</v>
      </c>
      <c r="C516" s="68"/>
      <c r="D516" s="69" t="n">
        <f aca="false">IF(AND(($B516&lt;Input!$C$28),($B516&lt;Input!$G$28)),Input!$K$32*(1+Input!$C$14/100)^(DATEDIF(Input!$C$7,$B516,"Y")),0)</f>
        <v>0</v>
      </c>
    </row>
    <row r="517" customFormat="false" ht="12.8" hidden="false" customHeight="false" outlineLevel="0" collapsed="false">
      <c r="A517" s="67" t="n">
        <v>513</v>
      </c>
      <c r="B517" s="68" t="n">
        <f aca="false">EOMONTH(Input!$C$7,A517)</f>
        <v>58531</v>
      </c>
      <c r="C517" s="68"/>
      <c r="D517" s="69" t="n">
        <f aca="false">IF(AND(($B517&lt;Input!$C$28),($B517&lt;Input!$G$28)),Input!$K$32*(1+Input!$C$14/100)^(DATEDIF(Input!$C$7,$B517,"Y")),0)</f>
        <v>0</v>
      </c>
    </row>
    <row r="518" customFormat="false" ht="12.8" hidden="false" customHeight="false" outlineLevel="0" collapsed="false">
      <c r="A518" s="67" t="n">
        <v>514</v>
      </c>
      <c r="B518" s="68" t="n">
        <f aca="false">EOMONTH(Input!$C$7,A518)</f>
        <v>58561</v>
      </c>
      <c r="C518" s="68"/>
      <c r="D518" s="69" t="n">
        <f aca="false">IF(AND(($B518&lt;Input!$C$28),($B518&lt;Input!$G$28)),Input!$K$32*(1+Input!$C$14/100)^(DATEDIF(Input!$C$7,$B518,"Y")),0)</f>
        <v>0</v>
      </c>
    </row>
    <row r="519" customFormat="false" ht="12.8" hidden="false" customHeight="false" outlineLevel="0" collapsed="false">
      <c r="A519" s="67" t="n">
        <v>515</v>
      </c>
      <c r="B519" s="68" t="n">
        <f aca="false">EOMONTH(Input!$C$7,A519)</f>
        <v>58592</v>
      </c>
      <c r="C519" s="68"/>
      <c r="D519" s="69" t="n">
        <f aca="false">IF(AND(($B519&lt;Input!$C$28),($B519&lt;Input!$G$28)),Input!$K$32*(1+Input!$C$14/100)^(DATEDIF(Input!$C$7,$B519,"Y")),0)</f>
        <v>0</v>
      </c>
    </row>
    <row r="520" customFormat="false" ht="12.8" hidden="false" customHeight="false" outlineLevel="0" collapsed="false">
      <c r="A520" s="67" t="n">
        <v>516</v>
      </c>
      <c r="B520" s="68" t="n">
        <f aca="false">EOMONTH(Input!$C$7,A520)</f>
        <v>58622</v>
      </c>
      <c r="C520" s="68"/>
      <c r="D520" s="69" t="n">
        <f aca="false">IF(AND(($B520&lt;Input!$C$28),($B520&lt;Input!$G$28)),Input!$K$32*(1+Input!$C$14/100)^(DATEDIF(Input!$C$7,$B520,"Y")),0)</f>
        <v>0</v>
      </c>
    </row>
    <row r="521" customFormat="false" ht="12.8" hidden="false" customHeight="false" outlineLevel="0" collapsed="false">
      <c r="A521" s="67" t="n">
        <v>517</v>
      </c>
      <c r="B521" s="68" t="n">
        <f aca="false">EOMONTH(Input!$C$7,A521)</f>
        <v>58653</v>
      </c>
      <c r="C521" s="68"/>
      <c r="D521" s="69" t="n">
        <f aca="false">IF(AND(($B521&lt;Input!$C$28),($B521&lt;Input!$G$28)),Input!$K$32*(1+Input!$C$14/100)^(DATEDIF(Input!$C$7,$B521,"Y")),0)</f>
        <v>0</v>
      </c>
    </row>
    <row r="522" customFormat="false" ht="12.8" hidden="false" customHeight="false" outlineLevel="0" collapsed="false">
      <c r="A522" s="67" t="n">
        <v>518</v>
      </c>
      <c r="B522" s="68" t="n">
        <f aca="false">EOMONTH(Input!$C$7,A522)</f>
        <v>58684</v>
      </c>
      <c r="C522" s="68"/>
      <c r="D522" s="69" t="n">
        <f aca="false">IF(AND(($B522&lt;Input!$C$28),($B522&lt;Input!$G$28)),Input!$K$32*(1+Input!$C$14/100)^(DATEDIF(Input!$C$7,$B522,"Y")),0)</f>
        <v>0</v>
      </c>
    </row>
    <row r="523" customFormat="false" ht="12.8" hidden="false" customHeight="false" outlineLevel="0" collapsed="false">
      <c r="A523" s="67" t="n">
        <v>519</v>
      </c>
      <c r="B523" s="68" t="n">
        <f aca="false">EOMONTH(Input!$C$7,A523)</f>
        <v>58714</v>
      </c>
      <c r="C523" s="68"/>
      <c r="D523" s="69" t="n">
        <f aca="false">IF(AND(($B523&lt;Input!$C$28),($B523&lt;Input!$G$28)),Input!$K$32*(1+Input!$C$14/100)^(DATEDIF(Input!$C$7,$B523,"Y")),0)</f>
        <v>0</v>
      </c>
    </row>
    <row r="524" customFormat="false" ht="12.8" hidden="false" customHeight="false" outlineLevel="0" collapsed="false">
      <c r="A524" s="67" t="n">
        <v>520</v>
      </c>
      <c r="B524" s="68" t="n">
        <f aca="false">EOMONTH(Input!$C$7,A524)</f>
        <v>58745</v>
      </c>
      <c r="C524" s="68"/>
      <c r="D524" s="69" t="n">
        <f aca="false">IF(AND(($B524&lt;Input!$C$28),($B524&lt;Input!$G$28)),Input!$K$32*(1+Input!$C$14/100)^(DATEDIF(Input!$C$7,$B524,"Y")),0)</f>
        <v>0</v>
      </c>
    </row>
    <row r="525" customFormat="false" ht="12.8" hidden="false" customHeight="false" outlineLevel="0" collapsed="false">
      <c r="A525" s="67" t="n">
        <v>521</v>
      </c>
      <c r="B525" s="68" t="n">
        <f aca="false">EOMONTH(Input!$C$7,A525)</f>
        <v>58775</v>
      </c>
      <c r="C525" s="68"/>
      <c r="D525" s="69" t="n">
        <f aca="false">IF(AND(($B525&lt;Input!$C$28),($B525&lt;Input!$G$28)),Input!$K$32*(1+Input!$C$14/100)^(DATEDIF(Input!$C$7,$B525,"Y")),0)</f>
        <v>0</v>
      </c>
    </row>
    <row r="526" customFormat="false" ht="12.8" hidden="false" customHeight="false" outlineLevel="0" collapsed="false">
      <c r="A526" s="67" t="n">
        <v>522</v>
      </c>
      <c r="B526" s="68" t="n">
        <f aca="false">EOMONTH(Input!$C$7,A526)</f>
        <v>58806</v>
      </c>
      <c r="C526" s="68"/>
      <c r="D526" s="69" t="n">
        <f aca="false">IF(AND(($B526&lt;Input!$C$28),($B526&lt;Input!$G$28)),Input!$K$32*(1+Input!$C$14/100)^(DATEDIF(Input!$C$7,$B526,"Y")),0)</f>
        <v>0</v>
      </c>
    </row>
    <row r="527" customFormat="false" ht="12.8" hidden="false" customHeight="false" outlineLevel="0" collapsed="false">
      <c r="A527" s="67" t="n">
        <v>523</v>
      </c>
      <c r="B527" s="68" t="n">
        <f aca="false">EOMONTH(Input!$C$7,A527)</f>
        <v>58837</v>
      </c>
      <c r="C527" s="68"/>
      <c r="D527" s="69" t="n">
        <f aca="false">IF(AND(($B527&lt;Input!$C$28),($B527&lt;Input!$G$28)),Input!$K$32*(1+Input!$C$14/100)^(DATEDIF(Input!$C$7,$B527,"Y")),0)</f>
        <v>0</v>
      </c>
    </row>
    <row r="528" customFormat="false" ht="12.8" hidden="false" customHeight="false" outlineLevel="0" collapsed="false">
      <c r="A528" s="67" t="n">
        <v>524</v>
      </c>
      <c r="B528" s="68" t="n">
        <f aca="false">EOMONTH(Input!$C$7,A528)</f>
        <v>58865</v>
      </c>
      <c r="C528" s="68"/>
      <c r="D528" s="69" t="n">
        <f aca="false">IF(AND(($B528&lt;Input!$C$28),($B528&lt;Input!$G$28)),Input!$K$32*(1+Input!$C$14/100)^(DATEDIF(Input!$C$7,$B528,"Y")),0)</f>
        <v>0</v>
      </c>
    </row>
    <row r="529" customFormat="false" ht="12.8" hidden="false" customHeight="false" outlineLevel="0" collapsed="false">
      <c r="A529" s="67" t="n">
        <v>525</v>
      </c>
      <c r="B529" s="68" t="n">
        <f aca="false">EOMONTH(Input!$C$7,A529)</f>
        <v>58896</v>
      </c>
      <c r="C529" s="68"/>
      <c r="D529" s="69" t="n">
        <f aca="false">IF(AND(($B529&lt;Input!$C$28),($B529&lt;Input!$G$28)),Input!$K$32*(1+Input!$C$14/100)^(DATEDIF(Input!$C$7,$B529,"Y")),0)</f>
        <v>0</v>
      </c>
    </row>
    <row r="530" customFormat="false" ht="12.8" hidden="false" customHeight="false" outlineLevel="0" collapsed="false">
      <c r="A530" s="67" t="n">
        <v>526</v>
      </c>
      <c r="B530" s="68" t="n">
        <f aca="false">EOMONTH(Input!$C$7,A530)</f>
        <v>58926</v>
      </c>
      <c r="C530" s="68"/>
      <c r="D530" s="69" t="n">
        <f aca="false">IF(AND(($B530&lt;Input!$C$28),($B530&lt;Input!$G$28)),Input!$K$32*(1+Input!$C$14/100)^(DATEDIF(Input!$C$7,$B530,"Y")),0)</f>
        <v>0</v>
      </c>
    </row>
    <row r="531" customFormat="false" ht="12.8" hidden="false" customHeight="false" outlineLevel="0" collapsed="false">
      <c r="A531" s="67" t="n">
        <v>527</v>
      </c>
      <c r="B531" s="68" t="n">
        <f aca="false">EOMONTH(Input!$C$7,A531)</f>
        <v>58957</v>
      </c>
      <c r="C531" s="68"/>
      <c r="D531" s="69" t="n">
        <f aca="false">IF(AND(($B531&lt;Input!$C$28),($B531&lt;Input!$G$28)),Input!$K$32*(1+Input!$C$14/100)^(DATEDIF(Input!$C$7,$B531,"Y")),0)</f>
        <v>0</v>
      </c>
    </row>
    <row r="532" customFormat="false" ht="12.8" hidden="false" customHeight="false" outlineLevel="0" collapsed="false">
      <c r="A532" s="67" t="n">
        <v>528</v>
      </c>
      <c r="B532" s="68" t="n">
        <f aca="false">EOMONTH(Input!$C$7,A532)</f>
        <v>58987</v>
      </c>
      <c r="C532" s="68"/>
      <c r="D532" s="69" t="n">
        <f aca="false">IF(AND(($B532&lt;Input!$C$28),($B532&lt;Input!$G$28)),Input!$K$32*(1+Input!$C$14/100)^(DATEDIF(Input!$C$7,$B532,"Y")),0)</f>
        <v>0</v>
      </c>
    </row>
    <row r="533" customFormat="false" ht="12.8" hidden="false" customHeight="false" outlineLevel="0" collapsed="false">
      <c r="A533" s="67" t="n">
        <v>529</v>
      </c>
      <c r="B533" s="68" t="n">
        <f aca="false">EOMONTH(Input!$C$7,A533)</f>
        <v>59018</v>
      </c>
      <c r="C533" s="68"/>
      <c r="D533" s="69" t="n">
        <f aca="false">IF(AND(($B533&lt;Input!$C$28),($B533&lt;Input!$G$28)),Input!$K$32*(1+Input!$C$14/100)^(DATEDIF(Input!$C$7,$B533,"Y")),0)</f>
        <v>0</v>
      </c>
    </row>
    <row r="534" customFormat="false" ht="12.8" hidden="false" customHeight="false" outlineLevel="0" collapsed="false">
      <c r="A534" s="67" t="n">
        <v>530</v>
      </c>
      <c r="B534" s="68" t="n">
        <f aca="false">EOMONTH(Input!$C$7,A534)</f>
        <v>59049</v>
      </c>
      <c r="C534" s="68"/>
      <c r="D534" s="69" t="n">
        <f aca="false">IF(AND(($B534&lt;Input!$C$28),($B534&lt;Input!$G$28)),Input!$K$32*(1+Input!$C$14/100)^(DATEDIF(Input!$C$7,$B534,"Y")),0)</f>
        <v>0</v>
      </c>
    </row>
    <row r="535" customFormat="false" ht="12.8" hidden="false" customHeight="false" outlineLevel="0" collapsed="false">
      <c r="A535" s="67" t="n">
        <v>531</v>
      </c>
      <c r="B535" s="68" t="n">
        <f aca="false">EOMONTH(Input!$C$7,A535)</f>
        <v>59079</v>
      </c>
      <c r="C535" s="68"/>
      <c r="D535" s="69" t="n">
        <f aca="false">IF(AND(($B535&lt;Input!$C$28),($B535&lt;Input!$G$28)),Input!$K$32*(1+Input!$C$14/100)^(DATEDIF(Input!$C$7,$B535,"Y")),0)</f>
        <v>0</v>
      </c>
    </row>
    <row r="536" customFormat="false" ht="12.8" hidden="false" customHeight="false" outlineLevel="0" collapsed="false">
      <c r="A536" s="67" t="n">
        <v>532</v>
      </c>
      <c r="B536" s="68" t="n">
        <f aca="false">EOMONTH(Input!$C$7,A536)</f>
        <v>59110</v>
      </c>
      <c r="C536" s="68"/>
      <c r="D536" s="69" t="n">
        <f aca="false">IF(AND(($B536&lt;Input!$C$28),($B536&lt;Input!$G$28)),Input!$K$32*(1+Input!$C$14/100)^(DATEDIF(Input!$C$7,$B536,"Y")),0)</f>
        <v>0</v>
      </c>
    </row>
    <row r="537" customFormat="false" ht="12.8" hidden="false" customHeight="false" outlineLevel="0" collapsed="false">
      <c r="A537" s="67" t="n">
        <v>533</v>
      </c>
      <c r="B537" s="68" t="n">
        <f aca="false">EOMONTH(Input!$C$7,A537)</f>
        <v>59140</v>
      </c>
      <c r="C537" s="68"/>
      <c r="D537" s="69" t="n">
        <f aca="false">IF(AND(($B537&lt;Input!$C$28),($B537&lt;Input!$G$28)),Input!$K$32*(1+Input!$C$14/100)^(DATEDIF(Input!$C$7,$B537,"Y")),0)</f>
        <v>0</v>
      </c>
    </row>
    <row r="538" customFormat="false" ht="12.8" hidden="false" customHeight="false" outlineLevel="0" collapsed="false">
      <c r="A538" s="67" t="n">
        <v>534</v>
      </c>
      <c r="B538" s="68" t="n">
        <f aca="false">EOMONTH(Input!$C$7,A538)</f>
        <v>59171</v>
      </c>
      <c r="C538" s="68"/>
      <c r="D538" s="69" t="n">
        <f aca="false">IF(AND(($B538&lt;Input!$C$28),($B538&lt;Input!$G$28)),Input!$K$32*(1+Input!$C$14/100)^(DATEDIF(Input!$C$7,$B538,"Y")),0)</f>
        <v>0</v>
      </c>
    </row>
    <row r="539" customFormat="false" ht="12.8" hidden="false" customHeight="false" outlineLevel="0" collapsed="false">
      <c r="A539" s="67" t="n">
        <v>535</v>
      </c>
      <c r="B539" s="68" t="n">
        <f aca="false">EOMONTH(Input!$C$7,A539)</f>
        <v>59202</v>
      </c>
      <c r="C539" s="68"/>
      <c r="D539" s="69" t="n">
        <f aca="false">IF(AND(($B539&lt;Input!$C$28),($B539&lt;Input!$G$28)),Input!$K$32*(1+Input!$C$14/100)^(DATEDIF(Input!$C$7,$B539,"Y")),0)</f>
        <v>0</v>
      </c>
    </row>
    <row r="540" customFormat="false" ht="12.8" hidden="false" customHeight="false" outlineLevel="0" collapsed="false">
      <c r="A540" s="67" t="n">
        <v>536</v>
      </c>
      <c r="B540" s="68" t="n">
        <f aca="false">EOMONTH(Input!$C$7,A540)</f>
        <v>59230</v>
      </c>
      <c r="C540" s="68"/>
      <c r="D540" s="69" t="n">
        <f aca="false">IF(AND(($B540&lt;Input!$C$28),($B540&lt;Input!$G$28)),Input!$K$32*(1+Input!$C$14/100)^(DATEDIF(Input!$C$7,$B540,"Y")),0)</f>
        <v>0</v>
      </c>
    </row>
    <row r="541" customFormat="false" ht="12.8" hidden="false" customHeight="false" outlineLevel="0" collapsed="false">
      <c r="A541" s="67" t="n">
        <v>537</v>
      </c>
      <c r="B541" s="68" t="n">
        <f aca="false">EOMONTH(Input!$C$7,A541)</f>
        <v>59261</v>
      </c>
      <c r="C541" s="68"/>
      <c r="D541" s="69" t="n">
        <f aca="false">IF(AND(($B541&lt;Input!$C$28),($B541&lt;Input!$G$28)),Input!$K$32*(1+Input!$C$14/100)^(DATEDIF(Input!$C$7,$B541,"Y")),0)</f>
        <v>0</v>
      </c>
    </row>
    <row r="542" customFormat="false" ht="12.8" hidden="false" customHeight="false" outlineLevel="0" collapsed="false">
      <c r="A542" s="67" t="n">
        <v>538</v>
      </c>
      <c r="B542" s="68" t="n">
        <f aca="false">EOMONTH(Input!$C$7,A542)</f>
        <v>59291</v>
      </c>
      <c r="C542" s="68"/>
      <c r="D542" s="69" t="n">
        <f aca="false">IF(AND(($B542&lt;Input!$C$28),($B542&lt;Input!$G$28)),Input!$K$32*(1+Input!$C$14/100)^(DATEDIF(Input!$C$7,$B542,"Y")),0)</f>
        <v>0</v>
      </c>
    </row>
    <row r="543" customFormat="false" ht="12.8" hidden="false" customHeight="false" outlineLevel="0" collapsed="false">
      <c r="A543" s="67" t="n">
        <v>539</v>
      </c>
      <c r="B543" s="68" t="n">
        <f aca="false">EOMONTH(Input!$C$7,A543)</f>
        <v>59322</v>
      </c>
      <c r="C543" s="68"/>
      <c r="D543" s="69" t="n">
        <f aca="false">IF(AND(($B543&lt;Input!$C$28),($B543&lt;Input!$G$28)),Input!$K$32*(1+Input!$C$14/100)^(DATEDIF(Input!$C$7,$B543,"Y")),0)</f>
        <v>0</v>
      </c>
    </row>
    <row r="544" customFormat="false" ht="12.8" hidden="false" customHeight="false" outlineLevel="0" collapsed="false">
      <c r="A544" s="67" t="n">
        <v>540</v>
      </c>
      <c r="B544" s="68" t="n">
        <f aca="false">EOMONTH(Input!$C$7,A544)</f>
        <v>59352</v>
      </c>
      <c r="C544" s="68"/>
      <c r="D544" s="69" t="n">
        <f aca="false">IF(AND(($B544&lt;Input!$C$28),($B544&lt;Input!$G$28)),Input!$K$32*(1+Input!$C$14/100)^(DATEDIF(Input!$C$7,$B544,"Y")),0)</f>
        <v>0</v>
      </c>
    </row>
    <row r="545" customFormat="false" ht="12.8" hidden="false" customHeight="false" outlineLevel="0" collapsed="false">
      <c r="A545" s="67" t="n">
        <v>541</v>
      </c>
      <c r="B545" s="68" t="n">
        <f aca="false">EOMONTH(Input!$C$7,A545)</f>
        <v>59383</v>
      </c>
      <c r="C545" s="68"/>
      <c r="D545" s="69" t="n">
        <f aca="false">IF(AND(($B545&lt;Input!$C$28),($B545&lt;Input!$G$28)),Input!$K$32*(1+Input!$C$14/100)^(DATEDIF(Input!$C$7,$B545,"Y")),0)</f>
        <v>0</v>
      </c>
    </row>
    <row r="546" customFormat="false" ht="12.8" hidden="false" customHeight="false" outlineLevel="0" collapsed="false">
      <c r="A546" s="67" t="n">
        <v>542</v>
      </c>
      <c r="B546" s="68" t="n">
        <f aca="false">EOMONTH(Input!$C$7,A546)</f>
        <v>59414</v>
      </c>
      <c r="C546" s="68"/>
      <c r="D546" s="69" t="n">
        <f aca="false">IF(AND(($B546&lt;Input!$C$28),($B546&lt;Input!$G$28)),Input!$K$32*(1+Input!$C$14/100)^(DATEDIF(Input!$C$7,$B546,"Y")),0)</f>
        <v>0</v>
      </c>
    </row>
    <row r="547" customFormat="false" ht="12.8" hidden="false" customHeight="false" outlineLevel="0" collapsed="false">
      <c r="A547" s="67" t="n">
        <v>543</v>
      </c>
      <c r="B547" s="68" t="n">
        <f aca="false">EOMONTH(Input!$C$7,A547)</f>
        <v>59444</v>
      </c>
      <c r="C547" s="68"/>
      <c r="D547" s="69" t="n">
        <f aca="false">IF(AND(($B547&lt;Input!$C$28),($B547&lt;Input!$G$28)),Input!$K$32*(1+Input!$C$14/100)^(DATEDIF(Input!$C$7,$B547,"Y")),0)</f>
        <v>0</v>
      </c>
    </row>
    <row r="548" customFormat="false" ht="12.8" hidden="false" customHeight="false" outlineLevel="0" collapsed="false">
      <c r="A548" s="67" t="n">
        <v>544</v>
      </c>
      <c r="B548" s="68" t="n">
        <f aca="false">EOMONTH(Input!$C$7,A548)</f>
        <v>59475</v>
      </c>
      <c r="C548" s="68"/>
      <c r="D548" s="69" t="n">
        <f aca="false">IF(AND(($B548&lt;Input!$C$28),($B548&lt;Input!$G$28)),Input!$K$32*(1+Input!$C$14/100)^(DATEDIF(Input!$C$7,$B548,"Y")),0)</f>
        <v>0</v>
      </c>
    </row>
    <row r="549" customFormat="false" ht="12.8" hidden="false" customHeight="false" outlineLevel="0" collapsed="false">
      <c r="A549" s="67" t="n">
        <v>545</v>
      </c>
      <c r="B549" s="68" t="n">
        <f aca="false">EOMONTH(Input!$C$7,A549)</f>
        <v>59505</v>
      </c>
      <c r="C549" s="68"/>
      <c r="D549" s="69" t="n">
        <f aca="false">IF(AND(($B549&lt;Input!$C$28),($B549&lt;Input!$G$28)),Input!$K$32*(1+Input!$C$14/100)^(DATEDIF(Input!$C$7,$B549,"Y")),0)</f>
        <v>0</v>
      </c>
    </row>
    <row r="550" customFormat="false" ht="12.8" hidden="false" customHeight="false" outlineLevel="0" collapsed="false">
      <c r="A550" s="67" t="n">
        <v>546</v>
      </c>
      <c r="B550" s="68" t="n">
        <f aca="false">EOMONTH(Input!$C$7,A550)</f>
        <v>59536</v>
      </c>
      <c r="C550" s="68"/>
      <c r="D550" s="69" t="n">
        <f aca="false">IF(AND(($B550&lt;Input!$C$28),($B550&lt;Input!$G$28)),Input!$K$32*(1+Input!$C$14/100)^(DATEDIF(Input!$C$7,$B550,"Y")),0)</f>
        <v>0</v>
      </c>
    </row>
    <row r="551" customFormat="false" ht="12.8" hidden="false" customHeight="false" outlineLevel="0" collapsed="false">
      <c r="A551" s="67" t="n">
        <v>547</v>
      </c>
      <c r="B551" s="68" t="n">
        <f aca="false">EOMONTH(Input!$C$7,A551)</f>
        <v>59567</v>
      </c>
      <c r="C551" s="68"/>
      <c r="D551" s="69" t="n">
        <f aca="false">IF(AND(($B551&lt;Input!$C$28),($B551&lt;Input!$G$28)),Input!$K$32*(1+Input!$C$14/100)^(DATEDIF(Input!$C$7,$B551,"Y")),0)</f>
        <v>0</v>
      </c>
    </row>
    <row r="552" customFormat="false" ht="12.8" hidden="false" customHeight="false" outlineLevel="0" collapsed="false">
      <c r="A552" s="67" t="n">
        <v>548</v>
      </c>
      <c r="B552" s="68" t="n">
        <f aca="false">EOMONTH(Input!$C$7,A552)</f>
        <v>59595</v>
      </c>
      <c r="C552" s="68"/>
      <c r="D552" s="69" t="n">
        <f aca="false">IF(AND(($B552&lt;Input!$C$28),($B552&lt;Input!$G$28)),Input!$K$32*(1+Input!$C$14/100)^(DATEDIF(Input!$C$7,$B552,"Y")),0)</f>
        <v>0</v>
      </c>
    </row>
    <row r="553" customFormat="false" ht="12.8" hidden="false" customHeight="false" outlineLevel="0" collapsed="false">
      <c r="A553" s="67" t="n">
        <v>549</v>
      </c>
      <c r="B553" s="68" t="n">
        <f aca="false">EOMONTH(Input!$C$7,A553)</f>
        <v>59626</v>
      </c>
      <c r="C553" s="68"/>
      <c r="D553" s="69" t="n">
        <f aca="false">IF(AND(($B553&lt;Input!$C$28),($B553&lt;Input!$G$28)),Input!$K$32*(1+Input!$C$14/100)^(DATEDIF(Input!$C$7,$B553,"Y")),0)</f>
        <v>0</v>
      </c>
    </row>
    <row r="554" customFormat="false" ht="12.8" hidden="false" customHeight="false" outlineLevel="0" collapsed="false">
      <c r="A554" s="67" t="n">
        <v>550</v>
      </c>
      <c r="B554" s="68" t="n">
        <f aca="false">EOMONTH(Input!$C$7,A554)</f>
        <v>59656</v>
      </c>
      <c r="C554" s="68"/>
      <c r="D554" s="69" t="n">
        <f aca="false">IF(AND(($B554&lt;Input!$C$28),($B554&lt;Input!$G$28)),Input!$K$32*(1+Input!$C$14/100)^(DATEDIF(Input!$C$7,$B554,"Y")),0)</f>
        <v>0</v>
      </c>
    </row>
    <row r="555" customFormat="false" ht="12.8" hidden="false" customHeight="false" outlineLevel="0" collapsed="false">
      <c r="A555" s="67" t="n">
        <v>551</v>
      </c>
      <c r="B555" s="68" t="n">
        <f aca="false">EOMONTH(Input!$C$7,A555)</f>
        <v>59687</v>
      </c>
      <c r="C555" s="68"/>
      <c r="D555" s="69" t="n">
        <f aca="false">IF(AND(($B555&lt;Input!$C$28),($B555&lt;Input!$G$28)),Input!$K$32*(1+Input!$C$14/100)^(DATEDIF(Input!$C$7,$B555,"Y")),0)</f>
        <v>0</v>
      </c>
    </row>
    <row r="556" customFormat="false" ht="12.8" hidden="false" customHeight="false" outlineLevel="0" collapsed="false">
      <c r="A556" s="67" t="n">
        <v>552</v>
      </c>
      <c r="B556" s="68" t="n">
        <f aca="false">EOMONTH(Input!$C$7,A556)</f>
        <v>59717</v>
      </c>
      <c r="C556" s="68"/>
      <c r="D556" s="69" t="n">
        <f aca="false">IF(AND(($B556&lt;Input!$C$28),($B556&lt;Input!$G$28)),Input!$K$32*(1+Input!$C$14/100)^(DATEDIF(Input!$C$7,$B556,"Y")),0)</f>
        <v>0</v>
      </c>
    </row>
    <row r="557" customFormat="false" ht="12.8" hidden="false" customHeight="false" outlineLevel="0" collapsed="false">
      <c r="A557" s="67" t="n">
        <v>553</v>
      </c>
      <c r="B557" s="68" t="n">
        <f aca="false">EOMONTH(Input!$C$7,A557)</f>
        <v>59748</v>
      </c>
      <c r="C557" s="68"/>
      <c r="D557" s="69" t="n">
        <f aca="false">IF(AND(($B557&lt;Input!$C$28),($B557&lt;Input!$G$28)),Input!$K$32*(1+Input!$C$14/100)^(DATEDIF(Input!$C$7,$B557,"Y")),0)</f>
        <v>0</v>
      </c>
    </row>
    <row r="558" customFormat="false" ht="12.8" hidden="false" customHeight="false" outlineLevel="0" collapsed="false">
      <c r="A558" s="67" t="n">
        <v>554</v>
      </c>
      <c r="B558" s="68" t="n">
        <f aca="false">EOMONTH(Input!$C$7,A558)</f>
        <v>59779</v>
      </c>
      <c r="C558" s="68"/>
      <c r="D558" s="69" t="n">
        <f aca="false">IF(AND(($B558&lt;Input!$C$28),($B558&lt;Input!$G$28)),Input!$K$32*(1+Input!$C$14/100)^(DATEDIF(Input!$C$7,$B558,"Y")),0)</f>
        <v>0</v>
      </c>
    </row>
    <row r="559" customFormat="false" ht="12.8" hidden="false" customHeight="false" outlineLevel="0" collapsed="false">
      <c r="A559" s="67" t="n">
        <v>555</v>
      </c>
      <c r="B559" s="68" t="n">
        <f aca="false">EOMONTH(Input!$C$7,A559)</f>
        <v>59809</v>
      </c>
      <c r="C559" s="68"/>
      <c r="D559" s="69" t="n">
        <f aca="false">IF(AND(($B559&lt;Input!$C$28),($B559&lt;Input!$G$28)),Input!$K$32*(1+Input!$C$14/100)^(DATEDIF(Input!$C$7,$B559,"Y")),0)</f>
        <v>0</v>
      </c>
    </row>
    <row r="560" customFormat="false" ht="12.8" hidden="false" customHeight="false" outlineLevel="0" collapsed="false">
      <c r="A560" s="67" t="n">
        <v>556</v>
      </c>
      <c r="B560" s="68" t="n">
        <f aca="false">EOMONTH(Input!$C$7,A560)</f>
        <v>59840</v>
      </c>
      <c r="C560" s="68"/>
      <c r="D560" s="69" t="n">
        <f aca="false">IF(AND(($B560&lt;Input!$C$28),($B560&lt;Input!$G$28)),Input!$K$32*(1+Input!$C$14/100)^(DATEDIF(Input!$C$7,$B560,"Y")),0)</f>
        <v>0</v>
      </c>
    </row>
    <row r="561" customFormat="false" ht="12.8" hidden="false" customHeight="false" outlineLevel="0" collapsed="false">
      <c r="A561" s="67" t="n">
        <v>557</v>
      </c>
      <c r="B561" s="68" t="n">
        <f aca="false">EOMONTH(Input!$C$7,A561)</f>
        <v>59870</v>
      </c>
      <c r="C561" s="68"/>
      <c r="D561" s="69" t="n">
        <f aca="false">IF(AND(($B561&lt;Input!$C$28),($B561&lt;Input!$G$28)),Input!$K$32*(1+Input!$C$14/100)^(DATEDIF(Input!$C$7,$B561,"Y")),0)</f>
        <v>0</v>
      </c>
    </row>
    <row r="562" customFormat="false" ht="12.8" hidden="false" customHeight="false" outlineLevel="0" collapsed="false">
      <c r="A562" s="67" t="n">
        <v>558</v>
      </c>
      <c r="B562" s="68" t="n">
        <f aca="false">EOMONTH(Input!$C$7,A562)</f>
        <v>59901</v>
      </c>
      <c r="C562" s="68"/>
      <c r="D562" s="69" t="n">
        <f aca="false">IF(AND(($B562&lt;Input!$C$28),($B562&lt;Input!$G$28)),Input!$K$32*(1+Input!$C$14/100)^(DATEDIF(Input!$C$7,$B562,"Y")),0)</f>
        <v>0</v>
      </c>
    </row>
    <row r="563" customFormat="false" ht="12.8" hidden="false" customHeight="false" outlineLevel="0" collapsed="false">
      <c r="A563" s="67" t="n">
        <v>559</v>
      </c>
      <c r="B563" s="68" t="n">
        <f aca="false">EOMONTH(Input!$C$7,A563)</f>
        <v>59932</v>
      </c>
      <c r="C563" s="68"/>
      <c r="D563" s="69" t="n">
        <f aca="false">IF(AND(($B563&lt;Input!$C$28),($B563&lt;Input!$G$28)),Input!$K$32*(1+Input!$C$14/100)^(DATEDIF(Input!$C$7,$B563,"Y")),0)</f>
        <v>0</v>
      </c>
    </row>
    <row r="564" customFormat="false" ht="12.8" hidden="false" customHeight="false" outlineLevel="0" collapsed="false">
      <c r="A564" s="67" t="n">
        <v>560</v>
      </c>
      <c r="B564" s="68" t="n">
        <f aca="false">EOMONTH(Input!$C$7,A564)</f>
        <v>59961</v>
      </c>
      <c r="C564" s="68"/>
      <c r="D564" s="69" t="n">
        <f aca="false">IF(AND(($B564&lt;Input!$C$28),($B564&lt;Input!$G$28)),Input!$K$32*(1+Input!$C$14/100)^(DATEDIF(Input!$C$7,$B564,"Y")),0)</f>
        <v>0</v>
      </c>
    </row>
    <row r="565" customFormat="false" ht="12.8" hidden="false" customHeight="false" outlineLevel="0" collapsed="false">
      <c r="A565" s="67" t="n">
        <v>561</v>
      </c>
      <c r="B565" s="68" t="n">
        <f aca="false">EOMONTH(Input!$C$7,A565)</f>
        <v>59992</v>
      </c>
      <c r="C565" s="68"/>
      <c r="D565" s="69" t="n">
        <f aca="false">IF(AND(($B565&lt;Input!$C$28),($B565&lt;Input!$G$28)),Input!$K$32*(1+Input!$C$14/100)^(DATEDIF(Input!$C$7,$B565,"Y")),0)</f>
        <v>0</v>
      </c>
    </row>
    <row r="566" customFormat="false" ht="12.8" hidden="false" customHeight="false" outlineLevel="0" collapsed="false">
      <c r="A566" s="67" t="n">
        <v>562</v>
      </c>
      <c r="B566" s="68" t="n">
        <f aca="false">EOMONTH(Input!$C$7,A566)</f>
        <v>60022</v>
      </c>
      <c r="C566" s="68"/>
      <c r="D566" s="69" t="n">
        <f aca="false">IF(AND(($B566&lt;Input!$C$28),($B566&lt;Input!$G$28)),Input!$K$32*(1+Input!$C$14/100)^(DATEDIF(Input!$C$7,$B566,"Y")),0)</f>
        <v>0</v>
      </c>
    </row>
    <row r="567" customFormat="false" ht="12.8" hidden="false" customHeight="false" outlineLevel="0" collapsed="false">
      <c r="A567" s="67" t="n">
        <v>563</v>
      </c>
      <c r="B567" s="68" t="n">
        <f aca="false">EOMONTH(Input!$C$7,A567)</f>
        <v>60053</v>
      </c>
      <c r="C567" s="68"/>
      <c r="D567" s="69" t="n">
        <f aca="false">IF(AND(($B567&lt;Input!$C$28),($B567&lt;Input!$G$28)),Input!$K$32*(1+Input!$C$14/100)^(DATEDIF(Input!$C$7,$B567,"Y")),0)</f>
        <v>0</v>
      </c>
    </row>
    <row r="568" customFormat="false" ht="12.8" hidden="false" customHeight="false" outlineLevel="0" collapsed="false">
      <c r="A568" s="67" t="n">
        <v>564</v>
      </c>
      <c r="B568" s="68" t="n">
        <f aca="false">EOMONTH(Input!$C$7,A568)</f>
        <v>60083</v>
      </c>
      <c r="C568" s="68"/>
      <c r="D568" s="69" t="n">
        <f aca="false">IF(AND(($B568&lt;Input!$C$28),($B568&lt;Input!$G$28)),Input!$K$32*(1+Input!$C$14/100)^(DATEDIF(Input!$C$7,$B568,"Y")),0)</f>
        <v>0</v>
      </c>
    </row>
    <row r="569" customFormat="false" ht="12.8" hidden="false" customHeight="false" outlineLevel="0" collapsed="false">
      <c r="A569" s="67" t="n">
        <v>565</v>
      </c>
      <c r="B569" s="68" t="n">
        <f aca="false">EOMONTH(Input!$C$7,A569)</f>
        <v>60114</v>
      </c>
      <c r="C569" s="68"/>
      <c r="D569" s="69" t="n">
        <f aca="false">IF(AND(($B569&lt;Input!$C$28),($B569&lt;Input!$G$28)),Input!$K$32*(1+Input!$C$14/100)^(DATEDIF(Input!$C$7,$B569,"Y")),0)</f>
        <v>0</v>
      </c>
    </row>
    <row r="570" customFormat="false" ht="12.8" hidden="false" customHeight="false" outlineLevel="0" collapsed="false">
      <c r="A570" s="67" t="n">
        <v>566</v>
      </c>
      <c r="B570" s="68" t="n">
        <f aca="false">EOMONTH(Input!$C$7,A570)</f>
        <v>60145</v>
      </c>
      <c r="C570" s="68"/>
      <c r="D570" s="69" t="n">
        <f aca="false">IF(AND(($B570&lt;Input!$C$28),($B570&lt;Input!$G$28)),Input!$K$32*(1+Input!$C$14/100)^(DATEDIF(Input!$C$7,$B570,"Y")),0)</f>
        <v>0</v>
      </c>
    </row>
    <row r="571" customFormat="false" ht="12.8" hidden="false" customHeight="false" outlineLevel="0" collapsed="false">
      <c r="A571" s="67" t="n">
        <v>567</v>
      </c>
      <c r="B571" s="68" t="n">
        <f aca="false">EOMONTH(Input!$C$7,A571)</f>
        <v>60175</v>
      </c>
      <c r="C571" s="68"/>
      <c r="D571" s="69" t="n">
        <f aca="false">IF(AND(($B571&lt;Input!$C$28),($B571&lt;Input!$G$28)),Input!$K$32*(1+Input!$C$14/100)^(DATEDIF(Input!$C$7,$B571,"Y")),0)</f>
        <v>0</v>
      </c>
    </row>
    <row r="572" customFormat="false" ht="12.8" hidden="false" customHeight="false" outlineLevel="0" collapsed="false">
      <c r="A572" s="67" t="n">
        <v>568</v>
      </c>
      <c r="B572" s="68" t="n">
        <f aca="false">EOMONTH(Input!$C$7,A572)</f>
        <v>60206</v>
      </c>
      <c r="C572" s="68"/>
      <c r="D572" s="69" t="n">
        <f aca="false">IF(AND(($B572&lt;Input!$C$28),($B572&lt;Input!$G$28)),Input!$K$32*(1+Input!$C$14/100)^(DATEDIF(Input!$C$7,$B572,"Y")),0)</f>
        <v>0</v>
      </c>
    </row>
    <row r="573" customFormat="false" ht="12.8" hidden="false" customHeight="false" outlineLevel="0" collapsed="false">
      <c r="A573" s="67" t="n">
        <v>569</v>
      </c>
      <c r="B573" s="68" t="n">
        <f aca="false">EOMONTH(Input!$C$7,A573)</f>
        <v>60236</v>
      </c>
      <c r="C573" s="68"/>
      <c r="D573" s="69" t="n">
        <f aca="false">IF(AND(($B573&lt;Input!$C$28),($B573&lt;Input!$G$28)),Input!$K$32*(1+Input!$C$14/100)^(DATEDIF(Input!$C$7,$B573,"Y")),0)</f>
        <v>0</v>
      </c>
    </row>
    <row r="574" customFormat="false" ht="12.8" hidden="false" customHeight="false" outlineLevel="0" collapsed="false">
      <c r="A574" s="67" t="n">
        <v>570</v>
      </c>
      <c r="B574" s="68" t="n">
        <f aca="false">EOMONTH(Input!$C$7,A574)</f>
        <v>60267</v>
      </c>
      <c r="C574" s="68"/>
      <c r="D574" s="69" t="n">
        <f aca="false">IF(AND(($B574&lt;Input!$C$28),($B574&lt;Input!$G$28)),Input!$K$32*(1+Input!$C$14/100)^(DATEDIF(Input!$C$7,$B574,"Y")),0)</f>
        <v>0</v>
      </c>
    </row>
    <row r="575" customFormat="false" ht="12.8" hidden="false" customHeight="false" outlineLevel="0" collapsed="false">
      <c r="A575" s="67" t="n">
        <v>571</v>
      </c>
      <c r="B575" s="68" t="n">
        <f aca="false">EOMONTH(Input!$C$7,A575)</f>
        <v>60298</v>
      </c>
      <c r="C575" s="68"/>
      <c r="D575" s="69" t="n">
        <f aca="false">IF(AND(($B575&lt;Input!$C$28),($B575&lt;Input!$G$28)),Input!$K$32*(1+Input!$C$14/100)^(DATEDIF(Input!$C$7,$B575,"Y")),0)</f>
        <v>0</v>
      </c>
    </row>
    <row r="576" customFormat="false" ht="12.8" hidden="false" customHeight="false" outlineLevel="0" collapsed="false">
      <c r="A576" s="67" t="n">
        <v>572</v>
      </c>
      <c r="B576" s="68" t="n">
        <f aca="false">EOMONTH(Input!$C$7,A576)</f>
        <v>60326</v>
      </c>
      <c r="C576" s="68"/>
      <c r="D576" s="69" t="n">
        <f aca="false">IF(AND(($B576&lt;Input!$C$28),($B576&lt;Input!$G$28)),Input!$K$32*(1+Input!$C$14/100)^(DATEDIF(Input!$C$7,$B576,"Y")),0)</f>
        <v>0</v>
      </c>
    </row>
    <row r="577" customFormat="false" ht="12.8" hidden="false" customHeight="false" outlineLevel="0" collapsed="false">
      <c r="A577" s="67" t="n">
        <v>573</v>
      </c>
      <c r="B577" s="68" t="n">
        <f aca="false">EOMONTH(Input!$C$7,A577)</f>
        <v>60357</v>
      </c>
      <c r="C577" s="68"/>
      <c r="D577" s="69" t="n">
        <f aca="false">IF(AND(($B577&lt;Input!$C$28),($B577&lt;Input!$G$28)),Input!$K$32*(1+Input!$C$14/100)^(DATEDIF(Input!$C$7,$B577,"Y")),0)</f>
        <v>0</v>
      </c>
    </row>
    <row r="578" customFormat="false" ht="12.8" hidden="false" customHeight="false" outlineLevel="0" collapsed="false">
      <c r="A578" s="67" t="n">
        <v>574</v>
      </c>
      <c r="B578" s="68" t="n">
        <f aca="false">EOMONTH(Input!$C$7,A578)</f>
        <v>60387</v>
      </c>
      <c r="C578" s="68"/>
      <c r="D578" s="69" t="n">
        <f aca="false">IF(AND(($B578&lt;Input!$C$28),($B578&lt;Input!$G$28)),Input!$K$32*(1+Input!$C$14/100)^(DATEDIF(Input!$C$7,$B578,"Y")),0)</f>
        <v>0</v>
      </c>
    </row>
    <row r="579" customFormat="false" ht="12.8" hidden="false" customHeight="false" outlineLevel="0" collapsed="false">
      <c r="A579" s="67" t="n">
        <v>575</v>
      </c>
      <c r="B579" s="68" t="n">
        <f aca="false">EOMONTH(Input!$C$7,A579)</f>
        <v>60418</v>
      </c>
      <c r="C579" s="68"/>
      <c r="D579" s="69" t="n">
        <f aca="false">IF(AND(($B579&lt;Input!$C$28),($B579&lt;Input!$G$28)),Input!$K$32*(1+Input!$C$14/100)^(DATEDIF(Input!$C$7,$B579,"Y")),0)</f>
        <v>0</v>
      </c>
    </row>
    <row r="580" customFormat="false" ht="12.8" hidden="false" customHeight="false" outlineLevel="0" collapsed="false">
      <c r="A580" s="67" t="n">
        <v>576</v>
      </c>
      <c r="B580" s="68" t="n">
        <f aca="false">EOMONTH(Input!$C$7,A580)</f>
        <v>60448</v>
      </c>
      <c r="C580" s="68"/>
      <c r="D580" s="69" t="n">
        <f aca="false">IF(AND(($B580&lt;Input!$C$28),($B580&lt;Input!$G$28)),Input!$K$32*(1+Input!$C$14/100)^(DATEDIF(Input!$C$7,$B580,"Y")),0)</f>
        <v>0</v>
      </c>
    </row>
    <row r="581" customFormat="false" ht="12.8" hidden="false" customHeight="false" outlineLevel="0" collapsed="false">
      <c r="A581" s="67" t="n">
        <v>577</v>
      </c>
      <c r="B581" s="68" t="n">
        <f aca="false">EOMONTH(Input!$C$7,A581)</f>
        <v>60479</v>
      </c>
      <c r="C581" s="68"/>
      <c r="D581" s="69" t="n">
        <f aca="false">IF(AND(($B581&lt;Input!$C$28),($B581&lt;Input!$G$28)),Input!$K$32*(1+Input!$C$14/100)^(DATEDIF(Input!$C$7,$B581,"Y")),0)</f>
        <v>0</v>
      </c>
    </row>
    <row r="582" customFormat="false" ht="12.8" hidden="false" customHeight="false" outlineLevel="0" collapsed="false">
      <c r="A582" s="67" t="n">
        <v>578</v>
      </c>
      <c r="B582" s="68" t="n">
        <f aca="false">EOMONTH(Input!$C$7,A582)</f>
        <v>60510</v>
      </c>
      <c r="C582" s="68"/>
      <c r="D582" s="69" t="n">
        <f aca="false">IF(AND(($B582&lt;Input!$C$28),($B582&lt;Input!$G$28)),Input!$K$32*(1+Input!$C$14/100)^(DATEDIF(Input!$C$7,$B582,"Y")),0)</f>
        <v>0</v>
      </c>
    </row>
    <row r="583" customFormat="false" ht="12.8" hidden="false" customHeight="false" outlineLevel="0" collapsed="false">
      <c r="A583" s="67" t="n">
        <v>579</v>
      </c>
      <c r="B583" s="68" t="n">
        <f aca="false">EOMONTH(Input!$C$7,A583)</f>
        <v>60540</v>
      </c>
      <c r="C583" s="68"/>
      <c r="D583" s="69" t="n">
        <f aca="false">IF(AND(($B583&lt;Input!$C$28),($B583&lt;Input!$G$28)),Input!$K$32*(1+Input!$C$14/100)^(DATEDIF(Input!$C$7,$B583,"Y")),0)</f>
        <v>0</v>
      </c>
    </row>
    <row r="584" customFormat="false" ht="12.8" hidden="false" customHeight="false" outlineLevel="0" collapsed="false">
      <c r="A584" s="67" t="n">
        <v>580</v>
      </c>
      <c r="B584" s="68" t="n">
        <f aca="false">EOMONTH(Input!$C$7,A584)</f>
        <v>60571</v>
      </c>
      <c r="C584" s="68"/>
      <c r="D584" s="69" t="n">
        <f aca="false">IF(AND(($B584&lt;Input!$C$28),($B584&lt;Input!$G$28)),Input!$K$32*(1+Input!$C$14/100)^(DATEDIF(Input!$C$7,$B584,"Y")),0)</f>
        <v>0</v>
      </c>
    </row>
    <row r="585" customFormat="false" ht="12.8" hidden="false" customHeight="false" outlineLevel="0" collapsed="false">
      <c r="A585" s="67" t="n">
        <v>581</v>
      </c>
      <c r="B585" s="68" t="n">
        <f aca="false">EOMONTH(Input!$C$7,A585)</f>
        <v>60601</v>
      </c>
      <c r="C585" s="68"/>
      <c r="D585" s="69" t="n">
        <f aca="false">IF(AND(($B585&lt;Input!$C$28),($B585&lt;Input!$G$28)),Input!$K$32*(1+Input!$C$14/100)^(DATEDIF(Input!$C$7,$B585,"Y")),0)</f>
        <v>0</v>
      </c>
    </row>
    <row r="586" customFormat="false" ht="12.8" hidden="false" customHeight="false" outlineLevel="0" collapsed="false">
      <c r="A586" s="67" t="n">
        <v>582</v>
      </c>
      <c r="B586" s="68" t="n">
        <f aca="false">EOMONTH(Input!$C$7,A586)</f>
        <v>60632</v>
      </c>
      <c r="C586" s="68"/>
      <c r="D586" s="69" t="n">
        <f aca="false">IF(AND(($B586&lt;Input!$C$28),($B586&lt;Input!$G$28)),Input!$K$32*(1+Input!$C$14/100)^(DATEDIF(Input!$C$7,$B586,"Y")),0)</f>
        <v>0</v>
      </c>
    </row>
    <row r="587" customFormat="false" ht="12.8" hidden="false" customHeight="false" outlineLevel="0" collapsed="false">
      <c r="A587" s="67" t="n">
        <v>583</v>
      </c>
      <c r="B587" s="68" t="n">
        <f aca="false">EOMONTH(Input!$C$7,A587)</f>
        <v>60663</v>
      </c>
      <c r="C587" s="68"/>
      <c r="D587" s="69" t="n">
        <f aca="false">IF(AND(($B587&lt;Input!$C$28),($B587&lt;Input!$G$28)),Input!$K$32*(1+Input!$C$14/100)^(DATEDIF(Input!$C$7,$B587,"Y")),0)</f>
        <v>0</v>
      </c>
    </row>
    <row r="588" customFormat="false" ht="12.8" hidden="false" customHeight="false" outlineLevel="0" collapsed="false">
      <c r="A588" s="67" t="n">
        <v>584</v>
      </c>
      <c r="B588" s="68" t="n">
        <f aca="false">EOMONTH(Input!$C$7,A588)</f>
        <v>60691</v>
      </c>
      <c r="C588" s="68"/>
      <c r="D588" s="69" t="n">
        <f aca="false">IF(AND(($B588&lt;Input!$C$28),($B588&lt;Input!$G$28)),Input!$K$32*(1+Input!$C$14/100)^(DATEDIF(Input!$C$7,$B588,"Y")),0)</f>
        <v>0</v>
      </c>
    </row>
    <row r="589" customFormat="false" ht="12.8" hidden="false" customHeight="false" outlineLevel="0" collapsed="false">
      <c r="A589" s="67" t="n">
        <v>585</v>
      </c>
      <c r="B589" s="68" t="n">
        <f aca="false">EOMONTH(Input!$C$7,A589)</f>
        <v>60722</v>
      </c>
      <c r="C589" s="68"/>
      <c r="D589" s="69" t="n">
        <f aca="false">IF(AND(($B589&lt;Input!$C$28),($B589&lt;Input!$G$28)),Input!$K$32*(1+Input!$C$14/100)^(DATEDIF(Input!$C$7,$B589,"Y")),0)</f>
        <v>0</v>
      </c>
    </row>
    <row r="590" customFormat="false" ht="12.8" hidden="false" customHeight="false" outlineLevel="0" collapsed="false">
      <c r="A590" s="67" t="n">
        <v>586</v>
      </c>
      <c r="B590" s="68" t="n">
        <f aca="false">EOMONTH(Input!$C$7,A590)</f>
        <v>60752</v>
      </c>
      <c r="C590" s="68"/>
      <c r="D590" s="69" t="n">
        <f aca="false">IF(AND(($B590&lt;Input!$C$28),($B590&lt;Input!$G$28)),Input!$K$32*(1+Input!$C$14/100)^(DATEDIF(Input!$C$7,$B590,"Y")),0)</f>
        <v>0</v>
      </c>
    </row>
    <row r="591" customFormat="false" ht="12.8" hidden="false" customHeight="false" outlineLevel="0" collapsed="false">
      <c r="A591" s="67" t="n">
        <v>587</v>
      </c>
      <c r="B591" s="68" t="n">
        <f aca="false">EOMONTH(Input!$C$7,A591)</f>
        <v>60783</v>
      </c>
      <c r="C591" s="68"/>
      <c r="D591" s="69" t="n">
        <f aca="false">IF(AND(($B591&lt;Input!$C$28),($B591&lt;Input!$G$28)),Input!$K$32*(1+Input!$C$14/100)^(DATEDIF(Input!$C$7,$B591,"Y")),0)</f>
        <v>0</v>
      </c>
    </row>
    <row r="592" customFormat="false" ht="12.8" hidden="false" customHeight="false" outlineLevel="0" collapsed="false">
      <c r="A592" s="67" t="n">
        <v>588</v>
      </c>
      <c r="B592" s="68" t="n">
        <f aca="false">EOMONTH(Input!$C$7,A592)</f>
        <v>60813</v>
      </c>
      <c r="C592" s="68"/>
      <c r="D592" s="69" t="n">
        <f aca="false">IF(AND(($B592&lt;Input!$C$28),($B592&lt;Input!$G$28)),Input!$K$32*(1+Input!$C$14/100)^(DATEDIF(Input!$C$7,$B592,"Y")),0)</f>
        <v>0</v>
      </c>
    </row>
    <row r="593" customFormat="false" ht="12.8" hidden="false" customHeight="false" outlineLevel="0" collapsed="false">
      <c r="A593" s="67" t="n">
        <v>589</v>
      </c>
      <c r="B593" s="68" t="n">
        <f aca="false">EOMONTH(Input!$C$7,A593)</f>
        <v>60844</v>
      </c>
      <c r="C593" s="68"/>
      <c r="D593" s="69" t="n">
        <f aca="false">IF(AND(($B593&lt;Input!$C$28),($B593&lt;Input!$G$28)),Input!$K$32*(1+Input!$C$14/100)^(DATEDIF(Input!$C$7,$B593,"Y")),0)</f>
        <v>0</v>
      </c>
    </row>
    <row r="594" customFormat="false" ht="12.8" hidden="false" customHeight="false" outlineLevel="0" collapsed="false">
      <c r="A594" s="67" t="n">
        <v>590</v>
      </c>
      <c r="B594" s="68" t="n">
        <f aca="false">EOMONTH(Input!$C$7,A594)</f>
        <v>60875</v>
      </c>
      <c r="C594" s="68"/>
      <c r="D594" s="69" t="n">
        <f aca="false">IF(AND(($B594&lt;Input!$C$28),($B594&lt;Input!$G$28)),Input!$K$32*(1+Input!$C$14/100)^(DATEDIF(Input!$C$7,$B594,"Y")),0)</f>
        <v>0</v>
      </c>
    </row>
    <row r="595" customFormat="false" ht="12.8" hidden="false" customHeight="false" outlineLevel="0" collapsed="false">
      <c r="A595" s="67" t="n">
        <v>591</v>
      </c>
      <c r="B595" s="68" t="n">
        <f aca="false">EOMONTH(Input!$C$7,A595)</f>
        <v>60905</v>
      </c>
      <c r="C595" s="68"/>
      <c r="D595" s="69" t="n">
        <f aca="false">IF(AND(($B595&lt;Input!$C$28),($B595&lt;Input!$G$28)),Input!$K$32*(1+Input!$C$14/100)^(DATEDIF(Input!$C$7,$B595,"Y")),0)</f>
        <v>0</v>
      </c>
    </row>
    <row r="596" customFormat="false" ht="12.8" hidden="false" customHeight="false" outlineLevel="0" collapsed="false">
      <c r="A596" s="67" t="n">
        <v>592</v>
      </c>
      <c r="B596" s="68" t="n">
        <f aca="false">EOMONTH(Input!$C$7,A596)</f>
        <v>60936</v>
      </c>
      <c r="C596" s="68"/>
      <c r="D596" s="69" t="n">
        <f aca="false">IF(AND(($B596&lt;Input!$C$28),($B596&lt;Input!$G$28)),Input!$K$32*(1+Input!$C$14/100)^(DATEDIF(Input!$C$7,$B596,"Y")),0)</f>
        <v>0</v>
      </c>
    </row>
    <row r="597" customFormat="false" ht="12.8" hidden="false" customHeight="false" outlineLevel="0" collapsed="false">
      <c r="A597" s="67" t="n">
        <v>593</v>
      </c>
      <c r="B597" s="68" t="n">
        <f aca="false">EOMONTH(Input!$C$7,A597)</f>
        <v>60966</v>
      </c>
      <c r="C597" s="68"/>
      <c r="D597" s="69" t="n">
        <f aca="false">IF(AND(($B597&lt;Input!$C$28),($B597&lt;Input!$G$28)),Input!$K$32*(1+Input!$C$14/100)^(DATEDIF(Input!$C$7,$B597,"Y")),0)</f>
        <v>0</v>
      </c>
    </row>
    <row r="598" customFormat="false" ht="12.8" hidden="false" customHeight="false" outlineLevel="0" collapsed="false">
      <c r="A598" s="67" t="n">
        <v>594</v>
      </c>
      <c r="B598" s="68" t="n">
        <f aca="false">EOMONTH(Input!$C$7,A598)</f>
        <v>60997</v>
      </c>
      <c r="C598" s="68"/>
      <c r="D598" s="69" t="n">
        <f aca="false">IF(AND(($B598&lt;Input!$C$28),($B598&lt;Input!$G$28)),Input!$K$32*(1+Input!$C$14/100)^(DATEDIF(Input!$C$7,$B598,"Y")),0)</f>
        <v>0</v>
      </c>
    </row>
    <row r="599" customFormat="false" ht="12.8" hidden="false" customHeight="false" outlineLevel="0" collapsed="false">
      <c r="A599" s="67" t="n">
        <v>595</v>
      </c>
      <c r="B599" s="68" t="n">
        <f aca="false">EOMONTH(Input!$C$7,A599)</f>
        <v>61028</v>
      </c>
      <c r="C599" s="68"/>
      <c r="D599" s="69" t="n">
        <f aca="false">IF(AND(($B599&lt;Input!$C$28),($B599&lt;Input!$G$28)),Input!$K$32*(1+Input!$C$14/100)^(DATEDIF(Input!$C$7,$B599,"Y")),0)</f>
        <v>0</v>
      </c>
    </row>
    <row r="600" customFormat="false" ht="12.8" hidden="false" customHeight="false" outlineLevel="0" collapsed="false">
      <c r="A600" s="67" t="n">
        <v>596</v>
      </c>
      <c r="B600" s="68" t="n">
        <f aca="false">EOMONTH(Input!$C$7,A600)</f>
        <v>61056</v>
      </c>
      <c r="C600" s="68"/>
      <c r="D600" s="69" t="n">
        <f aca="false">IF(AND(($B600&lt;Input!$C$28),($B600&lt;Input!$G$28)),Input!$K$32*(1+Input!$C$14/100)^(DATEDIF(Input!$C$7,$B600,"Y")),0)</f>
        <v>0</v>
      </c>
    </row>
    <row r="601" customFormat="false" ht="12.8" hidden="false" customHeight="false" outlineLevel="0" collapsed="false">
      <c r="A601" s="67" t="n">
        <v>597</v>
      </c>
      <c r="B601" s="68" t="n">
        <f aca="false">EOMONTH(Input!$C$7,A601)</f>
        <v>61087</v>
      </c>
      <c r="C601" s="68"/>
      <c r="D601" s="69" t="n">
        <f aca="false">IF(AND(($B601&lt;Input!$C$28),($B601&lt;Input!$G$28)),Input!$K$32*(1+Input!$C$14/100)^(DATEDIF(Input!$C$7,$B601,"Y")),0)</f>
        <v>0</v>
      </c>
    </row>
    <row r="602" customFormat="false" ht="12.8" hidden="false" customHeight="false" outlineLevel="0" collapsed="false">
      <c r="A602" s="67" t="n">
        <v>598</v>
      </c>
      <c r="B602" s="68" t="n">
        <f aca="false">EOMONTH(Input!$C$7,A602)</f>
        <v>61117</v>
      </c>
      <c r="C602" s="68"/>
      <c r="D602" s="69" t="n">
        <f aca="false">IF(AND(($B602&lt;Input!$C$28),($B602&lt;Input!$G$28)),Input!$K$32*(1+Input!$C$14/100)^(DATEDIF(Input!$C$7,$B602,"Y")),0)</f>
        <v>0</v>
      </c>
    </row>
    <row r="603" customFormat="false" ht="12.8" hidden="false" customHeight="false" outlineLevel="0" collapsed="false">
      <c r="A603" s="67" t="n">
        <v>599</v>
      </c>
      <c r="B603" s="68" t="n">
        <f aca="false">EOMONTH(Input!$C$7,A603)</f>
        <v>61148</v>
      </c>
      <c r="C603" s="68"/>
      <c r="D603" s="69" t="n">
        <f aca="false">IF(AND(($B603&lt;Input!$C$28),($B603&lt;Input!$G$28)),Input!$K$32*(1+Input!$C$14/100)^(DATEDIF(Input!$C$7,$B603,"Y")),0)</f>
        <v>0</v>
      </c>
    </row>
    <row r="604" customFormat="false" ht="12.8" hidden="false" customHeight="false" outlineLevel="0" collapsed="false">
      <c r="A604" s="67" t="n">
        <v>600</v>
      </c>
      <c r="B604" s="68" t="n">
        <f aca="false">EOMONTH(Input!$C$7,A604)</f>
        <v>61178</v>
      </c>
      <c r="C604" s="68"/>
      <c r="D604" s="69" t="n">
        <f aca="false">IF(AND(($B604&lt;Input!$C$28),($B604&lt;Input!$G$28)),Input!$K$32*(1+Input!$C$14/100)^(DATEDIF(Input!$C$7,$B604,"Y")),0)</f>
        <v>0</v>
      </c>
    </row>
    <row r="605" customFormat="false" ht="12.8" hidden="false" customHeight="false" outlineLevel="0" collapsed="false">
      <c r="A605" s="67" t="n">
        <v>601</v>
      </c>
      <c r="B605" s="68" t="n">
        <f aca="false">EOMONTH(Input!$C$7,A605)</f>
        <v>61209</v>
      </c>
      <c r="C605" s="68"/>
      <c r="D605" s="69" t="n">
        <f aca="false">IF(AND(($B605&lt;Input!$C$28),($B605&lt;Input!$G$28)),Input!$K$32*(1+Input!$C$14/100)^(DATEDIF(Input!$C$7,$B605,"Y")),0)</f>
        <v>0</v>
      </c>
    </row>
    <row r="606" customFormat="false" ht="12.8" hidden="false" customHeight="false" outlineLevel="0" collapsed="false">
      <c r="A606" s="67" t="n">
        <v>602</v>
      </c>
      <c r="B606" s="68" t="n">
        <f aca="false">EOMONTH(Input!$C$7,A606)</f>
        <v>61240</v>
      </c>
      <c r="C606" s="68"/>
      <c r="D606" s="69" t="n">
        <f aca="false">IF(AND(($B606&lt;Input!$C$28),($B606&lt;Input!$G$28)),Input!$K$32*(1+Input!$C$14/100)^(DATEDIF(Input!$C$7,$B606,"Y")),0)</f>
        <v>0</v>
      </c>
    </row>
    <row r="607" customFormat="false" ht="12.8" hidden="false" customHeight="false" outlineLevel="0" collapsed="false">
      <c r="A607" s="67" t="n">
        <v>603</v>
      </c>
      <c r="B607" s="68" t="n">
        <f aca="false">EOMONTH(Input!$C$7,A607)</f>
        <v>61270</v>
      </c>
      <c r="C607" s="68"/>
      <c r="D607" s="69" t="n">
        <f aca="false">IF(AND(($B607&lt;Input!$C$28),($B607&lt;Input!$G$28)),Input!$K$32*(1+Input!$C$14/100)^(DATEDIF(Input!$C$7,$B607,"Y")),0)</f>
        <v>0</v>
      </c>
    </row>
    <row r="608" customFormat="false" ht="12.8" hidden="false" customHeight="false" outlineLevel="0" collapsed="false">
      <c r="A608" s="67" t="n">
        <v>604</v>
      </c>
      <c r="B608" s="68" t="n">
        <f aca="false">EOMONTH(Input!$C$7,A608)</f>
        <v>61301</v>
      </c>
      <c r="C608" s="68"/>
      <c r="D608" s="69" t="n">
        <f aca="false">IF(AND(($B608&lt;Input!$C$28),($B608&lt;Input!$G$28)),Input!$K$32*(1+Input!$C$14/100)^(DATEDIF(Input!$C$7,$B608,"Y")),0)</f>
        <v>0</v>
      </c>
    </row>
    <row r="609" customFormat="false" ht="12.8" hidden="false" customHeight="false" outlineLevel="0" collapsed="false">
      <c r="A609" s="67" t="n">
        <v>605</v>
      </c>
      <c r="B609" s="68" t="n">
        <f aca="false">EOMONTH(Input!$C$7,A609)</f>
        <v>61331</v>
      </c>
      <c r="C609" s="68"/>
      <c r="D609" s="69" t="n">
        <f aca="false">IF(AND(($B609&lt;Input!$C$28),($B609&lt;Input!$G$28)),Input!$K$32*(1+Input!$C$14/100)^(DATEDIF(Input!$C$7,$B609,"Y")),0)</f>
        <v>0</v>
      </c>
    </row>
    <row r="610" customFormat="false" ht="12.8" hidden="false" customHeight="false" outlineLevel="0" collapsed="false">
      <c r="A610" s="67" t="n">
        <v>606</v>
      </c>
      <c r="B610" s="68" t="n">
        <f aca="false">EOMONTH(Input!$C$7,A610)</f>
        <v>61362</v>
      </c>
      <c r="C610" s="68"/>
      <c r="D610" s="69" t="n">
        <f aca="false">IF(AND(($B610&lt;Input!$C$28),($B610&lt;Input!$G$28)),Input!$K$32*(1+Input!$C$14/100)^(DATEDIF(Input!$C$7,$B610,"Y")),0)</f>
        <v>0</v>
      </c>
    </row>
    <row r="611" customFormat="false" ht="12.8" hidden="false" customHeight="false" outlineLevel="0" collapsed="false">
      <c r="A611" s="67" t="n">
        <v>607</v>
      </c>
      <c r="B611" s="68" t="n">
        <f aca="false">EOMONTH(Input!$C$7,A611)</f>
        <v>61393</v>
      </c>
      <c r="C611" s="68"/>
      <c r="D611" s="69" t="n">
        <f aca="false">IF(AND(($B611&lt;Input!$C$28),($B611&lt;Input!$G$28)),Input!$K$32*(1+Input!$C$14/100)^(DATEDIF(Input!$C$7,$B611,"Y")),0)</f>
        <v>0</v>
      </c>
    </row>
    <row r="612" customFormat="false" ht="12.8" hidden="false" customHeight="false" outlineLevel="0" collapsed="false">
      <c r="A612" s="67" t="n">
        <v>608</v>
      </c>
      <c r="B612" s="68" t="n">
        <f aca="false">EOMONTH(Input!$C$7,A612)</f>
        <v>61422</v>
      </c>
      <c r="C612" s="68"/>
      <c r="D612" s="69" t="n">
        <f aca="false">IF(AND(($B612&lt;Input!$C$28),($B612&lt;Input!$G$28)),Input!$K$32*(1+Input!$C$14/100)^(DATEDIF(Input!$C$7,$B612,"Y")),0)</f>
        <v>0</v>
      </c>
    </row>
    <row r="613" customFormat="false" ht="12.8" hidden="false" customHeight="false" outlineLevel="0" collapsed="false">
      <c r="A613" s="67" t="n">
        <v>609</v>
      </c>
      <c r="B613" s="68" t="n">
        <f aca="false">EOMONTH(Input!$C$7,A613)</f>
        <v>61453</v>
      </c>
      <c r="C613" s="68"/>
      <c r="D613" s="69" t="n">
        <f aca="false">IF(AND(($B613&lt;Input!$C$28),($B613&lt;Input!$G$28)),Input!$K$32*(1+Input!$C$14/100)^(DATEDIF(Input!$C$7,$B613,"Y")),0)</f>
        <v>0</v>
      </c>
    </row>
    <row r="614" customFormat="false" ht="12.8" hidden="false" customHeight="false" outlineLevel="0" collapsed="false">
      <c r="A614" s="67" t="n">
        <v>610</v>
      </c>
      <c r="B614" s="68" t="n">
        <f aca="false">EOMONTH(Input!$C$7,A614)</f>
        <v>61483</v>
      </c>
      <c r="C614" s="68"/>
      <c r="D614" s="69" t="n">
        <f aca="false">IF(AND(($B614&lt;Input!$C$28),($B614&lt;Input!$G$28)),Input!$K$32*(1+Input!$C$14/100)^(DATEDIF(Input!$C$7,$B614,"Y")),0)</f>
        <v>0</v>
      </c>
    </row>
    <row r="615" customFormat="false" ht="12.8" hidden="false" customHeight="false" outlineLevel="0" collapsed="false">
      <c r="A615" s="67" t="n">
        <v>611</v>
      </c>
      <c r="B615" s="68" t="n">
        <f aca="false">EOMONTH(Input!$C$7,A615)</f>
        <v>61514</v>
      </c>
      <c r="C615" s="68"/>
      <c r="D615" s="69" t="n">
        <f aca="false">IF(AND(($B615&lt;Input!$C$28),($B615&lt;Input!$G$28)),Input!$K$32*(1+Input!$C$14/100)^(DATEDIF(Input!$C$7,$B615,"Y")),0)</f>
        <v>0</v>
      </c>
    </row>
    <row r="616" customFormat="false" ht="12.8" hidden="false" customHeight="false" outlineLevel="0" collapsed="false">
      <c r="A616" s="67" t="n">
        <v>612</v>
      </c>
      <c r="B616" s="68" t="n">
        <f aca="false">EOMONTH(Input!$C$7,A616)</f>
        <v>61544</v>
      </c>
      <c r="C616" s="68"/>
      <c r="D616" s="69" t="n">
        <f aca="false">IF(AND(($B616&lt;Input!$C$28),($B616&lt;Input!$G$28)),Input!$K$32*(1+Input!$C$14/100)^(DATEDIF(Input!$C$7,$B616,"Y")),0)</f>
        <v>0</v>
      </c>
    </row>
    <row r="617" customFormat="false" ht="12.8" hidden="false" customHeight="false" outlineLevel="0" collapsed="false">
      <c r="A617" s="67" t="n">
        <v>613</v>
      </c>
      <c r="B617" s="68" t="n">
        <f aca="false">EOMONTH(Input!$C$7,A617)</f>
        <v>61575</v>
      </c>
      <c r="C617" s="68"/>
      <c r="D617" s="69" t="n">
        <f aca="false">IF(AND(($B617&lt;Input!$C$28),($B617&lt;Input!$G$28)),Input!$K$32*(1+Input!$C$14/100)^(DATEDIF(Input!$C$7,$B617,"Y")),0)</f>
        <v>0</v>
      </c>
    </row>
    <row r="618" customFormat="false" ht="12.8" hidden="false" customHeight="false" outlineLevel="0" collapsed="false">
      <c r="A618" s="67" t="n">
        <v>614</v>
      </c>
      <c r="B618" s="68" t="n">
        <f aca="false">EOMONTH(Input!$C$7,A618)</f>
        <v>61606</v>
      </c>
      <c r="C618" s="68"/>
      <c r="D618" s="69" t="n">
        <f aca="false">IF(AND(($B618&lt;Input!$C$28),($B618&lt;Input!$G$28)),Input!$K$32*(1+Input!$C$14/100)^(DATEDIF(Input!$C$7,$B618,"Y")),0)</f>
        <v>0</v>
      </c>
    </row>
    <row r="619" customFormat="false" ht="12.8" hidden="false" customHeight="false" outlineLevel="0" collapsed="false">
      <c r="A619" s="67" t="n">
        <v>615</v>
      </c>
      <c r="B619" s="68" t="n">
        <f aca="false">EOMONTH(Input!$C$7,A619)</f>
        <v>61636</v>
      </c>
      <c r="C619" s="68"/>
      <c r="D619" s="69" t="n">
        <f aca="false">IF(AND(($B619&lt;Input!$C$28),($B619&lt;Input!$G$28)),Input!$K$32*(1+Input!$C$14/100)^(DATEDIF(Input!$C$7,$B619,"Y")),0)</f>
        <v>0</v>
      </c>
    </row>
    <row r="620" customFormat="false" ht="12.8" hidden="false" customHeight="false" outlineLevel="0" collapsed="false">
      <c r="A620" s="67" t="n">
        <v>616</v>
      </c>
      <c r="B620" s="68" t="n">
        <f aca="false">EOMONTH(Input!$C$7,A620)</f>
        <v>61667</v>
      </c>
      <c r="C620" s="68"/>
      <c r="D620" s="69" t="n">
        <f aca="false">IF(AND(($B620&lt;Input!$C$28),($B620&lt;Input!$G$28)),Input!$K$32*(1+Input!$C$14/100)^(DATEDIF(Input!$C$7,$B620,"Y")),0)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6.94"/>
    <col collapsed="false" customWidth="true" hidden="false" outlineLevel="0" max="2" min="2" style="67" width="10.46"/>
    <col collapsed="false" customWidth="true" hidden="false" outlineLevel="0" max="3" min="3" style="67" width="1.39"/>
    <col collapsed="false" customWidth="false" hidden="false" outlineLevel="0" max="4" min="4" style="67" width="11.52"/>
    <col collapsed="false" customWidth="false" hidden="false" outlineLevel="0" max="1025" min="5" style="0" width="11.52"/>
  </cols>
  <sheetData>
    <row r="1" customFormat="false" ht="19.25" hidden="false" customHeight="false" outlineLevel="0" collapsed="false">
      <c r="A1" s="70" t="s">
        <v>206</v>
      </c>
      <c r="B1" s="68"/>
      <c r="C1" s="68"/>
    </row>
    <row r="2" customFormat="false" ht="12.05" hidden="false" customHeight="false" outlineLevel="0" collapsed="false">
      <c r="B2" s="68"/>
      <c r="C2" s="68"/>
    </row>
    <row r="3" customFormat="false" ht="12.05" hidden="false" customHeight="false" outlineLevel="0" collapsed="false">
      <c r="A3" s="78" t="s">
        <v>169</v>
      </c>
      <c r="B3" s="74" t="s">
        <v>170</v>
      </c>
      <c r="C3" s="74"/>
      <c r="D3" s="74" t="s">
        <v>177</v>
      </c>
    </row>
    <row r="4" customFormat="false" ht="12.05" hidden="false" customHeight="false" outlineLevel="0" collapsed="false">
      <c r="A4" s="76" t="n">
        <v>0</v>
      </c>
      <c r="B4" s="68" t="n">
        <f aca="false">EOMONTH(Input!$C$7,A4)</f>
        <v>42916</v>
      </c>
      <c r="C4" s="68"/>
      <c r="D4" s="69" t="n">
        <f aca="false">(IF(AND(($B4&gt;=Input!$C$7),($B4&lt;=Input!$O$8)),Input!$O$7,0))+(IF(AND(($B4&gt;Input!$O$8),($B4&lt;=Input!$O$10)),Input!$O$9,0))+(IF(AND(($B4&gt;=Input!$C$7),($B4&lt;=Input!$O$12)),Input!$O$11,0))+(IF(AND(($B4&gt;Input!$O$12),($B4&lt;=Input!$O$14)),Input!$O$13,0))+(IF(AND(($B4&gt;=Input!$C$7),($B4&lt;=Input!$O$16)),Input!$O$15,0))+(IF(AND(($B4&gt;Input!$O$16),($B4&lt;=Input!$O$18)),Input!$O$17,0))</f>
        <v>-2250</v>
      </c>
    </row>
    <row r="5" customFormat="false" ht="12.05" hidden="false" customHeight="false" outlineLevel="0" collapsed="false">
      <c r="A5" s="76" t="n">
        <v>1</v>
      </c>
      <c r="B5" s="68" t="n">
        <f aca="false">EOMONTH(Input!$C$7,A5)</f>
        <v>42947</v>
      </c>
      <c r="C5" s="68"/>
      <c r="D5" s="69" t="n">
        <f aca="false">(IF(AND(($B5&gt;=Input!$C$7),($B5&lt;=Input!$O$8)),Input!$O$7,0))+(IF(AND(($B5&gt;Input!$O$8),($B5&lt;=Input!$O$10)),Input!$O$9,0))+(IF(AND(($B5&gt;=Input!$C$7),($B5&lt;=Input!$O$12)),Input!$O$11,0))+(IF(AND(($B5&gt;Input!$O$12),($B5&lt;=Input!$O$14)),Input!$O$13,0))+(IF(AND(($B5&gt;=Input!$C$7),($B5&lt;=Input!$O$16)),Input!$O$15,0))+(IF(AND(($B5&gt;Input!$O$16),($B5&lt;=Input!$O$18)),Input!$O$17,0))</f>
        <v>-2250</v>
      </c>
    </row>
    <row r="6" customFormat="false" ht="12.05" hidden="false" customHeight="false" outlineLevel="0" collapsed="false">
      <c r="A6" s="76" t="n">
        <v>2</v>
      </c>
      <c r="B6" s="68" t="n">
        <f aca="false">EOMONTH(Input!$C$7,A6)</f>
        <v>42978</v>
      </c>
      <c r="C6" s="68"/>
      <c r="D6" s="69" t="n">
        <f aca="false">(IF(AND(($B6&gt;=Input!$C$7),($B6&lt;=Input!$O$8)),Input!$O$7,0))+(IF(AND(($B6&gt;Input!$O$8),($B6&lt;=Input!$O$10)),Input!$O$9,0))+(IF(AND(($B6&gt;=Input!$C$7),($B6&lt;=Input!$O$12)),Input!$O$11,0))+(IF(AND(($B6&gt;Input!$O$12),($B6&lt;=Input!$O$14)),Input!$O$13,0))+(IF(AND(($B6&gt;=Input!$C$7),($B6&lt;=Input!$O$16)),Input!$O$15,0))+(IF(AND(($B6&gt;Input!$O$16),($B6&lt;=Input!$O$18)),Input!$O$17,0))</f>
        <v>-2250</v>
      </c>
    </row>
    <row r="7" customFormat="false" ht="12.05" hidden="false" customHeight="false" outlineLevel="0" collapsed="false">
      <c r="A7" s="76" t="n">
        <v>3</v>
      </c>
      <c r="B7" s="68" t="n">
        <f aca="false">EOMONTH(Input!$C$7,A7)</f>
        <v>43008</v>
      </c>
      <c r="C7" s="68"/>
      <c r="D7" s="69" t="n">
        <f aca="false">(IF(AND(($B7&gt;=Input!$C$7),($B7&lt;=Input!$O$8)),Input!$O$7,0))+(IF(AND(($B7&gt;Input!$O$8),($B7&lt;=Input!$O$10)),Input!$O$9,0))+(IF(AND(($B7&gt;=Input!$C$7),($B7&lt;=Input!$O$12)),Input!$O$11,0))+(IF(AND(($B7&gt;Input!$O$12),($B7&lt;=Input!$O$14)),Input!$O$13,0))+(IF(AND(($B7&gt;=Input!$C$7),($B7&lt;=Input!$O$16)),Input!$O$15,0))+(IF(AND(($B7&gt;Input!$O$16),($B7&lt;=Input!$O$18)),Input!$O$17,0))</f>
        <v>-2250</v>
      </c>
    </row>
    <row r="8" customFormat="false" ht="12.05" hidden="false" customHeight="false" outlineLevel="0" collapsed="false">
      <c r="A8" s="76" t="n">
        <v>4</v>
      </c>
      <c r="B8" s="68" t="n">
        <f aca="false">EOMONTH(Input!$C$7,A8)</f>
        <v>43039</v>
      </c>
      <c r="C8" s="68"/>
      <c r="D8" s="69" t="n">
        <f aca="false">(IF(AND(($B8&gt;=Input!$C$7),($B8&lt;=Input!$O$8)),Input!$O$7,0))+(IF(AND(($B8&gt;Input!$O$8),($B8&lt;=Input!$O$10)),Input!$O$9,0))+(IF(AND(($B8&gt;=Input!$C$7),($B8&lt;=Input!$O$12)),Input!$O$11,0))+(IF(AND(($B8&gt;Input!$O$12),($B8&lt;=Input!$O$14)),Input!$O$13,0))+(IF(AND(($B8&gt;=Input!$C$7),($B8&lt;=Input!$O$16)),Input!$O$15,0))+(IF(AND(($B8&gt;Input!$O$16),($B8&lt;=Input!$O$18)),Input!$O$17,0))</f>
        <v>-2250</v>
      </c>
    </row>
    <row r="9" customFormat="false" ht="12.05" hidden="false" customHeight="false" outlineLevel="0" collapsed="false">
      <c r="A9" s="76" t="n">
        <v>5</v>
      </c>
      <c r="B9" s="68" t="n">
        <f aca="false">EOMONTH(Input!$C$7,A9)</f>
        <v>43069</v>
      </c>
      <c r="C9" s="68"/>
      <c r="D9" s="69" t="n">
        <f aca="false">(IF(AND(($B9&gt;=Input!$C$7),($B9&lt;=Input!$O$8)),Input!$O$7,0))+(IF(AND(($B9&gt;Input!$O$8),($B9&lt;=Input!$O$10)),Input!$O$9,0))+(IF(AND(($B9&gt;=Input!$C$7),($B9&lt;=Input!$O$12)),Input!$O$11,0))+(IF(AND(($B9&gt;Input!$O$12),($B9&lt;=Input!$O$14)),Input!$O$13,0))+(IF(AND(($B9&gt;=Input!$C$7),($B9&lt;=Input!$O$16)),Input!$O$15,0))+(IF(AND(($B9&gt;Input!$O$16),($B9&lt;=Input!$O$18)),Input!$O$17,0))</f>
        <v>-2250</v>
      </c>
    </row>
    <row r="10" customFormat="false" ht="12.05" hidden="false" customHeight="false" outlineLevel="0" collapsed="false">
      <c r="A10" s="76" t="n">
        <v>6</v>
      </c>
      <c r="B10" s="68" t="n">
        <f aca="false">EOMONTH(Input!$C$7,A10)</f>
        <v>43100</v>
      </c>
      <c r="C10" s="68"/>
      <c r="D10" s="69" t="n">
        <f aca="false">(IF(AND(($B10&gt;=Input!$C$7),($B10&lt;=Input!$O$8)),Input!$O$7,0))+(IF(AND(($B10&gt;Input!$O$8),($B10&lt;=Input!$O$10)),Input!$O$9,0))+(IF(AND(($B10&gt;=Input!$C$7),($B10&lt;=Input!$O$12)),Input!$O$11,0))+(IF(AND(($B10&gt;Input!$O$12),($B10&lt;=Input!$O$14)),Input!$O$13,0))+(IF(AND(($B10&gt;=Input!$C$7),($B10&lt;=Input!$O$16)),Input!$O$15,0))+(IF(AND(($B10&gt;Input!$O$16),($B10&lt;=Input!$O$18)),Input!$O$17,0))</f>
        <v>-2250</v>
      </c>
    </row>
    <row r="11" customFormat="false" ht="12.05" hidden="false" customHeight="false" outlineLevel="0" collapsed="false">
      <c r="A11" s="76" t="n">
        <v>7</v>
      </c>
      <c r="B11" s="68" t="n">
        <f aca="false">EOMONTH(Input!$C$7,A11)</f>
        <v>43131</v>
      </c>
      <c r="C11" s="68"/>
      <c r="D11" s="69" t="n">
        <f aca="false">(IF(AND(($B11&gt;=Input!$C$7),($B11&lt;=Input!$O$8)),Input!$O$7,0))+(IF(AND(($B11&gt;Input!$O$8),($B11&lt;=Input!$O$10)),Input!$O$9,0))+(IF(AND(($B11&gt;=Input!$C$7),($B11&lt;=Input!$O$12)),Input!$O$11,0))+(IF(AND(($B11&gt;Input!$O$12),($B11&lt;=Input!$O$14)),Input!$O$13,0))+(IF(AND(($B11&gt;=Input!$C$7),($B11&lt;=Input!$O$16)),Input!$O$15,0))+(IF(AND(($B11&gt;Input!$O$16),($B11&lt;=Input!$O$18)),Input!$O$17,0))</f>
        <v>-2250</v>
      </c>
    </row>
    <row r="12" customFormat="false" ht="12.05" hidden="false" customHeight="false" outlineLevel="0" collapsed="false">
      <c r="A12" s="76" t="n">
        <v>8</v>
      </c>
      <c r="B12" s="68" t="n">
        <f aca="false">EOMONTH(Input!$C$7,A12)</f>
        <v>43159</v>
      </c>
      <c r="C12" s="68"/>
      <c r="D12" s="69" t="n">
        <f aca="false">(IF(AND(($B12&gt;=Input!$C$7),($B12&lt;=Input!$O$8)),Input!$O$7,0))+(IF(AND(($B12&gt;Input!$O$8),($B12&lt;=Input!$O$10)),Input!$O$9,0))+(IF(AND(($B12&gt;=Input!$C$7),($B12&lt;=Input!$O$12)),Input!$O$11,0))+(IF(AND(($B12&gt;Input!$O$12),($B12&lt;=Input!$O$14)),Input!$O$13,0))+(IF(AND(($B12&gt;=Input!$C$7),($B12&lt;=Input!$O$16)),Input!$O$15,0))+(IF(AND(($B12&gt;Input!$O$16),($B12&lt;=Input!$O$18)),Input!$O$17,0))</f>
        <v>-2250</v>
      </c>
    </row>
    <row r="13" customFormat="false" ht="12.05" hidden="false" customHeight="false" outlineLevel="0" collapsed="false">
      <c r="A13" s="76" t="n">
        <v>9</v>
      </c>
      <c r="B13" s="68" t="n">
        <f aca="false">EOMONTH(Input!$C$7,A13)</f>
        <v>43190</v>
      </c>
      <c r="C13" s="68"/>
      <c r="D13" s="69" t="n">
        <f aca="false">(IF(AND(($B13&gt;=Input!$C$7),($B13&lt;=Input!$O$8)),Input!$O$7,0))+(IF(AND(($B13&gt;Input!$O$8),($B13&lt;=Input!$O$10)),Input!$O$9,0))+(IF(AND(($B13&gt;=Input!$C$7),($B13&lt;=Input!$O$12)),Input!$O$11,0))+(IF(AND(($B13&gt;Input!$O$12),($B13&lt;=Input!$O$14)),Input!$O$13,0))+(IF(AND(($B13&gt;=Input!$C$7),($B13&lt;=Input!$O$16)),Input!$O$15,0))+(IF(AND(($B13&gt;Input!$O$16),($B13&lt;=Input!$O$18)),Input!$O$17,0))</f>
        <v>-2250</v>
      </c>
    </row>
    <row r="14" customFormat="false" ht="12.05" hidden="false" customHeight="false" outlineLevel="0" collapsed="false">
      <c r="A14" s="76" t="n">
        <v>10</v>
      </c>
      <c r="B14" s="68" t="n">
        <f aca="false">EOMONTH(Input!$C$7,A14)</f>
        <v>43220</v>
      </c>
      <c r="C14" s="68"/>
      <c r="D14" s="69" t="n">
        <f aca="false">(IF(AND(($B14&gt;=Input!$C$7),($B14&lt;=Input!$O$8)),Input!$O$7,0))+(IF(AND(($B14&gt;Input!$O$8),($B14&lt;=Input!$O$10)),Input!$O$9,0))+(IF(AND(($B14&gt;=Input!$C$7),($B14&lt;=Input!$O$12)),Input!$O$11,0))+(IF(AND(($B14&gt;Input!$O$12),($B14&lt;=Input!$O$14)),Input!$O$13,0))+(IF(AND(($B14&gt;=Input!$C$7),($B14&lt;=Input!$O$16)),Input!$O$15,0))+(IF(AND(($B14&gt;Input!$O$16),($B14&lt;=Input!$O$18)),Input!$O$17,0))</f>
        <v>-2250</v>
      </c>
    </row>
    <row r="15" customFormat="false" ht="12.05" hidden="false" customHeight="false" outlineLevel="0" collapsed="false">
      <c r="A15" s="76" t="n">
        <v>11</v>
      </c>
      <c r="B15" s="68" t="n">
        <f aca="false">EOMONTH(Input!$C$7,A15)</f>
        <v>43251</v>
      </c>
      <c r="C15" s="68"/>
      <c r="D15" s="69" t="n">
        <f aca="false">(IF(AND(($B15&gt;=Input!$C$7),($B15&lt;=Input!$O$8)),Input!$O$7,0))+(IF(AND(($B15&gt;Input!$O$8),($B15&lt;=Input!$O$10)),Input!$O$9,0))+(IF(AND(($B15&gt;=Input!$C$7),($B15&lt;=Input!$O$12)),Input!$O$11,0))+(IF(AND(($B15&gt;Input!$O$12),($B15&lt;=Input!$O$14)),Input!$O$13,0))+(IF(AND(($B15&gt;=Input!$C$7),($B15&lt;=Input!$O$16)),Input!$O$15,0))+(IF(AND(($B15&gt;Input!$O$16),($B15&lt;=Input!$O$18)),Input!$O$17,0))</f>
        <v>-2250</v>
      </c>
    </row>
    <row r="16" customFormat="false" ht="12.05" hidden="false" customHeight="false" outlineLevel="0" collapsed="false">
      <c r="A16" s="76" t="n">
        <v>12</v>
      </c>
      <c r="B16" s="68" t="n">
        <f aca="false">EOMONTH(Input!$C$7,A16)</f>
        <v>43281</v>
      </c>
      <c r="C16" s="68"/>
      <c r="D16" s="69" t="n">
        <f aca="false">(IF(AND(($B16&gt;=Input!$C$7),($B16&lt;=Input!$O$8)),Input!$O$7,0))+(IF(AND(($B16&gt;Input!$O$8),($B16&lt;=Input!$O$10)),Input!$O$9,0))+(IF(AND(($B16&gt;=Input!$C$7),($B16&lt;=Input!$O$12)),Input!$O$11,0))+(IF(AND(($B16&gt;Input!$O$12),($B16&lt;=Input!$O$14)),Input!$O$13,0))+(IF(AND(($B16&gt;=Input!$C$7),($B16&lt;=Input!$O$16)),Input!$O$15,0))+(IF(AND(($B16&gt;Input!$O$16),($B16&lt;=Input!$O$18)),Input!$O$17,0))</f>
        <v>-2250</v>
      </c>
    </row>
    <row r="17" customFormat="false" ht="12.05" hidden="false" customHeight="false" outlineLevel="0" collapsed="false">
      <c r="A17" s="76" t="n">
        <v>13</v>
      </c>
      <c r="B17" s="68" t="n">
        <f aca="false">EOMONTH(Input!$C$7,A17)</f>
        <v>43312</v>
      </c>
      <c r="C17" s="68"/>
      <c r="D17" s="69" t="n">
        <f aca="false">(IF(AND(($B17&gt;=Input!$C$7),($B17&lt;=Input!$O$8)),Input!$O$7,0))+(IF(AND(($B17&gt;Input!$O$8),($B17&lt;=Input!$O$10)),Input!$O$9,0))+(IF(AND(($B17&gt;=Input!$C$7),($B17&lt;=Input!$O$12)),Input!$O$11,0))+(IF(AND(($B17&gt;Input!$O$12),($B17&lt;=Input!$O$14)),Input!$O$13,0))+(IF(AND(($B17&gt;=Input!$C$7),($B17&lt;=Input!$O$16)),Input!$O$15,0))+(IF(AND(($B17&gt;Input!$O$16),($B17&lt;=Input!$O$18)),Input!$O$17,0))</f>
        <v>-2250</v>
      </c>
    </row>
    <row r="18" customFormat="false" ht="12.05" hidden="false" customHeight="false" outlineLevel="0" collapsed="false">
      <c r="A18" s="76" t="n">
        <v>14</v>
      </c>
      <c r="B18" s="68" t="n">
        <f aca="false">EOMONTH(Input!$C$7,A18)</f>
        <v>43343</v>
      </c>
      <c r="C18" s="68"/>
      <c r="D18" s="69" t="n">
        <f aca="false">(IF(AND(($B18&gt;=Input!$C$7),($B18&lt;=Input!$O$8)),Input!$O$7,0))+(IF(AND(($B18&gt;Input!$O$8),($B18&lt;=Input!$O$10)),Input!$O$9,0))+(IF(AND(($B18&gt;=Input!$C$7),($B18&lt;=Input!$O$12)),Input!$O$11,0))+(IF(AND(($B18&gt;Input!$O$12),($B18&lt;=Input!$O$14)),Input!$O$13,0))+(IF(AND(($B18&gt;=Input!$C$7),($B18&lt;=Input!$O$16)),Input!$O$15,0))+(IF(AND(($B18&gt;Input!$O$16),($B18&lt;=Input!$O$18)),Input!$O$17,0))</f>
        <v>-2250</v>
      </c>
    </row>
    <row r="19" customFormat="false" ht="12.05" hidden="false" customHeight="false" outlineLevel="0" collapsed="false">
      <c r="A19" s="76" t="n">
        <v>15</v>
      </c>
      <c r="B19" s="68" t="n">
        <f aca="false">EOMONTH(Input!$C$7,A19)</f>
        <v>43373</v>
      </c>
      <c r="C19" s="68"/>
      <c r="D19" s="69" t="n">
        <f aca="false">(IF(AND(($B19&gt;=Input!$C$7),($B19&lt;=Input!$O$8)),Input!$O$7,0))+(IF(AND(($B19&gt;Input!$O$8),($B19&lt;=Input!$O$10)),Input!$O$9,0))+(IF(AND(($B19&gt;=Input!$C$7),($B19&lt;=Input!$O$12)),Input!$O$11,0))+(IF(AND(($B19&gt;Input!$O$12),($B19&lt;=Input!$O$14)),Input!$O$13,0))+(IF(AND(($B19&gt;=Input!$C$7),($B19&lt;=Input!$O$16)),Input!$O$15,0))+(IF(AND(($B19&gt;Input!$O$16),($B19&lt;=Input!$O$18)),Input!$O$17,0))</f>
        <v>-1500</v>
      </c>
    </row>
    <row r="20" customFormat="false" ht="12.05" hidden="false" customHeight="false" outlineLevel="0" collapsed="false">
      <c r="A20" s="76" t="n">
        <v>16</v>
      </c>
      <c r="B20" s="68" t="n">
        <f aca="false">EOMONTH(Input!$C$7,A20)</f>
        <v>43404</v>
      </c>
      <c r="C20" s="68"/>
      <c r="D20" s="69" t="n">
        <f aca="false">(IF(AND(($B20&gt;=Input!$C$7),($B20&lt;=Input!$O$8)),Input!$O$7,0))+(IF(AND(($B20&gt;Input!$O$8),($B20&lt;=Input!$O$10)),Input!$O$9,0))+(IF(AND(($B20&gt;=Input!$C$7),($B20&lt;=Input!$O$12)),Input!$O$11,0))+(IF(AND(($B20&gt;Input!$O$12),($B20&lt;=Input!$O$14)),Input!$O$13,0))+(IF(AND(($B20&gt;=Input!$C$7),($B20&lt;=Input!$O$16)),Input!$O$15,0))+(IF(AND(($B20&gt;Input!$O$16),($B20&lt;=Input!$O$18)),Input!$O$17,0))</f>
        <v>-1500</v>
      </c>
    </row>
    <row r="21" customFormat="false" ht="12.05" hidden="false" customHeight="false" outlineLevel="0" collapsed="false">
      <c r="A21" s="76" t="n">
        <v>17</v>
      </c>
      <c r="B21" s="68" t="n">
        <f aca="false">EOMONTH(Input!$C$7,A21)</f>
        <v>43434</v>
      </c>
      <c r="C21" s="68"/>
      <c r="D21" s="69" t="n">
        <f aca="false">(IF(AND(($B21&gt;=Input!$C$7),($B21&lt;=Input!$O$8)),Input!$O$7,0))+(IF(AND(($B21&gt;Input!$O$8),($B21&lt;=Input!$O$10)),Input!$O$9,0))+(IF(AND(($B21&gt;=Input!$C$7),($B21&lt;=Input!$O$12)),Input!$O$11,0))+(IF(AND(($B21&gt;Input!$O$12),($B21&lt;=Input!$O$14)),Input!$O$13,0))+(IF(AND(($B21&gt;=Input!$C$7),($B21&lt;=Input!$O$16)),Input!$O$15,0))+(IF(AND(($B21&gt;Input!$O$16),($B21&lt;=Input!$O$18)),Input!$O$17,0))</f>
        <v>-1500</v>
      </c>
    </row>
    <row r="22" customFormat="false" ht="12.05" hidden="false" customHeight="false" outlineLevel="0" collapsed="false">
      <c r="A22" s="76" t="n">
        <v>18</v>
      </c>
      <c r="B22" s="68" t="n">
        <f aca="false">EOMONTH(Input!$C$7,A22)</f>
        <v>43465</v>
      </c>
      <c r="C22" s="68"/>
      <c r="D22" s="69" t="n">
        <f aca="false">(IF(AND(($B22&gt;=Input!$C$7),($B22&lt;=Input!$O$8)),Input!$O$7,0))+(IF(AND(($B22&gt;Input!$O$8),($B22&lt;=Input!$O$10)),Input!$O$9,0))+(IF(AND(($B22&gt;=Input!$C$7),($B22&lt;=Input!$O$12)),Input!$O$11,0))+(IF(AND(($B22&gt;Input!$O$12),($B22&lt;=Input!$O$14)),Input!$O$13,0))+(IF(AND(($B22&gt;=Input!$C$7),($B22&lt;=Input!$O$16)),Input!$O$15,0))+(IF(AND(($B22&gt;Input!$O$16),($B22&lt;=Input!$O$18)),Input!$O$17,0))</f>
        <v>-1500</v>
      </c>
    </row>
    <row r="23" customFormat="false" ht="12.05" hidden="false" customHeight="false" outlineLevel="0" collapsed="false">
      <c r="A23" s="76" t="n">
        <v>19</v>
      </c>
      <c r="B23" s="68" t="n">
        <f aca="false">EOMONTH(Input!$C$7,A23)</f>
        <v>43496</v>
      </c>
      <c r="C23" s="68"/>
      <c r="D23" s="69" t="n">
        <f aca="false">(IF(AND(($B23&gt;=Input!$C$7),($B23&lt;=Input!$O$8)),Input!$O$7,0))+(IF(AND(($B23&gt;Input!$O$8),($B23&lt;=Input!$O$10)),Input!$O$9,0))+(IF(AND(($B23&gt;=Input!$C$7),($B23&lt;=Input!$O$12)),Input!$O$11,0))+(IF(AND(($B23&gt;Input!$O$12),($B23&lt;=Input!$O$14)),Input!$O$13,0))+(IF(AND(($B23&gt;=Input!$C$7),($B23&lt;=Input!$O$16)),Input!$O$15,0))+(IF(AND(($B23&gt;Input!$O$16),($B23&lt;=Input!$O$18)),Input!$O$17,0))</f>
        <v>-1500</v>
      </c>
    </row>
    <row r="24" customFormat="false" ht="12.05" hidden="false" customHeight="false" outlineLevel="0" collapsed="false">
      <c r="A24" s="76" t="n">
        <v>20</v>
      </c>
      <c r="B24" s="68" t="n">
        <f aca="false">EOMONTH(Input!$C$7,A24)</f>
        <v>43524</v>
      </c>
      <c r="C24" s="68"/>
      <c r="D24" s="69" t="n">
        <f aca="false">(IF(AND(($B24&gt;=Input!$C$7),($B24&lt;=Input!$O$8)),Input!$O$7,0))+(IF(AND(($B24&gt;Input!$O$8),($B24&lt;=Input!$O$10)),Input!$O$9,0))+(IF(AND(($B24&gt;=Input!$C$7),($B24&lt;=Input!$O$12)),Input!$O$11,0))+(IF(AND(($B24&gt;Input!$O$12),($B24&lt;=Input!$O$14)),Input!$O$13,0))+(IF(AND(($B24&gt;=Input!$C$7),($B24&lt;=Input!$O$16)),Input!$O$15,0))+(IF(AND(($B24&gt;Input!$O$16),($B24&lt;=Input!$O$18)),Input!$O$17,0))</f>
        <v>-1500</v>
      </c>
    </row>
    <row r="25" customFormat="false" ht="12.05" hidden="false" customHeight="false" outlineLevel="0" collapsed="false">
      <c r="A25" s="76" t="n">
        <v>21</v>
      </c>
      <c r="B25" s="68" t="n">
        <f aca="false">EOMONTH(Input!$C$7,A25)</f>
        <v>43555</v>
      </c>
      <c r="C25" s="68"/>
      <c r="D25" s="69" t="n">
        <f aca="false">(IF(AND(($B25&gt;=Input!$C$7),($B25&lt;=Input!$O$8)),Input!$O$7,0))+(IF(AND(($B25&gt;Input!$O$8),($B25&lt;=Input!$O$10)),Input!$O$9,0))+(IF(AND(($B25&gt;=Input!$C$7),($B25&lt;=Input!$O$12)),Input!$O$11,0))+(IF(AND(($B25&gt;Input!$O$12),($B25&lt;=Input!$O$14)),Input!$O$13,0))+(IF(AND(($B25&gt;=Input!$C$7),($B25&lt;=Input!$O$16)),Input!$O$15,0))+(IF(AND(($B25&gt;Input!$O$16),($B25&lt;=Input!$O$18)),Input!$O$17,0))</f>
        <v>-1500</v>
      </c>
    </row>
    <row r="26" customFormat="false" ht="12.05" hidden="false" customHeight="false" outlineLevel="0" collapsed="false">
      <c r="A26" s="76" t="n">
        <v>22</v>
      </c>
      <c r="B26" s="68" t="n">
        <f aca="false">EOMONTH(Input!$C$7,A26)</f>
        <v>43585</v>
      </c>
      <c r="C26" s="68"/>
      <c r="D26" s="69" t="n">
        <f aca="false">(IF(AND(($B26&gt;=Input!$C$7),($B26&lt;=Input!$O$8)),Input!$O$7,0))+(IF(AND(($B26&gt;Input!$O$8),($B26&lt;=Input!$O$10)),Input!$O$9,0))+(IF(AND(($B26&gt;=Input!$C$7),($B26&lt;=Input!$O$12)),Input!$O$11,0))+(IF(AND(($B26&gt;Input!$O$12),($B26&lt;=Input!$O$14)),Input!$O$13,0))+(IF(AND(($B26&gt;=Input!$C$7),($B26&lt;=Input!$O$16)),Input!$O$15,0))+(IF(AND(($B26&gt;Input!$O$16),($B26&lt;=Input!$O$18)),Input!$O$17,0))</f>
        <v>-1500</v>
      </c>
    </row>
    <row r="27" customFormat="false" ht="12.05" hidden="false" customHeight="false" outlineLevel="0" collapsed="false">
      <c r="A27" s="76" t="n">
        <v>23</v>
      </c>
      <c r="B27" s="68" t="n">
        <f aca="false">EOMONTH(Input!$C$7,A27)</f>
        <v>43616</v>
      </c>
      <c r="C27" s="68"/>
      <c r="D27" s="69" t="n">
        <f aca="false">(IF(AND(($B27&gt;=Input!$C$7),($B27&lt;=Input!$O$8)),Input!$O$7,0))+(IF(AND(($B27&gt;Input!$O$8),($B27&lt;=Input!$O$10)),Input!$O$9,0))+(IF(AND(($B27&gt;=Input!$C$7),($B27&lt;=Input!$O$12)),Input!$O$11,0))+(IF(AND(($B27&gt;Input!$O$12),($B27&lt;=Input!$O$14)),Input!$O$13,0))+(IF(AND(($B27&gt;=Input!$C$7),($B27&lt;=Input!$O$16)),Input!$O$15,0))+(IF(AND(($B27&gt;Input!$O$16),($B27&lt;=Input!$O$18)),Input!$O$17,0))</f>
        <v>-1500</v>
      </c>
    </row>
    <row r="28" customFormat="false" ht="12.05" hidden="false" customHeight="false" outlineLevel="0" collapsed="false">
      <c r="A28" s="76" t="n">
        <v>24</v>
      </c>
      <c r="B28" s="68" t="n">
        <f aca="false">EOMONTH(Input!$C$7,A28)</f>
        <v>43646</v>
      </c>
      <c r="C28" s="68"/>
      <c r="D28" s="69" t="n">
        <f aca="false">(IF(AND(($B28&gt;=Input!$C$7),($B28&lt;=Input!$O$8)),Input!$O$7,0))+(IF(AND(($B28&gt;Input!$O$8),($B28&lt;=Input!$O$10)),Input!$O$9,0))+(IF(AND(($B28&gt;=Input!$C$7),($B28&lt;=Input!$O$12)),Input!$O$11,0))+(IF(AND(($B28&gt;Input!$O$12),($B28&lt;=Input!$O$14)),Input!$O$13,0))+(IF(AND(($B28&gt;=Input!$C$7),($B28&lt;=Input!$O$16)),Input!$O$15,0))+(IF(AND(($B28&gt;Input!$O$16),($B28&lt;=Input!$O$18)),Input!$O$17,0))</f>
        <v>-1500</v>
      </c>
    </row>
    <row r="29" customFormat="false" ht="12.05" hidden="false" customHeight="false" outlineLevel="0" collapsed="false">
      <c r="A29" s="76" t="n">
        <v>25</v>
      </c>
      <c r="B29" s="68" t="n">
        <f aca="false">EOMONTH(Input!$C$7,A29)</f>
        <v>43677</v>
      </c>
      <c r="C29" s="68"/>
      <c r="D29" s="69" t="n">
        <f aca="false">(IF(AND(($B29&gt;=Input!$C$7),($B29&lt;=Input!$O$8)),Input!$O$7,0))+(IF(AND(($B29&gt;Input!$O$8),($B29&lt;=Input!$O$10)),Input!$O$9,0))+(IF(AND(($B29&gt;=Input!$C$7),($B29&lt;=Input!$O$12)),Input!$O$11,0))+(IF(AND(($B29&gt;Input!$O$12),($B29&lt;=Input!$O$14)),Input!$O$13,0))+(IF(AND(($B29&gt;=Input!$C$7),($B29&lt;=Input!$O$16)),Input!$O$15,0))+(IF(AND(($B29&gt;Input!$O$16),($B29&lt;=Input!$O$18)),Input!$O$17,0))</f>
        <v>-1500</v>
      </c>
    </row>
    <row r="30" customFormat="false" ht="12.05" hidden="false" customHeight="false" outlineLevel="0" collapsed="false">
      <c r="A30" s="76" t="n">
        <v>26</v>
      </c>
      <c r="B30" s="68" t="n">
        <f aca="false">EOMONTH(Input!$C$7,A30)</f>
        <v>43708</v>
      </c>
      <c r="C30" s="68"/>
      <c r="D30" s="69" t="n">
        <f aca="false">(IF(AND(($B30&gt;=Input!$C$7),($B30&lt;=Input!$O$8)),Input!$O$7,0))+(IF(AND(($B30&gt;Input!$O$8),($B30&lt;=Input!$O$10)),Input!$O$9,0))+(IF(AND(($B30&gt;=Input!$C$7),($B30&lt;=Input!$O$12)),Input!$O$11,0))+(IF(AND(($B30&gt;Input!$O$12),($B30&lt;=Input!$O$14)),Input!$O$13,0))+(IF(AND(($B30&gt;=Input!$C$7),($B30&lt;=Input!$O$16)),Input!$O$15,0))+(IF(AND(($B30&gt;Input!$O$16),($B30&lt;=Input!$O$18)),Input!$O$17,0))</f>
        <v>-1500</v>
      </c>
    </row>
    <row r="31" customFormat="false" ht="12.05" hidden="false" customHeight="false" outlineLevel="0" collapsed="false">
      <c r="A31" s="76" t="n">
        <v>27</v>
      </c>
      <c r="B31" s="68" t="n">
        <f aca="false">EOMONTH(Input!$C$7,A31)</f>
        <v>43738</v>
      </c>
      <c r="C31" s="68"/>
      <c r="D31" s="69" t="n">
        <f aca="false">(IF(AND(($B31&gt;=Input!$C$7),($B31&lt;=Input!$O$8)),Input!$O$7,0))+(IF(AND(($B31&gt;Input!$O$8),($B31&lt;=Input!$O$10)),Input!$O$9,0))+(IF(AND(($B31&gt;=Input!$C$7),($B31&lt;=Input!$O$12)),Input!$O$11,0))+(IF(AND(($B31&gt;Input!$O$12),($B31&lt;=Input!$O$14)),Input!$O$13,0))+(IF(AND(($B31&gt;=Input!$C$7),($B31&lt;=Input!$O$16)),Input!$O$15,0))+(IF(AND(($B31&gt;Input!$O$16),($B31&lt;=Input!$O$18)),Input!$O$17,0))</f>
        <v>-1500</v>
      </c>
    </row>
    <row r="32" customFormat="false" ht="12.05" hidden="false" customHeight="false" outlineLevel="0" collapsed="false">
      <c r="A32" s="76" t="n">
        <v>28</v>
      </c>
      <c r="B32" s="68" t="n">
        <f aca="false">EOMONTH(Input!$C$7,A32)</f>
        <v>43769</v>
      </c>
      <c r="C32" s="68"/>
      <c r="D32" s="69" t="n">
        <f aca="false">(IF(AND(($B32&gt;=Input!$C$7),($B32&lt;=Input!$O$8)),Input!$O$7,0))+(IF(AND(($B32&gt;Input!$O$8),($B32&lt;=Input!$O$10)),Input!$O$9,0))+(IF(AND(($B32&gt;=Input!$C$7),($B32&lt;=Input!$O$12)),Input!$O$11,0))+(IF(AND(($B32&gt;Input!$O$12),($B32&lt;=Input!$O$14)),Input!$O$13,0))+(IF(AND(($B32&gt;=Input!$C$7),($B32&lt;=Input!$O$16)),Input!$O$15,0))+(IF(AND(($B32&gt;Input!$O$16),($B32&lt;=Input!$O$18)),Input!$O$17,0))</f>
        <v>-1500</v>
      </c>
    </row>
    <row r="33" customFormat="false" ht="12.05" hidden="false" customHeight="false" outlineLevel="0" collapsed="false">
      <c r="A33" s="76" t="n">
        <v>29</v>
      </c>
      <c r="B33" s="68" t="n">
        <f aca="false">EOMONTH(Input!$C$7,A33)</f>
        <v>43799</v>
      </c>
      <c r="C33" s="68"/>
      <c r="D33" s="69" t="n">
        <f aca="false">(IF(AND(($B33&gt;=Input!$C$7),($B33&lt;=Input!$O$8)),Input!$O$7,0))+(IF(AND(($B33&gt;Input!$O$8),($B33&lt;=Input!$O$10)),Input!$O$9,0))+(IF(AND(($B33&gt;=Input!$C$7),($B33&lt;=Input!$O$12)),Input!$O$11,0))+(IF(AND(($B33&gt;Input!$O$12),($B33&lt;=Input!$O$14)),Input!$O$13,0))+(IF(AND(($B33&gt;=Input!$C$7),($B33&lt;=Input!$O$16)),Input!$O$15,0))+(IF(AND(($B33&gt;Input!$O$16),($B33&lt;=Input!$O$18)),Input!$O$17,0))</f>
        <v>-1500</v>
      </c>
    </row>
    <row r="34" customFormat="false" ht="12.05" hidden="false" customHeight="false" outlineLevel="0" collapsed="false">
      <c r="A34" s="76" t="n">
        <v>30</v>
      </c>
      <c r="B34" s="68" t="n">
        <f aca="false">EOMONTH(Input!$C$7,A34)</f>
        <v>43830</v>
      </c>
      <c r="C34" s="68"/>
      <c r="D34" s="69" t="n">
        <f aca="false">(IF(AND(($B34&gt;=Input!$C$7),($B34&lt;=Input!$O$8)),Input!$O$7,0))+(IF(AND(($B34&gt;Input!$O$8),($B34&lt;=Input!$O$10)),Input!$O$9,0))+(IF(AND(($B34&gt;=Input!$C$7),($B34&lt;=Input!$O$12)),Input!$O$11,0))+(IF(AND(($B34&gt;Input!$O$12),($B34&lt;=Input!$O$14)),Input!$O$13,0))+(IF(AND(($B34&gt;=Input!$C$7),($B34&lt;=Input!$O$16)),Input!$O$15,0))+(IF(AND(($B34&gt;Input!$O$16),($B34&lt;=Input!$O$18)),Input!$O$17,0))</f>
        <v>-1500</v>
      </c>
    </row>
    <row r="35" customFormat="false" ht="12.05" hidden="false" customHeight="false" outlineLevel="0" collapsed="false">
      <c r="A35" s="76" t="n">
        <v>31</v>
      </c>
      <c r="B35" s="68" t="n">
        <f aca="false">EOMONTH(Input!$C$7,A35)</f>
        <v>43861</v>
      </c>
      <c r="C35" s="68"/>
      <c r="D35" s="69" t="n">
        <f aca="false">(IF(AND(($B35&gt;=Input!$C$7),($B35&lt;=Input!$O$8)),Input!$O$7,0))+(IF(AND(($B35&gt;Input!$O$8),($B35&lt;=Input!$O$10)),Input!$O$9,0))+(IF(AND(($B35&gt;=Input!$C$7),($B35&lt;=Input!$O$12)),Input!$O$11,0))+(IF(AND(($B35&gt;Input!$O$12),($B35&lt;=Input!$O$14)),Input!$O$13,0))+(IF(AND(($B35&gt;=Input!$C$7),($B35&lt;=Input!$O$16)),Input!$O$15,0))+(IF(AND(($B35&gt;Input!$O$16),($B35&lt;=Input!$O$18)),Input!$O$17,0))</f>
        <v>-1500</v>
      </c>
    </row>
    <row r="36" customFormat="false" ht="12.05" hidden="false" customHeight="false" outlineLevel="0" collapsed="false">
      <c r="A36" s="76" t="n">
        <v>32</v>
      </c>
      <c r="B36" s="68" t="n">
        <f aca="false">EOMONTH(Input!$C$7,A36)</f>
        <v>43890</v>
      </c>
      <c r="C36" s="68"/>
      <c r="D36" s="69" t="n">
        <f aca="false">(IF(AND(($B36&gt;=Input!$C$7),($B36&lt;=Input!$O$8)),Input!$O$7,0))+(IF(AND(($B36&gt;Input!$O$8),($B36&lt;=Input!$O$10)),Input!$O$9,0))+(IF(AND(($B36&gt;=Input!$C$7),($B36&lt;=Input!$O$12)),Input!$O$11,0))+(IF(AND(($B36&gt;Input!$O$12),($B36&lt;=Input!$O$14)),Input!$O$13,0))+(IF(AND(($B36&gt;=Input!$C$7),($B36&lt;=Input!$O$16)),Input!$O$15,0))+(IF(AND(($B36&gt;Input!$O$16),($B36&lt;=Input!$O$18)),Input!$O$17,0))</f>
        <v>-1500</v>
      </c>
    </row>
    <row r="37" customFormat="false" ht="12.05" hidden="false" customHeight="false" outlineLevel="0" collapsed="false">
      <c r="A37" s="76" t="n">
        <v>33</v>
      </c>
      <c r="B37" s="68" t="n">
        <f aca="false">EOMONTH(Input!$C$7,A37)</f>
        <v>43921</v>
      </c>
      <c r="C37" s="68"/>
      <c r="D37" s="69" t="n">
        <f aca="false">(IF(AND(($B37&gt;=Input!$C$7),($B37&lt;=Input!$O$8)),Input!$O$7,0))+(IF(AND(($B37&gt;Input!$O$8),($B37&lt;=Input!$O$10)),Input!$O$9,0))+(IF(AND(($B37&gt;=Input!$C$7),($B37&lt;=Input!$O$12)),Input!$O$11,0))+(IF(AND(($B37&gt;Input!$O$12),($B37&lt;=Input!$O$14)),Input!$O$13,0))+(IF(AND(($B37&gt;=Input!$C$7),($B37&lt;=Input!$O$16)),Input!$O$15,0))+(IF(AND(($B37&gt;Input!$O$16),($B37&lt;=Input!$O$18)),Input!$O$17,0))</f>
        <v>-1500</v>
      </c>
    </row>
    <row r="38" customFormat="false" ht="12.05" hidden="false" customHeight="false" outlineLevel="0" collapsed="false">
      <c r="A38" s="76" t="n">
        <v>34</v>
      </c>
      <c r="B38" s="68" t="n">
        <f aca="false">EOMONTH(Input!$C$7,A38)</f>
        <v>43951</v>
      </c>
      <c r="C38" s="68"/>
      <c r="D38" s="69" t="n">
        <f aca="false">(IF(AND(($B38&gt;=Input!$C$7),($B38&lt;=Input!$O$8)),Input!$O$7,0))+(IF(AND(($B38&gt;Input!$O$8),($B38&lt;=Input!$O$10)),Input!$O$9,0))+(IF(AND(($B38&gt;=Input!$C$7),($B38&lt;=Input!$O$12)),Input!$O$11,0))+(IF(AND(($B38&gt;Input!$O$12),($B38&lt;=Input!$O$14)),Input!$O$13,0))+(IF(AND(($B38&gt;=Input!$C$7),($B38&lt;=Input!$O$16)),Input!$O$15,0))+(IF(AND(($B38&gt;Input!$O$16),($B38&lt;=Input!$O$18)),Input!$O$17,0))</f>
        <v>-1500</v>
      </c>
    </row>
    <row r="39" customFormat="false" ht="12.05" hidden="false" customHeight="false" outlineLevel="0" collapsed="false">
      <c r="A39" s="76" t="n">
        <v>35</v>
      </c>
      <c r="B39" s="68" t="n">
        <f aca="false">EOMONTH(Input!$C$7,A39)</f>
        <v>43982</v>
      </c>
      <c r="C39" s="68"/>
      <c r="D39" s="69" t="n">
        <f aca="false">(IF(AND(($B39&gt;=Input!$C$7),($B39&lt;=Input!$O$8)),Input!$O$7,0))+(IF(AND(($B39&gt;Input!$O$8),($B39&lt;=Input!$O$10)),Input!$O$9,0))+(IF(AND(($B39&gt;=Input!$C$7),($B39&lt;=Input!$O$12)),Input!$O$11,0))+(IF(AND(($B39&gt;Input!$O$12),($B39&lt;=Input!$O$14)),Input!$O$13,0))+(IF(AND(($B39&gt;=Input!$C$7),($B39&lt;=Input!$O$16)),Input!$O$15,0))+(IF(AND(($B39&gt;Input!$O$16),($B39&lt;=Input!$O$18)),Input!$O$17,0))</f>
        <v>-1500</v>
      </c>
    </row>
    <row r="40" customFormat="false" ht="12.05" hidden="false" customHeight="false" outlineLevel="0" collapsed="false">
      <c r="A40" s="76" t="n">
        <v>36</v>
      </c>
      <c r="B40" s="68" t="n">
        <f aca="false">EOMONTH(Input!$C$7,A40)</f>
        <v>44012</v>
      </c>
      <c r="C40" s="68"/>
      <c r="D40" s="69" t="n">
        <f aca="false">(IF(AND(($B40&gt;=Input!$C$7),($B40&lt;=Input!$O$8)),Input!$O$7,0))+(IF(AND(($B40&gt;Input!$O$8),($B40&lt;=Input!$O$10)),Input!$O$9,0))+(IF(AND(($B40&gt;=Input!$C$7),($B40&lt;=Input!$O$12)),Input!$O$11,0))+(IF(AND(($B40&gt;Input!$O$12),($B40&lt;=Input!$O$14)),Input!$O$13,0))+(IF(AND(($B40&gt;=Input!$C$7),($B40&lt;=Input!$O$16)),Input!$O$15,0))+(IF(AND(($B40&gt;Input!$O$16),($B40&lt;=Input!$O$18)),Input!$O$17,0))</f>
        <v>-1500</v>
      </c>
    </row>
    <row r="41" customFormat="false" ht="12.05" hidden="false" customHeight="false" outlineLevel="0" collapsed="false">
      <c r="A41" s="76" t="n">
        <v>37</v>
      </c>
      <c r="B41" s="68" t="n">
        <f aca="false">EOMONTH(Input!$C$7,A41)</f>
        <v>44043</v>
      </c>
      <c r="C41" s="68"/>
      <c r="D41" s="69" t="n">
        <f aca="false">(IF(AND(($B41&gt;=Input!$C$7),($B41&lt;=Input!$O$8)),Input!$O$7,0))+(IF(AND(($B41&gt;Input!$O$8),($B41&lt;=Input!$O$10)),Input!$O$9,0))+(IF(AND(($B41&gt;=Input!$C$7),($B41&lt;=Input!$O$12)),Input!$O$11,0))+(IF(AND(($B41&gt;Input!$O$12),($B41&lt;=Input!$O$14)),Input!$O$13,0))+(IF(AND(($B41&gt;=Input!$C$7),($B41&lt;=Input!$O$16)),Input!$O$15,0))+(IF(AND(($B41&gt;Input!$O$16),($B41&lt;=Input!$O$18)),Input!$O$17,0))</f>
        <v>-1500</v>
      </c>
    </row>
    <row r="42" customFormat="false" ht="12.05" hidden="false" customHeight="false" outlineLevel="0" collapsed="false">
      <c r="A42" s="76" t="n">
        <v>38</v>
      </c>
      <c r="B42" s="68" t="n">
        <f aca="false">EOMONTH(Input!$C$7,A42)</f>
        <v>44074</v>
      </c>
      <c r="C42" s="68"/>
      <c r="D42" s="69" t="n">
        <f aca="false">(IF(AND(($B42&gt;=Input!$C$7),($B42&lt;=Input!$O$8)),Input!$O$7,0))+(IF(AND(($B42&gt;Input!$O$8),($B42&lt;=Input!$O$10)),Input!$O$9,0))+(IF(AND(($B42&gt;=Input!$C$7),($B42&lt;=Input!$O$12)),Input!$O$11,0))+(IF(AND(($B42&gt;Input!$O$12),($B42&lt;=Input!$O$14)),Input!$O$13,0))+(IF(AND(($B42&gt;=Input!$C$7),($B42&lt;=Input!$O$16)),Input!$O$15,0))+(IF(AND(($B42&gt;Input!$O$16),($B42&lt;=Input!$O$18)),Input!$O$17,0))</f>
        <v>-1500</v>
      </c>
    </row>
    <row r="43" customFormat="false" ht="12.05" hidden="false" customHeight="false" outlineLevel="0" collapsed="false">
      <c r="A43" s="76" t="n">
        <v>39</v>
      </c>
      <c r="B43" s="68" t="n">
        <f aca="false">EOMONTH(Input!$C$7,A43)</f>
        <v>44104</v>
      </c>
      <c r="C43" s="68"/>
      <c r="D43" s="69" t="n">
        <f aca="false">(IF(AND(($B43&gt;=Input!$C$7),($B43&lt;=Input!$O$8)),Input!$O$7,0))+(IF(AND(($B43&gt;Input!$O$8),($B43&lt;=Input!$O$10)),Input!$O$9,0))+(IF(AND(($B43&gt;=Input!$C$7),($B43&lt;=Input!$O$12)),Input!$O$11,0))+(IF(AND(($B43&gt;Input!$O$12),($B43&lt;=Input!$O$14)),Input!$O$13,0))+(IF(AND(($B43&gt;=Input!$C$7),($B43&lt;=Input!$O$16)),Input!$O$15,0))+(IF(AND(($B43&gt;Input!$O$16),($B43&lt;=Input!$O$18)),Input!$O$17,0))</f>
        <v>-1500</v>
      </c>
    </row>
    <row r="44" customFormat="false" ht="12.05" hidden="false" customHeight="false" outlineLevel="0" collapsed="false">
      <c r="A44" s="76" t="n">
        <v>40</v>
      </c>
      <c r="B44" s="68" t="n">
        <f aca="false">EOMONTH(Input!$C$7,A44)</f>
        <v>44135</v>
      </c>
      <c r="C44" s="68"/>
      <c r="D44" s="69" t="n">
        <f aca="false">(IF(AND(($B44&gt;=Input!$C$7),($B44&lt;=Input!$O$8)),Input!$O$7,0))+(IF(AND(($B44&gt;Input!$O$8),($B44&lt;=Input!$O$10)),Input!$O$9,0))+(IF(AND(($B44&gt;=Input!$C$7),($B44&lt;=Input!$O$12)),Input!$O$11,0))+(IF(AND(($B44&gt;Input!$O$12),($B44&lt;=Input!$O$14)),Input!$O$13,0))+(IF(AND(($B44&gt;=Input!$C$7),($B44&lt;=Input!$O$16)),Input!$O$15,0))+(IF(AND(($B44&gt;Input!$O$16),($B44&lt;=Input!$O$18)),Input!$O$17,0))</f>
        <v>-1500</v>
      </c>
    </row>
    <row r="45" customFormat="false" ht="12.05" hidden="false" customHeight="false" outlineLevel="0" collapsed="false">
      <c r="A45" s="76" t="n">
        <v>41</v>
      </c>
      <c r="B45" s="68" t="n">
        <f aca="false">EOMONTH(Input!$C$7,A45)</f>
        <v>44165</v>
      </c>
      <c r="C45" s="68"/>
      <c r="D45" s="69" t="n">
        <f aca="false">(IF(AND(($B45&gt;=Input!$C$7),($B45&lt;=Input!$O$8)),Input!$O$7,0))+(IF(AND(($B45&gt;Input!$O$8),($B45&lt;=Input!$O$10)),Input!$O$9,0))+(IF(AND(($B45&gt;=Input!$C$7),($B45&lt;=Input!$O$12)),Input!$O$11,0))+(IF(AND(($B45&gt;Input!$O$12),($B45&lt;=Input!$O$14)),Input!$O$13,0))+(IF(AND(($B45&gt;=Input!$C$7),($B45&lt;=Input!$O$16)),Input!$O$15,0))+(IF(AND(($B45&gt;Input!$O$16),($B45&lt;=Input!$O$18)),Input!$O$17,0))</f>
        <v>-1500</v>
      </c>
    </row>
    <row r="46" customFormat="false" ht="12.05" hidden="false" customHeight="false" outlineLevel="0" collapsed="false">
      <c r="A46" s="76" t="n">
        <v>42</v>
      </c>
      <c r="B46" s="68" t="n">
        <f aca="false">EOMONTH(Input!$C$7,A46)</f>
        <v>44196</v>
      </c>
      <c r="C46" s="68"/>
      <c r="D46" s="69" t="n">
        <f aca="false">(IF(AND(($B46&gt;=Input!$C$7),($B46&lt;=Input!$O$8)),Input!$O$7,0))+(IF(AND(($B46&gt;Input!$O$8),($B46&lt;=Input!$O$10)),Input!$O$9,0))+(IF(AND(($B46&gt;=Input!$C$7),($B46&lt;=Input!$O$12)),Input!$O$11,0))+(IF(AND(($B46&gt;Input!$O$12),($B46&lt;=Input!$O$14)),Input!$O$13,0))+(IF(AND(($B46&gt;=Input!$C$7),($B46&lt;=Input!$O$16)),Input!$O$15,0))+(IF(AND(($B46&gt;Input!$O$16),($B46&lt;=Input!$O$18)),Input!$O$17,0))</f>
        <v>-1500</v>
      </c>
    </row>
    <row r="47" customFormat="false" ht="12.05" hidden="false" customHeight="false" outlineLevel="0" collapsed="false">
      <c r="A47" s="76" t="n">
        <v>43</v>
      </c>
      <c r="B47" s="68" t="n">
        <f aca="false">EOMONTH(Input!$C$7,A47)</f>
        <v>44227</v>
      </c>
      <c r="C47" s="68"/>
      <c r="D47" s="69" t="n">
        <f aca="false">(IF(AND(($B47&gt;=Input!$C$7),($B47&lt;=Input!$O$8)),Input!$O$7,0))+(IF(AND(($B47&gt;Input!$O$8),($B47&lt;=Input!$O$10)),Input!$O$9,0))+(IF(AND(($B47&gt;=Input!$C$7),($B47&lt;=Input!$O$12)),Input!$O$11,0))+(IF(AND(($B47&gt;Input!$O$12),($B47&lt;=Input!$O$14)),Input!$O$13,0))+(IF(AND(($B47&gt;=Input!$C$7),($B47&lt;=Input!$O$16)),Input!$O$15,0))+(IF(AND(($B47&gt;Input!$O$16),($B47&lt;=Input!$O$18)),Input!$O$17,0))</f>
        <v>-1500</v>
      </c>
    </row>
    <row r="48" customFormat="false" ht="12.05" hidden="false" customHeight="false" outlineLevel="0" collapsed="false">
      <c r="A48" s="76" t="n">
        <v>44</v>
      </c>
      <c r="B48" s="68" t="n">
        <f aca="false">EOMONTH(Input!$C$7,A48)</f>
        <v>44255</v>
      </c>
      <c r="C48" s="68"/>
      <c r="D48" s="69" t="n">
        <f aca="false">(IF(AND(($B48&gt;=Input!$C$7),($B48&lt;=Input!$O$8)),Input!$O$7,0))+(IF(AND(($B48&gt;Input!$O$8),($B48&lt;=Input!$O$10)),Input!$O$9,0))+(IF(AND(($B48&gt;=Input!$C$7),($B48&lt;=Input!$O$12)),Input!$O$11,0))+(IF(AND(($B48&gt;Input!$O$12),($B48&lt;=Input!$O$14)),Input!$O$13,0))+(IF(AND(($B48&gt;=Input!$C$7),($B48&lt;=Input!$O$16)),Input!$O$15,0))+(IF(AND(($B48&gt;Input!$O$16),($B48&lt;=Input!$O$18)),Input!$O$17,0))</f>
        <v>-1500</v>
      </c>
    </row>
    <row r="49" customFormat="false" ht="12.05" hidden="false" customHeight="false" outlineLevel="0" collapsed="false">
      <c r="A49" s="76" t="n">
        <v>45</v>
      </c>
      <c r="B49" s="68" t="n">
        <f aca="false">EOMONTH(Input!$C$7,A49)</f>
        <v>44286</v>
      </c>
      <c r="C49" s="68"/>
      <c r="D49" s="69" t="n">
        <f aca="false">(IF(AND(($B49&gt;=Input!$C$7),($B49&lt;=Input!$O$8)),Input!$O$7,0))+(IF(AND(($B49&gt;Input!$O$8),($B49&lt;=Input!$O$10)),Input!$O$9,0))+(IF(AND(($B49&gt;=Input!$C$7),($B49&lt;=Input!$O$12)),Input!$O$11,0))+(IF(AND(($B49&gt;Input!$O$12),($B49&lt;=Input!$O$14)),Input!$O$13,0))+(IF(AND(($B49&gt;=Input!$C$7),($B49&lt;=Input!$O$16)),Input!$O$15,0))+(IF(AND(($B49&gt;Input!$O$16),($B49&lt;=Input!$O$18)),Input!$O$17,0))</f>
        <v>-1500</v>
      </c>
    </row>
    <row r="50" customFormat="false" ht="12.05" hidden="false" customHeight="false" outlineLevel="0" collapsed="false">
      <c r="A50" s="76" t="n">
        <v>46</v>
      </c>
      <c r="B50" s="68" t="n">
        <f aca="false">EOMONTH(Input!$C$7,A50)</f>
        <v>44316</v>
      </c>
      <c r="C50" s="68"/>
      <c r="D50" s="69" t="n">
        <f aca="false">(IF(AND(($B50&gt;=Input!$C$7),($B50&lt;=Input!$O$8)),Input!$O$7,0))+(IF(AND(($B50&gt;Input!$O$8),($B50&lt;=Input!$O$10)),Input!$O$9,0))+(IF(AND(($B50&gt;=Input!$C$7),($B50&lt;=Input!$O$12)),Input!$O$11,0))+(IF(AND(($B50&gt;Input!$O$12),($B50&lt;=Input!$O$14)),Input!$O$13,0))+(IF(AND(($B50&gt;=Input!$C$7),($B50&lt;=Input!$O$16)),Input!$O$15,0))+(IF(AND(($B50&gt;Input!$O$16),($B50&lt;=Input!$O$18)),Input!$O$17,0))</f>
        <v>-1500</v>
      </c>
    </row>
    <row r="51" customFormat="false" ht="12.05" hidden="false" customHeight="false" outlineLevel="0" collapsed="false">
      <c r="A51" s="76" t="n">
        <v>47</v>
      </c>
      <c r="B51" s="68" t="n">
        <f aca="false">EOMONTH(Input!$C$7,A51)</f>
        <v>44347</v>
      </c>
      <c r="C51" s="68"/>
      <c r="D51" s="69" t="n">
        <f aca="false">(IF(AND(($B51&gt;=Input!$C$7),($B51&lt;=Input!$O$8)),Input!$O$7,0))+(IF(AND(($B51&gt;Input!$O$8),($B51&lt;=Input!$O$10)),Input!$O$9,0))+(IF(AND(($B51&gt;=Input!$C$7),($B51&lt;=Input!$O$12)),Input!$O$11,0))+(IF(AND(($B51&gt;Input!$O$12),($B51&lt;=Input!$O$14)),Input!$O$13,0))+(IF(AND(($B51&gt;=Input!$C$7),($B51&lt;=Input!$O$16)),Input!$O$15,0))+(IF(AND(($B51&gt;Input!$O$16),($B51&lt;=Input!$O$18)),Input!$O$17,0))</f>
        <v>-1500</v>
      </c>
    </row>
    <row r="52" customFormat="false" ht="12.05" hidden="false" customHeight="false" outlineLevel="0" collapsed="false">
      <c r="A52" s="76" t="n">
        <v>48</v>
      </c>
      <c r="B52" s="68" t="n">
        <f aca="false">EOMONTH(Input!$C$7,A52)</f>
        <v>44377</v>
      </c>
      <c r="C52" s="68"/>
      <c r="D52" s="69" t="n">
        <f aca="false">(IF(AND(($B52&gt;=Input!$C$7),($B52&lt;=Input!$O$8)),Input!$O$7,0))+(IF(AND(($B52&gt;Input!$O$8),($B52&lt;=Input!$O$10)),Input!$O$9,0))+(IF(AND(($B52&gt;=Input!$C$7),($B52&lt;=Input!$O$12)),Input!$O$11,0))+(IF(AND(($B52&gt;Input!$O$12),($B52&lt;=Input!$O$14)),Input!$O$13,0))+(IF(AND(($B52&gt;=Input!$C$7),($B52&lt;=Input!$O$16)),Input!$O$15,0))+(IF(AND(($B52&gt;Input!$O$16),($B52&lt;=Input!$O$18)),Input!$O$17,0))</f>
        <v>-1500</v>
      </c>
    </row>
    <row r="53" customFormat="false" ht="12.05" hidden="false" customHeight="false" outlineLevel="0" collapsed="false">
      <c r="A53" s="76" t="n">
        <v>49</v>
      </c>
      <c r="B53" s="68" t="n">
        <f aca="false">EOMONTH(Input!$C$7,A53)</f>
        <v>44408</v>
      </c>
      <c r="C53" s="68"/>
      <c r="D53" s="69" t="n">
        <f aca="false">(IF(AND(($B53&gt;=Input!$C$7),($B53&lt;=Input!$O$8)),Input!$O$7,0))+(IF(AND(($B53&gt;Input!$O$8),($B53&lt;=Input!$O$10)),Input!$O$9,0))+(IF(AND(($B53&gt;=Input!$C$7),($B53&lt;=Input!$O$12)),Input!$O$11,0))+(IF(AND(($B53&gt;Input!$O$12),($B53&lt;=Input!$O$14)),Input!$O$13,0))+(IF(AND(($B53&gt;=Input!$C$7),($B53&lt;=Input!$O$16)),Input!$O$15,0))+(IF(AND(($B53&gt;Input!$O$16),($B53&lt;=Input!$O$18)),Input!$O$17,0))</f>
        <v>-1500</v>
      </c>
    </row>
    <row r="54" customFormat="false" ht="12.05" hidden="false" customHeight="false" outlineLevel="0" collapsed="false">
      <c r="A54" s="76" t="n">
        <v>50</v>
      </c>
      <c r="B54" s="68" t="n">
        <f aca="false">EOMONTH(Input!$C$7,A54)</f>
        <v>44439</v>
      </c>
      <c r="C54" s="68"/>
      <c r="D54" s="69" t="n">
        <f aca="false">(IF(AND(($B54&gt;=Input!$C$7),($B54&lt;=Input!$O$8)),Input!$O$7,0))+(IF(AND(($B54&gt;Input!$O$8),($B54&lt;=Input!$O$10)),Input!$O$9,0))+(IF(AND(($B54&gt;=Input!$C$7),($B54&lt;=Input!$O$12)),Input!$O$11,0))+(IF(AND(($B54&gt;Input!$O$12),($B54&lt;=Input!$O$14)),Input!$O$13,0))+(IF(AND(($B54&gt;=Input!$C$7),($B54&lt;=Input!$O$16)),Input!$O$15,0))+(IF(AND(($B54&gt;Input!$O$16),($B54&lt;=Input!$O$18)),Input!$O$17,0))</f>
        <v>-1500</v>
      </c>
    </row>
    <row r="55" customFormat="false" ht="12.05" hidden="false" customHeight="false" outlineLevel="0" collapsed="false">
      <c r="A55" s="76" t="n">
        <v>51</v>
      </c>
      <c r="B55" s="68" t="n">
        <f aca="false">EOMONTH(Input!$C$7,A55)</f>
        <v>44469</v>
      </c>
      <c r="C55" s="68"/>
      <c r="D55" s="69" t="n">
        <f aca="false">(IF(AND(($B55&gt;=Input!$C$7),($B55&lt;=Input!$O$8)),Input!$O$7,0))+(IF(AND(($B55&gt;Input!$O$8),($B55&lt;=Input!$O$10)),Input!$O$9,0))+(IF(AND(($B55&gt;=Input!$C$7),($B55&lt;=Input!$O$12)),Input!$O$11,0))+(IF(AND(($B55&gt;Input!$O$12),($B55&lt;=Input!$O$14)),Input!$O$13,0))+(IF(AND(($B55&gt;=Input!$C$7),($B55&lt;=Input!$O$16)),Input!$O$15,0))+(IF(AND(($B55&gt;Input!$O$16),($B55&lt;=Input!$O$18)),Input!$O$17,0))</f>
        <v>-1500</v>
      </c>
    </row>
    <row r="56" customFormat="false" ht="12.05" hidden="false" customHeight="false" outlineLevel="0" collapsed="false">
      <c r="A56" s="76" t="n">
        <v>52</v>
      </c>
      <c r="B56" s="68" t="n">
        <f aca="false">EOMONTH(Input!$C$7,A56)</f>
        <v>44500</v>
      </c>
      <c r="C56" s="68"/>
      <c r="D56" s="69" t="n">
        <f aca="false">(IF(AND(($B56&gt;=Input!$C$7),($B56&lt;=Input!$O$8)),Input!$O$7,0))+(IF(AND(($B56&gt;Input!$O$8),($B56&lt;=Input!$O$10)),Input!$O$9,0))+(IF(AND(($B56&gt;=Input!$C$7),($B56&lt;=Input!$O$12)),Input!$O$11,0))+(IF(AND(($B56&gt;Input!$O$12),($B56&lt;=Input!$O$14)),Input!$O$13,0))+(IF(AND(($B56&gt;=Input!$C$7),($B56&lt;=Input!$O$16)),Input!$O$15,0))+(IF(AND(($B56&gt;Input!$O$16),($B56&lt;=Input!$O$18)),Input!$O$17,0))</f>
        <v>-1500</v>
      </c>
    </row>
    <row r="57" customFormat="false" ht="12.05" hidden="false" customHeight="false" outlineLevel="0" collapsed="false">
      <c r="A57" s="76" t="n">
        <v>53</v>
      </c>
      <c r="B57" s="68" t="n">
        <f aca="false">EOMONTH(Input!$C$7,A57)</f>
        <v>44530</v>
      </c>
      <c r="C57" s="68"/>
      <c r="D57" s="69" t="n">
        <f aca="false">(IF(AND(($B57&gt;=Input!$C$7),($B57&lt;=Input!$O$8)),Input!$O$7,0))+(IF(AND(($B57&gt;Input!$O$8),($B57&lt;=Input!$O$10)),Input!$O$9,0))+(IF(AND(($B57&gt;=Input!$C$7),($B57&lt;=Input!$O$12)),Input!$O$11,0))+(IF(AND(($B57&gt;Input!$O$12),($B57&lt;=Input!$O$14)),Input!$O$13,0))+(IF(AND(($B57&gt;=Input!$C$7),($B57&lt;=Input!$O$16)),Input!$O$15,0))+(IF(AND(($B57&gt;Input!$O$16),($B57&lt;=Input!$O$18)),Input!$O$17,0))</f>
        <v>-1500</v>
      </c>
    </row>
    <row r="58" customFormat="false" ht="12.05" hidden="false" customHeight="false" outlineLevel="0" collapsed="false">
      <c r="A58" s="76" t="n">
        <v>54</v>
      </c>
      <c r="B58" s="68" t="n">
        <f aca="false">EOMONTH(Input!$C$7,A58)</f>
        <v>44561</v>
      </c>
      <c r="C58" s="68"/>
      <c r="D58" s="69" t="n">
        <f aca="false">(IF(AND(($B58&gt;=Input!$C$7),($B58&lt;=Input!$O$8)),Input!$O$7,0))+(IF(AND(($B58&gt;Input!$O$8),($B58&lt;=Input!$O$10)),Input!$O$9,0))+(IF(AND(($B58&gt;=Input!$C$7),($B58&lt;=Input!$O$12)),Input!$O$11,0))+(IF(AND(($B58&gt;Input!$O$12),($B58&lt;=Input!$O$14)),Input!$O$13,0))+(IF(AND(($B58&gt;=Input!$C$7),($B58&lt;=Input!$O$16)),Input!$O$15,0))+(IF(AND(($B58&gt;Input!$O$16),($B58&lt;=Input!$O$18)),Input!$O$17,0))</f>
        <v>-1500</v>
      </c>
    </row>
    <row r="59" customFormat="false" ht="12.05" hidden="false" customHeight="false" outlineLevel="0" collapsed="false">
      <c r="A59" s="76" t="n">
        <v>55</v>
      </c>
      <c r="B59" s="68" t="n">
        <f aca="false">EOMONTH(Input!$C$7,A59)</f>
        <v>44592</v>
      </c>
      <c r="C59" s="68"/>
      <c r="D59" s="69" t="n">
        <f aca="false">(IF(AND(($B59&gt;=Input!$C$7),($B59&lt;=Input!$O$8)),Input!$O$7,0))+(IF(AND(($B59&gt;Input!$O$8),($B59&lt;=Input!$O$10)),Input!$O$9,0))+(IF(AND(($B59&gt;=Input!$C$7),($B59&lt;=Input!$O$12)),Input!$O$11,0))+(IF(AND(($B59&gt;Input!$O$12),($B59&lt;=Input!$O$14)),Input!$O$13,0))+(IF(AND(($B59&gt;=Input!$C$7),($B59&lt;=Input!$O$16)),Input!$O$15,0))+(IF(AND(($B59&gt;Input!$O$16),($B59&lt;=Input!$O$18)),Input!$O$17,0))</f>
        <v>-1500</v>
      </c>
    </row>
    <row r="60" customFormat="false" ht="12.05" hidden="false" customHeight="false" outlineLevel="0" collapsed="false">
      <c r="A60" s="76" t="n">
        <v>56</v>
      </c>
      <c r="B60" s="68" t="n">
        <f aca="false">EOMONTH(Input!$C$7,A60)</f>
        <v>44620</v>
      </c>
      <c r="C60" s="68"/>
      <c r="D60" s="69" t="n">
        <f aca="false">(IF(AND(($B60&gt;=Input!$C$7),($B60&lt;=Input!$O$8)),Input!$O$7,0))+(IF(AND(($B60&gt;Input!$O$8),($B60&lt;=Input!$O$10)),Input!$O$9,0))+(IF(AND(($B60&gt;=Input!$C$7),($B60&lt;=Input!$O$12)),Input!$O$11,0))+(IF(AND(($B60&gt;Input!$O$12),($B60&lt;=Input!$O$14)),Input!$O$13,0))+(IF(AND(($B60&gt;=Input!$C$7),($B60&lt;=Input!$O$16)),Input!$O$15,0))+(IF(AND(($B60&gt;Input!$O$16),($B60&lt;=Input!$O$18)),Input!$O$17,0))</f>
        <v>-1500</v>
      </c>
    </row>
    <row r="61" customFormat="false" ht="12.05" hidden="false" customHeight="false" outlineLevel="0" collapsed="false">
      <c r="A61" s="76" t="n">
        <v>57</v>
      </c>
      <c r="B61" s="68" t="n">
        <f aca="false">EOMONTH(Input!$C$7,A61)</f>
        <v>44651</v>
      </c>
      <c r="C61" s="68"/>
      <c r="D61" s="69" t="n">
        <f aca="false">(IF(AND(($B61&gt;=Input!$C$7),($B61&lt;=Input!$O$8)),Input!$O$7,0))+(IF(AND(($B61&gt;Input!$O$8),($B61&lt;=Input!$O$10)),Input!$O$9,0))+(IF(AND(($B61&gt;=Input!$C$7),($B61&lt;=Input!$O$12)),Input!$O$11,0))+(IF(AND(($B61&gt;Input!$O$12),($B61&lt;=Input!$O$14)),Input!$O$13,0))+(IF(AND(($B61&gt;=Input!$C$7),($B61&lt;=Input!$O$16)),Input!$O$15,0))+(IF(AND(($B61&gt;Input!$O$16),($B61&lt;=Input!$O$18)),Input!$O$17,0))</f>
        <v>-1500</v>
      </c>
    </row>
    <row r="62" customFormat="false" ht="12.05" hidden="false" customHeight="false" outlineLevel="0" collapsed="false">
      <c r="A62" s="76" t="n">
        <v>58</v>
      </c>
      <c r="B62" s="68" t="n">
        <f aca="false">EOMONTH(Input!$C$7,A62)</f>
        <v>44681</v>
      </c>
      <c r="C62" s="68"/>
      <c r="D62" s="69" t="n">
        <f aca="false">(IF(AND(($B62&gt;=Input!$C$7),($B62&lt;=Input!$O$8)),Input!$O$7,0))+(IF(AND(($B62&gt;Input!$O$8),($B62&lt;=Input!$O$10)),Input!$O$9,0))+(IF(AND(($B62&gt;=Input!$C$7),($B62&lt;=Input!$O$12)),Input!$O$11,0))+(IF(AND(($B62&gt;Input!$O$12),($B62&lt;=Input!$O$14)),Input!$O$13,0))+(IF(AND(($B62&gt;=Input!$C$7),($B62&lt;=Input!$O$16)),Input!$O$15,0))+(IF(AND(($B62&gt;Input!$O$16),($B62&lt;=Input!$O$18)),Input!$O$17,0))</f>
        <v>-1500</v>
      </c>
    </row>
    <row r="63" customFormat="false" ht="12.05" hidden="false" customHeight="false" outlineLevel="0" collapsed="false">
      <c r="A63" s="76" t="n">
        <v>59</v>
      </c>
      <c r="B63" s="68" t="n">
        <f aca="false">EOMONTH(Input!$C$7,A63)</f>
        <v>44712</v>
      </c>
      <c r="C63" s="68"/>
      <c r="D63" s="69" t="n">
        <f aca="false">(IF(AND(($B63&gt;=Input!$C$7),($B63&lt;=Input!$O$8)),Input!$O$7,0))+(IF(AND(($B63&gt;Input!$O$8),($B63&lt;=Input!$O$10)),Input!$O$9,0))+(IF(AND(($B63&gt;=Input!$C$7),($B63&lt;=Input!$O$12)),Input!$O$11,0))+(IF(AND(($B63&gt;Input!$O$12),($B63&lt;=Input!$O$14)),Input!$O$13,0))+(IF(AND(($B63&gt;=Input!$C$7),($B63&lt;=Input!$O$16)),Input!$O$15,0))+(IF(AND(($B63&gt;Input!$O$16),($B63&lt;=Input!$O$18)),Input!$O$17,0))</f>
        <v>-1500</v>
      </c>
    </row>
    <row r="64" customFormat="false" ht="12.05" hidden="false" customHeight="false" outlineLevel="0" collapsed="false">
      <c r="A64" s="76" t="n">
        <v>60</v>
      </c>
      <c r="B64" s="68" t="n">
        <f aca="false">EOMONTH(Input!$C$7,A64)</f>
        <v>44742</v>
      </c>
      <c r="C64" s="68"/>
      <c r="D64" s="69" t="n">
        <f aca="false">(IF(AND(($B64&gt;=Input!$C$7),($B64&lt;=Input!$O$8)),Input!$O$7,0))+(IF(AND(($B64&gt;Input!$O$8),($B64&lt;=Input!$O$10)),Input!$O$9,0))+(IF(AND(($B64&gt;=Input!$C$7),($B64&lt;=Input!$O$12)),Input!$O$11,0))+(IF(AND(($B64&gt;Input!$O$12),($B64&lt;=Input!$O$14)),Input!$O$13,0))+(IF(AND(($B64&gt;=Input!$C$7),($B64&lt;=Input!$O$16)),Input!$O$15,0))+(IF(AND(($B64&gt;Input!$O$16),($B64&lt;=Input!$O$18)),Input!$O$17,0))</f>
        <v>-1500</v>
      </c>
    </row>
    <row r="65" customFormat="false" ht="12.05" hidden="false" customHeight="false" outlineLevel="0" collapsed="false">
      <c r="A65" s="76" t="n">
        <v>61</v>
      </c>
      <c r="B65" s="68" t="n">
        <f aca="false">EOMONTH(Input!$C$7,A65)</f>
        <v>44773</v>
      </c>
      <c r="C65" s="68"/>
      <c r="D65" s="69" t="n">
        <f aca="false">(IF(AND(($B65&gt;=Input!$C$7),($B65&lt;=Input!$O$8)),Input!$O$7,0))+(IF(AND(($B65&gt;Input!$O$8),($B65&lt;=Input!$O$10)),Input!$O$9,0))+(IF(AND(($B65&gt;=Input!$C$7),($B65&lt;=Input!$O$12)),Input!$O$11,0))+(IF(AND(($B65&gt;Input!$O$12),($B65&lt;=Input!$O$14)),Input!$O$13,0))+(IF(AND(($B65&gt;=Input!$C$7),($B65&lt;=Input!$O$16)),Input!$O$15,0))+(IF(AND(($B65&gt;Input!$O$16),($B65&lt;=Input!$O$18)),Input!$O$17,0))</f>
        <v>-1500</v>
      </c>
    </row>
    <row r="66" customFormat="false" ht="12.05" hidden="false" customHeight="false" outlineLevel="0" collapsed="false">
      <c r="A66" s="76" t="n">
        <v>62</v>
      </c>
      <c r="B66" s="68" t="n">
        <f aca="false">EOMONTH(Input!$C$7,A66)</f>
        <v>44804</v>
      </c>
      <c r="C66" s="68"/>
      <c r="D66" s="69" t="n">
        <f aca="false">(IF(AND(($B66&gt;=Input!$C$7),($B66&lt;=Input!$O$8)),Input!$O$7,0))+(IF(AND(($B66&gt;Input!$O$8),($B66&lt;=Input!$O$10)),Input!$O$9,0))+(IF(AND(($B66&gt;=Input!$C$7),($B66&lt;=Input!$O$12)),Input!$O$11,0))+(IF(AND(($B66&gt;Input!$O$12),($B66&lt;=Input!$O$14)),Input!$O$13,0))+(IF(AND(($B66&gt;=Input!$C$7),($B66&lt;=Input!$O$16)),Input!$O$15,0))+(IF(AND(($B66&gt;Input!$O$16),($B66&lt;=Input!$O$18)),Input!$O$17,0))</f>
        <v>-1500</v>
      </c>
    </row>
    <row r="67" customFormat="false" ht="12.05" hidden="false" customHeight="false" outlineLevel="0" collapsed="false">
      <c r="A67" s="76" t="n">
        <v>63</v>
      </c>
      <c r="B67" s="68" t="n">
        <f aca="false">EOMONTH(Input!$C$7,A67)</f>
        <v>44834</v>
      </c>
      <c r="C67" s="68"/>
      <c r="D67" s="69" t="n">
        <f aca="false">(IF(AND(($B67&gt;=Input!$C$7),($B67&lt;=Input!$O$8)),Input!$O$7,0))+(IF(AND(($B67&gt;Input!$O$8),($B67&lt;=Input!$O$10)),Input!$O$9,0))+(IF(AND(($B67&gt;=Input!$C$7),($B67&lt;=Input!$O$12)),Input!$O$11,0))+(IF(AND(($B67&gt;Input!$O$12),($B67&lt;=Input!$O$14)),Input!$O$13,0))+(IF(AND(($B67&gt;=Input!$C$7),($B67&lt;=Input!$O$16)),Input!$O$15,0))+(IF(AND(($B67&gt;Input!$O$16),($B67&lt;=Input!$O$18)),Input!$O$17,0))</f>
        <v>-1500</v>
      </c>
    </row>
    <row r="68" customFormat="false" ht="12.05" hidden="false" customHeight="false" outlineLevel="0" collapsed="false">
      <c r="A68" s="76" t="n">
        <v>64</v>
      </c>
      <c r="B68" s="68" t="n">
        <f aca="false">EOMONTH(Input!$C$7,A68)</f>
        <v>44865</v>
      </c>
      <c r="C68" s="68"/>
      <c r="D68" s="69" t="n">
        <f aca="false">(IF(AND(($B68&gt;=Input!$C$7),($B68&lt;=Input!$O$8)),Input!$O$7,0))+(IF(AND(($B68&gt;Input!$O$8),($B68&lt;=Input!$O$10)),Input!$O$9,0))+(IF(AND(($B68&gt;=Input!$C$7),($B68&lt;=Input!$O$12)),Input!$O$11,0))+(IF(AND(($B68&gt;Input!$O$12),($B68&lt;=Input!$O$14)),Input!$O$13,0))+(IF(AND(($B68&gt;=Input!$C$7),($B68&lt;=Input!$O$16)),Input!$O$15,0))+(IF(AND(($B68&gt;Input!$O$16),($B68&lt;=Input!$O$18)),Input!$O$17,0))</f>
        <v>-1500</v>
      </c>
    </row>
    <row r="69" customFormat="false" ht="12.05" hidden="false" customHeight="false" outlineLevel="0" collapsed="false">
      <c r="A69" s="76" t="n">
        <v>65</v>
      </c>
      <c r="B69" s="68" t="n">
        <f aca="false">EOMONTH(Input!$C$7,A69)</f>
        <v>44895</v>
      </c>
      <c r="C69" s="68"/>
      <c r="D69" s="69" t="n">
        <f aca="false">(IF(AND(($B69&gt;=Input!$C$7),($B69&lt;=Input!$O$8)),Input!$O$7,0))+(IF(AND(($B69&gt;Input!$O$8),($B69&lt;=Input!$O$10)),Input!$O$9,0))+(IF(AND(($B69&gt;=Input!$C$7),($B69&lt;=Input!$O$12)),Input!$O$11,0))+(IF(AND(($B69&gt;Input!$O$12),($B69&lt;=Input!$O$14)),Input!$O$13,0))+(IF(AND(($B69&gt;=Input!$C$7),($B69&lt;=Input!$O$16)),Input!$O$15,0))+(IF(AND(($B69&gt;Input!$O$16),($B69&lt;=Input!$O$18)),Input!$O$17,0))</f>
        <v>-1500</v>
      </c>
    </row>
    <row r="70" customFormat="false" ht="12.05" hidden="false" customHeight="false" outlineLevel="0" collapsed="false">
      <c r="A70" s="76" t="n">
        <v>66</v>
      </c>
      <c r="B70" s="68" t="n">
        <f aca="false">EOMONTH(Input!$C$7,A70)</f>
        <v>44926</v>
      </c>
      <c r="C70" s="68"/>
      <c r="D70" s="69" t="n">
        <f aca="false">(IF(AND(($B70&gt;=Input!$C$7),($B70&lt;=Input!$O$8)),Input!$O$7,0))+(IF(AND(($B70&gt;Input!$O$8),($B70&lt;=Input!$O$10)),Input!$O$9,0))+(IF(AND(($B70&gt;=Input!$C$7),($B70&lt;=Input!$O$12)),Input!$O$11,0))+(IF(AND(($B70&gt;Input!$O$12),($B70&lt;=Input!$O$14)),Input!$O$13,0))+(IF(AND(($B70&gt;=Input!$C$7),($B70&lt;=Input!$O$16)),Input!$O$15,0))+(IF(AND(($B70&gt;Input!$O$16),($B70&lt;=Input!$O$18)),Input!$O$17,0))</f>
        <v>-1500</v>
      </c>
    </row>
    <row r="71" customFormat="false" ht="12.05" hidden="false" customHeight="false" outlineLevel="0" collapsed="false">
      <c r="A71" s="76" t="n">
        <v>67</v>
      </c>
      <c r="B71" s="68" t="n">
        <f aca="false">EOMONTH(Input!$C$7,A71)</f>
        <v>44957</v>
      </c>
      <c r="C71" s="68"/>
      <c r="D71" s="69" t="n">
        <f aca="false">(IF(AND(($B71&gt;=Input!$C$7),($B71&lt;=Input!$O$8)),Input!$O$7,0))+(IF(AND(($B71&gt;Input!$O$8),($B71&lt;=Input!$O$10)),Input!$O$9,0))+(IF(AND(($B71&gt;=Input!$C$7),($B71&lt;=Input!$O$12)),Input!$O$11,0))+(IF(AND(($B71&gt;Input!$O$12),($B71&lt;=Input!$O$14)),Input!$O$13,0))+(IF(AND(($B71&gt;=Input!$C$7),($B71&lt;=Input!$O$16)),Input!$O$15,0))+(IF(AND(($B71&gt;Input!$O$16),($B71&lt;=Input!$O$18)),Input!$O$17,0))</f>
        <v>-1500</v>
      </c>
    </row>
    <row r="72" customFormat="false" ht="12.05" hidden="false" customHeight="false" outlineLevel="0" collapsed="false">
      <c r="A72" s="76" t="n">
        <v>68</v>
      </c>
      <c r="B72" s="68" t="n">
        <f aca="false">EOMONTH(Input!$C$7,A72)</f>
        <v>44985</v>
      </c>
      <c r="C72" s="68"/>
      <c r="D72" s="69" t="n">
        <f aca="false">(IF(AND(($B72&gt;=Input!$C$7),($B72&lt;=Input!$O$8)),Input!$O$7,0))+(IF(AND(($B72&gt;Input!$O$8),($B72&lt;=Input!$O$10)),Input!$O$9,0))+(IF(AND(($B72&gt;=Input!$C$7),($B72&lt;=Input!$O$12)),Input!$O$11,0))+(IF(AND(($B72&gt;Input!$O$12),($B72&lt;=Input!$O$14)),Input!$O$13,0))+(IF(AND(($B72&gt;=Input!$C$7),($B72&lt;=Input!$O$16)),Input!$O$15,0))+(IF(AND(($B72&gt;Input!$O$16),($B72&lt;=Input!$O$18)),Input!$O$17,0))</f>
        <v>-1500</v>
      </c>
    </row>
    <row r="73" customFormat="false" ht="12.05" hidden="false" customHeight="false" outlineLevel="0" collapsed="false">
      <c r="A73" s="76" t="n">
        <v>69</v>
      </c>
      <c r="B73" s="68" t="n">
        <f aca="false">EOMONTH(Input!$C$7,A73)</f>
        <v>45016</v>
      </c>
      <c r="C73" s="68"/>
      <c r="D73" s="69" t="n">
        <f aca="false">(IF(AND(($B73&gt;=Input!$C$7),($B73&lt;=Input!$O$8)),Input!$O$7,0))+(IF(AND(($B73&gt;Input!$O$8),($B73&lt;=Input!$O$10)),Input!$O$9,0))+(IF(AND(($B73&gt;=Input!$C$7),($B73&lt;=Input!$O$12)),Input!$O$11,0))+(IF(AND(($B73&gt;Input!$O$12),($B73&lt;=Input!$O$14)),Input!$O$13,0))+(IF(AND(($B73&gt;=Input!$C$7),($B73&lt;=Input!$O$16)),Input!$O$15,0))+(IF(AND(($B73&gt;Input!$O$16),($B73&lt;=Input!$O$18)),Input!$O$17,0))</f>
        <v>-1500</v>
      </c>
    </row>
    <row r="74" customFormat="false" ht="12.05" hidden="false" customHeight="false" outlineLevel="0" collapsed="false">
      <c r="A74" s="76" t="n">
        <v>70</v>
      </c>
      <c r="B74" s="68" t="n">
        <f aca="false">EOMONTH(Input!$C$7,A74)</f>
        <v>45046</v>
      </c>
      <c r="C74" s="68"/>
      <c r="D74" s="69" t="n">
        <f aca="false">(IF(AND(($B74&gt;=Input!$C$7),($B74&lt;=Input!$O$8)),Input!$O$7,0))+(IF(AND(($B74&gt;Input!$O$8),($B74&lt;=Input!$O$10)),Input!$O$9,0))+(IF(AND(($B74&gt;=Input!$C$7),($B74&lt;=Input!$O$12)),Input!$O$11,0))+(IF(AND(($B74&gt;Input!$O$12),($B74&lt;=Input!$O$14)),Input!$O$13,0))+(IF(AND(($B74&gt;=Input!$C$7),($B74&lt;=Input!$O$16)),Input!$O$15,0))+(IF(AND(($B74&gt;Input!$O$16),($B74&lt;=Input!$O$18)),Input!$O$17,0))</f>
        <v>-1500</v>
      </c>
    </row>
    <row r="75" customFormat="false" ht="12.05" hidden="false" customHeight="false" outlineLevel="0" collapsed="false">
      <c r="A75" s="76" t="n">
        <v>71</v>
      </c>
      <c r="B75" s="68" t="n">
        <f aca="false">EOMONTH(Input!$C$7,A75)</f>
        <v>45077</v>
      </c>
      <c r="C75" s="68"/>
      <c r="D75" s="69" t="n">
        <f aca="false">(IF(AND(($B75&gt;=Input!$C$7),($B75&lt;=Input!$O$8)),Input!$O$7,0))+(IF(AND(($B75&gt;Input!$O$8),($B75&lt;=Input!$O$10)),Input!$O$9,0))+(IF(AND(($B75&gt;=Input!$C$7),($B75&lt;=Input!$O$12)),Input!$O$11,0))+(IF(AND(($B75&gt;Input!$O$12),($B75&lt;=Input!$O$14)),Input!$O$13,0))+(IF(AND(($B75&gt;=Input!$C$7),($B75&lt;=Input!$O$16)),Input!$O$15,0))+(IF(AND(($B75&gt;Input!$O$16),($B75&lt;=Input!$O$18)),Input!$O$17,0))</f>
        <v>-1500</v>
      </c>
    </row>
    <row r="76" customFormat="false" ht="12.05" hidden="false" customHeight="false" outlineLevel="0" collapsed="false">
      <c r="A76" s="76" t="n">
        <v>72</v>
      </c>
      <c r="B76" s="68" t="n">
        <f aca="false">EOMONTH(Input!$C$7,A76)</f>
        <v>45107</v>
      </c>
      <c r="C76" s="68"/>
      <c r="D76" s="69" t="n">
        <f aca="false">(IF(AND(($B76&gt;=Input!$C$7),($B76&lt;=Input!$O$8)),Input!$O$7,0))+(IF(AND(($B76&gt;Input!$O$8),($B76&lt;=Input!$O$10)),Input!$O$9,0))+(IF(AND(($B76&gt;=Input!$C$7),($B76&lt;=Input!$O$12)),Input!$O$11,0))+(IF(AND(($B76&gt;Input!$O$12),($B76&lt;=Input!$O$14)),Input!$O$13,0))+(IF(AND(($B76&gt;=Input!$C$7),($B76&lt;=Input!$O$16)),Input!$O$15,0))+(IF(AND(($B76&gt;Input!$O$16),($B76&lt;=Input!$O$18)),Input!$O$17,0))</f>
        <v>-1500</v>
      </c>
    </row>
    <row r="77" customFormat="false" ht="12.05" hidden="false" customHeight="false" outlineLevel="0" collapsed="false">
      <c r="A77" s="76" t="n">
        <v>73</v>
      </c>
      <c r="B77" s="68" t="n">
        <f aca="false">EOMONTH(Input!$C$7,A77)</f>
        <v>45138</v>
      </c>
      <c r="C77" s="68"/>
      <c r="D77" s="69" t="n">
        <f aca="false">(IF(AND(($B77&gt;=Input!$C$7),($B77&lt;=Input!$O$8)),Input!$O$7,0))+(IF(AND(($B77&gt;Input!$O$8),($B77&lt;=Input!$O$10)),Input!$O$9,0))+(IF(AND(($B77&gt;=Input!$C$7),($B77&lt;=Input!$O$12)),Input!$O$11,0))+(IF(AND(($B77&gt;Input!$O$12),($B77&lt;=Input!$O$14)),Input!$O$13,0))+(IF(AND(($B77&gt;=Input!$C$7),($B77&lt;=Input!$O$16)),Input!$O$15,0))+(IF(AND(($B77&gt;Input!$O$16),($B77&lt;=Input!$O$18)),Input!$O$17,0))</f>
        <v>-750</v>
      </c>
    </row>
    <row r="78" customFormat="false" ht="12.05" hidden="false" customHeight="false" outlineLevel="0" collapsed="false">
      <c r="A78" s="76" t="n">
        <v>74</v>
      </c>
      <c r="B78" s="68" t="n">
        <f aca="false">EOMONTH(Input!$C$7,A78)</f>
        <v>45169</v>
      </c>
      <c r="C78" s="68"/>
      <c r="D78" s="69" t="n">
        <f aca="false">(IF(AND(($B78&gt;=Input!$C$7),($B78&lt;=Input!$O$8)),Input!$O$7,0))+(IF(AND(($B78&gt;Input!$O$8),($B78&lt;=Input!$O$10)),Input!$O$9,0))+(IF(AND(($B78&gt;=Input!$C$7),($B78&lt;=Input!$O$12)),Input!$O$11,0))+(IF(AND(($B78&gt;Input!$O$12),($B78&lt;=Input!$O$14)),Input!$O$13,0))+(IF(AND(($B78&gt;=Input!$C$7),($B78&lt;=Input!$O$16)),Input!$O$15,0))+(IF(AND(($B78&gt;Input!$O$16),($B78&lt;=Input!$O$18)),Input!$O$17,0))</f>
        <v>-750</v>
      </c>
    </row>
    <row r="79" customFormat="false" ht="12.05" hidden="false" customHeight="false" outlineLevel="0" collapsed="false">
      <c r="A79" s="76" t="n">
        <v>75</v>
      </c>
      <c r="B79" s="68" t="n">
        <f aca="false">EOMONTH(Input!$C$7,A79)</f>
        <v>45199</v>
      </c>
      <c r="C79" s="68"/>
      <c r="D79" s="69" t="n">
        <f aca="false">(IF(AND(($B79&gt;=Input!$C$7),($B79&lt;=Input!$O$8)),Input!$O$7,0))+(IF(AND(($B79&gt;Input!$O$8),($B79&lt;=Input!$O$10)),Input!$O$9,0))+(IF(AND(($B79&gt;=Input!$C$7),($B79&lt;=Input!$O$12)),Input!$O$11,0))+(IF(AND(($B79&gt;Input!$O$12),($B79&lt;=Input!$O$14)),Input!$O$13,0))+(IF(AND(($B79&gt;=Input!$C$7),($B79&lt;=Input!$O$16)),Input!$O$15,0))+(IF(AND(($B79&gt;Input!$O$16),($B79&lt;=Input!$O$18)),Input!$O$17,0))</f>
        <v>-750</v>
      </c>
    </row>
    <row r="80" customFormat="false" ht="12.05" hidden="false" customHeight="false" outlineLevel="0" collapsed="false">
      <c r="A80" s="76" t="n">
        <v>76</v>
      </c>
      <c r="B80" s="68" t="n">
        <f aca="false">EOMONTH(Input!$C$7,A80)</f>
        <v>45230</v>
      </c>
      <c r="C80" s="68"/>
      <c r="D80" s="69" t="n">
        <f aca="false">(IF(AND(($B80&gt;=Input!$C$7),($B80&lt;=Input!$O$8)),Input!$O$7,0))+(IF(AND(($B80&gt;Input!$O$8),($B80&lt;=Input!$O$10)),Input!$O$9,0))+(IF(AND(($B80&gt;=Input!$C$7),($B80&lt;=Input!$O$12)),Input!$O$11,0))+(IF(AND(($B80&gt;Input!$O$12),($B80&lt;=Input!$O$14)),Input!$O$13,0))+(IF(AND(($B80&gt;=Input!$C$7),($B80&lt;=Input!$O$16)),Input!$O$15,0))+(IF(AND(($B80&gt;Input!$O$16),($B80&lt;=Input!$O$18)),Input!$O$17,0))</f>
        <v>-750</v>
      </c>
    </row>
    <row r="81" customFormat="false" ht="12.05" hidden="false" customHeight="false" outlineLevel="0" collapsed="false">
      <c r="A81" s="76" t="n">
        <v>77</v>
      </c>
      <c r="B81" s="68" t="n">
        <f aca="false">EOMONTH(Input!$C$7,A81)</f>
        <v>45260</v>
      </c>
      <c r="C81" s="68"/>
      <c r="D81" s="69" t="n">
        <f aca="false">(IF(AND(($B81&gt;=Input!$C$7),($B81&lt;=Input!$O$8)),Input!$O$7,0))+(IF(AND(($B81&gt;Input!$O$8),($B81&lt;=Input!$O$10)),Input!$O$9,0))+(IF(AND(($B81&gt;=Input!$C$7),($B81&lt;=Input!$O$12)),Input!$O$11,0))+(IF(AND(($B81&gt;Input!$O$12),($B81&lt;=Input!$O$14)),Input!$O$13,0))+(IF(AND(($B81&gt;=Input!$C$7),($B81&lt;=Input!$O$16)),Input!$O$15,0))+(IF(AND(($B81&gt;Input!$O$16),($B81&lt;=Input!$O$18)),Input!$O$17,0))</f>
        <v>-750</v>
      </c>
    </row>
    <row r="82" customFormat="false" ht="12.05" hidden="false" customHeight="false" outlineLevel="0" collapsed="false">
      <c r="A82" s="76" t="n">
        <v>78</v>
      </c>
      <c r="B82" s="68" t="n">
        <f aca="false">EOMONTH(Input!$C$7,A82)</f>
        <v>45291</v>
      </c>
      <c r="C82" s="68"/>
      <c r="D82" s="69" t="n">
        <f aca="false">(IF(AND(($B82&gt;=Input!$C$7),($B82&lt;=Input!$O$8)),Input!$O$7,0))+(IF(AND(($B82&gt;Input!$O$8),($B82&lt;=Input!$O$10)),Input!$O$9,0))+(IF(AND(($B82&gt;=Input!$C$7),($B82&lt;=Input!$O$12)),Input!$O$11,0))+(IF(AND(($B82&gt;Input!$O$12),($B82&lt;=Input!$O$14)),Input!$O$13,0))+(IF(AND(($B82&gt;=Input!$C$7),($B82&lt;=Input!$O$16)),Input!$O$15,0))+(IF(AND(($B82&gt;Input!$O$16),($B82&lt;=Input!$O$18)),Input!$O$17,0))</f>
        <v>-750</v>
      </c>
    </row>
    <row r="83" customFormat="false" ht="12.05" hidden="false" customHeight="false" outlineLevel="0" collapsed="false">
      <c r="A83" s="76" t="n">
        <v>79</v>
      </c>
      <c r="B83" s="68" t="n">
        <f aca="false">EOMONTH(Input!$C$7,A83)</f>
        <v>45322</v>
      </c>
      <c r="C83" s="68"/>
      <c r="D83" s="69" t="n">
        <f aca="false">(IF(AND(($B83&gt;=Input!$C$7),($B83&lt;=Input!$O$8)),Input!$O$7,0))+(IF(AND(($B83&gt;Input!$O$8),($B83&lt;=Input!$O$10)),Input!$O$9,0))+(IF(AND(($B83&gt;=Input!$C$7),($B83&lt;=Input!$O$12)),Input!$O$11,0))+(IF(AND(($B83&gt;Input!$O$12),($B83&lt;=Input!$O$14)),Input!$O$13,0))+(IF(AND(($B83&gt;=Input!$C$7),($B83&lt;=Input!$O$16)),Input!$O$15,0))+(IF(AND(($B83&gt;Input!$O$16),($B83&lt;=Input!$O$18)),Input!$O$17,0))</f>
        <v>-750</v>
      </c>
    </row>
    <row r="84" customFormat="false" ht="12.05" hidden="false" customHeight="false" outlineLevel="0" collapsed="false">
      <c r="A84" s="76" t="n">
        <v>80</v>
      </c>
      <c r="B84" s="68" t="n">
        <f aca="false">EOMONTH(Input!$C$7,A84)</f>
        <v>45351</v>
      </c>
      <c r="C84" s="68"/>
      <c r="D84" s="69" t="n">
        <f aca="false">(IF(AND(($B84&gt;=Input!$C$7),($B84&lt;=Input!$O$8)),Input!$O$7,0))+(IF(AND(($B84&gt;Input!$O$8),($B84&lt;=Input!$O$10)),Input!$O$9,0))+(IF(AND(($B84&gt;=Input!$C$7),($B84&lt;=Input!$O$12)),Input!$O$11,0))+(IF(AND(($B84&gt;Input!$O$12),($B84&lt;=Input!$O$14)),Input!$O$13,0))+(IF(AND(($B84&gt;=Input!$C$7),($B84&lt;=Input!$O$16)),Input!$O$15,0))+(IF(AND(($B84&gt;Input!$O$16),($B84&lt;=Input!$O$18)),Input!$O$17,0))</f>
        <v>-750</v>
      </c>
    </row>
    <row r="85" customFormat="false" ht="12.05" hidden="false" customHeight="false" outlineLevel="0" collapsed="false">
      <c r="A85" s="76" t="n">
        <v>81</v>
      </c>
      <c r="B85" s="68" t="n">
        <f aca="false">EOMONTH(Input!$C$7,A85)</f>
        <v>45382</v>
      </c>
      <c r="C85" s="68"/>
      <c r="D85" s="69" t="n">
        <f aca="false">(IF(AND(($B85&gt;=Input!$C$7),($B85&lt;=Input!$O$8)),Input!$O$7,0))+(IF(AND(($B85&gt;Input!$O$8),($B85&lt;=Input!$O$10)),Input!$O$9,0))+(IF(AND(($B85&gt;=Input!$C$7),($B85&lt;=Input!$O$12)),Input!$O$11,0))+(IF(AND(($B85&gt;Input!$O$12),($B85&lt;=Input!$O$14)),Input!$O$13,0))+(IF(AND(($B85&gt;=Input!$C$7),($B85&lt;=Input!$O$16)),Input!$O$15,0))+(IF(AND(($B85&gt;Input!$O$16),($B85&lt;=Input!$O$18)),Input!$O$17,0))</f>
        <v>-750</v>
      </c>
    </row>
    <row r="86" customFormat="false" ht="12.05" hidden="false" customHeight="false" outlineLevel="0" collapsed="false">
      <c r="A86" s="76" t="n">
        <v>82</v>
      </c>
      <c r="B86" s="68" t="n">
        <f aca="false">EOMONTH(Input!$C$7,A86)</f>
        <v>45412</v>
      </c>
      <c r="C86" s="68"/>
      <c r="D86" s="69" t="n">
        <f aca="false">(IF(AND(($B86&gt;=Input!$C$7),($B86&lt;=Input!$O$8)),Input!$O$7,0))+(IF(AND(($B86&gt;Input!$O$8),($B86&lt;=Input!$O$10)),Input!$O$9,0))+(IF(AND(($B86&gt;=Input!$C$7),($B86&lt;=Input!$O$12)),Input!$O$11,0))+(IF(AND(($B86&gt;Input!$O$12),($B86&lt;=Input!$O$14)),Input!$O$13,0))+(IF(AND(($B86&gt;=Input!$C$7),($B86&lt;=Input!$O$16)),Input!$O$15,0))+(IF(AND(($B86&gt;Input!$O$16),($B86&lt;=Input!$O$18)),Input!$O$17,0))</f>
        <v>-750</v>
      </c>
    </row>
    <row r="87" customFormat="false" ht="12.05" hidden="false" customHeight="false" outlineLevel="0" collapsed="false">
      <c r="A87" s="76" t="n">
        <v>83</v>
      </c>
      <c r="B87" s="68" t="n">
        <f aca="false">EOMONTH(Input!$C$7,A87)</f>
        <v>45443</v>
      </c>
      <c r="C87" s="68"/>
      <c r="D87" s="69" t="n">
        <f aca="false">(IF(AND(($B87&gt;=Input!$C$7),($B87&lt;=Input!$O$8)),Input!$O$7,0))+(IF(AND(($B87&gt;Input!$O$8),($B87&lt;=Input!$O$10)),Input!$O$9,0))+(IF(AND(($B87&gt;=Input!$C$7),($B87&lt;=Input!$O$12)),Input!$O$11,0))+(IF(AND(($B87&gt;Input!$O$12),($B87&lt;=Input!$O$14)),Input!$O$13,0))+(IF(AND(($B87&gt;=Input!$C$7),($B87&lt;=Input!$O$16)),Input!$O$15,0))+(IF(AND(($B87&gt;Input!$O$16),($B87&lt;=Input!$O$18)),Input!$O$17,0))</f>
        <v>-750</v>
      </c>
    </row>
    <row r="88" customFormat="false" ht="12.05" hidden="false" customHeight="false" outlineLevel="0" collapsed="false">
      <c r="A88" s="76" t="n">
        <v>84</v>
      </c>
      <c r="B88" s="68" t="n">
        <f aca="false">EOMONTH(Input!$C$7,A88)</f>
        <v>45473</v>
      </c>
      <c r="C88" s="68"/>
      <c r="D88" s="69" t="n">
        <f aca="false">(IF(AND(($B88&gt;=Input!$C$7),($B88&lt;=Input!$O$8)),Input!$O$7,0))+(IF(AND(($B88&gt;Input!$O$8),($B88&lt;=Input!$O$10)),Input!$O$9,0))+(IF(AND(($B88&gt;=Input!$C$7),($B88&lt;=Input!$O$12)),Input!$O$11,0))+(IF(AND(($B88&gt;Input!$O$12),($B88&lt;=Input!$O$14)),Input!$O$13,0))+(IF(AND(($B88&gt;=Input!$C$7),($B88&lt;=Input!$O$16)),Input!$O$15,0))+(IF(AND(($B88&gt;Input!$O$16),($B88&lt;=Input!$O$18)),Input!$O$17,0))</f>
        <v>-750</v>
      </c>
    </row>
    <row r="89" customFormat="false" ht="12.05" hidden="false" customHeight="false" outlineLevel="0" collapsed="false">
      <c r="A89" s="76" t="n">
        <v>85</v>
      </c>
      <c r="B89" s="68" t="n">
        <f aca="false">EOMONTH(Input!$C$7,A89)</f>
        <v>45504</v>
      </c>
      <c r="C89" s="68"/>
      <c r="D89" s="69" t="n">
        <f aca="false">(IF(AND(($B89&gt;=Input!$C$7),($B89&lt;=Input!$O$8)),Input!$O$7,0))+(IF(AND(($B89&gt;Input!$O$8),($B89&lt;=Input!$O$10)),Input!$O$9,0))+(IF(AND(($B89&gt;=Input!$C$7),($B89&lt;=Input!$O$12)),Input!$O$11,0))+(IF(AND(($B89&gt;Input!$O$12),($B89&lt;=Input!$O$14)),Input!$O$13,0))+(IF(AND(($B89&gt;=Input!$C$7),($B89&lt;=Input!$O$16)),Input!$O$15,0))+(IF(AND(($B89&gt;Input!$O$16),($B89&lt;=Input!$O$18)),Input!$O$17,0))</f>
        <v>-750</v>
      </c>
    </row>
    <row r="90" customFormat="false" ht="12.05" hidden="false" customHeight="false" outlineLevel="0" collapsed="false">
      <c r="A90" s="76" t="n">
        <v>86</v>
      </c>
      <c r="B90" s="68" t="n">
        <f aca="false">EOMONTH(Input!$C$7,A90)</f>
        <v>45535</v>
      </c>
      <c r="C90" s="68"/>
      <c r="D90" s="69" t="n">
        <f aca="false">(IF(AND(($B90&gt;=Input!$C$7),($B90&lt;=Input!$O$8)),Input!$O$7,0))+(IF(AND(($B90&gt;Input!$O$8),($B90&lt;=Input!$O$10)),Input!$O$9,0))+(IF(AND(($B90&gt;=Input!$C$7),($B90&lt;=Input!$O$12)),Input!$O$11,0))+(IF(AND(($B90&gt;Input!$O$12),($B90&lt;=Input!$O$14)),Input!$O$13,0))+(IF(AND(($B90&gt;=Input!$C$7),($B90&lt;=Input!$O$16)),Input!$O$15,0))+(IF(AND(($B90&gt;Input!$O$16),($B90&lt;=Input!$O$18)),Input!$O$17,0))</f>
        <v>-750</v>
      </c>
    </row>
    <row r="91" customFormat="false" ht="12.05" hidden="false" customHeight="false" outlineLevel="0" collapsed="false">
      <c r="A91" s="76" t="n">
        <v>87</v>
      </c>
      <c r="B91" s="68" t="n">
        <f aca="false">EOMONTH(Input!$C$7,A91)</f>
        <v>45565</v>
      </c>
      <c r="C91" s="68"/>
      <c r="D91" s="69" t="n">
        <f aca="false">(IF(AND(($B91&gt;=Input!$C$7),($B91&lt;=Input!$O$8)),Input!$O$7,0))+(IF(AND(($B91&gt;Input!$O$8),($B91&lt;=Input!$O$10)),Input!$O$9,0))+(IF(AND(($B91&gt;=Input!$C$7),($B91&lt;=Input!$O$12)),Input!$O$11,0))+(IF(AND(($B91&gt;Input!$O$12),($B91&lt;=Input!$O$14)),Input!$O$13,0))+(IF(AND(($B91&gt;=Input!$C$7),($B91&lt;=Input!$O$16)),Input!$O$15,0))+(IF(AND(($B91&gt;Input!$O$16),($B91&lt;=Input!$O$18)),Input!$O$17,0))</f>
        <v>-750</v>
      </c>
    </row>
    <row r="92" customFormat="false" ht="12.05" hidden="false" customHeight="false" outlineLevel="0" collapsed="false">
      <c r="A92" s="76" t="n">
        <v>88</v>
      </c>
      <c r="B92" s="68" t="n">
        <f aca="false">EOMONTH(Input!$C$7,A92)</f>
        <v>45596</v>
      </c>
      <c r="C92" s="68"/>
      <c r="D92" s="69" t="n">
        <f aca="false">(IF(AND(($B92&gt;=Input!$C$7),($B92&lt;=Input!$O$8)),Input!$O$7,0))+(IF(AND(($B92&gt;Input!$O$8),($B92&lt;=Input!$O$10)),Input!$O$9,0))+(IF(AND(($B92&gt;=Input!$C$7),($B92&lt;=Input!$O$12)),Input!$O$11,0))+(IF(AND(($B92&gt;Input!$O$12),($B92&lt;=Input!$O$14)),Input!$O$13,0))+(IF(AND(($B92&gt;=Input!$C$7),($B92&lt;=Input!$O$16)),Input!$O$15,0))+(IF(AND(($B92&gt;Input!$O$16),($B92&lt;=Input!$O$18)),Input!$O$17,0))</f>
        <v>-750</v>
      </c>
    </row>
    <row r="93" customFormat="false" ht="12.05" hidden="false" customHeight="false" outlineLevel="0" collapsed="false">
      <c r="A93" s="76" t="n">
        <v>89</v>
      </c>
      <c r="B93" s="68" t="n">
        <f aca="false">EOMONTH(Input!$C$7,A93)</f>
        <v>45626</v>
      </c>
      <c r="C93" s="68"/>
      <c r="D93" s="69" t="n">
        <f aca="false">(IF(AND(($B93&gt;=Input!$C$7),($B93&lt;=Input!$O$8)),Input!$O$7,0))+(IF(AND(($B93&gt;Input!$O$8),($B93&lt;=Input!$O$10)),Input!$O$9,0))+(IF(AND(($B93&gt;=Input!$C$7),($B93&lt;=Input!$O$12)),Input!$O$11,0))+(IF(AND(($B93&gt;Input!$O$12),($B93&lt;=Input!$O$14)),Input!$O$13,0))+(IF(AND(($B93&gt;=Input!$C$7),($B93&lt;=Input!$O$16)),Input!$O$15,0))+(IF(AND(($B93&gt;Input!$O$16),($B93&lt;=Input!$O$18)),Input!$O$17,0))</f>
        <v>-750</v>
      </c>
    </row>
    <row r="94" customFormat="false" ht="12.05" hidden="false" customHeight="false" outlineLevel="0" collapsed="false">
      <c r="A94" s="76" t="n">
        <v>90</v>
      </c>
      <c r="B94" s="68" t="n">
        <f aca="false">EOMONTH(Input!$C$7,A94)</f>
        <v>45657</v>
      </c>
      <c r="C94" s="68"/>
      <c r="D94" s="69" t="n">
        <f aca="false">(IF(AND(($B94&gt;=Input!$C$7),($B94&lt;=Input!$O$8)),Input!$O$7,0))+(IF(AND(($B94&gt;Input!$O$8),($B94&lt;=Input!$O$10)),Input!$O$9,0))+(IF(AND(($B94&gt;=Input!$C$7),($B94&lt;=Input!$O$12)),Input!$O$11,0))+(IF(AND(($B94&gt;Input!$O$12),($B94&lt;=Input!$O$14)),Input!$O$13,0))+(IF(AND(($B94&gt;=Input!$C$7),($B94&lt;=Input!$O$16)),Input!$O$15,0))+(IF(AND(($B94&gt;Input!$O$16),($B94&lt;=Input!$O$18)),Input!$O$17,0))</f>
        <v>-750</v>
      </c>
    </row>
    <row r="95" customFormat="false" ht="12.05" hidden="false" customHeight="false" outlineLevel="0" collapsed="false">
      <c r="A95" s="76" t="n">
        <v>91</v>
      </c>
      <c r="B95" s="68" t="n">
        <f aca="false">EOMONTH(Input!$C$7,A95)</f>
        <v>45688</v>
      </c>
      <c r="C95" s="68"/>
      <c r="D95" s="69" t="n">
        <f aca="false">(IF(AND(($B95&gt;=Input!$C$7),($B95&lt;=Input!$O$8)),Input!$O$7,0))+(IF(AND(($B95&gt;Input!$O$8),($B95&lt;=Input!$O$10)),Input!$O$9,0))+(IF(AND(($B95&gt;=Input!$C$7),($B95&lt;=Input!$O$12)),Input!$O$11,0))+(IF(AND(($B95&gt;Input!$O$12),($B95&lt;=Input!$O$14)),Input!$O$13,0))+(IF(AND(($B95&gt;=Input!$C$7),($B95&lt;=Input!$O$16)),Input!$O$15,0))+(IF(AND(($B95&gt;Input!$O$16),($B95&lt;=Input!$O$18)),Input!$O$17,0))</f>
        <v>-750</v>
      </c>
    </row>
    <row r="96" customFormat="false" ht="12.05" hidden="false" customHeight="false" outlineLevel="0" collapsed="false">
      <c r="A96" s="76" t="n">
        <v>92</v>
      </c>
      <c r="B96" s="68" t="n">
        <f aca="false">EOMONTH(Input!$C$7,A96)</f>
        <v>45716</v>
      </c>
      <c r="C96" s="68"/>
      <c r="D96" s="69" t="n">
        <f aca="false">(IF(AND(($B96&gt;=Input!$C$7),($B96&lt;=Input!$O$8)),Input!$O$7,0))+(IF(AND(($B96&gt;Input!$O$8),($B96&lt;=Input!$O$10)),Input!$O$9,0))+(IF(AND(($B96&gt;=Input!$C$7),($B96&lt;=Input!$O$12)),Input!$O$11,0))+(IF(AND(($B96&gt;Input!$O$12),($B96&lt;=Input!$O$14)),Input!$O$13,0))+(IF(AND(($B96&gt;=Input!$C$7),($B96&lt;=Input!$O$16)),Input!$O$15,0))+(IF(AND(($B96&gt;Input!$O$16),($B96&lt;=Input!$O$18)),Input!$O$17,0))</f>
        <v>-750</v>
      </c>
    </row>
    <row r="97" customFormat="false" ht="12.05" hidden="false" customHeight="false" outlineLevel="0" collapsed="false">
      <c r="A97" s="76" t="n">
        <v>93</v>
      </c>
      <c r="B97" s="68" t="n">
        <f aca="false">EOMONTH(Input!$C$7,A97)</f>
        <v>45747</v>
      </c>
      <c r="C97" s="68"/>
      <c r="D97" s="69" t="n">
        <f aca="false">(IF(AND(($B97&gt;=Input!$C$7),($B97&lt;=Input!$O$8)),Input!$O$7,0))+(IF(AND(($B97&gt;Input!$O$8),($B97&lt;=Input!$O$10)),Input!$O$9,0))+(IF(AND(($B97&gt;=Input!$C$7),($B97&lt;=Input!$O$12)),Input!$O$11,0))+(IF(AND(($B97&gt;Input!$O$12),($B97&lt;=Input!$O$14)),Input!$O$13,0))+(IF(AND(($B97&gt;=Input!$C$7),($B97&lt;=Input!$O$16)),Input!$O$15,0))+(IF(AND(($B97&gt;Input!$O$16),($B97&lt;=Input!$O$18)),Input!$O$17,0))</f>
        <v>-750</v>
      </c>
    </row>
    <row r="98" customFormat="false" ht="12.05" hidden="false" customHeight="false" outlineLevel="0" collapsed="false">
      <c r="A98" s="76" t="n">
        <v>94</v>
      </c>
      <c r="B98" s="68" t="n">
        <f aca="false">EOMONTH(Input!$C$7,A98)</f>
        <v>45777</v>
      </c>
      <c r="C98" s="68"/>
      <c r="D98" s="69" t="n">
        <f aca="false">(IF(AND(($B98&gt;=Input!$C$7),($B98&lt;=Input!$O$8)),Input!$O$7,0))+(IF(AND(($B98&gt;Input!$O$8),($B98&lt;=Input!$O$10)),Input!$O$9,0))+(IF(AND(($B98&gt;=Input!$C$7),($B98&lt;=Input!$O$12)),Input!$O$11,0))+(IF(AND(($B98&gt;Input!$O$12),($B98&lt;=Input!$O$14)),Input!$O$13,0))+(IF(AND(($B98&gt;=Input!$C$7),($B98&lt;=Input!$O$16)),Input!$O$15,0))+(IF(AND(($B98&gt;Input!$O$16),($B98&lt;=Input!$O$18)),Input!$O$17,0))</f>
        <v>0</v>
      </c>
    </row>
    <row r="99" customFormat="false" ht="12.05" hidden="false" customHeight="false" outlineLevel="0" collapsed="false">
      <c r="A99" s="76" t="n">
        <v>95</v>
      </c>
      <c r="B99" s="68" t="n">
        <f aca="false">EOMONTH(Input!$C$7,A99)</f>
        <v>45808</v>
      </c>
      <c r="C99" s="68"/>
      <c r="D99" s="69" t="n">
        <f aca="false">(IF(AND(($B99&gt;=Input!$C$7),($B99&lt;=Input!$O$8)),Input!$O$7,0))+(IF(AND(($B99&gt;Input!$O$8),($B99&lt;=Input!$O$10)),Input!$O$9,0))+(IF(AND(($B99&gt;=Input!$C$7),($B99&lt;=Input!$O$12)),Input!$O$11,0))+(IF(AND(($B99&gt;Input!$O$12),($B99&lt;=Input!$O$14)),Input!$O$13,0))+(IF(AND(($B99&gt;=Input!$C$7),($B99&lt;=Input!$O$16)),Input!$O$15,0))+(IF(AND(($B99&gt;Input!$O$16),($B99&lt;=Input!$O$18)),Input!$O$17,0))</f>
        <v>0</v>
      </c>
    </row>
    <row r="100" customFormat="false" ht="12.05" hidden="false" customHeight="false" outlineLevel="0" collapsed="false">
      <c r="A100" s="76" t="n">
        <v>96</v>
      </c>
      <c r="B100" s="68" t="n">
        <f aca="false">EOMONTH(Input!$C$7,A100)</f>
        <v>45838</v>
      </c>
      <c r="C100" s="68"/>
      <c r="D100" s="69" t="n">
        <f aca="false">(IF(AND(($B100&gt;=Input!$C$7),($B100&lt;=Input!$O$8)),Input!$O$7,0))+(IF(AND(($B100&gt;Input!$O$8),($B100&lt;=Input!$O$10)),Input!$O$9,0))+(IF(AND(($B100&gt;=Input!$C$7),($B100&lt;=Input!$O$12)),Input!$O$11,0))+(IF(AND(($B100&gt;Input!$O$12),($B100&lt;=Input!$O$14)),Input!$O$13,0))+(IF(AND(($B100&gt;=Input!$C$7),($B100&lt;=Input!$O$16)),Input!$O$15,0))+(IF(AND(($B100&gt;Input!$O$16),($B100&lt;=Input!$O$18)),Input!$O$17,0))</f>
        <v>0</v>
      </c>
    </row>
    <row r="101" customFormat="false" ht="12.05" hidden="false" customHeight="false" outlineLevel="0" collapsed="false">
      <c r="A101" s="76" t="n">
        <v>97</v>
      </c>
      <c r="B101" s="68" t="n">
        <f aca="false">EOMONTH(Input!$C$7,A101)</f>
        <v>45869</v>
      </c>
      <c r="C101" s="68"/>
      <c r="D101" s="69" t="n">
        <f aca="false">(IF(AND(($B101&gt;=Input!$C$7),($B101&lt;=Input!$O$8)),Input!$O$7,0))+(IF(AND(($B101&gt;Input!$O$8),($B101&lt;=Input!$O$10)),Input!$O$9,0))+(IF(AND(($B101&gt;=Input!$C$7),($B101&lt;=Input!$O$12)),Input!$O$11,0))+(IF(AND(($B101&gt;Input!$O$12),($B101&lt;=Input!$O$14)),Input!$O$13,0))+(IF(AND(($B101&gt;=Input!$C$7),($B101&lt;=Input!$O$16)),Input!$O$15,0))+(IF(AND(($B101&gt;Input!$O$16),($B101&lt;=Input!$O$18)),Input!$O$17,0))</f>
        <v>0</v>
      </c>
    </row>
    <row r="102" customFormat="false" ht="12.05" hidden="false" customHeight="false" outlineLevel="0" collapsed="false">
      <c r="A102" s="76" t="n">
        <v>98</v>
      </c>
      <c r="B102" s="68" t="n">
        <f aca="false">EOMONTH(Input!$C$7,A102)</f>
        <v>45900</v>
      </c>
      <c r="C102" s="68"/>
      <c r="D102" s="69" t="n">
        <f aca="false">(IF(AND(($B102&gt;=Input!$C$7),($B102&lt;=Input!$O$8)),Input!$O$7,0))+(IF(AND(($B102&gt;Input!$O$8),($B102&lt;=Input!$O$10)),Input!$O$9,0))+(IF(AND(($B102&gt;=Input!$C$7),($B102&lt;=Input!$O$12)),Input!$O$11,0))+(IF(AND(($B102&gt;Input!$O$12),($B102&lt;=Input!$O$14)),Input!$O$13,0))+(IF(AND(($B102&gt;=Input!$C$7),($B102&lt;=Input!$O$16)),Input!$O$15,0))+(IF(AND(($B102&gt;Input!$O$16),($B102&lt;=Input!$O$18)),Input!$O$17,0))</f>
        <v>0</v>
      </c>
    </row>
    <row r="103" customFormat="false" ht="12.05" hidden="false" customHeight="false" outlineLevel="0" collapsed="false">
      <c r="A103" s="76" t="n">
        <v>99</v>
      </c>
      <c r="B103" s="68" t="n">
        <f aca="false">EOMONTH(Input!$C$7,A103)</f>
        <v>45930</v>
      </c>
      <c r="C103" s="68"/>
      <c r="D103" s="69" t="n">
        <f aca="false">(IF(AND(($B103&gt;=Input!$C$7),($B103&lt;=Input!$O$8)),Input!$O$7,0))+(IF(AND(($B103&gt;Input!$O$8),($B103&lt;=Input!$O$10)),Input!$O$9,0))+(IF(AND(($B103&gt;=Input!$C$7),($B103&lt;=Input!$O$12)),Input!$O$11,0))+(IF(AND(($B103&gt;Input!$O$12),($B103&lt;=Input!$O$14)),Input!$O$13,0))+(IF(AND(($B103&gt;=Input!$C$7),($B103&lt;=Input!$O$16)),Input!$O$15,0))+(IF(AND(($B103&gt;Input!$O$16),($B103&lt;=Input!$O$18)),Input!$O$17,0))</f>
        <v>0</v>
      </c>
    </row>
    <row r="104" customFormat="false" ht="12.05" hidden="false" customHeight="false" outlineLevel="0" collapsed="false">
      <c r="A104" s="76" t="n">
        <v>100</v>
      </c>
      <c r="B104" s="68" t="n">
        <f aca="false">EOMONTH(Input!$C$7,A104)</f>
        <v>45961</v>
      </c>
      <c r="C104" s="68"/>
      <c r="D104" s="69" t="n">
        <f aca="false">(IF(AND(($B104&gt;=Input!$C$7),($B104&lt;=Input!$O$8)),Input!$O$7,0))+(IF(AND(($B104&gt;Input!$O$8),($B104&lt;=Input!$O$10)),Input!$O$9,0))+(IF(AND(($B104&gt;=Input!$C$7),($B104&lt;=Input!$O$12)),Input!$O$11,0))+(IF(AND(($B104&gt;Input!$O$12),($B104&lt;=Input!$O$14)),Input!$O$13,0))+(IF(AND(($B104&gt;=Input!$C$7),($B104&lt;=Input!$O$16)),Input!$O$15,0))+(IF(AND(($B104&gt;Input!$O$16),($B104&lt;=Input!$O$18)),Input!$O$17,0))</f>
        <v>0</v>
      </c>
    </row>
    <row r="105" customFormat="false" ht="12.05" hidden="false" customHeight="false" outlineLevel="0" collapsed="false">
      <c r="A105" s="76" t="n">
        <v>101</v>
      </c>
      <c r="B105" s="68" t="n">
        <f aca="false">EOMONTH(Input!$C$7,A105)</f>
        <v>45991</v>
      </c>
      <c r="C105" s="68"/>
      <c r="D105" s="69" t="n">
        <f aca="false">(IF(AND(($B105&gt;=Input!$C$7),($B105&lt;=Input!$O$8)),Input!$O$7,0))+(IF(AND(($B105&gt;Input!$O$8),($B105&lt;=Input!$O$10)),Input!$O$9,0))+(IF(AND(($B105&gt;=Input!$C$7),($B105&lt;=Input!$O$12)),Input!$O$11,0))+(IF(AND(($B105&gt;Input!$O$12),($B105&lt;=Input!$O$14)),Input!$O$13,0))+(IF(AND(($B105&gt;=Input!$C$7),($B105&lt;=Input!$O$16)),Input!$O$15,0))+(IF(AND(($B105&gt;Input!$O$16),($B105&lt;=Input!$O$18)),Input!$O$17,0))</f>
        <v>0</v>
      </c>
    </row>
    <row r="106" customFormat="false" ht="12.05" hidden="false" customHeight="false" outlineLevel="0" collapsed="false">
      <c r="A106" s="76" t="n">
        <v>102</v>
      </c>
      <c r="B106" s="68" t="n">
        <f aca="false">EOMONTH(Input!$C$7,A106)</f>
        <v>46022</v>
      </c>
      <c r="C106" s="68"/>
      <c r="D106" s="69" t="n">
        <f aca="false">(IF(AND(($B106&gt;=Input!$C$7),($B106&lt;=Input!$O$8)),Input!$O$7,0))+(IF(AND(($B106&gt;Input!$O$8),($B106&lt;=Input!$O$10)),Input!$O$9,0))+(IF(AND(($B106&gt;=Input!$C$7),($B106&lt;=Input!$O$12)),Input!$O$11,0))+(IF(AND(($B106&gt;Input!$O$12),($B106&lt;=Input!$O$14)),Input!$O$13,0))+(IF(AND(($B106&gt;=Input!$C$7),($B106&lt;=Input!$O$16)),Input!$O$15,0))+(IF(AND(($B106&gt;Input!$O$16),($B106&lt;=Input!$O$18)),Input!$O$17,0))</f>
        <v>0</v>
      </c>
    </row>
    <row r="107" customFormat="false" ht="12.05" hidden="false" customHeight="false" outlineLevel="0" collapsed="false">
      <c r="A107" s="76" t="n">
        <v>103</v>
      </c>
      <c r="B107" s="68" t="n">
        <f aca="false">EOMONTH(Input!$C$7,A107)</f>
        <v>46053</v>
      </c>
      <c r="C107" s="68"/>
      <c r="D107" s="69" t="n">
        <f aca="false">(IF(AND(($B107&gt;=Input!$C$7),($B107&lt;=Input!$O$8)),Input!$O$7,0))+(IF(AND(($B107&gt;Input!$O$8),($B107&lt;=Input!$O$10)),Input!$O$9,0))+(IF(AND(($B107&gt;=Input!$C$7),($B107&lt;=Input!$O$12)),Input!$O$11,0))+(IF(AND(($B107&gt;Input!$O$12),($B107&lt;=Input!$O$14)),Input!$O$13,0))+(IF(AND(($B107&gt;=Input!$C$7),($B107&lt;=Input!$O$16)),Input!$O$15,0))+(IF(AND(($B107&gt;Input!$O$16),($B107&lt;=Input!$O$18)),Input!$O$17,0))</f>
        <v>0</v>
      </c>
    </row>
    <row r="108" customFormat="false" ht="12.05" hidden="false" customHeight="false" outlineLevel="0" collapsed="false">
      <c r="A108" s="76" t="n">
        <v>104</v>
      </c>
      <c r="B108" s="68" t="n">
        <f aca="false">EOMONTH(Input!$C$7,A108)</f>
        <v>46081</v>
      </c>
      <c r="C108" s="68"/>
      <c r="D108" s="69" t="n">
        <f aca="false">(IF(AND(($B108&gt;=Input!$C$7),($B108&lt;=Input!$O$8)),Input!$O$7,0))+(IF(AND(($B108&gt;Input!$O$8),($B108&lt;=Input!$O$10)),Input!$O$9,0))+(IF(AND(($B108&gt;=Input!$C$7),($B108&lt;=Input!$O$12)),Input!$O$11,0))+(IF(AND(($B108&gt;Input!$O$12),($B108&lt;=Input!$O$14)),Input!$O$13,0))+(IF(AND(($B108&gt;=Input!$C$7),($B108&lt;=Input!$O$16)),Input!$O$15,0))+(IF(AND(($B108&gt;Input!$O$16),($B108&lt;=Input!$O$18)),Input!$O$17,0))</f>
        <v>0</v>
      </c>
    </row>
    <row r="109" customFormat="false" ht="12.05" hidden="false" customHeight="false" outlineLevel="0" collapsed="false">
      <c r="A109" s="76" t="n">
        <v>105</v>
      </c>
      <c r="B109" s="68" t="n">
        <f aca="false">EOMONTH(Input!$C$7,A109)</f>
        <v>46112</v>
      </c>
      <c r="C109" s="68"/>
      <c r="D109" s="69" t="n">
        <f aca="false">(IF(AND(($B109&gt;=Input!$C$7),($B109&lt;=Input!$O$8)),Input!$O$7,0))+(IF(AND(($B109&gt;Input!$O$8),($B109&lt;=Input!$O$10)),Input!$O$9,0))+(IF(AND(($B109&gt;=Input!$C$7),($B109&lt;=Input!$O$12)),Input!$O$11,0))+(IF(AND(($B109&gt;Input!$O$12),($B109&lt;=Input!$O$14)),Input!$O$13,0))+(IF(AND(($B109&gt;=Input!$C$7),($B109&lt;=Input!$O$16)),Input!$O$15,0))+(IF(AND(($B109&gt;Input!$O$16),($B109&lt;=Input!$O$18)),Input!$O$17,0))</f>
        <v>0</v>
      </c>
    </row>
    <row r="110" customFormat="false" ht="12.05" hidden="false" customHeight="false" outlineLevel="0" collapsed="false">
      <c r="A110" s="76" t="n">
        <v>106</v>
      </c>
      <c r="B110" s="68" t="n">
        <f aca="false">EOMONTH(Input!$C$7,A110)</f>
        <v>46142</v>
      </c>
      <c r="C110" s="68"/>
      <c r="D110" s="69" t="n">
        <f aca="false">(IF(AND(($B110&gt;=Input!$C$7),($B110&lt;=Input!$O$8)),Input!$O$7,0))+(IF(AND(($B110&gt;Input!$O$8),($B110&lt;=Input!$O$10)),Input!$O$9,0))+(IF(AND(($B110&gt;=Input!$C$7),($B110&lt;=Input!$O$12)),Input!$O$11,0))+(IF(AND(($B110&gt;Input!$O$12),($B110&lt;=Input!$O$14)),Input!$O$13,0))+(IF(AND(($B110&gt;=Input!$C$7),($B110&lt;=Input!$O$16)),Input!$O$15,0))+(IF(AND(($B110&gt;Input!$O$16),($B110&lt;=Input!$O$18)),Input!$O$17,0))</f>
        <v>0</v>
      </c>
    </row>
    <row r="111" customFormat="false" ht="12.05" hidden="false" customHeight="false" outlineLevel="0" collapsed="false">
      <c r="A111" s="76" t="n">
        <v>107</v>
      </c>
      <c r="B111" s="68" t="n">
        <f aca="false">EOMONTH(Input!$C$7,A111)</f>
        <v>46173</v>
      </c>
      <c r="C111" s="68"/>
      <c r="D111" s="69" t="n">
        <f aca="false">(IF(AND(($B111&gt;=Input!$C$7),($B111&lt;=Input!$O$8)),Input!$O$7,0))+(IF(AND(($B111&gt;Input!$O$8),($B111&lt;=Input!$O$10)),Input!$O$9,0))+(IF(AND(($B111&gt;=Input!$C$7),($B111&lt;=Input!$O$12)),Input!$O$11,0))+(IF(AND(($B111&gt;Input!$O$12),($B111&lt;=Input!$O$14)),Input!$O$13,0))+(IF(AND(($B111&gt;=Input!$C$7),($B111&lt;=Input!$O$16)),Input!$O$15,0))+(IF(AND(($B111&gt;Input!$O$16),($B111&lt;=Input!$O$18)),Input!$O$17,0))</f>
        <v>0</v>
      </c>
    </row>
    <row r="112" customFormat="false" ht="12.05" hidden="false" customHeight="false" outlineLevel="0" collapsed="false">
      <c r="A112" s="76" t="n">
        <v>108</v>
      </c>
      <c r="B112" s="68" t="n">
        <f aca="false">EOMONTH(Input!$C$7,A112)</f>
        <v>46203</v>
      </c>
      <c r="C112" s="68"/>
      <c r="D112" s="69" t="n">
        <f aca="false">(IF(AND(($B112&gt;=Input!$C$7),($B112&lt;=Input!$O$8)),Input!$O$7,0))+(IF(AND(($B112&gt;Input!$O$8),($B112&lt;=Input!$O$10)),Input!$O$9,0))+(IF(AND(($B112&gt;=Input!$C$7),($B112&lt;=Input!$O$12)),Input!$O$11,0))+(IF(AND(($B112&gt;Input!$O$12),($B112&lt;=Input!$O$14)),Input!$O$13,0))+(IF(AND(($B112&gt;=Input!$C$7),($B112&lt;=Input!$O$16)),Input!$O$15,0))+(IF(AND(($B112&gt;Input!$O$16),($B112&lt;=Input!$O$18)),Input!$O$17,0))</f>
        <v>0</v>
      </c>
    </row>
    <row r="113" customFormat="false" ht="12.05" hidden="false" customHeight="false" outlineLevel="0" collapsed="false">
      <c r="A113" s="76" t="n">
        <v>109</v>
      </c>
      <c r="B113" s="68" t="n">
        <f aca="false">EOMONTH(Input!$C$7,A113)</f>
        <v>46234</v>
      </c>
      <c r="C113" s="68"/>
      <c r="D113" s="69" t="n">
        <f aca="false">(IF(AND(($B113&gt;=Input!$C$7),($B113&lt;=Input!$O$8)),Input!$O$7,0))+(IF(AND(($B113&gt;Input!$O$8),($B113&lt;=Input!$O$10)),Input!$O$9,0))+(IF(AND(($B113&gt;=Input!$C$7),($B113&lt;=Input!$O$12)),Input!$O$11,0))+(IF(AND(($B113&gt;Input!$O$12),($B113&lt;=Input!$O$14)),Input!$O$13,0))+(IF(AND(($B113&gt;=Input!$C$7),($B113&lt;=Input!$O$16)),Input!$O$15,0))+(IF(AND(($B113&gt;Input!$O$16),($B113&lt;=Input!$O$18)),Input!$O$17,0))</f>
        <v>0</v>
      </c>
    </row>
    <row r="114" customFormat="false" ht="12.05" hidden="false" customHeight="false" outlineLevel="0" collapsed="false">
      <c r="A114" s="76" t="n">
        <v>110</v>
      </c>
      <c r="B114" s="68" t="n">
        <f aca="false">EOMONTH(Input!$C$7,A114)</f>
        <v>46265</v>
      </c>
      <c r="C114" s="68"/>
      <c r="D114" s="69" t="n">
        <f aca="false">(IF(AND(($B114&gt;=Input!$C$7),($B114&lt;=Input!$O$8)),Input!$O$7,0))+(IF(AND(($B114&gt;Input!$O$8),($B114&lt;=Input!$O$10)),Input!$O$9,0))+(IF(AND(($B114&gt;=Input!$C$7),($B114&lt;=Input!$O$12)),Input!$O$11,0))+(IF(AND(($B114&gt;Input!$O$12),($B114&lt;=Input!$O$14)),Input!$O$13,0))+(IF(AND(($B114&gt;=Input!$C$7),($B114&lt;=Input!$O$16)),Input!$O$15,0))+(IF(AND(($B114&gt;Input!$O$16),($B114&lt;=Input!$O$18)),Input!$O$17,0))</f>
        <v>0</v>
      </c>
    </row>
    <row r="115" customFormat="false" ht="12.05" hidden="false" customHeight="false" outlineLevel="0" collapsed="false">
      <c r="A115" s="76" t="n">
        <v>111</v>
      </c>
      <c r="B115" s="68" t="n">
        <f aca="false">EOMONTH(Input!$C$7,A115)</f>
        <v>46295</v>
      </c>
      <c r="C115" s="68"/>
      <c r="D115" s="69" t="n">
        <f aca="false">(IF(AND(($B115&gt;=Input!$C$7),($B115&lt;=Input!$O$8)),Input!$O$7,0))+(IF(AND(($B115&gt;Input!$O$8),($B115&lt;=Input!$O$10)),Input!$O$9,0))+(IF(AND(($B115&gt;=Input!$C$7),($B115&lt;=Input!$O$12)),Input!$O$11,0))+(IF(AND(($B115&gt;Input!$O$12),($B115&lt;=Input!$O$14)),Input!$O$13,0))+(IF(AND(($B115&gt;=Input!$C$7),($B115&lt;=Input!$O$16)),Input!$O$15,0))+(IF(AND(($B115&gt;Input!$O$16),($B115&lt;=Input!$O$18)),Input!$O$17,0))</f>
        <v>0</v>
      </c>
    </row>
    <row r="116" customFormat="false" ht="12.05" hidden="false" customHeight="false" outlineLevel="0" collapsed="false">
      <c r="A116" s="76" t="n">
        <v>112</v>
      </c>
      <c r="B116" s="68" t="n">
        <f aca="false">EOMONTH(Input!$C$7,A116)</f>
        <v>46326</v>
      </c>
      <c r="C116" s="68"/>
      <c r="D116" s="69" t="n">
        <f aca="false">(IF(AND(($B116&gt;=Input!$C$7),($B116&lt;=Input!$O$8)),Input!$O$7,0))+(IF(AND(($B116&gt;Input!$O$8),($B116&lt;=Input!$O$10)),Input!$O$9,0))+(IF(AND(($B116&gt;=Input!$C$7),($B116&lt;=Input!$O$12)),Input!$O$11,0))+(IF(AND(($B116&gt;Input!$O$12),($B116&lt;=Input!$O$14)),Input!$O$13,0))+(IF(AND(($B116&gt;=Input!$C$7),($B116&lt;=Input!$O$16)),Input!$O$15,0))+(IF(AND(($B116&gt;Input!$O$16),($B116&lt;=Input!$O$18)),Input!$O$17,0))</f>
        <v>0</v>
      </c>
    </row>
    <row r="117" customFormat="false" ht="12.05" hidden="false" customHeight="false" outlineLevel="0" collapsed="false">
      <c r="A117" s="76" t="n">
        <v>113</v>
      </c>
      <c r="B117" s="68" t="n">
        <f aca="false">EOMONTH(Input!$C$7,A117)</f>
        <v>46356</v>
      </c>
      <c r="C117" s="68"/>
      <c r="D117" s="69" t="n">
        <f aca="false">(IF(AND(($B117&gt;=Input!$C$7),($B117&lt;=Input!$O$8)),Input!$O$7,0))+(IF(AND(($B117&gt;Input!$O$8),($B117&lt;=Input!$O$10)),Input!$O$9,0))+(IF(AND(($B117&gt;=Input!$C$7),($B117&lt;=Input!$O$12)),Input!$O$11,0))+(IF(AND(($B117&gt;Input!$O$12),($B117&lt;=Input!$O$14)),Input!$O$13,0))+(IF(AND(($B117&gt;=Input!$C$7),($B117&lt;=Input!$O$16)),Input!$O$15,0))+(IF(AND(($B117&gt;Input!$O$16),($B117&lt;=Input!$O$18)),Input!$O$17,0))</f>
        <v>0</v>
      </c>
    </row>
    <row r="118" customFormat="false" ht="12.05" hidden="false" customHeight="false" outlineLevel="0" collapsed="false">
      <c r="A118" s="76" t="n">
        <v>114</v>
      </c>
      <c r="B118" s="68" t="n">
        <f aca="false">EOMONTH(Input!$C$7,A118)</f>
        <v>46387</v>
      </c>
      <c r="C118" s="68"/>
      <c r="D118" s="69" t="n">
        <f aca="false">(IF(AND(($B118&gt;=Input!$C$7),($B118&lt;=Input!$O$8)),Input!$O$7,0))+(IF(AND(($B118&gt;Input!$O$8),($B118&lt;=Input!$O$10)),Input!$O$9,0))+(IF(AND(($B118&gt;=Input!$C$7),($B118&lt;=Input!$O$12)),Input!$O$11,0))+(IF(AND(($B118&gt;Input!$O$12),($B118&lt;=Input!$O$14)),Input!$O$13,0))+(IF(AND(($B118&gt;=Input!$C$7),($B118&lt;=Input!$O$16)),Input!$O$15,0))+(IF(AND(($B118&gt;Input!$O$16),($B118&lt;=Input!$O$18)),Input!$O$17,0))</f>
        <v>0</v>
      </c>
    </row>
    <row r="119" customFormat="false" ht="12.05" hidden="false" customHeight="false" outlineLevel="0" collapsed="false">
      <c r="A119" s="76" t="n">
        <v>115</v>
      </c>
      <c r="B119" s="68" t="n">
        <f aca="false">EOMONTH(Input!$C$7,A119)</f>
        <v>46418</v>
      </c>
      <c r="C119" s="68"/>
      <c r="D119" s="69" t="n">
        <f aca="false">(IF(AND(($B119&gt;=Input!$C$7),($B119&lt;=Input!$O$8)),Input!$O$7,0))+(IF(AND(($B119&gt;Input!$O$8),($B119&lt;=Input!$O$10)),Input!$O$9,0))+(IF(AND(($B119&gt;=Input!$C$7),($B119&lt;=Input!$O$12)),Input!$O$11,0))+(IF(AND(($B119&gt;Input!$O$12),($B119&lt;=Input!$O$14)),Input!$O$13,0))+(IF(AND(($B119&gt;=Input!$C$7),($B119&lt;=Input!$O$16)),Input!$O$15,0))+(IF(AND(($B119&gt;Input!$O$16),($B119&lt;=Input!$O$18)),Input!$O$17,0))</f>
        <v>0</v>
      </c>
    </row>
    <row r="120" customFormat="false" ht="12.05" hidden="false" customHeight="false" outlineLevel="0" collapsed="false">
      <c r="A120" s="76" t="n">
        <v>116</v>
      </c>
      <c r="B120" s="68" t="n">
        <f aca="false">EOMONTH(Input!$C$7,A120)</f>
        <v>46446</v>
      </c>
      <c r="C120" s="68"/>
      <c r="D120" s="69" t="n">
        <f aca="false">(IF(AND(($B120&gt;=Input!$C$7),($B120&lt;=Input!$O$8)),Input!$O$7,0))+(IF(AND(($B120&gt;Input!$O$8),($B120&lt;=Input!$O$10)),Input!$O$9,0))+(IF(AND(($B120&gt;=Input!$C$7),($B120&lt;=Input!$O$12)),Input!$O$11,0))+(IF(AND(($B120&gt;Input!$O$12),($B120&lt;=Input!$O$14)),Input!$O$13,0))+(IF(AND(($B120&gt;=Input!$C$7),($B120&lt;=Input!$O$16)),Input!$O$15,0))+(IF(AND(($B120&gt;Input!$O$16),($B120&lt;=Input!$O$18)),Input!$O$17,0))</f>
        <v>0</v>
      </c>
    </row>
    <row r="121" customFormat="false" ht="12.05" hidden="false" customHeight="false" outlineLevel="0" collapsed="false">
      <c r="A121" s="76" t="n">
        <v>117</v>
      </c>
      <c r="B121" s="68" t="n">
        <f aca="false">EOMONTH(Input!$C$7,A121)</f>
        <v>46477</v>
      </c>
      <c r="C121" s="68"/>
      <c r="D121" s="69" t="n">
        <f aca="false">(IF(AND(($B121&gt;=Input!$C$7),($B121&lt;=Input!$O$8)),Input!$O$7,0))+(IF(AND(($B121&gt;Input!$O$8),($B121&lt;=Input!$O$10)),Input!$O$9,0))+(IF(AND(($B121&gt;=Input!$C$7),($B121&lt;=Input!$O$12)),Input!$O$11,0))+(IF(AND(($B121&gt;Input!$O$12),($B121&lt;=Input!$O$14)),Input!$O$13,0))+(IF(AND(($B121&gt;=Input!$C$7),($B121&lt;=Input!$O$16)),Input!$O$15,0))+(IF(AND(($B121&gt;Input!$O$16),($B121&lt;=Input!$O$18)),Input!$O$17,0))</f>
        <v>0</v>
      </c>
    </row>
    <row r="122" customFormat="false" ht="12.05" hidden="false" customHeight="false" outlineLevel="0" collapsed="false">
      <c r="A122" s="76" t="n">
        <v>118</v>
      </c>
      <c r="B122" s="68" t="n">
        <f aca="false">EOMONTH(Input!$C$7,A122)</f>
        <v>46507</v>
      </c>
      <c r="C122" s="68"/>
      <c r="D122" s="69" t="n">
        <f aca="false">(IF(AND(($B122&gt;=Input!$C$7),($B122&lt;=Input!$O$8)),Input!$O$7,0))+(IF(AND(($B122&gt;Input!$O$8),($B122&lt;=Input!$O$10)),Input!$O$9,0))+(IF(AND(($B122&gt;=Input!$C$7),($B122&lt;=Input!$O$12)),Input!$O$11,0))+(IF(AND(($B122&gt;Input!$O$12),($B122&lt;=Input!$O$14)),Input!$O$13,0))+(IF(AND(($B122&gt;=Input!$C$7),($B122&lt;=Input!$O$16)),Input!$O$15,0))+(IF(AND(($B122&gt;Input!$O$16),($B122&lt;=Input!$O$18)),Input!$O$17,0))</f>
        <v>0</v>
      </c>
    </row>
    <row r="123" customFormat="false" ht="12.05" hidden="false" customHeight="false" outlineLevel="0" collapsed="false">
      <c r="A123" s="76" t="n">
        <v>119</v>
      </c>
      <c r="B123" s="68" t="n">
        <f aca="false">EOMONTH(Input!$C$7,A123)</f>
        <v>46538</v>
      </c>
      <c r="C123" s="68"/>
      <c r="D123" s="69" t="n">
        <f aca="false">(IF(AND(($B123&gt;=Input!$C$7),($B123&lt;=Input!$O$8)),Input!$O$7,0))+(IF(AND(($B123&gt;Input!$O$8),($B123&lt;=Input!$O$10)),Input!$O$9,0))+(IF(AND(($B123&gt;=Input!$C$7),($B123&lt;=Input!$O$12)),Input!$O$11,0))+(IF(AND(($B123&gt;Input!$O$12),($B123&lt;=Input!$O$14)),Input!$O$13,0))+(IF(AND(($B123&gt;=Input!$C$7),($B123&lt;=Input!$O$16)),Input!$O$15,0))+(IF(AND(($B123&gt;Input!$O$16),($B123&lt;=Input!$O$18)),Input!$O$17,0))</f>
        <v>0</v>
      </c>
    </row>
    <row r="124" customFormat="false" ht="12.05" hidden="false" customHeight="false" outlineLevel="0" collapsed="false">
      <c r="A124" s="76" t="n">
        <v>120</v>
      </c>
      <c r="B124" s="68" t="n">
        <f aca="false">EOMONTH(Input!$C$7,A124)</f>
        <v>46568</v>
      </c>
      <c r="C124" s="68"/>
      <c r="D124" s="69" t="n">
        <f aca="false">(IF(AND(($B124&gt;=Input!$C$7),($B124&lt;=Input!$O$8)),Input!$O$7,0))+(IF(AND(($B124&gt;Input!$O$8),($B124&lt;=Input!$O$10)),Input!$O$9,0))+(IF(AND(($B124&gt;=Input!$C$7),($B124&lt;=Input!$O$12)),Input!$O$11,0))+(IF(AND(($B124&gt;Input!$O$12),($B124&lt;=Input!$O$14)),Input!$O$13,0))+(IF(AND(($B124&gt;=Input!$C$7),($B124&lt;=Input!$O$16)),Input!$O$15,0))+(IF(AND(($B124&gt;Input!$O$16),($B124&lt;=Input!$O$18)),Input!$O$17,0))</f>
        <v>0</v>
      </c>
    </row>
    <row r="125" customFormat="false" ht="12.05" hidden="false" customHeight="false" outlineLevel="0" collapsed="false">
      <c r="A125" s="76" t="n">
        <v>121</v>
      </c>
      <c r="B125" s="68" t="n">
        <f aca="false">EOMONTH(Input!$C$7,A125)</f>
        <v>46599</v>
      </c>
      <c r="C125" s="68"/>
      <c r="D125" s="69" t="n">
        <f aca="false">(IF(AND(($B125&gt;=Input!$C$7),($B125&lt;=Input!$O$8)),Input!$O$7,0))+(IF(AND(($B125&gt;Input!$O$8),($B125&lt;=Input!$O$10)),Input!$O$9,0))+(IF(AND(($B125&gt;=Input!$C$7),($B125&lt;=Input!$O$12)),Input!$O$11,0))+(IF(AND(($B125&gt;Input!$O$12),($B125&lt;=Input!$O$14)),Input!$O$13,0))+(IF(AND(($B125&gt;=Input!$C$7),($B125&lt;=Input!$O$16)),Input!$O$15,0))+(IF(AND(($B125&gt;Input!$O$16),($B125&lt;=Input!$O$18)),Input!$O$17,0))</f>
        <v>0</v>
      </c>
    </row>
    <row r="126" customFormat="false" ht="12.05" hidden="false" customHeight="false" outlineLevel="0" collapsed="false">
      <c r="A126" s="76" t="n">
        <v>122</v>
      </c>
      <c r="B126" s="68" t="n">
        <f aca="false">EOMONTH(Input!$C$7,A126)</f>
        <v>46630</v>
      </c>
      <c r="C126" s="68"/>
      <c r="D126" s="69" t="n">
        <f aca="false">(IF(AND(($B126&gt;=Input!$C$7),($B126&lt;=Input!$O$8)),Input!$O$7,0))+(IF(AND(($B126&gt;Input!$O$8),($B126&lt;=Input!$O$10)),Input!$O$9,0))+(IF(AND(($B126&gt;=Input!$C$7),($B126&lt;=Input!$O$12)),Input!$O$11,0))+(IF(AND(($B126&gt;Input!$O$12),($B126&lt;=Input!$O$14)),Input!$O$13,0))+(IF(AND(($B126&gt;=Input!$C$7),($B126&lt;=Input!$O$16)),Input!$O$15,0))+(IF(AND(($B126&gt;Input!$O$16),($B126&lt;=Input!$O$18)),Input!$O$17,0))</f>
        <v>0</v>
      </c>
    </row>
    <row r="127" customFormat="false" ht="12.05" hidden="false" customHeight="false" outlineLevel="0" collapsed="false">
      <c r="A127" s="76" t="n">
        <v>123</v>
      </c>
      <c r="B127" s="68" t="n">
        <f aca="false">EOMONTH(Input!$C$7,A127)</f>
        <v>46660</v>
      </c>
      <c r="C127" s="68"/>
      <c r="D127" s="69" t="n">
        <f aca="false">(IF(AND(($B127&gt;=Input!$C$7),($B127&lt;=Input!$O$8)),Input!$O$7,0))+(IF(AND(($B127&gt;Input!$O$8),($B127&lt;=Input!$O$10)),Input!$O$9,0))+(IF(AND(($B127&gt;=Input!$C$7),($B127&lt;=Input!$O$12)),Input!$O$11,0))+(IF(AND(($B127&gt;Input!$O$12),($B127&lt;=Input!$O$14)),Input!$O$13,0))+(IF(AND(($B127&gt;=Input!$C$7),($B127&lt;=Input!$O$16)),Input!$O$15,0))+(IF(AND(($B127&gt;Input!$O$16),($B127&lt;=Input!$O$18)),Input!$O$17,0))</f>
        <v>0</v>
      </c>
    </row>
    <row r="128" customFormat="false" ht="12.05" hidden="false" customHeight="false" outlineLevel="0" collapsed="false">
      <c r="A128" s="76" t="n">
        <v>124</v>
      </c>
      <c r="B128" s="68" t="n">
        <f aca="false">EOMONTH(Input!$C$7,A128)</f>
        <v>46691</v>
      </c>
      <c r="C128" s="68"/>
      <c r="D128" s="69" t="n">
        <f aca="false">(IF(AND(($B128&gt;=Input!$C$7),($B128&lt;=Input!$O$8)),Input!$O$7,0))+(IF(AND(($B128&gt;Input!$O$8),($B128&lt;=Input!$O$10)),Input!$O$9,0))+(IF(AND(($B128&gt;=Input!$C$7),($B128&lt;=Input!$O$12)),Input!$O$11,0))+(IF(AND(($B128&gt;Input!$O$12),($B128&lt;=Input!$O$14)),Input!$O$13,0))+(IF(AND(($B128&gt;=Input!$C$7),($B128&lt;=Input!$O$16)),Input!$O$15,0))+(IF(AND(($B128&gt;Input!$O$16),($B128&lt;=Input!$O$18)),Input!$O$17,0))</f>
        <v>0</v>
      </c>
    </row>
    <row r="129" customFormat="false" ht="12.05" hidden="false" customHeight="false" outlineLevel="0" collapsed="false">
      <c r="A129" s="76" t="n">
        <v>125</v>
      </c>
      <c r="B129" s="68" t="n">
        <f aca="false">EOMONTH(Input!$C$7,A129)</f>
        <v>46721</v>
      </c>
      <c r="C129" s="68"/>
      <c r="D129" s="69" t="n">
        <f aca="false">(IF(AND(($B129&gt;=Input!$C$7),($B129&lt;=Input!$O$8)),Input!$O$7,0))+(IF(AND(($B129&gt;Input!$O$8),($B129&lt;=Input!$O$10)),Input!$O$9,0))+(IF(AND(($B129&gt;=Input!$C$7),($B129&lt;=Input!$O$12)),Input!$O$11,0))+(IF(AND(($B129&gt;Input!$O$12),($B129&lt;=Input!$O$14)),Input!$O$13,0))+(IF(AND(($B129&gt;=Input!$C$7),($B129&lt;=Input!$O$16)),Input!$O$15,0))+(IF(AND(($B129&gt;Input!$O$16),($B129&lt;=Input!$O$18)),Input!$O$17,0))</f>
        <v>0</v>
      </c>
    </row>
    <row r="130" customFormat="false" ht="12.05" hidden="false" customHeight="false" outlineLevel="0" collapsed="false">
      <c r="A130" s="76" t="n">
        <v>126</v>
      </c>
      <c r="B130" s="68" t="n">
        <f aca="false">EOMONTH(Input!$C$7,A130)</f>
        <v>46752</v>
      </c>
      <c r="C130" s="68"/>
      <c r="D130" s="69" t="n">
        <f aca="false">(IF(AND(($B130&gt;=Input!$C$7),($B130&lt;=Input!$O$8)),Input!$O$7,0))+(IF(AND(($B130&gt;Input!$O$8),($B130&lt;=Input!$O$10)),Input!$O$9,0))+(IF(AND(($B130&gt;=Input!$C$7),($B130&lt;=Input!$O$12)),Input!$O$11,0))+(IF(AND(($B130&gt;Input!$O$12),($B130&lt;=Input!$O$14)),Input!$O$13,0))+(IF(AND(($B130&gt;=Input!$C$7),($B130&lt;=Input!$O$16)),Input!$O$15,0))+(IF(AND(($B130&gt;Input!$O$16),($B130&lt;=Input!$O$18)),Input!$O$17,0))</f>
        <v>0</v>
      </c>
    </row>
    <row r="131" customFormat="false" ht="12.05" hidden="false" customHeight="false" outlineLevel="0" collapsed="false">
      <c r="A131" s="76" t="n">
        <v>127</v>
      </c>
      <c r="B131" s="68" t="n">
        <f aca="false">EOMONTH(Input!$C$7,A131)</f>
        <v>46783</v>
      </c>
      <c r="C131" s="68"/>
      <c r="D131" s="69" t="n">
        <f aca="false">(IF(AND(($B131&gt;=Input!$C$7),($B131&lt;=Input!$O$8)),Input!$O$7,0))+(IF(AND(($B131&gt;Input!$O$8),($B131&lt;=Input!$O$10)),Input!$O$9,0))+(IF(AND(($B131&gt;=Input!$C$7),($B131&lt;=Input!$O$12)),Input!$O$11,0))+(IF(AND(($B131&gt;Input!$O$12),($B131&lt;=Input!$O$14)),Input!$O$13,0))+(IF(AND(($B131&gt;=Input!$C$7),($B131&lt;=Input!$O$16)),Input!$O$15,0))+(IF(AND(($B131&gt;Input!$O$16),($B131&lt;=Input!$O$18)),Input!$O$17,0))</f>
        <v>0</v>
      </c>
    </row>
    <row r="132" customFormat="false" ht="12.05" hidden="false" customHeight="false" outlineLevel="0" collapsed="false">
      <c r="A132" s="76" t="n">
        <v>128</v>
      </c>
      <c r="B132" s="68" t="n">
        <f aca="false">EOMONTH(Input!$C$7,A132)</f>
        <v>46812</v>
      </c>
      <c r="C132" s="68"/>
      <c r="D132" s="69" t="n">
        <f aca="false">(IF(AND(($B132&gt;=Input!$C$7),($B132&lt;=Input!$O$8)),Input!$O$7,0))+(IF(AND(($B132&gt;Input!$O$8),($B132&lt;=Input!$O$10)),Input!$O$9,0))+(IF(AND(($B132&gt;=Input!$C$7),($B132&lt;=Input!$O$12)),Input!$O$11,0))+(IF(AND(($B132&gt;Input!$O$12),($B132&lt;=Input!$O$14)),Input!$O$13,0))+(IF(AND(($B132&gt;=Input!$C$7),($B132&lt;=Input!$O$16)),Input!$O$15,0))+(IF(AND(($B132&gt;Input!$O$16),($B132&lt;=Input!$O$18)),Input!$O$17,0))</f>
        <v>0</v>
      </c>
    </row>
    <row r="133" customFormat="false" ht="12.05" hidden="false" customHeight="false" outlineLevel="0" collapsed="false">
      <c r="A133" s="76" t="n">
        <v>129</v>
      </c>
      <c r="B133" s="68" t="n">
        <f aca="false">EOMONTH(Input!$C$7,A133)</f>
        <v>46843</v>
      </c>
      <c r="C133" s="68"/>
      <c r="D133" s="69" t="n">
        <f aca="false">(IF(AND(($B133&gt;=Input!$C$7),($B133&lt;=Input!$O$8)),Input!$O$7,0))+(IF(AND(($B133&gt;Input!$O$8),($B133&lt;=Input!$O$10)),Input!$O$9,0))+(IF(AND(($B133&gt;=Input!$C$7),($B133&lt;=Input!$O$12)),Input!$O$11,0))+(IF(AND(($B133&gt;Input!$O$12),($B133&lt;=Input!$O$14)),Input!$O$13,0))+(IF(AND(($B133&gt;=Input!$C$7),($B133&lt;=Input!$O$16)),Input!$O$15,0))+(IF(AND(($B133&gt;Input!$O$16),($B133&lt;=Input!$O$18)),Input!$O$17,0))</f>
        <v>0</v>
      </c>
    </row>
    <row r="134" customFormat="false" ht="12.05" hidden="false" customHeight="false" outlineLevel="0" collapsed="false">
      <c r="A134" s="76" t="n">
        <v>130</v>
      </c>
      <c r="B134" s="68" t="n">
        <f aca="false">EOMONTH(Input!$C$7,A134)</f>
        <v>46873</v>
      </c>
      <c r="C134" s="68"/>
      <c r="D134" s="69" t="n">
        <f aca="false">(IF(AND(($B134&gt;=Input!$C$7),($B134&lt;=Input!$O$8)),Input!$O$7,0))+(IF(AND(($B134&gt;Input!$O$8),($B134&lt;=Input!$O$10)),Input!$O$9,0))+(IF(AND(($B134&gt;=Input!$C$7),($B134&lt;=Input!$O$12)),Input!$O$11,0))+(IF(AND(($B134&gt;Input!$O$12),($B134&lt;=Input!$O$14)),Input!$O$13,0))+(IF(AND(($B134&gt;=Input!$C$7),($B134&lt;=Input!$O$16)),Input!$O$15,0))+(IF(AND(($B134&gt;Input!$O$16),($B134&lt;=Input!$O$18)),Input!$O$17,0))</f>
        <v>0</v>
      </c>
    </row>
    <row r="135" customFormat="false" ht="12.05" hidden="false" customHeight="false" outlineLevel="0" collapsed="false">
      <c r="A135" s="76" t="n">
        <v>131</v>
      </c>
      <c r="B135" s="68" t="n">
        <f aca="false">EOMONTH(Input!$C$7,A135)</f>
        <v>46904</v>
      </c>
      <c r="C135" s="68"/>
      <c r="D135" s="69" t="n">
        <f aca="false">(IF(AND(($B135&gt;=Input!$C$7),($B135&lt;=Input!$O$8)),Input!$O$7,0))+(IF(AND(($B135&gt;Input!$O$8),($B135&lt;=Input!$O$10)),Input!$O$9,0))+(IF(AND(($B135&gt;=Input!$C$7),($B135&lt;=Input!$O$12)),Input!$O$11,0))+(IF(AND(($B135&gt;Input!$O$12),($B135&lt;=Input!$O$14)),Input!$O$13,0))+(IF(AND(($B135&gt;=Input!$C$7),($B135&lt;=Input!$O$16)),Input!$O$15,0))+(IF(AND(($B135&gt;Input!$O$16),($B135&lt;=Input!$O$18)),Input!$O$17,0))</f>
        <v>0</v>
      </c>
    </row>
    <row r="136" customFormat="false" ht="12.05" hidden="false" customHeight="false" outlineLevel="0" collapsed="false">
      <c r="A136" s="76" t="n">
        <v>132</v>
      </c>
      <c r="B136" s="68" t="n">
        <f aca="false">EOMONTH(Input!$C$7,A136)</f>
        <v>46934</v>
      </c>
      <c r="C136" s="68"/>
      <c r="D136" s="69" t="n">
        <f aca="false">(IF(AND(($B136&gt;=Input!$C$7),($B136&lt;=Input!$O$8)),Input!$O$7,0))+(IF(AND(($B136&gt;Input!$O$8),($B136&lt;=Input!$O$10)),Input!$O$9,0))+(IF(AND(($B136&gt;=Input!$C$7),($B136&lt;=Input!$O$12)),Input!$O$11,0))+(IF(AND(($B136&gt;Input!$O$12),($B136&lt;=Input!$O$14)),Input!$O$13,0))+(IF(AND(($B136&gt;=Input!$C$7),($B136&lt;=Input!$O$16)),Input!$O$15,0))+(IF(AND(($B136&gt;Input!$O$16),($B136&lt;=Input!$O$18)),Input!$O$17,0))</f>
        <v>0</v>
      </c>
    </row>
    <row r="137" customFormat="false" ht="12.05" hidden="false" customHeight="false" outlineLevel="0" collapsed="false">
      <c r="A137" s="76" t="n">
        <v>133</v>
      </c>
      <c r="B137" s="68" t="n">
        <f aca="false">EOMONTH(Input!$C$7,A137)</f>
        <v>46965</v>
      </c>
      <c r="C137" s="68"/>
      <c r="D137" s="69" t="n">
        <f aca="false">(IF(AND(($B137&gt;=Input!$C$7),($B137&lt;=Input!$O$8)),Input!$O$7,0))+(IF(AND(($B137&gt;Input!$O$8),($B137&lt;=Input!$O$10)),Input!$O$9,0))+(IF(AND(($B137&gt;=Input!$C$7),($B137&lt;=Input!$O$12)),Input!$O$11,0))+(IF(AND(($B137&gt;Input!$O$12),($B137&lt;=Input!$O$14)),Input!$O$13,0))+(IF(AND(($B137&gt;=Input!$C$7),($B137&lt;=Input!$O$16)),Input!$O$15,0))+(IF(AND(($B137&gt;Input!$O$16),($B137&lt;=Input!$O$18)),Input!$O$17,0))</f>
        <v>0</v>
      </c>
    </row>
    <row r="138" customFormat="false" ht="12.05" hidden="false" customHeight="false" outlineLevel="0" collapsed="false">
      <c r="A138" s="76" t="n">
        <v>134</v>
      </c>
      <c r="B138" s="68" t="n">
        <f aca="false">EOMONTH(Input!$C$7,A138)</f>
        <v>46996</v>
      </c>
      <c r="C138" s="68"/>
      <c r="D138" s="69" t="n">
        <f aca="false">(IF(AND(($B138&gt;=Input!$C$7),($B138&lt;=Input!$O$8)),Input!$O$7,0))+(IF(AND(($B138&gt;Input!$O$8),($B138&lt;=Input!$O$10)),Input!$O$9,0))+(IF(AND(($B138&gt;=Input!$C$7),($B138&lt;=Input!$O$12)),Input!$O$11,0))+(IF(AND(($B138&gt;Input!$O$12),($B138&lt;=Input!$O$14)),Input!$O$13,0))+(IF(AND(($B138&gt;=Input!$C$7),($B138&lt;=Input!$O$16)),Input!$O$15,0))+(IF(AND(($B138&gt;Input!$O$16),($B138&lt;=Input!$O$18)),Input!$O$17,0))</f>
        <v>0</v>
      </c>
    </row>
    <row r="139" customFormat="false" ht="12.05" hidden="false" customHeight="false" outlineLevel="0" collapsed="false">
      <c r="A139" s="76" t="n">
        <v>135</v>
      </c>
      <c r="B139" s="68" t="n">
        <f aca="false">EOMONTH(Input!$C$7,A139)</f>
        <v>47026</v>
      </c>
      <c r="C139" s="68"/>
      <c r="D139" s="69" t="n">
        <f aca="false">(IF(AND(($B139&gt;=Input!$C$7),($B139&lt;=Input!$O$8)),Input!$O$7,0))+(IF(AND(($B139&gt;Input!$O$8),($B139&lt;=Input!$O$10)),Input!$O$9,0))+(IF(AND(($B139&gt;=Input!$C$7),($B139&lt;=Input!$O$12)),Input!$O$11,0))+(IF(AND(($B139&gt;Input!$O$12),($B139&lt;=Input!$O$14)),Input!$O$13,0))+(IF(AND(($B139&gt;=Input!$C$7),($B139&lt;=Input!$O$16)),Input!$O$15,0))+(IF(AND(($B139&gt;Input!$O$16),($B139&lt;=Input!$O$18)),Input!$O$17,0))</f>
        <v>0</v>
      </c>
    </row>
    <row r="140" customFormat="false" ht="12.05" hidden="false" customHeight="false" outlineLevel="0" collapsed="false">
      <c r="A140" s="76" t="n">
        <v>136</v>
      </c>
      <c r="B140" s="68" t="n">
        <f aca="false">EOMONTH(Input!$C$7,A140)</f>
        <v>47057</v>
      </c>
      <c r="C140" s="68"/>
      <c r="D140" s="69" t="n">
        <f aca="false">(IF(AND(($B140&gt;=Input!$C$7),($B140&lt;=Input!$O$8)),Input!$O$7,0))+(IF(AND(($B140&gt;Input!$O$8),($B140&lt;=Input!$O$10)),Input!$O$9,0))+(IF(AND(($B140&gt;=Input!$C$7),($B140&lt;=Input!$O$12)),Input!$O$11,0))+(IF(AND(($B140&gt;Input!$O$12),($B140&lt;=Input!$O$14)),Input!$O$13,0))+(IF(AND(($B140&gt;=Input!$C$7),($B140&lt;=Input!$O$16)),Input!$O$15,0))+(IF(AND(($B140&gt;Input!$O$16),($B140&lt;=Input!$O$18)),Input!$O$17,0))</f>
        <v>0</v>
      </c>
    </row>
    <row r="141" customFormat="false" ht="12.05" hidden="false" customHeight="false" outlineLevel="0" collapsed="false">
      <c r="A141" s="76" t="n">
        <v>137</v>
      </c>
      <c r="B141" s="68" t="n">
        <f aca="false">EOMONTH(Input!$C$7,A141)</f>
        <v>47087</v>
      </c>
      <c r="C141" s="68"/>
      <c r="D141" s="69" t="n">
        <f aca="false">(IF(AND(($B141&gt;=Input!$C$7),($B141&lt;=Input!$O$8)),Input!$O$7,0))+(IF(AND(($B141&gt;Input!$O$8),($B141&lt;=Input!$O$10)),Input!$O$9,0))+(IF(AND(($B141&gt;=Input!$C$7),($B141&lt;=Input!$O$12)),Input!$O$11,0))+(IF(AND(($B141&gt;Input!$O$12),($B141&lt;=Input!$O$14)),Input!$O$13,0))+(IF(AND(($B141&gt;=Input!$C$7),($B141&lt;=Input!$O$16)),Input!$O$15,0))+(IF(AND(($B141&gt;Input!$O$16),($B141&lt;=Input!$O$18)),Input!$O$17,0))</f>
        <v>0</v>
      </c>
    </row>
    <row r="142" customFormat="false" ht="12.05" hidden="false" customHeight="false" outlineLevel="0" collapsed="false">
      <c r="A142" s="76" t="n">
        <v>138</v>
      </c>
      <c r="B142" s="68" t="n">
        <f aca="false">EOMONTH(Input!$C$7,A142)</f>
        <v>47118</v>
      </c>
      <c r="C142" s="68"/>
      <c r="D142" s="69" t="n">
        <f aca="false">(IF(AND(($B142&gt;=Input!$C$7),($B142&lt;=Input!$O$8)),Input!$O$7,0))+(IF(AND(($B142&gt;Input!$O$8),($B142&lt;=Input!$O$10)),Input!$O$9,0))+(IF(AND(($B142&gt;=Input!$C$7),($B142&lt;=Input!$O$12)),Input!$O$11,0))+(IF(AND(($B142&gt;Input!$O$12),($B142&lt;=Input!$O$14)),Input!$O$13,0))+(IF(AND(($B142&gt;=Input!$C$7),($B142&lt;=Input!$O$16)),Input!$O$15,0))+(IF(AND(($B142&gt;Input!$O$16),($B142&lt;=Input!$O$18)),Input!$O$17,0))</f>
        <v>0</v>
      </c>
    </row>
    <row r="143" customFormat="false" ht="12.05" hidden="false" customHeight="false" outlineLevel="0" collapsed="false">
      <c r="A143" s="76" t="n">
        <v>139</v>
      </c>
      <c r="B143" s="68" t="n">
        <f aca="false">EOMONTH(Input!$C$7,A143)</f>
        <v>47149</v>
      </c>
      <c r="C143" s="68"/>
      <c r="D143" s="69" t="n">
        <f aca="false">(IF(AND(($B143&gt;=Input!$C$7),($B143&lt;=Input!$O$8)),Input!$O$7,0))+(IF(AND(($B143&gt;Input!$O$8),($B143&lt;=Input!$O$10)),Input!$O$9,0))+(IF(AND(($B143&gt;=Input!$C$7),($B143&lt;=Input!$O$12)),Input!$O$11,0))+(IF(AND(($B143&gt;Input!$O$12),($B143&lt;=Input!$O$14)),Input!$O$13,0))+(IF(AND(($B143&gt;=Input!$C$7),($B143&lt;=Input!$O$16)),Input!$O$15,0))+(IF(AND(($B143&gt;Input!$O$16),($B143&lt;=Input!$O$18)),Input!$O$17,0))</f>
        <v>0</v>
      </c>
    </row>
    <row r="144" customFormat="false" ht="12.05" hidden="false" customHeight="false" outlineLevel="0" collapsed="false">
      <c r="A144" s="76" t="n">
        <v>140</v>
      </c>
      <c r="B144" s="68" t="n">
        <f aca="false">EOMONTH(Input!$C$7,A144)</f>
        <v>47177</v>
      </c>
      <c r="C144" s="68"/>
      <c r="D144" s="69" t="n">
        <f aca="false">(IF(AND(($B144&gt;=Input!$C$7),($B144&lt;=Input!$O$8)),Input!$O$7,0))+(IF(AND(($B144&gt;Input!$O$8),($B144&lt;=Input!$O$10)),Input!$O$9,0))+(IF(AND(($B144&gt;=Input!$C$7),($B144&lt;=Input!$O$12)),Input!$O$11,0))+(IF(AND(($B144&gt;Input!$O$12),($B144&lt;=Input!$O$14)),Input!$O$13,0))+(IF(AND(($B144&gt;=Input!$C$7),($B144&lt;=Input!$O$16)),Input!$O$15,0))+(IF(AND(($B144&gt;Input!$O$16),($B144&lt;=Input!$O$18)),Input!$O$17,0))</f>
        <v>0</v>
      </c>
    </row>
    <row r="145" customFormat="false" ht="12.05" hidden="false" customHeight="false" outlineLevel="0" collapsed="false">
      <c r="A145" s="76" t="n">
        <v>141</v>
      </c>
      <c r="B145" s="68" t="n">
        <f aca="false">EOMONTH(Input!$C$7,A145)</f>
        <v>47208</v>
      </c>
      <c r="C145" s="68"/>
      <c r="D145" s="69" t="n">
        <f aca="false">(IF(AND(($B145&gt;=Input!$C$7),($B145&lt;=Input!$O$8)),Input!$O$7,0))+(IF(AND(($B145&gt;Input!$O$8),($B145&lt;=Input!$O$10)),Input!$O$9,0))+(IF(AND(($B145&gt;=Input!$C$7),($B145&lt;=Input!$O$12)),Input!$O$11,0))+(IF(AND(($B145&gt;Input!$O$12),($B145&lt;=Input!$O$14)),Input!$O$13,0))+(IF(AND(($B145&gt;=Input!$C$7),($B145&lt;=Input!$O$16)),Input!$O$15,0))+(IF(AND(($B145&gt;Input!$O$16),($B145&lt;=Input!$O$18)),Input!$O$17,0))</f>
        <v>0</v>
      </c>
    </row>
    <row r="146" customFormat="false" ht="12.05" hidden="false" customHeight="false" outlineLevel="0" collapsed="false">
      <c r="A146" s="76" t="n">
        <v>142</v>
      </c>
      <c r="B146" s="68" t="n">
        <f aca="false">EOMONTH(Input!$C$7,A146)</f>
        <v>47238</v>
      </c>
      <c r="C146" s="68"/>
      <c r="D146" s="69" t="n">
        <f aca="false">(IF(AND(($B146&gt;=Input!$C$7),($B146&lt;=Input!$O$8)),Input!$O$7,0))+(IF(AND(($B146&gt;Input!$O$8),($B146&lt;=Input!$O$10)),Input!$O$9,0))+(IF(AND(($B146&gt;=Input!$C$7),($B146&lt;=Input!$O$12)),Input!$O$11,0))+(IF(AND(($B146&gt;Input!$O$12),($B146&lt;=Input!$O$14)),Input!$O$13,0))+(IF(AND(($B146&gt;=Input!$C$7),($B146&lt;=Input!$O$16)),Input!$O$15,0))+(IF(AND(($B146&gt;Input!$O$16),($B146&lt;=Input!$O$18)),Input!$O$17,0))</f>
        <v>0</v>
      </c>
    </row>
    <row r="147" customFormat="false" ht="12.05" hidden="false" customHeight="false" outlineLevel="0" collapsed="false">
      <c r="A147" s="76" t="n">
        <v>143</v>
      </c>
      <c r="B147" s="68" t="n">
        <f aca="false">EOMONTH(Input!$C$7,A147)</f>
        <v>47269</v>
      </c>
      <c r="C147" s="68"/>
      <c r="D147" s="69" t="n">
        <f aca="false">(IF(AND(($B147&gt;=Input!$C$7),($B147&lt;=Input!$O$8)),Input!$O$7,0))+(IF(AND(($B147&gt;Input!$O$8),($B147&lt;=Input!$O$10)),Input!$O$9,0))+(IF(AND(($B147&gt;=Input!$C$7),($B147&lt;=Input!$O$12)),Input!$O$11,0))+(IF(AND(($B147&gt;Input!$O$12),($B147&lt;=Input!$O$14)),Input!$O$13,0))+(IF(AND(($B147&gt;=Input!$C$7),($B147&lt;=Input!$O$16)),Input!$O$15,0))+(IF(AND(($B147&gt;Input!$O$16),($B147&lt;=Input!$O$18)),Input!$O$17,0))</f>
        <v>0</v>
      </c>
    </row>
    <row r="148" customFormat="false" ht="12.05" hidden="false" customHeight="false" outlineLevel="0" collapsed="false">
      <c r="A148" s="76" t="n">
        <v>144</v>
      </c>
      <c r="B148" s="68" t="n">
        <f aca="false">EOMONTH(Input!$C$7,A148)</f>
        <v>47299</v>
      </c>
      <c r="C148" s="68"/>
      <c r="D148" s="69" t="n">
        <f aca="false">(IF(AND(($B148&gt;=Input!$C$7),($B148&lt;=Input!$O$8)),Input!$O$7,0))+(IF(AND(($B148&gt;Input!$O$8),($B148&lt;=Input!$O$10)),Input!$O$9,0))+(IF(AND(($B148&gt;=Input!$C$7),($B148&lt;=Input!$O$12)),Input!$O$11,0))+(IF(AND(($B148&gt;Input!$O$12),($B148&lt;=Input!$O$14)),Input!$O$13,0))+(IF(AND(($B148&gt;=Input!$C$7),($B148&lt;=Input!$O$16)),Input!$O$15,0))+(IF(AND(($B148&gt;Input!$O$16),($B148&lt;=Input!$O$18)),Input!$O$17,0))</f>
        <v>0</v>
      </c>
    </row>
    <row r="149" customFormat="false" ht="12.05" hidden="false" customHeight="false" outlineLevel="0" collapsed="false">
      <c r="A149" s="76" t="n">
        <v>145</v>
      </c>
      <c r="B149" s="68" t="n">
        <f aca="false">EOMONTH(Input!$C$7,A149)</f>
        <v>47330</v>
      </c>
      <c r="C149" s="68"/>
      <c r="D149" s="69" t="n">
        <f aca="false">(IF(AND(($B149&gt;=Input!$C$7),($B149&lt;=Input!$O$8)),Input!$O$7,0))+(IF(AND(($B149&gt;Input!$O$8),($B149&lt;=Input!$O$10)),Input!$O$9,0))+(IF(AND(($B149&gt;=Input!$C$7),($B149&lt;=Input!$O$12)),Input!$O$11,0))+(IF(AND(($B149&gt;Input!$O$12),($B149&lt;=Input!$O$14)),Input!$O$13,0))+(IF(AND(($B149&gt;=Input!$C$7),($B149&lt;=Input!$O$16)),Input!$O$15,0))+(IF(AND(($B149&gt;Input!$O$16),($B149&lt;=Input!$O$18)),Input!$O$17,0))</f>
        <v>0</v>
      </c>
    </row>
    <row r="150" customFormat="false" ht="12.05" hidden="false" customHeight="false" outlineLevel="0" collapsed="false">
      <c r="A150" s="76" t="n">
        <v>146</v>
      </c>
      <c r="B150" s="68" t="n">
        <f aca="false">EOMONTH(Input!$C$7,A150)</f>
        <v>47361</v>
      </c>
      <c r="C150" s="68"/>
      <c r="D150" s="69" t="n">
        <f aca="false">(IF(AND(($B150&gt;=Input!$C$7),($B150&lt;=Input!$O$8)),Input!$O$7,0))+(IF(AND(($B150&gt;Input!$O$8),($B150&lt;=Input!$O$10)),Input!$O$9,0))+(IF(AND(($B150&gt;=Input!$C$7),($B150&lt;=Input!$O$12)),Input!$O$11,0))+(IF(AND(($B150&gt;Input!$O$12),($B150&lt;=Input!$O$14)),Input!$O$13,0))+(IF(AND(($B150&gt;=Input!$C$7),($B150&lt;=Input!$O$16)),Input!$O$15,0))+(IF(AND(($B150&gt;Input!$O$16),($B150&lt;=Input!$O$18)),Input!$O$17,0))</f>
        <v>0</v>
      </c>
    </row>
    <row r="151" customFormat="false" ht="12.05" hidden="false" customHeight="false" outlineLevel="0" collapsed="false">
      <c r="A151" s="76" t="n">
        <v>147</v>
      </c>
      <c r="B151" s="68" t="n">
        <f aca="false">EOMONTH(Input!$C$7,A151)</f>
        <v>47391</v>
      </c>
      <c r="C151" s="68"/>
      <c r="D151" s="69" t="n">
        <f aca="false">(IF(AND(($B151&gt;=Input!$C$7),($B151&lt;=Input!$O$8)),Input!$O$7,0))+(IF(AND(($B151&gt;Input!$O$8),($B151&lt;=Input!$O$10)),Input!$O$9,0))+(IF(AND(($B151&gt;=Input!$C$7),($B151&lt;=Input!$O$12)),Input!$O$11,0))+(IF(AND(($B151&gt;Input!$O$12),($B151&lt;=Input!$O$14)),Input!$O$13,0))+(IF(AND(($B151&gt;=Input!$C$7),($B151&lt;=Input!$O$16)),Input!$O$15,0))+(IF(AND(($B151&gt;Input!$O$16),($B151&lt;=Input!$O$18)),Input!$O$17,0))</f>
        <v>0</v>
      </c>
    </row>
    <row r="152" customFormat="false" ht="12.05" hidden="false" customHeight="false" outlineLevel="0" collapsed="false">
      <c r="A152" s="76" t="n">
        <v>148</v>
      </c>
      <c r="B152" s="68" t="n">
        <f aca="false">EOMONTH(Input!$C$7,A152)</f>
        <v>47422</v>
      </c>
      <c r="C152" s="68"/>
      <c r="D152" s="69" t="n">
        <f aca="false">(IF(AND(($B152&gt;=Input!$C$7),($B152&lt;=Input!$O$8)),Input!$O$7,0))+(IF(AND(($B152&gt;Input!$O$8),($B152&lt;=Input!$O$10)),Input!$O$9,0))+(IF(AND(($B152&gt;=Input!$C$7),($B152&lt;=Input!$O$12)),Input!$O$11,0))+(IF(AND(($B152&gt;Input!$O$12),($B152&lt;=Input!$O$14)),Input!$O$13,0))+(IF(AND(($B152&gt;=Input!$C$7),($B152&lt;=Input!$O$16)),Input!$O$15,0))+(IF(AND(($B152&gt;Input!$O$16),($B152&lt;=Input!$O$18)),Input!$O$17,0))</f>
        <v>0</v>
      </c>
    </row>
    <row r="153" customFormat="false" ht="12.05" hidden="false" customHeight="false" outlineLevel="0" collapsed="false">
      <c r="A153" s="76" t="n">
        <v>149</v>
      </c>
      <c r="B153" s="68" t="n">
        <f aca="false">EOMONTH(Input!$C$7,A153)</f>
        <v>47452</v>
      </c>
      <c r="C153" s="68"/>
      <c r="D153" s="69" t="n">
        <f aca="false">(IF(AND(($B153&gt;=Input!$C$7),($B153&lt;=Input!$O$8)),Input!$O$7,0))+(IF(AND(($B153&gt;Input!$O$8),($B153&lt;=Input!$O$10)),Input!$O$9,0))+(IF(AND(($B153&gt;=Input!$C$7),($B153&lt;=Input!$O$12)),Input!$O$11,0))+(IF(AND(($B153&gt;Input!$O$12),($B153&lt;=Input!$O$14)),Input!$O$13,0))+(IF(AND(($B153&gt;=Input!$C$7),($B153&lt;=Input!$O$16)),Input!$O$15,0))+(IF(AND(($B153&gt;Input!$O$16),($B153&lt;=Input!$O$18)),Input!$O$17,0))</f>
        <v>0</v>
      </c>
    </row>
    <row r="154" customFormat="false" ht="12.05" hidden="false" customHeight="false" outlineLevel="0" collapsed="false">
      <c r="A154" s="76" t="n">
        <v>150</v>
      </c>
      <c r="B154" s="68" t="n">
        <f aca="false">EOMONTH(Input!$C$7,A154)</f>
        <v>47483</v>
      </c>
      <c r="C154" s="68"/>
      <c r="D154" s="69" t="n">
        <f aca="false">(IF(AND(($B154&gt;=Input!$C$7),($B154&lt;=Input!$O$8)),Input!$O$7,0))+(IF(AND(($B154&gt;Input!$O$8),($B154&lt;=Input!$O$10)),Input!$O$9,0))+(IF(AND(($B154&gt;=Input!$C$7),($B154&lt;=Input!$O$12)),Input!$O$11,0))+(IF(AND(($B154&gt;Input!$O$12),($B154&lt;=Input!$O$14)),Input!$O$13,0))+(IF(AND(($B154&gt;=Input!$C$7),($B154&lt;=Input!$O$16)),Input!$O$15,0))+(IF(AND(($B154&gt;Input!$O$16),($B154&lt;=Input!$O$18)),Input!$O$17,0))</f>
        <v>0</v>
      </c>
    </row>
    <row r="155" customFormat="false" ht="12.05" hidden="false" customHeight="false" outlineLevel="0" collapsed="false">
      <c r="A155" s="76" t="n">
        <v>151</v>
      </c>
      <c r="B155" s="68" t="n">
        <f aca="false">EOMONTH(Input!$C$7,A155)</f>
        <v>47514</v>
      </c>
      <c r="C155" s="68"/>
      <c r="D155" s="69" t="n">
        <f aca="false">(IF(AND(($B155&gt;=Input!$C$7),($B155&lt;=Input!$O$8)),Input!$O$7,0))+(IF(AND(($B155&gt;Input!$O$8),($B155&lt;=Input!$O$10)),Input!$O$9,0))+(IF(AND(($B155&gt;=Input!$C$7),($B155&lt;=Input!$O$12)),Input!$O$11,0))+(IF(AND(($B155&gt;Input!$O$12),($B155&lt;=Input!$O$14)),Input!$O$13,0))+(IF(AND(($B155&gt;=Input!$C$7),($B155&lt;=Input!$O$16)),Input!$O$15,0))+(IF(AND(($B155&gt;Input!$O$16),($B155&lt;=Input!$O$18)),Input!$O$17,0))</f>
        <v>0</v>
      </c>
    </row>
    <row r="156" customFormat="false" ht="12.05" hidden="false" customHeight="false" outlineLevel="0" collapsed="false">
      <c r="A156" s="76" t="n">
        <v>152</v>
      </c>
      <c r="B156" s="68" t="n">
        <f aca="false">EOMONTH(Input!$C$7,A156)</f>
        <v>47542</v>
      </c>
      <c r="C156" s="68"/>
      <c r="D156" s="69" t="n">
        <f aca="false">(IF(AND(($B156&gt;=Input!$C$7),($B156&lt;=Input!$O$8)),Input!$O$7,0))+(IF(AND(($B156&gt;Input!$O$8),($B156&lt;=Input!$O$10)),Input!$O$9,0))+(IF(AND(($B156&gt;=Input!$C$7),($B156&lt;=Input!$O$12)),Input!$O$11,0))+(IF(AND(($B156&gt;Input!$O$12),($B156&lt;=Input!$O$14)),Input!$O$13,0))+(IF(AND(($B156&gt;=Input!$C$7),($B156&lt;=Input!$O$16)),Input!$O$15,0))+(IF(AND(($B156&gt;Input!$O$16),($B156&lt;=Input!$O$18)),Input!$O$17,0))</f>
        <v>0</v>
      </c>
    </row>
    <row r="157" customFormat="false" ht="12.05" hidden="false" customHeight="false" outlineLevel="0" collapsed="false">
      <c r="A157" s="76" t="n">
        <v>153</v>
      </c>
      <c r="B157" s="68" t="n">
        <f aca="false">EOMONTH(Input!$C$7,A157)</f>
        <v>47573</v>
      </c>
      <c r="C157" s="68"/>
      <c r="D157" s="69" t="n">
        <f aca="false">(IF(AND(($B157&gt;=Input!$C$7),($B157&lt;=Input!$O$8)),Input!$O$7,0))+(IF(AND(($B157&gt;Input!$O$8),($B157&lt;=Input!$O$10)),Input!$O$9,0))+(IF(AND(($B157&gt;=Input!$C$7),($B157&lt;=Input!$O$12)),Input!$O$11,0))+(IF(AND(($B157&gt;Input!$O$12),($B157&lt;=Input!$O$14)),Input!$O$13,0))+(IF(AND(($B157&gt;=Input!$C$7),($B157&lt;=Input!$O$16)),Input!$O$15,0))+(IF(AND(($B157&gt;Input!$O$16),($B157&lt;=Input!$O$18)),Input!$O$17,0))</f>
        <v>0</v>
      </c>
    </row>
    <row r="158" customFormat="false" ht="12.05" hidden="false" customHeight="false" outlineLevel="0" collapsed="false">
      <c r="A158" s="76" t="n">
        <v>154</v>
      </c>
      <c r="B158" s="68" t="n">
        <f aca="false">EOMONTH(Input!$C$7,A158)</f>
        <v>47603</v>
      </c>
      <c r="C158" s="68"/>
      <c r="D158" s="69" t="n">
        <f aca="false">(IF(AND(($B158&gt;=Input!$C$7),($B158&lt;=Input!$O$8)),Input!$O$7,0))+(IF(AND(($B158&gt;Input!$O$8),($B158&lt;=Input!$O$10)),Input!$O$9,0))+(IF(AND(($B158&gt;=Input!$C$7),($B158&lt;=Input!$O$12)),Input!$O$11,0))+(IF(AND(($B158&gt;Input!$O$12),($B158&lt;=Input!$O$14)),Input!$O$13,0))+(IF(AND(($B158&gt;=Input!$C$7),($B158&lt;=Input!$O$16)),Input!$O$15,0))+(IF(AND(($B158&gt;Input!$O$16),($B158&lt;=Input!$O$18)),Input!$O$17,0))</f>
        <v>0</v>
      </c>
    </row>
    <row r="159" customFormat="false" ht="12.05" hidden="false" customHeight="false" outlineLevel="0" collapsed="false">
      <c r="A159" s="76" t="n">
        <v>155</v>
      </c>
      <c r="B159" s="68" t="n">
        <f aca="false">EOMONTH(Input!$C$7,A159)</f>
        <v>47634</v>
      </c>
      <c r="C159" s="68"/>
      <c r="D159" s="69" t="n">
        <f aca="false">(IF(AND(($B159&gt;=Input!$C$7),($B159&lt;=Input!$O$8)),Input!$O$7,0))+(IF(AND(($B159&gt;Input!$O$8),($B159&lt;=Input!$O$10)),Input!$O$9,0))+(IF(AND(($B159&gt;=Input!$C$7),($B159&lt;=Input!$O$12)),Input!$O$11,0))+(IF(AND(($B159&gt;Input!$O$12),($B159&lt;=Input!$O$14)),Input!$O$13,0))+(IF(AND(($B159&gt;=Input!$C$7),($B159&lt;=Input!$O$16)),Input!$O$15,0))+(IF(AND(($B159&gt;Input!$O$16),($B159&lt;=Input!$O$18)),Input!$O$17,0))</f>
        <v>0</v>
      </c>
    </row>
    <row r="160" customFormat="false" ht="12.05" hidden="false" customHeight="false" outlineLevel="0" collapsed="false">
      <c r="A160" s="76" t="n">
        <v>156</v>
      </c>
      <c r="B160" s="68" t="n">
        <f aca="false">EOMONTH(Input!$C$7,A160)</f>
        <v>47664</v>
      </c>
      <c r="C160" s="68"/>
      <c r="D160" s="69" t="n">
        <f aca="false">(IF(AND(($B160&gt;=Input!$C$7),($B160&lt;=Input!$O$8)),Input!$O$7,0))+(IF(AND(($B160&gt;Input!$O$8),($B160&lt;=Input!$O$10)),Input!$O$9,0))+(IF(AND(($B160&gt;=Input!$C$7),($B160&lt;=Input!$O$12)),Input!$O$11,0))+(IF(AND(($B160&gt;Input!$O$12),($B160&lt;=Input!$O$14)),Input!$O$13,0))+(IF(AND(($B160&gt;=Input!$C$7),($B160&lt;=Input!$O$16)),Input!$O$15,0))+(IF(AND(($B160&gt;Input!$O$16),($B160&lt;=Input!$O$18)),Input!$O$17,0))</f>
        <v>0</v>
      </c>
    </row>
    <row r="161" customFormat="false" ht="12.05" hidden="false" customHeight="false" outlineLevel="0" collapsed="false">
      <c r="A161" s="76" t="n">
        <v>157</v>
      </c>
      <c r="B161" s="68" t="n">
        <f aca="false">EOMONTH(Input!$C$7,A161)</f>
        <v>47695</v>
      </c>
      <c r="C161" s="68"/>
      <c r="D161" s="69" t="n">
        <f aca="false">(IF(AND(($B161&gt;=Input!$C$7),($B161&lt;=Input!$O$8)),Input!$O$7,0))+(IF(AND(($B161&gt;Input!$O$8),($B161&lt;=Input!$O$10)),Input!$O$9,0))+(IF(AND(($B161&gt;=Input!$C$7),($B161&lt;=Input!$O$12)),Input!$O$11,0))+(IF(AND(($B161&gt;Input!$O$12),($B161&lt;=Input!$O$14)),Input!$O$13,0))+(IF(AND(($B161&gt;=Input!$C$7),($B161&lt;=Input!$O$16)),Input!$O$15,0))+(IF(AND(($B161&gt;Input!$O$16),($B161&lt;=Input!$O$18)),Input!$O$17,0))</f>
        <v>0</v>
      </c>
    </row>
    <row r="162" customFormat="false" ht="12.05" hidden="false" customHeight="false" outlineLevel="0" collapsed="false">
      <c r="A162" s="76" t="n">
        <v>158</v>
      </c>
      <c r="B162" s="68" t="n">
        <f aca="false">EOMONTH(Input!$C$7,A162)</f>
        <v>47726</v>
      </c>
      <c r="C162" s="68"/>
      <c r="D162" s="69" t="n">
        <f aca="false">(IF(AND(($B162&gt;=Input!$C$7),($B162&lt;=Input!$O$8)),Input!$O$7,0))+(IF(AND(($B162&gt;Input!$O$8),($B162&lt;=Input!$O$10)),Input!$O$9,0))+(IF(AND(($B162&gt;=Input!$C$7),($B162&lt;=Input!$O$12)),Input!$O$11,0))+(IF(AND(($B162&gt;Input!$O$12),($B162&lt;=Input!$O$14)),Input!$O$13,0))+(IF(AND(($B162&gt;=Input!$C$7),($B162&lt;=Input!$O$16)),Input!$O$15,0))+(IF(AND(($B162&gt;Input!$O$16),($B162&lt;=Input!$O$18)),Input!$O$17,0))</f>
        <v>0</v>
      </c>
    </row>
    <row r="163" customFormat="false" ht="12.05" hidden="false" customHeight="false" outlineLevel="0" collapsed="false">
      <c r="A163" s="76" t="n">
        <v>159</v>
      </c>
      <c r="B163" s="68" t="n">
        <f aca="false">EOMONTH(Input!$C$7,A163)</f>
        <v>47756</v>
      </c>
      <c r="C163" s="68"/>
      <c r="D163" s="69" t="n">
        <f aca="false">(IF(AND(($B163&gt;=Input!$C$7),($B163&lt;=Input!$O$8)),Input!$O$7,0))+(IF(AND(($B163&gt;Input!$O$8),($B163&lt;=Input!$O$10)),Input!$O$9,0))+(IF(AND(($B163&gt;=Input!$C$7),($B163&lt;=Input!$O$12)),Input!$O$11,0))+(IF(AND(($B163&gt;Input!$O$12),($B163&lt;=Input!$O$14)),Input!$O$13,0))+(IF(AND(($B163&gt;=Input!$C$7),($B163&lt;=Input!$O$16)),Input!$O$15,0))+(IF(AND(($B163&gt;Input!$O$16),($B163&lt;=Input!$O$18)),Input!$O$17,0))</f>
        <v>0</v>
      </c>
    </row>
    <row r="164" customFormat="false" ht="12.05" hidden="false" customHeight="false" outlineLevel="0" collapsed="false">
      <c r="A164" s="76" t="n">
        <v>160</v>
      </c>
      <c r="B164" s="68" t="n">
        <f aca="false">EOMONTH(Input!$C$7,A164)</f>
        <v>47787</v>
      </c>
      <c r="C164" s="68"/>
      <c r="D164" s="69" t="n">
        <f aca="false">(IF(AND(($B164&gt;=Input!$C$7),($B164&lt;=Input!$O$8)),Input!$O$7,0))+(IF(AND(($B164&gt;Input!$O$8),($B164&lt;=Input!$O$10)),Input!$O$9,0))+(IF(AND(($B164&gt;=Input!$C$7),($B164&lt;=Input!$O$12)),Input!$O$11,0))+(IF(AND(($B164&gt;Input!$O$12),($B164&lt;=Input!$O$14)),Input!$O$13,0))+(IF(AND(($B164&gt;=Input!$C$7),($B164&lt;=Input!$O$16)),Input!$O$15,0))+(IF(AND(($B164&gt;Input!$O$16),($B164&lt;=Input!$O$18)),Input!$O$17,0))</f>
        <v>0</v>
      </c>
    </row>
    <row r="165" customFormat="false" ht="12.05" hidden="false" customHeight="false" outlineLevel="0" collapsed="false">
      <c r="A165" s="76" t="n">
        <v>161</v>
      </c>
      <c r="B165" s="68" t="n">
        <f aca="false">EOMONTH(Input!$C$7,A165)</f>
        <v>47817</v>
      </c>
      <c r="C165" s="68"/>
      <c r="D165" s="69" t="n">
        <f aca="false">(IF(AND(($B165&gt;=Input!$C$7),($B165&lt;=Input!$O$8)),Input!$O$7,0))+(IF(AND(($B165&gt;Input!$O$8),($B165&lt;=Input!$O$10)),Input!$O$9,0))+(IF(AND(($B165&gt;=Input!$C$7),($B165&lt;=Input!$O$12)),Input!$O$11,0))+(IF(AND(($B165&gt;Input!$O$12),($B165&lt;=Input!$O$14)),Input!$O$13,0))+(IF(AND(($B165&gt;=Input!$C$7),($B165&lt;=Input!$O$16)),Input!$O$15,0))+(IF(AND(($B165&gt;Input!$O$16),($B165&lt;=Input!$O$18)),Input!$O$17,0))</f>
        <v>0</v>
      </c>
    </row>
    <row r="166" customFormat="false" ht="12.05" hidden="false" customHeight="false" outlineLevel="0" collapsed="false">
      <c r="A166" s="76" t="n">
        <v>162</v>
      </c>
      <c r="B166" s="68" t="n">
        <f aca="false">EOMONTH(Input!$C$7,A166)</f>
        <v>47848</v>
      </c>
      <c r="C166" s="68"/>
      <c r="D166" s="69" t="n">
        <f aca="false">(IF(AND(($B166&gt;=Input!$C$7),($B166&lt;=Input!$O$8)),Input!$O$7,0))+(IF(AND(($B166&gt;Input!$O$8),($B166&lt;=Input!$O$10)),Input!$O$9,0))+(IF(AND(($B166&gt;=Input!$C$7),($B166&lt;=Input!$O$12)),Input!$O$11,0))+(IF(AND(($B166&gt;Input!$O$12),($B166&lt;=Input!$O$14)),Input!$O$13,0))+(IF(AND(($B166&gt;=Input!$C$7),($B166&lt;=Input!$O$16)),Input!$O$15,0))+(IF(AND(($B166&gt;Input!$O$16),($B166&lt;=Input!$O$18)),Input!$O$17,0))</f>
        <v>0</v>
      </c>
    </row>
    <row r="167" customFormat="false" ht="12.05" hidden="false" customHeight="false" outlineLevel="0" collapsed="false">
      <c r="A167" s="76" t="n">
        <v>163</v>
      </c>
      <c r="B167" s="68" t="n">
        <f aca="false">EOMONTH(Input!$C$7,A167)</f>
        <v>47879</v>
      </c>
      <c r="C167" s="68"/>
      <c r="D167" s="69" t="n">
        <f aca="false">(IF(AND(($B167&gt;=Input!$C$7),($B167&lt;=Input!$O$8)),Input!$O$7,0))+(IF(AND(($B167&gt;Input!$O$8),($B167&lt;=Input!$O$10)),Input!$O$9,0))+(IF(AND(($B167&gt;=Input!$C$7),($B167&lt;=Input!$O$12)),Input!$O$11,0))+(IF(AND(($B167&gt;Input!$O$12),($B167&lt;=Input!$O$14)),Input!$O$13,0))+(IF(AND(($B167&gt;=Input!$C$7),($B167&lt;=Input!$O$16)),Input!$O$15,0))+(IF(AND(($B167&gt;Input!$O$16),($B167&lt;=Input!$O$18)),Input!$O$17,0))</f>
        <v>0</v>
      </c>
    </row>
    <row r="168" customFormat="false" ht="12.05" hidden="false" customHeight="false" outlineLevel="0" collapsed="false">
      <c r="A168" s="76" t="n">
        <v>164</v>
      </c>
      <c r="B168" s="68" t="n">
        <f aca="false">EOMONTH(Input!$C$7,A168)</f>
        <v>47907</v>
      </c>
      <c r="C168" s="68"/>
      <c r="D168" s="69" t="n">
        <f aca="false">(IF(AND(($B168&gt;=Input!$C$7),($B168&lt;=Input!$O$8)),Input!$O$7,0))+(IF(AND(($B168&gt;Input!$O$8),($B168&lt;=Input!$O$10)),Input!$O$9,0))+(IF(AND(($B168&gt;=Input!$C$7),($B168&lt;=Input!$O$12)),Input!$O$11,0))+(IF(AND(($B168&gt;Input!$O$12),($B168&lt;=Input!$O$14)),Input!$O$13,0))+(IF(AND(($B168&gt;=Input!$C$7),($B168&lt;=Input!$O$16)),Input!$O$15,0))+(IF(AND(($B168&gt;Input!$O$16),($B168&lt;=Input!$O$18)),Input!$O$17,0))</f>
        <v>0</v>
      </c>
    </row>
    <row r="169" customFormat="false" ht="12.05" hidden="false" customHeight="false" outlineLevel="0" collapsed="false">
      <c r="A169" s="76" t="n">
        <v>165</v>
      </c>
      <c r="B169" s="68" t="n">
        <f aca="false">EOMONTH(Input!$C$7,A169)</f>
        <v>47938</v>
      </c>
      <c r="C169" s="68"/>
      <c r="D169" s="69" t="n">
        <f aca="false">(IF(AND(($B169&gt;=Input!$C$7),($B169&lt;=Input!$O$8)),Input!$O$7,0))+(IF(AND(($B169&gt;Input!$O$8),($B169&lt;=Input!$O$10)),Input!$O$9,0))+(IF(AND(($B169&gt;=Input!$C$7),($B169&lt;=Input!$O$12)),Input!$O$11,0))+(IF(AND(($B169&gt;Input!$O$12),($B169&lt;=Input!$O$14)),Input!$O$13,0))+(IF(AND(($B169&gt;=Input!$C$7),($B169&lt;=Input!$O$16)),Input!$O$15,0))+(IF(AND(($B169&gt;Input!$O$16),($B169&lt;=Input!$O$18)),Input!$O$17,0))</f>
        <v>0</v>
      </c>
    </row>
    <row r="170" customFormat="false" ht="12.05" hidden="false" customHeight="false" outlineLevel="0" collapsed="false">
      <c r="A170" s="76" t="n">
        <v>166</v>
      </c>
      <c r="B170" s="68" t="n">
        <f aca="false">EOMONTH(Input!$C$7,A170)</f>
        <v>47968</v>
      </c>
      <c r="C170" s="68"/>
      <c r="D170" s="69" t="n">
        <f aca="false">(IF(AND(($B170&gt;=Input!$C$7),($B170&lt;=Input!$O$8)),Input!$O$7,0))+(IF(AND(($B170&gt;Input!$O$8),($B170&lt;=Input!$O$10)),Input!$O$9,0))+(IF(AND(($B170&gt;=Input!$C$7),($B170&lt;=Input!$O$12)),Input!$O$11,0))+(IF(AND(($B170&gt;Input!$O$12),($B170&lt;=Input!$O$14)),Input!$O$13,0))+(IF(AND(($B170&gt;=Input!$C$7),($B170&lt;=Input!$O$16)),Input!$O$15,0))+(IF(AND(($B170&gt;Input!$O$16),($B170&lt;=Input!$O$18)),Input!$O$17,0))</f>
        <v>0</v>
      </c>
    </row>
    <row r="171" customFormat="false" ht="12.05" hidden="false" customHeight="false" outlineLevel="0" collapsed="false">
      <c r="A171" s="76" t="n">
        <v>167</v>
      </c>
      <c r="B171" s="68" t="n">
        <f aca="false">EOMONTH(Input!$C$7,A171)</f>
        <v>47999</v>
      </c>
      <c r="C171" s="68"/>
      <c r="D171" s="69" t="n">
        <f aca="false">(IF(AND(($B171&gt;=Input!$C$7),($B171&lt;=Input!$O$8)),Input!$O$7,0))+(IF(AND(($B171&gt;Input!$O$8),($B171&lt;=Input!$O$10)),Input!$O$9,0))+(IF(AND(($B171&gt;=Input!$C$7),($B171&lt;=Input!$O$12)),Input!$O$11,0))+(IF(AND(($B171&gt;Input!$O$12),($B171&lt;=Input!$O$14)),Input!$O$13,0))+(IF(AND(($B171&gt;=Input!$C$7),($B171&lt;=Input!$O$16)),Input!$O$15,0))+(IF(AND(($B171&gt;Input!$O$16),($B171&lt;=Input!$O$18)),Input!$O$17,0))</f>
        <v>0</v>
      </c>
    </row>
    <row r="172" customFormat="false" ht="12.05" hidden="false" customHeight="false" outlineLevel="0" collapsed="false">
      <c r="A172" s="76" t="n">
        <v>168</v>
      </c>
      <c r="B172" s="68" t="n">
        <f aca="false">EOMONTH(Input!$C$7,A172)</f>
        <v>48029</v>
      </c>
      <c r="C172" s="68"/>
      <c r="D172" s="69" t="n">
        <f aca="false">(IF(AND(($B172&gt;=Input!$C$7),($B172&lt;=Input!$O$8)),Input!$O$7,0))+(IF(AND(($B172&gt;Input!$O$8),($B172&lt;=Input!$O$10)),Input!$O$9,0))+(IF(AND(($B172&gt;=Input!$C$7),($B172&lt;=Input!$O$12)),Input!$O$11,0))+(IF(AND(($B172&gt;Input!$O$12),($B172&lt;=Input!$O$14)),Input!$O$13,0))+(IF(AND(($B172&gt;=Input!$C$7),($B172&lt;=Input!$O$16)),Input!$O$15,0))+(IF(AND(($B172&gt;Input!$O$16),($B172&lt;=Input!$O$18)),Input!$O$17,0))</f>
        <v>0</v>
      </c>
    </row>
    <row r="173" customFormat="false" ht="12.05" hidden="false" customHeight="false" outlineLevel="0" collapsed="false">
      <c r="A173" s="76" t="n">
        <v>169</v>
      </c>
      <c r="B173" s="68" t="n">
        <f aca="false">EOMONTH(Input!$C$7,A173)</f>
        <v>48060</v>
      </c>
      <c r="C173" s="68"/>
      <c r="D173" s="69" t="n">
        <f aca="false">(IF(AND(($B173&gt;=Input!$C$7),($B173&lt;=Input!$O$8)),Input!$O$7,0))+(IF(AND(($B173&gt;Input!$O$8),($B173&lt;=Input!$O$10)),Input!$O$9,0))+(IF(AND(($B173&gt;=Input!$C$7),($B173&lt;=Input!$O$12)),Input!$O$11,0))+(IF(AND(($B173&gt;Input!$O$12),($B173&lt;=Input!$O$14)),Input!$O$13,0))+(IF(AND(($B173&gt;=Input!$C$7),($B173&lt;=Input!$O$16)),Input!$O$15,0))+(IF(AND(($B173&gt;Input!$O$16),($B173&lt;=Input!$O$18)),Input!$O$17,0))</f>
        <v>0</v>
      </c>
    </row>
    <row r="174" customFormat="false" ht="12.05" hidden="false" customHeight="false" outlineLevel="0" collapsed="false">
      <c r="A174" s="76" t="n">
        <v>170</v>
      </c>
      <c r="B174" s="68" t="n">
        <f aca="false">EOMONTH(Input!$C$7,A174)</f>
        <v>48091</v>
      </c>
      <c r="C174" s="68"/>
      <c r="D174" s="69" t="n">
        <f aca="false">(IF(AND(($B174&gt;=Input!$C$7),($B174&lt;=Input!$O$8)),Input!$O$7,0))+(IF(AND(($B174&gt;Input!$O$8),($B174&lt;=Input!$O$10)),Input!$O$9,0))+(IF(AND(($B174&gt;=Input!$C$7),($B174&lt;=Input!$O$12)),Input!$O$11,0))+(IF(AND(($B174&gt;Input!$O$12),($B174&lt;=Input!$O$14)),Input!$O$13,0))+(IF(AND(($B174&gt;=Input!$C$7),($B174&lt;=Input!$O$16)),Input!$O$15,0))+(IF(AND(($B174&gt;Input!$O$16),($B174&lt;=Input!$O$18)),Input!$O$17,0))</f>
        <v>0</v>
      </c>
    </row>
    <row r="175" customFormat="false" ht="12.05" hidden="false" customHeight="false" outlineLevel="0" collapsed="false">
      <c r="A175" s="76" t="n">
        <v>171</v>
      </c>
      <c r="B175" s="68" t="n">
        <f aca="false">EOMONTH(Input!$C$7,A175)</f>
        <v>48121</v>
      </c>
      <c r="C175" s="68"/>
      <c r="D175" s="69" t="n">
        <f aca="false">(IF(AND(($B175&gt;=Input!$C$7),($B175&lt;=Input!$O$8)),Input!$O$7,0))+(IF(AND(($B175&gt;Input!$O$8),($B175&lt;=Input!$O$10)),Input!$O$9,0))+(IF(AND(($B175&gt;=Input!$C$7),($B175&lt;=Input!$O$12)),Input!$O$11,0))+(IF(AND(($B175&gt;Input!$O$12),($B175&lt;=Input!$O$14)),Input!$O$13,0))+(IF(AND(($B175&gt;=Input!$C$7),($B175&lt;=Input!$O$16)),Input!$O$15,0))+(IF(AND(($B175&gt;Input!$O$16),($B175&lt;=Input!$O$18)),Input!$O$17,0))</f>
        <v>0</v>
      </c>
    </row>
    <row r="176" customFormat="false" ht="12.05" hidden="false" customHeight="false" outlineLevel="0" collapsed="false">
      <c r="A176" s="76" t="n">
        <v>172</v>
      </c>
      <c r="B176" s="68" t="n">
        <f aca="false">EOMONTH(Input!$C$7,A176)</f>
        <v>48152</v>
      </c>
      <c r="C176" s="68"/>
      <c r="D176" s="69" t="n">
        <f aca="false">(IF(AND(($B176&gt;=Input!$C$7),($B176&lt;=Input!$O$8)),Input!$O$7,0))+(IF(AND(($B176&gt;Input!$O$8),($B176&lt;=Input!$O$10)),Input!$O$9,0))+(IF(AND(($B176&gt;=Input!$C$7),($B176&lt;=Input!$O$12)),Input!$O$11,0))+(IF(AND(($B176&gt;Input!$O$12),($B176&lt;=Input!$O$14)),Input!$O$13,0))+(IF(AND(($B176&gt;=Input!$C$7),($B176&lt;=Input!$O$16)),Input!$O$15,0))+(IF(AND(($B176&gt;Input!$O$16),($B176&lt;=Input!$O$18)),Input!$O$17,0))</f>
        <v>0</v>
      </c>
    </row>
    <row r="177" customFormat="false" ht="12.05" hidden="false" customHeight="false" outlineLevel="0" collapsed="false">
      <c r="A177" s="76" t="n">
        <v>173</v>
      </c>
      <c r="B177" s="68" t="n">
        <f aca="false">EOMONTH(Input!$C$7,A177)</f>
        <v>48182</v>
      </c>
      <c r="C177" s="68"/>
      <c r="D177" s="69" t="n">
        <f aca="false">(IF(AND(($B177&gt;=Input!$C$7),($B177&lt;=Input!$O$8)),Input!$O$7,0))+(IF(AND(($B177&gt;Input!$O$8),($B177&lt;=Input!$O$10)),Input!$O$9,0))+(IF(AND(($B177&gt;=Input!$C$7),($B177&lt;=Input!$O$12)),Input!$O$11,0))+(IF(AND(($B177&gt;Input!$O$12),($B177&lt;=Input!$O$14)),Input!$O$13,0))+(IF(AND(($B177&gt;=Input!$C$7),($B177&lt;=Input!$O$16)),Input!$O$15,0))+(IF(AND(($B177&gt;Input!$O$16),($B177&lt;=Input!$O$18)),Input!$O$17,0))</f>
        <v>0</v>
      </c>
    </row>
    <row r="178" customFormat="false" ht="12.05" hidden="false" customHeight="false" outlineLevel="0" collapsed="false">
      <c r="A178" s="76" t="n">
        <v>174</v>
      </c>
      <c r="B178" s="68" t="n">
        <f aca="false">EOMONTH(Input!$C$7,A178)</f>
        <v>48213</v>
      </c>
      <c r="C178" s="68"/>
      <c r="D178" s="69" t="n">
        <f aca="false">(IF(AND(($B178&gt;=Input!$C$7),($B178&lt;=Input!$O$8)),Input!$O$7,0))+(IF(AND(($B178&gt;Input!$O$8),($B178&lt;=Input!$O$10)),Input!$O$9,0))+(IF(AND(($B178&gt;=Input!$C$7),($B178&lt;=Input!$O$12)),Input!$O$11,0))+(IF(AND(($B178&gt;Input!$O$12),($B178&lt;=Input!$O$14)),Input!$O$13,0))+(IF(AND(($B178&gt;=Input!$C$7),($B178&lt;=Input!$O$16)),Input!$O$15,0))+(IF(AND(($B178&gt;Input!$O$16),($B178&lt;=Input!$O$18)),Input!$O$17,0))</f>
        <v>0</v>
      </c>
    </row>
    <row r="179" customFormat="false" ht="12.05" hidden="false" customHeight="false" outlineLevel="0" collapsed="false">
      <c r="A179" s="76" t="n">
        <v>175</v>
      </c>
      <c r="B179" s="68" t="n">
        <f aca="false">EOMONTH(Input!$C$7,A179)</f>
        <v>48244</v>
      </c>
      <c r="C179" s="68"/>
      <c r="D179" s="69" t="n">
        <f aca="false">(IF(AND(($B179&gt;=Input!$C$7),($B179&lt;=Input!$O$8)),Input!$O$7,0))+(IF(AND(($B179&gt;Input!$O$8),($B179&lt;=Input!$O$10)),Input!$O$9,0))+(IF(AND(($B179&gt;=Input!$C$7),($B179&lt;=Input!$O$12)),Input!$O$11,0))+(IF(AND(($B179&gt;Input!$O$12),($B179&lt;=Input!$O$14)),Input!$O$13,0))+(IF(AND(($B179&gt;=Input!$C$7),($B179&lt;=Input!$O$16)),Input!$O$15,0))+(IF(AND(($B179&gt;Input!$O$16),($B179&lt;=Input!$O$18)),Input!$O$17,0))</f>
        <v>0</v>
      </c>
    </row>
    <row r="180" customFormat="false" ht="12.05" hidden="false" customHeight="false" outlineLevel="0" collapsed="false">
      <c r="A180" s="76" t="n">
        <v>176</v>
      </c>
      <c r="B180" s="68" t="n">
        <f aca="false">EOMONTH(Input!$C$7,A180)</f>
        <v>48273</v>
      </c>
      <c r="C180" s="68"/>
      <c r="D180" s="69" t="n">
        <f aca="false">(IF(AND(($B180&gt;=Input!$C$7),($B180&lt;=Input!$O$8)),Input!$O$7,0))+(IF(AND(($B180&gt;Input!$O$8),($B180&lt;=Input!$O$10)),Input!$O$9,0))+(IF(AND(($B180&gt;=Input!$C$7),($B180&lt;=Input!$O$12)),Input!$O$11,0))+(IF(AND(($B180&gt;Input!$O$12),($B180&lt;=Input!$O$14)),Input!$O$13,0))+(IF(AND(($B180&gt;=Input!$C$7),($B180&lt;=Input!$O$16)),Input!$O$15,0))+(IF(AND(($B180&gt;Input!$O$16),($B180&lt;=Input!$O$18)),Input!$O$17,0))</f>
        <v>0</v>
      </c>
    </row>
    <row r="181" customFormat="false" ht="12.05" hidden="false" customHeight="false" outlineLevel="0" collapsed="false">
      <c r="A181" s="76" t="n">
        <v>177</v>
      </c>
      <c r="B181" s="68" t="n">
        <f aca="false">EOMONTH(Input!$C$7,A181)</f>
        <v>48304</v>
      </c>
      <c r="C181" s="68"/>
      <c r="D181" s="69" t="n">
        <f aca="false">(IF(AND(($B181&gt;=Input!$C$7),($B181&lt;=Input!$O$8)),Input!$O$7,0))+(IF(AND(($B181&gt;Input!$O$8),($B181&lt;=Input!$O$10)),Input!$O$9,0))+(IF(AND(($B181&gt;=Input!$C$7),($B181&lt;=Input!$O$12)),Input!$O$11,0))+(IF(AND(($B181&gt;Input!$O$12),($B181&lt;=Input!$O$14)),Input!$O$13,0))+(IF(AND(($B181&gt;=Input!$C$7),($B181&lt;=Input!$O$16)),Input!$O$15,0))+(IF(AND(($B181&gt;Input!$O$16),($B181&lt;=Input!$O$18)),Input!$O$17,0))</f>
        <v>0</v>
      </c>
    </row>
    <row r="182" customFormat="false" ht="12.05" hidden="false" customHeight="false" outlineLevel="0" collapsed="false">
      <c r="A182" s="76" t="n">
        <v>178</v>
      </c>
      <c r="B182" s="68" t="n">
        <f aca="false">EOMONTH(Input!$C$7,A182)</f>
        <v>48334</v>
      </c>
      <c r="C182" s="68"/>
      <c r="D182" s="69" t="n">
        <f aca="false">(IF(AND(($B182&gt;=Input!$C$7),($B182&lt;=Input!$O$8)),Input!$O$7,0))+(IF(AND(($B182&gt;Input!$O$8),($B182&lt;=Input!$O$10)),Input!$O$9,0))+(IF(AND(($B182&gt;=Input!$C$7),($B182&lt;=Input!$O$12)),Input!$O$11,0))+(IF(AND(($B182&gt;Input!$O$12),($B182&lt;=Input!$O$14)),Input!$O$13,0))+(IF(AND(($B182&gt;=Input!$C$7),($B182&lt;=Input!$O$16)),Input!$O$15,0))+(IF(AND(($B182&gt;Input!$O$16),($B182&lt;=Input!$O$18)),Input!$O$17,0))</f>
        <v>0</v>
      </c>
    </row>
    <row r="183" customFormat="false" ht="12.05" hidden="false" customHeight="false" outlineLevel="0" collapsed="false">
      <c r="A183" s="76" t="n">
        <v>179</v>
      </c>
      <c r="B183" s="68" t="n">
        <f aca="false">EOMONTH(Input!$C$7,A183)</f>
        <v>48365</v>
      </c>
      <c r="C183" s="68"/>
      <c r="D183" s="69" t="n">
        <f aca="false">(IF(AND(($B183&gt;=Input!$C$7),($B183&lt;=Input!$O$8)),Input!$O$7,0))+(IF(AND(($B183&gt;Input!$O$8),($B183&lt;=Input!$O$10)),Input!$O$9,0))+(IF(AND(($B183&gt;=Input!$C$7),($B183&lt;=Input!$O$12)),Input!$O$11,0))+(IF(AND(($B183&gt;Input!$O$12),($B183&lt;=Input!$O$14)),Input!$O$13,0))+(IF(AND(($B183&gt;=Input!$C$7),($B183&lt;=Input!$O$16)),Input!$O$15,0))+(IF(AND(($B183&gt;Input!$O$16),($B183&lt;=Input!$O$18)),Input!$O$17,0))</f>
        <v>0</v>
      </c>
    </row>
    <row r="184" customFormat="false" ht="12.05" hidden="false" customHeight="false" outlineLevel="0" collapsed="false">
      <c r="A184" s="76" t="n">
        <v>180</v>
      </c>
      <c r="B184" s="68" t="n">
        <f aca="false">EOMONTH(Input!$C$7,A184)</f>
        <v>48395</v>
      </c>
      <c r="C184" s="68"/>
      <c r="D184" s="69" t="n">
        <f aca="false">(IF(AND(($B184&gt;=Input!$C$7),($B184&lt;=Input!$O$8)),Input!$O$7,0))+(IF(AND(($B184&gt;Input!$O$8),($B184&lt;=Input!$O$10)),Input!$O$9,0))+(IF(AND(($B184&gt;=Input!$C$7),($B184&lt;=Input!$O$12)),Input!$O$11,0))+(IF(AND(($B184&gt;Input!$O$12),($B184&lt;=Input!$O$14)),Input!$O$13,0))+(IF(AND(($B184&gt;=Input!$C$7),($B184&lt;=Input!$O$16)),Input!$O$15,0))+(IF(AND(($B184&gt;Input!$O$16),($B184&lt;=Input!$O$18)),Input!$O$17,0))</f>
        <v>0</v>
      </c>
    </row>
    <row r="185" customFormat="false" ht="12.05" hidden="false" customHeight="false" outlineLevel="0" collapsed="false">
      <c r="A185" s="76" t="n">
        <v>181</v>
      </c>
      <c r="B185" s="68" t="n">
        <f aca="false">EOMONTH(Input!$C$7,A185)</f>
        <v>48426</v>
      </c>
      <c r="C185" s="68"/>
      <c r="D185" s="69" t="n">
        <f aca="false">(IF(AND(($B185&gt;=Input!$C$7),($B185&lt;=Input!$O$8)),Input!$O$7,0))+(IF(AND(($B185&gt;Input!$O$8),($B185&lt;=Input!$O$10)),Input!$O$9,0))+(IF(AND(($B185&gt;=Input!$C$7),($B185&lt;=Input!$O$12)),Input!$O$11,0))+(IF(AND(($B185&gt;Input!$O$12),($B185&lt;=Input!$O$14)),Input!$O$13,0))+(IF(AND(($B185&gt;=Input!$C$7),($B185&lt;=Input!$O$16)),Input!$O$15,0))+(IF(AND(($B185&gt;Input!$O$16),($B185&lt;=Input!$O$18)),Input!$O$17,0))</f>
        <v>0</v>
      </c>
    </row>
    <row r="186" customFormat="false" ht="12.05" hidden="false" customHeight="false" outlineLevel="0" collapsed="false">
      <c r="A186" s="76" t="n">
        <v>182</v>
      </c>
      <c r="B186" s="68" t="n">
        <f aca="false">EOMONTH(Input!$C$7,A186)</f>
        <v>48457</v>
      </c>
      <c r="C186" s="68"/>
      <c r="D186" s="69" t="n">
        <f aca="false">(IF(AND(($B186&gt;=Input!$C$7),($B186&lt;=Input!$O$8)),Input!$O$7,0))+(IF(AND(($B186&gt;Input!$O$8),($B186&lt;=Input!$O$10)),Input!$O$9,0))+(IF(AND(($B186&gt;=Input!$C$7),($B186&lt;=Input!$O$12)),Input!$O$11,0))+(IF(AND(($B186&gt;Input!$O$12),($B186&lt;=Input!$O$14)),Input!$O$13,0))+(IF(AND(($B186&gt;=Input!$C$7),($B186&lt;=Input!$O$16)),Input!$O$15,0))+(IF(AND(($B186&gt;Input!$O$16),($B186&lt;=Input!$O$18)),Input!$O$17,0))</f>
        <v>0</v>
      </c>
    </row>
    <row r="187" customFormat="false" ht="12.05" hidden="false" customHeight="false" outlineLevel="0" collapsed="false">
      <c r="A187" s="76" t="n">
        <v>183</v>
      </c>
      <c r="B187" s="68" t="n">
        <f aca="false">EOMONTH(Input!$C$7,A187)</f>
        <v>48487</v>
      </c>
      <c r="C187" s="68"/>
      <c r="D187" s="69" t="n">
        <f aca="false">(IF(AND(($B187&gt;=Input!$C$7),($B187&lt;=Input!$O$8)),Input!$O$7,0))+(IF(AND(($B187&gt;Input!$O$8),($B187&lt;=Input!$O$10)),Input!$O$9,0))+(IF(AND(($B187&gt;=Input!$C$7),($B187&lt;=Input!$O$12)),Input!$O$11,0))+(IF(AND(($B187&gt;Input!$O$12),($B187&lt;=Input!$O$14)),Input!$O$13,0))+(IF(AND(($B187&gt;=Input!$C$7),($B187&lt;=Input!$O$16)),Input!$O$15,0))+(IF(AND(($B187&gt;Input!$O$16),($B187&lt;=Input!$O$18)),Input!$O$17,0))</f>
        <v>0</v>
      </c>
    </row>
    <row r="188" customFormat="false" ht="12.05" hidden="false" customHeight="false" outlineLevel="0" collapsed="false">
      <c r="A188" s="76" t="n">
        <v>184</v>
      </c>
      <c r="B188" s="68" t="n">
        <f aca="false">EOMONTH(Input!$C$7,A188)</f>
        <v>48518</v>
      </c>
      <c r="C188" s="68"/>
      <c r="D188" s="69" t="n">
        <f aca="false">(IF(AND(($B188&gt;=Input!$C$7),($B188&lt;=Input!$O$8)),Input!$O$7,0))+(IF(AND(($B188&gt;Input!$O$8),($B188&lt;=Input!$O$10)),Input!$O$9,0))+(IF(AND(($B188&gt;=Input!$C$7),($B188&lt;=Input!$O$12)),Input!$O$11,0))+(IF(AND(($B188&gt;Input!$O$12),($B188&lt;=Input!$O$14)),Input!$O$13,0))+(IF(AND(($B188&gt;=Input!$C$7),($B188&lt;=Input!$O$16)),Input!$O$15,0))+(IF(AND(($B188&gt;Input!$O$16),($B188&lt;=Input!$O$18)),Input!$O$17,0))</f>
        <v>0</v>
      </c>
    </row>
    <row r="189" customFormat="false" ht="12.05" hidden="false" customHeight="false" outlineLevel="0" collapsed="false">
      <c r="A189" s="76" t="n">
        <v>185</v>
      </c>
      <c r="B189" s="68" t="n">
        <f aca="false">EOMONTH(Input!$C$7,A189)</f>
        <v>48548</v>
      </c>
      <c r="C189" s="68"/>
      <c r="D189" s="69" t="n">
        <f aca="false">(IF(AND(($B189&gt;=Input!$C$7),($B189&lt;=Input!$O$8)),Input!$O$7,0))+(IF(AND(($B189&gt;Input!$O$8),($B189&lt;=Input!$O$10)),Input!$O$9,0))+(IF(AND(($B189&gt;=Input!$C$7),($B189&lt;=Input!$O$12)),Input!$O$11,0))+(IF(AND(($B189&gt;Input!$O$12),($B189&lt;=Input!$O$14)),Input!$O$13,0))+(IF(AND(($B189&gt;=Input!$C$7),($B189&lt;=Input!$O$16)),Input!$O$15,0))+(IF(AND(($B189&gt;Input!$O$16),($B189&lt;=Input!$O$18)),Input!$O$17,0))</f>
        <v>0</v>
      </c>
    </row>
    <row r="190" customFormat="false" ht="12.05" hidden="false" customHeight="false" outlineLevel="0" collapsed="false">
      <c r="A190" s="76" t="n">
        <v>186</v>
      </c>
      <c r="B190" s="68" t="n">
        <f aca="false">EOMONTH(Input!$C$7,A190)</f>
        <v>48579</v>
      </c>
      <c r="C190" s="68"/>
      <c r="D190" s="69" t="n">
        <f aca="false">(IF(AND(($B190&gt;=Input!$C$7),($B190&lt;=Input!$O$8)),Input!$O$7,0))+(IF(AND(($B190&gt;Input!$O$8),($B190&lt;=Input!$O$10)),Input!$O$9,0))+(IF(AND(($B190&gt;=Input!$C$7),($B190&lt;=Input!$O$12)),Input!$O$11,0))+(IF(AND(($B190&gt;Input!$O$12),($B190&lt;=Input!$O$14)),Input!$O$13,0))+(IF(AND(($B190&gt;=Input!$C$7),($B190&lt;=Input!$O$16)),Input!$O$15,0))+(IF(AND(($B190&gt;Input!$O$16),($B190&lt;=Input!$O$18)),Input!$O$17,0))</f>
        <v>0</v>
      </c>
    </row>
    <row r="191" customFormat="false" ht="12.05" hidden="false" customHeight="false" outlineLevel="0" collapsed="false">
      <c r="A191" s="76" t="n">
        <v>187</v>
      </c>
      <c r="B191" s="68" t="n">
        <f aca="false">EOMONTH(Input!$C$7,A191)</f>
        <v>48610</v>
      </c>
      <c r="C191" s="68"/>
      <c r="D191" s="69" t="n">
        <f aca="false">(IF(AND(($B191&gt;=Input!$C$7),($B191&lt;=Input!$O$8)),Input!$O$7,0))+(IF(AND(($B191&gt;Input!$O$8),($B191&lt;=Input!$O$10)),Input!$O$9,0))+(IF(AND(($B191&gt;=Input!$C$7),($B191&lt;=Input!$O$12)),Input!$O$11,0))+(IF(AND(($B191&gt;Input!$O$12),($B191&lt;=Input!$O$14)),Input!$O$13,0))+(IF(AND(($B191&gt;=Input!$C$7),($B191&lt;=Input!$O$16)),Input!$O$15,0))+(IF(AND(($B191&gt;Input!$O$16),($B191&lt;=Input!$O$18)),Input!$O$17,0))</f>
        <v>0</v>
      </c>
    </row>
    <row r="192" customFormat="false" ht="12.05" hidden="false" customHeight="false" outlineLevel="0" collapsed="false">
      <c r="A192" s="76" t="n">
        <v>188</v>
      </c>
      <c r="B192" s="68" t="n">
        <f aca="false">EOMONTH(Input!$C$7,A192)</f>
        <v>48638</v>
      </c>
      <c r="C192" s="68"/>
      <c r="D192" s="69" t="n">
        <f aca="false">(IF(AND(($B192&gt;=Input!$C$7),($B192&lt;=Input!$O$8)),Input!$O$7,0))+(IF(AND(($B192&gt;Input!$O$8),($B192&lt;=Input!$O$10)),Input!$O$9,0))+(IF(AND(($B192&gt;=Input!$C$7),($B192&lt;=Input!$O$12)),Input!$O$11,0))+(IF(AND(($B192&gt;Input!$O$12),($B192&lt;=Input!$O$14)),Input!$O$13,0))+(IF(AND(($B192&gt;=Input!$C$7),($B192&lt;=Input!$O$16)),Input!$O$15,0))+(IF(AND(($B192&gt;Input!$O$16),($B192&lt;=Input!$O$18)),Input!$O$17,0))</f>
        <v>0</v>
      </c>
    </row>
    <row r="193" customFormat="false" ht="12.05" hidden="false" customHeight="false" outlineLevel="0" collapsed="false">
      <c r="A193" s="76" t="n">
        <v>189</v>
      </c>
      <c r="B193" s="68" t="n">
        <f aca="false">EOMONTH(Input!$C$7,A193)</f>
        <v>48669</v>
      </c>
      <c r="C193" s="68"/>
      <c r="D193" s="69" t="n">
        <f aca="false">(IF(AND(($B193&gt;=Input!$C$7),($B193&lt;=Input!$O$8)),Input!$O$7,0))+(IF(AND(($B193&gt;Input!$O$8),($B193&lt;=Input!$O$10)),Input!$O$9,0))+(IF(AND(($B193&gt;=Input!$C$7),($B193&lt;=Input!$O$12)),Input!$O$11,0))+(IF(AND(($B193&gt;Input!$O$12),($B193&lt;=Input!$O$14)),Input!$O$13,0))+(IF(AND(($B193&gt;=Input!$C$7),($B193&lt;=Input!$O$16)),Input!$O$15,0))+(IF(AND(($B193&gt;Input!$O$16),($B193&lt;=Input!$O$18)),Input!$O$17,0))</f>
        <v>0</v>
      </c>
    </row>
    <row r="194" customFormat="false" ht="12.05" hidden="false" customHeight="false" outlineLevel="0" collapsed="false">
      <c r="A194" s="76" t="n">
        <v>190</v>
      </c>
      <c r="B194" s="68" t="n">
        <f aca="false">EOMONTH(Input!$C$7,A194)</f>
        <v>48699</v>
      </c>
      <c r="C194" s="68"/>
      <c r="D194" s="69" t="n">
        <f aca="false">(IF(AND(($B194&gt;=Input!$C$7),($B194&lt;=Input!$O$8)),Input!$O$7,0))+(IF(AND(($B194&gt;Input!$O$8),($B194&lt;=Input!$O$10)),Input!$O$9,0))+(IF(AND(($B194&gt;=Input!$C$7),($B194&lt;=Input!$O$12)),Input!$O$11,0))+(IF(AND(($B194&gt;Input!$O$12),($B194&lt;=Input!$O$14)),Input!$O$13,0))+(IF(AND(($B194&gt;=Input!$C$7),($B194&lt;=Input!$O$16)),Input!$O$15,0))+(IF(AND(($B194&gt;Input!$O$16),($B194&lt;=Input!$O$18)),Input!$O$17,0))</f>
        <v>0</v>
      </c>
    </row>
    <row r="195" customFormat="false" ht="12.05" hidden="false" customHeight="false" outlineLevel="0" collapsed="false">
      <c r="A195" s="76" t="n">
        <v>191</v>
      </c>
      <c r="B195" s="68" t="n">
        <f aca="false">EOMONTH(Input!$C$7,A195)</f>
        <v>48730</v>
      </c>
      <c r="C195" s="68"/>
      <c r="D195" s="69" t="n">
        <f aca="false">(IF(AND(($B195&gt;=Input!$C$7),($B195&lt;=Input!$O$8)),Input!$O$7,0))+(IF(AND(($B195&gt;Input!$O$8),($B195&lt;=Input!$O$10)),Input!$O$9,0))+(IF(AND(($B195&gt;=Input!$C$7),($B195&lt;=Input!$O$12)),Input!$O$11,0))+(IF(AND(($B195&gt;Input!$O$12),($B195&lt;=Input!$O$14)),Input!$O$13,0))+(IF(AND(($B195&gt;=Input!$C$7),($B195&lt;=Input!$O$16)),Input!$O$15,0))+(IF(AND(($B195&gt;Input!$O$16),($B195&lt;=Input!$O$18)),Input!$O$17,0))</f>
        <v>0</v>
      </c>
    </row>
    <row r="196" customFormat="false" ht="12.05" hidden="false" customHeight="false" outlineLevel="0" collapsed="false">
      <c r="A196" s="76" t="n">
        <v>192</v>
      </c>
      <c r="B196" s="68" t="n">
        <f aca="false">EOMONTH(Input!$C$7,A196)</f>
        <v>48760</v>
      </c>
      <c r="C196" s="68"/>
      <c r="D196" s="69" t="n">
        <f aca="false">(IF(AND(($B196&gt;=Input!$C$7),($B196&lt;=Input!$O$8)),Input!$O$7,0))+(IF(AND(($B196&gt;Input!$O$8),($B196&lt;=Input!$O$10)),Input!$O$9,0))+(IF(AND(($B196&gt;=Input!$C$7),($B196&lt;=Input!$O$12)),Input!$O$11,0))+(IF(AND(($B196&gt;Input!$O$12),($B196&lt;=Input!$O$14)),Input!$O$13,0))+(IF(AND(($B196&gt;=Input!$C$7),($B196&lt;=Input!$O$16)),Input!$O$15,0))+(IF(AND(($B196&gt;Input!$O$16),($B196&lt;=Input!$O$18)),Input!$O$17,0))</f>
        <v>0</v>
      </c>
    </row>
    <row r="197" customFormat="false" ht="12.05" hidden="false" customHeight="false" outlineLevel="0" collapsed="false">
      <c r="A197" s="76" t="n">
        <v>193</v>
      </c>
      <c r="B197" s="68" t="n">
        <f aca="false">EOMONTH(Input!$C$7,A197)</f>
        <v>48791</v>
      </c>
      <c r="C197" s="68"/>
      <c r="D197" s="69" t="n">
        <f aca="false">(IF(AND(($B197&gt;=Input!$C$7),($B197&lt;=Input!$O$8)),Input!$O$7,0))+(IF(AND(($B197&gt;Input!$O$8),($B197&lt;=Input!$O$10)),Input!$O$9,0))+(IF(AND(($B197&gt;=Input!$C$7),($B197&lt;=Input!$O$12)),Input!$O$11,0))+(IF(AND(($B197&gt;Input!$O$12),($B197&lt;=Input!$O$14)),Input!$O$13,0))+(IF(AND(($B197&gt;=Input!$C$7),($B197&lt;=Input!$O$16)),Input!$O$15,0))+(IF(AND(($B197&gt;Input!$O$16),($B197&lt;=Input!$O$18)),Input!$O$17,0))</f>
        <v>0</v>
      </c>
    </row>
    <row r="198" customFormat="false" ht="12.05" hidden="false" customHeight="false" outlineLevel="0" collapsed="false">
      <c r="A198" s="76" t="n">
        <v>194</v>
      </c>
      <c r="B198" s="68" t="n">
        <f aca="false">EOMONTH(Input!$C$7,A198)</f>
        <v>48822</v>
      </c>
      <c r="C198" s="68"/>
      <c r="D198" s="69" t="n">
        <f aca="false">(IF(AND(($B198&gt;=Input!$C$7),($B198&lt;=Input!$O$8)),Input!$O$7,0))+(IF(AND(($B198&gt;Input!$O$8),($B198&lt;=Input!$O$10)),Input!$O$9,0))+(IF(AND(($B198&gt;=Input!$C$7),($B198&lt;=Input!$O$12)),Input!$O$11,0))+(IF(AND(($B198&gt;Input!$O$12),($B198&lt;=Input!$O$14)),Input!$O$13,0))+(IF(AND(($B198&gt;=Input!$C$7),($B198&lt;=Input!$O$16)),Input!$O$15,0))+(IF(AND(($B198&gt;Input!$O$16),($B198&lt;=Input!$O$18)),Input!$O$17,0))</f>
        <v>0</v>
      </c>
    </row>
    <row r="199" customFormat="false" ht="12.05" hidden="false" customHeight="false" outlineLevel="0" collapsed="false">
      <c r="A199" s="76" t="n">
        <v>195</v>
      </c>
      <c r="B199" s="68" t="n">
        <f aca="false">EOMONTH(Input!$C$7,A199)</f>
        <v>48852</v>
      </c>
      <c r="C199" s="68"/>
      <c r="D199" s="69" t="n">
        <f aca="false">(IF(AND(($B199&gt;=Input!$C$7),($B199&lt;=Input!$O$8)),Input!$O$7,0))+(IF(AND(($B199&gt;Input!$O$8),($B199&lt;=Input!$O$10)),Input!$O$9,0))+(IF(AND(($B199&gt;=Input!$C$7),($B199&lt;=Input!$O$12)),Input!$O$11,0))+(IF(AND(($B199&gt;Input!$O$12),($B199&lt;=Input!$O$14)),Input!$O$13,0))+(IF(AND(($B199&gt;=Input!$C$7),($B199&lt;=Input!$O$16)),Input!$O$15,0))+(IF(AND(($B199&gt;Input!$O$16),($B199&lt;=Input!$O$18)),Input!$O$17,0))</f>
        <v>0</v>
      </c>
    </row>
    <row r="200" customFormat="false" ht="12.05" hidden="false" customHeight="false" outlineLevel="0" collapsed="false">
      <c r="A200" s="76" t="n">
        <v>196</v>
      </c>
      <c r="B200" s="68" t="n">
        <f aca="false">EOMONTH(Input!$C$7,A200)</f>
        <v>48883</v>
      </c>
      <c r="C200" s="68"/>
      <c r="D200" s="69" t="n">
        <f aca="false">(IF(AND(($B200&gt;=Input!$C$7),($B200&lt;=Input!$O$8)),Input!$O$7,0))+(IF(AND(($B200&gt;Input!$O$8),($B200&lt;=Input!$O$10)),Input!$O$9,0))+(IF(AND(($B200&gt;=Input!$C$7),($B200&lt;=Input!$O$12)),Input!$O$11,0))+(IF(AND(($B200&gt;Input!$O$12),($B200&lt;=Input!$O$14)),Input!$O$13,0))+(IF(AND(($B200&gt;=Input!$C$7),($B200&lt;=Input!$O$16)),Input!$O$15,0))+(IF(AND(($B200&gt;Input!$O$16),($B200&lt;=Input!$O$18)),Input!$O$17,0))</f>
        <v>0</v>
      </c>
    </row>
    <row r="201" customFormat="false" ht="12.05" hidden="false" customHeight="false" outlineLevel="0" collapsed="false">
      <c r="A201" s="76" t="n">
        <v>197</v>
      </c>
      <c r="B201" s="68" t="n">
        <f aca="false">EOMONTH(Input!$C$7,A201)</f>
        <v>48913</v>
      </c>
      <c r="C201" s="68"/>
      <c r="D201" s="69" t="n">
        <f aca="false">(IF(AND(($B201&gt;=Input!$C$7),($B201&lt;=Input!$O$8)),Input!$O$7,0))+(IF(AND(($B201&gt;Input!$O$8),($B201&lt;=Input!$O$10)),Input!$O$9,0))+(IF(AND(($B201&gt;=Input!$C$7),($B201&lt;=Input!$O$12)),Input!$O$11,0))+(IF(AND(($B201&gt;Input!$O$12),($B201&lt;=Input!$O$14)),Input!$O$13,0))+(IF(AND(($B201&gt;=Input!$C$7),($B201&lt;=Input!$O$16)),Input!$O$15,0))+(IF(AND(($B201&gt;Input!$O$16),($B201&lt;=Input!$O$18)),Input!$O$17,0))</f>
        <v>0</v>
      </c>
    </row>
    <row r="202" customFormat="false" ht="12.05" hidden="false" customHeight="false" outlineLevel="0" collapsed="false">
      <c r="A202" s="76" t="n">
        <v>198</v>
      </c>
      <c r="B202" s="68" t="n">
        <f aca="false">EOMONTH(Input!$C$7,A202)</f>
        <v>48944</v>
      </c>
      <c r="C202" s="68"/>
      <c r="D202" s="69" t="n">
        <f aca="false">(IF(AND(($B202&gt;=Input!$C$7),($B202&lt;=Input!$O$8)),Input!$O$7,0))+(IF(AND(($B202&gt;Input!$O$8),($B202&lt;=Input!$O$10)),Input!$O$9,0))+(IF(AND(($B202&gt;=Input!$C$7),($B202&lt;=Input!$O$12)),Input!$O$11,0))+(IF(AND(($B202&gt;Input!$O$12),($B202&lt;=Input!$O$14)),Input!$O$13,0))+(IF(AND(($B202&gt;=Input!$C$7),($B202&lt;=Input!$O$16)),Input!$O$15,0))+(IF(AND(($B202&gt;Input!$O$16),($B202&lt;=Input!$O$18)),Input!$O$17,0))</f>
        <v>0</v>
      </c>
    </row>
    <row r="203" customFormat="false" ht="12.05" hidden="false" customHeight="false" outlineLevel="0" collapsed="false">
      <c r="A203" s="76" t="n">
        <v>199</v>
      </c>
      <c r="B203" s="68" t="n">
        <f aca="false">EOMONTH(Input!$C$7,A203)</f>
        <v>48975</v>
      </c>
      <c r="C203" s="68"/>
      <c r="D203" s="69" t="n">
        <f aca="false">(IF(AND(($B203&gt;=Input!$C$7),($B203&lt;=Input!$O$8)),Input!$O$7,0))+(IF(AND(($B203&gt;Input!$O$8),($B203&lt;=Input!$O$10)),Input!$O$9,0))+(IF(AND(($B203&gt;=Input!$C$7),($B203&lt;=Input!$O$12)),Input!$O$11,0))+(IF(AND(($B203&gt;Input!$O$12),($B203&lt;=Input!$O$14)),Input!$O$13,0))+(IF(AND(($B203&gt;=Input!$C$7),($B203&lt;=Input!$O$16)),Input!$O$15,0))+(IF(AND(($B203&gt;Input!$O$16),($B203&lt;=Input!$O$18)),Input!$O$17,0))</f>
        <v>0</v>
      </c>
    </row>
    <row r="204" customFormat="false" ht="12.05" hidden="false" customHeight="false" outlineLevel="0" collapsed="false">
      <c r="A204" s="76" t="n">
        <v>200</v>
      </c>
      <c r="B204" s="68" t="n">
        <f aca="false">EOMONTH(Input!$C$7,A204)</f>
        <v>49003</v>
      </c>
      <c r="C204" s="68"/>
      <c r="D204" s="69" t="n">
        <f aca="false">(IF(AND(($B204&gt;=Input!$C$7),($B204&lt;=Input!$O$8)),Input!$O$7,0))+(IF(AND(($B204&gt;Input!$O$8),($B204&lt;=Input!$O$10)),Input!$O$9,0))+(IF(AND(($B204&gt;=Input!$C$7),($B204&lt;=Input!$O$12)),Input!$O$11,0))+(IF(AND(($B204&gt;Input!$O$12),($B204&lt;=Input!$O$14)),Input!$O$13,0))+(IF(AND(($B204&gt;=Input!$C$7),($B204&lt;=Input!$O$16)),Input!$O$15,0))+(IF(AND(($B204&gt;Input!$O$16),($B204&lt;=Input!$O$18)),Input!$O$17,0))</f>
        <v>0</v>
      </c>
    </row>
    <row r="205" customFormat="false" ht="12.05" hidden="false" customHeight="false" outlineLevel="0" collapsed="false">
      <c r="A205" s="76" t="n">
        <v>201</v>
      </c>
      <c r="B205" s="68" t="n">
        <f aca="false">EOMONTH(Input!$C$7,A205)</f>
        <v>49034</v>
      </c>
      <c r="C205" s="68"/>
      <c r="D205" s="69" t="n">
        <f aca="false">(IF(AND(($B205&gt;=Input!$C$7),($B205&lt;=Input!$O$8)),Input!$O$7,0))+(IF(AND(($B205&gt;Input!$O$8),($B205&lt;=Input!$O$10)),Input!$O$9,0))+(IF(AND(($B205&gt;=Input!$C$7),($B205&lt;=Input!$O$12)),Input!$O$11,0))+(IF(AND(($B205&gt;Input!$O$12),($B205&lt;=Input!$O$14)),Input!$O$13,0))+(IF(AND(($B205&gt;=Input!$C$7),($B205&lt;=Input!$O$16)),Input!$O$15,0))+(IF(AND(($B205&gt;Input!$O$16),($B205&lt;=Input!$O$18)),Input!$O$17,0))</f>
        <v>0</v>
      </c>
    </row>
    <row r="206" customFormat="false" ht="12.05" hidden="false" customHeight="false" outlineLevel="0" collapsed="false">
      <c r="A206" s="76" t="n">
        <v>202</v>
      </c>
      <c r="B206" s="68" t="n">
        <f aca="false">EOMONTH(Input!$C$7,A206)</f>
        <v>49064</v>
      </c>
      <c r="C206" s="68"/>
      <c r="D206" s="69" t="n">
        <f aca="false">(IF(AND(($B206&gt;=Input!$C$7),($B206&lt;=Input!$O$8)),Input!$O$7,0))+(IF(AND(($B206&gt;Input!$O$8),($B206&lt;=Input!$O$10)),Input!$O$9,0))+(IF(AND(($B206&gt;=Input!$C$7),($B206&lt;=Input!$O$12)),Input!$O$11,0))+(IF(AND(($B206&gt;Input!$O$12),($B206&lt;=Input!$O$14)),Input!$O$13,0))+(IF(AND(($B206&gt;=Input!$C$7),($B206&lt;=Input!$O$16)),Input!$O$15,0))+(IF(AND(($B206&gt;Input!$O$16),($B206&lt;=Input!$O$18)),Input!$O$17,0))</f>
        <v>0</v>
      </c>
    </row>
    <row r="207" customFormat="false" ht="12.05" hidden="false" customHeight="false" outlineLevel="0" collapsed="false">
      <c r="A207" s="76" t="n">
        <v>203</v>
      </c>
      <c r="B207" s="68" t="n">
        <f aca="false">EOMONTH(Input!$C$7,A207)</f>
        <v>49095</v>
      </c>
      <c r="C207" s="68"/>
      <c r="D207" s="69" t="n">
        <f aca="false">(IF(AND(($B207&gt;=Input!$C$7),($B207&lt;=Input!$O$8)),Input!$O$7,0))+(IF(AND(($B207&gt;Input!$O$8),($B207&lt;=Input!$O$10)),Input!$O$9,0))+(IF(AND(($B207&gt;=Input!$C$7),($B207&lt;=Input!$O$12)),Input!$O$11,0))+(IF(AND(($B207&gt;Input!$O$12),($B207&lt;=Input!$O$14)),Input!$O$13,0))+(IF(AND(($B207&gt;=Input!$C$7),($B207&lt;=Input!$O$16)),Input!$O$15,0))+(IF(AND(($B207&gt;Input!$O$16),($B207&lt;=Input!$O$18)),Input!$O$17,0))</f>
        <v>0</v>
      </c>
    </row>
    <row r="208" customFormat="false" ht="12.05" hidden="false" customHeight="false" outlineLevel="0" collapsed="false">
      <c r="A208" s="76" t="n">
        <v>204</v>
      </c>
      <c r="B208" s="68" t="n">
        <f aca="false">EOMONTH(Input!$C$7,A208)</f>
        <v>49125</v>
      </c>
      <c r="C208" s="68"/>
      <c r="D208" s="69" t="n">
        <f aca="false">(IF(AND(($B208&gt;=Input!$C$7),($B208&lt;=Input!$O$8)),Input!$O$7,0))+(IF(AND(($B208&gt;Input!$O$8),($B208&lt;=Input!$O$10)),Input!$O$9,0))+(IF(AND(($B208&gt;=Input!$C$7),($B208&lt;=Input!$O$12)),Input!$O$11,0))+(IF(AND(($B208&gt;Input!$O$12),($B208&lt;=Input!$O$14)),Input!$O$13,0))+(IF(AND(($B208&gt;=Input!$C$7),($B208&lt;=Input!$O$16)),Input!$O$15,0))+(IF(AND(($B208&gt;Input!$O$16),($B208&lt;=Input!$O$18)),Input!$O$17,0))</f>
        <v>0</v>
      </c>
    </row>
    <row r="209" customFormat="false" ht="12.05" hidden="false" customHeight="false" outlineLevel="0" collapsed="false">
      <c r="A209" s="76" t="n">
        <v>205</v>
      </c>
      <c r="B209" s="68" t="n">
        <f aca="false">EOMONTH(Input!$C$7,A209)</f>
        <v>49156</v>
      </c>
      <c r="C209" s="68"/>
      <c r="D209" s="69" t="n">
        <f aca="false">(IF(AND(($B209&gt;=Input!$C$7),($B209&lt;=Input!$O$8)),Input!$O$7,0))+(IF(AND(($B209&gt;Input!$O$8),($B209&lt;=Input!$O$10)),Input!$O$9,0))+(IF(AND(($B209&gt;=Input!$C$7),($B209&lt;=Input!$O$12)),Input!$O$11,0))+(IF(AND(($B209&gt;Input!$O$12),($B209&lt;=Input!$O$14)),Input!$O$13,0))+(IF(AND(($B209&gt;=Input!$C$7),($B209&lt;=Input!$O$16)),Input!$O$15,0))+(IF(AND(($B209&gt;Input!$O$16),($B209&lt;=Input!$O$18)),Input!$O$17,0))</f>
        <v>0</v>
      </c>
    </row>
    <row r="210" customFormat="false" ht="12.05" hidden="false" customHeight="false" outlineLevel="0" collapsed="false">
      <c r="A210" s="76" t="n">
        <v>206</v>
      </c>
      <c r="B210" s="68" t="n">
        <f aca="false">EOMONTH(Input!$C$7,A210)</f>
        <v>49187</v>
      </c>
      <c r="C210" s="68"/>
      <c r="D210" s="69" t="n">
        <f aca="false">(IF(AND(($B210&gt;=Input!$C$7),($B210&lt;=Input!$O$8)),Input!$O$7,0))+(IF(AND(($B210&gt;Input!$O$8),($B210&lt;=Input!$O$10)),Input!$O$9,0))+(IF(AND(($B210&gt;=Input!$C$7),($B210&lt;=Input!$O$12)),Input!$O$11,0))+(IF(AND(($B210&gt;Input!$O$12),($B210&lt;=Input!$O$14)),Input!$O$13,0))+(IF(AND(($B210&gt;=Input!$C$7),($B210&lt;=Input!$O$16)),Input!$O$15,0))+(IF(AND(($B210&gt;Input!$O$16),($B210&lt;=Input!$O$18)),Input!$O$17,0))</f>
        <v>0</v>
      </c>
    </row>
    <row r="211" customFormat="false" ht="12.05" hidden="false" customHeight="false" outlineLevel="0" collapsed="false">
      <c r="A211" s="76" t="n">
        <v>207</v>
      </c>
      <c r="B211" s="68" t="n">
        <f aca="false">EOMONTH(Input!$C$7,A211)</f>
        <v>49217</v>
      </c>
      <c r="C211" s="68"/>
      <c r="D211" s="69" t="n">
        <f aca="false">(IF(AND(($B211&gt;=Input!$C$7),($B211&lt;=Input!$O$8)),Input!$O$7,0))+(IF(AND(($B211&gt;Input!$O$8),($B211&lt;=Input!$O$10)),Input!$O$9,0))+(IF(AND(($B211&gt;=Input!$C$7),($B211&lt;=Input!$O$12)),Input!$O$11,0))+(IF(AND(($B211&gt;Input!$O$12),($B211&lt;=Input!$O$14)),Input!$O$13,0))+(IF(AND(($B211&gt;=Input!$C$7),($B211&lt;=Input!$O$16)),Input!$O$15,0))+(IF(AND(($B211&gt;Input!$O$16),($B211&lt;=Input!$O$18)),Input!$O$17,0))</f>
        <v>0</v>
      </c>
    </row>
    <row r="212" customFormat="false" ht="12.05" hidden="false" customHeight="false" outlineLevel="0" collapsed="false">
      <c r="A212" s="76" t="n">
        <v>208</v>
      </c>
      <c r="B212" s="68" t="n">
        <f aca="false">EOMONTH(Input!$C$7,A212)</f>
        <v>49248</v>
      </c>
      <c r="C212" s="68"/>
      <c r="D212" s="69" t="n">
        <f aca="false">(IF(AND(($B212&gt;=Input!$C$7),($B212&lt;=Input!$O$8)),Input!$O$7,0))+(IF(AND(($B212&gt;Input!$O$8),($B212&lt;=Input!$O$10)),Input!$O$9,0))+(IF(AND(($B212&gt;=Input!$C$7),($B212&lt;=Input!$O$12)),Input!$O$11,0))+(IF(AND(($B212&gt;Input!$O$12),($B212&lt;=Input!$O$14)),Input!$O$13,0))+(IF(AND(($B212&gt;=Input!$C$7),($B212&lt;=Input!$O$16)),Input!$O$15,0))+(IF(AND(($B212&gt;Input!$O$16),($B212&lt;=Input!$O$18)),Input!$O$17,0))</f>
        <v>0</v>
      </c>
    </row>
    <row r="213" customFormat="false" ht="12.05" hidden="false" customHeight="false" outlineLevel="0" collapsed="false">
      <c r="A213" s="76" t="n">
        <v>209</v>
      </c>
      <c r="B213" s="68" t="n">
        <f aca="false">EOMONTH(Input!$C$7,A213)</f>
        <v>49278</v>
      </c>
      <c r="C213" s="68"/>
      <c r="D213" s="69" t="n">
        <f aca="false">(IF(AND(($B213&gt;=Input!$C$7),($B213&lt;=Input!$O$8)),Input!$O$7,0))+(IF(AND(($B213&gt;Input!$O$8),($B213&lt;=Input!$O$10)),Input!$O$9,0))+(IF(AND(($B213&gt;=Input!$C$7),($B213&lt;=Input!$O$12)),Input!$O$11,0))+(IF(AND(($B213&gt;Input!$O$12),($B213&lt;=Input!$O$14)),Input!$O$13,0))+(IF(AND(($B213&gt;=Input!$C$7),($B213&lt;=Input!$O$16)),Input!$O$15,0))+(IF(AND(($B213&gt;Input!$O$16),($B213&lt;=Input!$O$18)),Input!$O$17,0))</f>
        <v>0</v>
      </c>
    </row>
    <row r="214" customFormat="false" ht="12.05" hidden="false" customHeight="false" outlineLevel="0" collapsed="false">
      <c r="A214" s="76" t="n">
        <v>210</v>
      </c>
      <c r="B214" s="68" t="n">
        <f aca="false">EOMONTH(Input!$C$7,A214)</f>
        <v>49309</v>
      </c>
      <c r="C214" s="68"/>
      <c r="D214" s="69" t="n">
        <f aca="false">(IF(AND(($B214&gt;=Input!$C$7),($B214&lt;=Input!$O$8)),Input!$O$7,0))+(IF(AND(($B214&gt;Input!$O$8),($B214&lt;=Input!$O$10)),Input!$O$9,0))+(IF(AND(($B214&gt;=Input!$C$7),($B214&lt;=Input!$O$12)),Input!$O$11,0))+(IF(AND(($B214&gt;Input!$O$12),($B214&lt;=Input!$O$14)),Input!$O$13,0))+(IF(AND(($B214&gt;=Input!$C$7),($B214&lt;=Input!$O$16)),Input!$O$15,0))+(IF(AND(($B214&gt;Input!$O$16),($B214&lt;=Input!$O$18)),Input!$O$17,0))</f>
        <v>0</v>
      </c>
    </row>
    <row r="215" customFormat="false" ht="12.05" hidden="false" customHeight="false" outlineLevel="0" collapsed="false">
      <c r="A215" s="76" t="n">
        <v>211</v>
      </c>
      <c r="B215" s="68" t="n">
        <f aca="false">EOMONTH(Input!$C$7,A215)</f>
        <v>49340</v>
      </c>
      <c r="C215" s="68"/>
      <c r="D215" s="69" t="n">
        <f aca="false">(IF(AND(($B215&gt;=Input!$C$7),($B215&lt;=Input!$O$8)),Input!$O$7,0))+(IF(AND(($B215&gt;Input!$O$8),($B215&lt;=Input!$O$10)),Input!$O$9,0))+(IF(AND(($B215&gt;=Input!$C$7),($B215&lt;=Input!$O$12)),Input!$O$11,0))+(IF(AND(($B215&gt;Input!$O$12),($B215&lt;=Input!$O$14)),Input!$O$13,0))+(IF(AND(($B215&gt;=Input!$C$7),($B215&lt;=Input!$O$16)),Input!$O$15,0))+(IF(AND(($B215&gt;Input!$O$16),($B215&lt;=Input!$O$18)),Input!$O$17,0))</f>
        <v>0</v>
      </c>
    </row>
    <row r="216" customFormat="false" ht="12.05" hidden="false" customHeight="false" outlineLevel="0" collapsed="false">
      <c r="A216" s="76" t="n">
        <v>212</v>
      </c>
      <c r="B216" s="68" t="n">
        <f aca="false">EOMONTH(Input!$C$7,A216)</f>
        <v>49368</v>
      </c>
      <c r="C216" s="68"/>
      <c r="D216" s="69" t="n">
        <f aca="false">(IF(AND(($B216&gt;=Input!$C$7),($B216&lt;=Input!$O$8)),Input!$O$7,0))+(IF(AND(($B216&gt;Input!$O$8),($B216&lt;=Input!$O$10)),Input!$O$9,0))+(IF(AND(($B216&gt;=Input!$C$7),($B216&lt;=Input!$O$12)),Input!$O$11,0))+(IF(AND(($B216&gt;Input!$O$12),($B216&lt;=Input!$O$14)),Input!$O$13,0))+(IF(AND(($B216&gt;=Input!$C$7),($B216&lt;=Input!$O$16)),Input!$O$15,0))+(IF(AND(($B216&gt;Input!$O$16),($B216&lt;=Input!$O$18)),Input!$O$17,0))</f>
        <v>0</v>
      </c>
    </row>
    <row r="217" customFormat="false" ht="12.05" hidden="false" customHeight="false" outlineLevel="0" collapsed="false">
      <c r="A217" s="76" t="n">
        <v>213</v>
      </c>
      <c r="B217" s="68" t="n">
        <f aca="false">EOMONTH(Input!$C$7,A217)</f>
        <v>49399</v>
      </c>
      <c r="C217" s="68"/>
      <c r="D217" s="69" t="n">
        <f aca="false">(IF(AND(($B217&gt;=Input!$C$7),($B217&lt;=Input!$O$8)),Input!$O$7,0))+(IF(AND(($B217&gt;Input!$O$8),($B217&lt;=Input!$O$10)),Input!$O$9,0))+(IF(AND(($B217&gt;=Input!$C$7),($B217&lt;=Input!$O$12)),Input!$O$11,0))+(IF(AND(($B217&gt;Input!$O$12),($B217&lt;=Input!$O$14)),Input!$O$13,0))+(IF(AND(($B217&gt;=Input!$C$7),($B217&lt;=Input!$O$16)),Input!$O$15,0))+(IF(AND(($B217&gt;Input!$O$16),($B217&lt;=Input!$O$18)),Input!$O$17,0))</f>
        <v>0</v>
      </c>
    </row>
    <row r="218" customFormat="false" ht="12.05" hidden="false" customHeight="false" outlineLevel="0" collapsed="false">
      <c r="A218" s="76" t="n">
        <v>214</v>
      </c>
      <c r="B218" s="68" t="n">
        <f aca="false">EOMONTH(Input!$C$7,A218)</f>
        <v>49429</v>
      </c>
      <c r="C218" s="68"/>
      <c r="D218" s="69" t="n">
        <f aca="false">(IF(AND(($B218&gt;=Input!$C$7),($B218&lt;=Input!$O$8)),Input!$O$7,0))+(IF(AND(($B218&gt;Input!$O$8),($B218&lt;=Input!$O$10)),Input!$O$9,0))+(IF(AND(($B218&gt;=Input!$C$7),($B218&lt;=Input!$O$12)),Input!$O$11,0))+(IF(AND(($B218&gt;Input!$O$12),($B218&lt;=Input!$O$14)),Input!$O$13,0))+(IF(AND(($B218&gt;=Input!$C$7),($B218&lt;=Input!$O$16)),Input!$O$15,0))+(IF(AND(($B218&gt;Input!$O$16),($B218&lt;=Input!$O$18)),Input!$O$17,0))</f>
        <v>0</v>
      </c>
    </row>
    <row r="219" customFormat="false" ht="12.05" hidden="false" customHeight="false" outlineLevel="0" collapsed="false">
      <c r="A219" s="76" t="n">
        <v>215</v>
      </c>
      <c r="B219" s="68" t="n">
        <f aca="false">EOMONTH(Input!$C$7,A219)</f>
        <v>49460</v>
      </c>
      <c r="C219" s="68"/>
      <c r="D219" s="69" t="n">
        <f aca="false">(IF(AND(($B219&gt;=Input!$C$7),($B219&lt;=Input!$O$8)),Input!$O$7,0))+(IF(AND(($B219&gt;Input!$O$8),($B219&lt;=Input!$O$10)),Input!$O$9,0))+(IF(AND(($B219&gt;=Input!$C$7),($B219&lt;=Input!$O$12)),Input!$O$11,0))+(IF(AND(($B219&gt;Input!$O$12),($B219&lt;=Input!$O$14)),Input!$O$13,0))+(IF(AND(($B219&gt;=Input!$C$7),($B219&lt;=Input!$O$16)),Input!$O$15,0))+(IF(AND(($B219&gt;Input!$O$16),($B219&lt;=Input!$O$18)),Input!$O$17,0))</f>
        <v>0</v>
      </c>
    </row>
    <row r="220" customFormat="false" ht="12.05" hidden="false" customHeight="false" outlineLevel="0" collapsed="false">
      <c r="A220" s="76" t="n">
        <v>216</v>
      </c>
      <c r="B220" s="68" t="n">
        <f aca="false">EOMONTH(Input!$C$7,A220)</f>
        <v>49490</v>
      </c>
      <c r="C220" s="68"/>
      <c r="D220" s="69" t="n">
        <f aca="false">(IF(AND(($B220&gt;=Input!$C$7),($B220&lt;=Input!$O$8)),Input!$O$7,0))+(IF(AND(($B220&gt;Input!$O$8),($B220&lt;=Input!$O$10)),Input!$O$9,0))+(IF(AND(($B220&gt;=Input!$C$7),($B220&lt;=Input!$O$12)),Input!$O$11,0))+(IF(AND(($B220&gt;Input!$O$12),($B220&lt;=Input!$O$14)),Input!$O$13,0))+(IF(AND(($B220&gt;=Input!$C$7),($B220&lt;=Input!$O$16)),Input!$O$15,0))+(IF(AND(($B220&gt;Input!$O$16),($B220&lt;=Input!$O$18)),Input!$O$17,0))</f>
        <v>0</v>
      </c>
    </row>
    <row r="221" customFormat="false" ht="12.05" hidden="false" customHeight="false" outlineLevel="0" collapsed="false">
      <c r="A221" s="76" t="n">
        <v>217</v>
      </c>
      <c r="B221" s="68" t="n">
        <f aca="false">EOMONTH(Input!$C$7,A221)</f>
        <v>49521</v>
      </c>
      <c r="C221" s="68"/>
      <c r="D221" s="69" t="n">
        <f aca="false">(IF(AND(($B221&gt;=Input!$C$7),($B221&lt;=Input!$O$8)),Input!$O$7,0))+(IF(AND(($B221&gt;Input!$O$8),($B221&lt;=Input!$O$10)),Input!$O$9,0))+(IF(AND(($B221&gt;=Input!$C$7),($B221&lt;=Input!$O$12)),Input!$O$11,0))+(IF(AND(($B221&gt;Input!$O$12),($B221&lt;=Input!$O$14)),Input!$O$13,0))+(IF(AND(($B221&gt;=Input!$C$7),($B221&lt;=Input!$O$16)),Input!$O$15,0))+(IF(AND(($B221&gt;Input!$O$16),($B221&lt;=Input!$O$18)),Input!$O$17,0))</f>
        <v>0</v>
      </c>
    </row>
    <row r="222" customFormat="false" ht="12.05" hidden="false" customHeight="false" outlineLevel="0" collapsed="false">
      <c r="A222" s="76" t="n">
        <v>218</v>
      </c>
      <c r="B222" s="68" t="n">
        <f aca="false">EOMONTH(Input!$C$7,A222)</f>
        <v>49552</v>
      </c>
      <c r="C222" s="68"/>
      <c r="D222" s="69" t="n">
        <f aca="false">(IF(AND(($B222&gt;=Input!$C$7),($B222&lt;=Input!$O$8)),Input!$O$7,0))+(IF(AND(($B222&gt;Input!$O$8),($B222&lt;=Input!$O$10)),Input!$O$9,0))+(IF(AND(($B222&gt;=Input!$C$7),($B222&lt;=Input!$O$12)),Input!$O$11,0))+(IF(AND(($B222&gt;Input!$O$12),($B222&lt;=Input!$O$14)),Input!$O$13,0))+(IF(AND(($B222&gt;=Input!$C$7),($B222&lt;=Input!$O$16)),Input!$O$15,0))+(IF(AND(($B222&gt;Input!$O$16),($B222&lt;=Input!$O$18)),Input!$O$17,0))</f>
        <v>0</v>
      </c>
    </row>
    <row r="223" customFormat="false" ht="12.05" hidden="false" customHeight="false" outlineLevel="0" collapsed="false">
      <c r="A223" s="76" t="n">
        <v>219</v>
      </c>
      <c r="B223" s="68" t="n">
        <f aca="false">EOMONTH(Input!$C$7,A223)</f>
        <v>49582</v>
      </c>
      <c r="C223" s="68"/>
      <c r="D223" s="69" t="n">
        <f aca="false">(IF(AND(($B223&gt;=Input!$C$7),($B223&lt;=Input!$O$8)),Input!$O$7,0))+(IF(AND(($B223&gt;Input!$O$8),($B223&lt;=Input!$O$10)),Input!$O$9,0))+(IF(AND(($B223&gt;=Input!$C$7),($B223&lt;=Input!$O$12)),Input!$O$11,0))+(IF(AND(($B223&gt;Input!$O$12),($B223&lt;=Input!$O$14)),Input!$O$13,0))+(IF(AND(($B223&gt;=Input!$C$7),($B223&lt;=Input!$O$16)),Input!$O$15,0))+(IF(AND(($B223&gt;Input!$O$16),($B223&lt;=Input!$O$18)),Input!$O$17,0))</f>
        <v>0</v>
      </c>
    </row>
    <row r="224" customFormat="false" ht="12.05" hidden="false" customHeight="false" outlineLevel="0" collapsed="false">
      <c r="A224" s="76" t="n">
        <v>220</v>
      </c>
      <c r="B224" s="68" t="n">
        <f aca="false">EOMONTH(Input!$C$7,A224)</f>
        <v>49613</v>
      </c>
      <c r="C224" s="68"/>
      <c r="D224" s="69" t="n">
        <f aca="false">(IF(AND(($B224&gt;=Input!$C$7),($B224&lt;=Input!$O$8)),Input!$O$7,0))+(IF(AND(($B224&gt;Input!$O$8),($B224&lt;=Input!$O$10)),Input!$O$9,0))+(IF(AND(($B224&gt;=Input!$C$7),($B224&lt;=Input!$O$12)),Input!$O$11,0))+(IF(AND(($B224&gt;Input!$O$12),($B224&lt;=Input!$O$14)),Input!$O$13,0))+(IF(AND(($B224&gt;=Input!$C$7),($B224&lt;=Input!$O$16)),Input!$O$15,0))+(IF(AND(($B224&gt;Input!$O$16),($B224&lt;=Input!$O$18)),Input!$O$17,0))</f>
        <v>0</v>
      </c>
    </row>
    <row r="225" customFormat="false" ht="12.05" hidden="false" customHeight="false" outlineLevel="0" collapsed="false">
      <c r="A225" s="76" t="n">
        <v>221</v>
      </c>
      <c r="B225" s="68" t="n">
        <f aca="false">EOMONTH(Input!$C$7,A225)</f>
        <v>49643</v>
      </c>
      <c r="C225" s="68"/>
      <c r="D225" s="69" t="n">
        <f aca="false">(IF(AND(($B225&gt;=Input!$C$7),($B225&lt;=Input!$O$8)),Input!$O$7,0))+(IF(AND(($B225&gt;Input!$O$8),($B225&lt;=Input!$O$10)),Input!$O$9,0))+(IF(AND(($B225&gt;=Input!$C$7),($B225&lt;=Input!$O$12)),Input!$O$11,0))+(IF(AND(($B225&gt;Input!$O$12),($B225&lt;=Input!$O$14)),Input!$O$13,0))+(IF(AND(($B225&gt;=Input!$C$7),($B225&lt;=Input!$O$16)),Input!$O$15,0))+(IF(AND(($B225&gt;Input!$O$16),($B225&lt;=Input!$O$18)),Input!$O$17,0))</f>
        <v>0</v>
      </c>
    </row>
    <row r="226" customFormat="false" ht="12.05" hidden="false" customHeight="false" outlineLevel="0" collapsed="false">
      <c r="A226" s="76" t="n">
        <v>222</v>
      </c>
      <c r="B226" s="68" t="n">
        <f aca="false">EOMONTH(Input!$C$7,A226)</f>
        <v>49674</v>
      </c>
      <c r="C226" s="68"/>
      <c r="D226" s="69" t="n">
        <f aca="false">(IF(AND(($B226&gt;=Input!$C$7),($B226&lt;=Input!$O$8)),Input!$O$7,0))+(IF(AND(($B226&gt;Input!$O$8),($B226&lt;=Input!$O$10)),Input!$O$9,0))+(IF(AND(($B226&gt;=Input!$C$7),($B226&lt;=Input!$O$12)),Input!$O$11,0))+(IF(AND(($B226&gt;Input!$O$12),($B226&lt;=Input!$O$14)),Input!$O$13,0))+(IF(AND(($B226&gt;=Input!$C$7),($B226&lt;=Input!$O$16)),Input!$O$15,0))+(IF(AND(($B226&gt;Input!$O$16),($B226&lt;=Input!$O$18)),Input!$O$17,0))</f>
        <v>0</v>
      </c>
    </row>
    <row r="227" customFormat="false" ht="12.05" hidden="false" customHeight="false" outlineLevel="0" collapsed="false">
      <c r="A227" s="76" t="n">
        <v>223</v>
      </c>
      <c r="B227" s="68" t="n">
        <f aca="false">EOMONTH(Input!$C$7,A227)</f>
        <v>49705</v>
      </c>
      <c r="C227" s="68"/>
      <c r="D227" s="69" t="n">
        <f aca="false">(IF(AND(($B227&gt;=Input!$C$7),($B227&lt;=Input!$O$8)),Input!$O$7,0))+(IF(AND(($B227&gt;Input!$O$8),($B227&lt;=Input!$O$10)),Input!$O$9,0))+(IF(AND(($B227&gt;=Input!$C$7),($B227&lt;=Input!$O$12)),Input!$O$11,0))+(IF(AND(($B227&gt;Input!$O$12),($B227&lt;=Input!$O$14)),Input!$O$13,0))+(IF(AND(($B227&gt;=Input!$C$7),($B227&lt;=Input!$O$16)),Input!$O$15,0))+(IF(AND(($B227&gt;Input!$O$16),($B227&lt;=Input!$O$18)),Input!$O$17,0))</f>
        <v>0</v>
      </c>
    </row>
    <row r="228" customFormat="false" ht="12.05" hidden="false" customHeight="false" outlineLevel="0" collapsed="false">
      <c r="A228" s="76" t="n">
        <v>224</v>
      </c>
      <c r="B228" s="68" t="n">
        <f aca="false">EOMONTH(Input!$C$7,A228)</f>
        <v>49734</v>
      </c>
      <c r="C228" s="68"/>
      <c r="D228" s="69" t="n">
        <f aca="false">(IF(AND(($B228&gt;=Input!$C$7),($B228&lt;=Input!$O$8)),Input!$O$7,0))+(IF(AND(($B228&gt;Input!$O$8),($B228&lt;=Input!$O$10)),Input!$O$9,0))+(IF(AND(($B228&gt;=Input!$C$7),($B228&lt;=Input!$O$12)),Input!$O$11,0))+(IF(AND(($B228&gt;Input!$O$12),($B228&lt;=Input!$O$14)),Input!$O$13,0))+(IF(AND(($B228&gt;=Input!$C$7),($B228&lt;=Input!$O$16)),Input!$O$15,0))+(IF(AND(($B228&gt;Input!$O$16),($B228&lt;=Input!$O$18)),Input!$O$17,0))</f>
        <v>0</v>
      </c>
    </row>
    <row r="229" customFormat="false" ht="12.05" hidden="false" customHeight="false" outlineLevel="0" collapsed="false">
      <c r="A229" s="76" t="n">
        <v>225</v>
      </c>
      <c r="B229" s="68" t="n">
        <f aca="false">EOMONTH(Input!$C$7,A229)</f>
        <v>49765</v>
      </c>
      <c r="C229" s="68"/>
      <c r="D229" s="69" t="n">
        <f aca="false">(IF(AND(($B229&gt;=Input!$C$7),($B229&lt;=Input!$O$8)),Input!$O$7,0))+(IF(AND(($B229&gt;Input!$O$8),($B229&lt;=Input!$O$10)),Input!$O$9,0))+(IF(AND(($B229&gt;=Input!$C$7),($B229&lt;=Input!$O$12)),Input!$O$11,0))+(IF(AND(($B229&gt;Input!$O$12),($B229&lt;=Input!$O$14)),Input!$O$13,0))+(IF(AND(($B229&gt;=Input!$C$7),($B229&lt;=Input!$O$16)),Input!$O$15,0))+(IF(AND(($B229&gt;Input!$O$16),($B229&lt;=Input!$O$18)),Input!$O$17,0))</f>
        <v>0</v>
      </c>
    </row>
    <row r="230" customFormat="false" ht="12.05" hidden="false" customHeight="false" outlineLevel="0" collapsed="false">
      <c r="A230" s="76" t="n">
        <v>226</v>
      </c>
      <c r="B230" s="68" t="n">
        <f aca="false">EOMONTH(Input!$C$7,A230)</f>
        <v>49795</v>
      </c>
      <c r="C230" s="68"/>
      <c r="D230" s="69" t="n">
        <f aca="false">(IF(AND(($B230&gt;=Input!$C$7),($B230&lt;=Input!$O$8)),Input!$O$7,0))+(IF(AND(($B230&gt;Input!$O$8),($B230&lt;=Input!$O$10)),Input!$O$9,0))+(IF(AND(($B230&gt;=Input!$C$7),($B230&lt;=Input!$O$12)),Input!$O$11,0))+(IF(AND(($B230&gt;Input!$O$12),($B230&lt;=Input!$O$14)),Input!$O$13,0))+(IF(AND(($B230&gt;=Input!$C$7),($B230&lt;=Input!$O$16)),Input!$O$15,0))+(IF(AND(($B230&gt;Input!$O$16),($B230&lt;=Input!$O$18)),Input!$O$17,0))</f>
        <v>0</v>
      </c>
    </row>
    <row r="231" customFormat="false" ht="12.05" hidden="false" customHeight="false" outlineLevel="0" collapsed="false">
      <c r="A231" s="76" t="n">
        <v>227</v>
      </c>
      <c r="B231" s="68" t="n">
        <f aca="false">EOMONTH(Input!$C$7,A231)</f>
        <v>49826</v>
      </c>
      <c r="C231" s="68"/>
      <c r="D231" s="69" t="n">
        <f aca="false">(IF(AND(($B231&gt;=Input!$C$7),($B231&lt;=Input!$O$8)),Input!$O$7,0))+(IF(AND(($B231&gt;Input!$O$8),($B231&lt;=Input!$O$10)),Input!$O$9,0))+(IF(AND(($B231&gt;=Input!$C$7),($B231&lt;=Input!$O$12)),Input!$O$11,0))+(IF(AND(($B231&gt;Input!$O$12),($B231&lt;=Input!$O$14)),Input!$O$13,0))+(IF(AND(($B231&gt;=Input!$C$7),($B231&lt;=Input!$O$16)),Input!$O$15,0))+(IF(AND(($B231&gt;Input!$O$16),($B231&lt;=Input!$O$18)),Input!$O$17,0))</f>
        <v>0</v>
      </c>
    </row>
    <row r="232" customFormat="false" ht="12.05" hidden="false" customHeight="false" outlineLevel="0" collapsed="false">
      <c r="A232" s="76" t="n">
        <v>228</v>
      </c>
      <c r="B232" s="68" t="n">
        <f aca="false">EOMONTH(Input!$C$7,A232)</f>
        <v>49856</v>
      </c>
      <c r="C232" s="68"/>
      <c r="D232" s="69" t="n">
        <f aca="false">(IF(AND(($B232&gt;=Input!$C$7),($B232&lt;=Input!$O$8)),Input!$O$7,0))+(IF(AND(($B232&gt;Input!$O$8),($B232&lt;=Input!$O$10)),Input!$O$9,0))+(IF(AND(($B232&gt;=Input!$C$7),($B232&lt;=Input!$O$12)),Input!$O$11,0))+(IF(AND(($B232&gt;Input!$O$12),($B232&lt;=Input!$O$14)),Input!$O$13,0))+(IF(AND(($B232&gt;=Input!$C$7),($B232&lt;=Input!$O$16)),Input!$O$15,0))+(IF(AND(($B232&gt;Input!$O$16),($B232&lt;=Input!$O$18)),Input!$O$17,0))</f>
        <v>0</v>
      </c>
    </row>
    <row r="233" customFormat="false" ht="12.05" hidden="false" customHeight="false" outlineLevel="0" collapsed="false">
      <c r="A233" s="76" t="n">
        <v>229</v>
      </c>
      <c r="B233" s="68" t="n">
        <f aca="false">EOMONTH(Input!$C$7,A233)</f>
        <v>49887</v>
      </c>
      <c r="C233" s="68"/>
      <c r="D233" s="69" t="n">
        <f aca="false">(IF(AND(($B233&gt;=Input!$C$7),($B233&lt;=Input!$O$8)),Input!$O$7,0))+(IF(AND(($B233&gt;Input!$O$8),($B233&lt;=Input!$O$10)),Input!$O$9,0))+(IF(AND(($B233&gt;=Input!$C$7),($B233&lt;=Input!$O$12)),Input!$O$11,0))+(IF(AND(($B233&gt;Input!$O$12),($B233&lt;=Input!$O$14)),Input!$O$13,0))+(IF(AND(($B233&gt;=Input!$C$7),($B233&lt;=Input!$O$16)),Input!$O$15,0))+(IF(AND(($B233&gt;Input!$O$16),($B233&lt;=Input!$O$18)),Input!$O$17,0))</f>
        <v>0</v>
      </c>
    </row>
    <row r="234" customFormat="false" ht="12.05" hidden="false" customHeight="false" outlineLevel="0" collapsed="false">
      <c r="A234" s="76" t="n">
        <v>230</v>
      </c>
      <c r="B234" s="68" t="n">
        <f aca="false">EOMONTH(Input!$C$7,A234)</f>
        <v>49918</v>
      </c>
      <c r="C234" s="68"/>
      <c r="D234" s="69" t="n">
        <f aca="false">(IF(AND(($B234&gt;=Input!$C$7),($B234&lt;=Input!$O$8)),Input!$O$7,0))+(IF(AND(($B234&gt;Input!$O$8),($B234&lt;=Input!$O$10)),Input!$O$9,0))+(IF(AND(($B234&gt;=Input!$C$7),($B234&lt;=Input!$O$12)),Input!$O$11,0))+(IF(AND(($B234&gt;Input!$O$12),($B234&lt;=Input!$O$14)),Input!$O$13,0))+(IF(AND(($B234&gt;=Input!$C$7),($B234&lt;=Input!$O$16)),Input!$O$15,0))+(IF(AND(($B234&gt;Input!$O$16),($B234&lt;=Input!$O$18)),Input!$O$17,0))</f>
        <v>0</v>
      </c>
    </row>
    <row r="235" customFormat="false" ht="12.05" hidden="false" customHeight="false" outlineLevel="0" collapsed="false">
      <c r="A235" s="76" t="n">
        <v>231</v>
      </c>
      <c r="B235" s="68" t="n">
        <f aca="false">EOMONTH(Input!$C$7,A235)</f>
        <v>49948</v>
      </c>
      <c r="C235" s="68"/>
      <c r="D235" s="69" t="n">
        <f aca="false">(IF(AND(($B235&gt;=Input!$C$7),($B235&lt;=Input!$O$8)),Input!$O$7,0))+(IF(AND(($B235&gt;Input!$O$8),($B235&lt;=Input!$O$10)),Input!$O$9,0))+(IF(AND(($B235&gt;=Input!$C$7),($B235&lt;=Input!$O$12)),Input!$O$11,0))+(IF(AND(($B235&gt;Input!$O$12),($B235&lt;=Input!$O$14)),Input!$O$13,0))+(IF(AND(($B235&gt;=Input!$C$7),($B235&lt;=Input!$O$16)),Input!$O$15,0))+(IF(AND(($B235&gt;Input!$O$16),($B235&lt;=Input!$O$18)),Input!$O$17,0))</f>
        <v>0</v>
      </c>
    </row>
    <row r="236" customFormat="false" ht="12.05" hidden="false" customHeight="false" outlineLevel="0" collapsed="false">
      <c r="A236" s="76" t="n">
        <v>232</v>
      </c>
      <c r="B236" s="68" t="n">
        <f aca="false">EOMONTH(Input!$C$7,A236)</f>
        <v>49979</v>
      </c>
      <c r="C236" s="68"/>
      <c r="D236" s="69" t="n">
        <f aca="false">(IF(AND(($B236&gt;=Input!$C$7),($B236&lt;=Input!$O$8)),Input!$O$7,0))+(IF(AND(($B236&gt;Input!$O$8),($B236&lt;=Input!$O$10)),Input!$O$9,0))+(IF(AND(($B236&gt;=Input!$C$7),($B236&lt;=Input!$O$12)),Input!$O$11,0))+(IF(AND(($B236&gt;Input!$O$12),($B236&lt;=Input!$O$14)),Input!$O$13,0))+(IF(AND(($B236&gt;=Input!$C$7),($B236&lt;=Input!$O$16)),Input!$O$15,0))+(IF(AND(($B236&gt;Input!$O$16),($B236&lt;=Input!$O$18)),Input!$O$17,0))</f>
        <v>0</v>
      </c>
    </row>
    <row r="237" customFormat="false" ht="12.05" hidden="false" customHeight="false" outlineLevel="0" collapsed="false">
      <c r="A237" s="76" t="n">
        <v>233</v>
      </c>
      <c r="B237" s="68" t="n">
        <f aca="false">EOMONTH(Input!$C$7,A237)</f>
        <v>50009</v>
      </c>
      <c r="C237" s="68"/>
      <c r="D237" s="69" t="n">
        <f aca="false">(IF(AND(($B237&gt;=Input!$C$7),($B237&lt;=Input!$O$8)),Input!$O$7,0))+(IF(AND(($B237&gt;Input!$O$8),($B237&lt;=Input!$O$10)),Input!$O$9,0))+(IF(AND(($B237&gt;=Input!$C$7),($B237&lt;=Input!$O$12)),Input!$O$11,0))+(IF(AND(($B237&gt;Input!$O$12),($B237&lt;=Input!$O$14)),Input!$O$13,0))+(IF(AND(($B237&gt;=Input!$C$7),($B237&lt;=Input!$O$16)),Input!$O$15,0))+(IF(AND(($B237&gt;Input!$O$16),($B237&lt;=Input!$O$18)),Input!$O$17,0))</f>
        <v>0</v>
      </c>
    </row>
    <row r="238" customFormat="false" ht="12.05" hidden="false" customHeight="false" outlineLevel="0" collapsed="false">
      <c r="A238" s="76" t="n">
        <v>234</v>
      </c>
      <c r="B238" s="68" t="n">
        <f aca="false">EOMONTH(Input!$C$7,A238)</f>
        <v>50040</v>
      </c>
      <c r="C238" s="68"/>
      <c r="D238" s="69" t="n">
        <f aca="false">(IF(AND(($B238&gt;=Input!$C$7),($B238&lt;=Input!$O$8)),Input!$O$7,0))+(IF(AND(($B238&gt;Input!$O$8),($B238&lt;=Input!$O$10)),Input!$O$9,0))+(IF(AND(($B238&gt;=Input!$C$7),($B238&lt;=Input!$O$12)),Input!$O$11,0))+(IF(AND(($B238&gt;Input!$O$12),($B238&lt;=Input!$O$14)),Input!$O$13,0))+(IF(AND(($B238&gt;=Input!$C$7),($B238&lt;=Input!$O$16)),Input!$O$15,0))+(IF(AND(($B238&gt;Input!$O$16),($B238&lt;=Input!$O$18)),Input!$O$17,0))</f>
        <v>0</v>
      </c>
    </row>
    <row r="239" customFormat="false" ht="12.05" hidden="false" customHeight="false" outlineLevel="0" collapsed="false">
      <c r="A239" s="76" t="n">
        <v>235</v>
      </c>
      <c r="B239" s="68" t="n">
        <f aca="false">EOMONTH(Input!$C$7,A239)</f>
        <v>50071</v>
      </c>
      <c r="C239" s="68"/>
      <c r="D239" s="69" t="n">
        <f aca="false">(IF(AND(($B239&gt;=Input!$C$7),($B239&lt;=Input!$O$8)),Input!$O$7,0))+(IF(AND(($B239&gt;Input!$O$8),($B239&lt;=Input!$O$10)),Input!$O$9,0))+(IF(AND(($B239&gt;=Input!$C$7),($B239&lt;=Input!$O$12)),Input!$O$11,0))+(IF(AND(($B239&gt;Input!$O$12),($B239&lt;=Input!$O$14)),Input!$O$13,0))+(IF(AND(($B239&gt;=Input!$C$7),($B239&lt;=Input!$O$16)),Input!$O$15,0))+(IF(AND(($B239&gt;Input!$O$16),($B239&lt;=Input!$O$18)),Input!$O$17,0))</f>
        <v>0</v>
      </c>
    </row>
    <row r="240" customFormat="false" ht="12.05" hidden="false" customHeight="false" outlineLevel="0" collapsed="false">
      <c r="A240" s="76" t="n">
        <v>236</v>
      </c>
      <c r="B240" s="68" t="n">
        <f aca="false">EOMONTH(Input!$C$7,A240)</f>
        <v>50099</v>
      </c>
      <c r="C240" s="68"/>
      <c r="D240" s="69" t="n">
        <f aca="false">(IF(AND(($B240&gt;=Input!$C$7),($B240&lt;=Input!$O$8)),Input!$O$7,0))+(IF(AND(($B240&gt;Input!$O$8),($B240&lt;=Input!$O$10)),Input!$O$9,0))+(IF(AND(($B240&gt;=Input!$C$7),($B240&lt;=Input!$O$12)),Input!$O$11,0))+(IF(AND(($B240&gt;Input!$O$12),($B240&lt;=Input!$O$14)),Input!$O$13,0))+(IF(AND(($B240&gt;=Input!$C$7),($B240&lt;=Input!$O$16)),Input!$O$15,0))+(IF(AND(($B240&gt;Input!$O$16),($B240&lt;=Input!$O$18)),Input!$O$17,0))</f>
        <v>0</v>
      </c>
    </row>
    <row r="241" customFormat="false" ht="12.05" hidden="false" customHeight="false" outlineLevel="0" collapsed="false">
      <c r="A241" s="76" t="n">
        <v>237</v>
      </c>
      <c r="B241" s="68" t="n">
        <f aca="false">EOMONTH(Input!$C$7,A241)</f>
        <v>50130</v>
      </c>
      <c r="C241" s="68"/>
      <c r="D241" s="69" t="n">
        <f aca="false">(IF(AND(($B241&gt;=Input!$C$7),($B241&lt;=Input!$O$8)),Input!$O$7,0))+(IF(AND(($B241&gt;Input!$O$8),($B241&lt;=Input!$O$10)),Input!$O$9,0))+(IF(AND(($B241&gt;=Input!$C$7),($B241&lt;=Input!$O$12)),Input!$O$11,0))+(IF(AND(($B241&gt;Input!$O$12),($B241&lt;=Input!$O$14)),Input!$O$13,0))+(IF(AND(($B241&gt;=Input!$C$7),($B241&lt;=Input!$O$16)),Input!$O$15,0))+(IF(AND(($B241&gt;Input!$O$16),($B241&lt;=Input!$O$18)),Input!$O$17,0))</f>
        <v>0</v>
      </c>
    </row>
    <row r="242" customFormat="false" ht="12.05" hidden="false" customHeight="false" outlineLevel="0" collapsed="false">
      <c r="A242" s="76" t="n">
        <v>238</v>
      </c>
      <c r="B242" s="68" t="n">
        <f aca="false">EOMONTH(Input!$C$7,A242)</f>
        <v>50160</v>
      </c>
      <c r="C242" s="68"/>
      <c r="D242" s="69" t="n">
        <f aca="false">(IF(AND(($B242&gt;=Input!$C$7),($B242&lt;=Input!$O$8)),Input!$O$7,0))+(IF(AND(($B242&gt;Input!$O$8),($B242&lt;=Input!$O$10)),Input!$O$9,0))+(IF(AND(($B242&gt;=Input!$C$7),($B242&lt;=Input!$O$12)),Input!$O$11,0))+(IF(AND(($B242&gt;Input!$O$12),($B242&lt;=Input!$O$14)),Input!$O$13,0))+(IF(AND(($B242&gt;=Input!$C$7),($B242&lt;=Input!$O$16)),Input!$O$15,0))+(IF(AND(($B242&gt;Input!$O$16),($B242&lt;=Input!$O$18)),Input!$O$17,0))</f>
        <v>0</v>
      </c>
    </row>
    <row r="243" customFormat="false" ht="12.05" hidden="false" customHeight="false" outlineLevel="0" collapsed="false">
      <c r="A243" s="76" t="n">
        <v>239</v>
      </c>
      <c r="B243" s="68" t="n">
        <f aca="false">EOMONTH(Input!$C$7,A243)</f>
        <v>50191</v>
      </c>
      <c r="C243" s="68"/>
      <c r="D243" s="69" t="n">
        <f aca="false">(IF(AND(($B243&gt;=Input!$C$7),($B243&lt;=Input!$O$8)),Input!$O$7,0))+(IF(AND(($B243&gt;Input!$O$8),($B243&lt;=Input!$O$10)),Input!$O$9,0))+(IF(AND(($B243&gt;=Input!$C$7),($B243&lt;=Input!$O$12)),Input!$O$11,0))+(IF(AND(($B243&gt;Input!$O$12),($B243&lt;=Input!$O$14)),Input!$O$13,0))+(IF(AND(($B243&gt;=Input!$C$7),($B243&lt;=Input!$O$16)),Input!$O$15,0))+(IF(AND(($B243&gt;Input!$O$16),($B243&lt;=Input!$O$18)),Input!$O$17,0))</f>
        <v>0</v>
      </c>
    </row>
    <row r="244" customFormat="false" ht="12.05" hidden="false" customHeight="false" outlineLevel="0" collapsed="false">
      <c r="A244" s="76" t="n">
        <v>240</v>
      </c>
      <c r="B244" s="68" t="n">
        <f aca="false">EOMONTH(Input!$C$7,A244)</f>
        <v>50221</v>
      </c>
      <c r="C244" s="68"/>
      <c r="D244" s="69" t="n">
        <f aca="false">(IF(AND(($B244&gt;=Input!$C$7),($B244&lt;=Input!$O$8)),Input!$O$7,0))+(IF(AND(($B244&gt;Input!$O$8),($B244&lt;=Input!$O$10)),Input!$O$9,0))+(IF(AND(($B244&gt;=Input!$C$7),($B244&lt;=Input!$O$12)),Input!$O$11,0))+(IF(AND(($B244&gt;Input!$O$12),($B244&lt;=Input!$O$14)),Input!$O$13,0))+(IF(AND(($B244&gt;=Input!$C$7),($B244&lt;=Input!$O$16)),Input!$O$15,0))+(IF(AND(($B244&gt;Input!$O$16),($B244&lt;=Input!$O$18)),Input!$O$17,0))</f>
        <v>0</v>
      </c>
    </row>
    <row r="245" customFormat="false" ht="12.05" hidden="false" customHeight="false" outlineLevel="0" collapsed="false">
      <c r="A245" s="76" t="n">
        <v>241</v>
      </c>
      <c r="B245" s="68" t="n">
        <f aca="false">EOMONTH(Input!$C$7,A245)</f>
        <v>50252</v>
      </c>
      <c r="C245" s="68"/>
      <c r="D245" s="69" t="n">
        <f aca="false">(IF(AND(($B245&gt;=Input!$C$7),($B245&lt;=Input!$O$8)),Input!$O$7,0))+(IF(AND(($B245&gt;Input!$O$8),($B245&lt;=Input!$O$10)),Input!$O$9,0))+(IF(AND(($B245&gt;=Input!$C$7),($B245&lt;=Input!$O$12)),Input!$O$11,0))+(IF(AND(($B245&gt;Input!$O$12),($B245&lt;=Input!$O$14)),Input!$O$13,0))+(IF(AND(($B245&gt;=Input!$C$7),($B245&lt;=Input!$O$16)),Input!$O$15,0))+(IF(AND(($B245&gt;Input!$O$16),($B245&lt;=Input!$O$18)),Input!$O$17,0))</f>
        <v>0</v>
      </c>
    </row>
    <row r="246" customFormat="false" ht="12.05" hidden="false" customHeight="false" outlineLevel="0" collapsed="false">
      <c r="A246" s="76" t="n">
        <v>242</v>
      </c>
      <c r="B246" s="68" t="n">
        <f aca="false">EOMONTH(Input!$C$7,A246)</f>
        <v>50283</v>
      </c>
      <c r="C246" s="68"/>
      <c r="D246" s="69" t="n">
        <f aca="false">(IF(AND(($B246&gt;=Input!$C$7),($B246&lt;=Input!$O$8)),Input!$O$7,0))+(IF(AND(($B246&gt;Input!$O$8),($B246&lt;=Input!$O$10)),Input!$O$9,0))+(IF(AND(($B246&gt;=Input!$C$7),($B246&lt;=Input!$O$12)),Input!$O$11,0))+(IF(AND(($B246&gt;Input!$O$12),($B246&lt;=Input!$O$14)),Input!$O$13,0))+(IF(AND(($B246&gt;=Input!$C$7),($B246&lt;=Input!$O$16)),Input!$O$15,0))+(IF(AND(($B246&gt;Input!$O$16),($B246&lt;=Input!$O$18)),Input!$O$17,0))</f>
        <v>0</v>
      </c>
    </row>
    <row r="247" customFormat="false" ht="12.05" hidden="false" customHeight="false" outlineLevel="0" collapsed="false">
      <c r="A247" s="76" t="n">
        <v>243</v>
      </c>
      <c r="B247" s="68" t="n">
        <f aca="false">EOMONTH(Input!$C$7,A247)</f>
        <v>50313</v>
      </c>
      <c r="C247" s="68"/>
      <c r="D247" s="69" t="n">
        <f aca="false">(IF(AND(($B247&gt;=Input!$C$7),($B247&lt;=Input!$O$8)),Input!$O$7,0))+(IF(AND(($B247&gt;Input!$O$8),($B247&lt;=Input!$O$10)),Input!$O$9,0))+(IF(AND(($B247&gt;=Input!$C$7),($B247&lt;=Input!$O$12)),Input!$O$11,0))+(IF(AND(($B247&gt;Input!$O$12),($B247&lt;=Input!$O$14)),Input!$O$13,0))+(IF(AND(($B247&gt;=Input!$C$7),($B247&lt;=Input!$O$16)),Input!$O$15,0))+(IF(AND(($B247&gt;Input!$O$16),($B247&lt;=Input!$O$18)),Input!$O$17,0))</f>
        <v>0</v>
      </c>
    </row>
    <row r="248" customFormat="false" ht="12.05" hidden="false" customHeight="false" outlineLevel="0" collapsed="false">
      <c r="A248" s="76" t="n">
        <v>244</v>
      </c>
      <c r="B248" s="68" t="n">
        <f aca="false">EOMONTH(Input!$C$7,A248)</f>
        <v>50344</v>
      </c>
      <c r="C248" s="68"/>
      <c r="D248" s="69" t="n">
        <f aca="false">(IF(AND(($B248&gt;=Input!$C$7),($B248&lt;=Input!$O$8)),Input!$O$7,0))+(IF(AND(($B248&gt;Input!$O$8),($B248&lt;=Input!$O$10)),Input!$O$9,0))+(IF(AND(($B248&gt;=Input!$C$7),($B248&lt;=Input!$O$12)),Input!$O$11,0))+(IF(AND(($B248&gt;Input!$O$12),($B248&lt;=Input!$O$14)),Input!$O$13,0))+(IF(AND(($B248&gt;=Input!$C$7),($B248&lt;=Input!$O$16)),Input!$O$15,0))+(IF(AND(($B248&gt;Input!$O$16),($B248&lt;=Input!$O$18)),Input!$O$17,0))</f>
        <v>0</v>
      </c>
    </row>
    <row r="249" customFormat="false" ht="12.05" hidden="false" customHeight="false" outlineLevel="0" collapsed="false">
      <c r="A249" s="76" t="n">
        <v>245</v>
      </c>
      <c r="B249" s="68" t="n">
        <f aca="false">EOMONTH(Input!$C$7,A249)</f>
        <v>50374</v>
      </c>
      <c r="C249" s="68"/>
      <c r="D249" s="69" t="n">
        <f aca="false">(IF(AND(($B249&gt;=Input!$C$7),($B249&lt;=Input!$O$8)),Input!$O$7,0))+(IF(AND(($B249&gt;Input!$O$8),($B249&lt;=Input!$O$10)),Input!$O$9,0))+(IF(AND(($B249&gt;=Input!$C$7),($B249&lt;=Input!$O$12)),Input!$O$11,0))+(IF(AND(($B249&gt;Input!$O$12),($B249&lt;=Input!$O$14)),Input!$O$13,0))+(IF(AND(($B249&gt;=Input!$C$7),($B249&lt;=Input!$O$16)),Input!$O$15,0))+(IF(AND(($B249&gt;Input!$O$16),($B249&lt;=Input!$O$18)),Input!$O$17,0))</f>
        <v>0</v>
      </c>
    </row>
    <row r="250" customFormat="false" ht="12.05" hidden="false" customHeight="false" outlineLevel="0" collapsed="false">
      <c r="A250" s="76" t="n">
        <v>246</v>
      </c>
      <c r="B250" s="68" t="n">
        <f aca="false">EOMONTH(Input!$C$7,A250)</f>
        <v>50405</v>
      </c>
      <c r="C250" s="68"/>
      <c r="D250" s="69" t="n">
        <f aca="false">(IF(AND(($B250&gt;=Input!$C$7),($B250&lt;=Input!$O$8)),Input!$O$7,0))+(IF(AND(($B250&gt;Input!$O$8),($B250&lt;=Input!$O$10)),Input!$O$9,0))+(IF(AND(($B250&gt;=Input!$C$7),($B250&lt;=Input!$O$12)),Input!$O$11,0))+(IF(AND(($B250&gt;Input!$O$12),($B250&lt;=Input!$O$14)),Input!$O$13,0))+(IF(AND(($B250&gt;=Input!$C$7),($B250&lt;=Input!$O$16)),Input!$O$15,0))+(IF(AND(($B250&gt;Input!$O$16),($B250&lt;=Input!$O$18)),Input!$O$17,0))</f>
        <v>0</v>
      </c>
    </row>
    <row r="251" customFormat="false" ht="12.05" hidden="false" customHeight="false" outlineLevel="0" collapsed="false">
      <c r="A251" s="76" t="n">
        <v>247</v>
      </c>
      <c r="B251" s="68" t="n">
        <f aca="false">EOMONTH(Input!$C$7,A251)</f>
        <v>50436</v>
      </c>
      <c r="C251" s="68"/>
      <c r="D251" s="69" t="n">
        <f aca="false">(IF(AND(($B251&gt;=Input!$C$7),($B251&lt;=Input!$O$8)),Input!$O$7,0))+(IF(AND(($B251&gt;Input!$O$8),($B251&lt;=Input!$O$10)),Input!$O$9,0))+(IF(AND(($B251&gt;=Input!$C$7),($B251&lt;=Input!$O$12)),Input!$O$11,0))+(IF(AND(($B251&gt;Input!$O$12),($B251&lt;=Input!$O$14)),Input!$O$13,0))+(IF(AND(($B251&gt;=Input!$C$7),($B251&lt;=Input!$O$16)),Input!$O$15,0))+(IF(AND(($B251&gt;Input!$O$16),($B251&lt;=Input!$O$18)),Input!$O$17,0))</f>
        <v>0</v>
      </c>
    </row>
    <row r="252" customFormat="false" ht="12.05" hidden="false" customHeight="false" outlineLevel="0" collapsed="false">
      <c r="A252" s="76" t="n">
        <v>248</v>
      </c>
      <c r="B252" s="68" t="n">
        <f aca="false">EOMONTH(Input!$C$7,A252)</f>
        <v>50464</v>
      </c>
      <c r="C252" s="68"/>
      <c r="D252" s="69" t="n">
        <f aca="false">(IF(AND(($B252&gt;=Input!$C$7),($B252&lt;=Input!$O$8)),Input!$O$7,0))+(IF(AND(($B252&gt;Input!$O$8),($B252&lt;=Input!$O$10)),Input!$O$9,0))+(IF(AND(($B252&gt;=Input!$C$7),($B252&lt;=Input!$O$12)),Input!$O$11,0))+(IF(AND(($B252&gt;Input!$O$12),($B252&lt;=Input!$O$14)),Input!$O$13,0))+(IF(AND(($B252&gt;=Input!$C$7),($B252&lt;=Input!$O$16)),Input!$O$15,0))+(IF(AND(($B252&gt;Input!$O$16),($B252&lt;=Input!$O$18)),Input!$O$17,0))</f>
        <v>0</v>
      </c>
    </row>
    <row r="253" customFormat="false" ht="12.05" hidden="false" customHeight="false" outlineLevel="0" collapsed="false">
      <c r="A253" s="76" t="n">
        <v>249</v>
      </c>
      <c r="B253" s="68" t="n">
        <f aca="false">EOMONTH(Input!$C$7,A253)</f>
        <v>50495</v>
      </c>
      <c r="C253" s="68"/>
      <c r="D253" s="69" t="n">
        <f aca="false">(IF(AND(($B253&gt;=Input!$C$7),($B253&lt;=Input!$O$8)),Input!$O$7,0))+(IF(AND(($B253&gt;Input!$O$8),($B253&lt;=Input!$O$10)),Input!$O$9,0))+(IF(AND(($B253&gt;=Input!$C$7),($B253&lt;=Input!$O$12)),Input!$O$11,0))+(IF(AND(($B253&gt;Input!$O$12),($B253&lt;=Input!$O$14)),Input!$O$13,0))+(IF(AND(($B253&gt;=Input!$C$7),($B253&lt;=Input!$O$16)),Input!$O$15,0))+(IF(AND(($B253&gt;Input!$O$16),($B253&lt;=Input!$O$18)),Input!$O$17,0))</f>
        <v>0</v>
      </c>
    </row>
    <row r="254" customFormat="false" ht="12.05" hidden="false" customHeight="false" outlineLevel="0" collapsed="false">
      <c r="A254" s="76" t="n">
        <v>250</v>
      </c>
      <c r="B254" s="68" t="n">
        <f aca="false">EOMONTH(Input!$C$7,A254)</f>
        <v>50525</v>
      </c>
      <c r="C254" s="68"/>
      <c r="D254" s="69" t="n">
        <f aca="false">(IF(AND(($B254&gt;=Input!$C$7),($B254&lt;=Input!$O$8)),Input!$O$7,0))+(IF(AND(($B254&gt;Input!$O$8),($B254&lt;=Input!$O$10)),Input!$O$9,0))+(IF(AND(($B254&gt;=Input!$C$7),($B254&lt;=Input!$O$12)),Input!$O$11,0))+(IF(AND(($B254&gt;Input!$O$12),($B254&lt;=Input!$O$14)),Input!$O$13,0))+(IF(AND(($B254&gt;=Input!$C$7),($B254&lt;=Input!$O$16)),Input!$O$15,0))+(IF(AND(($B254&gt;Input!$O$16),($B254&lt;=Input!$O$18)),Input!$O$17,0))</f>
        <v>0</v>
      </c>
    </row>
    <row r="255" customFormat="false" ht="12.05" hidden="false" customHeight="false" outlineLevel="0" collapsed="false">
      <c r="A255" s="76" t="n">
        <v>251</v>
      </c>
      <c r="B255" s="68" t="n">
        <f aca="false">EOMONTH(Input!$C$7,A255)</f>
        <v>50556</v>
      </c>
      <c r="C255" s="68"/>
      <c r="D255" s="69" t="n">
        <f aca="false">(IF(AND(($B255&gt;=Input!$C$7),($B255&lt;=Input!$O$8)),Input!$O$7,0))+(IF(AND(($B255&gt;Input!$O$8),($B255&lt;=Input!$O$10)),Input!$O$9,0))+(IF(AND(($B255&gt;=Input!$C$7),($B255&lt;=Input!$O$12)),Input!$O$11,0))+(IF(AND(($B255&gt;Input!$O$12),($B255&lt;=Input!$O$14)),Input!$O$13,0))+(IF(AND(($B255&gt;=Input!$C$7),($B255&lt;=Input!$O$16)),Input!$O$15,0))+(IF(AND(($B255&gt;Input!$O$16),($B255&lt;=Input!$O$18)),Input!$O$17,0))</f>
        <v>0</v>
      </c>
    </row>
    <row r="256" customFormat="false" ht="12.05" hidden="false" customHeight="false" outlineLevel="0" collapsed="false">
      <c r="A256" s="76" t="n">
        <v>252</v>
      </c>
      <c r="B256" s="68" t="n">
        <f aca="false">EOMONTH(Input!$C$7,A256)</f>
        <v>50586</v>
      </c>
      <c r="C256" s="68"/>
      <c r="D256" s="69" t="n">
        <f aca="false">(IF(AND(($B256&gt;=Input!$C$7),($B256&lt;=Input!$O$8)),Input!$O$7,0))+(IF(AND(($B256&gt;Input!$O$8),($B256&lt;=Input!$O$10)),Input!$O$9,0))+(IF(AND(($B256&gt;=Input!$C$7),($B256&lt;=Input!$O$12)),Input!$O$11,0))+(IF(AND(($B256&gt;Input!$O$12),($B256&lt;=Input!$O$14)),Input!$O$13,0))+(IF(AND(($B256&gt;=Input!$C$7),($B256&lt;=Input!$O$16)),Input!$O$15,0))+(IF(AND(($B256&gt;Input!$O$16),($B256&lt;=Input!$O$18)),Input!$O$17,0))</f>
        <v>0</v>
      </c>
    </row>
    <row r="257" customFormat="false" ht="12.05" hidden="false" customHeight="false" outlineLevel="0" collapsed="false">
      <c r="A257" s="76" t="n">
        <v>253</v>
      </c>
      <c r="B257" s="68" t="n">
        <f aca="false">EOMONTH(Input!$C$7,A257)</f>
        <v>50617</v>
      </c>
      <c r="C257" s="68"/>
      <c r="D257" s="69" t="n">
        <f aca="false">(IF(AND(($B257&gt;=Input!$C$7),($B257&lt;=Input!$O$8)),Input!$O$7,0))+(IF(AND(($B257&gt;Input!$O$8),($B257&lt;=Input!$O$10)),Input!$O$9,0))+(IF(AND(($B257&gt;=Input!$C$7),($B257&lt;=Input!$O$12)),Input!$O$11,0))+(IF(AND(($B257&gt;Input!$O$12),($B257&lt;=Input!$O$14)),Input!$O$13,0))+(IF(AND(($B257&gt;=Input!$C$7),($B257&lt;=Input!$O$16)),Input!$O$15,0))+(IF(AND(($B257&gt;Input!$O$16),($B257&lt;=Input!$O$18)),Input!$O$17,0))</f>
        <v>0</v>
      </c>
    </row>
    <row r="258" customFormat="false" ht="12.05" hidden="false" customHeight="false" outlineLevel="0" collapsed="false">
      <c r="A258" s="76" t="n">
        <v>254</v>
      </c>
      <c r="B258" s="68" t="n">
        <f aca="false">EOMONTH(Input!$C$7,A258)</f>
        <v>50648</v>
      </c>
      <c r="C258" s="68"/>
      <c r="D258" s="69" t="n">
        <f aca="false">(IF(AND(($B258&gt;=Input!$C$7),($B258&lt;=Input!$O$8)),Input!$O$7,0))+(IF(AND(($B258&gt;Input!$O$8),($B258&lt;=Input!$O$10)),Input!$O$9,0))+(IF(AND(($B258&gt;=Input!$C$7),($B258&lt;=Input!$O$12)),Input!$O$11,0))+(IF(AND(($B258&gt;Input!$O$12),($B258&lt;=Input!$O$14)),Input!$O$13,0))+(IF(AND(($B258&gt;=Input!$C$7),($B258&lt;=Input!$O$16)),Input!$O$15,0))+(IF(AND(($B258&gt;Input!$O$16),($B258&lt;=Input!$O$18)),Input!$O$17,0))</f>
        <v>0</v>
      </c>
    </row>
    <row r="259" customFormat="false" ht="12.05" hidden="false" customHeight="false" outlineLevel="0" collapsed="false">
      <c r="A259" s="76" t="n">
        <v>255</v>
      </c>
      <c r="B259" s="68" t="n">
        <f aca="false">EOMONTH(Input!$C$7,A259)</f>
        <v>50678</v>
      </c>
      <c r="C259" s="68"/>
      <c r="D259" s="69" t="n">
        <f aca="false">(IF(AND(($B259&gt;=Input!$C$7),($B259&lt;=Input!$O$8)),Input!$O$7,0))+(IF(AND(($B259&gt;Input!$O$8),($B259&lt;=Input!$O$10)),Input!$O$9,0))+(IF(AND(($B259&gt;=Input!$C$7),($B259&lt;=Input!$O$12)),Input!$O$11,0))+(IF(AND(($B259&gt;Input!$O$12),($B259&lt;=Input!$O$14)),Input!$O$13,0))+(IF(AND(($B259&gt;=Input!$C$7),($B259&lt;=Input!$O$16)),Input!$O$15,0))+(IF(AND(($B259&gt;Input!$O$16),($B259&lt;=Input!$O$18)),Input!$O$17,0))</f>
        <v>0</v>
      </c>
    </row>
    <row r="260" customFormat="false" ht="12.05" hidden="false" customHeight="false" outlineLevel="0" collapsed="false">
      <c r="A260" s="76" t="n">
        <v>256</v>
      </c>
      <c r="B260" s="68" t="n">
        <f aca="false">EOMONTH(Input!$C$7,A260)</f>
        <v>50709</v>
      </c>
      <c r="C260" s="68"/>
      <c r="D260" s="69" t="n">
        <f aca="false">(IF(AND(($B260&gt;=Input!$C$7),($B260&lt;=Input!$O$8)),Input!$O$7,0))+(IF(AND(($B260&gt;Input!$O$8),($B260&lt;=Input!$O$10)),Input!$O$9,0))+(IF(AND(($B260&gt;=Input!$C$7),($B260&lt;=Input!$O$12)),Input!$O$11,0))+(IF(AND(($B260&gt;Input!$O$12),($B260&lt;=Input!$O$14)),Input!$O$13,0))+(IF(AND(($B260&gt;=Input!$C$7),($B260&lt;=Input!$O$16)),Input!$O$15,0))+(IF(AND(($B260&gt;Input!$O$16),($B260&lt;=Input!$O$18)),Input!$O$17,0))</f>
        <v>0</v>
      </c>
    </row>
    <row r="261" customFormat="false" ht="12.05" hidden="false" customHeight="false" outlineLevel="0" collapsed="false">
      <c r="A261" s="76" t="n">
        <v>257</v>
      </c>
      <c r="B261" s="68" t="n">
        <f aca="false">EOMONTH(Input!$C$7,A261)</f>
        <v>50739</v>
      </c>
      <c r="C261" s="68"/>
      <c r="D261" s="69" t="n">
        <f aca="false">(IF(AND(($B261&gt;=Input!$C$7),($B261&lt;=Input!$O$8)),Input!$O$7,0))+(IF(AND(($B261&gt;Input!$O$8),($B261&lt;=Input!$O$10)),Input!$O$9,0))+(IF(AND(($B261&gt;=Input!$C$7),($B261&lt;=Input!$O$12)),Input!$O$11,0))+(IF(AND(($B261&gt;Input!$O$12),($B261&lt;=Input!$O$14)),Input!$O$13,0))+(IF(AND(($B261&gt;=Input!$C$7),($B261&lt;=Input!$O$16)),Input!$O$15,0))+(IF(AND(($B261&gt;Input!$O$16),($B261&lt;=Input!$O$18)),Input!$O$17,0))</f>
        <v>0</v>
      </c>
    </row>
    <row r="262" customFormat="false" ht="12.05" hidden="false" customHeight="false" outlineLevel="0" collapsed="false">
      <c r="A262" s="76" t="n">
        <v>258</v>
      </c>
      <c r="B262" s="68" t="n">
        <f aca="false">EOMONTH(Input!$C$7,A262)</f>
        <v>50770</v>
      </c>
      <c r="C262" s="68"/>
      <c r="D262" s="69" t="n">
        <f aca="false">(IF(AND(($B262&gt;=Input!$C$7),($B262&lt;=Input!$O$8)),Input!$O$7,0))+(IF(AND(($B262&gt;Input!$O$8),($B262&lt;=Input!$O$10)),Input!$O$9,0))+(IF(AND(($B262&gt;=Input!$C$7),($B262&lt;=Input!$O$12)),Input!$O$11,0))+(IF(AND(($B262&gt;Input!$O$12),($B262&lt;=Input!$O$14)),Input!$O$13,0))+(IF(AND(($B262&gt;=Input!$C$7),($B262&lt;=Input!$O$16)),Input!$O$15,0))+(IF(AND(($B262&gt;Input!$O$16),($B262&lt;=Input!$O$18)),Input!$O$17,0))</f>
        <v>0</v>
      </c>
    </row>
    <row r="263" customFormat="false" ht="12.05" hidden="false" customHeight="false" outlineLevel="0" collapsed="false">
      <c r="A263" s="76" t="n">
        <v>259</v>
      </c>
      <c r="B263" s="68" t="n">
        <f aca="false">EOMONTH(Input!$C$7,A263)</f>
        <v>50801</v>
      </c>
      <c r="C263" s="68"/>
      <c r="D263" s="69" t="n">
        <f aca="false">(IF(AND(($B263&gt;=Input!$C$7),($B263&lt;=Input!$O$8)),Input!$O$7,0))+(IF(AND(($B263&gt;Input!$O$8),($B263&lt;=Input!$O$10)),Input!$O$9,0))+(IF(AND(($B263&gt;=Input!$C$7),($B263&lt;=Input!$O$12)),Input!$O$11,0))+(IF(AND(($B263&gt;Input!$O$12),($B263&lt;=Input!$O$14)),Input!$O$13,0))+(IF(AND(($B263&gt;=Input!$C$7),($B263&lt;=Input!$O$16)),Input!$O$15,0))+(IF(AND(($B263&gt;Input!$O$16),($B263&lt;=Input!$O$18)),Input!$O$17,0))</f>
        <v>0</v>
      </c>
    </row>
    <row r="264" customFormat="false" ht="12.05" hidden="false" customHeight="false" outlineLevel="0" collapsed="false">
      <c r="A264" s="76" t="n">
        <v>260</v>
      </c>
      <c r="B264" s="68" t="n">
        <f aca="false">EOMONTH(Input!$C$7,A264)</f>
        <v>50829</v>
      </c>
      <c r="C264" s="68"/>
      <c r="D264" s="69" t="n">
        <f aca="false">(IF(AND(($B264&gt;=Input!$C$7),($B264&lt;=Input!$O$8)),Input!$O$7,0))+(IF(AND(($B264&gt;Input!$O$8),($B264&lt;=Input!$O$10)),Input!$O$9,0))+(IF(AND(($B264&gt;=Input!$C$7),($B264&lt;=Input!$O$12)),Input!$O$11,0))+(IF(AND(($B264&gt;Input!$O$12),($B264&lt;=Input!$O$14)),Input!$O$13,0))+(IF(AND(($B264&gt;=Input!$C$7),($B264&lt;=Input!$O$16)),Input!$O$15,0))+(IF(AND(($B264&gt;Input!$O$16),($B264&lt;=Input!$O$18)),Input!$O$17,0))</f>
        <v>0</v>
      </c>
    </row>
    <row r="265" customFormat="false" ht="12.05" hidden="false" customHeight="false" outlineLevel="0" collapsed="false">
      <c r="A265" s="76" t="n">
        <v>261</v>
      </c>
      <c r="B265" s="68" t="n">
        <f aca="false">EOMONTH(Input!$C$7,A265)</f>
        <v>50860</v>
      </c>
      <c r="C265" s="68"/>
      <c r="D265" s="69" t="n">
        <f aca="false">(IF(AND(($B265&gt;=Input!$C$7),($B265&lt;=Input!$O$8)),Input!$O$7,0))+(IF(AND(($B265&gt;Input!$O$8),($B265&lt;=Input!$O$10)),Input!$O$9,0))+(IF(AND(($B265&gt;=Input!$C$7),($B265&lt;=Input!$O$12)),Input!$O$11,0))+(IF(AND(($B265&gt;Input!$O$12),($B265&lt;=Input!$O$14)),Input!$O$13,0))+(IF(AND(($B265&gt;=Input!$C$7),($B265&lt;=Input!$O$16)),Input!$O$15,0))+(IF(AND(($B265&gt;Input!$O$16),($B265&lt;=Input!$O$18)),Input!$O$17,0))</f>
        <v>0</v>
      </c>
    </row>
    <row r="266" customFormat="false" ht="12.05" hidden="false" customHeight="false" outlineLevel="0" collapsed="false">
      <c r="A266" s="76" t="n">
        <v>262</v>
      </c>
      <c r="B266" s="68" t="n">
        <f aca="false">EOMONTH(Input!$C$7,A266)</f>
        <v>50890</v>
      </c>
      <c r="C266" s="68"/>
      <c r="D266" s="69" t="n">
        <f aca="false">(IF(AND(($B266&gt;=Input!$C$7),($B266&lt;=Input!$O$8)),Input!$O$7,0))+(IF(AND(($B266&gt;Input!$O$8),($B266&lt;=Input!$O$10)),Input!$O$9,0))+(IF(AND(($B266&gt;=Input!$C$7),($B266&lt;=Input!$O$12)),Input!$O$11,0))+(IF(AND(($B266&gt;Input!$O$12),($B266&lt;=Input!$O$14)),Input!$O$13,0))+(IF(AND(($B266&gt;=Input!$C$7),($B266&lt;=Input!$O$16)),Input!$O$15,0))+(IF(AND(($B266&gt;Input!$O$16),($B266&lt;=Input!$O$18)),Input!$O$17,0))</f>
        <v>0</v>
      </c>
    </row>
    <row r="267" customFormat="false" ht="12.05" hidden="false" customHeight="false" outlineLevel="0" collapsed="false">
      <c r="A267" s="76" t="n">
        <v>263</v>
      </c>
      <c r="B267" s="68" t="n">
        <f aca="false">EOMONTH(Input!$C$7,A267)</f>
        <v>50921</v>
      </c>
      <c r="C267" s="68"/>
      <c r="D267" s="69" t="n">
        <f aca="false">(IF(AND(($B267&gt;=Input!$C$7),($B267&lt;=Input!$O$8)),Input!$O$7,0))+(IF(AND(($B267&gt;Input!$O$8),($B267&lt;=Input!$O$10)),Input!$O$9,0))+(IF(AND(($B267&gt;=Input!$C$7),($B267&lt;=Input!$O$12)),Input!$O$11,0))+(IF(AND(($B267&gt;Input!$O$12),($B267&lt;=Input!$O$14)),Input!$O$13,0))+(IF(AND(($B267&gt;=Input!$C$7),($B267&lt;=Input!$O$16)),Input!$O$15,0))+(IF(AND(($B267&gt;Input!$O$16),($B267&lt;=Input!$O$18)),Input!$O$17,0))</f>
        <v>0</v>
      </c>
    </row>
    <row r="268" customFormat="false" ht="12.05" hidden="false" customHeight="false" outlineLevel="0" collapsed="false">
      <c r="A268" s="76" t="n">
        <v>264</v>
      </c>
      <c r="B268" s="68" t="n">
        <f aca="false">EOMONTH(Input!$C$7,A268)</f>
        <v>50951</v>
      </c>
      <c r="C268" s="68"/>
      <c r="D268" s="69" t="n">
        <f aca="false">(IF(AND(($B268&gt;=Input!$C$7),($B268&lt;=Input!$O$8)),Input!$O$7,0))+(IF(AND(($B268&gt;Input!$O$8),($B268&lt;=Input!$O$10)),Input!$O$9,0))+(IF(AND(($B268&gt;=Input!$C$7),($B268&lt;=Input!$O$12)),Input!$O$11,0))+(IF(AND(($B268&gt;Input!$O$12),($B268&lt;=Input!$O$14)),Input!$O$13,0))+(IF(AND(($B268&gt;=Input!$C$7),($B268&lt;=Input!$O$16)),Input!$O$15,0))+(IF(AND(($B268&gt;Input!$O$16),($B268&lt;=Input!$O$18)),Input!$O$17,0))</f>
        <v>0</v>
      </c>
    </row>
    <row r="269" customFormat="false" ht="12.05" hidden="false" customHeight="false" outlineLevel="0" collapsed="false">
      <c r="A269" s="76" t="n">
        <v>265</v>
      </c>
      <c r="B269" s="68" t="n">
        <f aca="false">EOMONTH(Input!$C$7,A269)</f>
        <v>50982</v>
      </c>
      <c r="C269" s="68"/>
      <c r="D269" s="69" t="n">
        <f aca="false">(IF(AND(($B269&gt;=Input!$C$7),($B269&lt;=Input!$O$8)),Input!$O$7,0))+(IF(AND(($B269&gt;Input!$O$8),($B269&lt;=Input!$O$10)),Input!$O$9,0))+(IF(AND(($B269&gt;=Input!$C$7),($B269&lt;=Input!$O$12)),Input!$O$11,0))+(IF(AND(($B269&gt;Input!$O$12),($B269&lt;=Input!$O$14)),Input!$O$13,0))+(IF(AND(($B269&gt;=Input!$C$7),($B269&lt;=Input!$O$16)),Input!$O$15,0))+(IF(AND(($B269&gt;Input!$O$16),($B269&lt;=Input!$O$18)),Input!$O$17,0))</f>
        <v>0</v>
      </c>
    </row>
    <row r="270" customFormat="false" ht="12.05" hidden="false" customHeight="false" outlineLevel="0" collapsed="false">
      <c r="A270" s="76" t="n">
        <v>266</v>
      </c>
      <c r="B270" s="68" t="n">
        <f aca="false">EOMONTH(Input!$C$7,A270)</f>
        <v>51013</v>
      </c>
      <c r="C270" s="68"/>
      <c r="D270" s="69" t="n">
        <f aca="false">(IF(AND(($B270&gt;=Input!$C$7),($B270&lt;=Input!$O$8)),Input!$O$7,0))+(IF(AND(($B270&gt;Input!$O$8),($B270&lt;=Input!$O$10)),Input!$O$9,0))+(IF(AND(($B270&gt;=Input!$C$7),($B270&lt;=Input!$O$12)),Input!$O$11,0))+(IF(AND(($B270&gt;Input!$O$12),($B270&lt;=Input!$O$14)),Input!$O$13,0))+(IF(AND(($B270&gt;=Input!$C$7),($B270&lt;=Input!$O$16)),Input!$O$15,0))+(IF(AND(($B270&gt;Input!$O$16),($B270&lt;=Input!$O$18)),Input!$O$17,0))</f>
        <v>0</v>
      </c>
    </row>
    <row r="271" customFormat="false" ht="12.05" hidden="false" customHeight="false" outlineLevel="0" collapsed="false">
      <c r="A271" s="76" t="n">
        <v>267</v>
      </c>
      <c r="B271" s="68" t="n">
        <f aca="false">EOMONTH(Input!$C$7,A271)</f>
        <v>51043</v>
      </c>
      <c r="C271" s="68"/>
      <c r="D271" s="69" t="n">
        <f aca="false">(IF(AND(($B271&gt;=Input!$C$7),($B271&lt;=Input!$O$8)),Input!$O$7,0))+(IF(AND(($B271&gt;Input!$O$8),($B271&lt;=Input!$O$10)),Input!$O$9,0))+(IF(AND(($B271&gt;=Input!$C$7),($B271&lt;=Input!$O$12)),Input!$O$11,0))+(IF(AND(($B271&gt;Input!$O$12),($B271&lt;=Input!$O$14)),Input!$O$13,0))+(IF(AND(($B271&gt;=Input!$C$7),($B271&lt;=Input!$O$16)),Input!$O$15,0))+(IF(AND(($B271&gt;Input!$O$16),($B271&lt;=Input!$O$18)),Input!$O$17,0))</f>
        <v>0</v>
      </c>
    </row>
    <row r="272" customFormat="false" ht="12.05" hidden="false" customHeight="false" outlineLevel="0" collapsed="false">
      <c r="A272" s="76" t="n">
        <v>268</v>
      </c>
      <c r="B272" s="68" t="n">
        <f aca="false">EOMONTH(Input!$C$7,A272)</f>
        <v>51074</v>
      </c>
      <c r="C272" s="68"/>
      <c r="D272" s="69" t="n">
        <f aca="false">(IF(AND(($B272&gt;=Input!$C$7),($B272&lt;=Input!$O$8)),Input!$O$7,0))+(IF(AND(($B272&gt;Input!$O$8),($B272&lt;=Input!$O$10)),Input!$O$9,0))+(IF(AND(($B272&gt;=Input!$C$7),($B272&lt;=Input!$O$12)),Input!$O$11,0))+(IF(AND(($B272&gt;Input!$O$12),($B272&lt;=Input!$O$14)),Input!$O$13,0))+(IF(AND(($B272&gt;=Input!$C$7),($B272&lt;=Input!$O$16)),Input!$O$15,0))+(IF(AND(($B272&gt;Input!$O$16),($B272&lt;=Input!$O$18)),Input!$O$17,0))</f>
        <v>0</v>
      </c>
    </row>
    <row r="273" customFormat="false" ht="12.05" hidden="false" customHeight="false" outlineLevel="0" collapsed="false">
      <c r="A273" s="76" t="n">
        <v>269</v>
      </c>
      <c r="B273" s="68" t="n">
        <f aca="false">EOMONTH(Input!$C$7,A273)</f>
        <v>51104</v>
      </c>
      <c r="C273" s="68"/>
      <c r="D273" s="69" t="n">
        <f aca="false">(IF(AND(($B273&gt;=Input!$C$7),($B273&lt;=Input!$O$8)),Input!$O$7,0))+(IF(AND(($B273&gt;Input!$O$8),($B273&lt;=Input!$O$10)),Input!$O$9,0))+(IF(AND(($B273&gt;=Input!$C$7),($B273&lt;=Input!$O$12)),Input!$O$11,0))+(IF(AND(($B273&gt;Input!$O$12),($B273&lt;=Input!$O$14)),Input!$O$13,0))+(IF(AND(($B273&gt;=Input!$C$7),($B273&lt;=Input!$O$16)),Input!$O$15,0))+(IF(AND(($B273&gt;Input!$O$16),($B273&lt;=Input!$O$18)),Input!$O$17,0))</f>
        <v>0</v>
      </c>
    </row>
    <row r="274" customFormat="false" ht="12.05" hidden="false" customHeight="false" outlineLevel="0" collapsed="false">
      <c r="A274" s="76" t="n">
        <v>270</v>
      </c>
      <c r="B274" s="68" t="n">
        <f aca="false">EOMONTH(Input!$C$7,A274)</f>
        <v>51135</v>
      </c>
      <c r="C274" s="68"/>
      <c r="D274" s="69" t="n">
        <f aca="false">(IF(AND(($B274&gt;=Input!$C$7),($B274&lt;=Input!$O$8)),Input!$O$7,0))+(IF(AND(($B274&gt;Input!$O$8),($B274&lt;=Input!$O$10)),Input!$O$9,0))+(IF(AND(($B274&gt;=Input!$C$7),($B274&lt;=Input!$O$12)),Input!$O$11,0))+(IF(AND(($B274&gt;Input!$O$12),($B274&lt;=Input!$O$14)),Input!$O$13,0))+(IF(AND(($B274&gt;=Input!$C$7),($B274&lt;=Input!$O$16)),Input!$O$15,0))+(IF(AND(($B274&gt;Input!$O$16),($B274&lt;=Input!$O$18)),Input!$O$17,0))</f>
        <v>0</v>
      </c>
    </row>
    <row r="275" customFormat="false" ht="12.05" hidden="false" customHeight="false" outlineLevel="0" collapsed="false">
      <c r="A275" s="76" t="n">
        <v>271</v>
      </c>
      <c r="B275" s="68" t="n">
        <f aca="false">EOMONTH(Input!$C$7,A275)</f>
        <v>51166</v>
      </c>
      <c r="C275" s="68"/>
      <c r="D275" s="69" t="n">
        <f aca="false">(IF(AND(($B275&gt;=Input!$C$7),($B275&lt;=Input!$O$8)),Input!$O$7,0))+(IF(AND(($B275&gt;Input!$O$8),($B275&lt;=Input!$O$10)),Input!$O$9,0))+(IF(AND(($B275&gt;=Input!$C$7),($B275&lt;=Input!$O$12)),Input!$O$11,0))+(IF(AND(($B275&gt;Input!$O$12),($B275&lt;=Input!$O$14)),Input!$O$13,0))+(IF(AND(($B275&gt;=Input!$C$7),($B275&lt;=Input!$O$16)),Input!$O$15,0))+(IF(AND(($B275&gt;Input!$O$16),($B275&lt;=Input!$O$18)),Input!$O$17,0))</f>
        <v>0</v>
      </c>
    </row>
    <row r="276" customFormat="false" ht="12.05" hidden="false" customHeight="false" outlineLevel="0" collapsed="false">
      <c r="A276" s="76" t="n">
        <v>272</v>
      </c>
      <c r="B276" s="68" t="n">
        <f aca="false">EOMONTH(Input!$C$7,A276)</f>
        <v>51195</v>
      </c>
      <c r="C276" s="68"/>
      <c r="D276" s="69" t="n">
        <f aca="false">(IF(AND(($B276&gt;=Input!$C$7),($B276&lt;=Input!$O$8)),Input!$O$7,0))+(IF(AND(($B276&gt;Input!$O$8),($B276&lt;=Input!$O$10)),Input!$O$9,0))+(IF(AND(($B276&gt;=Input!$C$7),($B276&lt;=Input!$O$12)),Input!$O$11,0))+(IF(AND(($B276&gt;Input!$O$12),($B276&lt;=Input!$O$14)),Input!$O$13,0))+(IF(AND(($B276&gt;=Input!$C$7),($B276&lt;=Input!$O$16)),Input!$O$15,0))+(IF(AND(($B276&gt;Input!$O$16),($B276&lt;=Input!$O$18)),Input!$O$17,0))</f>
        <v>0</v>
      </c>
    </row>
    <row r="277" customFormat="false" ht="12.05" hidden="false" customHeight="false" outlineLevel="0" collapsed="false">
      <c r="A277" s="76" t="n">
        <v>273</v>
      </c>
      <c r="B277" s="68" t="n">
        <f aca="false">EOMONTH(Input!$C$7,A277)</f>
        <v>51226</v>
      </c>
      <c r="C277" s="68"/>
      <c r="D277" s="69" t="n">
        <f aca="false">(IF(AND(($B277&gt;=Input!$C$7),($B277&lt;=Input!$O$8)),Input!$O$7,0))+(IF(AND(($B277&gt;Input!$O$8),($B277&lt;=Input!$O$10)),Input!$O$9,0))+(IF(AND(($B277&gt;=Input!$C$7),($B277&lt;=Input!$O$12)),Input!$O$11,0))+(IF(AND(($B277&gt;Input!$O$12),($B277&lt;=Input!$O$14)),Input!$O$13,0))+(IF(AND(($B277&gt;=Input!$C$7),($B277&lt;=Input!$O$16)),Input!$O$15,0))+(IF(AND(($B277&gt;Input!$O$16),($B277&lt;=Input!$O$18)),Input!$O$17,0))</f>
        <v>0</v>
      </c>
    </row>
    <row r="278" customFormat="false" ht="12.05" hidden="false" customHeight="false" outlineLevel="0" collapsed="false">
      <c r="A278" s="76" t="n">
        <v>274</v>
      </c>
      <c r="B278" s="68" t="n">
        <f aca="false">EOMONTH(Input!$C$7,A278)</f>
        <v>51256</v>
      </c>
      <c r="C278" s="68"/>
      <c r="D278" s="69" t="n">
        <f aca="false">(IF(AND(($B278&gt;=Input!$C$7),($B278&lt;=Input!$O$8)),Input!$O$7,0))+(IF(AND(($B278&gt;Input!$O$8),($B278&lt;=Input!$O$10)),Input!$O$9,0))+(IF(AND(($B278&gt;=Input!$C$7),($B278&lt;=Input!$O$12)),Input!$O$11,0))+(IF(AND(($B278&gt;Input!$O$12),($B278&lt;=Input!$O$14)),Input!$O$13,0))+(IF(AND(($B278&gt;=Input!$C$7),($B278&lt;=Input!$O$16)),Input!$O$15,0))+(IF(AND(($B278&gt;Input!$O$16),($B278&lt;=Input!$O$18)),Input!$O$17,0))</f>
        <v>0</v>
      </c>
    </row>
    <row r="279" customFormat="false" ht="12.05" hidden="false" customHeight="false" outlineLevel="0" collapsed="false">
      <c r="A279" s="76" t="n">
        <v>275</v>
      </c>
      <c r="B279" s="68" t="n">
        <f aca="false">EOMONTH(Input!$C$7,A279)</f>
        <v>51287</v>
      </c>
      <c r="C279" s="68"/>
      <c r="D279" s="69" t="n">
        <f aca="false">(IF(AND(($B279&gt;=Input!$C$7),($B279&lt;=Input!$O$8)),Input!$O$7,0))+(IF(AND(($B279&gt;Input!$O$8),($B279&lt;=Input!$O$10)),Input!$O$9,0))+(IF(AND(($B279&gt;=Input!$C$7),($B279&lt;=Input!$O$12)),Input!$O$11,0))+(IF(AND(($B279&gt;Input!$O$12),($B279&lt;=Input!$O$14)),Input!$O$13,0))+(IF(AND(($B279&gt;=Input!$C$7),($B279&lt;=Input!$O$16)),Input!$O$15,0))+(IF(AND(($B279&gt;Input!$O$16),($B279&lt;=Input!$O$18)),Input!$O$17,0))</f>
        <v>0</v>
      </c>
    </row>
    <row r="280" customFormat="false" ht="12.05" hidden="false" customHeight="false" outlineLevel="0" collapsed="false">
      <c r="A280" s="76" t="n">
        <v>276</v>
      </c>
      <c r="B280" s="68" t="n">
        <f aca="false">EOMONTH(Input!$C$7,A280)</f>
        <v>51317</v>
      </c>
      <c r="C280" s="68"/>
      <c r="D280" s="69" t="n">
        <f aca="false">(IF(AND(($B280&gt;=Input!$C$7),($B280&lt;=Input!$O$8)),Input!$O$7,0))+(IF(AND(($B280&gt;Input!$O$8),($B280&lt;=Input!$O$10)),Input!$O$9,0))+(IF(AND(($B280&gt;=Input!$C$7),($B280&lt;=Input!$O$12)),Input!$O$11,0))+(IF(AND(($B280&gt;Input!$O$12),($B280&lt;=Input!$O$14)),Input!$O$13,0))+(IF(AND(($B280&gt;=Input!$C$7),($B280&lt;=Input!$O$16)),Input!$O$15,0))+(IF(AND(($B280&gt;Input!$O$16),($B280&lt;=Input!$O$18)),Input!$O$17,0))</f>
        <v>0</v>
      </c>
    </row>
    <row r="281" customFormat="false" ht="12.05" hidden="false" customHeight="false" outlineLevel="0" collapsed="false">
      <c r="A281" s="76" t="n">
        <v>277</v>
      </c>
      <c r="B281" s="68" t="n">
        <f aca="false">EOMONTH(Input!$C$7,A281)</f>
        <v>51348</v>
      </c>
      <c r="C281" s="68"/>
      <c r="D281" s="69" t="n">
        <f aca="false">(IF(AND(($B281&gt;=Input!$C$7),($B281&lt;=Input!$O$8)),Input!$O$7,0))+(IF(AND(($B281&gt;Input!$O$8),($B281&lt;=Input!$O$10)),Input!$O$9,0))+(IF(AND(($B281&gt;=Input!$C$7),($B281&lt;=Input!$O$12)),Input!$O$11,0))+(IF(AND(($B281&gt;Input!$O$12),($B281&lt;=Input!$O$14)),Input!$O$13,0))+(IF(AND(($B281&gt;=Input!$C$7),($B281&lt;=Input!$O$16)),Input!$O$15,0))+(IF(AND(($B281&gt;Input!$O$16),($B281&lt;=Input!$O$18)),Input!$O$17,0))</f>
        <v>0</v>
      </c>
    </row>
    <row r="282" customFormat="false" ht="12.05" hidden="false" customHeight="false" outlineLevel="0" collapsed="false">
      <c r="A282" s="76" t="n">
        <v>278</v>
      </c>
      <c r="B282" s="68" t="n">
        <f aca="false">EOMONTH(Input!$C$7,A282)</f>
        <v>51379</v>
      </c>
      <c r="C282" s="68"/>
      <c r="D282" s="69" t="n">
        <f aca="false">(IF(AND(($B282&gt;=Input!$C$7),($B282&lt;=Input!$O$8)),Input!$O$7,0))+(IF(AND(($B282&gt;Input!$O$8),($B282&lt;=Input!$O$10)),Input!$O$9,0))+(IF(AND(($B282&gt;=Input!$C$7),($B282&lt;=Input!$O$12)),Input!$O$11,0))+(IF(AND(($B282&gt;Input!$O$12),($B282&lt;=Input!$O$14)),Input!$O$13,0))+(IF(AND(($B282&gt;=Input!$C$7),($B282&lt;=Input!$O$16)),Input!$O$15,0))+(IF(AND(($B282&gt;Input!$O$16),($B282&lt;=Input!$O$18)),Input!$O$17,0))</f>
        <v>0</v>
      </c>
    </row>
    <row r="283" customFormat="false" ht="12.05" hidden="false" customHeight="false" outlineLevel="0" collapsed="false">
      <c r="A283" s="76" t="n">
        <v>279</v>
      </c>
      <c r="B283" s="68" t="n">
        <f aca="false">EOMONTH(Input!$C$7,A283)</f>
        <v>51409</v>
      </c>
      <c r="C283" s="68"/>
      <c r="D283" s="69" t="n">
        <f aca="false">(IF(AND(($B283&gt;=Input!$C$7),($B283&lt;=Input!$O$8)),Input!$O$7,0))+(IF(AND(($B283&gt;Input!$O$8),($B283&lt;=Input!$O$10)),Input!$O$9,0))+(IF(AND(($B283&gt;=Input!$C$7),($B283&lt;=Input!$O$12)),Input!$O$11,0))+(IF(AND(($B283&gt;Input!$O$12),($B283&lt;=Input!$O$14)),Input!$O$13,0))+(IF(AND(($B283&gt;=Input!$C$7),($B283&lt;=Input!$O$16)),Input!$O$15,0))+(IF(AND(($B283&gt;Input!$O$16),($B283&lt;=Input!$O$18)),Input!$O$17,0))</f>
        <v>0</v>
      </c>
    </row>
    <row r="284" customFormat="false" ht="12.05" hidden="false" customHeight="false" outlineLevel="0" collapsed="false">
      <c r="A284" s="76" t="n">
        <v>280</v>
      </c>
      <c r="B284" s="68" t="n">
        <f aca="false">EOMONTH(Input!$C$7,A284)</f>
        <v>51440</v>
      </c>
      <c r="C284" s="68"/>
      <c r="D284" s="69" t="n">
        <f aca="false">(IF(AND(($B284&gt;=Input!$C$7),($B284&lt;=Input!$O$8)),Input!$O$7,0))+(IF(AND(($B284&gt;Input!$O$8),($B284&lt;=Input!$O$10)),Input!$O$9,0))+(IF(AND(($B284&gt;=Input!$C$7),($B284&lt;=Input!$O$12)),Input!$O$11,0))+(IF(AND(($B284&gt;Input!$O$12),($B284&lt;=Input!$O$14)),Input!$O$13,0))+(IF(AND(($B284&gt;=Input!$C$7),($B284&lt;=Input!$O$16)),Input!$O$15,0))+(IF(AND(($B284&gt;Input!$O$16),($B284&lt;=Input!$O$18)),Input!$O$17,0))</f>
        <v>0</v>
      </c>
    </row>
    <row r="285" customFormat="false" ht="12.05" hidden="false" customHeight="false" outlineLevel="0" collapsed="false">
      <c r="A285" s="76" t="n">
        <v>281</v>
      </c>
      <c r="B285" s="68" t="n">
        <f aca="false">EOMONTH(Input!$C$7,A285)</f>
        <v>51470</v>
      </c>
      <c r="C285" s="68"/>
      <c r="D285" s="69" t="n">
        <f aca="false">(IF(AND(($B285&gt;=Input!$C$7),($B285&lt;=Input!$O$8)),Input!$O$7,0))+(IF(AND(($B285&gt;Input!$O$8),($B285&lt;=Input!$O$10)),Input!$O$9,0))+(IF(AND(($B285&gt;=Input!$C$7),($B285&lt;=Input!$O$12)),Input!$O$11,0))+(IF(AND(($B285&gt;Input!$O$12),($B285&lt;=Input!$O$14)),Input!$O$13,0))+(IF(AND(($B285&gt;=Input!$C$7),($B285&lt;=Input!$O$16)),Input!$O$15,0))+(IF(AND(($B285&gt;Input!$O$16),($B285&lt;=Input!$O$18)),Input!$O$17,0))</f>
        <v>0</v>
      </c>
    </row>
    <row r="286" customFormat="false" ht="12.05" hidden="false" customHeight="false" outlineLevel="0" collapsed="false">
      <c r="A286" s="76" t="n">
        <v>282</v>
      </c>
      <c r="B286" s="68" t="n">
        <f aca="false">EOMONTH(Input!$C$7,A286)</f>
        <v>51501</v>
      </c>
      <c r="C286" s="68"/>
      <c r="D286" s="69" t="n">
        <f aca="false">(IF(AND(($B286&gt;=Input!$C$7),($B286&lt;=Input!$O$8)),Input!$O$7,0))+(IF(AND(($B286&gt;Input!$O$8),($B286&lt;=Input!$O$10)),Input!$O$9,0))+(IF(AND(($B286&gt;=Input!$C$7),($B286&lt;=Input!$O$12)),Input!$O$11,0))+(IF(AND(($B286&gt;Input!$O$12),($B286&lt;=Input!$O$14)),Input!$O$13,0))+(IF(AND(($B286&gt;=Input!$C$7),($B286&lt;=Input!$O$16)),Input!$O$15,0))+(IF(AND(($B286&gt;Input!$O$16),($B286&lt;=Input!$O$18)),Input!$O$17,0))</f>
        <v>0</v>
      </c>
    </row>
    <row r="287" customFormat="false" ht="12.05" hidden="false" customHeight="false" outlineLevel="0" collapsed="false">
      <c r="A287" s="76" t="n">
        <v>283</v>
      </c>
      <c r="B287" s="68" t="n">
        <f aca="false">EOMONTH(Input!$C$7,A287)</f>
        <v>51532</v>
      </c>
      <c r="C287" s="68"/>
      <c r="D287" s="69" t="n">
        <f aca="false">(IF(AND(($B287&gt;=Input!$C$7),($B287&lt;=Input!$O$8)),Input!$O$7,0))+(IF(AND(($B287&gt;Input!$O$8),($B287&lt;=Input!$O$10)),Input!$O$9,0))+(IF(AND(($B287&gt;=Input!$C$7),($B287&lt;=Input!$O$12)),Input!$O$11,0))+(IF(AND(($B287&gt;Input!$O$12),($B287&lt;=Input!$O$14)),Input!$O$13,0))+(IF(AND(($B287&gt;=Input!$C$7),($B287&lt;=Input!$O$16)),Input!$O$15,0))+(IF(AND(($B287&gt;Input!$O$16),($B287&lt;=Input!$O$18)),Input!$O$17,0))</f>
        <v>0</v>
      </c>
    </row>
    <row r="288" customFormat="false" ht="12.05" hidden="false" customHeight="false" outlineLevel="0" collapsed="false">
      <c r="A288" s="76" t="n">
        <v>284</v>
      </c>
      <c r="B288" s="68" t="n">
        <f aca="false">EOMONTH(Input!$C$7,A288)</f>
        <v>51560</v>
      </c>
      <c r="C288" s="68"/>
      <c r="D288" s="69" t="n">
        <f aca="false">(IF(AND(($B288&gt;=Input!$C$7),($B288&lt;=Input!$O$8)),Input!$O$7,0))+(IF(AND(($B288&gt;Input!$O$8),($B288&lt;=Input!$O$10)),Input!$O$9,0))+(IF(AND(($B288&gt;=Input!$C$7),($B288&lt;=Input!$O$12)),Input!$O$11,0))+(IF(AND(($B288&gt;Input!$O$12),($B288&lt;=Input!$O$14)),Input!$O$13,0))+(IF(AND(($B288&gt;=Input!$C$7),($B288&lt;=Input!$O$16)),Input!$O$15,0))+(IF(AND(($B288&gt;Input!$O$16),($B288&lt;=Input!$O$18)),Input!$O$17,0))</f>
        <v>0</v>
      </c>
    </row>
    <row r="289" customFormat="false" ht="12.05" hidden="false" customHeight="false" outlineLevel="0" collapsed="false">
      <c r="A289" s="76" t="n">
        <v>285</v>
      </c>
      <c r="B289" s="68" t="n">
        <f aca="false">EOMONTH(Input!$C$7,A289)</f>
        <v>51591</v>
      </c>
      <c r="C289" s="68"/>
      <c r="D289" s="69" t="n">
        <f aca="false">(IF(AND(($B289&gt;=Input!$C$7),($B289&lt;=Input!$O$8)),Input!$O$7,0))+(IF(AND(($B289&gt;Input!$O$8),($B289&lt;=Input!$O$10)),Input!$O$9,0))+(IF(AND(($B289&gt;=Input!$C$7),($B289&lt;=Input!$O$12)),Input!$O$11,0))+(IF(AND(($B289&gt;Input!$O$12),($B289&lt;=Input!$O$14)),Input!$O$13,0))+(IF(AND(($B289&gt;=Input!$C$7),($B289&lt;=Input!$O$16)),Input!$O$15,0))+(IF(AND(($B289&gt;Input!$O$16),($B289&lt;=Input!$O$18)),Input!$O$17,0))</f>
        <v>0</v>
      </c>
    </row>
    <row r="290" customFormat="false" ht="12.05" hidden="false" customHeight="false" outlineLevel="0" collapsed="false">
      <c r="A290" s="76" t="n">
        <v>286</v>
      </c>
      <c r="B290" s="68" t="n">
        <f aca="false">EOMONTH(Input!$C$7,A290)</f>
        <v>51621</v>
      </c>
      <c r="C290" s="68"/>
      <c r="D290" s="69" t="n">
        <f aca="false">(IF(AND(($B290&gt;=Input!$C$7),($B290&lt;=Input!$O$8)),Input!$O$7,0))+(IF(AND(($B290&gt;Input!$O$8),($B290&lt;=Input!$O$10)),Input!$O$9,0))+(IF(AND(($B290&gt;=Input!$C$7),($B290&lt;=Input!$O$12)),Input!$O$11,0))+(IF(AND(($B290&gt;Input!$O$12),($B290&lt;=Input!$O$14)),Input!$O$13,0))+(IF(AND(($B290&gt;=Input!$C$7),($B290&lt;=Input!$O$16)),Input!$O$15,0))+(IF(AND(($B290&gt;Input!$O$16),($B290&lt;=Input!$O$18)),Input!$O$17,0))</f>
        <v>0</v>
      </c>
    </row>
    <row r="291" customFormat="false" ht="12.05" hidden="false" customHeight="false" outlineLevel="0" collapsed="false">
      <c r="A291" s="76" t="n">
        <v>287</v>
      </c>
      <c r="B291" s="68" t="n">
        <f aca="false">EOMONTH(Input!$C$7,A291)</f>
        <v>51652</v>
      </c>
      <c r="C291" s="68"/>
      <c r="D291" s="69" t="n">
        <f aca="false">(IF(AND(($B291&gt;=Input!$C$7),($B291&lt;=Input!$O$8)),Input!$O$7,0))+(IF(AND(($B291&gt;Input!$O$8),($B291&lt;=Input!$O$10)),Input!$O$9,0))+(IF(AND(($B291&gt;=Input!$C$7),($B291&lt;=Input!$O$12)),Input!$O$11,0))+(IF(AND(($B291&gt;Input!$O$12),($B291&lt;=Input!$O$14)),Input!$O$13,0))+(IF(AND(($B291&gt;=Input!$C$7),($B291&lt;=Input!$O$16)),Input!$O$15,0))+(IF(AND(($B291&gt;Input!$O$16),($B291&lt;=Input!$O$18)),Input!$O$17,0))</f>
        <v>0</v>
      </c>
    </row>
    <row r="292" customFormat="false" ht="12.05" hidden="false" customHeight="false" outlineLevel="0" collapsed="false">
      <c r="A292" s="76" t="n">
        <v>288</v>
      </c>
      <c r="B292" s="68" t="n">
        <f aca="false">EOMONTH(Input!$C$7,A292)</f>
        <v>51682</v>
      </c>
      <c r="C292" s="68"/>
      <c r="D292" s="69" t="n">
        <f aca="false">(IF(AND(($B292&gt;=Input!$C$7),($B292&lt;=Input!$O$8)),Input!$O$7,0))+(IF(AND(($B292&gt;Input!$O$8),($B292&lt;=Input!$O$10)),Input!$O$9,0))+(IF(AND(($B292&gt;=Input!$C$7),($B292&lt;=Input!$O$12)),Input!$O$11,0))+(IF(AND(($B292&gt;Input!$O$12),($B292&lt;=Input!$O$14)),Input!$O$13,0))+(IF(AND(($B292&gt;=Input!$C$7),($B292&lt;=Input!$O$16)),Input!$O$15,0))+(IF(AND(($B292&gt;Input!$O$16),($B292&lt;=Input!$O$18)),Input!$O$17,0))</f>
        <v>0</v>
      </c>
    </row>
    <row r="293" customFormat="false" ht="12.05" hidden="false" customHeight="false" outlineLevel="0" collapsed="false">
      <c r="A293" s="76" t="n">
        <v>289</v>
      </c>
      <c r="B293" s="68" t="n">
        <f aca="false">EOMONTH(Input!$C$7,A293)</f>
        <v>51713</v>
      </c>
      <c r="C293" s="68"/>
      <c r="D293" s="69" t="n">
        <f aca="false">(IF(AND(($B293&gt;=Input!$C$7),($B293&lt;=Input!$O$8)),Input!$O$7,0))+(IF(AND(($B293&gt;Input!$O$8),($B293&lt;=Input!$O$10)),Input!$O$9,0))+(IF(AND(($B293&gt;=Input!$C$7),($B293&lt;=Input!$O$12)),Input!$O$11,0))+(IF(AND(($B293&gt;Input!$O$12),($B293&lt;=Input!$O$14)),Input!$O$13,0))+(IF(AND(($B293&gt;=Input!$C$7),($B293&lt;=Input!$O$16)),Input!$O$15,0))+(IF(AND(($B293&gt;Input!$O$16),($B293&lt;=Input!$O$18)),Input!$O$17,0))</f>
        <v>0</v>
      </c>
    </row>
    <row r="294" customFormat="false" ht="12.05" hidden="false" customHeight="false" outlineLevel="0" collapsed="false">
      <c r="A294" s="76" t="n">
        <v>290</v>
      </c>
      <c r="B294" s="68" t="n">
        <f aca="false">EOMONTH(Input!$C$7,A294)</f>
        <v>51744</v>
      </c>
      <c r="C294" s="68"/>
      <c r="D294" s="69" t="n">
        <f aca="false">(IF(AND(($B294&gt;=Input!$C$7),($B294&lt;=Input!$O$8)),Input!$O$7,0))+(IF(AND(($B294&gt;Input!$O$8),($B294&lt;=Input!$O$10)),Input!$O$9,0))+(IF(AND(($B294&gt;=Input!$C$7),($B294&lt;=Input!$O$12)),Input!$O$11,0))+(IF(AND(($B294&gt;Input!$O$12),($B294&lt;=Input!$O$14)),Input!$O$13,0))+(IF(AND(($B294&gt;=Input!$C$7),($B294&lt;=Input!$O$16)),Input!$O$15,0))+(IF(AND(($B294&gt;Input!$O$16),($B294&lt;=Input!$O$18)),Input!$O$17,0))</f>
        <v>0</v>
      </c>
    </row>
    <row r="295" customFormat="false" ht="12.05" hidden="false" customHeight="false" outlineLevel="0" collapsed="false">
      <c r="A295" s="76" t="n">
        <v>291</v>
      </c>
      <c r="B295" s="68" t="n">
        <f aca="false">EOMONTH(Input!$C$7,A295)</f>
        <v>51774</v>
      </c>
      <c r="C295" s="68"/>
      <c r="D295" s="69" t="n">
        <f aca="false">(IF(AND(($B295&gt;=Input!$C$7),($B295&lt;=Input!$O$8)),Input!$O$7,0))+(IF(AND(($B295&gt;Input!$O$8),($B295&lt;=Input!$O$10)),Input!$O$9,0))+(IF(AND(($B295&gt;=Input!$C$7),($B295&lt;=Input!$O$12)),Input!$O$11,0))+(IF(AND(($B295&gt;Input!$O$12),($B295&lt;=Input!$O$14)),Input!$O$13,0))+(IF(AND(($B295&gt;=Input!$C$7),($B295&lt;=Input!$O$16)),Input!$O$15,0))+(IF(AND(($B295&gt;Input!$O$16),($B295&lt;=Input!$O$18)),Input!$O$17,0))</f>
        <v>0</v>
      </c>
    </row>
    <row r="296" customFormat="false" ht="12.05" hidden="false" customHeight="false" outlineLevel="0" collapsed="false">
      <c r="A296" s="76" t="n">
        <v>292</v>
      </c>
      <c r="B296" s="68" t="n">
        <f aca="false">EOMONTH(Input!$C$7,A296)</f>
        <v>51805</v>
      </c>
      <c r="C296" s="68"/>
      <c r="D296" s="69" t="n">
        <f aca="false">(IF(AND(($B296&gt;=Input!$C$7),($B296&lt;=Input!$O$8)),Input!$O$7,0))+(IF(AND(($B296&gt;Input!$O$8),($B296&lt;=Input!$O$10)),Input!$O$9,0))+(IF(AND(($B296&gt;=Input!$C$7),($B296&lt;=Input!$O$12)),Input!$O$11,0))+(IF(AND(($B296&gt;Input!$O$12),($B296&lt;=Input!$O$14)),Input!$O$13,0))+(IF(AND(($B296&gt;=Input!$C$7),($B296&lt;=Input!$O$16)),Input!$O$15,0))+(IF(AND(($B296&gt;Input!$O$16),($B296&lt;=Input!$O$18)),Input!$O$17,0))</f>
        <v>0</v>
      </c>
    </row>
    <row r="297" customFormat="false" ht="12.05" hidden="false" customHeight="false" outlineLevel="0" collapsed="false">
      <c r="A297" s="76" t="n">
        <v>293</v>
      </c>
      <c r="B297" s="68" t="n">
        <f aca="false">EOMONTH(Input!$C$7,A297)</f>
        <v>51835</v>
      </c>
      <c r="C297" s="68"/>
      <c r="D297" s="69" t="n">
        <f aca="false">(IF(AND(($B297&gt;=Input!$C$7),($B297&lt;=Input!$O$8)),Input!$O$7,0))+(IF(AND(($B297&gt;Input!$O$8),($B297&lt;=Input!$O$10)),Input!$O$9,0))+(IF(AND(($B297&gt;=Input!$C$7),($B297&lt;=Input!$O$12)),Input!$O$11,0))+(IF(AND(($B297&gt;Input!$O$12),($B297&lt;=Input!$O$14)),Input!$O$13,0))+(IF(AND(($B297&gt;=Input!$C$7),($B297&lt;=Input!$O$16)),Input!$O$15,0))+(IF(AND(($B297&gt;Input!$O$16),($B297&lt;=Input!$O$18)),Input!$O$17,0))</f>
        <v>0</v>
      </c>
    </row>
    <row r="298" customFormat="false" ht="12.05" hidden="false" customHeight="false" outlineLevel="0" collapsed="false">
      <c r="A298" s="76" t="n">
        <v>294</v>
      </c>
      <c r="B298" s="68" t="n">
        <f aca="false">EOMONTH(Input!$C$7,A298)</f>
        <v>51866</v>
      </c>
      <c r="C298" s="68"/>
      <c r="D298" s="69" t="n">
        <f aca="false">(IF(AND(($B298&gt;=Input!$C$7),($B298&lt;=Input!$O$8)),Input!$O$7,0))+(IF(AND(($B298&gt;Input!$O$8),($B298&lt;=Input!$O$10)),Input!$O$9,0))+(IF(AND(($B298&gt;=Input!$C$7),($B298&lt;=Input!$O$12)),Input!$O$11,0))+(IF(AND(($B298&gt;Input!$O$12),($B298&lt;=Input!$O$14)),Input!$O$13,0))+(IF(AND(($B298&gt;=Input!$C$7),($B298&lt;=Input!$O$16)),Input!$O$15,0))+(IF(AND(($B298&gt;Input!$O$16),($B298&lt;=Input!$O$18)),Input!$O$17,0))</f>
        <v>0</v>
      </c>
    </row>
    <row r="299" customFormat="false" ht="12.05" hidden="false" customHeight="false" outlineLevel="0" collapsed="false">
      <c r="A299" s="76" t="n">
        <v>295</v>
      </c>
      <c r="B299" s="68" t="n">
        <f aca="false">EOMONTH(Input!$C$7,A299)</f>
        <v>51897</v>
      </c>
      <c r="C299" s="68"/>
      <c r="D299" s="69" t="n">
        <f aca="false">(IF(AND(($B299&gt;=Input!$C$7),($B299&lt;=Input!$O$8)),Input!$O$7,0))+(IF(AND(($B299&gt;Input!$O$8),($B299&lt;=Input!$O$10)),Input!$O$9,0))+(IF(AND(($B299&gt;=Input!$C$7),($B299&lt;=Input!$O$12)),Input!$O$11,0))+(IF(AND(($B299&gt;Input!$O$12),($B299&lt;=Input!$O$14)),Input!$O$13,0))+(IF(AND(($B299&gt;=Input!$C$7),($B299&lt;=Input!$O$16)),Input!$O$15,0))+(IF(AND(($B299&gt;Input!$O$16),($B299&lt;=Input!$O$18)),Input!$O$17,0))</f>
        <v>0</v>
      </c>
    </row>
    <row r="300" customFormat="false" ht="12.05" hidden="false" customHeight="false" outlineLevel="0" collapsed="false">
      <c r="A300" s="76" t="n">
        <v>296</v>
      </c>
      <c r="B300" s="68" t="n">
        <f aca="false">EOMONTH(Input!$C$7,A300)</f>
        <v>51925</v>
      </c>
      <c r="C300" s="68"/>
      <c r="D300" s="69" t="n">
        <f aca="false">(IF(AND(($B300&gt;=Input!$C$7),($B300&lt;=Input!$O$8)),Input!$O$7,0))+(IF(AND(($B300&gt;Input!$O$8),($B300&lt;=Input!$O$10)),Input!$O$9,0))+(IF(AND(($B300&gt;=Input!$C$7),($B300&lt;=Input!$O$12)),Input!$O$11,0))+(IF(AND(($B300&gt;Input!$O$12),($B300&lt;=Input!$O$14)),Input!$O$13,0))+(IF(AND(($B300&gt;=Input!$C$7),($B300&lt;=Input!$O$16)),Input!$O$15,0))+(IF(AND(($B300&gt;Input!$O$16),($B300&lt;=Input!$O$18)),Input!$O$17,0))</f>
        <v>0</v>
      </c>
    </row>
    <row r="301" customFormat="false" ht="12.05" hidden="false" customHeight="false" outlineLevel="0" collapsed="false">
      <c r="A301" s="76" t="n">
        <v>297</v>
      </c>
      <c r="B301" s="68" t="n">
        <f aca="false">EOMONTH(Input!$C$7,A301)</f>
        <v>51956</v>
      </c>
      <c r="C301" s="68"/>
      <c r="D301" s="69" t="n">
        <f aca="false">(IF(AND(($B301&gt;=Input!$C$7),($B301&lt;=Input!$O$8)),Input!$O$7,0))+(IF(AND(($B301&gt;Input!$O$8),($B301&lt;=Input!$O$10)),Input!$O$9,0))+(IF(AND(($B301&gt;=Input!$C$7),($B301&lt;=Input!$O$12)),Input!$O$11,0))+(IF(AND(($B301&gt;Input!$O$12),($B301&lt;=Input!$O$14)),Input!$O$13,0))+(IF(AND(($B301&gt;=Input!$C$7),($B301&lt;=Input!$O$16)),Input!$O$15,0))+(IF(AND(($B301&gt;Input!$O$16),($B301&lt;=Input!$O$18)),Input!$O$17,0))</f>
        <v>0</v>
      </c>
    </row>
    <row r="302" customFormat="false" ht="12.05" hidden="false" customHeight="false" outlineLevel="0" collapsed="false">
      <c r="A302" s="76" t="n">
        <v>298</v>
      </c>
      <c r="B302" s="68" t="n">
        <f aca="false">EOMONTH(Input!$C$7,A302)</f>
        <v>51986</v>
      </c>
      <c r="C302" s="68"/>
      <c r="D302" s="69" t="n">
        <f aca="false">(IF(AND(($B302&gt;=Input!$C$7),($B302&lt;=Input!$O$8)),Input!$O$7,0))+(IF(AND(($B302&gt;Input!$O$8),($B302&lt;=Input!$O$10)),Input!$O$9,0))+(IF(AND(($B302&gt;=Input!$C$7),($B302&lt;=Input!$O$12)),Input!$O$11,0))+(IF(AND(($B302&gt;Input!$O$12),($B302&lt;=Input!$O$14)),Input!$O$13,0))+(IF(AND(($B302&gt;=Input!$C$7),($B302&lt;=Input!$O$16)),Input!$O$15,0))+(IF(AND(($B302&gt;Input!$O$16),($B302&lt;=Input!$O$18)),Input!$O$17,0))</f>
        <v>0</v>
      </c>
    </row>
    <row r="303" customFormat="false" ht="12.05" hidden="false" customHeight="false" outlineLevel="0" collapsed="false">
      <c r="A303" s="76" t="n">
        <v>299</v>
      </c>
      <c r="B303" s="68" t="n">
        <f aca="false">EOMONTH(Input!$C$7,A303)</f>
        <v>52017</v>
      </c>
      <c r="C303" s="68"/>
      <c r="D303" s="69" t="n">
        <f aca="false">(IF(AND(($B303&gt;=Input!$C$7),($B303&lt;=Input!$O$8)),Input!$O$7,0))+(IF(AND(($B303&gt;Input!$O$8),($B303&lt;=Input!$O$10)),Input!$O$9,0))+(IF(AND(($B303&gt;=Input!$C$7),($B303&lt;=Input!$O$12)),Input!$O$11,0))+(IF(AND(($B303&gt;Input!$O$12),($B303&lt;=Input!$O$14)),Input!$O$13,0))+(IF(AND(($B303&gt;=Input!$C$7),($B303&lt;=Input!$O$16)),Input!$O$15,0))+(IF(AND(($B303&gt;Input!$O$16),($B303&lt;=Input!$O$18)),Input!$O$17,0))</f>
        <v>0</v>
      </c>
    </row>
    <row r="304" customFormat="false" ht="12.05" hidden="false" customHeight="false" outlineLevel="0" collapsed="false">
      <c r="A304" s="76" t="n">
        <v>300</v>
      </c>
      <c r="B304" s="68" t="n">
        <f aca="false">EOMONTH(Input!$C$7,A304)</f>
        <v>52047</v>
      </c>
      <c r="C304" s="68"/>
      <c r="D304" s="69" t="n">
        <f aca="false">(IF(AND(($B304&gt;=Input!$C$7),($B304&lt;=Input!$O$8)),Input!$O$7,0))+(IF(AND(($B304&gt;Input!$O$8),($B304&lt;=Input!$O$10)),Input!$O$9,0))+(IF(AND(($B304&gt;=Input!$C$7),($B304&lt;=Input!$O$12)),Input!$O$11,0))+(IF(AND(($B304&gt;Input!$O$12),($B304&lt;=Input!$O$14)),Input!$O$13,0))+(IF(AND(($B304&gt;=Input!$C$7),($B304&lt;=Input!$O$16)),Input!$O$15,0))+(IF(AND(($B304&gt;Input!$O$16),($B304&lt;=Input!$O$18)),Input!$O$17,0))</f>
        <v>0</v>
      </c>
    </row>
    <row r="305" customFormat="false" ht="12.05" hidden="false" customHeight="false" outlineLevel="0" collapsed="false">
      <c r="A305" s="76" t="n">
        <v>301</v>
      </c>
      <c r="B305" s="68" t="n">
        <f aca="false">EOMONTH(Input!$C$7,A305)</f>
        <v>52078</v>
      </c>
      <c r="C305" s="68"/>
      <c r="D305" s="69" t="n">
        <f aca="false">(IF(AND(($B305&gt;=Input!$C$7),($B305&lt;=Input!$O$8)),Input!$O$7,0))+(IF(AND(($B305&gt;Input!$O$8),($B305&lt;=Input!$O$10)),Input!$O$9,0))+(IF(AND(($B305&gt;=Input!$C$7),($B305&lt;=Input!$O$12)),Input!$O$11,0))+(IF(AND(($B305&gt;Input!$O$12),($B305&lt;=Input!$O$14)),Input!$O$13,0))+(IF(AND(($B305&gt;=Input!$C$7),($B305&lt;=Input!$O$16)),Input!$O$15,0))+(IF(AND(($B305&gt;Input!$O$16),($B305&lt;=Input!$O$18)),Input!$O$17,0))</f>
        <v>0</v>
      </c>
    </row>
    <row r="306" customFormat="false" ht="12.05" hidden="false" customHeight="false" outlineLevel="0" collapsed="false">
      <c r="A306" s="76" t="n">
        <v>302</v>
      </c>
      <c r="B306" s="68" t="n">
        <f aca="false">EOMONTH(Input!$C$7,A306)</f>
        <v>52109</v>
      </c>
      <c r="C306" s="68"/>
      <c r="D306" s="69" t="n">
        <f aca="false">(IF(AND(($B306&gt;=Input!$C$7),($B306&lt;=Input!$O$8)),Input!$O$7,0))+(IF(AND(($B306&gt;Input!$O$8),($B306&lt;=Input!$O$10)),Input!$O$9,0))+(IF(AND(($B306&gt;=Input!$C$7),($B306&lt;=Input!$O$12)),Input!$O$11,0))+(IF(AND(($B306&gt;Input!$O$12),($B306&lt;=Input!$O$14)),Input!$O$13,0))+(IF(AND(($B306&gt;=Input!$C$7),($B306&lt;=Input!$O$16)),Input!$O$15,0))+(IF(AND(($B306&gt;Input!$O$16),($B306&lt;=Input!$O$18)),Input!$O$17,0))</f>
        <v>0</v>
      </c>
    </row>
    <row r="307" customFormat="false" ht="12.05" hidden="false" customHeight="false" outlineLevel="0" collapsed="false">
      <c r="A307" s="76" t="n">
        <v>303</v>
      </c>
      <c r="B307" s="68" t="n">
        <f aca="false">EOMONTH(Input!$C$7,A307)</f>
        <v>52139</v>
      </c>
      <c r="C307" s="68"/>
      <c r="D307" s="69" t="n">
        <f aca="false">(IF(AND(($B307&gt;=Input!$C$7),($B307&lt;=Input!$O$8)),Input!$O$7,0))+(IF(AND(($B307&gt;Input!$O$8),($B307&lt;=Input!$O$10)),Input!$O$9,0))+(IF(AND(($B307&gt;=Input!$C$7),($B307&lt;=Input!$O$12)),Input!$O$11,0))+(IF(AND(($B307&gt;Input!$O$12),($B307&lt;=Input!$O$14)),Input!$O$13,0))+(IF(AND(($B307&gt;=Input!$C$7),($B307&lt;=Input!$O$16)),Input!$O$15,0))+(IF(AND(($B307&gt;Input!$O$16),($B307&lt;=Input!$O$18)),Input!$O$17,0))</f>
        <v>0</v>
      </c>
    </row>
    <row r="308" customFormat="false" ht="12.05" hidden="false" customHeight="false" outlineLevel="0" collapsed="false">
      <c r="A308" s="76" t="n">
        <v>304</v>
      </c>
      <c r="B308" s="68" t="n">
        <f aca="false">EOMONTH(Input!$C$7,A308)</f>
        <v>52170</v>
      </c>
      <c r="C308" s="68"/>
      <c r="D308" s="69" t="n">
        <f aca="false">(IF(AND(($B308&gt;=Input!$C$7),($B308&lt;=Input!$O$8)),Input!$O$7,0))+(IF(AND(($B308&gt;Input!$O$8),($B308&lt;=Input!$O$10)),Input!$O$9,0))+(IF(AND(($B308&gt;=Input!$C$7),($B308&lt;=Input!$O$12)),Input!$O$11,0))+(IF(AND(($B308&gt;Input!$O$12),($B308&lt;=Input!$O$14)),Input!$O$13,0))+(IF(AND(($B308&gt;=Input!$C$7),($B308&lt;=Input!$O$16)),Input!$O$15,0))+(IF(AND(($B308&gt;Input!$O$16),($B308&lt;=Input!$O$18)),Input!$O$17,0))</f>
        <v>0</v>
      </c>
    </row>
    <row r="309" customFormat="false" ht="12.05" hidden="false" customHeight="false" outlineLevel="0" collapsed="false">
      <c r="A309" s="76" t="n">
        <v>305</v>
      </c>
      <c r="B309" s="68" t="n">
        <f aca="false">EOMONTH(Input!$C$7,A309)</f>
        <v>52200</v>
      </c>
      <c r="C309" s="68"/>
      <c r="D309" s="69" t="n">
        <f aca="false">(IF(AND(($B309&gt;=Input!$C$7),($B309&lt;=Input!$O$8)),Input!$O$7,0))+(IF(AND(($B309&gt;Input!$O$8),($B309&lt;=Input!$O$10)),Input!$O$9,0))+(IF(AND(($B309&gt;=Input!$C$7),($B309&lt;=Input!$O$12)),Input!$O$11,0))+(IF(AND(($B309&gt;Input!$O$12),($B309&lt;=Input!$O$14)),Input!$O$13,0))+(IF(AND(($B309&gt;=Input!$C$7),($B309&lt;=Input!$O$16)),Input!$O$15,0))+(IF(AND(($B309&gt;Input!$O$16),($B309&lt;=Input!$O$18)),Input!$O$17,0))</f>
        <v>0</v>
      </c>
    </row>
    <row r="310" customFormat="false" ht="12.05" hidden="false" customHeight="false" outlineLevel="0" collapsed="false">
      <c r="A310" s="76" t="n">
        <v>306</v>
      </c>
      <c r="B310" s="68" t="n">
        <f aca="false">EOMONTH(Input!$C$7,A310)</f>
        <v>52231</v>
      </c>
      <c r="C310" s="68"/>
      <c r="D310" s="69" t="n">
        <f aca="false">(IF(AND(($B310&gt;=Input!$C$7),($B310&lt;=Input!$O$8)),Input!$O$7,0))+(IF(AND(($B310&gt;Input!$O$8),($B310&lt;=Input!$O$10)),Input!$O$9,0))+(IF(AND(($B310&gt;=Input!$C$7),($B310&lt;=Input!$O$12)),Input!$O$11,0))+(IF(AND(($B310&gt;Input!$O$12),($B310&lt;=Input!$O$14)),Input!$O$13,0))+(IF(AND(($B310&gt;=Input!$C$7),($B310&lt;=Input!$O$16)),Input!$O$15,0))+(IF(AND(($B310&gt;Input!$O$16),($B310&lt;=Input!$O$18)),Input!$O$17,0))</f>
        <v>0</v>
      </c>
    </row>
    <row r="311" customFormat="false" ht="12.05" hidden="false" customHeight="false" outlineLevel="0" collapsed="false">
      <c r="A311" s="76" t="n">
        <v>307</v>
      </c>
      <c r="B311" s="68" t="n">
        <f aca="false">EOMONTH(Input!$C$7,A311)</f>
        <v>52262</v>
      </c>
      <c r="C311" s="68"/>
      <c r="D311" s="69" t="n">
        <f aca="false">(IF(AND(($B311&gt;=Input!$C$7),($B311&lt;=Input!$O$8)),Input!$O$7,0))+(IF(AND(($B311&gt;Input!$O$8),($B311&lt;=Input!$O$10)),Input!$O$9,0))+(IF(AND(($B311&gt;=Input!$C$7),($B311&lt;=Input!$O$12)),Input!$O$11,0))+(IF(AND(($B311&gt;Input!$O$12),($B311&lt;=Input!$O$14)),Input!$O$13,0))+(IF(AND(($B311&gt;=Input!$C$7),($B311&lt;=Input!$O$16)),Input!$O$15,0))+(IF(AND(($B311&gt;Input!$O$16),($B311&lt;=Input!$O$18)),Input!$O$17,0))</f>
        <v>0</v>
      </c>
    </row>
    <row r="312" customFormat="false" ht="12.05" hidden="false" customHeight="false" outlineLevel="0" collapsed="false">
      <c r="A312" s="76" t="n">
        <v>308</v>
      </c>
      <c r="B312" s="68" t="n">
        <f aca="false">EOMONTH(Input!$C$7,A312)</f>
        <v>52290</v>
      </c>
      <c r="C312" s="68"/>
      <c r="D312" s="69" t="n">
        <f aca="false">(IF(AND(($B312&gt;=Input!$C$7),($B312&lt;=Input!$O$8)),Input!$O$7,0))+(IF(AND(($B312&gt;Input!$O$8),($B312&lt;=Input!$O$10)),Input!$O$9,0))+(IF(AND(($B312&gt;=Input!$C$7),($B312&lt;=Input!$O$12)),Input!$O$11,0))+(IF(AND(($B312&gt;Input!$O$12),($B312&lt;=Input!$O$14)),Input!$O$13,0))+(IF(AND(($B312&gt;=Input!$C$7),($B312&lt;=Input!$O$16)),Input!$O$15,0))+(IF(AND(($B312&gt;Input!$O$16),($B312&lt;=Input!$O$18)),Input!$O$17,0))</f>
        <v>0</v>
      </c>
    </row>
    <row r="313" customFormat="false" ht="12.05" hidden="false" customHeight="false" outlineLevel="0" collapsed="false">
      <c r="A313" s="76" t="n">
        <v>309</v>
      </c>
      <c r="B313" s="68" t="n">
        <f aca="false">EOMONTH(Input!$C$7,A313)</f>
        <v>52321</v>
      </c>
      <c r="C313" s="68"/>
      <c r="D313" s="69" t="n">
        <f aca="false">(IF(AND(($B313&gt;=Input!$C$7),($B313&lt;=Input!$O$8)),Input!$O$7,0))+(IF(AND(($B313&gt;Input!$O$8),($B313&lt;=Input!$O$10)),Input!$O$9,0))+(IF(AND(($B313&gt;=Input!$C$7),($B313&lt;=Input!$O$12)),Input!$O$11,0))+(IF(AND(($B313&gt;Input!$O$12),($B313&lt;=Input!$O$14)),Input!$O$13,0))+(IF(AND(($B313&gt;=Input!$C$7),($B313&lt;=Input!$O$16)),Input!$O$15,0))+(IF(AND(($B313&gt;Input!$O$16),($B313&lt;=Input!$O$18)),Input!$O$17,0))</f>
        <v>0</v>
      </c>
    </row>
    <row r="314" customFormat="false" ht="12.05" hidden="false" customHeight="false" outlineLevel="0" collapsed="false">
      <c r="A314" s="76" t="n">
        <v>310</v>
      </c>
      <c r="B314" s="68" t="n">
        <f aca="false">EOMONTH(Input!$C$7,A314)</f>
        <v>52351</v>
      </c>
      <c r="C314" s="68"/>
      <c r="D314" s="69" t="n">
        <f aca="false">(IF(AND(($B314&gt;=Input!$C$7),($B314&lt;=Input!$O$8)),Input!$O$7,0))+(IF(AND(($B314&gt;Input!$O$8),($B314&lt;=Input!$O$10)),Input!$O$9,0))+(IF(AND(($B314&gt;=Input!$C$7),($B314&lt;=Input!$O$12)),Input!$O$11,0))+(IF(AND(($B314&gt;Input!$O$12),($B314&lt;=Input!$O$14)),Input!$O$13,0))+(IF(AND(($B314&gt;=Input!$C$7),($B314&lt;=Input!$O$16)),Input!$O$15,0))+(IF(AND(($B314&gt;Input!$O$16),($B314&lt;=Input!$O$18)),Input!$O$17,0))</f>
        <v>0</v>
      </c>
    </row>
    <row r="315" customFormat="false" ht="12.05" hidden="false" customHeight="false" outlineLevel="0" collapsed="false">
      <c r="A315" s="76" t="n">
        <v>311</v>
      </c>
      <c r="B315" s="68" t="n">
        <f aca="false">EOMONTH(Input!$C$7,A315)</f>
        <v>52382</v>
      </c>
      <c r="C315" s="68"/>
      <c r="D315" s="69" t="n">
        <f aca="false">(IF(AND(($B315&gt;=Input!$C$7),($B315&lt;=Input!$O$8)),Input!$O$7,0))+(IF(AND(($B315&gt;Input!$O$8),($B315&lt;=Input!$O$10)),Input!$O$9,0))+(IF(AND(($B315&gt;=Input!$C$7),($B315&lt;=Input!$O$12)),Input!$O$11,0))+(IF(AND(($B315&gt;Input!$O$12),($B315&lt;=Input!$O$14)),Input!$O$13,0))+(IF(AND(($B315&gt;=Input!$C$7),($B315&lt;=Input!$O$16)),Input!$O$15,0))+(IF(AND(($B315&gt;Input!$O$16),($B315&lt;=Input!$O$18)),Input!$O$17,0))</f>
        <v>0</v>
      </c>
    </row>
    <row r="316" customFormat="false" ht="12.05" hidden="false" customHeight="false" outlineLevel="0" collapsed="false">
      <c r="A316" s="76" t="n">
        <v>312</v>
      </c>
      <c r="B316" s="68" t="n">
        <f aca="false">EOMONTH(Input!$C$7,A316)</f>
        <v>52412</v>
      </c>
      <c r="C316" s="68"/>
      <c r="D316" s="69" t="n">
        <f aca="false">(IF(AND(($B316&gt;=Input!$C$7),($B316&lt;=Input!$O$8)),Input!$O$7,0))+(IF(AND(($B316&gt;Input!$O$8),($B316&lt;=Input!$O$10)),Input!$O$9,0))+(IF(AND(($B316&gt;=Input!$C$7),($B316&lt;=Input!$O$12)),Input!$O$11,0))+(IF(AND(($B316&gt;Input!$O$12),($B316&lt;=Input!$O$14)),Input!$O$13,0))+(IF(AND(($B316&gt;=Input!$C$7),($B316&lt;=Input!$O$16)),Input!$O$15,0))+(IF(AND(($B316&gt;Input!$O$16),($B316&lt;=Input!$O$18)),Input!$O$17,0))</f>
        <v>0</v>
      </c>
    </row>
    <row r="317" customFormat="false" ht="12.05" hidden="false" customHeight="false" outlineLevel="0" collapsed="false">
      <c r="A317" s="76" t="n">
        <v>313</v>
      </c>
      <c r="B317" s="68" t="n">
        <f aca="false">EOMONTH(Input!$C$7,A317)</f>
        <v>52443</v>
      </c>
      <c r="C317" s="68"/>
      <c r="D317" s="69" t="n">
        <f aca="false">(IF(AND(($B317&gt;=Input!$C$7),($B317&lt;=Input!$O$8)),Input!$O$7,0))+(IF(AND(($B317&gt;Input!$O$8),($B317&lt;=Input!$O$10)),Input!$O$9,0))+(IF(AND(($B317&gt;=Input!$C$7),($B317&lt;=Input!$O$12)),Input!$O$11,0))+(IF(AND(($B317&gt;Input!$O$12),($B317&lt;=Input!$O$14)),Input!$O$13,0))+(IF(AND(($B317&gt;=Input!$C$7),($B317&lt;=Input!$O$16)),Input!$O$15,0))+(IF(AND(($B317&gt;Input!$O$16),($B317&lt;=Input!$O$18)),Input!$O$17,0))</f>
        <v>0</v>
      </c>
    </row>
    <row r="318" customFormat="false" ht="12.05" hidden="false" customHeight="false" outlineLevel="0" collapsed="false">
      <c r="A318" s="76" t="n">
        <v>314</v>
      </c>
      <c r="B318" s="68" t="n">
        <f aca="false">EOMONTH(Input!$C$7,A318)</f>
        <v>52474</v>
      </c>
      <c r="C318" s="68"/>
      <c r="D318" s="69" t="n">
        <f aca="false">(IF(AND(($B318&gt;=Input!$C$7),($B318&lt;=Input!$O$8)),Input!$O$7,0))+(IF(AND(($B318&gt;Input!$O$8),($B318&lt;=Input!$O$10)),Input!$O$9,0))+(IF(AND(($B318&gt;=Input!$C$7),($B318&lt;=Input!$O$12)),Input!$O$11,0))+(IF(AND(($B318&gt;Input!$O$12),($B318&lt;=Input!$O$14)),Input!$O$13,0))+(IF(AND(($B318&gt;=Input!$C$7),($B318&lt;=Input!$O$16)),Input!$O$15,0))+(IF(AND(($B318&gt;Input!$O$16),($B318&lt;=Input!$O$18)),Input!$O$17,0))</f>
        <v>0</v>
      </c>
    </row>
    <row r="319" customFormat="false" ht="12.05" hidden="false" customHeight="false" outlineLevel="0" collapsed="false">
      <c r="A319" s="76" t="n">
        <v>315</v>
      </c>
      <c r="B319" s="68" t="n">
        <f aca="false">EOMONTH(Input!$C$7,A319)</f>
        <v>52504</v>
      </c>
      <c r="C319" s="68"/>
      <c r="D319" s="69" t="n">
        <f aca="false">(IF(AND(($B319&gt;=Input!$C$7),($B319&lt;=Input!$O$8)),Input!$O$7,0))+(IF(AND(($B319&gt;Input!$O$8),($B319&lt;=Input!$O$10)),Input!$O$9,0))+(IF(AND(($B319&gt;=Input!$C$7),($B319&lt;=Input!$O$12)),Input!$O$11,0))+(IF(AND(($B319&gt;Input!$O$12),($B319&lt;=Input!$O$14)),Input!$O$13,0))+(IF(AND(($B319&gt;=Input!$C$7),($B319&lt;=Input!$O$16)),Input!$O$15,0))+(IF(AND(($B319&gt;Input!$O$16),($B319&lt;=Input!$O$18)),Input!$O$17,0))</f>
        <v>0</v>
      </c>
    </row>
    <row r="320" customFormat="false" ht="12.05" hidden="false" customHeight="false" outlineLevel="0" collapsed="false">
      <c r="A320" s="76" t="n">
        <v>316</v>
      </c>
      <c r="B320" s="68" t="n">
        <f aca="false">EOMONTH(Input!$C$7,A320)</f>
        <v>52535</v>
      </c>
      <c r="C320" s="68"/>
      <c r="D320" s="69" t="n">
        <f aca="false">(IF(AND(($B320&gt;=Input!$C$7),($B320&lt;=Input!$O$8)),Input!$O$7,0))+(IF(AND(($B320&gt;Input!$O$8),($B320&lt;=Input!$O$10)),Input!$O$9,0))+(IF(AND(($B320&gt;=Input!$C$7),($B320&lt;=Input!$O$12)),Input!$O$11,0))+(IF(AND(($B320&gt;Input!$O$12),($B320&lt;=Input!$O$14)),Input!$O$13,0))+(IF(AND(($B320&gt;=Input!$C$7),($B320&lt;=Input!$O$16)),Input!$O$15,0))+(IF(AND(($B320&gt;Input!$O$16),($B320&lt;=Input!$O$18)),Input!$O$17,0))</f>
        <v>0</v>
      </c>
    </row>
    <row r="321" customFormat="false" ht="12.05" hidden="false" customHeight="false" outlineLevel="0" collapsed="false">
      <c r="A321" s="76" t="n">
        <v>317</v>
      </c>
      <c r="B321" s="68" t="n">
        <f aca="false">EOMONTH(Input!$C$7,A321)</f>
        <v>52565</v>
      </c>
      <c r="C321" s="68"/>
      <c r="D321" s="69" t="n">
        <f aca="false">(IF(AND(($B321&gt;=Input!$C$7),($B321&lt;=Input!$O$8)),Input!$O$7,0))+(IF(AND(($B321&gt;Input!$O$8),($B321&lt;=Input!$O$10)),Input!$O$9,0))+(IF(AND(($B321&gt;=Input!$C$7),($B321&lt;=Input!$O$12)),Input!$O$11,0))+(IF(AND(($B321&gt;Input!$O$12),($B321&lt;=Input!$O$14)),Input!$O$13,0))+(IF(AND(($B321&gt;=Input!$C$7),($B321&lt;=Input!$O$16)),Input!$O$15,0))+(IF(AND(($B321&gt;Input!$O$16),($B321&lt;=Input!$O$18)),Input!$O$17,0))</f>
        <v>0</v>
      </c>
    </row>
    <row r="322" customFormat="false" ht="12.05" hidden="false" customHeight="false" outlineLevel="0" collapsed="false">
      <c r="A322" s="76" t="n">
        <v>318</v>
      </c>
      <c r="B322" s="68" t="n">
        <f aca="false">EOMONTH(Input!$C$7,A322)</f>
        <v>52596</v>
      </c>
      <c r="C322" s="68"/>
      <c r="D322" s="69" t="n">
        <f aca="false">(IF(AND(($B322&gt;=Input!$C$7),($B322&lt;=Input!$O$8)),Input!$O$7,0))+(IF(AND(($B322&gt;Input!$O$8),($B322&lt;=Input!$O$10)),Input!$O$9,0))+(IF(AND(($B322&gt;=Input!$C$7),($B322&lt;=Input!$O$12)),Input!$O$11,0))+(IF(AND(($B322&gt;Input!$O$12),($B322&lt;=Input!$O$14)),Input!$O$13,0))+(IF(AND(($B322&gt;=Input!$C$7),($B322&lt;=Input!$O$16)),Input!$O$15,0))+(IF(AND(($B322&gt;Input!$O$16),($B322&lt;=Input!$O$18)),Input!$O$17,0))</f>
        <v>0</v>
      </c>
    </row>
    <row r="323" customFormat="false" ht="12.05" hidden="false" customHeight="false" outlineLevel="0" collapsed="false">
      <c r="A323" s="76" t="n">
        <v>319</v>
      </c>
      <c r="B323" s="68" t="n">
        <f aca="false">EOMONTH(Input!$C$7,A323)</f>
        <v>52627</v>
      </c>
      <c r="C323" s="68"/>
      <c r="D323" s="69" t="n">
        <f aca="false">(IF(AND(($B323&gt;=Input!$C$7),($B323&lt;=Input!$O$8)),Input!$O$7,0))+(IF(AND(($B323&gt;Input!$O$8),($B323&lt;=Input!$O$10)),Input!$O$9,0))+(IF(AND(($B323&gt;=Input!$C$7),($B323&lt;=Input!$O$12)),Input!$O$11,0))+(IF(AND(($B323&gt;Input!$O$12),($B323&lt;=Input!$O$14)),Input!$O$13,0))+(IF(AND(($B323&gt;=Input!$C$7),($B323&lt;=Input!$O$16)),Input!$O$15,0))+(IF(AND(($B323&gt;Input!$O$16),($B323&lt;=Input!$O$18)),Input!$O$17,0))</f>
        <v>0</v>
      </c>
    </row>
    <row r="324" customFormat="false" ht="12.05" hidden="false" customHeight="false" outlineLevel="0" collapsed="false">
      <c r="A324" s="76" t="n">
        <v>320</v>
      </c>
      <c r="B324" s="68" t="n">
        <f aca="false">EOMONTH(Input!$C$7,A324)</f>
        <v>52656</v>
      </c>
      <c r="C324" s="68"/>
      <c r="D324" s="69" t="n">
        <f aca="false">(IF(AND(($B324&gt;=Input!$C$7),($B324&lt;=Input!$O$8)),Input!$O$7,0))+(IF(AND(($B324&gt;Input!$O$8),($B324&lt;=Input!$O$10)),Input!$O$9,0))+(IF(AND(($B324&gt;=Input!$C$7),($B324&lt;=Input!$O$12)),Input!$O$11,0))+(IF(AND(($B324&gt;Input!$O$12),($B324&lt;=Input!$O$14)),Input!$O$13,0))+(IF(AND(($B324&gt;=Input!$C$7),($B324&lt;=Input!$O$16)),Input!$O$15,0))+(IF(AND(($B324&gt;Input!$O$16),($B324&lt;=Input!$O$18)),Input!$O$17,0))</f>
        <v>0</v>
      </c>
    </row>
    <row r="325" customFormat="false" ht="12.05" hidden="false" customHeight="false" outlineLevel="0" collapsed="false">
      <c r="A325" s="76" t="n">
        <v>321</v>
      </c>
      <c r="B325" s="68" t="n">
        <f aca="false">EOMONTH(Input!$C$7,A325)</f>
        <v>52687</v>
      </c>
      <c r="C325" s="68"/>
      <c r="D325" s="69" t="n">
        <f aca="false">(IF(AND(($B325&gt;=Input!$C$7),($B325&lt;=Input!$O$8)),Input!$O$7,0))+(IF(AND(($B325&gt;Input!$O$8),($B325&lt;=Input!$O$10)),Input!$O$9,0))+(IF(AND(($B325&gt;=Input!$C$7),($B325&lt;=Input!$O$12)),Input!$O$11,0))+(IF(AND(($B325&gt;Input!$O$12),($B325&lt;=Input!$O$14)),Input!$O$13,0))+(IF(AND(($B325&gt;=Input!$C$7),($B325&lt;=Input!$O$16)),Input!$O$15,0))+(IF(AND(($B325&gt;Input!$O$16),($B325&lt;=Input!$O$18)),Input!$O$17,0))</f>
        <v>0</v>
      </c>
    </row>
    <row r="326" customFormat="false" ht="12.05" hidden="false" customHeight="false" outlineLevel="0" collapsed="false">
      <c r="A326" s="76" t="n">
        <v>322</v>
      </c>
      <c r="B326" s="68" t="n">
        <f aca="false">EOMONTH(Input!$C$7,A326)</f>
        <v>52717</v>
      </c>
      <c r="C326" s="68"/>
      <c r="D326" s="69" t="n">
        <f aca="false">(IF(AND(($B326&gt;=Input!$C$7),($B326&lt;=Input!$O$8)),Input!$O$7,0))+(IF(AND(($B326&gt;Input!$O$8),($B326&lt;=Input!$O$10)),Input!$O$9,0))+(IF(AND(($B326&gt;=Input!$C$7),($B326&lt;=Input!$O$12)),Input!$O$11,0))+(IF(AND(($B326&gt;Input!$O$12),($B326&lt;=Input!$O$14)),Input!$O$13,0))+(IF(AND(($B326&gt;=Input!$C$7),($B326&lt;=Input!$O$16)),Input!$O$15,0))+(IF(AND(($B326&gt;Input!$O$16),($B326&lt;=Input!$O$18)),Input!$O$17,0))</f>
        <v>0</v>
      </c>
    </row>
    <row r="327" customFormat="false" ht="12.05" hidden="false" customHeight="false" outlineLevel="0" collapsed="false">
      <c r="A327" s="76" t="n">
        <v>323</v>
      </c>
      <c r="B327" s="68" t="n">
        <f aca="false">EOMONTH(Input!$C$7,A327)</f>
        <v>52748</v>
      </c>
      <c r="C327" s="68"/>
      <c r="D327" s="69" t="n">
        <f aca="false">(IF(AND(($B327&gt;=Input!$C$7),($B327&lt;=Input!$O$8)),Input!$O$7,0))+(IF(AND(($B327&gt;Input!$O$8),($B327&lt;=Input!$O$10)),Input!$O$9,0))+(IF(AND(($B327&gt;=Input!$C$7),($B327&lt;=Input!$O$12)),Input!$O$11,0))+(IF(AND(($B327&gt;Input!$O$12),($B327&lt;=Input!$O$14)),Input!$O$13,0))+(IF(AND(($B327&gt;=Input!$C$7),($B327&lt;=Input!$O$16)),Input!$O$15,0))+(IF(AND(($B327&gt;Input!$O$16),($B327&lt;=Input!$O$18)),Input!$O$17,0))</f>
        <v>0</v>
      </c>
    </row>
    <row r="328" customFormat="false" ht="12.05" hidden="false" customHeight="false" outlineLevel="0" collapsed="false">
      <c r="A328" s="76" t="n">
        <v>324</v>
      </c>
      <c r="B328" s="68" t="n">
        <f aca="false">EOMONTH(Input!$C$7,A328)</f>
        <v>52778</v>
      </c>
      <c r="C328" s="68"/>
      <c r="D328" s="69" t="n">
        <f aca="false">(IF(AND(($B328&gt;=Input!$C$7),($B328&lt;=Input!$O$8)),Input!$O$7,0))+(IF(AND(($B328&gt;Input!$O$8),($B328&lt;=Input!$O$10)),Input!$O$9,0))+(IF(AND(($B328&gt;=Input!$C$7),($B328&lt;=Input!$O$12)),Input!$O$11,0))+(IF(AND(($B328&gt;Input!$O$12),($B328&lt;=Input!$O$14)),Input!$O$13,0))+(IF(AND(($B328&gt;=Input!$C$7),($B328&lt;=Input!$O$16)),Input!$O$15,0))+(IF(AND(($B328&gt;Input!$O$16),($B328&lt;=Input!$O$18)),Input!$O$17,0))</f>
        <v>0</v>
      </c>
    </row>
    <row r="329" customFormat="false" ht="12.05" hidden="false" customHeight="false" outlineLevel="0" collapsed="false">
      <c r="A329" s="76" t="n">
        <v>325</v>
      </c>
      <c r="B329" s="68" t="n">
        <f aca="false">EOMONTH(Input!$C$7,A329)</f>
        <v>52809</v>
      </c>
      <c r="C329" s="68"/>
      <c r="D329" s="69" t="n">
        <f aca="false">(IF(AND(($B329&gt;=Input!$C$7),($B329&lt;=Input!$O$8)),Input!$O$7,0))+(IF(AND(($B329&gt;Input!$O$8),($B329&lt;=Input!$O$10)),Input!$O$9,0))+(IF(AND(($B329&gt;=Input!$C$7),($B329&lt;=Input!$O$12)),Input!$O$11,0))+(IF(AND(($B329&gt;Input!$O$12),($B329&lt;=Input!$O$14)),Input!$O$13,0))+(IF(AND(($B329&gt;=Input!$C$7),($B329&lt;=Input!$O$16)),Input!$O$15,0))+(IF(AND(($B329&gt;Input!$O$16),($B329&lt;=Input!$O$18)),Input!$O$17,0))</f>
        <v>0</v>
      </c>
    </row>
    <row r="330" customFormat="false" ht="12.05" hidden="false" customHeight="false" outlineLevel="0" collapsed="false">
      <c r="A330" s="76" t="n">
        <v>326</v>
      </c>
      <c r="B330" s="68" t="n">
        <f aca="false">EOMONTH(Input!$C$7,A330)</f>
        <v>52840</v>
      </c>
      <c r="C330" s="68"/>
      <c r="D330" s="69" t="n">
        <f aca="false">(IF(AND(($B330&gt;=Input!$C$7),($B330&lt;=Input!$O$8)),Input!$O$7,0))+(IF(AND(($B330&gt;Input!$O$8),($B330&lt;=Input!$O$10)),Input!$O$9,0))+(IF(AND(($B330&gt;=Input!$C$7),($B330&lt;=Input!$O$12)),Input!$O$11,0))+(IF(AND(($B330&gt;Input!$O$12),($B330&lt;=Input!$O$14)),Input!$O$13,0))+(IF(AND(($B330&gt;=Input!$C$7),($B330&lt;=Input!$O$16)),Input!$O$15,0))+(IF(AND(($B330&gt;Input!$O$16),($B330&lt;=Input!$O$18)),Input!$O$17,0))</f>
        <v>0</v>
      </c>
    </row>
    <row r="331" customFormat="false" ht="12.05" hidden="false" customHeight="false" outlineLevel="0" collapsed="false">
      <c r="A331" s="76" t="n">
        <v>327</v>
      </c>
      <c r="B331" s="68" t="n">
        <f aca="false">EOMONTH(Input!$C$7,A331)</f>
        <v>52870</v>
      </c>
      <c r="C331" s="68"/>
      <c r="D331" s="69" t="n">
        <f aca="false">(IF(AND(($B331&gt;=Input!$C$7),($B331&lt;=Input!$O$8)),Input!$O$7,0))+(IF(AND(($B331&gt;Input!$O$8),($B331&lt;=Input!$O$10)),Input!$O$9,0))+(IF(AND(($B331&gt;=Input!$C$7),($B331&lt;=Input!$O$12)),Input!$O$11,0))+(IF(AND(($B331&gt;Input!$O$12),($B331&lt;=Input!$O$14)),Input!$O$13,0))+(IF(AND(($B331&gt;=Input!$C$7),($B331&lt;=Input!$O$16)),Input!$O$15,0))+(IF(AND(($B331&gt;Input!$O$16),($B331&lt;=Input!$O$18)),Input!$O$17,0))</f>
        <v>0</v>
      </c>
    </row>
    <row r="332" customFormat="false" ht="12.05" hidden="false" customHeight="false" outlineLevel="0" collapsed="false">
      <c r="A332" s="76" t="n">
        <v>328</v>
      </c>
      <c r="B332" s="68" t="n">
        <f aca="false">EOMONTH(Input!$C$7,A332)</f>
        <v>52901</v>
      </c>
      <c r="C332" s="68"/>
      <c r="D332" s="69" t="n">
        <f aca="false">(IF(AND(($B332&gt;=Input!$C$7),($B332&lt;=Input!$O$8)),Input!$O$7,0))+(IF(AND(($B332&gt;Input!$O$8),($B332&lt;=Input!$O$10)),Input!$O$9,0))+(IF(AND(($B332&gt;=Input!$C$7),($B332&lt;=Input!$O$12)),Input!$O$11,0))+(IF(AND(($B332&gt;Input!$O$12),($B332&lt;=Input!$O$14)),Input!$O$13,0))+(IF(AND(($B332&gt;=Input!$C$7),($B332&lt;=Input!$O$16)),Input!$O$15,0))+(IF(AND(($B332&gt;Input!$O$16),($B332&lt;=Input!$O$18)),Input!$O$17,0))</f>
        <v>0</v>
      </c>
    </row>
    <row r="333" customFormat="false" ht="12.05" hidden="false" customHeight="false" outlineLevel="0" collapsed="false">
      <c r="A333" s="76" t="n">
        <v>329</v>
      </c>
      <c r="B333" s="68" t="n">
        <f aca="false">EOMONTH(Input!$C$7,A333)</f>
        <v>52931</v>
      </c>
      <c r="C333" s="68"/>
      <c r="D333" s="69" t="n">
        <f aca="false">(IF(AND(($B333&gt;=Input!$C$7),($B333&lt;=Input!$O$8)),Input!$O$7,0))+(IF(AND(($B333&gt;Input!$O$8),($B333&lt;=Input!$O$10)),Input!$O$9,0))+(IF(AND(($B333&gt;=Input!$C$7),($B333&lt;=Input!$O$12)),Input!$O$11,0))+(IF(AND(($B333&gt;Input!$O$12),($B333&lt;=Input!$O$14)),Input!$O$13,0))+(IF(AND(($B333&gt;=Input!$C$7),($B333&lt;=Input!$O$16)),Input!$O$15,0))+(IF(AND(($B333&gt;Input!$O$16),($B333&lt;=Input!$O$18)),Input!$O$17,0))</f>
        <v>0</v>
      </c>
    </row>
    <row r="334" customFormat="false" ht="12.05" hidden="false" customHeight="false" outlineLevel="0" collapsed="false">
      <c r="A334" s="76" t="n">
        <v>330</v>
      </c>
      <c r="B334" s="68" t="n">
        <f aca="false">EOMONTH(Input!$C$7,A334)</f>
        <v>52962</v>
      </c>
      <c r="C334" s="68"/>
      <c r="D334" s="69" t="n">
        <f aca="false">(IF(AND(($B334&gt;=Input!$C$7),($B334&lt;=Input!$O$8)),Input!$O$7,0))+(IF(AND(($B334&gt;Input!$O$8),($B334&lt;=Input!$O$10)),Input!$O$9,0))+(IF(AND(($B334&gt;=Input!$C$7),($B334&lt;=Input!$O$12)),Input!$O$11,0))+(IF(AND(($B334&gt;Input!$O$12),($B334&lt;=Input!$O$14)),Input!$O$13,0))+(IF(AND(($B334&gt;=Input!$C$7),($B334&lt;=Input!$O$16)),Input!$O$15,0))+(IF(AND(($B334&gt;Input!$O$16),($B334&lt;=Input!$O$18)),Input!$O$17,0))</f>
        <v>0</v>
      </c>
    </row>
    <row r="335" customFormat="false" ht="12.05" hidden="false" customHeight="false" outlineLevel="0" collapsed="false">
      <c r="A335" s="76" t="n">
        <v>331</v>
      </c>
      <c r="B335" s="68" t="n">
        <f aca="false">EOMONTH(Input!$C$7,A335)</f>
        <v>52993</v>
      </c>
      <c r="C335" s="68"/>
      <c r="D335" s="69" t="n">
        <f aca="false">(IF(AND(($B335&gt;=Input!$C$7),($B335&lt;=Input!$O$8)),Input!$O$7,0))+(IF(AND(($B335&gt;Input!$O$8),($B335&lt;=Input!$O$10)),Input!$O$9,0))+(IF(AND(($B335&gt;=Input!$C$7),($B335&lt;=Input!$O$12)),Input!$O$11,0))+(IF(AND(($B335&gt;Input!$O$12),($B335&lt;=Input!$O$14)),Input!$O$13,0))+(IF(AND(($B335&gt;=Input!$C$7),($B335&lt;=Input!$O$16)),Input!$O$15,0))+(IF(AND(($B335&gt;Input!$O$16),($B335&lt;=Input!$O$18)),Input!$O$17,0))</f>
        <v>0</v>
      </c>
    </row>
    <row r="336" customFormat="false" ht="12.05" hidden="false" customHeight="false" outlineLevel="0" collapsed="false">
      <c r="A336" s="76" t="n">
        <v>332</v>
      </c>
      <c r="B336" s="68" t="n">
        <f aca="false">EOMONTH(Input!$C$7,A336)</f>
        <v>53021</v>
      </c>
      <c r="C336" s="68"/>
      <c r="D336" s="69" t="n">
        <f aca="false">(IF(AND(($B336&gt;=Input!$C$7),($B336&lt;=Input!$O$8)),Input!$O$7,0))+(IF(AND(($B336&gt;Input!$O$8),($B336&lt;=Input!$O$10)),Input!$O$9,0))+(IF(AND(($B336&gt;=Input!$C$7),($B336&lt;=Input!$O$12)),Input!$O$11,0))+(IF(AND(($B336&gt;Input!$O$12),($B336&lt;=Input!$O$14)),Input!$O$13,0))+(IF(AND(($B336&gt;=Input!$C$7),($B336&lt;=Input!$O$16)),Input!$O$15,0))+(IF(AND(($B336&gt;Input!$O$16),($B336&lt;=Input!$O$18)),Input!$O$17,0))</f>
        <v>0</v>
      </c>
    </row>
    <row r="337" customFormat="false" ht="12.05" hidden="false" customHeight="false" outlineLevel="0" collapsed="false">
      <c r="A337" s="76" t="n">
        <v>333</v>
      </c>
      <c r="B337" s="68" t="n">
        <f aca="false">EOMONTH(Input!$C$7,A337)</f>
        <v>53052</v>
      </c>
      <c r="C337" s="68"/>
      <c r="D337" s="69" t="n">
        <f aca="false">(IF(AND(($B337&gt;=Input!$C$7),($B337&lt;=Input!$O$8)),Input!$O$7,0))+(IF(AND(($B337&gt;Input!$O$8),($B337&lt;=Input!$O$10)),Input!$O$9,0))+(IF(AND(($B337&gt;=Input!$C$7),($B337&lt;=Input!$O$12)),Input!$O$11,0))+(IF(AND(($B337&gt;Input!$O$12),($B337&lt;=Input!$O$14)),Input!$O$13,0))+(IF(AND(($B337&gt;=Input!$C$7),($B337&lt;=Input!$O$16)),Input!$O$15,0))+(IF(AND(($B337&gt;Input!$O$16),($B337&lt;=Input!$O$18)),Input!$O$17,0))</f>
        <v>0</v>
      </c>
    </row>
    <row r="338" customFormat="false" ht="12.05" hidden="false" customHeight="false" outlineLevel="0" collapsed="false">
      <c r="A338" s="76" t="n">
        <v>334</v>
      </c>
      <c r="B338" s="68" t="n">
        <f aca="false">EOMONTH(Input!$C$7,A338)</f>
        <v>53082</v>
      </c>
      <c r="C338" s="68"/>
      <c r="D338" s="69" t="n">
        <f aca="false">(IF(AND(($B338&gt;=Input!$C$7),($B338&lt;=Input!$O$8)),Input!$O$7,0))+(IF(AND(($B338&gt;Input!$O$8),($B338&lt;=Input!$O$10)),Input!$O$9,0))+(IF(AND(($B338&gt;=Input!$C$7),($B338&lt;=Input!$O$12)),Input!$O$11,0))+(IF(AND(($B338&gt;Input!$O$12),($B338&lt;=Input!$O$14)),Input!$O$13,0))+(IF(AND(($B338&gt;=Input!$C$7),($B338&lt;=Input!$O$16)),Input!$O$15,0))+(IF(AND(($B338&gt;Input!$O$16),($B338&lt;=Input!$O$18)),Input!$O$17,0))</f>
        <v>0</v>
      </c>
    </row>
    <row r="339" customFormat="false" ht="12.05" hidden="false" customHeight="false" outlineLevel="0" collapsed="false">
      <c r="A339" s="76" t="n">
        <v>335</v>
      </c>
      <c r="B339" s="68" t="n">
        <f aca="false">EOMONTH(Input!$C$7,A339)</f>
        <v>53113</v>
      </c>
      <c r="C339" s="68"/>
      <c r="D339" s="69" t="n">
        <f aca="false">(IF(AND(($B339&gt;=Input!$C$7),($B339&lt;=Input!$O$8)),Input!$O$7,0))+(IF(AND(($B339&gt;Input!$O$8),($B339&lt;=Input!$O$10)),Input!$O$9,0))+(IF(AND(($B339&gt;=Input!$C$7),($B339&lt;=Input!$O$12)),Input!$O$11,0))+(IF(AND(($B339&gt;Input!$O$12),($B339&lt;=Input!$O$14)),Input!$O$13,0))+(IF(AND(($B339&gt;=Input!$C$7),($B339&lt;=Input!$O$16)),Input!$O$15,0))+(IF(AND(($B339&gt;Input!$O$16),($B339&lt;=Input!$O$18)),Input!$O$17,0))</f>
        <v>0</v>
      </c>
    </row>
    <row r="340" customFormat="false" ht="12.05" hidden="false" customHeight="false" outlineLevel="0" collapsed="false">
      <c r="A340" s="76" t="n">
        <v>336</v>
      </c>
      <c r="B340" s="68" t="n">
        <f aca="false">EOMONTH(Input!$C$7,A340)</f>
        <v>53143</v>
      </c>
      <c r="C340" s="68"/>
      <c r="D340" s="69" t="n">
        <f aca="false">(IF(AND(($B340&gt;=Input!$C$7),($B340&lt;=Input!$O$8)),Input!$O$7,0))+(IF(AND(($B340&gt;Input!$O$8),($B340&lt;=Input!$O$10)),Input!$O$9,0))+(IF(AND(($B340&gt;=Input!$C$7),($B340&lt;=Input!$O$12)),Input!$O$11,0))+(IF(AND(($B340&gt;Input!$O$12),($B340&lt;=Input!$O$14)),Input!$O$13,0))+(IF(AND(($B340&gt;=Input!$C$7),($B340&lt;=Input!$O$16)),Input!$O$15,0))+(IF(AND(($B340&gt;Input!$O$16),($B340&lt;=Input!$O$18)),Input!$O$17,0))</f>
        <v>0</v>
      </c>
    </row>
    <row r="341" customFormat="false" ht="12.05" hidden="false" customHeight="false" outlineLevel="0" collapsed="false">
      <c r="A341" s="76" t="n">
        <v>337</v>
      </c>
      <c r="B341" s="68" t="n">
        <f aca="false">EOMONTH(Input!$C$7,A341)</f>
        <v>53174</v>
      </c>
      <c r="C341" s="68"/>
      <c r="D341" s="69" t="n">
        <f aca="false">(IF(AND(($B341&gt;=Input!$C$7),($B341&lt;=Input!$O$8)),Input!$O$7,0))+(IF(AND(($B341&gt;Input!$O$8),($B341&lt;=Input!$O$10)),Input!$O$9,0))+(IF(AND(($B341&gt;=Input!$C$7),($B341&lt;=Input!$O$12)),Input!$O$11,0))+(IF(AND(($B341&gt;Input!$O$12),($B341&lt;=Input!$O$14)),Input!$O$13,0))+(IF(AND(($B341&gt;=Input!$C$7),($B341&lt;=Input!$O$16)),Input!$O$15,0))+(IF(AND(($B341&gt;Input!$O$16),($B341&lt;=Input!$O$18)),Input!$O$17,0))</f>
        <v>0</v>
      </c>
    </row>
    <row r="342" customFormat="false" ht="12.05" hidden="false" customHeight="false" outlineLevel="0" collapsed="false">
      <c r="A342" s="76" t="n">
        <v>338</v>
      </c>
      <c r="B342" s="68" t="n">
        <f aca="false">EOMONTH(Input!$C$7,A342)</f>
        <v>53205</v>
      </c>
      <c r="C342" s="68"/>
      <c r="D342" s="69" t="n">
        <f aca="false">(IF(AND(($B342&gt;=Input!$C$7),($B342&lt;=Input!$O$8)),Input!$O$7,0))+(IF(AND(($B342&gt;Input!$O$8),($B342&lt;=Input!$O$10)),Input!$O$9,0))+(IF(AND(($B342&gt;=Input!$C$7),($B342&lt;=Input!$O$12)),Input!$O$11,0))+(IF(AND(($B342&gt;Input!$O$12),($B342&lt;=Input!$O$14)),Input!$O$13,0))+(IF(AND(($B342&gt;=Input!$C$7),($B342&lt;=Input!$O$16)),Input!$O$15,0))+(IF(AND(($B342&gt;Input!$O$16),($B342&lt;=Input!$O$18)),Input!$O$17,0))</f>
        <v>0</v>
      </c>
    </row>
    <row r="343" customFormat="false" ht="12.05" hidden="false" customHeight="false" outlineLevel="0" collapsed="false">
      <c r="A343" s="76" t="n">
        <v>339</v>
      </c>
      <c r="B343" s="68" t="n">
        <f aca="false">EOMONTH(Input!$C$7,A343)</f>
        <v>53235</v>
      </c>
      <c r="C343" s="68"/>
      <c r="D343" s="69" t="n">
        <f aca="false">(IF(AND(($B343&gt;=Input!$C$7),($B343&lt;=Input!$O$8)),Input!$O$7,0))+(IF(AND(($B343&gt;Input!$O$8),($B343&lt;=Input!$O$10)),Input!$O$9,0))+(IF(AND(($B343&gt;=Input!$C$7),($B343&lt;=Input!$O$12)),Input!$O$11,0))+(IF(AND(($B343&gt;Input!$O$12),($B343&lt;=Input!$O$14)),Input!$O$13,0))+(IF(AND(($B343&gt;=Input!$C$7),($B343&lt;=Input!$O$16)),Input!$O$15,0))+(IF(AND(($B343&gt;Input!$O$16),($B343&lt;=Input!$O$18)),Input!$O$17,0))</f>
        <v>0</v>
      </c>
    </row>
    <row r="344" customFormat="false" ht="12.05" hidden="false" customHeight="false" outlineLevel="0" collapsed="false">
      <c r="A344" s="76" t="n">
        <v>340</v>
      </c>
      <c r="B344" s="68" t="n">
        <f aca="false">EOMONTH(Input!$C$7,A344)</f>
        <v>53266</v>
      </c>
      <c r="C344" s="68"/>
      <c r="D344" s="69" t="n">
        <f aca="false">(IF(AND(($B344&gt;=Input!$C$7),($B344&lt;=Input!$O$8)),Input!$O$7,0))+(IF(AND(($B344&gt;Input!$O$8),($B344&lt;=Input!$O$10)),Input!$O$9,0))+(IF(AND(($B344&gt;=Input!$C$7),($B344&lt;=Input!$O$12)),Input!$O$11,0))+(IF(AND(($B344&gt;Input!$O$12),($B344&lt;=Input!$O$14)),Input!$O$13,0))+(IF(AND(($B344&gt;=Input!$C$7),($B344&lt;=Input!$O$16)),Input!$O$15,0))+(IF(AND(($B344&gt;Input!$O$16),($B344&lt;=Input!$O$18)),Input!$O$17,0))</f>
        <v>0</v>
      </c>
    </row>
    <row r="345" customFormat="false" ht="12.05" hidden="false" customHeight="false" outlineLevel="0" collapsed="false">
      <c r="A345" s="76" t="n">
        <v>341</v>
      </c>
      <c r="B345" s="68" t="n">
        <f aca="false">EOMONTH(Input!$C$7,A345)</f>
        <v>53296</v>
      </c>
      <c r="C345" s="68"/>
      <c r="D345" s="69" t="n">
        <f aca="false">(IF(AND(($B345&gt;=Input!$C$7),($B345&lt;=Input!$O$8)),Input!$O$7,0))+(IF(AND(($B345&gt;Input!$O$8),($B345&lt;=Input!$O$10)),Input!$O$9,0))+(IF(AND(($B345&gt;=Input!$C$7),($B345&lt;=Input!$O$12)),Input!$O$11,0))+(IF(AND(($B345&gt;Input!$O$12),($B345&lt;=Input!$O$14)),Input!$O$13,0))+(IF(AND(($B345&gt;=Input!$C$7),($B345&lt;=Input!$O$16)),Input!$O$15,0))+(IF(AND(($B345&gt;Input!$O$16),($B345&lt;=Input!$O$18)),Input!$O$17,0))</f>
        <v>0</v>
      </c>
    </row>
    <row r="346" customFormat="false" ht="12.05" hidden="false" customHeight="false" outlineLevel="0" collapsed="false">
      <c r="A346" s="76" t="n">
        <v>342</v>
      </c>
      <c r="B346" s="68" t="n">
        <f aca="false">EOMONTH(Input!$C$7,A346)</f>
        <v>53327</v>
      </c>
      <c r="C346" s="68"/>
      <c r="D346" s="69" t="n">
        <f aca="false">(IF(AND(($B346&gt;=Input!$C$7),($B346&lt;=Input!$O$8)),Input!$O$7,0))+(IF(AND(($B346&gt;Input!$O$8),($B346&lt;=Input!$O$10)),Input!$O$9,0))+(IF(AND(($B346&gt;=Input!$C$7),($B346&lt;=Input!$O$12)),Input!$O$11,0))+(IF(AND(($B346&gt;Input!$O$12),($B346&lt;=Input!$O$14)),Input!$O$13,0))+(IF(AND(($B346&gt;=Input!$C$7),($B346&lt;=Input!$O$16)),Input!$O$15,0))+(IF(AND(($B346&gt;Input!$O$16),($B346&lt;=Input!$O$18)),Input!$O$17,0))</f>
        <v>0</v>
      </c>
    </row>
    <row r="347" customFormat="false" ht="12.05" hidden="false" customHeight="false" outlineLevel="0" collapsed="false">
      <c r="A347" s="76" t="n">
        <v>343</v>
      </c>
      <c r="B347" s="68" t="n">
        <f aca="false">EOMONTH(Input!$C$7,A347)</f>
        <v>53358</v>
      </c>
      <c r="C347" s="68"/>
      <c r="D347" s="69" t="n">
        <f aca="false">(IF(AND(($B347&gt;=Input!$C$7),($B347&lt;=Input!$O$8)),Input!$O$7,0))+(IF(AND(($B347&gt;Input!$O$8),($B347&lt;=Input!$O$10)),Input!$O$9,0))+(IF(AND(($B347&gt;=Input!$C$7),($B347&lt;=Input!$O$12)),Input!$O$11,0))+(IF(AND(($B347&gt;Input!$O$12),($B347&lt;=Input!$O$14)),Input!$O$13,0))+(IF(AND(($B347&gt;=Input!$C$7),($B347&lt;=Input!$O$16)),Input!$O$15,0))+(IF(AND(($B347&gt;Input!$O$16),($B347&lt;=Input!$O$18)),Input!$O$17,0))</f>
        <v>0</v>
      </c>
    </row>
    <row r="348" customFormat="false" ht="12.05" hidden="false" customHeight="false" outlineLevel="0" collapsed="false">
      <c r="A348" s="76" t="n">
        <v>344</v>
      </c>
      <c r="B348" s="68" t="n">
        <f aca="false">EOMONTH(Input!$C$7,A348)</f>
        <v>53386</v>
      </c>
      <c r="C348" s="68"/>
      <c r="D348" s="69" t="n">
        <f aca="false">(IF(AND(($B348&gt;=Input!$C$7),($B348&lt;=Input!$O$8)),Input!$O$7,0))+(IF(AND(($B348&gt;Input!$O$8),($B348&lt;=Input!$O$10)),Input!$O$9,0))+(IF(AND(($B348&gt;=Input!$C$7),($B348&lt;=Input!$O$12)),Input!$O$11,0))+(IF(AND(($B348&gt;Input!$O$12),($B348&lt;=Input!$O$14)),Input!$O$13,0))+(IF(AND(($B348&gt;=Input!$C$7),($B348&lt;=Input!$O$16)),Input!$O$15,0))+(IF(AND(($B348&gt;Input!$O$16),($B348&lt;=Input!$O$18)),Input!$O$17,0))</f>
        <v>0</v>
      </c>
    </row>
    <row r="349" customFormat="false" ht="12.05" hidden="false" customHeight="false" outlineLevel="0" collapsed="false">
      <c r="A349" s="76" t="n">
        <v>345</v>
      </c>
      <c r="B349" s="68" t="n">
        <f aca="false">EOMONTH(Input!$C$7,A349)</f>
        <v>53417</v>
      </c>
      <c r="C349" s="68"/>
      <c r="D349" s="69" t="n">
        <f aca="false">(IF(AND(($B349&gt;=Input!$C$7),($B349&lt;=Input!$O$8)),Input!$O$7,0))+(IF(AND(($B349&gt;Input!$O$8),($B349&lt;=Input!$O$10)),Input!$O$9,0))+(IF(AND(($B349&gt;=Input!$C$7),($B349&lt;=Input!$O$12)),Input!$O$11,0))+(IF(AND(($B349&gt;Input!$O$12),($B349&lt;=Input!$O$14)),Input!$O$13,0))+(IF(AND(($B349&gt;=Input!$C$7),($B349&lt;=Input!$O$16)),Input!$O$15,0))+(IF(AND(($B349&gt;Input!$O$16),($B349&lt;=Input!$O$18)),Input!$O$17,0))</f>
        <v>0</v>
      </c>
    </row>
    <row r="350" customFormat="false" ht="12.05" hidden="false" customHeight="false" outlineLevel="0" collapsed="false">
      <c r="A350" s="76" t="n">
        <v>346</v>
      </c>
      <c r="B350" s="68" t="n">
        <f aca="false">EOMONTH(Input!$C$7,A350)</f>
        <v>53447</v>
      </c>
      <c r="C350" s="68"/>
      <c r="D350" s="69" t="n">
        <f aca="false">(IF(AND(($B350&gt;=Input!$C$7),($B350&lt;=Input!$O$8)),Input!$O$7,0))+(IF(AND(($B350&gt;Input!$O$8),($B350&lt;=Input!$O$10)),Input!$O$9,0))+(IF(AND(($B350&gt;=Input!$C$7),($B350&lt;=Input!$O$12)),Input!$O$11,0))+(IF(AND(($B350&gt;Input!$O$12),($B350&lt;=Input!$O$14)),Input!$O$13,0))+(IF(AND(($B350&gt;=Input!$C$7),($B350&lt;=Input!$O$16)),Input!$O$15,0))+(IF(AND(($B350&gt;Input!$O$16),($B350&lt;=Input!$O$18)),Input!$O$17,0))</f>
        <v>0</v>
      </c>
    </row>
    <row r="351" customFormat="false" ht="12.05" hidden="false" customHeight="false" outlineLevel="0" collapsed="false">
      <c r="A351" s="76" t="n">
        <v>347</v>
      </c>
      <c r="B351" s="68" t="n">
        <f aca="false">EOMONTH(Input!$C$7,A351)</f>
        <v>53478</v>
      </c>
      <c r="C351" s="68"/>
      <c r="D351" s="69" t="n">
        <f aca="false">(IF(AND(($B351&gt;=Input!$C$7),($B351&lt;=Input!$O$8)),Input!$O$7,0))+(IF(AND(($B351&gt;Input!$O$8),($B351&lt;=Input!$O$10)),Input!$O$9,0))+(IF(AND(($B351&gt;=Input!$C$7),($B351&lt;=Input!$O$12)),Input!$O$11,0))+(IF(AND(($B351&gt;Input!$O$12),($B351&lt;=Input!$O$14)),Input!$O$13,0))+(IF(AND(($B351&gt;=Input!$C$7),($B351&lt;=Input!$O$16)),Input!$O$15,0))+(IF(AND(($B351&gt;Input!$O$16),($B351&lt;=Input!$O$18)),Input!$O$17,0))</f>
        <v>0</v>
      </c>
    </row>
    <row r="352" customFormat="false" ht="12.05" hidden="false" customHeight="false" outlineLevel="0" collapsed="false">
      <c r="A352" s="76" t="n">
        <v>348</v>
      </c>
      <c r="B352" s="68" t="n">
        <f aca="false">EOMONTH(Input!$C$7,A352)</f>
        <v>53508</v>
      </c>
      <c r="C352" s="68"/>
      <c r="D352" s="69" t="n">
        <f aca="false">(IF(AND(($B352&gt;=Input!$C$7),($B352&lt;=Input!$O$8)),Input!$O$7,0))+(IF(AND(($B352&gt;Input!$O$8),($B352&lt;=Input!$O$10)),Input!$O$9,0))+(IF(AND(($B352&gt;=Input!$C$7),($B352&lt;=Input!$O$12)),Input!$O$11,0))+(IF(AND(($B352&gt;Input!$O$12),($B352&lt;=Input!$O$14)),Input!$O$13,0))+(IF(AND(($B352&gt;=Input!$C$7),($B352&lt;=Input!$O$16)),Input!$O$15,0))+(IF(AND(($B352&gt;Input!$O$16),($B352&lt;=Input!$O$18)),Input!$O$17,0))</f>
        <v>0</v>
      </c>
    </row>
    <row r="353" customFormat="false" ht="12.05" hidden="false" customHeight="false" outlineLevel="0" collapsed="false">
      <c r="A353" s="76" t="n">
        <v>349</v>
      </c>
      <c r="B353" s="68" t="n">
        <f aca="false">EOMONTH(Input!$C$7,A353)</f>
        <v>53539</v>
      </c>
      <c r="C353" s="68"/>
      <c r="D353" s="69" t="n">
        <f aca="false">(IF(AND(($B353&gt;=Input!$C$7),($B353&lt;=Input!$O$8)),Input!$O$7,0))+(IF(AND(($B353&gt;Input!$O$8),($B353&lt;=Input!$O$10)),Input!$O$9,0))+(IF(AND(($B353&gt;=Input!$C$7),($B353&lt;=Input!$O$12)),Input!$O$11,0))+(IF(AND(($B353&gt;Input!$O$12),($B353&lt;=Input!$O$14)),Input!$O$13,0))+(IF(AND(($B353&gt;=Input!$C$7),($B353&lt;=Input!$O$16)),Input!$O$15,0))+(IF(AND(($B353&gt;Input!$O$16),($B353&lt;=Input!$O$18)),Input!$O$17,0))</f>
        <v>0</v>
      </c>
    </row>
    <row r="354" customFormat="false" ht="12.05" hidden="false" customHeight="false" outlineLevel="0" collapsed="false">
      <c r="A354" s="76" t="n">
        <v>350</v>
      </c>
      <c r="B354" s="68" t="n">
        <f aca="false">EOMONTH(Input!$C$7,A354)</f>
        <v>53570</v>
      </c>
      <c r="C354" s="68"/>
      <c r="D354" s="69" t="n">
        <f aca="false">(IF(AND(($B354&gt;=Input!$C$7),($B354&lt;=Input!$O$8)),Input!$O$7,0))+(IF(AND(($B354&gt;Input!$O$8),($B354&lt;=Input!$O$10)),Input!$O$9,0))+(IF(AND(($B354&gt;=Input!$C$7),($B354&lt;=Input!$O$12)),Input!$O$11,0))+(IF(AND(($B354&gt;Input!$O$12),($B354&lt;=Input!$O$14)),Input!$O$13,0))+(IF(AND(($B354&gt;=Input!$C$7),($B354&lt;=Input!$O$16)),Input!$O$15,0))+(IF(AND(($B354&gt;Input!$O$16),($B354&lt;=Input!$O$18)),Input!$O$17,0))</f>
        <v>0</v>
      </c>
    </row>
    <row r="355" customFormat="false" ht="12.05" hidden="false" customHeight="false" outlineLevel="0" collapsed="false">
      <c r="A355" s="76" t="n">
        <v>351</v>
      </c>
      <c r="B355" s="68" t="n">
        <f aca="false">EOMONTH(Input!$C$7,A355)</f>
        <v>53600</v>
      </c>
      <c r="C355" s="68"/>
      <c r="D355" s="69" t="n">
        <f aca="false">(IF(AND(($B355&gt;=Input!$C$7),($B355&lt;=Input!$O$8)),Input!$O$7,0))+(IF(AND(($B355&gt;Input!$O$8),($B355&lt;=Input!$O$10)),Input!$O$9,0))+(IF(AND(($B355&gt;=Input!$C$7),($B355&lt;=Input!$O$12)),Input!$O$11,0))+(IF(AND(($B355&gt;Input!$O$12),($B355&lt;=Input!$O$14)),Input!$O$13,0))+(IF(AND(($B355&gt;=Input!$C$7),($B355&lt;=Input!$O$16)),Input!$O$15,0))+(IF(AND(($B355&gt;Input!$O$16),($B355&lt;=Input!$O$18)),Input!$O$17,0))</f>
        <v>0</v>
      </c>
    </row>
    <row r="356" customFormat="false" ht="12.05" hidden="false" customHeight="false" outlineLevel="0" collapsed="false">
      <c r="A356" s="76" t="n">
        <v>352</v>
      </c>
      <c r="B356" s="68" t="n">
        <f aca="false">EOMONTH(Input!$C$7,A356)</f>
        <v>53631</v>
      </c>
      <c r="C356" s="68"/>
      <c r="D356" s="69" t="n">
        <f aca="false">(IF(AND(($B356&gt;=Input!$C$7),($B356&lt;=Input!$O$8)),Input!$O$7,0))+(IF(AND(($B356&gt;Input!$O$8),($B356&lt;=Input!$O$10)),Input!$O$9,0))+(IF(AND(($B356&gt;=Input!$C$7),($B356&lt;=Input!$O$12)),Input!$O$11,0))+(IF(AND(($B356&gt;Input!$O$12),($B356&lt;=Input!$O$14)),Input!$O$13,0))+(IF(AND(($B356&gt;=Input!$C$7),($B356&lt;=Input!$O$16)),Input!$O$15,0))+(IF(AND(($B356&gt;Input!$O$16),($B356&lt;=Input!$O$18)),Input!$O$17,0))</f>
        <v>0</v>
      </c>
    </row>
    <row r="357" customFormat="false" ht="12.05" hidden="false" customHeight="false" outlineLevel="0" collapsed="false">
      <c r="A357" s="76" t="n">
        <v>353</v>
      </c>
      <c r="B357" s="68" t="n">
        <f aca="false">EOMONTH(Input!$C$7,A357)</f>
        <v>53661</v>
      </c>
      <c r="C357" s="68"/>
      <c r="D357" s="69" t="n">
        <f aca="false">(IF(AND(($B357&gt;=Input!$C$7),($B357&lt;=Input!$O$8)),Input!$O$7,0))+(IF(AND(($B357&gt;Input!$O$8),($B357&lt;=Input!$O$10)),Input!$O$9,0))+(IF(AND(($B357&gt;=Input!$C$7),($B357&lt;=Input!$O$12)),Input!$O$11,0))+(IF(AND(($B357&gt;Input!$O$12),($B357&lt;=Input!$O$14)),Input!$O$13,0))+(IF(AND(($B357&gt;=Input!$C$7),($B357&lt;=Input!$O$16)),Input!$O$15,0))+(IF(AND(($B357&gt;Input!$O$16),($B357&lt;=Input!$O$18)),Input!$O$17,0))</f>
        <v>0</v>
      </c>
    </row>
    <row r="358" customFormat="false" ht="12.05" hidden="false" customHeight="false" outlineLevel="0" collapsed="false">
      <c r="A358" s="76" t="n">
        <v>354</v>
      </c>
      <c r="B358" s="68" t="n">
        <f aca="false">EOMONTH(Input!$C$7,A358)</f>
        <v>53692</v>
      </c>
      <c r="C358" s="68"/>
      <c r="D358" s="69" t="n">
        <f aca="false">(IF(AND(($B358&gt;=Input!$C$7),($B358&lt;=Input!$O$8)),Input!$O$7,0))+(IF(AND(($B358&gt;Input!$O$8),($B358&lt;=Input!$O$10)),Input!$O$9,0))+(IF(AND(($B358&gt;=Input!$C$7),($B358&lt;=Input!$O$12)),Input!$O$11,0))+(IF(AND(($B358&gt;Input!$O$12),($B358&lt;=Input!$O$14)),Input!$O$13,0))+(IF(AND(($B358&gt;=Input!$C$7),($B358&lt;=Input!$O$16)),Input!$O$15,0))+(IF(AND(($B358&gt;Input!$O$16),($B358&lt;=Input!$O$18)),Input!$O$17,0))</f>
        <v>0</v>
      </c>
    </row>
    <row r="359" customFormat="false" ht="12.05" hidden="false" customHeight="false" outlineLevel="0" collapsed="false">
      <c r="A359" s="76" t="n">
        <v>355</v>
      </c>
      <c r="B359" s="68" t="n">
        <f aca="false">EOMONTH(Input!$C$7,A359)</f>
        <v>53723</v>
      </c>
      <c r="C359" s="68"/>
      <c r="D359" s="69" t="n">
        <f aca="false">(IF(AND(($B359&gt;=Input!$C$7),($B359&lt;=Input!$O$8)),Input!$O$7,0))+(IF(AND(($B359&gt;Input!$O$8),($B359&lt;=Input!$O$10)),Input!$O$9,0))+(IF(AND(($B359&gt;=Input!$C$7),($B359&lt;=Input!$O$12)),Input!$O$11,0))+(IF(AND(($B359&gt;Input!$O$12),($B359&lt;=Input!$O$14)),Input!$O$13,0))+(IF(AND(($B359&gt;=Input!$C$7),($B359&lt;=Input!$O$16)),Input!$O$15,0))+(IF(AND(($B359&gt;Input!$O$16),($B359&lt;=Input!$O$18)),Input!$O$17,0))</f>
        <v>0</v>
      </c>
    </row>
    <row r="360" customFormat="false" ht="12.05" hidden="false" customHeight="false" outlineLevel="0" collapsed="false">
      <c r="A360" s="76" t="n">
        <v>356</v>
      </c>
      <c r="B360" s="68" t="n">
        <f aca="false">EOMONTH(Input!$C$7,A360)</f>
        <v>53751</v>
      </c>
      <c r="C360" s="68"/>
      <c r="D360" s="69" t="n">
        <f aca="false">(IF(AND(($B360&gt;=Input!$C$7),($B360&lt;=Input!$O$8)),Input!$O$7,0))+(IF(AND(($B360&gt;Input!$O$8),($B360&lt;=Input!$O$10)),Input!$O$9,0))+(IF(AND(($B360&gt;=Input!$C$7),($B360&lt;=Input!$O$12)),Input!$O$11,0))+(IF(AND(($B360&gt;Input!$O$12),($B360&lt;=Input!$O$14)),Input!$O$13,0))+(IF(AND(($B360&gt;=Input!$C$7),($B360&lt;=Input!$O$16)),Input!$O$15,0))+(IF(AND(($B360&gt;Input!$O$16),($B360&lt;=Input!$O$18)),Input!$O$17,0))</f>
        <v>0</v>
      </c>
    </row>
    <row r="361" customFormat="false" ht="12.05" hidden="false" customHeight="false" outlineLevel="0" collapsed="false">
      <c r="A361" s="76" t="n">
        <v>357</v>
      </c>
      <c r="B361" s="68" t="n">
        <f aca="false">EOMONTH(Input!$C$7,A361)</f>
        <v>53782</v>
      </c>
      <c r="C361" s="68"/>
      <c r="D361" s="69" t="n">
        <f aca="false">(IF(AND(($B361&gt;=Input!$C$7),($B361&lt;=Input!$O$8)),Input!$O$7,0))+(IF(AND(($B361&gt;Input!$O$8),($B361&lt;=Input!$O$10)),Input!$O$9,0))+(IF(AND(($B361&gt;=Input!$C$7),($B361&lt;=Input!$O$12)),Input!$O$11,0))+(IF(AND(($B361&gt;Input!$O$12),($B361&lt;=Input!$O$14)),Input!$O$13,0))+(IF(AND(($B361&gt;=Input!$C$7),($B361&lt;=Input!$O$16)),Input!$O$15,0))+(IF(AND(($B361&gt;Input!$O$16),($B361&lt;=Input!$O$18)),Input!$O$17,0))</f>
        <v>0</v>
      </c>
    </row>
    <row r="362" customFormat="false" ht="12.05" hidden="false" customHeight="false" outlineLevel="0" collapsed="false">
      <c r="A362" s="76" t="n">
        <v>358</v>
      </c>
      <c r="B362" s="68" t="n">
        <f aca="false">EOMONTH(Input!$C$7,A362)</f>
        <v>53812</v>
      </c>
      <c r="C362" s="68"/>
      <c r="D362" s="69" t="n">
        <f aca="false">(IF(AND(($B362&gt;=Input!$C$7),($B362&lt;=Input!$O$8)),Input!$O$7,0))+(IF(AND(($B362&gt;Input!$O$8),($B362&lt;=Input!$O$10)),Input!$O$9,0))+(IF(AND(($B362&gt;=Input!$C$7),($B362&lt;=Input!$O$12)),Input!$O$11,0))+(IF(AND(($B362&gt;Input!$O$12),($B362&lt;=Input!$O$14)),Input!$O$13,0))+(IF(AND(($B362&gt;=Input!$C$7),($B362&lt;=Input!$O$16)),Input!$O$15,0))+(IF(AND(($B362&gt;Input!$O$16),($B362&lt;=Input!$O$18)),Input!$O$17,0))</f>
        <v>0</v>
      </c>
    </row>
    <row r="363" customFormat="false" ht="12.05" hidden="false" customHeight="false" outlineLevel="0" collapsed="false">
      <c r="A363" s="76" t="n">
        <v>359</v>
      </c>
      <c r="B363" s="68" t="n">
        <f aca="false">EOMONTH(Input!$C$7,A363)</f>
        <v>53843</v>
      </c>
      <c r="C363" s="68"/>
      <c r="D363" s="69" t="n">
        <f aca="false">(IF(AND(($B363&gt;=Input!$C$7),($B363&lt;=Input!$O$8)),Input!$O$7,0))+(IF(AND(($B363&gt;Input!$O$8),($B363&lt;=Input!$O$10)),Input!$O$9,0))+(IF(AND(($B363&gt;=Input!$C$7),($B363&lt;=Input!$O$12)),Input!$O$11,0))+(IF(AND(($B363&gt;Input!$O$12),($B363&lt;=Input!$O$14)),Input!$O$13,0))+(IF(AND(($B363&gt;=Input!$C$7),($B363&lt;=Input!$O$16)),Input!$O$15,0))+(IF(AND(($B363&gt;Input!$O$16),($B363&lt;=Input!$O$18)),Input!$O$17,0))</f>
        <v>0</v>
      </c>
    </row>
    <row r="364" customFormat="false" ht="12.05" hidden="false" customHeight="false" outlineLevel="0" collapsed="false">
      <c r="A364" s="67" t="n">
        <v>360</v>
      </c>
      <c r="B364" s="68" t="n">
        <f aca="false">EOMONTH(Input!$C$7,A364)</f>
        <v>53873</v>
      </c>
      <c r="C364" s="68"/>
      <c r="D364" s="69" t="n">
        <f aca="false">(IF(AND(($B364&gt;=Input!$C$7),($B364&lt;=Input!$O$8)),Input!$O$7,0))+(IF(AND(($B364&gt;Input!$O$8),($B364&lt;=Input!$O$10)),Input!$O$9,0))+(IF(AND(($B364&gt;=Input!$C$7),($B364&lt;=Input!$O$12)),Input!$O$11,0))+(IF(AND(($B364&gt;Input!$O$12),($B364&lt;=Input!$O$14)),Input!$O$13,0))+(IF(AND(($B364&gt;=Input!$C$7),($B364&lt;=Input!$O$16)),Input!$O$15,0))+(IF(AND(($B364&gt;Input!$O$16),($B364&lt;=Input!$O$18)),Input!$O$17,0))</f>
        <v>0</v>
      </c>
    </row>
    <row r="365" customFormat="false" ht="12.05" hidden="false" customHeight="false" outlineLevel="0" collapsed="false">
      <c r="A365" s="67" t="n">
        <v>361</v>
      </c>
      <c r="B365" s="68" t="n">
        <f aca="false">EOMONTH(Input!$C$7,A365)</f>
        <v>53904</v>
      </c>
      <c r="C365" s="68"/>
      <c r="D365" s="69" t="n">
        <f aca="false">(IF(AND(($B365&gt;=Input!$C$7),($B365&lt;=Input!$O$8)),Input!$O$7,0))+(IF(AND(($B365&gt;Input!$O$8),($B365&lt;=Input!$O$10)),Input!$O$9,0))+(IF(AND(($B365&gt;=Input!$C$7),($B365&lt;=Input!$O$12)),Input!$O$11,0))+(IF(AND(($B365&gt;Input!$O$12),($B365&lt;=Input!$O$14)),Input!$O$13,0))+(IF(AND(($B365&gt;=Input!$C$7),($B365&lt;=Input!$O$16)),Input!$O$15,0))+(IF(AND(($B365&gt;Input!$O$16),($B365&lt;=Input!$O$18)),Input!$O$17,0))</f>
        <v>0</v>
      </c>
    </row>
    <row r="366" customFormat="false" ht="12.05" hidden="false" customHeight="false" outlineLevel="0" collapsed="false">
      <c r="A366" s="67" t="n">
        <v>362</v>
      </c>
      <c r="B366" s="68" t="n">
        <f aca="false">EOMONTH(Input!$C$7,A366)</f>
        <v>53935</v>
      </c>
      <c r="C366" s="68"/>
      <c r="D366" s="69" t="n">
        <f aca="false">(IF(AND(($B366&gt;=Input!$C$7),($B366&lt;=Input!$O$8)),Input!$O$7,0))+(IF(AND(($B366&gt;Input!$O$8),($B366&lt;=Input!$O$10)),Input!$O$9,0))+(IF(AND(($B366&gt;=Input!$C$7),($B366&lt;=Input!$O$12)),Input!$O$11,0))+(IF(AND(($B366&gt;Input!$O$12),($B366&lt;=Input!$O$14)),Input!$O$13,0))+(IF(AND(($B366&gt;=Input!$C$7),($B366&lt;=Input!$O$16)),Input!$O$15,0))+(IF(AND(($B366&gt;Input!$O$16),($B366&lt;=Input!$O$18)),Input!$O$17,0))</f>
        <v>0</v>
      </c>
    </row>
    <row r="367" customFormat="false" ht="12.05" hidden="false" customHeight="false" outlineLevel="0" collapsed="false">
      <c r="A367" s="67" t="n">
        <v>363</v>
      </c>
      <c r="B367" s="68" t="n">
        <f aca="false">EOMONTH(Input!$C$7,A367)</f>
        <v>53965</v>
      </c>
      <c r="C367" s="68"/>
      <c r="D367" s="69" t="n">
        <f aca="false">(IF(AND(($B367&gt;=Input!$C$7),($B367&lt;=Input!$O$8)),Input!$O$7,0))+(IF(AND(($B367&gt;Input!$O$8),($B367&lt;=Input!$O$10)),Input!$O$9,0))+(IF(AND(($B367&gt;=Input!$C$7),($B367&lt;=Input!$O$12)),Input!$O$11,0))+(IF(AND(($B367&gt;Input!$O$12),($B367&lt;=Input!$O$14)),Input!$O$13,0))+(IF(AND(($B367&gt;=Input!$C$7),($B367&lt;=Input!$O$16)),Input!$O$15,0))+(IF(AND(($B367&gt;Input!$O$16),($B367&lt;=Input!$O$18)),Input!$O$17,0))</f>
        <v>0</v>
      </c>
    </row>
    <row r="368" customFormat="false" ht="12.05" hidden="false" customHeight="false" outlineLevel="0" collapsed="false">
      <c r="A368" s="67" t="n">
        <v>364</v>
      </c>
      <c r="B368" s="68" t="n">
        <f aca="false">EOMONTH(Input!$C$7,A368)</f>
        <v>53996</v>
      </c>
      <c r="C368" s="68"/>
      <c r="D368" s="69" t="n">
        <f aca="false">(IF(AND(($B368&gt;=Input!$C$7),($B368&lt;=Input!$O$8)),Input!$O$7,0))+(IF(AND(($B368&gt;Input!$O$8),($B368&lt;=Input!$O$10)),Input!$O$9,0))+(IF(AND(($B368&gt;=Input!$C$7),($B368&lt;=Input!$O$12)),Input!$O$11,0))+(IF(AND(($B368&gt;Input!$O$12),($B368&lt;=Input!$O$14)),Input!$O$13,0))+(IF(AND(($B368&gt;=Input!$C$7),($B368&lt;=Input!$O$16)),Input!$O$15,0))+(IF(AND(($B368&gt;Input!$O$16),($B368&lt;=Input!$O$18)),Input!$O$17,0))</f>
        <v>0</v>
      </c>
    </row>
    <row r="369" customFormat="false" ht="12.05" hidden="false" customHeight="false" outlineLevel="0" collapsed="false">
      <c r="A369" s="67" t="n">
        <v>365</v>
      </c>
      <c r="B369" s="68" t="n">
        <f aca="false">EOMONTH(Input!$C$7,A369)</f>
        <v>54026</v>
      </c>
      <c r="C369" s="68"/>
      <c r="D369" s="69" t="n">
        <f aca="false">(IF(AND(($B369&gt;=Input!$C$7),($B369&lt;=Input!$O$8)),Input!$O$7,0))+(IF(AND(($B369&gt;Input!$O$8),($B369&lt;=Input!$O$10)),Input!$O$9,0))+(IF(AND(($B369&gt;=Input!$C$7),($B369&lt;=Input!$O$12)),Input!$O$11,0))+(IF(AND(($B369&gt;Input!$O$12),($B369&lt;=Input!$O$14)),Input!$O$13,0))+(IF(AND(($B369&gt;=Input!$C$7),($B369&lt;=Input!$O$16)),Input!$O$15,0))+(IF(AND(($B369&gt;Input!$O$16),($B369&lt;=Input!$O$18)),Input!$O$17,0))</f>
        <v>0</v>
      </c>
    </row>
    <row r="370" customFormat="false" ht="12.05" hidden="false" customHeight="false" outlineLevel="0" collapsed="false">
      <c r="A370" s="67" t="n">
        <v>366</v>
      </c>
      <c r="B370" s="68" t="n">
        <f aca="false">EOMONTH(Input!$C$7,A370)</f>
        <v>54057</v>
      </c>
      <c r="C370" s="68"/>
      <c r="D370" s="69" t="n">
        <f aca="false">(IF(AND(($B370&gt;=Input!$C$7),($B370&lt;=Input!$O$8)),Input!$O$7,0))+(IF(AND(($B370&gt;Input!$O$8),($B370&lt;=Input!$O$10)),Input!$O$9,0))+(IF(AND(($B370&gt;=Input!$C$7),($B370&lt;=Input!$O$12)),Input!$O$11,0))+(IF(AND(($B370&gt;Input!$O$12),($B370&lt;=Input!$O$14)),Input!$O$13,0))+(IF(AND(($B370&gt;=Input!$C$7),($B370&lt;=Input!$O$16)),Input!$O$15,0))+(IF(AND(($B370&gt;Input!$O$16),($B370&lt;=Input!$O$18)),Input!$O$17,0))</f>
        <v>0</v>
      </c>
    </row>
    <row r="371" customFormat="false" ht="12.05" hidden="false" customHeight="false" outlineLevel="0" collapsed="false">
      <c r="A371" s="67" t="n">
        <v>367</v>
      </c>
      <c r="B371" s="68" t="n">
        <f aca="false">EOMONTH(Input!$C$7,A371)</f>
        <v>54088</v>
      </c>
      <c r="C371" s="68"/>
      <c r="D371" s="69" t="n">
        <f aca="false">(IF(AND(($B371&gt;=Input!$C$7),($B371&lt;=Input!$O$8)),Input!$O$7,0))+(IF(AND(($B371&gt;Input!$O$8),($B371&lt;=Input!$O$10)),Input!$O$9,0))+(IF(AND(($B371&gt;=Input!$C$7),($B371&lt;=Input!$O$12)),Input!$O$11,0))+(IF(AND(($B371&gt;Input!$O$12),($B371&lt;=Input!$O$14)),Input!$O$13,0))+(IF(AND(($B371&gt;=Input!$C$7),($B371&lt;=Input!$O$16)),Input!$O$15,0))+(IF(AND(($B371&gt;Input!$O$16),($B371&lt;=Input!$O$18)),Input!$O$17,0))</f>
        <v>0</v>
      </c>
    </row>
    <row r="372" customFormat="false" ht="12.05" hidden="false" customHeight="false" outlineLevel="0" collapsed="false">
      <c r="A372" s="67" t="n">
        <v>368</v>
      </c>
      <c r="B372" s="68" t="n">
        <f aca="false">EOMONTH(Input!$C$7,A372)</f>
        <v>54117</v>
      </c>
      <c r="C372" s="68"/>
      <c r="D372" s="69" t="n">
        <f aca="false">(IF(AND(($B372&gt;=Input!$C$7),($B372&lt;=Input!$O$8)),Input!$O$7,0))+(IF(AND(($B372&gt;Input!$O$8),($B372&lt;=Input!$O$10)),Input!$O$9,0))+(IF(AND(($B372&gt;=Input!$C$7),($B372&lt;=Input!$O$12)),Input!$O$11,0))+(IF(AND(($B372&gt;Input!$O$12),($B372&lt;=Input!$O$14)),Input!$O$13,0))+(IF(AND(($B372&gt;=Input!$C$7),($B372&lt;=Input!$O$16)),Input!$O$15,0))+(IF(AND(($B372&gt;Input!$O$16),($B372&lt;=Input!$O$18)),Input!$O$17,0))</f>
        <v>0</v>
      </c>
    </row>
    <row r="373" customFormat="false" ht="12.05" hidden="false" customHeight="false" outlineLevel="0" collapsed="false">
      <c r="A373" s="67" t="n">
        <v>369</v>
      </c>
      <c r="B373" s="68" t="n">
        <f aca="false">EOMONTH(Input!$C$7,A373)</f>
        <v>54148</v>
      </c>
      <c r="C373" s="68"/>
      <c r="D373" s="69" t="n">
        <f aca="false">(IF(AND(($B373&gt;=Input!$C$7),($B373&lt;=Input!$O$8)),Input!$O$7,0))+(IF(AND(($B373&gt;Input!$O$8),($B373&lt;=Input!$O$10)),Input!$O$9,0))+(IF(AND(($B373&gt;=Input!$C$7),($B373&lt;=Input!$O$12)),Input!$O$11,0))+(IF(AND(($B373&gt;Input!$O$12),($B373&lt;=Input!$O$14)),Input!$O$13,0))+(IF(AND(($B373&gt;=Input!$C$7),($B373&lt;=Input!$O$16)),Input!$O$15,0))+(IF(AND(($B373&gt;Input!$O$16),($B373&lt;=Input!$O$18)),Input!$O$17,0))</f>
        <v>0</v>
      </c>
    </row>
    <row r="374" customFormat="false" ht="12.05" hidden="false" customHeight="false" outlineLevel="0" collapsed="false">
      <c r="A374" s="67" t="n">
        <v>370</v>
      </c>
      <c r="B374" s="68" t="n">
        <f aca="false">EOMONTH(Input!$C$7,A374)</f>
        <v>54178</v>
      </c>
      <c r="C374" s="68"/>
      <c r="D374" s="69" t="n">
        <f aca="false">(IF(AND(($B374&gt;=Input!$C$7),($B374&lt;=Input!$O$8)),Input!$O$7,0))+(IF(AND(($B374&gt;Input!$O$8),($B374&lt;=Input!$O$10)),Input!$O$9,0))+(IF(AND(($B374&gt;=Input!$C$7),($B374&lt;=Input!$O$12)),Input!$O$11,0))+(IF(AND(($B374&gt;Input!$O$12),($B374&lt;=Input!$O$14)),Input!$O$13,0))+(IF(AND(($B374&gt;=Input!$C$7),($B374&lt;=Input!$O$16)),Input!$O$15,0))+(IF(AND(($B374&gt;Input!$O$16),($B374&lt;=Input!$O$18)),Input!$O$17,0))</f>
        <v>0</v>
      </c>
    </row>
    <row r="375" customFormat="false" ht="12.05" hidden="false" customHeight="false" outlineLevel="0" collapsed="false">
      <c r="A375" s="67" t="n">
        <v>371</v>
      </c>
      <c r="B375" s="68" t="n">
        <f aca="false">EOMONTH(Input!$C$7,A375)</f>
        <v>54209</v>
      </c>
      <c r="C375" s="68"/>
      <c r="D375" s="69" t="n">
        <f aca="false">(IF(AND(($B375&gt;=Input!$C$7),($B375&lt;=Input!$O$8)),Input!$O$7,0))+(IF(AND(($B375&gt;Input!$O$8),($B375&lt;=Input!$O$10)),Input!$O$9,0))+(IF(AND(($B375&gt;=Input!$C$7),($B375&lt;=Input!$O$12)),Input!$O$11,0))+(IF(AND(($B375&gt;Input!$O$12),($B375&lt;=Input!$O$14)),Input!$O$13,0))+(IF(AND(($B375&gt;=Input!$C$7),($B375&lt;=Input!$O$16)),Input!$O$15,0))+(IF(AND(($B375&gt;Input!$O$16),($B375&lt;=Input!$O$18)),Input!$O$17,0))</f>
        <v>0</v>
      </c>
    </row>
    <row r="376" customFormat="false" ht="12.05" hidden="false" customHeight="false" outlineLevel="0" collapsed="false">
      <c r="A376" s="67" t="n">
        <v>372</v>
      </c>
      <c r="B376" s="68" t="n">
        <f aca="false">EOMONTH(Input!$C$7,A376)</f>
        <v>54239</v>
      </c>
      <c r="C376" s="68"/>
      <c r="D376" s="69" t="n">
        <f aca="false">(IF(AND(($B376&gt;=Input!$C$7),($B376&lt;=Input!$O$8)),Input!$O$7,0))+(IF(AND(($B376&gt;Input!$O$8),($B376&lt;=Input!$O$10)),Input!$O$9,0))+(IF(AND(($B376&gt;=Input!$C$7),($B376&lt;=Input!$O$12)),Input!$O$11,0))+(IF(AND(($B376&gt;Input!$O$12),($B376&lt;=Input!$O$14)),Input!$O$13,0))+(IF(AND(($B376&gt;=Input!$C$7),($B376&lt;=Input!$O$16)),Input!$O$15,0))+(IF(AND(($B376&gt;Input!$O$16),($B376&lt;=Input!$O$18)),Input!$O$17,0))</f>
        <v>0</v>
      </c>
    </row>
    <row r="377" customFormat="false" ht="12.05" hidden="false" customHeight="false" outlineLevel="0" collapsed="false">
      <c r="A377" s="67" t="n">
        <v>373</v>
      </c>
      <c r="B377" s="68" t="n">
        <f aca="false">EOMONTH(Input!$C$7,A377)</f>
        <v>54270</v>
      </c>
      <c r="C377" s="68"/>
      <c r="D377" s="69" t="n">
        <f aca="false">(IF(AND(($B377&gt;=Input!$C$7),($B377&lt;=Input!$O$8)),Input!$O$7,0))+(IF(AND(($B377&gt;Input!$O$8),($B377&lt;=Input!$O$10)),Input!$O$9,0))+(IF(AND(($B377&gt;=Input!$C$7),($B377&lt;=Input!$O$12)),Input!$O$11,0))+(IF(AND(($B377&gt;Input!$O$12),($B377&lt;=Input!$O$14)),Input!$O$13,0))+(IF(AND(($B377&gt;=Input!$C$7),($B377&lt;=Input!$O$16)),Input!$O$15,0))+(IF(AND(($B377&gt;Input!$O$16),($B377&lt;=Input!$O$18)),Input!$O$17,0))</f>
        <v>0</v>
      </c>
    </row>
    <row r="378" customFormat="false" ht="12.05" hidden="false" customHeight="false" outlineLevel="0" collapsed="false">
      <c r="A378" s="67" t="n">
        <v>374</v>
      </c>
      <c r="B378" s="68" t="n">
        <f aca="false">EOMONTH(Input!$C$7,A378)</f>
        <v>54301</v>
      </c>
      <c r="C378" s="68"/>
      <c r="D378" s="69" t="n">
        <f aca="false">(IF(AND(($B378&gt;=Input!$C$7),($B378&lt;=Input!$O$8)),Input!$O$7,0))+(IF(AND(($B378&gt;Input!$O$8),($B378&lt;=Input!$O$10)),Input!$O$9,0))+(IF(AND(($B378&gt;=Input!$C$7),($B378&lt;=Input!$O$12)),Input!$O$11,0))+(IF(AND(($B378&gt;Input!$O$12),($B378&lt;=Input!$O$14)),Input!$O$13,0))+(IF(AND(($B378&gt;=Input!$C$7),($B378&lt;=Input!$O$16)),Input!$O$15,0))+(IF(AND(($B378&gt;Input!$O$16),($B378&lt;=Input!$O$18)),Input!$O$17,0))</f>
        <v>0</v>
      </c>
    </row>
    <row r="379" customFormat="false" ht="12.05" hidden="false" customHeight="false" outlineLevel="0" collapsed="false">
      <c r="A379" s="67" t="n">
        <v>375</v>
      </c>
      <c r="B379" s="68" t="n">
        <f aca="false">EOMONTH(Input!$C$7,A379)</f>
        <v>54331</v>
      </c>
      <c r="C379" s="68"/>
      <c r="D379" s="69" t="n">
        <f aca="false">(IF(AND(($B379&gt;=Input!$C$7),($B379&lt;=Input!$O$8)),Input!$O$7,0))+(IF(AND(($B379&gt;Input!$O$8),($B379&lt;=Input!$O$10)),Input!$O$9,0))+(IF(AND(($B379&gt;=Input!$C$7),($B379&lt;=Input!$O$12)),Input!$O$11,0))+(IF(AND(($B379&gt;Input!$O$12),($B379&lt;=Input!$O$14)),Input!$O$13,0))+(IF(AND(($B379&gt;=Input!$C$7),($B379&lt;=Input!$O$16)),Input!$O$15,0))+(IF(AND(($B379&gt;Input!$O$16),($B379&lt;=Input!$O$18)),Input!$O$17,0))</f>
        <v>0</v>
      </c>
    </row>
    <row r="380" customFormat="false" ht="12.05" hidden="false" customHeight="false" outlineLevel="0" collapsed="false">
      <c r="A380" s="67" t="n">
        <v>376</v>
      </c>
      <c r="B380" s="68" t="n">
        <f aca="false">EOMONTH(Input!$C$7,A380)</f>
        <v>54362</v>
      </c>
      <c r="C380" s="68"/>
      <c r="D380" s="69" t="n">
        <f aca="false">(IF(AND(($B380&gt;=Input!$C$7),($B380&lt;=Input!$O$8)),Input!$O$7,0))+(IF(AND(($B380&gt;Input!$O$8),($B380&lt;=Input!$O$10)),Input!$O$9,0))+(IF(AND(($B380&gt;=Input!$C$7),($B380&lt;=Input!$O$12)),Input!$O$11,0))+(IF(AND(($B380&gt;Input!$O$12),($B380&lt;=Input!$O$14)),Input!$O$13,0))+(IF(AND(($B380&gt;=Input!$C$7),($B380&lt;=Input!$O$16)),Input!$O$15,0))+(IF(AND(($B380&gt;Input!$O$16),($B380&lt;=Input!$O$18)),Input!$O$17,0))</f>
        <v>0</v>
      </c>
    </row>
    <row r="381" customFormat="false" ht="12.05" hidden="false" customHeight="false" outlineLevel="0" collapsed="false">
      <c r="A381" s="67" t="n">
        <v>377</v>
      </c>
      <c r="B381" s="68" t="n">
        <f aca="false">EOMONTH(Input!$C$7,A381)</f>
        <v>54392</v>
      </c>
      <c r="C381" s="68"/>
      <c r="D381" s="69" t="n">
        <f aca="false">(IF(AND(($B381&gt;=Input!$C$7),($B381&lt;=Input!$O$8)),Input!$O$7,0))+(IF(AND(($B381&gt;Input!$O$8),($B381&lt;=Input!$O$10)),Input!$O$9,0))+(IF(AND(($B381&gt;=Input!$C$7),($B381&lt;=Input!$O$12)),Input!$O$11,0))+(IF(AND(($B381&gt;Input!$O$12),($B381&lt;=Input!$O$14)),Input!$O$13,0))+(IF(AND(($B381&gt;=Input!$C$7),($B381&lt;=Input!$O$16)),Input!$O$15,0))+(IF(AND(($B381&gt;Input!$O$16),($B381&lt;=Input!$O$18)),Input!$O$17,0))</f>
        <v>0</v>
      </c>
    </row>
    <row r="382" customFormat="false" ht="12.05" hidden="false" customHeight="false" outlineLevel="0" collapsed="false">
      <c r="A382" s="67" t="n">
        <v>378</v>
      </c>
      <c r="B382" s="68" t="n">
        <f aca="false">EOMONTH(Input!$C$7,A382)</f>
        <v>54423</v>
      </c>
      <c r="C382" s="68"/>
      <c r="D382" s="69" t="n">
        <f aca="false">(IF(AND(($B382&gt;=Input!$C$7),($B382&lt;=Input!$O$8)),Input!$O$7,0))+(IF(AND(($B382&gt;Input!$O$8),($B382&lt;=Input!$O$10)),Input!$O$9,0))+(IF(AND(($B382&gt;=Input!$C$7),($B382&lt;=Input!$O$12)),Input!$O$11,0))+(IF(AND(($B382&gt;Input!$O$12),($B382&lt;=Input!$O$14)),Input!$O$13,0))+(IF(AND(($B382&gt;=Input!$C$7),($B382&lt;=Input!$O$16)),Input!$O$15,0))+(IF(AND(($B382&gt;Input!$O$16),($B382&lt;=Input!$O$18)),Input!$O$17,0))</f>
        <v>0</v>
      </c>
    </row>
    <row r="383" customFormat="false" ht="12.05" hidden="false" customHeight="false" outlineLevel="0" collapsed="false">
      <c r="A383" s="67" t="n">
        <v>379</v>
      </c>
      <c r="B383" s="68" t="n">
        <f aca="false">EOMONTH(Input!$C$7,A383)</f>
        <v>54454</v>
      </c>
      <c r="C383" s="68"/>
      <c r="D383" s="69" t="n">
        <f aca="false">(IF(AND(($B383&gt;=Input!$C$7),($B383&lt;=Input!$O$8)),Input!$O$7,0))+(IF(AND(($B383&gt;Input!$O$8),($B383&lt;=Input!$O$10)),Input!$O$9,0))+(IF(AND(($B383&gt;=Input!$C$7),($B383&lt;=Input!$O$12)),Input!$O$11,0))+(IF(AND(($B383&gt;Input!$O$12),($B383&lt;=Input!$O$14)),Input!$O$13,0))+(IF(AND(($B383&gt;=Input!$C$7),($B383&lt;=Input!$O$16)),Input!$O$15,0))+(IF(AND(($B383&gt;Input!$O$16),($B383&lt;=Input!$O$18)),Input!$O$17,0))</f>
        <v>0</v>
      </c>
    </row>
    <row r="384" customFormat="false" ht="12.05" hidden="false" customHeight="false" outlineLevel="0" collapsed="false">
      <c r="A384" s="67" t="n">
        <v>380</v>
      </c>
      <c r="B384" s="68" t="n">
        <f aca="false">EOMONTH(Input!$C$7,A384)</f>
        <v>54482</v>
      </c>
      <c r="C384" s="68"/>
      <c r="D384" s="69" t="n">
        <f aca="false">(IF(AND(($B384&gt;=Input!$C$7),($B384&lt;=Input!$O$8)),Input!$O$7,0))+(IF(AND(($B384&gt;Input!$O$8),($B384&lt;=Input!$O$10)),Input!$O$9,0))+(IF(AND(($B384&gt;=Input!$C$7),($B384&lt;=Input!$O$12)),Input!$O$11,0))+(IF(AND(($B384&gt;Input!$O$12),($B384&lt;=Input!$O$14)),Input!$O$13,0))+(IF(AND(($B384&gt;=Input!$C$7),($B384&lt;=Input!$O$16)),Input!$O$15,0))+(IF(AND(($B384&gt;Input!$O$16),($B384&lt;=Input!$O$18)),Input!$O$17,0))</f>
        <v>0</v>
      </c>
    </row>
    <row r="385" customFormat="false" ht="12.05" hidden="false" customHeight="false" outlineLevel="0" collapsed="false">
      <c r="A385" s="67" t="n">
        <v>381</v>
      </c>
      <c r="B385" s="68" t="n">
        <f aca="false">EOMONTH(Input!$C$7,A385)</f>
        <v>54513</v>
      </c>
      <c r="C385" s="68"/>
      <c r="D385" s="69" t="n">
        <f aca="false">(IF(AND(($B385&gt;=Input!$C$7),($B385&lt;=Input!$O$8)),Input!$O$7,0))+(IF(AND(($B385&gt;Input!$O$8),($B385&lt;=Input!$O$10)),Input!$O$9,0))+(IF(AND(($B385&gt;=Input!$C$7),($B385&lt;=Input!$O$12)),Input!$O$11,0))+(IF(AND(($B385&gt;Input!$O$12),($B385&lt;=Input!$O$14)),Input!$O$13,0))+(IF(AND(($B385&gt;=Input!$C$7),($B385&lt;=Input!$O$16)),Input!$O$15,0))+(IF(AND(($B385&gt;Input!$O$16),($B385&lt;=Input!$O$18)),Input!$O$17,0))</f>
        <v>0</v>
      </c>
    </row>
    <row r="386" customFormat="false" ht="12.05" hidden="false" customHeight="false" outlineLevel="0" collapsed="false">
      <c r="A386" s="67" t="n">
        <v>382</v>
      </c>
      <c r="B386" s="68" t="n">
        <f aca="false">EOMONTH(Input!$C$7,A386)</f>
        <v>54543</v>
      </c>
      <c r="C386" s="68"/>
      <c r="D386" s="69" t="n">
        <f aca="false">(IF(AND(($B386&gt;=Input!$C$7),($B386&lt;=Input!$O$8)),Input!$O$7,0))+(IF(AND(($B386&gt;Input!$O$8),($B386&lt;=Input!$O$10)),Input!$O$9,0))+(IF(AND(($B386&gt;=Input!$C$7),($B386&lt;=Input!$O$12)),Input!$O$11,0))+(IF(AND(($B386&gt;Input!$O$12),($B386&lt;=Input!$O$14)),Input!$O$13,0))+(IF(AND(($B386&gt;=Input!$C$7),($B386&lt;=Input!$O$16)),Input!$O$15,0))+(IF(AND(($B386&gt;Input!$O$16),($B386&lt;=Input!$O$18)),Input!$O$17,0))</f>
        <v>0</v>
      </c>
    </row>
    <row r="387" customFormat="false" ht="12.05" hidden="false" customHeight="false" outlineLevel="0" collapsed="false">
      <c r="A387" s="67" t="n">
        <v>383</v>
      </c>
      <c r="B387" s="68" t="n">
        <f aca="false">EOMONTH(Input!$C$7,A387)</f>
        <v>54574</v>
      </c>
      <c r="C387" s="68"/>
      <c r="D387" s="69" t="n">
        <f aca="false">(IF(AND(($B387&gt;=Input!$C$7),($B387&lt;=Input!$O$8)),Input!$O$7,0))+(IF(AND(($B387&gt;Input!$O$8),($B387&lt;=Input!$O$10)),Input!$O$9,0))+(IF(AND(($B387&gt;=Input!$C$7),($B387&lt;=Input!$O$12)),Input!$O$11,0))+(IF(AND(($B387&gt;Input!$O$12),($B387&lt;=Input!$O$14)),Input!$O$13,0))+(IF(AND(($B387&gt;=Input!$C$7),($B387&lt;=Input!$O$16)),Input!$O$15,0))+(IF(AND(($B387&gt;Input!$O$16),($B387&lt;=Input!$O$18)),Input!$O$17,0))</f>
        <v>0</v>
      </c>
    </row>
    <row r="388" customFormat="false" ht="12.05" hidden="false" customHeight="false" outlineLevel="0" collapsed="false">
      <c r="A388" s="67" t="n">
        <v>384</v>
      </c>
      <c r="B388" s="68" t="n">
        <f aca="false">EOMONTH(Input!$C$7,A388)</f>
        <v>54604</v>
      </c>
      <c r="C388" s="68"/>
      <c r="D388" s="69" t="n">
        <f aca="false">(IF(AND(($B388&gt;=Input!$C$7),($B388&lt;=Input!$O$8)),Input!$O$7,0))+(IF(AND(($B388&gt;Input!$O$8),($B388&lt;=Input!$O$10)),Input!$O$9,0))+(IF(AND(($B388&gt;=Input!$C$7),($B388&lt;=Input!$O$12)),Input!$O$11,0))+(IF(AND(($B388&gt;Input!$O$12),($B388&lt;=Input!$O$14)),Input!$O$13,0))+(IF(AND(($B388&gt;=Input!$C$7),($B388&lt;=Input!$O$16)),Input!$O$15,0))+(IF(AND(($B388&gt;Input!$O$16),($B388&lt;=Input!$O$18)),Input!$O$17,0))</f>
        <v>0</v>
      </c>
    </row>
    <row r="389" customFormat="false" ht="12.05" hidden="false" customHeight="false" outlineLevel="0" collapsed="false">
      <c r="A389" s="67" t="n">
        <v>385</v>
      </c>
      <c r="B389" s="68" t="n">
        <f aca="false">EOMONTH(Input!$C$7,A389)</f>
        <v>54635</v>
      </c>
      <c r="C389" s="68"/>
      <c r="D389" s="69" t="n">
        <f aca="false">(IF(AND(($B389&gt;=Input!$C$7),($B389&lt;=Input!$O$8)),Input!$O$7,0))+(IF(AND(($B389&gt;Input!$O$8),($B389&lt;=Input!$O$10)),Input!$O$9,0))+(IF(AND(($B389&gt;=Input!$C$7),($B389&lt;=Input!$O$12)),Input!$O$11,0))+(IF(AND(($B389&gt;Input!$O$12),($B389&lt;=Input!$O$14)),Input!$O$13,0))+(IF(AND(($B389&gt;=Input!$C$7),($B389&lt;=Input!$O$16)),Input!$O$15,0))+(IF(AND(($B389&gt;Input!$O$16),($B389&lt;=Input!$O$18)),Input!$O$17,0))</f>
        <v>0</v>
      </c>
    </row>
    <row r="390" customFormat="false" ht="12.05" hidden="false" customHeight="false" outlineLevel="0" collapsed="false">
      <c r="A390" s="67" t="n">
        <v>386</v>
      </c>
      <c r="B390" s="68" t="n">
        <f aca="false">EOMONTH(Input!$C$7,A390)</f>
        <v>54666</v>
      </c>
      <c r="C390" s="68"/>
      <c r="D390" s="69" t="n">
        <f aca="false">(IF(AND(($B390&gt;=Input!$C$7),($B390&lt;=Input!$O$8)),Input!$O$7,0))+(IF(AND(($B390&gt;Input!$O$8),($B390&lt;=Input!$O$10)),Input!$O$9,0))+(IF(AND(($B390&gt;=Input!$C$7),($B390&lt;=Input!$O$12)),Input!$O$11,0))+(IF(AND(($B390&gt;Input!$O$12),($B390&lt;=Input!$O$14)),Input!$O$13,0))+(IF(AND(($B390&gt;=Input!$C$7),($B390&lt;=Input!$O$16)),Input!$O$15,0))+(IF(AND(($B390&gt;Input!$O$16),($B390&lt;=Input!$O$18)),Input!$O$17,0))</f>
        <v>0</v>
      </c>
    </row>
    <row r="391" customFormat="false" ht="12.05" hidden="false" customHeight="false" outlineLevel="0" collapsed="false">
      <c r="A391" s="67" t="n">
        <v>387</v>
      </c>
      <c r="B391" s="68" t="n">
        <f aca="false">EOMONTH(Input!$C$7,A391)</f>
        <v>54696</v>
      </c>
      <c r="C391" s="68"/>
      <c r="D391" s="69" t="n">
        <f aca="false">(IF(AND(($B391&gt;=Input!$C$7),($B391&lt;=Input!$O$8)),Input!$O$7,0))+(IF(AND(($B391&gt;Input!$O$8),($B391&lt;=Input!$O$10)),Input!$O$9,0))+(IF(AND(($B391&gt;=Input!$C$7),($B391&lt;=Input!$O$12)),Input!$O$11,0))+(IF(AND(($B391&gt;Input!$O$12),($B391&lt;=Input!$O$14)),Input!$O$13,0))+(IF(AND(($B391&gt;=Input!$C$7),($B391&lt;=Input!$O$16)),Input!$O$15,0))+(IF(AND(($B391&gt;Input!$O$16),($B391&lt;=Input!$O$18)),Input!$O$17,0))</f>
        <v>0</v>
      </c>
    </row>
    <row r="392" customFormat="false" ht="12.05" hidden="false" customHeight="false" outlineLevel="0" collapsed="false">
      <c r="A392" s="67" t="n">
        <v>388</v>
      </c>
      <c r="B392" s="68" t="n">
        <f aca="false">EOMONTH(Input!$C$7,A392)</f>
        <v>54727</v>
      </c>
      <c r="C392" s="68"/>
      <c r="D392" s="69" t="n">
        <f aca="false">(IF(AND(($B392&gt;=Input!$C$7),($B392&lt;=Input!$O$8)),Input!$O$7,0))+(IF(AND(($B392&gt;Input!$O$8),($B392&lt;=Input!$O$10)),Input!$O$9,0))+(IF(AND(($B392&gt;=Input!$C$7),($B392&lt;=Input!$O$12)),Input!$O$11,0))+(IF(AND(($B392&gt;Input!$O$12),($B392&lt;=Input!$O$14)),Input!$O$13,0))+(IF(AND(($B392&gt;=Input!$C$7),($B392&lt;=Input!$O$16)),Input!$O$15,0))+(IF(AND(($B392&gt;Input!$O$16),($B392&lt;=Input!$O$18)),Input!$O$17,0))</f>
        <v>0</v>
      </c>
    </row>
    <row r="393" customFormat="false" ht="12.05" hidden="false" customHeight="false" outlineLevel="0" collapsed="false">
      <c r="A393" s="67" t="n">
        <v>389</v>
      </c>
      <c r="B393" s="68" t="n">
        <f aca="false">EOMONTH(Input!$C$7,A393)</f>
        <v>54757</v>
      </c>
      <c r="C393" s="68"/>
      <c r="D393" s="69" t="n">
        <f aca="false">(IF(AND(($B393&gt;=Input!$C$7),($B393&lt;=Input!$O$8)),Input!$O$7,0))+(IF(AND(($B393&gt;Input!$O$8),($B393&lt;=Input!$O$10)),Input!$O$9,0))+(IF(AND(($B393&gt;=Input!$C$7),($B393&lt;=Input!$O$12)),Input!$O$11,0))+(IF(AND(($B393&gt;Input!$O$12),($B393&lt;=Input!$O$14)),Input!$O$13,0))+(IF(AND(($B393&gt;=Input!$C$7),($B393&lt;=Input!$O$16)),Input!$O$15,0))+(IF(AND(($B393&gt;Input!$O$16),($B393&lt;=Input!$O$18)),Input!$O$17,0))</f>
        <v>0</v>
      </c>
    </row>
    <row r="394" customFormat="false" ht="12.05" hidden="false" customHeight="false" outlineLevel="0" collapsed="false">
      <c r="A394" s="67" t="n">
        <v>390</v>
      </c>
      <c r="B394" s="68" t="n">
        <f aca="false">EOMONTH(Input!$C$7,A394)</f>
        <v>54788</v>
      </c>
      <c r="C394" s="68"/>
      <c r="D394" s="69" t="n">
        <f aca="false">(IF(AND(($B394&gt;=Input!$C$7),($B394&lt;=Input!$O$8)),Input!$O$7,0))+(IF(AND(($B394&gt;Input!$O$8),($B394&lt;=Input!$O$10)),Input!$O$9,0))+(IF(AND(($B394&gt;=Input!$C$7),($B394&lt;=Input!$O$12)),Input!$O$11,0))+(IF(AND(($B394&gt;Input!$O$12),($B394&lt;=Input!$O$14)),Input!$O$13,0))+(IF(AND(($B394&gt;=Input!$C$7),($B394&lt;=Input!$O$16)),Input!$O$15,0))+(IF(AND(($B394&gt;Input!$O$16),($B394&lt;=Input!$O$18)),Input!$O$17,0))</f>
        <v>0</v>
      </c>
    </row>
    <row r="395" customFormat="false" ht="12.05" hidden="false" customHeight="false" outlineLevel="0" collapsed="false">
      <c r="A395" s="67" t="n">
        <v>391</v>
      </c>
      <c r="B395" s="68" t="n">
        <f aca="false">EOMONTH(Input!$C$7,A395)</f>
        <v>54819</v>
      </c>
      <c r="C395" s="68"/>
      <c r="D395" s="69" t="n">
        <f aca="false">(IF(AND(($B395&gt;=Input!$C$7),($B395&lt;=Input!$O$8)),Input!$O$7,0))+(IF(AND(($B395&gt;Input!$O$8),($B395&lt;=Input!$O$10)),Input!$O$9,0))+(IF(AND(($B395&gt;=Input!$C$7),($B395&lt;=Input!$O$12)),Input!$O$11,0))+(IF(AND(($B395&gt;Input!$O$12),($B395&lt;=Input!$O$14)),Input!$O$13,0))+(IF(AND(($B395&gt;=Input!$C$7),($B395&lt;=Input!$O$16)),Input!$O$15,0))+(IF(AND(($B395&gt;Input!$O$16),($B395&lt;=Input!$O$18)),Input!$O$17,0))</f>
        <v>0</v>
      </c>
    </row>
    <row r="396" customFormat="false" ht="12.05" hidden="false" customHeight="false" outlineLevel="0" collapsed="false">
      <c r="A396" s="67" t="n">
        <v>392</v>
      </c>
      <c r="B396" s="68" t="n">
        <f aca="false">EOMONTH(Input!$C$7,A396)</f>
        <v>54847</v>
      </c>
      <c r="C396" s="68"/>
      <c r="D396" s="69" t="n">
        <f aca="false">(IF(AND(($B396&gt;=Input!$C$7),($B396&lt;=Input!$O$8)),Input!$O$7,0))+(IF(AND(($B396&gt;Input!$O$8),($B396&lt;=Input!$O$10)),Input!$O$9,0))+(IF(AND(($B396&gt;=Input!$C$7),($B396&lt;=Input!$O$12)),Input!$O$11,0))+(IF(AND(($B396&gt;Input!$O$12),($B396&lt;=Input!$O$14)),Input!$O$13,0))+(IF(AND(($B396&gt;=Input!$C$7),($B396&lt;=Input!$O$16)),Input!$O$15,0))+(IF(AND(($B396&gt;Input!$O$16),($B396&lt;=Input!$O$18)),Input!$O$17,0))</f>
        <v>0</v>
      </c>
    </row>
    <row r="397" customFormat="false" ht="12.05" hidden="false" customHeight="false" outlineLevel="0" collapsed="false">
      <c r="A397" s="67" t="n">
        <v>393</v>
      </c>
      <c r="B397" s="68" t="n">
        <f aca="false">EOMONTH(Input!$C$7,A397)</f>
        <v>54878</v>
      </c>
      <c r="C397" s="68"/>
      <c r="D397" s="69" t="n">
        <f aca="false">(IF(AND(($B397&gt;=Input!$C$7),($B397&lt;=Input!$O$8)),Input!$O$7,0))+(IF(AND(($B397&gt;Input!$O$8),($B397&lt;=Input!$O$10)),Input!$O$9,0))+(IF(AND(($B397&gt;=Input!$C$7),($B397&lt;=Input!$O$12)),Input!$O$11,0))+(IF(AND(($B397&gt;Input!$O$12),($B397&lt;=Input!$O$14)),Input!$O$13,0))+(IF(AND(($B397&gt;=Input!$C$7),($B397&lt;=Input!$O$16)),Input!$O$15,0))+(IF(AND(($B397&gt;Input!$O$16),($B397&lt;=Input!$O$18)),Input!$O$17,0))</f>
        <v>0</v>
      </c>
    </row>
    <row r="398" customFormat="false" ht="12.05" hidden="false" customHeight="false" outlineLevel="0" collapsed="false">
      <c r="A398" s="67" t="n">
        <v>394</v>
      </c>
      <c r="B398" s="68" t="n">
        <f aca="false">EOMONTH(Input!$C$7,A398)</f>
        <v>54908</v>
      </c>
      <c r="C398" s="68"/>
      <c r="D398" s="69" t="n">
        <f aca="false">(IF(AND(($B398&gt;=Input!$C$7),($B398&lt;=Input!$O$8)),Input!$O$7,0))+(IF(AND(($B398&gt;Input!$O$8),($B398&lt;=Input!$O$10)),Input!$O$9,0))+(IF(AND(($B398&gt;=Input!$C$7),($B398&lt;=Input!$O$12)),Input!$O$11,0))+(IF(AND(($B398&gt;Input!$O$12),($B398&lt;=Input!$O$14)),Input!$O$13,0))+(IF(AND(($B398&gt;=Input!$C$7),($B398&lt;=Input!$O$16)),Input!$O$15,0))+(IF(AND(($B398&gt;Input!$O$16),($B398&lt;=Input!$O$18)),Input!$O$17,0))</f>
        <v>0</v>
      </c>
    </row>
    <row r="399" customFormat="false" ht="12.05" hidden="false" customHeight="false" outlineLevel="0" collapsed="false">
      <c r="A399" s="67" t="n">
        <v>395</v>
      </c>
      <c r="B399" s="68" t="n">
        <f aca="false">EOMONTH(Input!$C$7,A399)</f>
        <v>54939</v>
      </c>
      <c r="C399" s="68"/>
      <c r="D399" s="69" t="n">
        <f aca="false">(IF(AND(($B399&gt;=Input!$C$7),($B399&lt;=Input!$O$8)),Input!$O$7,0))+(IF(AND(($B399&gt;Input!$O$8),($B399&lt;=Input!$O$10)),Input!$O$9,0))+(IF(AND(($B399&gt;=Input!$C$7),($B399&lt;=Input!$O$12)),Input!$O$11,0))+(IF(AND(($B399&gt;Input!$O$12),($B399&lt;=Input!$O$14)),Input!$O$13,0))+(IF(AND(($B399&gt;=Input!$C$7),($B399&lt;=Input!$O$16)),Input!$O$15,0))+(IF(AND(($B399&gt;Input!$O$16),($B399&lt;=Input!$O$18)),Input!$O$17,0))</f>
        <v>0</v>
      </c>
    </row>
    <row r="400" customFormat="false" ht="12.05" hidden="false" customHeight="false" outlineLevel="0" collapsed="false">
      <c r="A400" s="67" t="n">
        <v>396</v>
      </c>
      <c r="B400" s="68" t="n">
        <f aca="false">EOMONTH(Input!$C$7,A400)</f>
        <v>54969</v>
      </c>
      <c r="C400" s="68"/>
      <c r="D400" s="69" t="n">
        <f aca="false">(IF(AND(($B400&gt;=Input!$C$7),($B400&lt;=Input!$O$8)),Input!$O$7,0))+(IF(AND(($B400&gt;Input!$O$8),($B400&lt;=Input!$O$10)),Input!$O$9,0))+(IF(AND(($B400&gt;=Input!$C$7),($B400&lt;=Input!$O$12)),Input!$O$11,0))+(IF(AND(($B400&gt;Input!$O$12),($B400&lt;=Input!$O$14)),Input!$O$13,0))+(IF(AND(($B400&gt;=Input!$C$7),($B400&lt;=Input!$O$16)),Input!$O$15,0))+(IF(AND(($B400&gt;Input!$O$16),($B400&lt;=Input!$O$18)),Input!$O$17,0))</f>
        <v>0</v>
      </c>
    </row>
    <row r="401" customFormat="false" ht="12.05" hidden="false" customHeight="false" outlineLevel="0" collapsed="false">
      <c r="A401" s="67" t="n">
        <v>397</v>
      </c>
      <c r="B401" s="68" t="n">
        <f aca="false">EOMONTH(Input!$C$7,A401)</f>
        <v>55000</v>
      </c>
      <c r="C401" s="68"/>
      <c r="D401" s="69" t="n">
        <f aca="false">(IF(AND(($B401&gt;=Input!$C$7),($B401&lt;=Input!$O$8)),Input!$O$7,0))+(IF(AND(($B401&gt;Input!$O$8),($B401&lt;=Input!$O$10)),Input!$O$9,0))+(IF(AND(($B401&gt;=Input!$C$7),($B401&lt;=Input!$O$12)),Input!$O$11,0))+(IF(AND(($B401&gt;Input!$O$12),($B401&lt;=Input!$O$14)),Input!$O$13,0))+(IF(AND(($B401&gt;=Input!$C$7),($B401&lt;=Input!$O$16)),Input!$O$15,0))+(IF(AND(($B401&gt;Input!$O$16),($B401&lt;=Input!$O$18)),Input!$O$17,0))</f>
        <v>0</v>
      </c>
    </row>
    <row r="402" customFormat="false" ht="12.05" hidden="false" customHeight="false" outlineLevel="0" collapsed="false">
      <c r="A402" s="67" t="n">
        <v>398</v>
      </c>
      <c r="B402" s="68" t="n">
        <f aca="false">EOMONTH(Input!$C$7,A402)</f>
        <v>55031</v>
      </c>
      <c r="C402" s="68"/>
      <c r="D402" s="69" t="n">
        <f aca="false">(IF(AND(($B402&gt;=Input!$C$7),($B402&lt;=Input!$O$8)),Input!$O$7,0))+(IF(AND(($B402&gt;Input!$O$8),($B402&lt;=Input!$O$10)),Input!$O$9,0))+(IF(AND(($B402&gt;=Input!$C$7),($B402&lt;=Input!$O$12)),Input!$O$11,0))+(IF(AND(($B402&gt;Input!$O$12),($B402&lt;=Input!$O$14)),Input!$O$13,0))+(IF(AND(($B402&gt;=Input!$C$7),($B402&lt;=Input!$O$16)),Input!$O$15,0))+(IF(AND(($B402&gt;Input!$O$16),($B402&lt;=Input!$O$18)),Input!$O$17,0))</f>
        <v>0</v>
      </c>
    </row>
    <row r="403" customFormat="false" ht="12.05" hidden="false" customHeight="false" outlineLevel="0" collapsed="false">
      <c r="A403" s="67" t="n">
        <v>399</v>
      </c>
      <c r="B403" s="68" t="n">
        <f aca="false">EOMONTH(Input!$C$7,A403)</f>
        <v>55061</v>
      </c>
      <c r="C403" s="68"/>
      <c r="D403" s="69" t="n">
        <f aca="false">(IF(AND(($B403&gt;=Input!$C$7),($B403&lt;=Input!$O$8)),Input!$O$7,0))+(IF(AND(($B403&gt;Input!$O$8),($B403&lt;=Input!$O$10)),Input!$O$9,0))+(IF(AND(($B403&gt;=Input!$C$7),($B403&lt;=Input!$O$12)),Input!$O$11,0))+(IF(AND(($B403&gt;Input!$O$12),($B403&lt;=Input!$O$14)),Input!$O$13,0))+(IF(AND(($B403&gt;=Input!$C$7),($B403&lt;=Input!$O$16)),Input!$O$15,0))+(IF(AND(($B403&gt;Input!$O$16),($B403&lt;=Input!$O$18)),Input!$O$17,0))</f>
        <v>0</v>
      </c>
    </row>
    <row r="404" customFormat="false" ht="12.05" hidden="false" customHeight="false" outlineLevel="0" collapsed="false">
      <c r="A404" s="67" t="n">
        <v>400</v>
      </c>
      <c r="B404" s="68" t="n">
        <f aca="false">EOMONTH(Input!$C$7,A404)</f>
        <v>55092</v>
      </c>
      <c r="C404" s="68"/>
      <c r="D404" s="69" t="n">
        <f aca="false">(IF(AND(($B404&gt;=Input!$C$7),($B404&lt;=Input!$O$8)),Input!$O$7,0))+(IF(AND(($B404&gt;Input!$O$8),($B404&lt;=Input!$O$10)),Input!$O$9,0))+(IF(AND(($B404&gt;=Input!$C$7),($B404&lt;=Input!$O$12)),Input!$O$11,0))+(IF(AND(($B404&gt;Input!$O$12),($B404&lt;=Input!$O$14)),Input!$O$13,0))+(IF(AND(($B404&gt;=Input!$C$7),($B404&lt;=Input!$O$16)),Input!$O$15,0))+(IF(AND(($B404&gt;Input!$O$16),($B404&lt;=Input!$O$18)),Input!$O$17,0))</f>
        <v>0</v>
      </c>
    </row>
    <row r="405" customFormat="false" ht="12.05" hidden="false" customHeight="false" outlineLevel="0" collapsed="false">
      <c r="A405" s="67" t="n">
        <v>401</v>
      </c>
      <c r="B405" s="68" t="n">
        <f aca="false">EOMONTH(Input!$C$7,A405)</f>
        <v>55122</v>
      </c>
      <c r="C405" s="68"/>
      <c r="D405" s="69" t="n">
        <f aca="false">(IF(AND(($B405&gt;=Input!$C$7),($B405&lt;=Input!$O$8)),Input!$O$7,0))+(IF(AND(($B405&gt;Input!$O$8),($B405&lt;=Input!$O$10)),Input!$O$9,0))+(IF(AND(($B405&gt;=Input!$C$7),($B405&lt;=Input!$O$12)),Input!$O$11,0))+(IF(AND(($B405&gt;Input!$O$12),($B405&lt;=Input!$O$14)),Input!$O$13,0))+(IF(AND(($B405&gt;=Input!$C$7),($B405&lt;=Input!$O$16)),Input!$O$15,0))+(IF(AND(($B405&gt;Input!$O$16),($B405&lt;=Input!$O$18)),Input!$O$17,0))</f>
        <v>0</v>
      </c>
    </row>
    <row r="406" customFormat="false" ht="12.05" hidden="false" customHeight="false" outlineLevel="0" collapsed="false">
      <c r="A406" s="67" t="n">
        <v>402</v>
      </c>
      <c r="B406" s="68" t="n">
        <f aca="false">EOMONTH(Input!$C$7,A406)</f>
        <v>55153</v>
      </c>
      <c r="C406" s="68"/>
      <c r="D406" s="69" t="n">
        <f aca="false">(IF(AND(($B406&gt;=Input!$C$7),($B406&lt;=Input!$O$8)),Input!$O$7,0))+(IF(AND(($B406&gt;Input!$O$8),($B406&lt;=Input!$O$10)),Input!$O$9,0))+(IF(AND(($B406&gt;=Input!$C$7),($B406&lt;=Input!$O$12)),Input!$O$11,0))+(IF(AND(($B406&gt;Input!$O$12),($B406&lt;=Input!$O$14)),Input!$O$13,0))+(IF(AND(($B406&gt;=Input!$C$7),($B406&lt;=Input!$O$16)),Input!$O$15,0))+(IF(AND(($B406&gt;Input!$O$16),($B406&lt;=Input!$O$18)),Input!$O$17,0))</f>
        <v>0</v>
      </c>
    </row>
    <row r="407" customFormat="false" ht="12.05" hidden="false" customHeight="false" outlineLevel="0" collapsed="false">
      <c r="A407" s="67" t="n">
        <v>403</v>
      </c>
      <c r="B407" s="68" t="n">
        <f aca="false">EOMONTH(Input!$C$7,A407)</f>
        <v>55184</v>
      </c>
      <c r="C407" s="68"/>
      <c r="D407" s="69" t="n">
        <f aca="false">(IF(AND(($B407&gt;=Input!$C$7),($B407&lt;=Input!$O$8)),Input!$O$7,0))+(IF(AND(($B407&gt;Input!$O$8),($B407&lt;=Input!$O$10)),Input!$O$9,0))+(IF(AND(($B407&gt;=Input!$C$7),($B407&lt;=Input!$O$12)),Input!$O$11,0))+(IF(AND(($B407&gt;Input!$O$12),($B407&lt;=Input!$O$14)),Input!$O$13,0))+(IF(AND(($B407&gt;=Input!$C$7),($B407&lt;=Input!$O$16)),Input!$O$15,0))+(IF(AND(($B407&gt;Input!$O$16),($B407&lt;=Input!$O$18)),Input!$O$17,0))</f>
        <v>0</v>
      </c>
    </row>
    <row r="408" customFormat="false" ht="12.05" hidden="false" customHeight="false" outlineLevel="0" collapsed="false">
      <c r="A408" s="67" t="n">
        <v>404</v>
      </c>
      <c r="B408" s="68" t="n">
        <f aca="false">EOMONTH(Input!$C$7,A408)</f>
        <v>55212</v>
      </c>
      <c r="C408" s="68"/>
      <c r="D408" s="69" t="n">
        <f aca="false">(IF(AND(($B408&gt;=Input!$C$7),($B408&lt;=Input!$O$8)),Input!$O$7,0))+(IF(AND(($B408&gt;Input!$O$8),($B408&lt;=Input!$O$10)),Input!$O$9,0))+(IF(AND(($B408&gt;=Input!$C$7),($B408&lt;=Input!$O$12)),Input!$O$11,0))+(IF(AND(($B408&gt;Input!$O$12),($B408&lt;=Input!$O$14)),Input!$O$13,0))+(IF(AND(($B408&gt;=Input!$C$7),($B408&lt;=Input!$O$16)),Input!$O$15,0))+(IF(AND(($B408&gt;Input!$O$16),($B408&lt;=Input!$O$18)),Input!$O$17,0))</f>
        <v>0</v>
      </c>
    </row>
    <row r="409" customFormat="false" ht="12.05" hidden="false" customHeight="false" outlineLevel="0" collapsed="false">
      <c r="A409" s="67" t="n">
        <v>405</v>
      </c>
      <c r="B409" s="68" t="n">
        <f aca="false">EOMONTH(Input!$C$7,A409)</f>
        <v>55243</v>
      </c>
      <c r="C409" s="68"/>
      <c r="D409" s="69" t="n">
        <f aca="false">(IF(AND(($B409&gt;=Input!$C$7),($B409&lt;=Input!$O$8)),Input!$O$7,0))+(IF(AND(($B409&gt;Input!$O$8),($B409&lt;=Input!$O$10)),Input!$O$9,0))+(IF(AND(($B409&gt;=Input!$C$7),($B409&lt;=Input!$O$12)),Input!$O$11,0))+(IF(AND(($B409&gt;Input!$O$12),($B409&lt;=Input!$O$14)),Input!$O$13,0))+(IF(AND(($B409&gt;=Input!$C$7),($B409&lt;=Input!$O$16)),Input!$O$15,0))+(IF(AND(($B409&gt;Input!$O$16),($B409&lt;=Input!$O$18)),Input!$O$17,0))</f>
        <v>0</v>
      </c>
    </row>
    <row r="410" customFormat="false" ht="12.05" hidden="false" customHeight="false" outlineLevel="0" collapsed="false">
      <c r="A410" s="67" t="n">
        <v>406</v>
      </c>
      <c r="B410" s="68" t="n">
        <f aca="false">EOMONTH(Input!$C$7,A410)</f>
        <v>55273</v>
      </c>
      <c r="C410" s="68"/>
      <c r="D410" s="69" t="n">
        <f aca="false">(IF(AND(($B410&gt;=Input!$C$7),($B410&lt;=Input!$O$8)),Input!$O$7,0))+(IF(AND(($B410&gt;Input!$O$8),($B410&lt;=Input!$O$10)),Input!$O$9,0))+(IF(AND(($B410&gt;=Input!$C$7),($B410&lt;=Input!$O$12)),Input!$O$11,0))+(IF(AND(($B410&gt;Input!$O$12),($B410&lt;=Input!$O$14)),Input!$O$13,0))+(IF(AND(($B410&gt;=Input!$C$7),($B410&lt;=Input!$O$16)),Input!$O$15,0))+(IF(AND(($B410&gt;Input!$O$16),($B410&lt;=Input!$O$18)),Input!$O$17,0))</f>
        <v>0</v>
      </c>
    </row>
    <row r="411" customFormat="false" ht="12.05" hidden="false" customHeight="false" outlineLevel="0" collapsed="false">
      <c r="A411" s="67" t="n">
        <v>407</v>
      </c>
      <c r="B411" s="68" t="n">
        <f aca="false">EOMONTH(Input!$C$7,A411)</f>
        <v>55304</v>
      </c>
      <c r="C411" s="68"/>
      <c r="D411" s="69" t="n">
        <f aca="false">(IF(AND(($B411&gt;=Input!$C$7),($B411&lt;=Input!$O$8)),Input!$O$7,0))+(IF(AND(($B411&gt;Input!$O$8),($B411&lt;=Input!$O$10)),Input!$O$9,0))+(IF(AND(($B411&gt;=Input!$C$7),($B411&lt;=Input!$O$12)),Input!$O$11,0))+(IF(AND(($B411&gt;Input!$O$12),($B411&lt;=Input!$O$14)),Input!$O$13,0))+(IF(AND(($B411&gt;=Input!$C$7),($B411&lt;=Input!$O$16)),Input!$O$15,0))+(IF(AND(($B411&gt;Input!$O$16),($B411&lt;=Input!$O$18)),Input!$O$17,0))</f>
        <v>0</v>
      </c>
    </row>
    <row r="412" customFormat="false" ht="12.05" hidden="false" customHeight="false" outlineLevel="0" collapsed="false">
      <c r="A412" s="67" t="n">
        <v>408</v>
      </c>
      <c r="B412" s="68" t="n">
        <f aca="false">EOMONTH(Input!$C$7,A412)</f>
        <v>55334</v>
      </c>
      <c r="C412" s="68"/>
      <c r="D412" s="69" t="n">
        <f aca="false">(IF(AND(($B412&gt;=Input!$C$7),($B412&lt;=Input!$O$8)),Input!$O$7,0))+(IF(AND(($B412&gt;Input!$O$8),($B412&lt;=Input!$O$10)),Input!$O$9,0))+(IF(AND(($B412&gt;=Input!$C$7),($B412&lt;=Input!$O$12)),Input!$O$11,0))+(IF(AND(($B412&gt;Input!$O$12),($B412&lt;=Input!$O$14)),Input!$O$13,0))+(IF(AND(($B412&gt;=Input!$C$7),($B412&lt;=Input!$O$16)),Input!$O$15,0))+(IF(AND(($B412&gt;Input!$O$16),($B412&lt;=Input!$O$18)),Input!$O$17,0))</f>
        <v>0</v>
      </c>
    </row>
    <row r="413" customFormat="false" ht="12.05" hidden="false" customHeight="false" outlineLevel="0" collapsed="false">
      <c r="A413" s="67" t="n">
        <v>409</v>
      </c>
      <c r="B413" s="68" t="n">
        <f aca="false">EOMONTH(Input!$C$7,A413)</f>
        <v>55365</v>
      </c>
      <c r="C413" s="68"/>
      <c r="D413" s="69" t="n">
        <f aca="false">(IF(AND(($B413&gt;=Input!$C$7),($B413&lt;=Input!$O$8)),Input!$O$7,0))+(IF(AND(($B413&gt;Input!$O$8),($B413&lt;=Input!$O$10)),Input!$O$9,0))+(IF(AND(($B413&gt;=Input!$C$7),($B413&lt;=Input!$O$12)),Input!$O$11,0))+(IF(AND(($B413&gt;Input!$O$12),($B413&lt;=Input!$O$14)),Input!$O$13,0))+(IF(AND(($B413&gt;=Input!$C$7),($B413&lt;=Input!$O$16)),Input!$O$15,0))+(IF(AND(($B413&gt;Input!$O$16),($B413&lt;=Input!$O$18)),Input!$O$17,0))</f>
        <v>0</v>
      </c>
    </row>
    <row r="414" customFormat="false" ht="12.05" hidden="false" customHeight="false" outlineLevel="0" collapsed="false">
      <c r="A414" s="67" t="n">
        <v>410</v>
      </c>
      <c r="B414" s="68" t="n">
        <f aca="false">EOMONTH(Input!$C$7,A414)</f>
        <v>55396</v>
      </c>
      <c r="C414" s="68"/>
      <c r="D414" s="69" t="n">
        <f aca="false">(IF(AND(($B414&gt;=Input!$C$7),($B414&lt;=Input!$O$8)),Input!$O$7,0))+(IF(AND(($B414&gt;Input!$O$8),($B414&lt;=Input!$O$10)),Input!$O$9,0))+(IF(AND(($B414&gt;=Input!$C$7),($B414&lt;=Input!$O$12)),Input!$O$11,0))+(IF(AND(($B414&gt;Input!$O$12),($B414&lt;=Input!$O$14)),Input!$O$13,0))+(IF(AND(($B414&gt;=Input!$C$7),($B414&lt;=Input!$O$16)),Input!$O$15,0))+(IF(AND(($B414&gt;Input!$O$16),($B414&lt;=Input!$O$18)),Input!$O$17,0))</f>
        <v>0</v>
      </c>
    </row>
    <row r="415" customFormat="false" ht="12.05" hidden="false" customHeight="false" outlineLevel="0" collapsed="false">
      <c r="A415" s="67" t="n">
        <v>411</v>
      </c>
      <c r="B415" s="68" t="n">
        <f aca="false">EOMONTH(Input!$C$7,A415)</f>
        <v>55426</v>
      </c>
      <c r="C415" s="68"/>
      <c r="D415" s="69" t="n">
        <f aca="false">(IF(AND(($B415&gt;=Input!$C$7),($B415&lt;=Input!$O$8)),Input!$O$7,0))+(IF(AND(($B415&gt;Input!$O$8),($B415&lt;=Input!$O$10)),Input!$O$9,0))+(IF(AND(($B415&gt;=Input!$C$7),($B415&lt;=Input!$O$12)),Input!$O$11,0))+(IF(AND(($B415&gt;Input!$O$12),($B415&lt;=Input!$O$14)),Input!$O$13,0))+(IF(AND(($B415&gt;=Input!$C$7),($B415&lt;=Input!$O$16)),Input!$O$15,0))+(IF(AND(($B415&gt;Input!$O$16),($B415&lt;=Input!$O$18)),Input!$O$17,0))</f>
        <v>0</v>
      </c>
    </row>
    <row r="416" customFormat="false" ht="12.05" hidden="false" customHeight="false" outlineLevel="0" collapsed="false">
      <c r="A416" s="67" t="n">
        <v>412</v>
      </c>
      <c r="B416" s="68" t="n">
        <f aca="false">EOMONTH(Input!$C$7,A416)</f>
        <v>55457</v>
      </c>
      <c r="C416" s="68"/>
      <c r="D416" s="69" t="n">
        <f aca="false">(IF(AND(($B416&gt;=Input!$C$7),($B416&lt;=Input!$O$8)),Input!$O$7,0))+(IF(AND(($B416&gt;Input!$O$8),($B416&lt;=Input!$O$10)),Input!$O$9,0))+(IF(AND(($B416&gt;=Input!$C$7),($B416&lt;=Input!$O$12)),Input!$O$11,0))+(IF(AND(($B416&gt;Input!$O$12),($B416&lt;=Input!$O$14)),Input!$O$13,0))+(IF(AND(($B416&gt;=Input!$C$7),($B416&lt;=Input!$O$16)),Input!$O$15,0))+(IF(AND(($B416&gt;Input!$O$16),($B416&lt;=Input!$O$18)),Input!$O$17,0))</f>
        <v>0</v>
      </c>
    </row>
    <row r="417" customFormat="false" ht="12.05" hidden="false" customHeight="false" outlineLevel="0" collapsed="false">
      <c r="A417" s="67" t="n">
        <v>413</v>
      </c>
      <c r="B417" s="68" t="n">
        <f aca="false">EOMONTH(Input!$C$7,A417)</f>
        <v>55487</v>
      </c>
      <c r="C417" s="68"/>
      <c r="D417" s="69" t="n">
        <f aca="false">(IF(AND(($B417&gt;=Input!$C$7),($B417&lt;=Input!$O$8)),Input!$O$7,0))+(IF(AND(($B417&gt;Input!$O$8),($B417&lt;=Input!$O$10)),Input!$O$9,0))+(IF(AND(($B417&gt;=Input!$C$7),($B417&lt;=Input!$O$12)),Input!$O$11,0))+(IF(AND(($B417&gt;Input!$O$12),($B417&lt;=Input!$O$14)),Input!$O$13,0))+(IF(AND(($B417&gt;=Input!$C$7),($B417&lt;=Input!$O$16)),Input!$O$15,0))+(IF(AND(($B417&gt;Input!$O$16),($B417&lt;=Input!$O$18)),Input!$O$17,0))</f>
        <v>0</v>
      </c>
    </row>
    <row r="418" customFormat="false" ht="12.05" hidden="false" customHeight="false" outlineLevel="0" collapsed="false">
      <c r="A418" s="67" t="n">
        <v>414</v>
      </c>
      <c r="B418" s="68" t="n">
        <f aca="false">EOMONTH(Input!$C$7,A418)</f>
        <v>55518</v>
      </c>
      <c r="C418" s="68"/>
      <c r="D418" s="69" t="n">
        <f aca="false">(IF(AND(($B418&gt;=Input!$C$7),($B418&lt;=Input!$O$8)),Input!$O$7,0))+(IF(AND(($B418&gt;Input!$O$8),($B418&lt;=Input!$O$10)),Input!$O$9,0))+(IF(AND(($B418&gt;=Input!$C$7),($B418&lt;=Input!$O$12)),Input!$O$11,0))+(IF(AND(($B418&gt;Input!$O$12),($B418&lt;=Input!$O$14)),Input!$O$13,0))+(IF(AND(($B418&gt;=Input!$C$7),($B418&lt;=Input!$O$16)),Input!$O$15,0))+(IF(AND(($B418&gt;Input!$O$16),($B418&lt;=Input!$O$18)),Input!$O$17,0))</f>
        <v>0</v>
      </c>
    </row>
    <row r="419" customFormat="false" ht="12.05" hidden="false" customHeight="false" outlineLevel="0" collapsed="false">
      <c r="A419" s="67" t="n">
        <v>415</v>
      </c>
      <c r="B419" s="68" t="n">
        <f aca="false">EOMONTH(Input!$C$7,A419)</f>
        <v>55549</v>
      </c>
      <c r="C419" s="68"/>
      <c r="D419" s="69" t="n">
        <f aca="false">(IF(AND(($B419&gt;=Input!$C$7),($B419&lt;=Input!$O$8)),Input!$O$7,0))+(IF(AND(($B419&gt;Input!$O$8),($B419&lt;=Input!$O$10)),Input!$O$9,0))+(IF(AND(($B419&gt;=Input!$C$7),($B419&lt;=Input!$O$12)),Input!$O$11,0))+(IF(AND(($B419&gt;Input!$O$12),($B419&lt;=Input!$O$14)),Input!$O$13,0))+(IF(AND(($B419&gt;=Input!$C$7),($B419&lt;=Input!$O$16)),Input!$O$15,0))+(IF(AND(($B419&gt;Input!$O$16),($B419&lt;=Input!$O$18)),Input!$O$17,0))</f>
        <v>0</v>
      </c>
    </row>
    <row r="420" customFormat="false" ht="12.05" hidden="false" customHeight="false" outlineLevel="0" collapsed="false">
      <c r="A420" s="67" t="n">
        <v>416</v>
      </c>
      <c r="B420" s="68" t="n">
        <f aca="false">EOMONTH(Input!$C$7,A420)</f>
        <v>55578</v>
      </c>
      <c r="C420" s="68"/>
      <c r="D420" s="69" t="n">
        <f aca="false">(IF(AND(($B420&gt;=Input!$C$7),($B420&lt;=Input!$O$8)),Input!$O$7,0))+(IF(AND(($B420&gt;Input!$O$8),($B420&lt;=Input!$O$10)),Input!$O$9,0))+(IF(AND(($B420&gt;=Input!$C$7),($B420&lt;=Input!$O$12)),Input!$O$11,0))+(IF(AND(($B420&gt;Input!$O$12),($B420&lt;=Input!$O$14)),Input!$O$13,0))+(IF(AND(($B420&gt;=Input!$C$7),($B420&lt;=Input!$O$16)),Input!$O$15,0))+(IF(AND(($B420&gt;Input!$O$16),($B420&lt;=Input!$O$18)),Input!$O$17,0))</f>
        <v>0</v>
      </c>
    </row>
    <row r="421" customFormat="false" ht="12.05" hidden="false" customHeight="false" outlineLevel="0" collapsed="false">
      <c r="A421" s="67" t="n">
        <v>417</v>
      </c>
      <c r="B421" s="68" t="n">
        <f aca="false">EOMONTH(Input!$C$7,A421)</f>
        <v>55609</v>
      </c>
      <c r="C421" s="68"/>
      <c r="D421" s="69" t="n">
        <f aca="false">(IF(AND(($B421&gt;=Input!$C$7),($B421&lt;=Input!$O$8)),Input!$O$7,0))+(IF(AND(($B421&gt;Input!$O$8),($B421&lt;=Input!$O$10)),Input!$O$9,0))+(IF(AND(($B421&gt;=Input!$C$7),($B421&lt;=Input!$O$12)),Input!$O$11,0))+(IF(AND(($B421&gt;Input!$O$12),($B421&lt;=Input!$O$14)),Input!$O$13,0))+(IF(AND(($B421&gt;=Input!$C$7),($B421&lt;=Input!$O$16)),Input!$O$15,0))+(IF(AND(($B421&gt;Input!$O$16),($B421&lt;=Input!$O$18)),Input!$O$17,0))</f>
        <v>0</v>
      </c>
    </row>
    <row r="422" customFormat="false" ht="12.05" hidden="false" customHeight="false" outlineLevel="0" collapsed="false">
      <c r="A422" s="67" t="n">
        <v>418</v>
      </c>
      <c r="B422" s="68" t="n">
        <f aca="false">EOMONTH(Input!$C$7,A422)</f>
        <v>55639</v>
      </c>
      <c r="C422" s="68"/>
      <c r="D422" s="69" t="n">
        <f aca="false">(IF(AND(($B422&gt;=Input!$C$7),($B422&lt;=Input!$O$8)),Input!$O$7,0))+(IF(AND(($B422&gt;Input!$O$8),($B422&lt;=Input!$O$10)),Input!$O$9,0))+(IF(AND(($B422&gt;=Input!$C$7),($B422&lt;=Input!$O$12)),Input!$O$11,0))+(IF(AND(($B422&gt;Input!$O$12),($B422&lt;=Input!$O$14)),Input!$O$13,0))+(IF(AND(($B422&gt;=Input!$C$7),($B422&lt;=Input!$O$16)),Input!$O$15,0))+(IF(AND(($B422&gt;Input!$O$16),($B422&lt;=Input!$O$18)),Input!$O$17,0))</f>
        <v>0</v>
      </c>
    </row>
    <row r="423" customFormat="false" ht="12.05" hidden="false" customHeight="false" outlineLevel="0" collapsed="false">
      <c r="A423" s="67" t="n">
        <v>419</v>
      </c>
      <c r="B423" s="68" t="n">
        <f aca="false">EOMONTH(Input!$C$7,A423)</f>
        <v>55670</v>
      </c>
      <c r="C423" s="68"/>
      <c r="D423" s="69" t="n">
        <f aca="false">(IF(AND(($B423&gt;=Input!$C$7),($B423&lt;=Input!$O$8)),Input!$O$7,0))+(IF(AND(($B423&gt;Input!$O$8),($B423&lt;=Input!$O$10)),Input!$O$9,0))+(IF(AND(($B423&gt;=Input!$C$7),($B423&lt;=Input!$O$12)),Input!$O$11,0))+(IF(AND(($B423&gt;Input!$O$12),($B423&lt;=Input!$O$14)),Input!$O$13,0))+(IF(AND(($B423&gt;=Input!$C$7),($B423&lt;=Input!$O$16)),Input!$O$15,0))+(IF(AND(($B423&gt;Input!$O$16),($B423&lt;=Input!$O$18)),Input!$O$17,0))</f>
        <v>0</v>
      </c>
    </row>
    <row r="424" customFormat="false" ht="12.05" hidden="false" customHeight="false" outlineLevel="0" collapsed="false">
      <c r="A424" s="67" t="n">
        <v>420</v>
      </c>
      <c r="B424" s="68" t="n">
        <f aca="false">EOMONTH(Input!$C$7,A424)</f>
        <v>55700</v>
      </c>
      <c r="C424" s="68"/>
      <c r="D424" s="69" t="n">
        <f aca="false">(IF(AND(($B424&gt;=Input!$C$7),($B424&lt;=Input!$O$8)),Input!$O$7,0))+(IF(AND(($B424&gt;Input!$O$8),($B424&lt;=Input!$O$10)),Input!$O$9,0))+(IF(AND(($B424&gt;=Input!$C$7),($B424&lt;=Input!$O$12)),Input!$O$11,0))+(IF(AND(($B424&gt;Input!$O$12),($B424&lt;=Input!$O$14)),Input!$O$13,0))+(IF(AND(($B424&gt;=Input!$C$7),($B424&lt;=Input!$O$16)),Input!$O$15,0))+(IF(AND(($B424&gt;Input!$O$16),($B424&lt;=Input!$O$18)),Input!$O$17,0))</f>
        <v>0</v>
      </c>
    </row>
    <row r="425" customFormat="false" ht="12.05" hidden="false" customHeight="false" outlineLevel="0" collapsed="false">
      <c r="A425" s="67" t="n">
        <v>421</v>
      </c>
      <c r="B425" s="68" t="n">
        <f aca="false">EOMONTH(Input!$C$7,A425)</f>
        <v>55731</v>
      </c>
      <c r="C425" s="68"/>
      <c r="D425" s="69" t="n">
        <f aca="false">(IF(AND(($B425&gt;=Input!$C$7),($B425&lt;=Input!$O$8)),Input!$O$7,0))+(IF(AND(($B425&gt;Input!$O$8),($B425&lt;=Input!$O$10)),Input!$O$9,0))+(IF(AND(($B425&gt;=Input!$C$7),($B425&lt;=Input!$O$12)),Input!$O$11,0))+(IF(AND(($B425&gt;Input!$O$12),($B425&lt;=Input!$O$14)),Input!$O$13,0))+(IF(AND(($B425&gt;=Input!$C$7),($B425&lt;=Input!$O$16)),Input!$O$15,0))+(IF(AND(($B425&gt;Input!$O$16),($B425&lt;=Input!$O$18)),Input!$O$17,0))</f>
        <v>0</v>
      </c>
    </row>
    <row r="426" customFormat="false" ht="12.05" hidden="false" customHeight="false" outlineLevel="0" collapsed="false">
      <c r="A426" s="67" t="n">
        <v>422</v>
      </c>
      <c r="B426" s="68" t="n">
        <f aca="false">EOMONTH(Input!$C$7,A426)</f>
        <v>55762</v>
      </c>
      <c r="C426" s="68"/>
      <c r="D426" s="69" t="n">
        <f aca="false">(IF(AND(($B426&gt;=Input!$C$7),($B426&lt;=Input!$O$8)),Input!$O$7,0))+(IF(AND(($B426&gt;Input!$O$8),($B426&lt;=Input!$O$10)),Input!$O$9,0))+(IF(AND(($B426&gt;=Input!$C$7),($B426&lt;=Input!$O$12)),Input!$O$11,0))+(IF(AND(($B426&gt;Input!$O$12),($B426&lt;=Input!$O$14)),Input!$O$13,0))+(IF(AND(($B426&gt;=Input!$C$7),($B426&lt;=Input!$O$16)),Input!$O$15,0))+(IF(AND(($B426&gt;Input!$O$16),($B426&lt;=Input!$O$18)),Input!$O$17,0))</f>
        <v>0</v>
      </c>
    </row>
    <row r="427" customFormat="false" ht="12.05" hidden="false" customHeight="false" outlineLevel="0" collapsed="false">
      <c r="A427" s="67" t="n">
        <v>423</v>
      </c>
      <c r="B427" s="68" t="n">
        <f aca="false">EOMONTH(Input!$C$7,A427)</f>
        <v>55792</v>
      </c>
      <c r="C427" s="68"/>
      <c r="D427" s="69" t="n">
        <f aca="false">(IF(AND(($B427&gt;=Input!$C$7),($B427&lt;=Input!$O$8)),Input!$O$7,0))+(IF(AND(($B427&gt;Input!$O$8),($B427&lt;=Input!$O$10)),Input!$O$9,0))+(IF(AND(($B427&gt;=Input!$C$7),($B427&lt;=Input!$O$12)),Input!$O$11,0))+(IF(AND(($B427&gt;Input!$O$12),($B427&lt;=Input!$O$14)),Input!$O$13,0))+(IF(AND(($B427&gt;=Input!$C$7),($B427&lt;=Input!$O$16)),Input!$O$15,0))+(IF(AND(($B427&gt;Input!$O$16),($B427&lt;=Input!$O$18)),Input!$O$17,0))</f>
        <v>0</v>
      </c>
    </row>
    <row r="428" customFormat="false" ht="12.05" hidden="false" customHeight="false" outlineLevel="0" collapsed="false">
      <c r="A428" s="67" t="n">
        <v>424</v>
      </c>
      <c r="B428" s="68" t="n">
        <f aca="false">EOMONTH(Input!$C$7,A428)</f>
        <v>55823</v>
      </c>
      <c r="C428" s="68"/>
      <c r="D428" s="69" t="n">
        <f aca="false">(IF(AND(($B428&gt;=Input!$C$7),($B428&lt;=Input!$O$8)),Input!$O$7,0))+(IF(AND(($B428&gt;Input!$O$8),($B428&lt;=Input!$O$10)),Input!$O$9,0))+(IF(AND(($B428&gt;=Input!$C$7),($B428&lt;=Input!$O$12)),Input!$O$11,0))+(IF(AND(($B428&gt;Input!$O$12),($B428&lt;=Input!$O$14)),Input!$O$13,0))+(IF(AND(($B428&gt;=Input!$C$7),($B428&lt;=Input!$O$16)),Input!$O$15,0))+(IF(AND(($B428&gt;Input!$O$16),($B428&lt;=Input!$O$18)),Input!$O$17,0))</f>
        <v>0</v>
      </c>
    </row>
    <row r="429" customFormat="false" ht="12.05" hidden="false" customHeight="false" outlineLevel="0" collapsed="false">
      <c r="A429" s="67" t="n">
        <v>425</v>
      </c>
      <c r="B429" s="68" t="n">
        <f aca="false">EOMONTH(Input!$C$7,A429)</f>
        <v>55853</v>
      </c>
      <c r="C429" s="68"/>
      <c r="D429" s="69" t="n">
        <f aca="false">(IF(AND(($B429&gt;=Input!$C$7),($B429&lt;=Input!$O$8)),Input!$O$7,0))+(IF(AND(($B429&gt;Input!$O$8),($B429&lt;=Input!$O$10)),Input!$O$9,0))+(IF(AND(($B429&gt;=Input!$C$7),($B429&lt;=Input!$O$12)),Input!$O$11,0))+(IF(AND(($B429&gt;Input!$O$12),($B429&lt;=Input!$O$14)),Input!$O$13,0))+(IF(AND(($B429&gt;=Input!$C$7),($B429&lt;=Input!$O$16)),Input!$O$15,0))+(IF(AND(($B429&gt;Input!$O$16),($B429&lt;=Input!$O$18)),Input!$O$17,0))</f>
        <v>0</v>
      </c>
    </row>
    <row r="430" customFormat="false" ht="12.05" hidden="false" customHeight="false" outlineLevel="0" collapsed="false">
      <c r="A430" s="67" t="n">
        <v>426</v>
      </c>
      <c r="B430" s="68" t="n">
        <f aca="false">EOMONTH(Input!$C$7,A430)</f>
        <v>55884</v>
      </c>
      <c r="C430" s="68"/>
      <c r="D430" s="69" t="n">
        <f aca="false">(IF(AND(($B430&gt;=Input!$C$7),($B430&lt;=Input!$O$8)),Input!$O$7,0))+(IF(AND(($B430&gt;Input!$O$8),($B430&lt;=Input!$O$10)),Input!$O$9,0))+(IF(AND(($B430&gt;=Input!$C$7),($B430&lt;=Input!$O$12)),Input!$O$11,0))+(IF(AND(($B430&gt;Input!$O$12),($B430&lt;=Input!$O$14)),Input!$O$13,0))+(IF(AND(($B430&gt;=Input!$C$7),($B430&lt;=Input!$O$16)),Input!$O$15,0))+(IF(AND(($B430&gt;Input!$O$16),($B430&lt;=Input!$O$18)),Input!$O$17,0))</f>
        <v>0</v>
      </c>
    </row>
    <row r="431" customFormat="false" ht="12.05" hidden="false" customHeight="false" outlineLevel="0" collapsed="false">
      <c r="A431" s="67" t="n">
        <v>427</v>
      </c>
      <c r="B431" s="68" t="n">
        <f aca="false">EOMONTH(Input!$C$7,A431)</f>
        <v>55915</v>
      </c>
      <c r="C431" s="68"/>
      <c r="D431" s="69" t="n">
        <f aca="false">(IF(AND(($B431&gt;=Input!$C$7),($B431&lt;=Input!$O$8)),Input!$O$7,0))+(IF(AND(($B431&gt;Input!$O$8),($B431&lt;=Input!$O$10)),Input!$O$9,0))+(IF(AND(($B431&gt;=Input!$C$7),($B431&lt;=Input!$O$12)),Input!$O$11,0))+(IF(AND(($B431&gt;Input!$O$12),($B431&lt;=Input!$O$14)),Input!$O$13,0))+(IF(AND(($B431&gt;=Input!$C$7),($B431&lt;=Input!$O$16)),Input!$O$15,0))+(IF(AND(($B431&gt;Input!$O$16),($B431&lt;=Input!$O$18)),Input!$O$17,0))</f>
        <v>0</v>
      </c>
    </row>
    <row r="432" customFormat="false" ht="12.05" hidden="false" customHeight="false" outlineLevel="0" collapsed="false">
      <c r="A432" s="67" t="n">
        <v>428</v>
      </c>
      <c r="B432" s="68" t="n">
        <f aca="false">EOMONTH(Input!$C$7,A432)</f>
        <v>55943</v>
      </c>
      <c r="C432" s="68"/>
      <c r="D432" s="69" t="n">
        <f aca="false">(IF(AND(($B432&gt;=Input!$C$7),($B432&lt;=Input!$O$8)),Input!$O$7,0))+(IF(AND(($B432&gt;Input!$O$8),($B432&lt;=Input!$O$10)),Input!$O$9,0))+(IF(AND(($B432&gt;=Input!$C$7),($B432&lt;=Input!$O$12)),Input!$O$11,0))+(IF(AND(($B432&gt;Input!$O$12),($B432&lt;=Input!$O$14)),Input!$O$13,0))+(IF(AND(($B432&gt;=Input!$C$7),($B432&lt;=Input!$O$16)),Input!$O$15,0))+(IF(AND(($B432&gt;Input!$O$16),($B432&lt;=Input!$O$18)),Input!$O$17,0))</f>
        <v>0</v>
      </c>
    </row>
    <row r="433" customFormat="false" ht="12.05" hidden="false" customHeight="false" outlineLevel="0" collapsed="false">
      <c r="A433" s="67" t="n">
        <v>429</v>
      </c>
      <c r="B433" s="68" t="n">
        <f aca="false">EOMONTH(Input!$C$7,A433)</f>
        <v>55974</v>
      </c>
      <c r="C433" s="68"/>
      <c r="D433" s="69" t="n">
        <f aca="false">(IF(AND(($B433&gt;=Input!$C$7),($B433&lt;=Input!$O$8)),Input!$O$7,0))+(IF(AND(($B433&gt;Input!$O$8),($B433&lt;=Input!$O$10)),Input!$O$9,0))+(IF(AND(($B433&gt;=Input!$C$7),($B433&lt;=Input!$O$12)),Input!$O$11,0))+(IF(AND(($B433&gt;Input!$O$12),($B433&lt;=Input!$O$14)),Input!$O$13,0))+(IF(AND(($B433&gt;=Input!$C$7),($B433&lt;=Input!$O$16)),Input!$O$15,0))+(IF(AND(($B433&gt;Input!$O$16),($B433&lt;=Input!$O$18)),Input!$O$17,0))</f>
        <v>0</v>
      </c>
    </row>
    <row r="434" customFormat="false" ht="12.05" hidden="false" customHeight="false" outlineLevel="0" collapsed="false">
      <c r="A434" s="67" t="n">
        <v>430</v>
      </c>
      <c r="B434" s="68" t="n">
        <f aca="false">EOMONTH(Input!$C$7,A434)</f>
        <v>56004</v>
      </c>
      <c r="C434" s="68"/>
      <c r="D434" s="69" t="n">
        <f aca="false">(IF(AND(($B434&gt;=Input!$C$7),($B434&lt;=Input!$O$8)),Input!$O$7,0))+(IF(AND(($B434&gt;Input!$O$8),($B434&lt;=Input!$O$10)),Input!$O$9,0))+(IF(AND(($B434&gt;=Input!$C$7),($B434&lt;=Input!$O$12)),Input!$O$11,0))+(IF(AND(($B434&gt;Input!$O$12),($B434&lt;=Input!$O$14)),Input!$O$13,0))+(IF(AND(($B434&gt;=Input!$C$7),($B434&lt;=Input!$O$16)),Input!$O$15,0))+(IF(AND(($B434&gt;Input!$O$16),($B434&lt;=Input!$O$18)),Input!$O$17,0))</f>
        <v>0</v>
      </c>
    </row>
    <row r="435" customFormat="false" ht="12.05" hidden="false" customHeight="false" outlineLevel="0" collapsed="false">
      <c r="A435" s="67" t="n">
        <v>431</v>
      </c>
      <c r="B435" s="68" t="n">
        <f aca="false">EOMONTH(Input!$C$7,A435)</f>
        <v>56035</v>
      </c>
      <c r="C435" s="68"/>
      <c r="D435" s="69" t="n">
        <f aca="false">(IF(AND(($B435&gt;=Input!$C$7),($B435&lt;=Input!$O$8)),Input!$O$7,0))+(IF(AND(($B435&gt;Input!$O$8),($B435&lt;=Input!$O$10)),Input!$O$9,0))+(IF(AND(($B435&gt;=Input!$C$7),($B435&lt;=Input!$O$12)),Input!$O$11,0))+(IF(AND(($B435&gt;Input!$O$12),($B435&lt;=Input!$O$14)),Input!$O$13,0))+(IF(AND(($B435&gt;=Input!$C$7),($B435&lt;=Input!$O$16)),Input!$O$15,0))+(IF(AND(($B435&gt;Input!$O$16),($B435&lt;=Input!$O$18)),Input!$O$17,0))</f>
        <v>0</v>
      </c>
    </row>
    <row r="436" customFormat="false" ht="12.05" hidden="false" customHeight="false" outlineLevel="0" collapsed="false">
      <c r="A436" s="67" t="n">
        <v>432</v>
      </c>
      <c r="B436" s="68" t="n">
        <f aca="false">EOMONTH(Input!$C$7,A436)</f>
        <v>56065</v>
      </c>
      <c r="C436" s="68"/>
      <c r="D436" s="69" t="n">
        <f aca="false">(IF(AND(($B436&gt;=Input!$C$7),($B436&lt;=Input!$O$8)),Input!$O$7,0))+(IF(AND(($B436&gt;Input!$O$8),($B436&lt;=Input!$O$10)),Input!$O$9,0))+(IF(AND(($B436&gt;=Input!$C$7),($B436&lt;=Input!$O$12)),Input!$O$11,0))+(IF(AND(($B436&gt;Input!$O$12),($B436&lt;=Input!$O$14)),Input!$O$13,0))+(IF(AND(($B436&gt;=Input!$C$7),($B436&lt;=Input!$O$16)),Input!$O$15,0))+(IF(AND(($B436&gt;Input!$O$16),($B436&lt;=Input!$O$18)),Input!$O$17,0))</f>
        <v>0</v>
      </c>
    </row>
    <row r="437" customFormat="false" ht="12.05" hidden="false" customHeight="false" outlineLevel="0" collapsed="false">
      <c r="A437" s="67" t="n">
        <v>433</v>
      </c>
      <c r="B437" s="68" t="n">
        <f aca="false">EOMONTH(Input!$C$7,A437)</f>
        <v>56096</v>
      </c>
      <c r="C437" s="68"/>
      <c r="D437" s="69" t="n">
        <f aca="false">(IF(AND(($B437&gt;=Input!$C$7),($B437&lt;=Input!$O$8)),Input!$O$7,0))+(IF(AND(($B437&gt;Input!$O$8),($B437&lt;=Input!$O$10)),Input!$O$9,0))+(IF(AND(($B437&gt;=Input!$C$7),($B437&lt;=Input!$O$12)),Input!$O$11,0))+(IF(AND(($B437&gt;Input!$O$12),($B437&lt;=Input!$O$14)),Input!$O$13,0))+(IF(AND(($B437&gt;=Input!$C$7),($B437&lt;=Input!$O$16)),Input!$O$15,0))+(IF(AND(($B437&gt;Input!$O$16),($B437&lt;=Input!$O$18)),Input!$O$17,0))</f>
        <v>0</v>
      </c>
    </row>
    <row r="438" customFormat="false" ht="12.05" hidden="false" customHeight="false" outlineLevel="0" collapsed="false">
      <c r="A438" s="67" t="n">
        <v>434</v>
      </c>
      <c r="B438" s="68" t="n">
        <f aca="false">EOMONTH(Input!$C$7,A438)</f>
        <v>56127</v>
      </c>
      <c r="C438" s="68"/>
      <c r="D438" s="69" t="n">
        <f aca="false">(IF(AND(($B438&gt;=Input!$C$7),($B438&lt;=Input!$O$8)),Input!$O$7,0))+(IF(AND(($B438&gt;Input!$O$8),($B438&lt;=Input!$O$10)),Input!$O$9,0))+(IF(AND(($B438&gt;=Input!$C$7),($B438&lt;=Input!$O$12)),Input!$O$11,0))+(IF(AND(($B438&gt;Input!$O$12),($B438&lt;=Input!$O$14)),Input!$O$13,0))+(IF(AND(($B438&gt;=Input!$C$7),($B438&lt;=Input!$O$16)),Input!$O$15,0))+(IF(AND(($B438&gt;Input!$O$16),($B438&lt;=Input!$O$18)),Input!$O$17,0))</f>
        <v>0</v>
      </c>
    </row>
    <row r="439" customFormat="false" ht="12.05" hidden="false" customHeight="false" outlineLevel="0" collapsed="false">
      <c r="A439" s="67" t="n">
        <v>435</v>
      </c>
      <c r="B439" s="68" t="n">
        <f aca="false">EOMONTH(Input!$C$7,A439)</f>
        <v>56157</v>
      </c>
      <c r="C439" s="68"/>
      <c r="D439" s="69" t="n">
        <f aca="false">(IF(AND(($B439&gt;=Input!$C$7),($B439&lt;=Input!$O$8)),Input!$O$7,0))+(IF(AND(($B439&gt;Input!$O$8),($B439&lt;=Input!$O$10)),Input!$O$9,0))+(IF(AND(($B439&gt;=Input!$C$7),($B439&lt;=Input!$O$12)),Input!$O$11,0))+(IF(AND(($B439&gt;Input!$O$12),($B439&lt;=Input!$O$14)),Input!$O$13,0))+(IF(AND(($B439&gt;=Input!$C$7),($B439&lt;=Input!$O$16)),Input!$O$15,0))+(IF(AND(($B439&gt;Input!$O$16),($B439&lt;=Input!$O$18)),Input!$O$17,0))</f>
        <v>0</v>
      </c>
    </row>
    <row r="440" customFormat="false" ht="12.05" hidden="false" customHeight="false" outlineLevel="0" collapsed="false">
      <c r="A440" s="67" t="n">
        <v>436</v>
      </c>
      <c r="B440" s="68" t="n">
        <f aca="false">EOMONTH(Input!$C$7,A440)</f>
        <v>56188</v>
      </c>
      <c r="C440" s="68"/>
      <c r="D440" s="69" t="n">
        <f aca="false">(IF(AND(($B440&gt;=Input!$C$7),($B440&lt;=Input!$O$8)),Input!$O$7,0))+(IF(AND(($B440&gt;Input!$O$8),($B440&lt;=Input!$O$10)),Input!$O$9,0))+(IF(AND(($B440&gt;=Input!$C$7),($B440&lt;=Input!$O$12)),Input!$O$11,0))+(IF(AND(($B440&gt;Input!$O$12),($B440&lt;=Input!$O$14)),Input!$O$13,0))+(IF(AND(($B440&gt;=Input!$C$7),($B440&lt;=Input!$O$16)),Input!$O$15,0))+(IF(AND(($B440&gt;Input!$O$16),($B440&lt;=Input!$O$18)),Input!$O$17,0))</f>
        <v>0</v>
      </c>
    </row>
    <row r="441" customFormat="false" ht="12.05" hidden="false" customHeight="false" outlineLevel="0" collapsed="false">
      <c r="A441" s="67" t="n">
        <v>437</v>
      </c>
      <c r="B441" s="68" t="n">
        <f aca="false">EOMONTH(Input!$C$7,A441)</f>
        <v>56218</v>
      </c>
      <c r="C441" s="68"/>
      <c r="D441" s="69" t="n">
        <f aca="false">(IF(AND(($B441&gt;=Input!$C$7),($B441&lt;=Input!$O$8)),Input!$O$7,0))+(IF(AND(($B441&gt;Input!$O$8),($B441&lt;=Input!$O$10)),Input!$O$9,0))+(IF(AND(($B441&gt;=Input!$C$7),($B441&lt;=Input!$O$12)),Input!$O$11,0))+(IF(AND(($B441&gt;Input!$O$12),($B441&lt;=Input!$O$14)),Input!$O$13,0))+(IF(AND(($B441&gt;=Input!$C$7),($B441&lt;=Input!$O$16)),Input!$O$15,0))+(IF(AND(($B441&gt;Input!$O$16),($B441&lt;=Input!$O$18)),Input!$O$17,0))</f>
        <v>0</v>
      </c>
    </row>
    <row r="442" customFormat="false" ht="12.05" hidden="false" customHeight="false" outlineLevel="0" collapsed="false">
      <c r="A442" s="67" t="n">
        <v>438</v>
      </c>
      <c r="B442" s="68" t="n">
        <f aca="false">EOMONTH(Input!$C$7,A442)</f>
        <v>56249</v>
      </c>
      <c r="C442" s="68"/>
      <c r="D442" s="69" t="n">
        <f aca="false">(IF(AND(($B442&gt;=Input!$C$7),($B442&lt;=Input!$O$8)),Input!$O$7,0))+(IF(AND(($B442&gt;Input!$O$8),($B442&lt;=Input!$O$10)),Input!$O$9,0))+(IF(AND(($B442&gt;=Input!$C$7),($B442&lt;=Input!$O$12)),Input!$O$11,0))+(IF(AND(($B442&gt;Input!$O$12),($B442&lt;=Input!$O$14)),Input!$O$13,0))+(IF(AND(($B442&gt;=Input!$C$7),($B442&lt;=Input!$O$16)),Input!$O$15,0))+(IF(AND(($B442&gt;Input!$O$16),($B442&lt;=Input!$O$18)),Input!$O$17,0))</f>
        <v>0</v>
      </c>
    </row>
    <row r="443" customFormat="false" ht="12.05" hidden="false" customHeight="false" outlineLevel="0" collapsed="false">
      <c r="A443" s="67" t="n">
        <v>439</v>
      </c>
      <c r="B443" s="68" t="n">
        <f aca="false">EOMONTH(Input!$C$7,A443)</f>
        <v>56280</v>
      </c>
      <c r="C443" s="68"/>
      <c r="D443" s="69" t="n">
        <f aca="false">(IF(AND(($B443&gt;=Input!$C$7),($B443&lt;=Input!$O$8)),Input!$O$7,0))+(IF(AND(($B443&gt;Input!$O$8),($B443&lt;=Input!$O$10)),Input!$O$9,0))+(IF(AND(($B443&gt;=Input!$C$7),($B443&lt;=Input!$O$12)),Input!$O$11,0))+(IF(AND(($B443&gt;Input!$O$12),($B443&lt;=Input!$O$14)),Input!$O$13,0))+(IF(AND(($B443&gt;=Input!$C$7),($B443&lt;=Input!$O$16)),Input!$O$15,0))+(IF(AND(($B443&gt;Input!$O$16),($B443&lt;=Input!$O$18)),Input!$O$17,0))</f>
        <v>0</v>
      </c>
    </row>
    <row r="444" customFormat="false" ht="12.05" hidden="false" customHeight="false" outlineLevel="0" collapsed="false">
      <c r="A444" s="67" t="n">
        <v>440</v>
      </c>
      <c r="B444" s="68" t="n">
        <f aca="false">EOMONTH(Input!$C$7,A444)</f>
        <v>56308</v>
      </c>
      <c r="C444" s="68"/>
      <c r="D444" s="69" t="n">
        <f aca="false">(IF(AND(($B444&gt;=Input!$C$7),($B444&lt;=Input!$O$8)),Input!$O$7,0))+(IF(AND(($B444&gt;Input!$O$8),($B444&lt;=Input!$O$10)),Input!$O$9,0))+(IF(AND(($B444&gt;=Input!$C$7),($B444&lt;=Input!$O$12)),Input!$O$11,0))+(IF(AND(($B444&gt;Input!$O$12),($B444&lt;=Input!$O$14)),Input!$O$13,0))+(IF(AND(($B444&gt;=Input!$C$7),($B444&lt;=Input!$O$16)),Input!$O$15,0))+(IF(AND(($B444&gt;Input!$O$16),($B444&lt;=Input!$O$18)),Input!$O$17,0))</f>
        <v>0</v>
      </c>
    </row>
    <row r="445" customFormat="false" ht="12.05" hidden="false" customHeight="false" outlineLevel="0" collapsed="false">
      <c r="A445" s="67" t="n">
        <v>441</v>
      </c>
      <c r="B445" s="68" t="n">
        <f aca="false">EOMONTH(Input!$C$7,A445)</f>
        <v>56339</v>
      </c>
      <c r="C445" s="68"/>
      <c r="D445" s="69" t="n">
        <f aca="false">(IF(AND(($B445&gt;=Input!$C$7),($B445&lt;=Input!$O$8)),Input!$O$7,0))+(IF(AND(($B445&gt;Input!$O$8),($B445&lt;=Input!$O$10)),Input!$O$9,0))+(IF(AND(($B445&gt;=Input!$C$7),($B445&lt;=Input!$O$12)),Input!$O$11,0))+(IF(AND(($B445&gt;Input!$O$12),($B445&lt;=Input!$O$14)),Input!$O$13,0))+(IF(AND(($B445&gt;=Input!$C$7),($B445&lt;=Input!$O$16)),Input!$O$15,0))+(IF(AND(($B445&gt;Input!$O$16),($B445&lt;=Input!$O$18)),Input!$O$17,0))</f>
        <v>0</v>
      </c>
    </row>
    <row r="446" customFormat="false" ht="12.05" hidden="false" customHeight="false" outlineLevel="0" collapsed="false">
      <c r="A446" s="67" t="n">
        <v>442</v>
      </c>
      <c r="B446" s="68" t="n">
        <f aca="false">EOMONTH(Input!$C$7,A446)</f>
        <v>56369</v>
      </c>
      <c r="C446" s="68"/>
      <c r="D446" s="69" t="n">
        <f aca="false">(IF(AND(($B446&gt;=Input!$C$7),($B446&lt;=Input!$O$8)),Input!$O$7,0))+(IF(AND(($B446&gt;Input!$O$8),($B446&lt;=Input!$O$10)),Input!$O$9,0))+(IF(AND(($B446&gt;=Input!$C$7),($B446&lt;=Input!$O$12)),Input!$O$11,0))+(IF(AND(($B446&gt;Input!$O$12),($B446&lt;=Input!$O$14)),Input!$O$13,0))+(IF(AND(($B446&gt;=Input!$C$7),($B446&lt;=Input!$O$16)),Input!$O$15,0))+(IF(AND(($B446&gt;Input!$O$16),($B446&lt;=Input!$O$18)),Input!$O$17,0))</f>
        <v>0</v>
      </c>
    </row>
    <row r="447" customFormat="false" ht="12.05" hidden="false" customHeight="false" outlineLevel="0" collapsed="false">
      <c r="A447" s="67" t="n">
        <v>443</v>
      </c>
      <c r="B447" s="68" t="n">
        <f aca="false">EOMONTH(Input!$C$7,A447)</f>
        <v>56400</v>
      </c>
      <c r="C447" s="68"/>
      <c r="D447" s="69" t="n">
        <f aca="false">(IF(AND(($B447&gt;=Input!$C$7),($B447&lt;=Input!$O$8)),Input!$O$7,0))+(IF(AND(($B447&gt;Input!$O$8),($B447&lt;=Input!$O$10)),Input!$O$9,0))+(IF(AND(($B447&gt;=Input!$C$7),($B447&lt;=Input!$O$12)),Input!$O$11,0))+(IF(AND(($B447&gt;Input!$O$12),($B447&lt;=Input!$O$14)),Input!$O$13,0))+(IF(AND(($B447&gt;=Input!$C$7),($B447&lt;=Input!$O$16)),Input!$O$15,0))+(IF(AND(($B447&gt;Input!$O$16),($B447&lt;=Input!$O$18)),Input!$O$17,0))</f>
        <v>0</v>
      </c>
    </row>
    <row r="448" customFormat="false" ht="12.05" hidden="false" customHeight="false" outlineLevel="0" collapsed="false">
      <c r="A448" s="67" t="n">
        <v>444</v>
      </c>
      <c r="B448" s="68" t="n">
        <f aca="false">EOMONTH(Input!$C$7,A448)</f>
        <v>56430</v>
      </c>
      <c r="C448" s="68"/>
      <c r="D448" s="69" t="n">
        <f aca="false">(IF(AND(($B448&gt;=Input!$C$7),($B448&lt;=Input!$O$8)),Input!$O$7,0))+(IF(AND(($B448&gt;Input!$O$8),($B448&lt;=Input!$O$10)),Input!$O$9,0))+(IF(AND(($B448&gt;=Input!$C$7),($B448&lt;=Input!$O$12)),Input!$O$11,0))+(IF(AND(($B448&gt;Input!$O$12),($B448&lt;=Input!$O$14)),Input!$O$13,0))+(IF(AND(($B448&gt;=Input!$C$7),($B448&lt;=Input!$O$16)),Input!$O$15,0))+(IF(AND(($B448&gt;Input!$O$16),($B448&lt;=Input!$O$18)),Input!$O$17,0))</f>
        <v>0</v>
      </c>
    </row>
    <row r="449" customFormat="false" ht="12.05" hidden="false" customHeight="false" outlineLevel="0" collapsed="false">
      <c r="A449" s="67" t="n">
        <v>445</v>
      </c>
      <c r="B449" s="68" t="n">
        <f aca="false">EOMONTH(Input!$C$7,A449)</f>
        <v>56461</v>
      </c>
      <c r="C449" s="68"/>
      <c r="D449" s="69" t="n">
        <f aca="false">(IF(AND(($B449&gt;=Input!$C$7),($B449&lt;=Input!$O$8)),Input!$O$7,0))+(IF(AND(($B449&gt;Input!$O$8),($B449&lt;=Input!$O$10)),Input!$O$9,0))+(IF(AND(($B449&gt;=Input!$C$7),($B449&lt;=Input!$O$12)),Input!$O$11,0))+(IF(AND(($B449&gt;Input!$O$12),($B449&lt;=Input!$O$14)),Input!$O$13,0))+(IF(AND(($B449&gt;=Input!$C$7),($B449&lt;=Input!$O$16)),Input!$O$15,0))+(IF(AND(($B449&gt;Input!$O$16),($B449&lt;=Input!$O$18)),Input!$O$17,0))</f>
        <v>0</v>
      </c>
    </row>
    <row r="450" customFormat="false" ht="12.05" hidden="false" customHeight="false" outlineLevel="0" collapsed="false">
      <c r="A450" s="67" t="n">
        <v>446</v>
      </c>
      <c r="B450" s="68" t="n">
        <f aca="false">EOMONTH(Input!$C$7,A450)</f>
        <v>56492</v>
      </c>
      <c r="C450" s="68"/>
      <c r="D450" s="69" t="n">
        <f aca="false">(IF(AND(($B450&gt;=Input!$C$7),($B450&lt;=Input!$O$8)),Input!$O$7,0))+(IF(AND(($B450&gt;Input!$O$8),($B450&lt;=Input!$O$10)),Input!$O$9,0))+(IF(AND(($B450&gt;=Input!$C$7),($B450&lt;=Input!$O$12)),Input!$O$11,0))+(IF(AND(($B450&gt;Input!$O$12),($B450&lt;=Input!$O$14)),Input!$O$13,0))+(IF(AND(($B450&gt;=Input!$C$7),($B450&lt;=Input!$O$16)),Input!$O$15,0))+(IF(AND(($B450&gt;Input!$O$16),($B450&lt;=Input!$O$18)),Input!$O$17,0))</f>
        <v>0</v>
      </c>
    </row>
    <row r="451" customFormat="false" ht="12.05" hidden="false" customHeight="false" outlineLevel="0" collapsed="false">
      <c r="A451" s="67" t="n">
        <v>447</v>
      </c>
      <c r="B451" s="68" t="n">
        <f aca="false">EOMONTH(Input!$C$7,A451)</f>
        <v>56522</v>
      </c>
      <c r="C451" s="68"/>
      <c r="D451" s="69" t="n">
        <f aca="false">(IF(AND(($B451&gt;=Input!$C$7),($B451&lt;=Input!$O$8)),Input!$O$7,0))+(IF(AND(($B451&gt;Input!$O$8),($B451&lt;=Input!$O$10)),Input!$O$9,0))+(IF(AND(($B451&gt;=Input!$C$7),($B451&lt;=Input!$O$12)),Input!$O$11,0))+(IF(AND(($B451&gt;Input!$O$12),($B451&lt;=Input!$O$14)),Input!$O$13,0))+(IF(AND(($B451&gt;=Input!$C$7),($B451&lt;=Input!$O$16)),Input!$O$15,0))+(IF(AND(($B451&gt;Input!$O$16),($B451&lt;=Input!$O$18)),Input!$O$17,0))</f>
        <v>0</v>
      </c>
    </row>
    <row r="452" customFormat="false" ht="12.05" hidden="false" customHeight="false" outlineLevel="0" collapsed="false">
      <c r="A452" s="67" t="n">
        <v>448</v>
      </c>
      <c r="B452" s="68" t="n">
        <f aca="false">EOMONTH(Input!$C$7,A452)</f>
        <v>56553</v>
      </c>
      <c r="C452" s="68"/>
      <c r="D452" s="69" t="n">
        <f aca="false">(IF(AND(($B452&gt;=Input!$C$7),($B452&lt;=Input!$O$8)),Input!$O$7,0))+(IF(AND(($B452&gt;Input!$O$8),($B452&lt;=Input!$O$10)),Input!$O$9,0))+(IF(AND(($B452&gt;=Input!$C$7),($B452&lt;=Input!$O$12)),Input!$O$11,0))+(IF(AND(($B452&gt;Input!$O$12),($B452&lt;=Input!$O$14)),Input!$O$13,0))+(IF(AND(($B452&gt;=Input!$C$7),($B452&lt;=Input!$O$16)),Input!$O$15,0))+(IF(AND(($B452&gt;Input!$O$16),($B452&lt;=Input!$O$18)),Input!$O$17,0))</f>
        <v>0</v>
      </c>
    </row>
    <row r="453" customFormat="false" ht="12.05" hidden="false" customHeight="false" outlineLevel="0" collapsed="false">
      <c r="A453" s="67" t="n">
        <v>449</v>
      </c>
      <c r="B453" s="68" t="n">
        <f aca="false">EOMONTH(Input!$C$7,A453)</f>
        <v>56583</v>
      </c>
      <c r="C453" s="68"/>
      <c r="D453" s="69" t="n">
        <f aca="false">(IF(AND(($B453&gt;=Input!$C$7),($B453&lt;=Input!$O$8)),Input!$O$7,0))+(IF(AND(($B453&gt;Input!$O$8),($B453&lt;=Input!$O$10)),Input!$O$9,0))+(IF(AND(($B453&gt;=Input!$C$7),($B453&lt;=Input!$O$12)),Input!$O$11,0))+(IF(AND(($B453&gt;Input!$O$12),($B453&lt;=Input!$O$14)),Input!$O$13,0))+(IF(AND(($B453&gt;=Input!$C$7),($B453&lt;=Input!$O$16)),Input!$O$15,0))+(IF(AND(($B453&gt;Input!$O$16),($B453&lt;=Input!$O$18)),Input!$O$17,0))</f>
        <v>0</v>
      </c>
    </row>
    <row r="454" customFormat="false" ht="12.05" hidden="false" customHeight="false" outlineLevel="0" collapsed="false">
      <c r="A454" s="67" t="n">
        <v>450</v>
      </c>
      <c r="B454" s="68" t="n">
        <f aca="false">EOMONTH(Input!$C$7,A454)</f>
        <v>56614</v>
      </c>
      <c r="C454" s="68"/>
      <c r="D454" s="69" t="n">
        <f aca="false">(IF(AND(($B454&gt;=Input!$C$7),($B454&lt;=Input!$O$8)),Input!$O$7,0))+(IF(AND(($B454&gt;Input!$O$8),($B454&lt;=Input!$O$10)),Input!$O$9,0))+(IF(AND(($B454&gt;=Input!$C$7),($B454&lt;=Input!$O$12)),Input!$O$11,0))+(IF(AND(($B454&gt;Input!$O$12),($B454&lt;=Input!$O$14)),Input!$O$13,0))+(IF(AND(($B454&gt;=Input!$C$7),($B454&lt;=Input!$O$16)),Input!$O$15,0))+(IF(AND(($B454&gt;Input!$O$16),($B454&lt;=Input!$O$18)),Input!$O$17,0))</f>
        <v>0</v>
      </c>
    </row>
    <row r="455" customFormat="false" ht="12.05" hidden="false" customHeight="false" outlineLevel="0" collapsed="false">
      <c r="A455" s="67" t="n">
        <v>451</v>
      </c>
      <c r="B455" s="68" t="n">
        <f aca="false">EOMONTH(Input!$C$7,A455)</f>
        <v>56645</v>
      </c>
      <c r="C455" s="68"/>
      <c r="D455" s="69" t="n">
        <f aca="false">(IF(AND(($B455&gt;=Input!$C$7),($B455&lt;=Input!$O$8)),Input!$O$7,0))+(IF(AND(($B455&gt;Input!$O$8),($B455&lt;=Input!$O$10)),Input!$O$9,0))+(IF(AND(($B455&gt;=Input!$C$7),($B455&lt;=Input!$O$12)),Input!$O$11,0))+(IF(AND(($B455&gt;Input!$O$12),($B455&lt;=Input!$O$14)),Input!$O$13,0))+(IF(AND(($B455&gt;=Input!$C$7),($B455&lt;=Input!$O$16)),Input!$O$15,0))+(IF(AND(($B455&gt;Input!$O$16),($B455&lt;=Input!$O$18)),Input!$O$17,0))</f>
        <v>0</v>
      </c>
    </row>
    <row r="456" customFormat="false" ht="12.05" hidden="false" customHeight="false" outlineLevel="0" collapsed="false">
      <c r="A456" s="67" t="n">
        <v>452</v>
      </c>
      <c r="B456" s="68" t="n">
        <f aca="false">EOMONTH(Input!$C$7,A456)</f>
        <v>56673</v>
      </c>
      <c r="C456" s="68"/>
      <c r="D456" s="69" t="n">
        <f aca="false">(IF(AND(($B456&gt;=Input!$C$7),($B456&lt;=Input!$O$8)),Input!$O$7,0))+(IF(AND(($B456&gt;Input!$O$8),($B456&lt;=Input!$O$10)),Input!$O$9,0))+(IF(AND(($B456&gt;=Input!$C$7),($B456&lt;=Input!$O$12)),Input!$O$11,0))+(IF(AND(($B456&gt;Input!$O$12),($B456&lt;=Input!$O$14)),Input!$O$13,0))+(IF(AND(($B456&gt;=Input!$C$7),($B456&lt;=Input!$O$16)),Input!$O$15,0))+(IF(AND(($B456&gt;Input!$O$16),($B456&lt;=Input!$O$18)),Input!$O$17,0))</f>
        <v>0</v>
      </c>
    </row>
    <row r="457" customFormat="false" ht="12.05" hidden="false" customHeight="false" outlineLevel="0" collapsed="false">
      <c r="A457" s="67" t="n">
        <v>453</v>
      </c>
      <c r="B457" s="68" t="n">
        <f aca="false">EOMONTH(Input!$C$7,A457)</f>
        <v>56704</v>
      </c>
      <c r="C457" s="68"/>
      <c r="D457" s="69" t="n">
        <f aca="false">(IF(AND(($B457&gt;=Input!$C$7),($B457&lt;=Input!$O$8)),Input!$O$7,0))+(IF(AND(($B457&gt;Input!$O$8),($B457&lt;=Input!$O$10)),Input!$O$9,0))+(IF(AND(($B457&gt;=Input!$C$7),($B457&lt;=Input!$O$12)),Input!$O$11,0))+(IF(AND(($B457&gt;Input!$O$12),($B457&lt;=Input!$O$14)),Input!$O$13,0))+(IF(AND(($B457&gt;=Input!$C$7),($B457&lt;=Input!$O$16)),Input!$O$15,0))+(IF(AND(($B457&gt;Input!$O$16),($B457&lt;=Input!$O$18)),Input!$O$17,0))</f>
        <v>0</v>
      </c>
    </row>
    <row r="458" customFormat="false" ht="12.05" hidden="false" customHeight="false" outlineLevel="0" collapsed="false">
      <c r="A458" s="67" t="n">
        <v>454</v>
      </c>
      <c r="B458" s="68" t="n">
        <f aca="false">EOMONTH(Input!$C$7,A458)</f>
        <v>56734</v>
      </c>
      <c r="C458" s="68"/>
      <c r="D458" s="69" t="n">
        <f aca="false">(IF(AND(($B458&gt;=Input!$C$7),($B458&lt;=Input!$O$8)),Input!$O$7,0))+(IF(AND(($B458&gt;Input!$O$8),($B458&lt;=Input!$O$10)),Input!$O$9,0))+(IF(AND(($B458&gt;=Input!$C$7),($B458&lt;=Input!$O$12)),Input!$O$11,0))+(IF(AND(($B458&gt;Input!$O$12),($B458&lt;=Input!$O$14)),Input!$O$13,0))+(IF(AND(($B458&gt;=Input!$C$7),($B458&lt;=Input!$O$16)),Input!$O$15,0))+(IF(AND(($B458&gt;Input!$O$16),($B458&lt;=Input!$O$18)),Input!$O$17,0))</f>
        <v>0</v>
      </c>
    </row>
    <row r="459" customFormat="false" ht="12.05" hidden="false" customHeight="false" outlineLevel="0" collapsed="false">
      <c r="A459" s="67" t="n">
        <v>455</v>
      </c>
      <c r="B459" s="68" t="n">
        <f aca="false">EOMONTH(Input!$C$7,A459)</f>
        <v>56765</v>
      </c>
      <c r="C459" s="68"/>
      <c r="D459" s="69" t="n">
        <f aca="false">(IF(AND(($B459&gt;=Input!$C$7),($B459&lt;=Input!$O$8)),Input!$O$7,0))+(IF(AND(($B459&gt;Input!$O$8),($B459&lt;=Input!$O$10)),Input!$O$9,0))+(IF(AND(($B459&gt;=Input!$C$7),($B459&lt;=Input!$O$12)),Input!$O$11,0))+(IF(AND(($B459&gt;Input!$O$12),($B459&lt;=Input!$O$14)),Input!$O$13,0))+(IF(AND(($B459&gt;=Input!$C$7),($B459&lt;=Input!$O$16)),Input!$O$15,0))+(IF(AND(($B459&gt;Input!$O$16),($B459&lt;=Input!$O$18)),Input!$O$17,0))</f>
        <v>0</v>
      </c>
    </row>
    <row r="460" customFormat="false" ht="12.05" hidden="false" customHeight="false" outlineLevel="0" collapsed="false">
      <c r="A460" s="67" t="n">
        <v>456</v>
      </c>
      <c r="B460" s="68" t="n">
        <f aca="false">EOMONTH(Input!$C$7,A460)</f>
        <v>56795</v>
      </c>
      <c r="C460" s="68"/>
      <c r="D460" s="69" t="n">
        <f aca="false">(IF(AND(($B460&gt;=Input!$C$7),($B460&lt;=Input!$O$8)),Input!$O$7,0))+(IF(AND(($B460&gt;Input!$O$8),($B460&lt;=Input!$O$10)),Input!$O$9,0))+(IF(AND(($B460&gt;=Input!$C$7),($B460&lt;=Input!$O$12)),Input!$O$11,0))+(IF(AND(($B460&gt;Input!$O$12),($B460&lt;=Input!$O$14)),Input!$O$13,0))+(IF(AND(($B460&gt;=Input!$C$7),($B460&lt;=Input!$O$16)),Input!$O$15,0))+(IF(AND(($B460&gt;Input!$O$16),($B460&lt;=Input!$O$18)),Input!$O$17,0))</f>
        <v>0</v>
      </c>
    </row>
    <row r="461" customFormat="false" ht="12.05" hidden="false" customHeight="false" outlineLevel="0" collapsed="false">
      <c r="A461" s="67" t="n">
        <v>457</v>
      </c>
      <c r="B461" s="68" t="n">
        <f aca="false">EOMONTH(Input!$C$7,A461)</f>
        <v>56826</v>
      </c>
      <c r="C461" s="68"/>
      <c r="D461" s="69" t="n">
        <f aca="false">(IF(AND(($B461&gt;=Input!$C$7),($B461&lt;=Input!$O$8)),Input!$O$7,0))+(IF(AND(($B461&gt;Input!$O$8),($B461&lt;=Input!$O$10)),Input!$O$9,0))+(IF(AND(($B461&gt;=Input!$C$7),($B461&lt;=Input!$O$12)),Input!$O$11,0))+(IF(AND(($B461&gt;Input!$O$12),($B461&lt;=Input!$O$14)),Input!$O$13,0))+(IF(AND(($B461&gt;=Input!$C$7),($B461&lt;=Input!$O$16)),Input!$O$15,0))+(IF(AND(($B461&gt;Input!$O$16),($B461&lt;=Input!$O$18)),Input!$O$17,0))</f>
        <v>0</v>
      </c>
    </row>
    <row r="462" customFormat="false" ht="12.05" hidden="false" customHeight="false" outlineLevel="0" collapsed="false">
      <c r="A462" s="67" t="n">
        <v>458</v>
      </c>
      <c r="B462" s="68" t="n">
        <f aca="false">EOMONTH(Input!$C$7,A462)</f>
        <v>56857</v>
      </c>
      <c r="C462" s="68"/>
      <c r="D462" s="69" t="n">
        <f aca="false">(IF(AND(($B462&gt;=Input!$C$7),($B462&lt;=Input!$O$8)),Input!$O$7,0))+(IF(AND(($B462&gt;Input!$O$8),($B462&lt;=Input!$O$10)),Input!$O$9,0))+(IF(AND(($B462&gt;=Input!$C$7),($B462&lt;=Input!$O$12)),Input!$O$11,0))+(IF(AND(($B462&gt;Input!$O$12),($B462&lt;=Input!$O$14)),Input!$O$13,0))+(IF(AND(($B462&gt;=Input!$C$7),($B462&lt;=Input!$O$16)),Input!$O$15,0))+(IF(AND(($B462&gt;Input!$O$16),($B462&lt;=Input!$O$18)),Input!$O$17,0))</f>
        <v>0</v>
      </c>
    </row>
    <row r="463" customFormat="false" ht="12.05" hidden="false" customHeight="false" outlineLevel="0" collapsed="false">
      <c r="A463" s="67" t="n">
        <v>459</v>
      </c>
      <c r="B463" s="68" t="n">
        <f aca="false">EOMONTH(Input!$C$7,A463)</f>
        <v>56887</v>
      </c>
      <c r="C463" s="68"/>
      <c r="D463" s="69" t="n">
        <f aca="false">(IF(AND(($B463&gt;=Input!$C$7),($B463&lt;=Input!$O$8)),Input!$O$7,0))+(IF(AND(($B463&gt;Input!$O$8),($B463&lt;=Input!$O$10)),Input!$O$9,0))+(IF(AND(($B463&gt;=Input!$C$7),($B463&lt;=Input!$O$12)),Input!$O$11,0))+(IF(AND(($B463&gt;Input!$O$12),($B463&lt;=Input!$O$14)),Input!$O$13,0))+(IF(AND(($B463&gt;=Input!$C$7),($B463&lt;=Input!$O$16)),Input!$O$15,0))+(IF(AND(($B463&gt;Input!$O$16),($B463&lt;=Input!$O$18)),Input!$O$17,0))</f>
        <v>0</v>
      </c>
    </row>
    <row r="464" customFormat="false" ht="12.05" hidden="false" customHeight="false" outlineLevel="0" collapsed="false">
      <c r="A464" s="67" t="n">
        <v>460</v>
      </c>
      <c r="B464" s="68" t="n">
        <f aca="false">EOMONTH(Input!$C$7,A464)</f>
        <v>56918</v>
      </c>
      <c r="C464" s="68"/>
      <c r="D464" s="69" t="n">
        <f aca="false">(IF(AND(($B464&gt;=Input!$C$7),($B464&lt;=Input!$O$8)),Input!$O$7,0))+(IF(AND(($B464&gt;Input!$O$8),($B464&lt;=Input!$O$10)),Input!$O$9,0))+(IF(AND(($B464&gt;=Input!$C$7),($B464&lt;=Input!$O$12)),Input!$O$11,0))+(IF(AND(($B464&gt;Input!$O$12),($B464&lt;=Input!$O$14)),Input!$O$13,0))+(IF(AND(($B464&gt;=Input!$C$7),($B464&lt;=Input!$O$16)),Input!$O$15,0))+(IF(AND(($B464&gt;Input!$O$16),($B464&lt;=Input!$O$18)),Input!$O$17,0))</f>
        <v>0</v>
      </c>
    </row>
    <row r="465" customFormat="false" ht="12.05" hidden="false" customHeight="false" outlineLevel="0" collapsed="false">
      <c r="A465" s="67" t="n">
        <v>461</v>
      </c>
      <c r="B465" s="68" t="n">
        <f aca="false">EOMONTH(Input!$C$7,A465)</f>
        <v>56948</v>
      </c>
      <c r="C465" s="68"/>
      <c r="D465" s="69" t="n">
        <f aca="false">(IF(AND(($B465&gt;=Input!$C$7),($B465&lt;=Input!$O$8)),Input!$O$7,0))+(IF(AND(($B465&gt;Input!$O$8),($B465&lt;=Input!$O$10)),Input!$O$9,0))+(IF(AND(($B465&gt;=Input!$C$7),($B465&lt;=Input!$O$12)),Input!$O$11,0))+(IF(AND(($B465&gt;Input!$O$12),($B465&lt;=Input!$O$14)),Input!$O$13,0))+(IF(AND(($B465&gt;=Input!$C$7),($B465&lt;=Input!$O$16)),Input!$O$15,0))+(IF(AND(($B465&gt;Input!$O$16),($B465&lt;=Input!$O$18)),Input!$O$17,0))</f>
        <v>0</v>
      </c>
    </row>
    <row r="466" customFormat="false" ht="12.05" hidden="false" customHeight="false" outlineLevel="0" collapsed="false">
      <c r="A466" s="67" t="n">
        <v>462</v>
      </c>
      <c r="B466" s="68" t="n">
        <f aca="false">EOMONTH(Input!$C$7,A466)</f>
        <v>56979</v>
      </c>
      <c r="C466" s="68"/>
      <c r="D466" s="69" t="n">
        <f aca="false">(IF(AND(($B466&gt;=Input!$C$7),($B466&lt;=Input!$O$8)),Input!$O$7,0))+(IF(AND(($B466&gt;Input!$O$8),($B466&lt;=Input!$O$10)),Input!$O$9,0))+(IF(AND(($B466&gt;=Input!$C$7),($B466&lt;=Input!$O$12)),Input!$O$11,0))+(IF(AND(($B466&gt;Input!$O$12),($B466&lt;=Input!$O$14)),Input!$O$13,0))+(IF(AND(($B466&gt;=Input!$C$7),($B466&lt;=Input!$O$16)),Input!$O$15,0))+(IF(AND(($B466&gt;Input!$O$16),($B466&lt;=Input!$O$18)),Input!$O$17,0))</f>
        <v>0</v>
      </c>
    </row>
    <row r="467" customFormat="false" ht="12.05" hidden="false" customHeight="false" outlineLevel="0" collapsed="false">
      <c r="A467" s="67" t="n">
        <v>463</v>
      </c>
      <c r="B467" s="68" t="n">
        <f aca="false">EOMONTH(Input!$C$7,A467)</f>
        <v>57010</v>
      </c>
      <c r="C467" s="68"/>
      <c r="D467" s="69" t="n">
        <f aca="false">(IF(AND(($B467&gt;=Input!$C$7),($B467&lt;=Input!$O$8)),Input!$O$7,0))+(IF(AND(($B467&gt;Input!$O$8),($B467&lt;=Input!$O$10)),Input!$O$9,0))+(IF(AND(($B467&gt;=Input!$C$7),($B467&lt;=Input!$O$12)),Input!$O$11,0))+(IF(AND(($B467&gt;Input!$O$12),($B467&lt;=Input!$O$14)),Input!$O$13,0))+(IF(AND(($B467&gt;=Input!$C$7),($B467&lt;=Input!$O$16)),Input!$O$15,0))+(IF(AND(($B467&gt;Input!$O$16),($B467&lt;=Input!$O$18)),Input!$O$17,0))</f>
        <v>0</v>
      </c>
    </row>
    <row r="468" customFormat="false" ht="12.05" hidden="false" customHeight="false" outlineLevel="0" collapsed="false">
      <c r="A468" s="67" t="n">
        <v>464</v>
      </c>
      <c r="B468" s="68" t="n">
        <f aca="false">EOMONTH(Input!$C$7,A468)</f>
        <v>57039</v>
      </c>
      <c r="C468" s="68"/>
      <c r="D468" s="69" t="n">
        <f aca="false">(IF(AND(($B468&gt;=Input!$C$7),($B468&lt;=Input!$O$8)),Input!$O$7,0))+(IF(AND(($B468&gt;Input!$O$8),($B468&lt;=Input!$O$10)),Input!$O$9,0))+(IF(AND(($B468&gt;=Input!$C$7),($B468&lt;=Input!$O$12)),Input!$O$11,0))+(IF(AND(($B468&gt;Input!$O$12),($B468&lt;=Input!$O$14)),Input!$O$13,0))+(IF(AND(($B468&gt;=Input!$C$7),($B468&lt;=Input!$O$16)),Input!$O$15,0))+(IF(AND(($B468&gt;Input!$O$16),($B468&lt;=Input!$O$18)),Input!$O$17,0))</f>
        <v>0</v>
      </c>
    </row>
    <row r="469" customFormat="false" ht="12.05" hidden="false" customHeight="false" outlineLevel="0" collapsed="false">
      <c r="A469" s="67" t="n">
        <v>465</v>
      </c>
      <c r="B469" s="68" t="n">
        <f aca="false">EOMONTH(Input!$C$7,A469)</f>
        <v>57070</v>
      </c>
      <c r="C469" s="68"/>
      <c r="D469" s="69" t="n">
        <f aca="false">(IF(AND(($B469&gt;=Input!$C$7),($B469&lt;=Input!$O$8)),Input!$O$7,0))+(IF(AND(($B469&gt;Input!$O$8),($B469&lt;=Input!$O$10)),Input!$O$9,0))+(IF(AND(($B469&gt;=Input!$C$7),($B469&lt;=Input!$O$12)),Input!$O$11,0))+(IF(AND(($B469&gt;Input!$O$12),($B469&lt;=Input!$O$14)),Input!$O$13,0))+(IF(AND(($B469&gt;=Input!$C$7),($B469&lt;=Input!$O$16)),Input!$O$15,0))+(IF(AND(($B469&gt;Input!$O$16),($B469&lt;=Input!$O$18)),Input!$O$17,0))</f>
        <v>0</v>
      </c>
    </row>
    <row r="470" customFormat="false" ht="12.05" hidden="false" customHeight="false" outlineLevel="0" collapsed="false">
      <c r="A470" s="67" t="n">
        <v>466</v>
      </c>
      <c r="B470" s="68" t="n">
        <f aca="false">EOMONTH(Input!$C$7,A470)</f>
        <v>57100</v>
      </c>
      <c r="C470" s="68"/>
      <c r="D470" s="69" t="n">
        <f aca="false">(IF(AND(($B470&gt;=Input!$C$7),($B470&lt;=Input!$O$8)),Input!$O$7,0))+(IF(AND(($B470&gt;Input!$O$8),($B470&lt;=Input!$O$10)),Input!$O$9,0))+(IF(AND(($B470&gt;=Input!$C$7),($B470&lt;=Input!$O$12)),Input!$O$11,0))+(IF(AND(($B470&gt;Input!$O$12),($B470&lt;=Input!$O$14)),Input!$O$13,0))+(IF(AND(($B470&gt;=Input!$C$7),($B470&lt;=Input!$O$16)),Input!$O$15,0))+(IF(AND(($B470&gt;Input!$O$16),($B470&lt;=Input!$O$18)),Input!$O$17,0))</f>
        <v>0</v>
      </c>
    </row>
    <row r="471" customFormat="false" ht="12.05" hidden="false" customHeight="false" outlineLevel="0" collapsed="false">
      <c r="A471" s="67" t="n">
        <v>467</v>
      </c>
      <c r="B471" s="68" t="n">
        <f aca="false">EOMONTH(Input!$C$7,A471)</f>
        <v>57131</v>
      </c>
      <c r="C471" s="68"/>
      <c r="D471" s="69" t="n">
        <f aca="false">(IF(AND(($B471&gt;=Input!$C$7),($B471&lt;=Input!$O$8)),Input!$O$7,0))+(IF(AND(($B471&gt;Input!$O$8),($B471&lt;=Input!$O$10)),Input!$O$9,0))+(IF(AND(($B471&gt;=Input!$C$7),($B471&lt;=Input!$O$12)),Input!$O$11,0))+(IF(AND(($B471&gt;Input!$O$12),($B471&lt;=Input!$O$14)),Input!$O$13,0))+(IF(AND(($B471&gt;=Input!$C$7),($B471&lt;=Input!$O$16)),Input!$O$15,0))+(IF(AND(($B471&gt;Input!$O$16),($B471&lt;=Input!$O$18)),Input!$O$17,0))</f>
        <v>0</v>
      </c>
    </row>
    <row r="472" customFormat="false" ht="12.05" hidden="false" customHeight="false" outlineLevel="0" collapsed="false">
      <c r="A472" s="67" t="n">
        <v>468</v>
      </c>
      <c r="B472" s="68" t="n">
        <f aca="false">EOMONTH(Input!$C$7,A472)</f>
        <v>57161</v>
      </c>
      <c r="C472" s="68"/>
      <c r="D472" s="69" t="n">
        <f aca="false">(IF(AND(($B472&gt;=Input!$C$7),($B472&lt;=Input!$O$8)),Input!$O$7,0))+(IF(AND(($B472&gt;Input!$O$8),($B472&lt;=Input!$O$10)),Input!$O$9,0))+(IF(AND(($B472&gt;=Input!$C$7),($B472&lt;=Input!$O$12)),Input!$O$11,0))+(IF(AND(($B472&gt;Input!$O$12),($B472&lt;=Input!$O$14)),Input!$O$13,0))+(IF(AND(($B472&gt;=Input!$C$7),($B472&lt;=Input!$O$16)),Input!$O$15,0))+(IF(AND(($B472&gt;Input!$O$16),($B472&lt;=Input!$O$18)),Input!$O$17,0))</f>
        <v>0</v>
      </c>
    </row>
    <row r="473" customFormat="false" ht="12.05" hidden="false" customHeight="false" outlineLevel="0" collapsed="false">
      <c r="A473" s="67" t="n">
        <v>469</v>
      </c>
      <c r="B473" s="68" t="n">
        <f aca="false">EOMONTH(Input!$C$7,A473)</f>
        <v>57192</v>
      </c>
      <c r="C473" s="68"/>
      <c r="D473" s="69" t="n">
        <f aca="false">(IF(AND(($B473&gt;=Input!$C$7),($B473&lt;=Input!$O$8)),Input!$O$7,0))+(IF(AND(($B473&gt;Input!$O$8),($B473&lt;=Input!$O$10)),Input!$O$9,0))+(IF(AND(($B473&gt;=Input!$C$7),($B473&lt;=Input!$O$12)),Input!$O$11,0))+(IF(AND(($B473&gt;Input!$O$12),($B473&lt;=Input!$O$14)),Input!$O$13,0))+(IF(AND(($B473&gt;=Input!$C$7),($B473&lt;=Input!$O$16)),Input!$O$15,0))+(IF(AND(($B473&gt;Input!$O$16),($B473&lt;=Input!$O$18)),Input!$O$17,0))</f>
        <v>0</v>
      </c>
    </row>
    <row r="474" customFormat="false" ht="12.05" hidden="false" customHeight="false" outlineLevel="0" collapsed="false">
      <c r="A474" s="67" t="n">
        <v>470</v>
      </c>
      <c r="B474" s="68" t="n">
        <f aca="false">EOMONTH(Input!$C$7,A474)</f>
        <v>57223</v>
      </c>
      <c r="C474" s="68"/>
      <c r="D474" s="69" t="n">
        <f aca="false">(IF(AND(($B474&gt;=Input!$C$7),($B474&lt;=Input!$O$8)),Input!$O$7,0))+(IF(AND(($B474&gt;Input!$O$8),($B474&lt;=Input!$O$10)),Input!$O$9,0))+(IF(AND(($B474&gt;=Input!$C$7),($B474&lt;=Input!$O$12)),Input!$O$11,0))+(IF(AND(($B474&gt;Input!$O$12),($B474&lt;=Input!$O$14)),Input!$O$13,0))+(IF(AND(($B474&gt;=Input!$C$7),($B474&lt;=Input!$O$16)),Input!$O$15,0))+(IF(AND(($B474&gt;Input!$O$16),($B474&lt;=Input!$O$18)),Input!$O$17,0))</f>
        <v>0</v>
      </c>
    </row>
    <row r="475" customFormat="false" ht="12.05" hidden="false" customHeight="false" outlineLevel="0" collapsed="false">
      <c r="A475" s="67" t="n">
        <v>471</v>
      </c>
      <c r="B475" s="68" t="n">
        <f aca="false">EOMONTH(Input!$C$7,A475)</f>
        <v>57253</v>
      </c>
      <c r="C475" s="68"/>
      <c r="D475" s="69" t="n">
        <f aca="false">(IF(AND(($B475&gt;=Input!$C$7),($B475&lt;=Input!$O$8)),Input!$O$7,0))+(IF(AND(($B475&gt;Input!$O$8),($B475&lt;=Input!$O$10)),Input!$O$9,0))+(IF(AND(($B475&gt;=Input!$C$7),($B475&lt;=Input!$O$12)),Input!$O$11,0))+(IF(AND(($B475&gt;Input!$O$12),($B475&lt;=Input!$O$14)),Input!$O$13,0))+(IF(AND(($B475&gt;=Input!$C$7),($B475&lt;=Input!$O$16)),Input!$O$15,0))+(IF(AND(($B475&gt;Input!$O$16),($B475&lt;=Input!$O$18)),Input!$O$17,0))</f>
        <v>0</v>
      </c>
    </row>
    <row r="476" customFormat="false" ht="12.05" hidden="false" customHeight="false" outlineLevel="0" collapsed="false">
      <c r="A476" s="67" t="n">
        <v>472</v>
      </c>
      <c r="B476" s="68" t="n">
        <f aca="false">EOMONTH(Input!$C$7,A476)</f>
        <v>57284</v>
      </c>
      <c r="C476" s="68"/>
      <c r="D476" s="69" t="n">
        <f aca="false">(IF(AND(($B476&gt;=Input!$C$7),($B476&lt;=Input!$O$8)),Input!$O$7,0))+(IF(AND(($B476&gt;Input!$O$8),($B476&lt;=Input!$O$10)),Input!$O$9,0))+(IF(AND(($B476&gt;=Input!$C$7),($B476&lt;=Input!$O$12)),Input!$O$11,0))+(IF(AND(($B476&gt;Input!$O$12),($B476&lt;=Input!$O$14)),Input!$O$13,0))+(IF(AND(($B476&gt;=Input!$C$7),($B476&lt;=Input!$O$16)),Input!$O$15,0))+(IF(AND(($B476&gt;Input!$O$16),($B476&lt;=Input!$O$18)),Input!$O$17,0))</f>
        <v>0</v>
      </c>
    </row>
    <row r="477" customFormat="false" ht="12.05" hidden="false" customHeight="false" outlineLevel="0" collapsed="false">
      <c r="A477" s="67" t="n">
        <v>473</v>
      </c>
      <c r="B477" s="68" t="n">
        <f aca="false">EOMONTH(Input!$C$7,A477)</f>
        <v>57314</v>
      </c>
      <c r="C477" s="68"/>
      <c r="D477" s="69" t="n">
        <f aca="false">(IF(AND(($B477&gt;=Input!$C$7),($B477&lt;=Input!$O$8)),Input!$O$7,0))+(IF(AND(($B477&gt;Input!$O$8),($B477&lt;=Input!$O$10)),Input!$O$9,0))+(IF(AND(($B477&gt;=Input!$C$7),($B477&lt;=Input!$O$12)),Input!$O$11,0))+(IF(AND(($B477&gt;Input!$O$12),($B477&lt;=Input!$O$14)),Input!$O$13,0))+(IF(AND(($B477&gt;=Input!$C$7),($B477&lt;=Input!$O$16)),Input!$O$15,0))+(IF(AND(($B477&gt;Input!$O$16),($B477&lt;=Input!$O$18)),Input!$O$17,0))</f>
        <v>0</v>
      </c>
    </row>
    <row r="478" customFormat="false" ht="12.05" hidden="false" customHeight="false" outlineLevel="0" collapsed="false">
      <c r="A478" s="67" t="n">
        <v>474</v>
      </c>
      <c r="B478" s="68" t="n">
        <f aca="false">EOMONTH(Input!$C$7,A478)</f>
        <v>57345</v>
      </c>
      <c r="C478" s="68"/>
      <c r="D478" s="69" t="n">
        <f aca="false">(IF(AND(($B478&gt;=Input!$C$7),($B478&lt;=Input!$O$8)),Input!$O$7,0))+(IF(AND(($B478&gt;Input!$O$8),($B478&lt;=Input!$O$10)),Input!$O$9,0))+(IF(AND(($B478&gt;=Input!$C$7),($B478&lt;=Input!$O$12)),Input!$O$11,0))+(IF(AND(($B478&gt;Input!$O$12),($B478&lt;=Input!$O$14)),Input!$O$13,0))+(IF(AND(($B478&gt;=Input!$C$7),($B478&lt;=Input!$O$16)),Input!$O$15,0))+(IF(AND(($B478&gt;Input!$O$16),($B478&lt;=Input!$O$18)),Input!$O$17,0))</f>
        <v>0</v>
      </c>
    </row>
    <row r="479" customFormat="false" ht="12.05" hidden="false" customHeight="false" outlineLevel="0" collapsed="false">
      <c r="A479" s="67" t="n">
        <v>475</v>
      </c>
      <c r="B479" s="68" t="n">
        <f aca="false">EOMONTH(Input!$C$7,A479)</f>
        <v>57376</v>
      </c>
      <c r="C479" s="68"/>
      <c r="D479" s="69" t="n">
        <f aca="false">(IF(AND(($B479&gt;=Input!$C$7),($B479&lt;=Input!$O$8)),Input!$O$7,0))+(IF(AND(($B479&gt;Input!$O$8),($B479&lt;=Input!$O$10)),Input!$O$9,0))+(IF(AND(($B479&gt;=Input!$C$7),($B479&lt;=Input!$O$12)),Input!$O$11,0))+(IF(AND(($B479&gt;Input!$O$12),($B479&lt;=Input!$O$14)),Input!$O$13,0))+(IF(AND(($B479&gt;=Input!$C$7),($B479&lt;=Input!$O$16)),Input!$O$15,0))+(IF(AND(($B479&gt;Input!$O$16),($B479&lt;=Input!$O$18)),Input!$O$17,0))</f>
        <v>0</v>
      </c>
    </row>
    <row r="480" customFormat="false" ht="12.05" hidden="false" customHeight="false" outlineLevel="0" collapsed="false">
      <c r="A480" s="67" t="n">
        <v>476</v>
      </c>
      <c r="B480" s="68" t="n">
        <f aca="false">EOMONTH(Input!$C$7,A480)</f>
        <v>57404</v>
      </c>
      <c r="C480" s="68"/>
      <c r="D480" s="69" t="n">
        <f aca="false">(IF(AND(($B480&gt;=Input!$C$7),($B480&lt;=Input!$O$8)),Input!$O$7,0))+(IF(AND(($B480&gt;Input!$O$8),($B480&lt;=Input!$O$10)),Input!$O$9,0))+(IF(AND(($B480&gt;=Input!$C$7),($B480&lt;=Input!$O$12)),Input!$O$11,0))+(IF(AND(($B480&gt;Input!$O$12),($B480&lt;=Input!$O$14)),Input!$O$13,0))+(IF(AND(($B480&gt;=Input!$C$7),($B480&lt;=Input!$O$16)),Input!$O$15,0))+(IF(AND(($B480&gt;Input!$O$16),($B480&lt;=Input!$O$18)),Input!$O$17,0))</f>
        <v>0</v>
      </c>
    </row>
    <row r="481" customFormat="false" ht="12.05" hidden="false" customHeight="false" outlineLevel="0" collapsed="false">
      <c r="A481" s="67" t="n">
        <v>477</v>
      </c>
      <c r="B481" s="68" t="n">
        <f aca="false">EOMONTH(Input!$C$7,A481)</f>
        <v>57435</v>
      </c>
      <c r="C481" s="68"/>
      <c r="D481" s="69" t="n">
        <f aca="false">(IF(AND(($B481&gt;=Input!$C$7),($B481&lt;=Input!$O$8)),Input!$O$7,0))+(IF(AND(($B481&gt;Input!$O$8),($B481&lt;=Input!$O$10)),Input!$O$9,0))+(IF(AND(($B481&gt;=Input!$C$7),($B481&lt;=Input!$O$12)),Input!$O$11,0))+(IF(AND(($B481&gt;Input!$O$12),($B481&lt;=Input!$O$14)),Input!$O$13,0))+(IF(AND(($B481&gt;=Input!$C$7),($B481&lt;=Input!$O$16)),Input!$O$15,0))+(IF(AND(($B481&gt;Input!$O$16),($B481&lt;=Input!$O$18)),Input!$O$17,0))</f>
        <v>0</v>
      </c>
    </row>
    <row r="482" customFormat="false" ht="12.05" hidden="false" customHeight="false" outlineLevel="0" collapsed="false">
      <c r="A482" s="67" t="n">
        <v>478</v>
      </c>
      <c r="B482" s="68" t="n">
        <f aca="false">EOMONTH(Input!$C$7,A482)</f>
        <v>57465</v>
      </c>
      <c r="C482" s="68"/>
      <c r="D482" s="69" t="n">
        <f aca="false">(IF(AND(($B482&gt;=Input!$C$7),($B482&lt;=Input!$O$8)),Input!$O$7,0))+(IF(AND(($B482&gt;Input!$O$8),($B482&lt;=Input!$O$10)),Input!$O$9,0))+(IF(AND(($B482&gt;=Input!$C$7),($B482&lt;=Input!$O$12)),Input!$O$11,0))+(IF(AND(($B482&gt;Input!$O$12),($B482&lt;=Input!$O$14)),Input!$O$13,0))+(IF(AND(($B482&gt;=Input!$C$7),($B482&lt;=Input!$O$16)),Input!$O$15,0))+(IF(AND(($B482&gt;Input!$O$16),($B482&lt;=Input!$O$18)),Input!$O$17,0))</f>
        <v>0</v>
      </c>
    </row>
    <row r="483" customFormat="false" ht="12.05" hidden="false" customHeight="false" outlineLevel="0" collapsed="false">
      <c r="A483" s="67" t="n">
        <v>479</v>
      </c>
      <c r="B483" s="68" t="n">
        <f aca="false">EOMONTH(Input!$C$7,A483)</f>
        <v>57496</v>
      </c>
      <c r="C483" s="68"/>
      <c r="D483" s="69" t="n">
        <f aca="false">(IF(AND(($B483&gt;=Input!$C$7),($B483&lt;=Input!$O$8)),Input!$O$7,0))+(IF(AND(($B483&gt;Input!$O$8),($B483&lt;=Input!$O$10)),Input!$O$9,0))+(IF(AND(($B483&gt;=Input!$C$7),($B483&lt;=Input!$O$12)),Input!$O$11,0))+(IF(AND(($B483&gt;Input!$O$12),($B483&lt;=Input!$O$14)),Input!$O$13,0))+(IF(AND(($B483&gt;=Input!$C$7),($B483&lt;=Input!$O$16)),Input!$O$15,0))+(IF(AND(($B483&gt;Input!$O$16),($B483&lt;=Input!$O$18)),Input!$O$17,0))</f>
        <v>0</v>
      </c>
    </row>
    <row r="484" customFormat="false" ht="12.05" hidden="false" customHeight="false" outlineLevel="0" collapsed="false">
      <c r="A484" s="67" t="n">
        <v>480</v>
      </c>
      <c r="B484" s="68" t="n">
        <f aca="false">EOMONTH(Input!$C$7,A484)</f>
        <v>57526</v>
      </c>
      <c r="C484" s="68"/>
      <c r="D484" s="69" t="n">
        <f aca="false">(IF(AND(($B484&gt;=Input!$C$7),($B484&lt;=Input!$O$8)),Input!$O$7,0))+(IF(AND(($B484&gt;Input!$O$8),($B484&lt;=Input!$O$10)),Input!$O$9,0))+(IF(AND(($B484&gt;=Input!$C$7),($B484&lt;=Input!$O$12)),Input!$O$11,0))+(IF(AND(($B484&gt;Input!$O$12),($B484&lt;=Input!$O$14)),Input!$O$13,0))+(IF(AND(($B484&gt;=Input!$C$7),($B484&lt;=Input!$O$16)),Input!$O$15,0))+(IF(AND(($B484&gt;Input!$O$16),($B484&lt;=Input!$O$18)),Input!$O$17,0))</f>
        <v>0</v>
      </c>
    </row>
    <row r="485" customFormat="false" ht="12.05" hidden="false" customHeight="false" outlineLevel="0" collapsed="false">
      <c r="A485" s="67" t="n">
        <v>481</v>
      </c>
      <c r="B485" s="68" t="n">
        <f aca="false">EOMONTH(Input!$C$7,A485)</f>
        <v>57557</v>
      </c>
      <c r="C485" s="68"/>
      <c r="D485" s="69" t="n">
        <f aca="false">(IF(AND(($B485&gt;=Input!$C$7),($B485&lt;=Input!$O$8)),Input!$O$7,0))+(IF(AND(($B485&gt;Input!$O$8),($B485&lt;=Input!$O$10)),Input!$O$9,0))+(IF(AND(($B485&gt;=Input!$C$7),($B485&lt;=Input!$O$12)),Input!$O$11,0))+(IF(AND(($B485&gt;Input!$O$12),($B485&lt;=Input!$O$14)),Input!$O$13,0))+(IF(AND(($B485&gt;=Input!$C$7),($B485&lt;=Input!$O$16)),Input!$O$15,0))+(IF(AND(($B485&gt;Input!$O$16),($B485&lt;=Input!$O$18)),Input!$O$17,0))</f>
        <v>0</v>
      </c>
    </row>
    <row r="486" customFormat="false" ht="12.05" hidden="false" customHeight="false" outlineLevel="0" collapsed="false">
      <c r="A486" s="67" t="n">
        <v>482</v>
      </c>
      <c r="B486" s="68" t="n">
        <f aca="false">EOMONTH(Input!$C$7,A486)</f>
        <v>57588</v>
      </c>
      <c r="C486" s="68"/>
      <c r="D486" s="69" t="n">
        <f aca="false">(IF(AND(($B486&gt;=Input!$C$7),($B486&lt;=Input!$O$8)),Input!$O$7,0))+(IF(AND(($B486&gt;Input!$O$8),($B486&lt;=Input!$O$10)),Input!$O$9,0))+(IF(AND(($B486&gt;=Input!$C$7),($B486&lt;=Input!$O$12)),Input!$O$11,0))+(IF(AND(($B486&gt;Input!$O$12),($B486&lt;=Input!$O$14)),Input!$O$13,0))+(IF(AND(($B486&gt;=Input!$C$7),($B486&lt;=Input!$O$16)),Input!$O$15,0))+(IF(AND(($B486&gt;Input!$O$16),($B486&lt;=Input!$O$18)),Input!$O$17,0))</f>
        <v>0</v>
      </c>
    </row>
    <row r="487" customFormat="false" ht="12.05" hidden="false" customHeight="false" outlineLevel="0" collapsed="false">
      <c r="A487" s="67" t="n">
        <v>483</v>
      </c>
      <c r="B487" s="68" t="n">
        <f aca="false">EOMONTH(Input!$C$7,A487)</f>
        <v>57618</v>
      </c>
      <c r="C487" s="68"/>
      <c r="D487" s="69" t="n">
        <f aca="false">(IF(AND(($B487&gt;=Input!$C$7),($B487&lt;=Input!$O$8)),Input!$O$7,0))+(IF(AND(($B487&gt;Input!$O$8),($B487&lt;=Input!$O$10)),Input!$O$9,0))+(IF(AND(($B487&gt;=Input!$C$7),($B487&lt;=Input!$O$12)),Input!$O$11,0))+(IF(AND(($B487&gt;Input!$O$12),($B487&lt;=Input!$O$14)),Input!$O$13,0))+(IF(AND(($B487&gt;=Input!$C$7),($B487&lt;=Input!$O$16)),Input!$O$15,0))+(IF(AND(($B487&gt;Input!$O$16),($B487&lt;=Input!$O$18)),Input!$O$17,0))</f>
        <v>0</v>
      </c>
    </row>
    <row r="488" customFormat="false" ht="12.05" hidden="false" customHeight="false" outlineLevel="0" collapsed="false">
      <c r="A488" s="67" t="n">
        <v>484</v>
      </c>
      <c r="B488" s="68" t="n">
        <f aca="false">EOMONTH(Input!$C$7,A488)</f>
        <v>57649</v>
      </c>
      <c r="C488" s="68"/>
      <c r="D488" s="69" t="n">
        <f aca="false">(IF(AND(($B488&gt;=Input!$C$7),($B488&lt;=Input!$O$8)),Input!$O$7,0))+(IF(AND(($B488&gt;Input!$O$8),($B488&lt;=Input!$O$10)),Input!$O$9,0))+(IF(AND(($B488&gt;=Input!$C$7),($B488&lt;=Input!$O$12)),Input!$O$11,0))+(IF(AND(($B488&gt;Input!$O$12),($B488&lt;=Input!$O$14)),Input!$O$13,0))+(IF(AND(($B488&gt;=Input!$C$7),($B488&lt;=Input!$O$16)),Input!$O$15,0))+(IF(AND(($B488&gt;Input!$O$16),($B488&lt;=Input!$O$18)),Input!$O$17,0))</f>
        <v>0</v>
      </c>
    </row>
    <row r="489" customFormat="false" ht="12.05" hidden="false" customHeight="false" outlineLevel="0" collapsed="false">
      <c r="A489" s="67" t="n">
        <v>485</v>
      </c>
      <c r="B489" s="68" t="n">
        <f aca="false">EOMONTH(Input!$C$7,A489)</f>
        <v>57679</v>
      </c>
      <c r="C489" s="68"/>
      <c r="D489" s="69" t="n">
        <f aca="false">(IF(AND(($B489&gt;=Input!$C$7),($B489&lt;=Input!$O$8)),Input!$O$7,0))+(IF(AND(($B489&gt;Input!$O$8),($B489&lt;=Input!$O$10)),Input!$O$9,0))+(IF(AND(($B489&gt;=Input!$C$7),($B489&lt;=Input!$O$12)),Input!$O$11,0))+(IF(AND(($B489&gt;Input!$O$12),($B489&lt;=Input!$O$14)),Input!$O$13,0))+(IF(AND(($B489&gt;=Input!$C$7),($B489&lt;=Input!$O$16)),Input!$O$15,0))+(IF(AND(($B489&gt;Input!$O$16),($B489&lt;=Input!$O$18)),Input!$O$17,0))</f>
        <v>0</v>
      </c>
    </row>
    <row r="490" customFormat="false" ht="12.05" hidden="false" customHeight="false" outlineLevel="0" collapsed="false">
      <c r="A490" s="67" t="n">
        <v>486</v>
      </c>
      <c r="B490" s="68" t="n">
        <f aca="false">EOMONTH(Input!$C$7,A490)</f>
        <v>57710</v>
      </c>
      <c r="C490" s="68"/>
      <c r="D490" s="69" t="n">
        <f aca="false">(IF(AND(($B490&gt;=Input!$C$7),($B490&lt;=Input!$O$8)),Input!$O$7,0))+(IF(AND(($B490&gt;Input!$O$8),($B490&lt;=Input!$O$10)),Input!$O$9,0))+(IF(AND(($B490&gt;=Input!$C$7),($B490&lt;=Input!$O$12)),Input!$O$11,0))+(IF(AND(($B490&gt;Input!$O$12),($B490&lt;=Input!$O$14)),Input!$O$13,0))+(IF(AND(($B490&gt;=Input!$C$7),($B490&lt;=Input!$O$16)),Input!$O$15,0))+(IF(AND(($B490&gt;Input!$O$16),($B490&lt;=Input!$O$18)),Input!$O$17,0))</f>
        <v>0</v>
      </c>
    </row>
    <row r="491" customFormat="false" ht="12.05" hidden="false" customHeight="false" outlineLevel="0" collapsed="false">
      <c r="A491" s="67" t="n">
        <v>487</v>
      </c>
      <c r="B491" s="68" t="n">
        <f aca="false">EOMONTH(Input!$C$7,A491)</f>
        <v>57741</v>
      </c>
      <c r="C491" s="68"/>
      <c r="D491" s="69" t="n">
        <f aca="false">(IF(AND(($B491&gt;=Input!$C$7),($B491&lt;=Input!$O$8)),Input!$O$7,0))+(IF(AND(($B491&gt;Input!$O$8),($B491&lt;=Input!$O$10)),Input!$O$9,0))+(IF(AND(($B491&gt;=Input!$C$7),($B491&lt;=Input!$O$12)),Input!$O$11,0))+(IF(AND(($B491&gt;Input!$O$12),($B491&lt;=Input!$O$14)),Input!$O$13,0))+(IF(AND(($B491&gt;=Input!$C$7),($B491&lt;=Input!$O$16)),Input!$O$15,0))+(IF(AND(($B491&gt;Input!$O$16),($B491&lt;=Input!$O$18)),Input!$O$17,0))</f>
        <v>0</v>
      </c>
    </row>
    <row r="492" customFormat="false" ht="12.05" hidden="false" customHeight="false" outlineLevel="0" collapsed="false">
      <c r="A492" s="67" t="n">
        <v>488</v>
      </c>
      <c r="B492" s="68" t="n">
        <f aca="false">EOMONTH(Input!$C$7,A492)</f>
        <v>57769</v>
      </c>
      <c r="C492" s="68"/>
      <c r="D492" s="69" t="n">
        <f aca="false">(IF(AND(($B492&gt;=Input!$C$7),($B492&lt;=Input!$O$8)),Input!$O$7,0))+(IF(AND(($B492&gt;Input!$O$8),($B492&lt;=Input!$O$10)),Input!$O$9,0))+(IF(AND(($B492&gt;=Input!$C$7),($B492&lt;=Input!$O$12)),Input!$O$11,0))+(IF(AND(($B492&gt;Input!$O$12),($B492&lt;=Input!$O$14)),Input!$O$13,0))+(IF(AND(($B492&gt;=Input!$C$7),($B492&lt;=Input!$O$16)),Input!$O$15,0))+(IF(AND(($B492&gt;Input!$O$16),($B492&lt;=Input!$O$18)),Input!$O$17,0))</f>
        <v>0</v>
      </c>
    </row>
    <row r="493" customFormat="false" ht="12.05" hidden="false" customHeight="false" outlineLevel="0" collapsed="false">
      <c r="A493" s="67" t="n">
        <v>489</v>
      </c>
      <c r="B493" s="68" t="n">
        <f aca="false">EOMONTH(Input!$C$7,A493)</f>
        <v>57800</v>
      </c>
      <c r="C493" s="68"/>
      <c r="D493" s="69" t="n">
        <f aca="false">(IF(AND(($B493&gt;=Input!$C$7),($B493&lt;=Input!$O$8)),Input!$O$7,0))+(IF(AND(($B493&gt;Input!$O$8),($B493&lt;=Input!$O$10)),Input!$O$9,0))+(IF(AND(($B493&gt;=Input!$C$7),($B493&lt;=Input!$O$12)),Input!$O$11,0))+(IF(AND(($B493&gt;Input!$O$12),($B493&lt;=Input!$O$14)),Input!$O$13,0))+(IF(AND(($B493&gt;=Input!$C$7),($B493&lt;=Input!$O$16)),Input!$O$15,0))+(IF(AND(($B493&gt;Input!$O$16),($B493&lt;=Input!$O$18)),Input!$O$17,0))</f>
        <v>0</v>
      </c>
    </row>
    <row r="494" customFormat="false" ht="12.05" hidden="false" customHeight="false" outlineLevel="0" collapsed="false">
      <c r="A494" s="67" t="n">
        <v>490</v>
      </c>
      <c r="B494" s="68" t="n">
        <f aca="false">EOMONTH(Input!$C$7,A494)</f>
        <v>57830</v>
      </c>
      <c r="C494" s="68"/>
      <c r="D494" s="69" t="n">
        <f aca="false">(IF(AND(($B494&gt;=Input!$C$7),($B494&lt;=Input!$O$8)),Input!$O$7,0))+(IF(AND(($B494&gt;Input!$O$8),($B494&lt;=Input!$O$10)),Input!$O$9,0))+(IF(AND(($B494&gt;=Input!$C$7),($B494&lt;=Input!$O$12)),Input!$O$11,0))+(IF(AND(($B494&gt;Input!$O$12),($B494&lt;=Input!$O$14)),Input!$O$13,0))+(IF(AND(($B494&gt;=Input!$C$7),($B494&lt;=Input!$O$16)),Input!$O$15,0))+(IF(AND(($B494&gt;Input!$O$16),($B494&lt;=Input!$O$18)),Input!$O$17,0))</f>
        <v>0</v>
      </c>
    </row>
    <row r="495" customFormat="false" ht="12.05" hidden="false" customHeight="false" outlineLevel="0" collapsed="false">
      <c r="A495" s="67" t="n">
        <v>491</v>
      </c>
      <c r="B495" s="68" t="n">
        <f aca="false">EOMONTH(Input!$C$7,A495)</f>
        <v>57861</v>
      </c>
      <c r="C495" s="68"/>
      <c r="D495" s="69" t="n">
        <f aca="false">(IF(AND(($B495&gt;=Input!$C$7),($B495&lt;=Input!$O$8)),Input!$O$7,0))+(IF(AND(($B495&gt;Input!$O$8),($B495&lt;=Input!$O$10)),Input!$O$9,0))+(IF(AND(($B495&gt;=Input!$C$7),($B495&lt;=Input!$O$12)),Input!$O$11,0))+(IF(AND(($B495&gt;Input!$O$12),($B495&lt;=Input!$O$14)),Input!$O$13,0))+(IF(AND(($B495&gt;=Input!$C$7),($B495&lt;=Input!$O$16)),Input!$O$15,0))+(IF(AND(($B495&gt;Input!$O$16),($B495&lt;=Input!$O$18)),Input!$O$17,0))</f>
        <v>0</v>
      </c>
    </row>
    <row r="496" customFormat="false" ht="12.05" hidden="false" customHeight="false" outlineLevel="0" collapsed="false">
      <c r="A496" s="67" t="n">
        <v>492</v>
      </c>
      <c r="B496" s="68" t="n">
        <f aca="false">EOMONTH(Input!$C$7,A496)</f>
        <v>57891</v>
      </c>
      <c r="C496" s="68"/>
      <c r="D496" s="69" t="n">
        <f aca="false">(IF(AND(($B496&gt;=Input!$C$7),($B496&lt;=Input!$O$8)),Input!$O$7,0))+(IF(AND(($B496&gt;Input!$O$8),($B496&lt;=Input!$O$10)),Input!$O$9,0))+(IF(AND(($B496&gt;=Input!$C$7),($B496&lt;=Input!$O$12)),Input!$O$11,0))+(IF(AND(($B496&gt;Input!$O$12),($B496&lt;=Input!$O$14)),Input!$O$13,0))+(IF(AND(($B496&gt;=Input!$C$7),($B496&lt;=Input!$O$16)),Input!$O$15,0))+(IF(AND(($B496&gt;Input!$O$16),($B496&lt;=Input!$O$18)),Input!$O$17,0))</f>
        <v>0</v>
      </c>
    </row>
    <row r="497" customFormat="false" ht="12.05" hidden="false" customHeight="false" outlineLevel="0" collapsed="false">
      <c r="A497" s="67" t="n">
        <v>493</v>
      </c>
      <c r="B497" s="68" t="n">
        <f aca="false">EOMONTH(Input!$C$7,A497)</f>
        <v>57922</v>
      </c>
      <c r="C497" s="68"/>
      <c r="D497" s="69" t="n">
        <f aca="false">(IF(AND(($B497&gt;=Input!$C$7),($B497&lt;=Input!$O$8)),Input!$O$7,0))+(IF(AND(($B497&gt;Input!$O$8),($B497&lt;=Input!$O$10)),Input!$O$9,0))+(IF(AND(($B497&gt;=Input!$C$7),($B497&lt;=Input!$O$12)),Input!$O$11,0))+(IF(AND(($B497&gt;Input!$O$12),($B497&lt;=Input!$O$14)),Input!$O$13,0))+(IF(AND(($B497&gt;=Input!$C$7),($B497&lt;=Input!$O$16)),Input!$O$15,0))+(IF(AND(($B497&gt;Input!$O$16),($B497&lt;=Input!$O$18)),Input!$O$17,0))</f>
        <v>0</v>
      </c>
    </row>
    <row r="498" customFormat="false" ht="12.05" hidden="false" customHeight="false" outlineLevel="0" collapsed="false">
      <c r="A498" s="67" t="n">
        <v>494</v>
      </c>
      <c r="B498" s="68" t="n">
        <f aca="false">EOMONTH(Input!$C$7,A498)</f>
        <v>57953</v>
      </c>
      <c r="C498" s="68"/>
      <c r="D498" s="69" t="n">
        <f aca="false">(IF(AND(($B498&gt;=Input!$C$7),($B498&lt;=Input!$O$8)),Input!$O$7,0))+(IF(AND(($B498&gt;Input!$O$8),($B498&lt;=Input!$O$10)),Input!$O$9,0))+(IF(AND(($B498&gt;=Input!$C$7),($B498&lt;=Input!$O$12)),Input!$O$11,0))+(IF(AND(($B498&gt;Input!$O$12),($B498&lt;=Input!$O$14)),Input!$O$13,0))+(IF(AND(($B498&gt;=Input!$C$7),($B498&lt;=Input!$O$16)),Input!$O$15,0))+(IF(AND(($B498&gt;Input!$O$16),($B498&lt;=Input!$O$18)),Input!$O$17,0))</f>
        <v>0</v>
      </c>
    </row>
    <row r="499" customFormat="false" ht="12.05" hidden="false" customHeight="false" outlineLevel="0" collapsed="false">
      <c r="A499" s="67" t="n">
        <v>495</v>
      </c>
      <c r="B499" s="68" t="n">
        <f aca="false">EOMONTH(Input!$C$7,A499)</f>
        <v>57983</v>
      </c>
      <c r="C499" s="68"/>
      <c r="D499" s="69" t="n">
        <f aca="false">(IF(AND(($B499&gt;=Input!$C$7),($B499&lt;=Input!$O$8)),Input!$O$7,0))+(IF(AND(($B499&gt;Input!$O$8),($B499&lt;=Input!$O$10)),Input!$O$9,0))+(IF(AND(($B499&gt;=Input!$C$7),($B499&lt;=Input!$O$12)),Input!$O$11,0))+(IF(AND(($B499&gt;Input!$O$12),($B499&lt;=Input!$O$14)),Input!$O$13,0))+(IF(AND(($B499&gt;=Input!$C$7),($B499&lt;=Input!$O$16)),Input!$O$15,0))+(IF(AND(($B499&gt;Input!$O$16),($B499&lt;=Input!$O$18)),Input!$O$17,0))</f>
        <v>0</v>
      </c>
    </row>
    <row r="500" customFormat="false" ht="12.05" hidden="false" customHeight="false" outlineLevel="0" collapsed="false">
      <c r="A500" s="67" t="n">
        <v>496</v>
      </c>
      <c r="B500" s="68" t="n">
        <f aca="false">EOMONTH(Input!$C$7,A500)</f>
        <v>58014</v>
      </c>
      <c r="C500" s="68"/>
      <c r="D500" s="69" t="n">
        <f aca="false">(IF(AND(($B500&gt;=Input!$C$7),($B500&lt;=Input!$O$8)),Input!$O$7,0))+(IF(AND(($B500&gt;Input!$O$8),($B500&lt;=Input!$O$10)),Input!$O$9,0))+(IF(AND(($B500&gt;=Input!$C$7),($B500&lt;=Input!$O$12)),Input!$O$11,0))+(IF(AND(($B500&gt;Input!$O$12),($B500&lt;=Input!$O$14)),Input!$O$13,0))+(IF(AND(($B500&gt;=Input!$C$7),($B500&lt;=Input!$O$16)),Input!$O$15,0))+(IF(AND(($B500&gt;Input!$O$16),($B500&lt;=Input!$O$18)),Input!$O$17,0))</f>
        <v>0</v>
      </c>
    </row>
    <row r="501" customFormat="false" ht="12.05" hidden="false" customHeight="false" outlineLevel="0" collapsed="false">
      <c r="A501" s="67" t="n">
        <v>497</v>
      </c>
      <c r="B501" s="68" t="n">
        <f aca="false">EOMONTH(Input!$C$7,A501)</f>
        <v>58044</v>
      </c>
      <c r="C501" s="68"/>
      <c r="D501" s="69" t="n">
        <f aca="false">(IF(AND(($B501&gt;=Input!$C$7),($B501&lt;=Input!$O$8)),Input!$O$7,0))+(IF(AND(($B501&gt;Input!$O$8),($B501&lt;=Input!$O$10)),Input!$O$9,0))+(IF(AND(($B501&gt;=Input!$C$7),($B501&lt;=Input!$O$12)),Input!$O$11,0))+(IF(AND(($B501&gt;Input!$O$12),($B501&lt;=Input!$O$14)),Input!$O$13,0))+(IF(AND(($B501&gt;=Input!$C$7),($B501&lt;=Input!$O$16)),Input!$O$15,0))+(IF(AND(($B501&gt;Input!$O$16),($B501&lt;=Input!$O$18)),Input!$O$17,0))</f>
        <v>0</v>
      </c>
    </row>
    <row r="502" customFormat="false" ht="12.05" hidden="false" customHeight="false" outlineLevel="0" collapsed="false">
      <c r="A502" s="67" t="n">
        <v>498</v>
      </c>
      <c r="B502" s="68" t="n">
        <f aca="false">EOMONTH(Input!$C$7,A502)</f>
        <v>58075</v>
      </c>
      <c r="C502" s="68"/>
      <c r="D502" s="69" t="n">
        <f aca="false">(IF(AND(($B502&gt;=Input!$C$7),($B502&lt;=Input!$O$8)),Input!$O$7,0))+(IF(AND(($B502&gt;Input!$O$8),($B502&lt;=Input!$O$10)),Input!$O$9,0))+(IF(AND(($B502&gt;=Input!$C$7),($B502&lt;=Input!$O$12)),Input!$O$11,0))+(IF(AND(($B502&gt;Input!$O$12),($B502&lt;=Input!$O$14)),Input!$O$13,0))+(IF(AND(($B502&gt;=Input!$C$7),($B502&lt;=Input!$O$16)),Input!$O$15,0))+(IF(AND(($B502&gt;Input!$O$16),($B502&lt;=Input!$O$18)),Input!$O$17,0))</f>
        <v>0</v>
      </c>
    </row>
    <row r="503" customFormat="false" ht="12.05" hidden="false" customHeight="false" outlineLevel="0" collapsed="false">
      <c r="A503" s="67" t="n">
        <v>499</v>
      </c>
      <c r="B503" s="68" t="n">
        <f aca="false">EOMONTH(Input!$C$7,A503)</f>
        <v>58106</v>
      </c>
      <c r="C503" s="68"/>
      <c r="D503" s="69" t="n">
        <f aca="false">(IF(AND(($B503&gt;=Input!$C$7),($B503&lt;=Input!$O$8)),Input!$O$7,0))+(IF(AND(($B503&gt;Input!$O$8),($B503&lt;=Input!$O$10)),Input!$O$9,0))+(IF(AND(($B503&gt;=Input!$C$7),($B503&lt;=Input!$O$12)),Input!$O$11,0))+(IF(AND(($B503&gt;Input!$O$12),($B503&lt;=Input!$O$14)),Input!$O$13,0))+(IF(AND(($B503&gt;=Input!$C$7),($B503&lt;=Input!$O$16)),Input!$O$15,0))+(IF(AND(($B503&gt;Input!$O$16),($B503&lt;=Input!$O$18)),Input!$O$17,0))</f>
        <v>0</v>
      </c>
    </row>
    <row r="504" customFormat="false" ht="12.05" hidden="false" customHeight="false" outlineLevel="0" collapsed="false">
      <c r="A504" s="67" t="n">
        <v>500</v>
      </c>
      <c r="B504" s="68" t="n">
        <f aca="false">EOMONTH(Input!$C$7,A504)</f>
        <v>58134</v>
      </c>
      <c r="C504" s="68"/>
      <c r="D504" s="69" t="n">
        <f aca="false">(IF(AND(($B504&gt;=Input!$C$7),($B504&lt;=Input!$O$8)),Input!$O$7,0))+(IF(AND(($B504&gt;Input!$O$8),($B504&lt;=Input!$O$10)),Input!$O$9,0))+(IF(AND(($B504&gt;=Input!$C$7),($B504&lt;=Input!$O$12)),Input!$O$11,0))+(IF(AND(($B504&gt;Input!$O$12),($B504&lt;=Input!$O$14)),Input!$O$13,0))+(IF(AND(($B504&gt;=Input!$C$7),($B504&lt;=Input!$O$16)),Input!$O$15,0))+(IF(AND(($B504&gt;Input!$O$16),($B504&lt;=Input!$O$18)),Input!$O$17,0))</f>
        <v>0</v>
      </c>
    </row>
    <row r="505" customFormat="false" ht="12.05" hidden="false" customHeight="false" outlineLevel="0" collapsed="false">
      <c r="A505" s="67" t="n">
        <v>501</v>
      </c>
      <c r="B505" s="68" t="n">
        <f aca="false">EOMONTH(Input!$C$7,A505)</f>
        <v>58165</v>
      </c>
      <c r="C505" s="68"/>
      <c r="D505" s="69" t="n">
        <f aca="false">(IF(AND(($B505&gt;=Input!$C$7),($B505&lt;=Input!$O$8)),Input!$O$7,0))+(IF(AND(($B505&gt;Input!$O$8),($B505&lt;=Input!$O$10)),Input!$O$9,0))+(IF(AND(($B505&gt;=Input!$C$7),($B505&lt;=Input!$O$12)),Input!$O$11,0))+(IF(AND(($B505&gt;Input!$O$12),($B505&lt;=Input!$O$14)),Input!$O$13,0))+(IF(AND(($B505&gt;=Input!$C$7),($B505&lt;=Input!$O$16)),Input!$O$15,0))+(IF(AND(($B505&gt;Input!$O$16),($B505&lt;=Input!$O$18)),Input!$O$17,0))</f>
        <v>0</v>
      </c>
    </row>
    <row r="506" customFormat="false" ht="12.05" hidden="false" customHeight="false" outlineLevel="0" collapsed="false">
      <c r="A506" s="67" t="n">
        <v>502</v>
      </c>
      <c r="B506" s="68" t="n">
        <f aca="false">EOMONTH(Input!$C$7,A506)</f>
        <v>58195</v>
      </c>
      <c r="C506" s="68"/>
      <c r="D506" s="69" t="n">
        <f aca="false">(IF(AND(($B506&gt;=Input!$C$7),($B506&lt;=Input!$O$8)),Input!$O$7,0))+(IF(AND(($B506&gt;Input!$O$8),($B506&lt;=Input!$O$10)),Input!$O$9,0))+(IF(AND(($B506&gt;=Input!$C$7),($B506&lt;=Input!$O$12)),Input!$O$11,0))+(IF(AND(($B506&gt;Input!$O$12),($B506&lt;=Input!$O$14)),Input!$O$13,0))+(IF(AND(($B506&gt;=Input!$C$7),($B506&lt;=Input!$O$16)),Input!$O$15,0))+(IF(AND(($B506&gt;Input!$O$16),($B506&lt;=Input!$O$18)),Input!$O$17,0))</f>
        <v>0</v>
      </c>
    </row>
    <row r="507" customFormat="false" ht="12.05" hidden="false" customHeight="false" outlineLevel="0" collapsed="false">
      <c r="A507" s="67" t="n">
        <v>503</v>
      </c>
      <c r="B507" s="68" t="n">
        <f aca="false">EOMONTH(Input!$C$7,A507)</f>
        <v>58226</v>
      </c>
      <c r="C507" s="68"/>
      <c r="D507" s="69" t="n">
        <f aca="false">(IF(AND(($B507&gt;=Input!$C$7),($B507&lt;=Input!$O$8)),Input!$O$7,0))+(IF(AND(($B507&gt;Input!$O$8),($B507&lt;=Input!$O$10)),Input!$O$9,0))+(IF(AND(($B507&gt;=Input!$C$7),($B507&lt;=Input!$O$12)),Input!$O$11,0))+(IF(AND(($B507&gt;Input!$O$12),($B507&lt;=Input!$O$14)),Input!$O$13,0))+(IF(AND(($B507&gt;=Input!$C$7),($B507&lt;=Input!$O$16)),Input!$O$15,0))+(IF(AND(($B507&gt;Input!$O$16),($B507&lt;=Input!$O$18)),Input!$O$17,0))</f>
        <v>0</v>
      </c>
    </row>
    <row r="508" customFormat="false" ht="12.05" hidden="false" customHeight="false" outlineLevel="0" collapsed="false">
      <c r="A508" s="67" t="n">
        <v>504</v>
      </c>
      <c r="B508" s="68" t="n">
        <f aca="false">EOMONTH(Input!$C$7,A508)</f>
        <v>58256</v>
      </c>
      <c r="C508" s="68"/>
      <c r="D508" s="69" t="n">
        <f aca="false">(IF(AND(($B508&gt;=Input!$C$7),($B508&lt;=Input!$O$8)),Input!$O$7,0))+(IF(AND(($B508&gt;Input!$O$8),($B508&lt;=Input!$O$10)),Input!$O$9,0))+(IF(AND(($B508&gt;=Input!$C$7),($B508&lt;=Input!$O$12)),Input!$O$11,0))+(IF(AND(($B508&gt;Input!$O$12),($B508&lt;=Input!$O$14)),Input!$O$13,0))+(IF(AND(($B508&gt;=Input!$C$7),($B508&lt;=Input!$O$16)),Input!$O$15,0))+(IF(AND(($B508&gt;Input!$O$16),($B508&lt;=Input!$O$18)),Input!$O$17,0))</f>
        <v>0</v>
      </c>
    </row>
    <row r="509" customFormat="false" ht="12.05" hidden="false" customHeight="false" outlineLevel="0" collapsed="false">
      <c r="A509" s="67" t="n">
        <v>505</v>
      </c>
      <c r="B509" s="68" t="n">
        <f aca="false">EOMONTH(Input!$C$7,A509)</f>
        <v>58287</v>
      </c>
      <c r="C509" s="68"/>
      <c r="D509" s="69" t="n">
        <f aca="false">(IF(AND(($B509&gt;=Input!$C$7),($B509&lt;=Input!$O$8)),Input!$O$7,0))+(IF(AND(($B509&gt;Input!$O$8),($B509&lt;=Input!$O$10)),Input!$O$9,0))+(IF(AND(($B509&gt;=Input!$C$7),($B509&lt;=Input!$O$12)),Input!$O$11,0))+(IF(AND(($B509&gt;Input!$O$12),($B509&lt;=Input!$O$14)),Input!$O$13,0))+(IF(AND(($B509&gt;=Input!$C$7),($B509&lt;=Input!$O$16)),Input!$O$15,0))+(IF(AND(($B509&gt;Input!$O$16),($B509&lt;=Input!$O$18)),Input!$O$17,0))</f>
        <v>0</v>
      </c>
    </row>
    <row r="510" customFormat="false" ht="12.05" hidden="false" customHeight="false" outlineLevel="0" collapsed="false">
      <c r="A510" s="67" t="n">
        <v>506</v>
      </c>
      <c r="B510" s="68" t="n">
        <f aca="false">EOMONTH(Input!$C$7,A510)</f>
        <v>58318</v>
      </c>
      <c r="C510" s="68"/>
      <c r="D510" s="69" t="n">
        <f aca="false">(IF(AND(($B510&gt;=Input!$C$7),($B510&lt;=Input!$O$8)),Input!$O$7,0))+(IF(AND(($B510&gt;Input!$O$8),($B510&lt;=Input!$O$10)),Input!$O$9,0))+(IF(AND(($B510&gt;=Input!$C$7),($B510&lt;=Input!$O$12)),Input!$O$11,0))+(IF(AND(($B510&gt;Input!$O$12),($B510&lt;=Input!$O$14)),Input!$O$13,0))+(IF(AND(($B510&gt;=Input!$C$7),($B510&lt;=Input!$O$16)),Input!$O$15,0))+(IF(AND(($B510&gt;Input!$O$16),($B510&lt;=Input!$O$18)),Input!$O$17,0))</f>
        <v>0</v>
      </c>
    </row>
    <row r="511" customFormat="false" ht="12.05" hidden="false" customHeight="false" outlineLevel="0" collapsed="false">
      <c r="A511" s="67" t="n">
        <v>507</v>
      </c>
      <c r="B511" s="68" t="n">
        <f aca="false">EOMONTH(Input!$C$7,A511)</f>
        <v>58348</v>
      </c>
      <c r="C511" s="68"/>
      <c r="D511" s="69" t="n">
        <f aca="false">(IF(AND(($B511&gt;=Input!$C$7),($B511&lt;=Input!$O$8)),Input!$O$7,0))+(IF(AND(($B511&gt;Input!$O$8),($B511&lt;=Input!$O$10)),Input!$O$9,0))+(IF(AND(($B511&gt;=Input!$C$7),($B511&lt;=Input!$O$12)),Input!$O$11,0))+(IF(AND(($B511&gt;Input!$O$12),($B511&lt;=Input!$O$14)),Input!$O$13,0))+(IF(AND(($B511&gt;=Input!$C$7),($B511&lt;=Input!$O$16)),Input!$O$15,0))+(IF(AND(($B511&gt;Input!$O$16),($B511&lt;=Input!$O$18)),Input!$O$17,0))</f>
        <v>0</v>
      </c>
    </row>
    <row r="512" customFormat="false" ht="12.05" hidden="false" customHeight="false" outlineLevel="0" collapsed="false">
      <c r="A512" s="67" t="n">
        <v>508</v>
      </c>
      <c r="B512" s="68" t="n">
        <f aca="false">EOMONTH(Input!$C$7,A512)</f>
        <v>58379</v>
      </c>
      <c r="C512" s="68"/>
      <c r="D512" s="69" t="n">
        <f aca="false">(IF(AND(($B512&gt;=Input!$C$7),($B512&lt;=Input!$O$8)),Input!$O$7,0))+(IF(AND(($B512&gt;Input!$O$8),($B512&lt;=Input!$O$10)),Input!$O$9,0))+(IF(AND(($B512&gt;=Input!$C$7),($B512&lt;=Input!$O$12)),Input!$O$11,0))+(IF(AND(($B512&gt;Input!$O$12),($B512&lt;=Input!$O$14)),Input!$O$13,0))+(IF(AND(($B512&gt;=Input!$C$7),($B512&lt;=Input!$O$16)),Input!$O$15,0))+(IF(AND(($B512&gt;Input!$O$16),($B512&lt;=Input!$O$18)),Input!$O$17,0))</f>
        <v>0</v>
      </c>
    </row>
    <row r="513" customFormat="false" ht="12.05" hidden="false" customHeight="false" outlineLevel="0" collapsed="false">
      <c r="A513" s="67" t="n">
        <v>509</v>
      </c>
      <c r="B513" s="68" t="n">
        <f aca="false">EOMONTH(Input!$C$7,A513)</f>
        <v>58409</v>
      </c>
      <c r="C513" s="68"/>
      <c r="D513" s="69" t="n">
        <f aca="false">(IF(AND(($B513&gt;=Input!$C$7),($B513&lt;=Input!$O$8)),Input!$O$7,0))+(IF(AND(($B513&gt;Input!$O$8),($B513&lt;=Input!$O$10)),Input!$O$9,0))+(IF(AND(($B513&gt;=Input!$C$7),($B513&lt;=Input!$O$12)),Input!$O$11,0))+(IF(AND(($B513&gt;Input!$O$12),($B513&lt;=Input!$O$14)),Input!$O$13,0))+(IF(AND(($B513&gt;=Input!$C$7),($B513&lt;=Input!$O$16)),Input!$O$15,0))+(IF(AND(($B513&gt;Input!$O$16),($B513&lt;=Input!$O$18)),Input!$O$17,0))</f>
        <v>0</v>
      </c>
    </row>
    <row r="514" customFormat="false" ht="12.05" hidden="false" customHeight="false" outlineLevel="0" collapsed="false">
      <c r="A514" s="67" t="n">
        <v>510</v>
      </c>
      <c r="B514" s="68" t="n">
        <f aca="false">EOMONTH(Input!$C$7,A514)</f>
        <v>58440</v>
      </c>
      <c r="C514" s="68"/>
      <c r="D514" s="69" t="n">
        <f aca="false">(IF(AND(($B514&gt;=Input!$C$7),($B514&lt;=Input!$O$8)),Input!$O$7,0))+(IF(AND(($B514&gt;Input!$O$8),($B514&lt;=Input!$O$10)),Input!$O$9,0))+(IF(AND(($B514&gt;=Input!$C$7),($B514&lt;=Input!$O$12)),Input!$O$11,0))+(IF(AND(($B514&gt;Input!$O$12),($B514&lt;=Input!$O$14)),Input!$O$13,0))+(IF(AND(($B514&gt;=Input!$C$7),($B514&lt;=Input!$O$16)),Input!$O$15,0))+(IF(AND(($B514&gt;Input!$O$16),($B514&lt;=Input!$O$18)),Input!$O$17,0))</f>
        <v>0</v>
      </c>
    </row>
    <row r="515" customFormat="false" ht="12.05" hidden="false" customHeight="false" outlineLevel="0" collapsed="false">
      <c r="A515" s="67" t="n">
        <v>511</v>
      </c>
      <c r="B515" s="68" t="n">
        <f aca="false">EOMONTH(Input!$C$7,A515)</f>
        <v>58471</v>
      </c>
      <c r="C515" s="68"/>
      <c r="D515" s="69" t="n">
        <f aca="false">(IF(AND(($B515&gt;=Input!$C$7),($B515&lt;=Input!$O$8)),Input!$O$7,0))+(IF(AND(($B515&gt;Input!$O$8),($B515&lt;=Input!$O$10)),Input!$O$9,0))+(IF(AND(($B515&gt;=Input!$C$7),($B515&lt;=Input!$O$12)),Input!$O$11,0))+(IF(AND(($B515&gt;Input!$O$12),($B515&lt;=Input!$O$14)),Input!$O$13,0))+(IF(AND(($B515&gt;=Input!$C$7),($B515&lt;=Input!$O$16)),Input!$O$15,0))+(IF(AND(($B515&gt;Input!$O$16),($B515&lt;=Input!$O$18)),Input!$O$17,0))</f>
        <v>0</v>
      </c>
    </row>
    <row r="516" customFormat="false" ht="12.05" hidden="false" customHeight="false" outlineLevel="0" collapsed="false">
      <c r="A516" s="67" t="n">
        <v>512</v>
      </c>
      <c r="B516" s="68" t="n">
        <f aca="false">EOMONTH(Input!$C$7,A516)</f>
        <v>58500</v>
      </c>
      <c r="C516" s="68"/>
      <c r="D516" s="69" t="n">
        <f aca="false">(IF(AND(($B516&gt;=Input!$C$7),($B516&lt;=Input!$O$8)),Input!$O$7,0))+(IF(AND(($B516&gt;Input!$O$8),($B516&lt;=Input!$O$10)),Input!$O$9,0))+(IF(AND(($B516&gt;=Input!$C$7),($B516&lt;=Input!$O$12)),Input!$O$11,0))+(IF(AND(($B516&gt;Input!$O$12),($B516&lt;=Input!$O$14)),Input!$O$13,0))+(IF(AND(($B516&gt;=Input!$C$7),($B516&lt;=Input!$O$16)),Input!$O$15,0))+(IF(AND(($B516&gt;Input!$O$16),($B516&lt;=Input!$O$18)),Input!$O$17,0))</f>
        <v>0</v>
      </c>
    </row>
    <row r="517" customFormat="false" ht="12.05" hidden="false" customHeight="false" outlineLevel="0" collapsed="false">
      <c r="A517" s="67" t="n">
        <v>513</v>
      </c>
      <c r="B517" s="68" t="n">
        <f aca="false">EOMONTH(Input!$C$7,A517)</f>
        <v>58531</v>
      </c>
      <c r="C517" s="68"/>
      <c r="D517" s="69" t="n">
        <f aca="false">(IF(AND(($B517&gt;=Input!$C$7),($B517&lt;=Input!$O$8)),Input!$O$7,0))+(IF(AND(($B517&gt;Input!$O$8),($B517&lt;=Input!$O$10)),Input!$O$9,0))+(IF(AND(($B517&gt;=Input!$C$7),($B517&lt;=Input!$O$12)),Input!$O$11,0))+(IF(AND(($B517&gt;Input!$O$12),($B517&lt;=Input!$O$14)),Input!$O$13,0))+(IF(AND(($B517&gt;=Input!$C$7),($B517&lt;=Input!$O$16)),Input!$O$15,0))+(IF(AND(($B517&gt;Input!$O$16),($B517&lt;=Input!$O$18)),Input!$O$17,0))</f>
        <v>0</v>
      </c>
    </row>
    <row r="518" customFormat="false" ht="12.05" hidden="false" customHeight="false" outlineLevel="0" collapsed="false">
      <c r="A518" s="67" t="n">
        <v>514</v>
      </c>
      <c r="B518" s="68" t="n">
        <f aca="false">EOMONTH(Input!$C$7,A518)</f>
        <v>58561</v>
      </c>
      <c r="C518" s="68"/>
      <c r="D518" s="69" t="n">
        <f aca="false">(IF(AND(($B518&gt;=Input!$C$7),($B518&lt;=Input!$O$8)),Input!$O$7,0))+(IF(AND(($B518&gt;Input!$O$8),($B518&lt;=Input!$O$10)),Input!$O$9,0))+(IF(AND(($B518&gt;=Input!$C$7),($B518&lt;=Input!$O$12)),Input!$O$11,0))+(IF(AND(($B518&gt;Input!$O$12),($B518&lt;=Input!$O$14)),Input!$O$13,0))+(IF(AND(($B518&gt;=Input!$C$7),($B518&lt;=Input!$O$16)),Input!$O$15,0))+(IF(AND(($B518&gt;Input!$O$16),($B518&lt;=Input!$O$18)),Input!$O$17,0))</f>
        <v>0</v>
      </c>
    </row>
    <row r="519" customFormat="false" ht="12.05" hidden="false" customHeight="false" outlineLevel="0" collapsed="false">
      <c r="A519" s="67" t="n">
        <v>515</v>
      </c>
      <c r="B519" s="68" t="n">
        <f aca="false">EOMONTH(Input!$C$7,A519)</f>
        <v>58592</v>
      </c>
      <c r="C519" s="68"/>
      <c r="D519" s="69" t="n">
        <f aca="false">(IF(AND(($B519&gt;=Input!$C$7),($B519&lt;=Input!$O$8)),Input!$O$7,0))+(IF(AND(($B519&gt;Input!$O$8),($B519&lt;=Input!$O$10)),Input!$O$9,0))+(IF(AND(($B519&gt;=Input!$C$7),($B519&lt;=Input!$O$12)),Input!$O$11,0))+(IF(AND(($B519&gt;Input!$O$12),($B519&lt;=Input!$O$14)),Input!$O$13,0))+(IF(AND(($B519&gt;=Input!$C$7),($B519&lt;=Input!$O$16)),Input!$O$15,0))+(IF(AND(($B519&gt;Input!$O$16),($B519&lt;=Input!$O$18)),Input!$O$17,0))</f>
        <v>0</v>
      </c>
    </row>
    <row r="520" customFormat="false" ht="12.05" hidden="false" customHeight="false" outlineLevel="0" collapsed="false">
      <c r="A520" s="67" t="n">
        <v>516</v>
      </c>
      <c r="B520" s="68" t="n">
        <f aca="false">EOMONTH(Input!$C$7,A520)</f>
        <v>58622</v>
      </c>
      <c r="C520" s="68"/>
      <c r="D520" s="69" t="n">
        <f aca="false">(IF(AND(($B520&gt;=Input!$C$7),($B520&lt;=Input!$O$8)),Input!$O$7,0))+(IF(AND(($B520&gt;Input!$O$8),($B520&lt;=Input!$O$10)),Input!$O$9,0))+(IF(AND(($B520&gt;=Input!$C$7),($B520&lt;=Input!$O$12)),Input!$O$11,0))+(IF(AND(($B520&gt;Input!$O$12),($B520&lt;=Input!$O$14)),Input!$O$13,0))+(IF(AND(($B520&gt;=Input!$C$7),($B520&lt;=Input!$O$16)),Input!$O$15,0))+(IF(AND(($B520&gt;Input!$O$16),($B520&lt;=Input!$O$18)),Input!$O$17,0))</f>
        <v>0</v>
      </c>
    </row>
    <row r="521" customFormat="false" ht="12.05" hidden="false" customHeight="false" outlineLevel="0" collapsed="false">
      <c r="A521" s="67" t="n">
        <v>517</v>
      </c>
      <c r="B521" s="68" t="n">
        <f aca="false">EOMONTH(Input!$C$7,A521)</f>
        <v>58653</v>
      </c>
      <c r="C521" s="68"/>
      <c r="D521" s="69" t="n">
        <f aca="false">(IF(AND(($B521&gt;=Input!$C$7),($B521&lt;=Input!$O$8)),Input!$O$7,0))+(IF(AND(($B521&gt;Input!$O$8),($B521&lt;=Input!$O$10)),Input!$O$9,0))+(IF(AND(($B521&gt;=Input!$C$7),($B521&lt;=Input!$O$12)),Input!$O$11,0))+(IF(AND(($B521&gt;Input!$O$12),($B521&lt;=Input!$O$14)),Input!$O$13,0))+(IF(AND(($B521&gt;=Input!$C$7),($B521&lt;=Input!$O$16)),Input!$O$15,0))+(IF(AND(($B521&gt;Input!$O$16),($B521&lt;=Input!$O$18)),Input!$O$17,0))</f>
        <v>0</v>
      </c>
    </row>
    <row r="522" customFormat="false" ht="12.05" hidden="false" customHeight="false" outlineLevel="0" collapsed="false">
      <c r="A522" s="67" t="n">
        <v>518</v>
      </c>
      <c r="B522" s="68" t="n">
        <f aca="false">EOMONTH(Input!$C$7,A522)</f>
        <v>58684</v>
      </c>
      <c r="C522" s="68"/>
      <c r="D522" s="69" t="n">
        <f aca="false">(IF(AND(($B522&gt;=Input!$C$7),($B522&lt;=Input!$O$8)),Input!$O$7,0))+(IF(AND(($B522&gt;Input!$O$8),($B522&lt;=Input!$O$10)),Input!$O$9,0))+(IF(AND(($B522&gt;=Input!$C$7),($B522&lt;=Input!$O$12)),Input!$O$11,0))+(IF(AND(($B522&gt;Input!$O$12),($B522&lt;=Input!$O$14)),Input!$O$13,0))+(IF(AND(($B522&gt;=Input!$C$7),($B522&lt;=Input!$O$16)),Input!$O$15,0))+(IF(AND(($B522&gt;Input!$O$16),($B522&lt;=Input!$O$18)),Input!$O$17,0))</f>
        <v>0</v>
      </c>
    </row>
    <row r="523" customFormat="false" ht="12.05" hidden="false" customHeight="false" outlineLevel="0" collapsed="false">
      <c r="A523" s="67" t="n">
        <v>519</v>
      </c>
      <c r="B523" s="68" t="n">
        <f aca="false">EOMONTH(Input!$C$7,A523)</f>
        <v>58714</v>
      </c>
      <c r="C523" s="68"/>
      <c r="D523" s="69" t="n">
        <f aca="false">(IF(AND(($B523&gt;=Input!$C$7),($B523&lt;=Input!$O$8)),Input!$O$7,0))+(IF(AND(($B523&gt;Input!$O$8),($B523&lt;=Input!$O$10)),Input!$O$9,0))+(IF(AND(($B523&gt;=Input!$C$7),($B523&lt;=Input!$O$12)),Input!$O$11,0))+(IF(AND(($B523&gt;Input!$O$12),($B523&lt;=Input!$O$14)),Input!$O$13,0))+(IF(AND(($B523&gt;=Input!$C$7),($B523&lt;=Input!$O$16)),Input!$O$15,0))+(IF(AND(($B523&gt;Input!$O$16),($B523&lt;=Input!$O$18)),Input!$O$17,0))</f>
        <v>0</v>
      </c>
    </row>
    <row r="524" customFormat="false" ht="12.05" hidden="false" customHeight="false" outlineLevel="0" collapsed="false">
      <c r="A524" s="67" t="n">
        <v>520</v>
      </c>
      <c r="B524" s="68" t="n">
        <f aca="false">EOMONTH(Input!$C$7,A524)</f>
        <v>58745</v>
      </c>
      <c r="C524" s="68"/>
      <c r="D524" s="69" t="n">
        <f aca="false">(IF(AND(($B524&gt;=Input!$C$7),($B524&lt;=Input!$O$8)),Input!$O$7,0))+(IF(AND(($B524&gt;Input!$O$8),($B524&lt;=Input!$O$10)),Input!$O$9,0))+(IF(AND(($B524&gt;=Input!$C$7),($B524&lt;=Input!$O$12)),Input!$O$11,0))+(IF(AND(($B524&gt;Input!$O$12),($B524&lt;=Input!$O$14)),Input!$O$13,0))+(IF(AND(($B524&gt;=Input!$C$7),($B524&lt;=Input!$O$16)),Input!$O$15,0))+(IF(AND(($B524&gt;Input!$O$16),($B524&lt;=Input!$O$18)),Input!$O$17,0))</f>
        <v>0</v>
      </c>
    </row>
    <row r="525" customFormat="false" ht="12.05" hidden="false" customHeight="false" outlineLevel="0" collapsed="false">
      <c r="A525" s="67" t="n">
        <v>521</v>
      </c>
      <c r="B525" s="68" t="n">
        <f aca="false">EOMONTH(Input!$C$7,A525)</f>
        <v>58775</v>
      </c>
      <c r="C525" s="68"/>
      <c r="D525" s="69" t="n">
        <f aca="false">(IF(AND(($B525&gt;=Input!$C$7),($B525&lt;=Input!$O$8)),Input!$O$7,0))+(IF(AND(($B525&gt;Input!$O$8),($B525&lt;=Input!$O$10)),Input!$O$9,0))+(IF(AND(($B525&gt;=Input!$C$7),($B525&lt;=Input!$O$12)),Input!$O$11,0))+(IF(AND(($B525&gt;Input!$O$12),($B525&lt;=Input!$O$14)),Input!$O$13,0))+(IF(AND(($B525&gt;=Input!$C$7),($B525&lt;=Input!$O$16)),Input!$O$15,0))+(IF(AND(($B525&gt;Input!$O$16),($B525&lt;=Input!$O$18)),Input!$O$17,0))</f>
        <v>0</v>
      </c>
    </row>
    <row r="526" customFormat="false" ht="12.05" hidden="false" customHeight="false" outlineLevel="0" collapsed="false">
      <c r="A526" s="67" t="n">
        <v>522</v>
      </c>
      <c r="B526" s="68" t="n">
        <f aca="false">EOMONTH(Input!$C$7,A526)</f>
        <v>58806</v>
      </c>
      <c r="C526" s="68"/>
      <c r="D526" s="69" t="n">
        <f aca="false">(IF(AND(($B526&gt;=Input!$C$7),($B526&lt;=Input!$O$8)),Input!$O$7,0))+(IF(AND(($B526&gt;Input!$O$8),($B526&lt;=Input!$O$10)),Input!$O$9,0))+(IF(AND(($B526&gt;=Input!$C$7),($B526&lt;=Input!$O$12)),Input!$O$11,0))+(IF(AND(($B526&gt;Input!$O$12),($B526&lt;=Input!$O$14)),Input!$O$13,0))+(IF(AND(($B526&gt;=Input!$C$7),($B526&lt;=Input!$O$16)),Input!$O$15,0))+(IF(AND(($B526&gt;Input!$O$16),($B526&lt;=Input!$O$18)),Input!$O$17,0))</f>
        <v>0</v>
      </c>
    </row>
    <row r="527" customFormat="false" ht="12.05" hidden="false" customHeight="false" outlineLevel="0" collapsed="false">
      <c r="A527" s="67" t="n">
        <v>523</v>
      </c>
      <c r="B527" s="68" t="n">
        <f aca="false">EOMONTH(Input!$C$7,A527)</f>
        <v>58837</v>
      </c>
      <c r="C527" s="68"/>
      <c r="D527" s="69" t="n">
        <f aca="false">(IF(AND(($B527&gt;=Input!$C$7),($B527&lt;=Input!$O$8)),Input!$O$7,0))+(IF(AND(($B527&gt;Input!$O$8),($B527&lt;=Input!$O$10)),Input!$O$9,0))+(IF(AND(($B527&gt;=Input!$C$7),($B527&lt;=Input!$O$12)),Input!$O$11,0))+(IF(AND(($B527&gt;Input!$O$12),($B527&lt;=Input!$O$14)),Input!$O$13,0))+(IF(AND(($B527&gt;=Input!$C$7),($B527&lt;=Input!$O$16)),Input!$O$15,0))+(IF(AND(($B527&gt;Input!$O$16),($B527&lt;=Input!$O$18)),Input!$O$17,0))</f>
        <v>0</v>
      </c>
    </row>
    <row r="528" customFormat="false" ht="12.05" hidden="false" customHeight="false" outlineLevel="0" collapsed="false">
      <c r="A528" s="67" t="n">
        <v>524</v>
      </c>
      <c r="B528" s="68" t="n">
        <f aca="false">EOMONTH(Input!$C$7,A528)</f>
        <v>58865</v>
      </c>
      <c r="C528" s="68"/>
      <c r="D528" s="69" t="n">
        <f aca="false">(IF(AND(($B528&gt;=Input!$C$7),($B528&lt;=Input!$O$8)),Input!$O$7,0))+(IF(AND(($B528&gt;Input!$O$8),($B528&lt;=Input!$O$10)),Input!$O$9,0))+(IF(AND(($B528&gt;=Input!$C$7),($B528&lt;=Input!$O$12)),Input!$O$11,0))+(IF(AND(($B528&gt;Input!$O$12),($B528&lt;=Input!$O$14)),Input!$O$13,0))+(IF(AND(($B528&gt;=Input!$C$7),($B528&lt;=Input!$O$16)),Input!$O$15,0))+(IF(AND(($B528&gt;Input!$O$16),($B528&lt;=Input!$O$18)),Input!$O$17,0))</f>
        <v>0</v>
      </c>
    </row>
    <row r="529" customFormat="false" ht="12.05" hidden="false" customHeight="false" outlineLevel="0" collapsed="false">
      <c r="A529" s="67" t="n">
        <v>525</v>
      </c>
      <c r="B529" s="68" t="n">
        <f aca="false">EOMONTH(Input!$C$7,A529)</f>
        <v>58896</v>
      </c>
      <c r="C529" s="68"/>
      <c r="D529" s="69" t="n">
        <f aca="false">(IF(AND(($B529&gt;=Input!$C$7),($B529&lt;=Input!$O$8)),Input!$O$7,0))+(IF(AND(($B529&gt;Input!$O$8),($B529&lt;=Input!$O$10)),Input!$O$9,0))+(IF(AND(($B529&gt;=Input!$C$7),($B529&lt;=Input!$O$12)),Input!$O$11,0))+(IF(AND(($B529&gt;Input!$O$12),($B529&lt;=Input!$O$14)),Input!$O$13,0))+(IF(AND(($B529&gt;=Input!$C$7),($B529&lt;=Input!$O$16)),Input!$O$15,0))+(IF(AND(($B529&gt;Input!$O$16),($B529&lt;=Input!$O$18)),Input!$O$17,0))</f>
        <v>0</v>
      </c>
    </row>
    <row r="530" customFormat="false" ht="12.05" hidden="false" customHeight="false" outlineLevel="0" collapsed="false">
      <c r="A530" s="67" t="n">
        <v>526</v>
      </c>
      <c r="B530" s="68" t="n">
        <f aca="false">EOMONTH(Input!$C$7,A530)</f>
        <v>58926</v>
      </c>
      <c r="C530" s="68"/>
      <c r="D530" s="69" t="n">
        <f aca="false">(IF(AND(($B530&gt;=Input!$C$7),($B530&lt;=Input!$O$8)),Input!$O$7,0))+(IF(AND(($B530&gt;Input!$O$8),($B530&lt;=Input!$O$10)),Input!$O$9,0))+(IF(AND(($B530&gt;=Input!$C$7),($B530&lt;=Input!$O$12)),Input!$O$11,0))+(IF(AND(($B530&gt;Input!$O$12),($B530&lt;=Input!$O$14)),Input!$O$13,0))+(IF(AND(($B530&gt;=Input!$C$7),($B530&lt;=Input!$O$16)),Input!$O$15,0))+(IF(AND(($B530&gt;Input!$O$16),($B530&lt;=Input!$O$18)),Input!$O$17,0))</f>
        <v>0</v>
      </c>
    </row>
    <row r="531" customFormat="false" ht="12.05" hidden="false" customHeight="false" outlineLevel="0" collapsed="false">
      <c r="A531" s="67" t="n">
        <v>527</v>
      </c>
      <c r="B531" s="68" t="n">
        <f aca="false">EOMONTH(Input!$C$7,A531)</f>
        <v>58957</v>
      </c>
      <c r="C531" s="68"/>
      <c r="D531" s="69" t="n">
        <f aca="false">(IF(AND(($B531&gt;=Input!$C$7),($B531&lt;=Input!$O$8)),Input!$O$7,0))+(IF(AND(($B531&gt;Input!$O$8),($B531&lt;=Input!$O$10)),Input!$O$9,0))+(IF(AND(($B531&gt;=Input!$C$7),($B531&lt;=Input!$O$12)),Input!$O$11,0))+(IF(AND(($B531&gt;Input!$O$12),($B531&lt;=Input!$O$14)),Input!$O$13,0))+(IF(AND(($B531&gt;=Input!$C$7),($B531&lt;=Input!$O$16)),Input!$O$15,0))+(IF(AND(($B531&gt;Input!$O$16),($B531&lt;=Input!$O$18)),Input!$O$17,0))</f>
        <v>0</v>
      </c>
    </row>
    <row r="532" customFormat="false" ht="12.05" hidden="false" customHeight="false" outlineLevel="0" collapsed="false">
      <c r="A532" s="67" t="n">
        <v>528</v>
      </c>
      <c r="B532" s="68" t="n">
        <f aca="false">EOMONTH(Input!$C$7,A532)</f>
        <v>58987</v>
      </c>
      <c r="C532" s="68"/>
      <c r="D532" s="69" t="n">
        <f aca="false">(IF(AND(($B532&gt;=Input!$C$7),($B532&lt;=Input!$O$8)),Input!$O$7,0))+(IF(AND(($B532&gt;Input!$O$8),($B532&lt;=Input!$O$10)),Input!$O$9,0))+(IF(AND(($B532&gt;=Input!$C$7),($B532&lt;=Input!$O$12)),Input!$O$11,0))+(IF(AND(($B532&gt;Input!$O$12),($B532&lt;=Input!$O$14)),Input!$O$13,0))+(IF(AND(($B532&gt;=Input!$C$7),($B532&lt;=Input!$O$16)),Input!$O$15,0))+(IF(AND(($B532&gt;Input!$O$16),($B532&lt;=Input!$O$18)),Input!$O$17,0))</f>
        <v>0</v>
      </c>
    </row>
    <row r="533" customFormat="false" ht="12.05" hidden="false" customHeight="false" outlineLevel="0" collapsed="false">
      <c r="A533" s="67" t="n">
        <v>529</v>
      </c>
      <c r="B533" s="68" t="n">
        <f aca="false">EOMONTH(Input!$C$7,A533)</f>
        <v>59018</v>
      </c>
      <c r="C533" s="68"/>
      <c r="D533" s="69" t="n">
        <f aca="false">(IF(AND(($B533&gt;=Input!$C$7),($B533&lt;=Input!$O$8)),Input!$O$7,0))+(IF(AND(($B533&gt;Input!$O$8),($B533&lt;=Input!$O$10)),Input!$O$9,0))+(IF(AND(($B533&gt;=Input!$C$7),($B533&lt;=Input!$O$12)),Input!$O$11,0))+(IF(AND(($B533&gt;Input!$O$12),($B533&lt;=Input!$O$14)),Input!$O$13,0))+(IF(AND(($B533&gt;=Input!$C$7),($B533&lt;=Input!$O$16)),Input!$O$15,0))+(IF(AND(($B533&gt;Input!$O$16),($B533&lt;=Input!$O$18)),Input!$O$17,0))</f>
        <v>0</v>
      </c>
    </row>
    <row r="534" customFormat="false" ht="12.05" hidden="false" customHeight="false" outlineLevel="0" collapsed="false">
      <c r="A534" s="67" t="n">
        <v>530</v>
      </c>
      <c r="B534" s="68" t="n">
        <f aca="false">EOMONTH(Input!$C$7,A534)</f>
        <v>59049</v>
      </c>
      <c r="C534" s="68"/>
      <c r="D534" s="69" t="n">
        <f aca="false">(IF(AND(($B534&gt;=Input!$C$7),($B534&lt;=Input!$O$8)),Input!$O$7,0))+(IF(AND(($B534&gt;Input!$O$8),($B534&lt;=Input!$O$10)),Input!$O$9,0))+(IF(AND(($B534&gt;=Input!$C$7),($B534&lt;=Input!$O$12)),Input!$O$11,0))+(IF(AND(($B534&gt;Input!$O$12),($B534&lt;=Input!$O$14)),Input!$O$13,0))+(IF(AND(($B534&gt;=Input!$C$7),($B534&lt;=Input!$O$16)),Input!$O$15,0))+(IF(AND(($B534&gt;Input!$O$16),($B534&lt;=Input!$O$18)),Input!$O$17,0))</f>
        <v>0</v>
      </c>
    </row>
    <row r="535" customFormat="false" ht="12.05" hidden="false" customHeight="false" outlineLevel="0" collapsed="false">
      <c r="A535" s="67" t="n">
        <v>531</v>
      </c>
      <c r="B535" s="68" t="n">
        <f aca="false">EOMONTH(Input!$C$7,A535)</f>
        <v>59079</v>
      </c>
      <c r="C535" s="68"/>
      <c r="D535" s="69" t="n">
        <f aca="false">(IF(AND(($B535&gt;=Input!$C$7),($B535&lt;=Input!$O$8)),Input!$O$7,0))+(IF(AND(($B535&gt;Input!$O$8),($B535&lt;=Input!$O$10)),Input!$O$9,0))+(IF(AND(($B535&gt;=Input!$C$7),($B535&lt;=Input!$O$12)),Input!$O$11,0))+(IF(AND(($B535&gt;Input!$O$12),($B535&lt;=Input!$O$14)),Input!$O$13,0))+(IF(AND(($B535&gt;=Input!$C$7),($B535&lt;=Input!$O$16)),Input!$O$15,0))+(IF(AND(($B535&gt;Input!$O$16),($B535&lt;=Input!$O$18)),Input!$O$17,0))</f>
        <v>0</v>
      </c>
    </row>
    <row r="536" customFormat="false" ht="12.05" hidden="false" customHeight="false" outlineLevel="0" collapsed="false">
      <c r="A536" s="67" t="n">
        <v>532</v>
      </c>
      <c r="B536" s="68" t="n">
        <f aca="false">EOMONTH(Input!$C$7,A536)</f>
        <v>59110</v>
      </c>
      <c r="C536" s="68"/>
      <c r="D536" s="69" t="n">
        <f aca="false">(IF(AND(($B536&gt;=Input!$C$7),($B536&lt;=Input!$O$8)),Input!$O$7,0))+(IF(AND(($B536&gt;Input!$O$8),($B536&lt;=Input!$O$10)),Input!$O$9,0))+(IF(AND(($B536&gt;=Input!$C$7),($B536&lt;=Input!$O$12)),Input!$O$11,0))+(IF(AND(($B536&gt;Input!$O$12),($B536&lt;=Input!$O$14)),Input!$O$13,0))+(IF(AND(($B536&gt;=Input!$C$7),($B536&lt;=Input!$O$16)),Input!$O$15,0))+(IF(AND(($B536&gt;Input!$O$16),($B536&lt;=Input!$O$18)),Input!$O$17,0))</f>
        <v>0</v>
      </c>
    </row>
    <row r="537" customFormat="false" ht="12.05" hidden="false" customHeight="false" outlineLevel="0" collapsed="false">
      <c r="A537" s="67" t="n">
        <v>533</v>
      </c>
      <c r="B537" s="68" t="n">
        <f aca="false">EOMONTH(Input!$C$7,A537)</f>
        <v>59140</v>
      </c>
      <c r="C537" s="68"/>
      <c r="D537" s="69" t="n">
        <f aca="false">(IF(AND(($B537&gt;=Input!$C$7),($B537&lt;=Input!$O$8)),Input!$O$7,0))+(IF(AND(($B537&gt;Input!$O$8),($B537&lt;=Input!$O$10)),Input!$O$9,0))+(IF(AND(($B537&gt;=Input!$C$7),($B537&lt;=Input!$O$12)),Input!$O$11,0))+(IF(AND(($B537&gt;Input!$O$12),($B537&lt;=Input!$O$14)),Input!$O$13,0))+(IF(AND(($B537&gt;=Input!$C$7),($B537&lt;=Input!$O$16)),Input!$O$15,0))+(IF(AND(($B537&gt;Input!$O$16),($B537&lt;=Input!$O$18)),Input!$O$17,0))</f>
        <v>0</v>
      </c>
    </row>
    <row r="538" customFormat="false" ht="12.05" hidden="false" customHeight="false" outlineLevel="0" collapsed="false">
      <c r="A538" s="67" t="n">
        <v>534</v>
      </c>
      <c r="B538" s="68" t="n">
        <f aca="false">EOMONTH(Input!$C$7,A538)</f>
        <v>59171</v>
      </c>
      <c r="C538" s="68"/>
      <c r="D538" s="69" t="n">
        <f aca="false">(IF(AND(($B538&gt;=Input!$C$7),($B538&lt;=Input!$O$8)),Input!$O$7,0))+(IF(AND(($B538&gt;Input!$O$8),($B538&lt;=Input!$O$10)),Input!$O$9,0))+(IF(AND(($B538&gt;=Input!$C$7),($B538&lt;=Input!$O$12)),Input!$O$11,0))+(IF(AND(($B538&gt;Input!$O$12),($B538&lt;=Input!$O$14)),Input!$O$13,0))+(IF(AND(($B538&gt;=Input!$C$7),($B538&lt;=Input!$O$16)),Input!$O$15,0))+(IF(AND(($B538&gt;Input!$O$16),($B538&lt;=Input!$O$18)),Input!$O$17,0))</f>
        <v>0</v>
      </c>
    </row>
    <row r="539" customFormat="false" ht="12.05" hidden="false" customHeight="false" outlineLevel="0" collapsed="false">
      <c r="A539" s="67" t="n">
        <v>535</v>
      </c>
      <c r="B539" s="68" t="n">
        <f aca="false">EOMONTH(Input!$C$7,A539)</f>
        <v>59202</v>
      </c>
      <c r="C539" s="68"/>
      <c r="D539" s="69" t="n">
        <f aca="false">(IF(AND(($B539&gt;=Input!$C$7),($B539&lt;=Input!$O$8)),Input!$O$7,0))+(IF(AND(($B539&gt;Input!$O$8),($B539&lt;=Input!$O$10)),Input!$O$9,0))+(IF(AND(($B539&gt;=Input!$C$7),($B539&lt;=Input!$O$12)),Input!$O$11,0))+(IF(AND(($B539&gt;Input!$O$12),($B539&lt;=Input!$O$14)),Input!$O$13,0))+(IF(AND(($B539&gt;=Input!$C$7),($B539&lt;=Input!$O$16)),Input!$O$15,0))+(IF(AND(($B539&gt;Input!$O$16),($B539&lt;=Input!$O$18)),Input!$O$17,0))</f>
        <v>0</v>
      </c>
    </row>
    <row r="540" customFormat="false" ht="12.05" hidden="false" customHeight="false" outlineLevel="0" collapsed="false">
      <c r="A540" s="67" t="n">
        <v>536</v>
      </c>
      <c r="B540" s="68" t="n">
        <f aca="false">EOMONTH(Input!$C$7,A540)</f>
        <v>59230</v>
      </c>
      <c r="C540" s="68"/>
      <c r="D540" s="69" t="n">
        <f aca="false">(IF(AND(($B540&gt;=Input!$C$7),($B540&lt;=Input!$O$8)),Input!$O$7,0))+(IF(AND(($B540&gt;Input!$O$8),($B540&lt;=Input!$O$10)),Input!$O$9,0))+(IF(AND(($B540&gt;=Input!$C$7),($B540&lt;=Input!$O$12)),Input!$O$11,0))+(IF(AND(($B540&gt;Input!$O$12),($B540&lt;=Input!$O$14)),Input!$O$13,0))+(IF(AND(($B540&gt;=Input!$C$7),($B540&lt;=Input!$O$16)),Input!$O$15,0))+(IF(AND(($B540&gt;Input!$O$16),($B540&lt;=Input!$O$18)),Input!$O$17,0))</f>
        <v>0</v>
      </c>
    </row>
    <row r="541" customFormat="false" ht="12.05" hidden="false" customHeight="false" outlineLevel="0" collapsed="false">
      <c r="A541" s="67" t="n">
        <v>537</v>
      </c>
      <c r="B541" s="68" t="n">
        <f aca="false">EOMONTH(Input!$C$7,A541)</f>
        <v>59261</v>
      </c>
      <c r="C541" s="68"/>
      <c r="D541" s="69" t="n">
        <f aca="false">(IF(AND(($B541&gt;=Input!$C$7),($B541&lt;=Input!$O$8)),Input!$O$7,0))+(IF(AND(($B541&gt;Input!$O$8),($B541&lt;=Input!$O$10)),Input!$O$9,0))+(IF(AND(($B541&gt;=Input!$C$7),($B541&lt;=Input!$O$12)),Input!$O$11,0))+(IF(AND(($B541&gt;Input!$O$12),($B541&lt;=Input!$O$14)),Input!$O$13,0))+(IF(AND(($B541&gt;=Input!$C$7),($B541&lt;=Input!$O$16)),Input!$O$15,0))+(IF(AND(($B541&gt;Input!$O$16),($B541&lt;=Input!$O$18)),Input!$O$17,0))</f>
        <v>0</v>
      </c>
    </row>
    <row r="542" customFormat="false" ht="12.05" hidden="false" customHeight="false" outlineLevel="0" collapsed="false">
      <c r="A542" s="67" t="n">
        <v>538</v>
      </c>
      <c r="B542" s="68" t="n">
        <f aca="false">EOMONTH(Input!$C$7,A542)</f>
        <v>59291</v>
      </c>
      <c r="C542" s="68"/>
      <c r="D542" s="69" t="n">
        <f aca="false">(IF(AND(($B542&gt;=Input!$C$7),($B542&lt;=Input!$O$8)),Input!$O$7,0))+(IF(AND(($B542&gt;Input!$O$8),($B542&lt;=Input!$O$10)),Input!$O$9,0))+(IF(AND(($B542&gt;=Input!$C$7),($B542&lt;=Input!$O$12)),Input!$O$11,0))+(IF(AND(($B542&gt;Input!$O$12),($B542&lt;=Input!$O$14)),Input!$O$13,0))+(IF(AND(($B542&gt;=Input!$C$7),($B542&lt;=Input!$O$16)),Input!$O$15,0))+(IF(AND(($B542&gt;Input!$O$16),($B542&lt;=Input!$O$18)),Input!$O$17,0))</f>
        <v>0</v>
      </c>
    </row>
    <row r="543" customFormat="false" ht="12.05" hidden="false" customHeight="false" outlineLevel="0" collapsed="false">
      <c r="A543" s="67" t="n">
        <v>539</v>
      </c>
      <c r="B543" s="68" t="n">
        <f aca="false">EOMONTH(Input!$C$7,A543)</f>
        <v>59322</v>
      </c>
      <c r="C543" s="68"/>
      <c r="D543" s="69" t="n">
        <f aca="false">(IF(AND(($B543&gt;=Input!$C$7),($B543&lt;=Input!$O$8)),Input!$O$7,0))+(IF(AND(($B543&gt;Input!$O$8),($B543&lt;=Input!$O$10)),Input!$O$9,0))+(IF(AND(($B543&gt;=Input!$C$7),($B543&lt;=Input!$O$12)),Input!$O$11,0))+(IF(AND(($B543&gt;Input!$O$12),($B543&lt;=Input!$O$14)),Input!$O$13,0))+(IF(AND(($B543&gt;=Input!$C$7),($B543&lt;=Input!$O$16)),Input!$O$15,0))+(IF(AND(($B543&gt;Input!$O$16),($B543&lt;=Input!$O$18)),Input!$O$17,0))</f>
        <v>0</v>
      </c>
    </row>
    <row r="544" customFormat="false" ht="12.05" hidden="false" customHeight="false" outlineLevel="0" collapsed="false">
      <c r="A544" s="67" t="n">
        <v>540</v>
      </c>
      <c r="B544" s="68" t="n">
        <f aca="false">EOMONTH(Input!$C$7,A544)</f>
        <v>59352</v>
      </c>
      <c r="C544" s="68"/>
      <c r="D544" s="69" t="n">
        <f aca="false">(IF(AND(($B544&gt;=Input!$C$7),($B544&lt;=Input!$O$8)),Input!$O$7,0))+(IF(AND(($B544&gt;Input!$O$8),($B544&lt;=Input!$O$10)),Input!$O$9,0))+(IF(AND(($B544&gt;=Input!$C$7),($B544&lt;=Input!$O$12)),Input!$O$11,0))+(IF(AND(($B544&gt;Input!$O$12),($B544&lt;=Input!$O$14)),Input!$O$13,0))+(IF(AND(($B544&gt;=Input!$C$7),($B544&lt;=Input!$O$16)),Input!$O$15,0))+(IF(AND(($B544&gt;Input!$O$16),($B544&lt;=Input!$O$18)),Input!$O$17,0))</f>
        <v>0</v>
      </c>
    </row>
    <row r="545" customFormat="false" ht="12.05" hidden="false" customHeight="false" outlineLevel="0" collapsed="false">
      <c r="A545" s="67" t="n">
        <v>541</v>
      </c>
      <c r="B545" s="68" t="n">
        <f aca="false">EOMONTH(Input!$C$7,A545)</f>
        <v>59383</v>
      </c>
      <c r="C545" s="68"/>
      <c r="D545" s="69" t="n">
        <f aca="false">(IF(AND(($B545&gt;=Input!$C$7),($B545&lt;=Input!$O$8)),Input!$O$7,0))+(IF(AND(($B545&gt;Input!$O$8),($B545&lt;=Input!$O$10)),Input!$O$9,0))+(IF(AND(($B545&gt;=Input!$C$7),($B545&lt;=Input!$O$12)),Input!$O$11,0))+(IF(AND(($B545&gt;Input!$O$12),($B545&lt;=Input!$O$14)),Input!$O$13,0))+(IF(AND(($B545&gt;=Input!$C$7),($B545&lt;=Input!$O$16)),Input!$O$15,0))+(IF(AND(($B545&gt;Input!$O$16),($B545&lt;=Input!$O$18)),Input!$O$17,0))</f>
        <v>0</v>
      </c>
    </row>
    <row r="546" customFormat="false" ht="12.05" hidden="false" customHeight="false" outlineLevel="0" collapsed="false">
      <c r="A546" s="67" t="n">
        <v>542</v>
      </c>
      <c r="B546" s="68" t="n">
        <f aca="false">EOMONTH(Input!$C$7,A546)</f>
        <v>59414</v>
      </c>
      <c r="C546" s="68"/>
      <c r="D546" s="69" t="n">
        <f aca="false">(IF(AND(($B546&gt;=Input!$C$7),($B546&lt;=Input!$O$8)),Input!$O$7,0))+(IF(AND(($B546&gt;Input!$O$8),($B546&lt;=Input!$O$10)),Input!$O$9,0))+(IF(AND(($B546&gt;=Input!$C$7),($B546&lt;=Input!$O$12)),Input!$O$11,0))+(IF(AND(($B546&gt;Input!$O$12),($B546&lt;=Input!$O$14)),Input!$O$13,0))+(IF(AND(($B546&gt;=Input!$C$7),($B546&lt;=Input!$O$16)),Input!$O$15,0))+(IF(AND(($B546&gt;Input!$O$16),($B546&lt;=Input!$O$18)),Input!$O$17,0))</f>
        <v>0</v>
      </c>
    </row>
    <row r="547" customFormat="false" ht="12.05" hidden="false" customHeight="false" outlineLevel="0" collapsed="false">
      <c r="A547" s="67" t="n">
        <v>543</v>
      </c>
      <c r="B547" s="68" t="n">
        <f aca="false">EOMONTH(Input!$C$7,A547)</f>
        <v>59444</v>
      </c>
      <c r="C547" s="68"/>
      <c r="D547" s="69" t="n">
        <f aca="false">(IF(AND(($B547&gt;=Input!$C$7),($B547&lt;=Input!$O$8)),Input!$O$7,0))+(IF(AND(($B547&gt;Input!$O$8),($B547&lt;=Input!$O$10)),Input!$O$9,0))+(IF(AND(($B547&gt;=Input!$C$7),($B547&lt;=Input!$O$12)),Input!$O$11,0))+(IF(AND(($B547&gt;Input!$O$12),($B547&lt;=Input!$O$14)),Input!$O$13,0))+(IF(AND(($B547&gt;=Input!$C$7),($B547&lt;=Input!$O$16)),Input!$O$15,0))+(IF(AND(($B547&gt;Input!$O$16),($B547&lt;=Input!$O$18)),Input!$O$17,0))</f>
        <v>0</v>
      </c>
    </row>
    <row r="548" customFormat="false" ht="12.05" hidden="false" customHeight="false" outlineLevel="0" collapsed="false">
      <c r="A548" s="67" t="n">
        <v>544</v>
      </c>
      <c r="B548" s="68" t="n">
        <f aca="false">EOMONTH(Input!$C$7,A548)</f>
        <v>59475</v>
      </c>
      <c r="C548" s="68"/>
      <c r="D548" s="69" t="n">
        <f aca="false">(IF(AND(($B548&gt;=Input!$C$7),($B548&lt;=Input!$O$8)),Input!$O$7,0))+(IF(AND(($B548&gt;Input!$O$8),($B548&lt;=Input!$O$10)),Input!$O$9,0))+(IF(AND(($B548&gt;=Input!$C$7),($B548&lt;=Input!$O$12)),Input!$O$11,0))+(IF(AND(($B548&gt;Input!$O$12),($B548&lt;=Input!$O$14)),Input!$O$13,0))+(IF(AND(($B548&gt;=Input!$C$7),($B548&lt;=Input!$O$16)),Input!$O$15,0))+(IF(AND(($B548&gt;Input!$O$16),($B548&lt;=Input!$O$18)),Input!$O$17,0))</f>
        <v>0</v>
      </c>
    </row>
    <row r="549" customFormat="false" ht="12.05" hidden="false" customHeight="false" outlineLevel="0" collapsed="false">
      <c r="A549" s="67" t="n">
        <v>545</v>
      </c>
      <c r="B549" s="68" t="n">
        <f aca="false">EOMONTH(Input!$C$7,A549)</f>
        <v>59505</v>
      </c>
      <c r="C549" s="68"/>
      <c r="D549" s="69" t="n">
        <f aca="false">(IF(AND(($B549&gt;=Input!$C$7),($B549&lt;=Input!$O$8)),Input!$O$7,0))+(IF(AND(($B549&gt;Input!$O$8),($B549&lt;=Input!$O$10)),Input!$O$9,0))+(IF(AND(($B549&gt;=Input!$C$7),($B549&lt;=Input!$O$12)),Input!$O$11,0))+(IF(AND(($B549&gt;Input!$O$12),($B549&lt;=Input!$O$14)),Input!$O$13,0))+(IF(AND(($B549&gt;=Input!$C$7),($B549&lt;=Input!$O$16)),Input!$O$15,0))+(IF(AND(($B549&gt;Input!$O$16),($B549&lt;=Input!$O$18)),Input!$O$17,0))</f>
        <v>0</v>
      </c>
    </row>
    <row r="550" customFormat="false" ht="12.05" hidden="false" customHeight="false" outlineLevel="0" collapsed="false">
      <c r="A550" s="67" t="n">
        <v>546</v>
      </c>
      <c r="B550" s="68" t="n">
        <f aca="false">EOMONTH(Input!$C$7,A550)</f>
        <v>59536</v>
      </c>
      <c r="C550" s="68"/>
      <c r="D550" s="69" t="n">
        <f aca="false">(IF(AND(($B550&gt;=Input!$C$7),($B550&lt;=Input!$O$8)),Input!$O$7,0))+(IF(AND(($B550&gt;Input!$O$8),($B550&lt;=Input!$O$10)),Input!$O$9,0))+(IF(AND(($B550&gt;=Input!$C$7),($B550&lt;=Input!$O$12)),Input!$O$11,0))+(IF(AND(($B550&gt;Input!$O$12),($B550&lt;=Input!$O$14)),Input!$O$13,0))+(IF(AND(($B550&gt;=Input!$C$7),($B550&lt;=Input!$O$16)),Input!$O$15,0))+(IF(AND(($B550&gt;Input!$O$16),($B550&lt;=Input!$O$18)),Input!$O$17,0))</f>
        <v>0</v>
      </c>
    </row>
    <row r="551" customFormat="false" ht="12.05" hidden="false" customHeight="false" outlineLevel="0" collapsed="false">
      <c r="A551" s="67" t="n">
        <v>547</v>
      </c>
      <c r="B551" s="68" t="n">
        <f aca="false">EOMONTH(Input!$C$7,A551)</f>
        <v>59567</v>
      </c>
      <c r="C551" s="68"/>
      <c r="D551" s="69" t="n">
        <f aca="false">(IF(AND(($B551&gt;=Input!$C$7),($B551&lt;=Input!$O$8)),Input!$O$7,0))+(IF(AND(($B551&gt;Input!$O$8),($B551&lt;=Input!$O$10)),Input!$O$9,0))+(IF(AND(($B551&gt;=Input!$C$7),($B551&lt;=Input!$O$12)),Input!$O$11,0))+(IF(AND(($B551&gt;Input!$O$12),($B551&lt;=Input!$O$14)),Input!$O$13,0))+(IF(AND(($B551&gt;=Input!$C$7),($B551&lt;=Input!$O$16)),Input!$O$15,0))+(IF(AND(($B551&gt;Input!$O$16),($B551&lt;=Input!$O$18)),Input!$O$17,0))</f>
        <v>0</v>
      </c>
    </row>
    <row r="552" customFormat="false" ht="12.05" hidden="false" customHeight="false" outlineLevel="0" collapsed="false">
      <c r="A552" s="67" t="n">
        <v>548</v>
      </c>
      <c r="B552" s="68" t="n">
        <f aca="false">EOMONTH(Input!$C$7,A552)</f>
        <v>59595</v>
      </c>
      <c r="C552" s="68"/>
      <c r="D552" s="69" t="n">
        <f aca="false">(IF(AND(($B552&gt;=Input!$C$7),($B552&lt;=Input!$O$8)),Input!$O$7,0))+(IF(AND(($B552&gt;Input!$O$8),($B552&lt;=Input!$O$10)),Input!$O$9,0))+(IF(AND(($B552&gt;=Input!$C$7),($B552&lt;=Input!$O$12)),Input!$O$11,0))+(IF(AND(($B552&gt;Input!$O$12),($B552&lt;=Input!$O$14)),Input!$O$13,0))+(IF(AND(($B552&gt;=Input!$C$7),($B552&lt;=Input!$O$16)),Input!$O$15,0))+(IF(AND(($B552&gt;Input!$O$16),($B552&lt;=Input!$O$18)),Input!$O$17,0))</f>
        <v>0</v>
      </c>
    </row>
    <row r="553" customFormat="false" ht="12.05" hidden="false" customHeight="false" outlineLevel="0" collapsed="false">
      <c r="A553" s="67" t="n">
        <v>549</v>
      </c>
      <c r="B553" s="68" t="n">
        <f aca="false">EOMONTH(Input!$C$7,A553)</f>
        <v>59626</v>
      </c>
      <c r="C553" s="68"/>
      <c r="D553" s="69" t="n">
        <f aca="false">(IF(AND(($B553&gt;=Input!$C$7),($B553&lt;=Input!$O$8)),Input!$O$7,0))+(IF(AND(($B553&gt;Input!$O$8),($B553&lt;=Input!$O$10)),Input!$O$9,0))+(IF(AND(($B553&gt;=Input!$C$7),($B553&lt;=Input!$O$12)),Input!$O$11,0))+(IF(AND(($B553&gt;Input!$O$12),($B553&lt;=Input!$O$14)),Input!$O$13,0))+(IF(AND(($B553&gt;=Input!$C$7),($B553&lt;=Input!$O$16)),Input!$O$15,0))+(IF(AND(($B553&gt;Input!$O$16),($B553&lt;=Input!$O$18)),Input!$O$17,0))</f>
        <v>0</v>
      </c>
    </row>
    <row r="554" customFormat="false" ht="12.05" hidden="false" customHeight="false" outlineLevel="0" collapsed="false">
      <c r="A554" s="67" t="n">
        <v>550</v>
      </c>
      <c r="B554" s="68" t="n">
        <f aca="false">EOMONTH(Input!$C$7,A554)</f>
        <v>59656</v>
      </c>
      <c r="C554" s="68"/>
      <c r="D554" s="69" t="n">
        <f aca="false">(IF(AND(($B554&gt;=Input!$C$7),($B554&lt;=Input!$O$8)),Input!$O$7,0))+(IF(AND(($B554&gt;Input!$O$8),($B554&lt;=Input!$O$10)),Input!$O$9,0))+(IF(AND(($B554&gt;=Input!$C$7),($B554&lt;=Input!$O$12)),Input!$O$11,0))+(IF(AND(($B554&gt;Input!$O$12),($B554&lt;=Input!$O$14)),Input!$O$13,0))+(IF(AND(($B554&gt;=Input!$C$7),($B554&lt;=Input!$O$16)),Input!$O$15,0))+(IF(AND(($B554&gt;Input!$O$16),($B554&lt;=Input!$O$18)),Input!$O$17,0))</f>
        <v>0</v>
      </c>
    </row>
    <row r="555" customFormat="false" ht="12.05" hidden="false" customHeight="false" outlineLevel="0" collapsed="false">
      <c r="A555" s="67" t="n">
        <v>551</v>
      </c>
      <c r="B555" s="68" t="n">
        <f aca="false">EOMONTH(Input!$C$7,A555)</f>
        <v>59687</v>
      </c>
      <c r="C555" s="68"/>
      <c r="D555" s="69" t="n">
        <f aca="false">(IF(AND(($B555&gt;=Input!$C$7),($B555&lt;=Input!$O$8)),Input!$O$7,0))+(IF(AND(($B555&gt;Input!$O$8),($B555&lt;=Input!$O$10)),Input!$O$9,0))+(IF(AND(($B555&gt;=Input!$C$7),($B555&lt;=Input!$O$12)),Input!$O$11,0))+(IF(AND(($B555&gt;Input!$O$12),($B555&lt;=Input!$O$14)),Input!$O$13,0))+(IF(AND(($B555&gt;=Input!$C$7),($B555&lt;=Input!$O$16)),Input!$O$15,0))+(IF(AND(($B555&gt;Input!$O$16),($B555&lt;=Input!$O$18)),Input!$O$17,0))</f>
        <v>0</v>
      </c>
    </row>
    <row r="556" customFormat="false" ht="12.05" hidden="false" customHeight="false" outlineLevel="0" collapsed="false">
      <c r="A556" s="67" t="n">
        <v>552</v>
      </c>
      <c r="B556" s="68" t="n">
        <f aca="false">EOMONTH(Input!$C$7,A556)</f>
        <v>59717</v>
      </c>
      <c r="C556" s="68"/>
      <c r="D556" s="69" t="n">
        <f aca="false">(IF(AND(($B556&gt;=Input!$C$7),($B556&lt;=Input!$O$8)),Input!$O$7,0))+(IF(AND(($B556&gt;Input!$O$8),($B556&lt;=Input!$O$10)),Input!$O$9,0))+(IF(AND(($B556&gt;=Input!$C$7),($B556&lt;=Input!$O$12)),Input!$O$11,0))+(IF(AND(($B556&gt;Input!$O$12),($B556&lt;=Input!$O$14)),Input!$O$13,0))+(IF(AND(($B556&gt;=Input!$C$7),($B556&lt;=Input!$O$16)),Input!$O$15,0))+(IF(AND(($B556&gt;Input!$O$16),($B556&lt;=Input!$O$18)),Input!$O$17,0))</f>
        <v>0</v>
      </c>
    </row>
    <row r="557" customFormat="false" ht="12.05" hidden="false" customHeight="false" outlineLevel="0" collapsed="false">
      <c r="A557" s="67" t="n">
        <v>553</v>
      </c>
      <c r="B557" s="68" t="n">
        <f aca="false">EOMONTH(Input!$C$7,A557)</f>
        <v>59748</v>
      </c>
      <c r="C557" s="68"/>
      <c r="D557" s="69" t="n">
        <f aca="false">(IF(AND(($B557&gt;=Input!$C$7),($B557&lt;=Input!$O$8)),Input!$O$7,0))+(IF(AND(($B557&gt;Input!$O$8),($B557&lt;=Input!$O$10)),Input!$O$9,0))+(IF(AND(($B557&gt;=Input!$C$7),($B557&lt;=Input!$O$12)),Input!$O$11,0))+(IF(AND(($B557&gt;Input!$O$12),($B557&lt;=Input!$O$14)),Input!$O$13,0))+(IF(AND(($B557&gt;=Input!$C$7),($B557&lt;=Input!$O$16)),Input!$O$15,0))+(IF(AND(($B557&gt;Input!$O$16),($B557&lt;=Input!$O$18)),Input!$O$17,0))</f>
        <v>0</v>
      </c>
    </row>
    <row r="558" customFormat="false" ht="12.05" hidden="false" customHeight="false" outlineLevel="0" collapsed="false">
      <c r="A558" s="67" t="n">
        <v>554</v>
      </c>
      <c r="B558" s="68" t="n">
        <f aca="false">EOMONTH(Input!$C$7,A558)</f>
        <v>59779</v>
      </c>
      <c r="C558" s="68"/>
      <c r="D558" s="69" t="n">
        <f aca="false">(IF(AND(($B558&gt;=Input!$C$7),($B558&lt;=Input!$O$8)),Input!$O$7,0))+(IF(AND(($B558&gt;Input!$O$8),($B558&lt;=Input!$O$10)),Input!$O$9,0))+(IF(AND(($B558&gt;=Input!$C$7),($B558&lt;=Input!$O$12)),Input!$O$11,0))+(IF(AND(($B558&gt;Input!$O$12),($B558&lt;=Input!$O$14)),Input!$O$13,0))+(IF(AND(($B558&gt;=Input!$C$7),($B558&lt;=Input!$O$16)),Input!$O$15,0))+(IF(AND(($B558&gt;Input!$O$16),($B558&lt;=Input!$O$18)),Input!$O$17,0))</f>
        <v>0</v>
      </c>
    </row>
    <row r="559" customFormat="false" ht="12.05" hidden="false" customHeight="false" outlineLevel="0" collapsed="false">
      <c r="A559" s="67" t="n">
        <v>555</v>
      </c>
      <c r="B559" s="68" t="n">
        <f aca="false">EOMONTH(Input!$C$7,A559)</f>
        <v>59809</v>
      </c>
      <c r="C559" s="68"/>
      <c r="D559" s="69" t="n">
        <f aca="false">(IF(AND(($B559&gt;=Input!$C$7),($B559&lt;=Input!$O$8)),Input!$O$7,0))+(IF(AND(($B559&gt;Input!$O$8),($B559&lt;=Input!$O$10)),Input!$O$9,0))+(IF(AND(($B559&gt;=Input!$C$7),($B559&lt;=Input!$O$12)),Input!$O$11,0))+(IF(AND(($B559&gt;Input!$O$12),($B559&lt;=Input!$O$14)),Input!$O$13,0))+(IF(AND(($B559&gt;=Input!$C$7),($B559&lt;=Input!$O$16)),Input!$O$15,0))+(IF(AND(($B559&gt;Input!$O$16),($B559&lt;=Input!$O$18)),Input!$O$17,0))</f>
        <v>0</v>
      </c>
    </row>
    <row r="560" customFormat="false" ht="12.05" hidden="false" customHeight="false" outlineLevel="0" collapsed="false">
      <c r="A560" s="67" t="n">
        <v>556</v>
      </c>
      <c r="B560" s="68" t="n">
        <f aca="false">EOMONTH(Input!$C$7,A560)</f>
        <v>59840</v>
      </c>
      <c r="C560" s="68"/>
      <c r="D560" s="69" t="n">
        <f aca="false">(IF(AND(($B560&gt;=Input!$C$7),($B560&lt;=Input!$O$8)),Input!$O$7,0))+(IF(AND(($B560&gt;Input!$O$8),($B560&lt;=Input!$O$10)),Input!$O$9,0))+(IF(AND(($B560&gt;=Input!$C$7),($B560&lt;=Input!$O$12)),Input!$O$11,0))+(IF(AND(($B560&gt;Input!$O$12),($B560&lt;=Input!$O$14)),Input!$O$13,0))+(IF(AND(($B560&gt;=Input!$C$7),($B560&lt;=Input!$O$16)),Input!$O$15,0))+(IF(AND(($B560&gt;Input!$O$16),($B560&lt;=Input!$O$18)),Input!$O$17,0))</f>
        <v>0</v>
      </c>
    </row>
    <row r="561" customFormat="false" ht="12.05" hidden="false" customHeight="false" outlineLevel="0" collapsed="false">
      <c r="A561" s="67" t="n">
        <v>557</v>
      </c>
      <c r="B561" s="68" t="n">
        <f aca="false">EOMONTH(Input!$C$7,A561)</f>
        <v>59870</v>
      </c>
      <c r="C561" s="68"/>
      <c r="D561" s="69" t="n">
        <f aca="false">(IF(AND(($B561&gt;=Input!$C$7),($B561&lt;=Input!$O$8)),Input!$O$7,0))+(IF(AND(($B561&gt;Input!$O$8),($B561&lt;=Input!$O$10)),Input!$O$9,0))+(IF(AND(($B561&gt;=Input!$C$7),($B561&lt;=Input!$O$12)),Input!$O$11,0))+(IF(AND(($B561&gt;Input!$O$12),($B561&lt;=Input!$O$14)),Input!$O$13,0))+(IF(AND(($B561&gt;=Input!$C$7),($B561&lt;=Input!$O$16)),Input!$O$15,0))+(IF(AND(($B561&gt;Input!$O$16),($B561&lt;=Input!$O$18)),Input!$O$17,0))</f>
        <v>0</v>
      </c>
    </row>
    <row r="562" customFormat="false" ht="12.05" hidden="false" customHeight="false" outlineLevel="0" collapsed="false">
      <c r="A562" s="67" t="n">
        <v>558</v>
      </c>
      <c r="B562" s="68" t="n">
        <f aca="false">EOMONTH(Input!$C$7,A562)</f>
        <v>59901</v>
      </c>
      <c r="C562" s="68"/>
      <c r="D562" s="69" t="n">
        <f aca="false">(IF(AND(($B562&gt;=Input!$C$7),($B562&lt;=Input!$O$8)),Input!$O$7,0))+(IF(AND(($B562&gt;Input!$O$8),($B562&lt;=Input!$O$10)),Input!$O$9,0))+(IF(AND(($B562&gt;=Input!$C$7),($B562&lt;=Input!$O$12)),Input!$O$11,0))+(IF(AND(($B562&gt;Input!$O$12),($B562&lt;=Input!$O$14)),Input!$O$13,0))+(IF(AND(($B562&gt;=Input!$C$7),($B562&lt;=Input!$O$16)),Input!$O$15,0))+(IF(AND(($B562&gt;Input!$O$16),($B562&lt;=Input!$O$18)),Input!$O$17,0))</f>
        <v>0</v>
      </c>
    </row>
    <row r="563" customFormat="false" ht="12.05" hidden="false" customHeight="false" outlineLevel="0" collapsed="false">
      <c r="A563" s="67" t="n">
        <v>559</v>
      </c>
      <c r="B563" s="68" t="n">
        <f aca="false">EOMONTH(Input!$C$7,A563)</f>
        <v>59932</v>
      </c>
      <c r="C563" s="68"/>
      <c r="D563" s="69" t="n">
        <f aca="false">(IF(AND(($B563&gt;=Input!$C$7),($B563&lt;=Input!$O$8)),Input!$O$7,0))+(IF(AND(($B563&gt;Input!$O$8),($B563&lt;=Input!$O$10)),Input!$O$9,0))+(IF(AND(($B563&gt;=Input!$C$7),($B563&lt;=Input!$O$12)),Input!$O$11,0))+(IF(AND(($B563&gt;Input!$O$12),($B563&lt;=Input!$O$14)),Input!$O$13,0))+(IF(AND(($B563&gt;=Input!$C$7),($B563&lt;=Input!$O$16)),Input!$O$15,0))+(IF(AND(($B563&gt;Input!$O$16),($B563&lt;=Input!$O$18)),Input!$O$17,0))</f>
        <v>0</v>
      </c>
    </row>
    <row r="564" customFormat="false" ht="12.05" hidden="false" customHeight="false" outlineLevel="0" collapsed="false">
      <c r="A564" s="67" t="n">
        <v>560</v>
      </c>
      <c r="B564" s="68" t="n">
        <f aca="false">EOMONTH(Input!$C$7,A564)</f>
        <v>59961</v>
      </c>
      <c r="C564" s="68"/>
      <c r="D564" s="69" t="n">
        <f aca="false">(IF(AND(($B564&gt;=Input!$C$7),($B564&lt;=Input!$O$8)),Input!$O$7,0))+(IF(AND(($B564&gt;Input!$O$8),($B564&lt;=Input!$O$10)),Input!$O$9,0))+(IF(AND(($B564&gt;=Input!$C$7),($B564&lt;=Input!$O$12)),Input!$O$11,0))+(IF(AND(($B564&gt;Input!$O$12),($B564&lt;=Input!$O$14)),Input!$O$13,0))+(IF(AND(($B564&gt;=Input!$C$7),($B564&lt;=Input!$O$16)),Input!$O$15,0))+(IF(AND(($B564&gt;Input!$O$16),($B564&lt;=Input!$O$18)),Input!$O$17,0))</f>
        <v>0</v>
      </c>
    </row>
    <row r="565" customFormat="false" ht="12.05" hidden="false" customHeight="false" outlineLevel="0" collapsed="false">
      <c r="A565" s="67" t="n">
        <v>561</v>
      </c>
      <c r="B565" s="68" t="n">
        <f aca="false">EOMONTH(Input!$C$7,A565)</f>
        <v>59992</v>
      </c>
      <c r="C565" s="68"/>
      <c r="D565" s="69" t="n">
        <f aca="false">(IF(AND(($B565&gt;=Input!$C$7),($B565&lt;=Input!$O$8)),Input!$O$7,0))+(IF(AND(($B565&gt;Input!$O$8),($B565&lt;=Input!$O$10)),Input!$O$9,0))+(IF(AND(($B565&gt;=Input!$C$7),($B565&lt;=Input!$O$12)),Input!$O$11,0))+(IF(AND(($B565&gt;Input!$O$12),($B565&lt;=Input!$O$14)),Input!$O$13,0))+(IF(AND(($B565&gt;=Input!$C$7),($B565&lt;=Input!$O$16)),Input!$O$15,0))+(IF(AND(($B565&gt;Input!$O$16),($B565&lt;=Input!$O$18)),Input!$O$17,0))</f>
        <v>0</v>
      </c>
    </row>
    <row r="566" customFormat="false" ht="12.05" hidden="false" customHeight="false" outlineLevel="0" collapsed="false">
      <c r="A566" s="67" t="n">
        <v>562</v>
      </c>
      <c r="B566" s="68" t="n">
        <f aca="false">EOMONTH(Input!$C$7,A566)</f>
        <v>60022</v>
      </c>
      <c r="C566" s="68"/>
      <c r="D566" s="69" t="n">
        <f aca="false">(IF(AND(($B566&gt;=Input!$C$7),($B566&lt;=Input!$O$8)),Input!$O$7,0))+(IF(AND(($B566&gt;Input!$O$8),($B566&lt;=Input!$O$10)),Input!$O$9,0))+(IF(AND(($B566&gt;=Input!$C$7),($B566&lt;=Input!$O$12)),Input!$O$11,0))+(IF(AND(($B566&gt;Input!$O$12),($B566&lt;=Input!$O$14)),Input!$O$13,0))+(IF(AND(($B566&gt;=Input!$C$7),($B566&lt;=Input!$O$16)),Input!$O$15,0))+(IF(AND(($B566&gt;Input!$O$16),($B566&lt;=Input!$O$18)),Input!$O$17,0))</f>
        <v>0</v>
      </c>
    </row>
    <row r="567" customFormat="false" ht="12.05" hidden="false" customHeight="false" outlineLevel="0" collapsed="false">
      <c r="A567" s="67" t="n">
        <v>563</v>
      </c>
      <c r="B567" s="68" t="n">
        <f aca="false">EOMONTH(Input!$C$7,A567)</f>
        <v>60053</v>
      </c>
      <c r="C567" s="68"/>
      <c r="D567" s="69" t="n">
        <f aca="false">(IF(AND(($B567&gt;=Input!$C$7),($B567&lt;=Input!$O$8)),Input!$O$7,0))+(IF(AND(($B567&gt;Input!$O$8),($B567&lt;=Input!$O$10)),Input!$O$9,0))+(IF(AND(($B567&gt;=Input!$C$7),($B567&lt;=Input!$O$12)),Input!$O$11,0))+(IF(AND(($B567&gt;Input!$O$12),($B567&lt;=Input!$O$14)),Input!$O$13,0))+(IF(AND(($B567&gt;=Input!$C$7),($B567&lt;=Input!$O$16)),Input!$O$15,0))+(IF(AND(($B567&gt;Input!$O$16),($B567&lt;=Input!$O$18)),Input!$O$17,0))</f>
        <v>0</v>
      </c>
    </row>
    <row r="568" customFormat="false" ht="12.05" hidden="false" customHeight="false" outlineLevel="0" collapsed="false">
      <c r="A568" s="67" t="n">
        <v>564</v>
      </c>
      <c r="B568" s="68" t="n">
        <f aca="false">EOMONTH(Input!$C$7,A568)</f>
        <v>60083</v>
      </c>
      <c r="C568" s="68"/>
      <c r="D568" s="69" t="n">
        <f aca="false">(IF(AND(($B568&gt;=Input!$C$7),($B568&lt;=Input!$O$8)),Input!$O$7,0))+(IF(AND(($B568&gt;Input!$O$8),($B568&lt;=Input!$O$10)),Input!$O$9,0))+(IF(AND(($B568&gt;=Input!$C$7),($B568&lt;=Input!$O$12)),Input!$O$11,0))+(IF(AND(($B568&gt;Input!$O$12),($B568&lt;=Input!$O$14)),Input!$O$13,0))+(IF(AND(($B568&gt;=Input!$C$7),($B568&lt;=Input!$O$16)),Input!$O$15,0))+(IF(AND(($B568&gt;Input!$O$16),($B568&lt;=Input!$O$18)),Input!$O$17,0))</f>
        <v>0</v>
      </c>
    </row>
    <row r="569" customFormat="false" ht="12.05" hidden="false" customHeight="false" outlineLevel="0" collapsed="false">
      <c r="A569" s="67" t="n">
        <v>565</v>
      </c>
      <c r="B569" s="68" t="n">
        <f aca="false">EOMONTH(Input!$C$7,A569)</f>
        <v>60114</v>
      </c>
      <c r="C569" s="68"/>
      <c r="D569" s="69" t="n">
        <f aca="false">(IF(AND(($B569&gt;=Input!$C$7),($B569&lt;=Input!$O$8)),Input!$O$7,0))+(IF(AND(($B569&gt;Input!$O$8),($B569&lt;=Input!$O$10)),Input!$O$9,0))+(IF(AND(($B569&gt;=Input!$C$7),($B569&lt;=Input!$O$12)),Input!$O$11,0))+(IF(AND(($B569&gt;Input!$O$12),($B569&lt;=Input!$O$14)),Input!$O$13,0))+(IF(AND(($B569&gt;=Input!$C$7),($B569&lt;=Input!$O$16)),Input!$O$15,0))+(IF(AND(($B569&gt;Input!$O$16),($B569&lt;=Input!$O$18)),Input!$O$17,0))</f>
        <v>0</v>
      </c>
    </row>
    <row r="570" customFormat="false" ht="12.05" hidden="false" customHeight="false" outlineLevel="0" collapsed="false">
      <c r="A570" s="67" t="n">
        <v>566</v>
      </c>
      <c r="B570" s="68" t="n">
        <f aca="false">EOMONTH(Input!$C$7,A570)</f>
        <v>60145</v>
      </c>
      <c r="C570" s="68"/>
      <c r="D570" s="69" t="n">
        <f aca="false">(IF(AND(($B570&gt;=Input!$C$7),($B570&lt;=Input!$O$8)),Input!$O$7,0))+(IF(AND(($B570&gt;Input!$O$8),($B570&lt;=Input!$O$10)),Input!$O$9,0))+(IF(AND(($B570&gt;=Input!$C$7),($B570&lt;=Input!$O$12)),Input!$O$11,0))+(IF(AND(($B570&gt;Input!$O$12),($B570&lt;=Input!$O$14)),Input!$O$13,0))+(IF(AND(($B570&gt;=Input!$C$7),($B570&lt;=Input!$O$16)),Input!$O$15,0))+(IF(AND(($B570&gt;Input!$O$16),($B570&lt;=Input!$O$18)),Input!$O$17,0))</f>
        <v>0</v>
      </c>
    </row>
    <row r="571" customFormat="false" ht="12.05" hidden="false" customHeight="false" outlineLevel="0" collapsed="false">
      <c r="A571" s="67" t="n">
        <v>567</v>
      </c>
      <c r="B571" s="68" t="n">
        <f aca="false">EOMONTH(Input!$C$7,A571)</f>
        <v>60175</v>
      </c>
      <c r="C571" s="68"/>
      <c r="D571" s="69" t="n">
        <f aca="false">(IF(AND(($B571&gt;=Input!$C$7),($B571&lt;=Input!$O$8)),Input!$O$7,0))+(IF(AND(($B571&gt;Input!$O$8),($B571&lt;=Input!$O$10)),Input!$O$9,0))+(IF(AND(($B571&gt;=Input!$C$7),($B571&lt;=Input!$O$12)),Input!$O$11,0))+(IF(AND(($B571&gt;Input!$O$12),($B571&lt;=Input!$O$14)),Input!$O$13,0))+(IF(AND(($B571&gt;=Input!$C$7),($B571&lt;=Input!$O$16)),Input!$O$15,0))+(IF(AND(($B571&gt;Input!$O$16),($B571&lt;=Input!$O$18)),Input!$O$17,0))</f>
        <v>0</v>
      </c>
    </row>
    <row r="572" customFormat="false" ht="12.05" hidden="false" customHeight="false" outlineLevel="0" collapsed="false">
      <c r="A572" s="67" t="n">
        <v>568</v>
      </c>
      <c r="B572" s="68" t="n">
        <f aca="false">EOMONTH(Input!$C$7,A572)</f>
        <v>60206</v>
      </c>
      <c r="C572" s="68"/>
      <c r="D572" s="69" t="n">
        <f aca="false">(IF(AND(($B572&gt;=Input!$C$7),($B572&lt;=Input!$O$8)),Input!$O$7,0))+(IF(AND(($B572&gt;Input!$O$8),($B572&lt;=Input!$O$10)),Input!$O$9,0))+(IF(AND(($B572&gt;=Input!$C$7),($B572&lt;=Input!$O$12)),Input!$O$11,0))+(IF(AND(($B572&gt;Input!$O$12),($B572&lt;=Input!$O$14)),Input!$O$13,0))+(IF(AND(($B572&gt;=Input!$C$7),($B572&lt;=Input!$O$16)),Input!$O$15,0))+(IF(AND(($B572&gt;Input!$O$16),($B572&lt;=Input!$O$18)),Input!$O$17,0))</f>
        <v>0</v>
      </c>
    </row>
    <row r="573" customFormat="false" ht="12.05" hidden="false" customHeight="false" outlineLevel="0" collapsed="false">
      <c r="A573" s="67" t="n">
        <v>569</v>
      </c>
      <c r="B573" s="68" t="n">
        <f aca="false">EOMONTH(Input!$C$7,A573)</f>
        <v>60236</v>
      </c>
      <c r="C573" s="68"/>
      <c r="D573" s="69" t="n">
        <f aca="false">(IF(AND(($B573&gt;=Input!$C$7),($B573&lt;=Input!$O$8)),Input!$O$7,0))+(IF(AND(($B573&gt;Input!$O$8),($B573&lt;=Input!$O$10)),Input!$O$9,0))+(IF(AND(($B573&gt;=Input!$C$7),($B573&lt;=Input!$O$12)),Input!$O$11,0))+(IF(AND(($B573&gt;Input!$O$12),($B573&lt;=Input!$O$14)),Input!$O$13,0))+(IF(AND(($B573&gt;=Input!$C$7),($B573&lt;=Input!$O$16)),Input!$O$15,0))+(IF(AND(($B573&gt;Input!$O$16),($B573&lt;=Input!$O$18)),Input!$O$17,0))</f>
        <v>0</v>
      </c>
    </row>
    <row r="574" customFormat="false" ht="12.05" hidden="false" customHeight="false" outlineLevel="0" collapsed="false">
      <c r="A574" s="67" t="n">
        <v>570</v>
      </c>
      <c r="B574" s="68" t="n">
        <f aca="false">EOMONTH(Input!$C$7,A574)</f>
        <v>60267</v>
      </c>
      <c r="C574" s="68"/>
      <c r="D574" s="69" t="n">
        <f aca="false">(IF(AND(($B574&gt;=Input!$C$7),($B574&lt;=Input!$O$8)),Input!$O$7,0))+(IF(AND(($B574&gt;Input!$O$8),($B574&lt;=Input!$O$10)),Input!$O$9,0))+(IF(AND(($B574&gt;=Input!$C$7),($B574&lt;=Input!$O$12)),Input!$O$11,0))+(IF(AND(($B574&gt;Input!$O$12),($B574&lt;=Input!$O$14)),Input!$O$13,0))+(IF(AND(($B574&gt;=Input!$C$7),($B574&lt;=Input!$O$16)),Input!$O$15,0))+(IF(AND(($B574&gt;Input!$O$16),($B574&lt;=Input!$O$18)),Input!$O$17,0))</f>
        <v>0</v>
      </c>
    </row>
    <row r="575" customFormat="false" ht="12.05" hidden="false" customHeight="false" outlineLevel="0" collapsed="false">
      <c r="A575" s="67" t="n">
        <v>571</v>
      </c>
      <c r="B575" s="68" t="n">
        <f aca="false">EOMONTH(Input!$C$7,A575)</f>
        <v>60298</v>
      </c>
      <c r="C575" s="68"/>
      <c r="D575" s="69" t="n">
        <f aca="false">(IF(AND(($B575&gt;=Input!$C$7),($B575&lt;=Input!$O$8)),Input!$O$7,0))+(IF(AND(($B575&gt;Input!$O$8),($B575&lt;=Input!$O$10)),Input!$O$9,0))+(IF(AND(($B575&gt;=Input!$C$7),($B575&lt;=Input!$O$12)),Input!$O$11,0))+(IF(AND(($B575&gt;Input!$O$12),($B575&lt;=Input!$O$14)),Input!$O$13,0))+(IF(AND(($B575&gt;=Input!$C$7),($B575&lt;=Input!$O$16)),Input!$O$15,0))+(IF(AND(($B575&gt;Input!$O$16),($B575&lt;=Input!$O$18)),Input!$O$17,0))</f>
        <v>0</v>
      </c>
    </row>
    <row r="576" customFormat="false" ht="12.05" hidden="false" customHeight="false" outlineLevel="0" collapsed="false">
      <c r="A576" s="67" t="n">
        <v>572</v>
      </c>
      <c r="B576" s="68" t="n">
        <f aca="false">EOMONTH(Input!$C$7,A576)</f>
        <v>60326</v>
      </c>
      <c r="C576" s="68"/>
      <c r="D576" s="69" t="n">
        <f aca="false">(IF(AND(($B576&gt;=Input!$C$7),($B576&lt;=Input!$O$8)),Input!$O$7,0))+(IF(AND(($B576&gt;Input!$O$8),($B576&lt;=Input!$O$10)),Input!$O$9,0))+(IF(AND(($B576&gt;=Input!$C$7),($B576&lt;=Input!$O$12)),Input!$O$11,0))+(IF(AND(($B576&gt;Input!$O$12),($B576&lt;=Input!$O$14)),Input!$O$13,0))+(IF(AND(($B576&gt;=Input!$C$7),($B576&lt;=Input!$O$16)),Input!$O$15,0))+(IF(AND(($B576&gt;Input!$O$16),($B576&lt;=Input!$O$18)),Input!$O$17,0))</f>
        <v>0</v>
      </c>
    </row>
    <row r="577" customFormat="false" ht="12.05" hidden="false" customHeight="false" outlineLevel="0" collapsed="false">
      <c r="A577" s="67" t="n">
        <v>573</v>
      </c>
      <c r="B577" s="68" t="n">
        <f aca="false">EOMONTH(Input!$C$7,A577)</f>
        <v>60357</v>
      </c>
      <c r="C577" s="68"/>
      <c r="D577" s="69" t="n">
        <f aca="false">(IF(AND(($B577&gt;=Input!$C$7),($B577&lt;=Input!$O$8)),Input!$O$7,0))+(IF(AND(($B577&gt;Input!$O$8),($B577&lt;=Input!$O$10)),Input!$O$9,0))+(IF(AND(($B577&gt;=Input!$C$7),($B577&lt;=Input!$O$12)),Input!$O$11,0))+(IF(AND(($B577&gt;Input!$O$12),($B577&lt;=Input!$O$14)),Input!$O$13,0))+(IF(AND(($B577&gt;=Input!$C$7),($B577&lt;=Input!$O$16)),Input!$O$15,0))+(IF(AND(($B577&gt;Input!$O$16),($B577&lt;=Input!$O$18)),Input!$O$17,0))</f>
        <v>0</v>
      </c>
    </row>
    <row r="578" customFormat="false" ht="12.05" hidden="false" customHeight="false" outlineLevel="0" collapsed="false">
      <c r="A578" s="67" t="n">
        <v>574</v>
      </c>
      <c r="B578" s="68" t="n">
        <f aca="false">EOMONTH(Input!$C$7,A578)</f>
        <v>60387</v>
      </c>
      <c r="C578" s="68"/>
      <c r="D578" s="69" t="n">
        <f aca="false">(IF(AND(($B578&gt;=Input!$C$7),($B578&lt;=Input!$O$8)),Input!$O$7,0))+(IF(AND(($B578&gt;Input!$O$8),($B578&lt;=Input!$O$10)),Input!$O$9,0))+(IF(AND(($B578&gt;=Input!$C$7),($B578&lt;=Input!$O$12)),Input!$O$11,0))+(IF(AND(($B578&gt;Input!$O$12),($B578&lt;=Input!$O$14)),Input!$O$13,0))+(IF(AND(($B578&gt;=Input!$C$7),($B578&lt;=Input!$O$16)),Input!$O$15,0))+(IF(AND(($B578&gt;Input!$O$16),($B578&lt;=Input!$O$18)),Input!$O$17,0))</f>
        <v>0</v>
      </c>
    </row>
    <row r="579" customFormat="false" ht="12.05" hidden="false" customHeight="false" outlineLevel="0" collapsed="false">
      <c r="A579" s="67" t="n">
        <v>575</v>
      </c>
      <c r="B579" s="68" t="n">
        <f aca="false">EOMONTH(Input!$C$7,A579)</f>
        <v>60418</v>
      </c>
      <c r="C579" s="68"/>
      <c r="D579" s="69" t="n">
        <f aca="false">(IF(AND(($B579&gt;=Input!$C$7),($B579&lt;=Input!$O$8)),Input!$O$7,0))+(IF(AND(($B579&gt;Input!$O$8),($B579&lt;=Input!$O$10)),Input!$O$9,0))+(IF(AND(($B579&gt;=Input!$C$7),($B579&lt;=Input!$O$12)),Input!$O$11,0))+(IF(AND(($B579&gt;Input!$O$12),($B579&lt;=Input!$O$14)),Input!$O$13,0))+(IF(AND(($B579&gt;=Input!$C$7),($B579&lt;=Input!$O$16)),Input!$O$15,0))+(IF(AND(($B579&gt;Input!$O$16),($B579&lt;=Input!$O$18)),Input!$O$17,0))</f>
        <v>0</v>
      </c>
    </row>
    <row r="580" customFormat="false" ht="12.05" hidden="false" customHeight="false" outlineLevel="0" collapsed="false">
      <c r="A580" s="67" t="n">
        <v>576</v>
      </c>
      <c r="B580" s="68" t="n">
        <f aca="false">EOMONTH(Input!$C$7,A580)</f>
        <v>60448</v>
      </c>
      <c r="C580" s="68"/>
      <c r="D580" s="69" t="n">
        <f aca="false">(IF(AND(($B580&gt;=Input!$C$7),($B580&lt;=Input!$O$8)),Input!$O$7,0))+(IF(AND(($B580&gt;Input!$O$8),($B580&lt;=Input!$O$10)),Input!$O$9,0))+(IF(AND(($B580&gt;=Input!$C$7),($B580&lt;=Input!$O$12)),Input!$O$11,0))+(IF(AND(($B580&gt;Input!$O$12),($B580&lt;=Input!$O$14)),Input!$O$13,0))+(IF(AND(($B580&gt;=Input!$C$7),($B580&lt;=Input!$O$16)),Input!$O$15,0))+(IF(AND(($B580&gt;Input!$O$16),($B580&lt;=Input!$O$18)),Input!$O$17,0))</f>
        <v>0</v>
      </c>
    </row>
    <row r="581" customFormat="false" ht="12.05" hidden="false" customHeight="false" outlineLevel="0" collapsed="false">
      <c r="A581" s="67" t="n">
        <v>577</v>
      </c>
      <c r="B581" s="68" t="n">
        <f aca="false">EOMONTH(Input!$C$7,A581)</f>
        <v>60479</v>
      </c>
      <c r="C581" s="68"/>
      <c r="D581" s="69" t="n">
        <f aca="false">(IF(AND(($B581&gt;=Input!$C$7),($B581&lt;=Input!$O$8)),Input!$O$7,0))+(IF(AND(($B581&gt;Input!$O$8),($B581&lt;=Input!$O$10)),Input!$O$9,0))+(IF(AND(($B581&gt;=Input!$C$7),($B581&lt;=Input!$O$12)),Input!$O$11,0))+(IF(AND(($B581&gt;Input!$O$12),($B581&lt;=Input!$O$14)),Input!$O$13,0))+(IF(AND(($B581&gt;=Input!$C$7),($B581&lt;=Input!$O$16)),Input!$O$15,0))+(IF(AND(($B581&gt;Input!$O$16),($B581&lt;=Input!$O$18)),Input!$O$17,0))</f>
        <v>0</v>
      </c>
    </row>
    <row r="582" customFormat="false" ht="12.05" hidden="false" customHeight="false" outlineLevel="0" collapsed="false">
      <c r="A582" s="67" t="n">
        <v>578</v>
      </c>
      <c r="B582" s="68" t="n">
        <f aca="false">EOMONTH(Input!$C$7,A582)</f>
        <v>60510</v>
      </c>
      <c r="C582" s="68"/>
      <c r="D582" s="69" t="n">
        <f aca="false">(IF(AND(($B582&gt;=Input!$C$7),($B582&lt;=Input!$O$8)),Input!$O$7,0))+(IF(AND(($B582&gt;Input!$O$8),($B582&lt;=Input!$O$10)),Input!$O$9,0))+(IF(AND(($B582&gt;=Input!$C$7),($B582&lt;=Input!$O$12)),Input!$O$11,0))+(IF(AND(($B582&gt;Input!$O$12),($B582&lt;=Input!$O$14)),Input!$O$13,0))+(IF(AND(($B582&gt;=Input!$C$7),($B582&lt;=Input!$O$16)),Input!$O$15,0))+(IF(AND(($B582&gt;Input!$O$16),($B582&lt;=Input!$O$18)),Input!$O$17,0))</f>
        <v>0</v>
      </c>
    </row>
    <row r="583" customFormat="false" ht="12.05" hidden="false" customHeight="false" outlineLevel="0" collapsed="false">
      <c r="A583" s="67" t="n">
        <v>579</v>
      </c>
      <c r="B583" s="68" t="n">
        <f aca="false">EOMONTH(Input!$C$7,A583)</f>
        <v>60540</v>
      </c>
      <c r="C583" s="68"/>
      <c r="D583" s="69" t="n">
        <f aca="false">(IF(AND(($B583&gt;=Input!$C$7),($B583&lt;=Input!$O$8)),Input!$O$7,0))+(IF(AND(($B583&gt;Input!$O$8),($B583&lt;=Input!$O$10)),Input!$O$9,0))+(IF(AND(($B583&gt;=Input!$C$7),($B583&lt;=Input!$O$12)),Input!$O$11,0))+(IF(AND(($B583&gt;Input!$O$12),($B583&lt;=Input!$O$14)),Input!$O$13,0))+(IF(AND(($B583&gt;=Input!$C$7),($B583&lt;=Input!$O$16)),Input!$O$15,0))+(IF(AND(($B583&gt;Input!$O$16),($B583&lt;=Input!$O$18)),Input!$O$17,0))</f>
        <v>0</v>
      </c>
    </row>
    <row r="584" customFormat="false" ht="12.05" hidden="false" customHeight="false" outlineLevel="0" collapsed="false">
      <c r="A584" s="67" t="n">
        <v>580</v>
      </c>
      <c r="B584" s="68" t="n">
        <f aca="false">EOMONTH(Input!$C$7,A584)</f>
        <v>60571</v>
      </c>
      <c r="C584" s="68"/>
      <c r="D584" s="69" t="n">
        <f aca="false">(IF(AND(($B584&gt;=Input!$C$7),($B584&lt;=Input!$O$8)),Input!$O$7,0))+(IF(AND(($B584&gt;Input!$O$8),($B584&lt;=Input!$O$10)),Input!$O$9,0))+(IF(AND(($B584&gt;=Input!$C$7),($B584&lt;=Input!$O$12)),Input!$O$11,0))+(IF(AND(($B584&gt;Input!$O$12),($B584&lt;=Input!$O$14)),Input!$O$13,0))+(IF(AND(($B584&gt;=Input!$C$7),($B584&lt;=Input!$O$16)),Input!$O$15,0))+(IF(AND(($B584&gt;Input!$O$16),($B584&lt;=Input!$O$18)),Input!$O$17,0))</f>
        <v>0</v>
      </c>
    </row>
    <row r="585" customFormat="false" ht="12.05" hidden="false" customHeight="false" outlineLevel="0" collapsed="false">
      <c r="A585" s="67" t="n">
        <v>581</v>
      </c>
      <c r="B585" s="68" t="n">
        <f aca="false">EOMONTH(Input!$C$7,A585)</f>
        <v>60601</v>
      </c>
      <c r="C585" s="68"/>
      <c r="D585" s="69" t="n">
        <f aca="false">(IF(AND(($B585&gt;=Input!$C$7),($B585&lt;=Input!$O$8)),Input!$O$7,0))+(IF(AND(($B585&gt;Input!$O$8),($B585&lt;=Input!$O$10)),Input!$O$9,0))+(IF(AND(($B585&gt;=Input!$C$7),($B585&lt;=Input!$O$12)),Input!$O$11,0))+(IF(AND(($B585&gt;Input!$O$12),($B585&lt;=Input!$O$14)),Input!$O$13,0))+(IF(AND(($B585&gt;=Input!$C$7),($B585&lt;=Input!$O$16)),Input!$O$15,0))+(IF(AND(($B585&gt;Input!$O$16),($B585&lt;=Input!$O$18)),Input!$O$17,0))</f>
        <v>0</v>
      </c>
    </row>
    <row r="586" customFormat="false" ht="12.05" hidden="false" customHeight="false" outlineLevel="0" collapsed="false">
      <c r="A586" s="67" t="n">
        <v>582</v>
      </c>
      <c r="B586" s="68" t="n">
        <f aca="false">EOMONTH(Input!$C$7,A586)</f>
        <v>60632</v>
      </c>
      <c r="C586" s="68"/>
      <c r="D586" s="69" t="n">
        <f aca="false">(IF(AND(($B586&gt;=Input!$C$7),($B586&lt;=Input!$O$8)),Input!$O$7,0))+(IF(AND(($B586&gt;Input!$O$8),($B586&lt;=Input!$O$10)),Input!$O$9,0))+(IF(AND(($B586&gt;=Input!$C$7),($B586&lt;=Input!$O$12)),Input!$O$11,0))+(IF(AND(($B586&gt;Input!$O$12),($B586&lt;=Input!$O$14)),Input!$O$13,0))+(IF(AND(($B586&gt;=Input!$C$7),($B586&lt;=Input!$O$16)),Input!$O$15,0))+(IF(AND(($B586&gt;Input!$O$16),($B586&lt;=Input!$O$18)),Input!$O$17,0))</f>
        <v>0</v>
      </c>
    </row>
    <row r="587" customFormat="false" ht="12.05" hidden="false" customHeight="false" outlineLevel="0" collapsed="false">
      <c r="A587" s="67" t="n">
        <v>583</v>
      </c>
      <c r="B587" s="68" t="n">
        <f aca="false">EOMONTH(Input!$C$7,A587)</f>
        <v>60663</v>
      </c>
      <c r="C587" s="68"/>
      <c r="D587" s="69" t="n">
        <f aca="false">(IF(AND(($B587&gt;=Input!$C$7),($B587&lt;=Input!$O$8)),Input!$O$7,0))+(IF(AND(($B587&gt;Input!$O$8),($B587&lt;=Input!$O$10)),Input!$O$9,0))+(IF(AND(($B587&gt;=Input!$C$7),($B587&lt;=Input!$O$12)),Input!$O$11,0))+(IF(AND(($B587&gt;Input!$O$12),($B587&lt;=Input!$O$14)),Input!$O$13,0))+(IF(AND(($B587&gt;=Input!$C$7),($B587&lt;=Input!$O$16)),Input!$O$15,0))+(IF(AND(($B587&gt;Input!$O$16),($B587&lt;=Input!$O$18)),Input!$O$17,0))</f>
        <v>0</v>
      </c>
    </row>
    <row r="588" customFormat="false" ht="12.05" hidden="false" customHeight="false" outlineLevel="0" collapsed="false">
      <c r="A588" s="67" t="n">
        <v>584</v>
      </c>
      <c r="B588" s="68" t="n">
        <f aca="false">EOMONTH(Input!$C$7,A588)</f>
        <v>60691</v>
      </c>
      <c r="C588" s="68"/>
      <c r="D588" s="69" t="n">
        <f aca="false">(IF(AND(($B588&gt;=Input!$C$7),($B588&lt;=Input!$O$8)),Input!$O$7,0))+(IF(AND(($B588&gt;Input!$O$8),($B588&lt;=Input!$O$10)),Input!$O$9,0))+(IF(AND(($B588&gt;=Input!$C$7),($B588&lt;=Input!$O$12)),Input!$O$11,0))+(IF(AND(($B588&gt;Input!$O$12),($B588&lt;=Input!$O$14)),Input!$O$13,0))+(IF(AND(($B588&gt;=Input!$C$7),($B588&lt;=Input!$O$16)),Input!$O$15,0))+(IF(AND(($B588&gt;Input!$O$16),($B588&lt;=Input!$O$18)),Input!$O$17,0))</f>
        <v>0</v>
      </c>
    </row>
    <row r="589" customFormat="false" ht="12.05" hidden="false" customHeight="false" outlineLevel="0" collapsed="false">
      <c r="A589" s="67" t="n">
        <v>585</v>
      </c>
      <c r="B589" s="68" t="n">
        <f aca="false">EOMONTH(Input!$C$7,A589)</f>
        <v>60722</v>
      </c>
      <c r="C589" s="68"/>
      <c r="D589" s="69" t="n">
        <f aca="false">(IF(AND(($B589&gt;=Input!$C$7),($B589&lt;=Input!$O$8)),Input!$O$7,0))+(IF(AND(($B589&gt;Input!$O$8),($B589&lt;=Input!$O$10)),Input!$O$9,0))+(IF(AND(($B589&gt;=Input!$C$7),($B589&lt;=Input!$O$12)),Input!$O$11,0))+(IF(AND(($B589&gt;Input!$O$12),($B589&lt;=Input!$O$14)),Input!$O$13,0))+(IF(AND(($B589&gt;=Input!$C$7),($B589&lt;=Input!$O$16)),Input!$O$15,0))+(IF(AND(($B589&gt;Input!$O$16),($B589&lt;=Input!$O$18)),Input!$O$17,0))</f>
        <v>0</v>
      </c>
    </row>
    <row r="590" customFormat="false" ht="12.05" hidden="false" customHeight="false" outlineLevel="0" collapsed="false">
      <c r="A590" s="67" t="n">
        <v>586</v>
      </c>
      <c r="B590" s="68" t="n">
        <f aca="false">EOMONTH(Input!$C$7,A590)</f>
        <v>60752</v>
      </c>
      <c r="C590" s="68"/>
      <c r="D590" s="69" t="n">
        <f aca="false">(IF(AND(($B590&gt;=Input!$C$7),($B590&lt;=Input!$O$8)),Input!$O$7,0))+(IF(AND(($B590&gt;Input!$O$8),($B590&lt;=Input!$O$10)),Input!$O$9,0))+(IF(AND(($B590&gt;=Input!$C$7),($B590&lt;=Input!$O$12)),Input!$O$11,0))+(IF(AND(($B590&gt;Input!$O$12),($B590&lt;=Input!$O$14)),Input!$O$13,0))+(IF(AND(($B590&gt;=Input!$C$7),($B590&lt;=Input!$O$16)),Input!$O$15,0))+(IF(AND(($B590&gt;Input!$O$16),($B590&lt;=Input!$O$18)),Input!$O$17,0))</f>
        <v>0</v>
      </c>
    </row>
    <row r="591" customFormat="false" ht="12.05" hidden="false" customHeight="false" outlineLevel="0" collapsed="false">
      <c r="A591" s="67" t="n">
        <v>587</v>
      </c>
      <c r="B591" s="68" t="n">
        <f aca="false">EOMONTH(Input!$C$7,A591)</f>
        <v>60783</v>
      </c>
      <c r="C591" s="68"/>
      <c r="D591" s="69" t="n">
        <f aca="false">(IF(AND(($B591&gt;=Input!$C$7),($B591&lt;=Input!$O$8)),Input!$O$7,0))+(IF(AND(($B591&gt;Input!$O$8),($B591&lt;=Input!$O$10)),Input!$O$9,0))+(IF(AND(($B591&gt;=Input!$C$7),($B591&lt;=Input!$O$12)),Input!$O$11,0))+(IF(AND(($B591&gt;Input!$O$12),($B591&lt;=Input!$O$14)),Input!$O$13,0))+(IF(AND(($B591&gt;=Input!$C$7),($B591&lt;=Input!$O$16)),Input!$O$15,0))+(IF(AND(($B591&gt;Input!$O$16),($B591&lt;=Input!$O$18)),Input!$O$17,0))</f>
        <v>0</v>
      </c>
    </row>
    <row r="592" customFormat="false" ht="12.05" hidden="false" customHeight="false" outlineLevel="0" collapsed="false">
      <c r="A592" s="67" t="n">
        <v>588</v>
      </c>
      <c r="B592" s="68" t="n">
        <f aca="false">EOMONTH(Input!$C$7,A592)</f>
        <v>60813</v>
      </c>
      <c r="C592" s="68"/>
      <c r="D592" s="69" t="n">
        <f aca="false">(IF(AND(($B592&gt;=Input!$C$7),($B592&lt;=Input!$O$8)),Input!$O$7,0))+(IF(AND(($B592&gt;Input!$O$8),($B592&lt;=Input!$O$10)),Input!$O$9,0))+(IF(AND(($B592&gt;=Input!$C$7),($B592&lt;=Input!$O$12)),Input!$O$11,0))+(IF(AND(($B592&gt;Input!$O$12),($B592&lt;=Input!$O$14)),Input!$O$13,0))+(IF(AND(($B592&gt;=Input!$C$7),($B592&lt;=Input!$O$16)),Input!$O$15,0))+(IF(AND(($B592&gt;Input!$O$16),($B592&lt;=Input!$O$18)),Input!$O$17,0))</f>
        <v>0</v>
      </c>
    </row>
    <row r="593" customFormat="false" ht="12.05" hidden="false" customHeight="false" outlineLevel="0" collapsed="false">
      <c r="A593" s="67" t="n">
        <v>589</v>
      </c>
      <c r="B593" s="68" t="n">
        <f aca="false">EOMONTH(Input!$C$7,A593)</f>
        <v>60844</v>
      </c>
      <c r="C593" s="68"/>
      <c r="D593" s="69" t="n">
        <f aca="false">(IF(AND(($B593&gt;=Input!$C$7),($B593&lt;=Input!$O$8)),Input!$O$7,0))+(IF(AND(($B593&gt;Input!$O$8),($B593&lt;=Input!$O$10)),Input!$O$9,0))+(IF(AND(($B593&gt;=Input!$C$7),($B593&lt;=Input!$O$12)),Input!$O$11,0))+(IF(AND(($B593&gt;Input!$O$12),($B593&lt;=Input!$O$14)),Input!$O$13,0))+(IF(AND(($B593&gt;=Input!$C$7),($B593&lt;=Input!$O$16)),Input!$O$15,0))+(IF(AND(($B593&gt;Input!$O$16),($B593&lt;=Input!$O$18)),Input!$O$17,0))</f>
        <v>0</v>
      </c>
    </row>
    <row r="594" customFormat="false" ht="12.05" hidden="false" customHeight="false" outlineLevel="0" collapsed="false">
      <c r="A594" s="67" t="n">
        <v>590</v>
      </c>
      <c r="B594" s="68" t="n">
        <f aca="false">EOMONTH(Input!$C$7,A594)</f>
        <v>60875</v>
      </c>
      <c r="C594" s="68"/>
      <c r="D594" s="69" t="n">
        <f aca="false">(IF(AND(($B594&gt;=Input!$C$7),($B594&lt;=Input!$O$8)),Input!$O$7,0))+(IF(AND(($B594&gt;Input!$O$8),($B594&lt;=Input!$O$10)),Input!$O$9,0))+(IF(AND(($B594&gt;=Input!$C$7),($B594&lt;=Input!$O$12)),Input!$O$11,0))+(IF(AND(($B594&gt;Input!$O$12),($B594&lt;=Input!$O$14)),Input!$O$13,0))+(IF(AND(($B594&gt;=Input!$C$7),($B594&lt;=Input!$O$16)),Input!$O$15,0))+(IF(AND(($B594&gt;Input!$O$16),($B594&lt;=Input!$O$18)),Input!$O$17,0))</f>
        <v>0</v>
      </c>
    </row>
    <row r="595" customFormat="false" ht="12.05" hidden="false" customHeight="false" outlineLevel="0" collapsed="false">
      <c r="A595" s="67" t="n">
        <v>591</v>
      </c>
      <c r="B595" s="68" t="n">
        <f aca="false">EOMONTH(Input!$C$7,A595)</f>
        <v>60905</v>
      </c>
      <c r="C595" s="68"/>
      <c r="D595" s="69" t="n">
        <f aca="false">(IF(AND(($B595&gt;=Input!$C$7),($B595&lt;=Input!$O$8)),Input!$O$7,0))+(IF(AND(($B595&gt;Input!$O$8),($B595&lt;=Input!$O$10)),Input!$O$9,0))+(IF(AND(($B595&gt;=Input!$C$7),($B595&lt;=Input!$O$12)),Input!$O$11,0))+(IF(AND(($B595&gt;Input!$O$12),($B595&lt;=Input!$O$14)),Input!$O$13,0))+(IF(AND(($B595&gt;=Input!$C$7),($B595&lt;=Input!$O$16)),Input!$O$15,0))+(IF(AND(($B595&gt;Input!$O$16),($B595&lt;=Input!$O$18)),Input!$O$17,0))</f>
        <v>0</v>
      </c>
    </row>
    <row r="596" customFormat="false" ht="12.05" hidden="false" customHeight="false" outlineLevel="0" collapsed="false">
      <c r="A596" s="67" t="n">
        <v>592</v>
      </c>
      <c r="B596" s="68" t="n">
        <f aca="false">EOMONTH(Input!$C$7,A596)</f>
        <v>60936</v>
      </c>
      <c r="C596" s="68"/>
      <c r="D596" s="69" t="n">
        <f aca="false">(IF(AND(($B596&gt;=Input!$C$7),($B596&lt;=Input!$O$8)),Input!$O$7,0))+(IF(AND(($B596&gt;Input!$O$8),($B596&lt;=Input!$O$10)),Input!$O$9,0))+(IF(AND(($B596&gt;=Input!$C$7),($B596&lt;=Input!$O$12)),Input!$O$11,0))+(IF(AND(($B596&gt;Input!$O$12),($B596&lt;=Input!$O$14)),Input!$O$13,0))+(IF(AND(($B596&gt;=Input!$C$7),($B596&lt;=Input!$O$16)),Input!$O$15,0))+(IF(AND(($B596&gt;Input!$O$16),($B596&lt;=Input!$O$18)),Input!$O$17,0))</f>
        <v>0</v>
      </c>
    </row>
    <row r="597" customFormat="false" ht="12.05" hidden="false" customHeight="false" outlineLevel="0" collapsed="false">
      <c r="A597" s="67" t="n">
        <v>593</v>
      </c>
      <c r="B597" s="68" t="n">
        <f aca="false">EOMONTH(Input!$C$7,A597)</f>
        <v>60966</v>
      </c>
      <c r="C597" s="68"/>
      <c r="D597" s="69" t="n">
        <f aca="false">(IF(AND(($B597&gt;=Input!$C$7),($B597&lt;=Input!$O$8)),Input!$O$7,0))+(IF(AND(($B597&gt;Input!$O$8),($B597&lt;=Input!$O$10)),Input!$O$9,0))+(IF(AND(($B597&gt;=Input!$C$7),($B597&lt;=Input!$O$12)),Input!$O$11,0))+(IF(AND(($B597&gt;Input!$O$12),($B597&lt;=Input!$O$14)),Input!$O$13,0))+(IF(AND(($B597&gt;=Input!$C$7),($B597&lt;=Input!$O$16)),Input!$O$15,0))+(IF(AND(($B597&gt;Input!$O$16),($B597&lt;=Input!$O$18)),Input!$O$17,0))</f>
        <v>0</v>
      </c>
    </row>
    <row r="598" customFormat="false" ht="12.05" hidden="false" customHeight="false" outlineLevel="0" collapsed="false">
      <c r="A598" s="67" t="n">
        <v>594</v>
      </c>
      <c r="B598" s="68" t="n">
        <f aca="false">EOMONTH(Input!$C$7,A598)</f>
        <v>60997</v>
      </c>
      <c r="C598" s="68"/>
      <c r="D598" s="69" t="n">
        <f aca="false">(IF(AND(($B598&gt;=Input!$C$7),($B598&lt;=Input!$O$8)),Input!$O$7,0))+(IF(AND(($B598&gt;Input!$O$8),($B598&lt;=Input!$O$10)),Input!$O$9,0))+(IF(AND(($B598&gt;=Input!$C$7),($B598&lt;=Input!$O$12)),Input!$O$11,0))+(IF(AND(($B598&gt;Input!$O$12),($B598&lt;=Input!$O$14)),Input!$O$13,0))+(IF(AND(($B598&gt;=Input!$C$7),($B598&lt;=Input!$O$16)),Input!$O$15,0))+(IF(AND(($B598&gt;Input!$O$16),($B598&lt;=Input!$O$18)),Input!$O$17,0))</f>
        <v>0</v>
      </c>
    </row>
    <row r="599" customFormat="false" ht="12.05" hidden="false" customHeight="false" outlineLevel="0" collapsed="false">
      <c r="A599" s="67" t="n">
        <v>595</v>
      </c>
      <c r="B599" s="68" t="n">
        <f aca="false">EOMONTH(Input!$C$7,A599)</f>
        <v>61028</v>
      </c>
      <c r="C599" s="68"/>
      <c r="D599" s="69" t="n">
        <f aca="false">(IF(AND(($B599&gt;=Input!$C$7),($B599&lt;=Input!$O$8)),Input!$O$7,0))+(IF(AND(($B599&gt;Input!$O$8),($B599&lt;=Input!$O$10)),Input!$O$9,0))+(IF(AND(($B599&gt;=Input!$C$7),($B599&lt;=Input!$O$12)),Input!$O$11,0))+(IF(AND(($B599&gt;Input!$O$12),($B599&lt;=Input!$O$14)),Input!$O$13,0))+(IF(AND(($B599&gt;=Input!$C$7),($B599&lt;=Input!$O$16)),Input!$O$15,0))+(IF(AND(($B599&gt;Input!$O$16),($B599&lt;=Input!$O$18)),Input!$O$17,0))</f>
        <v>0</v>
      </c>
    </row>
    <row r="600" customFormat="false" ht="12.05" hidden="false" customHeight="false" outlineLevel="0" collapsed="false">
      <c r="A600" s="67" t="n">
        <v>596</v>
      </c>
      <c r="B600" s="68" t="n">
        <f aca="false">EOMONTH(Input!$C$7,A600)</f>
        <v>61056</v>
      </c>
      <c r="C600" s="68"/>
      <c r="D600" s="69" t="n">
        <f aca="false">(IF(AND(($B600&gt;=Input!$C$7),($B600&lt;=Input!$O$8)),Input!$O$7,0))+(IF(AND(($B600&gt;Input!$O$8),($B600&lt;=Input!$O$10)),Input!$O$9,0))+(IF(AND(($B600&gt;=Input!$C$7),($B600&lt;=Input!$O$12)),Input!$O$11,0))+(IF(AND(($B600&gt;Input!$O$12),($B600&lt;=Input!$O$14)),Input!$O$13,0))+(IF(AND(($B600&gt;=Input!$C$7),($B600&lt;=Input!$O$16)),Input!$O$15,0))+(IF(AND(($B600&gt;Input!$O$16),($B600&lt;=Input!$O$18)),Input!$O$17,0))</f>
        <v>0</v>
      </c>
    </row>
    <row r="601" customFormat="false" ht="12.05" hidden="false" customHeight="false" outlineLevel="0" collapsed="false">
      <c r="A601" s="67" t="n">
        <v>597</v>
      </c>
      <c r="B601" s="68" t="n">
        <f aca="false">EOMONTH(Input!$C$7,A601)</f>
        <v>61087</v>
      </c>
      <c r="C601" s="68"/>
      <c r="D601" s="69" t="n">
        <f aca="false">(IF(AND(($B601&gt;=Input!$C$7),($B601&lt;=Input!$O$8)),Input!$O$7,0))+(IF(AND(($B601&gt;Input!$O$8),($B601&lt;=Input!$O$10)),Input!$O$9,0))+(IF(AND(($B601&gt;=Input!$C$7),($B601&lt;=Input!$O$12)),Input!$O$11,0))+(IF(AND(($B601&gt;Input!$O$12),($B601&lt;=Input!$O$14)),Input!$O$13,0))+(IF(AND(($B601&gt;=Input!$C$7),($B601&lt;=Input!$O$16)),Input!$O$15,0))+(IF(AND(($B601&gt;Input!$O$16),($B601&lt;=Input!$O$18)),Input!$O$17,0))</f>
        <v>0</v>
      </c>
    </row>
    <row r="602" customFormat="false" ht="12.05" hidden="false" customHeight="false" outlineLevel="0" collapsed="false">
      <c r="A602" s="67" t="n">
        <v>598</v>
      </c>
      <c r="B602" s="68" t="n">
        <f aca="false">EOMONTH(Input!$C$7,A602)</f>
        <v>61117</v>
      </c>
      <c r="C602" s="68"/>
      <c r="D602" s="69" t="n">
        <f aca="false">(IF(AND(($B602&gt;=Input!$C$7),($B602&lt;=Input!$O$8)),Input!$O$7,0))+(IF(AND(($B602&gt;Input!$O$8),($B602&lt;=Input!$O$10)),Input!$O$9,0))+(IF(AND(($B602&gt;=Input!$C$7),($B602&lt;=Input!$O$12)),Input!$O$11,0))+(IF(AND(($B602&gt;Input!$O$12),($B602&lt;=Input!$O$14)),Input!$O$13,0))+(IF(AND(($B602&gt;=Input!$C$7),($B602&lt;=Input!$O$16)),Input!$O$15,0))+(IF(AND(($B602&gt;Input!$O$16),($B602&lt;=Input!$O$18)),Input!$O$17,0))</f>
        <v>0</v>
      </c>
    </row>
    <row r="603" customFormat="false" ht="12.05" hidden="false" customHeight="false" outlineLevel="0" collapsed="false">
      <c r="A603" s="67" t="n">
        <v>599</v>
      </c>
      <c r="B603" s="68" t="n">
        <f aca="false">EOMONTH(Input!$C$7,A603)</f>
        <v>61148</v>
      </c>
      <c r="C603" s="68"/>
      <c r="D603" s="69" t="n">
        <f aca="false">(IF(AND(($B603&gt;=Input!$C$7),($B603&lt;=Input!$O$8)),Input!$O$7,0))+(IF(AND(($B603&gt;Input!$O$8),($B603&lt;=Input!$O$10)),Input!$O$9,0))+(IF(AND(($B603&gt;=Input!$C$7),($B603&lt;=Input!$O$12)),Input!$O$11,0))+(IF(AND(($B603&gt;Input!$O$12),($B603&lt;=Input!$O$14)),Input!$O$13,0))+(IF(AND(($B603&gt;=Input!$C$7),($B603&lt;=Input!$O$16)),Input!$O$15,0))+(IF(AND(($B603&gt;Input!$O$16),($B603&lt;=Input!$O$18)),Input!$O$17,0))</f>
        <v>0</v>
      </c>
    </row>
    <row r="604" customFormat="false" ht="12.05" hidden="false" customHeight="false" outlineLevel="0" collapsed="false">
      <c r="A604" s="67" t="n">
        <v>600</v>
      </c>
      <c r="B604" s="68" t="n">
        <f aca="false">EOMONTH(Input!$C$7,A604)</f>
        <v>61178</v>
      </c>
      <c r="C604" s="68"/>
      <c r="D604" s="69" t="n">
        <f aca="false">(IF(AND(($B604&gt;=Input!$C$7),($B604&lt;=Input!$O$8)),Input!$O$7,0))+(IF(AND(($B604&gt;Input!$O$8),($B604&lt;=Input!$O$10)),Input!$O$9,0))+(IF(AND(($B604&gt;=Input!$C$7),($B604&lt;=Input!$O$12)),Input!$O$11,0))+(IF(AND(($B604&gt;Input!$O$12),($B604&lt;=Input!$O$14)),Input!$O$13,0))+(IF(AND(($B604&gt;=Input!$C$7),($B604&lt;=Input!$O$16)),Input!$O$15,0))+(IF(AND(($B604&gt;Input!$O$16),($B604&lt;=Input!$O$18)),Input!$O$17,0))</f>
        <v>0</v>
      </c>
    </row>
    <row r="605" customFormat="false" ht="12.05" hidden="false" customHeight="false" outlineLevel="0" collapsed="false">
      <c r="A605" s="67" t="n">
        <v>601</v>
      </c>
      <c r="B605" s="68" t="n">
        <f aca="false">EOMONTH(Input!$C$7,A605)</f>
        <v>61209</v>
      </c>
      <c r="C605" s="68"/>
      <c r="D605" s="69" t="n">
        <f aca="false">(IF(AND(($B605&gt;=Input!$C$7),($B605&lt;=Input!$O$8)),Input!$O$7,0))+(IF(AND(($B605&gt;Input!$O$8),($B605&lt;=Input!$O$10)),Input!$O$9,0))+(IF(AND(($B605&gt;=Input!$C$7),($B605&lt;=Input!$O$12)),Input!$O$11,0))+(IF(AND(($B605&gt;Input!$O$12),($B605&lt;=Input!$O$14)),Input!$O$13,0))+(IF(AND(($B605&gt;=Input!$C$7),($B605&lt;=Input!$O$16)),Input!$O$15,0))+(IF(AND(($B605&gt;Input!$O$16),($B605&lt;=Input!$O$18)),Input!$O$17,0))</f>
        <v>0</v>
      </c>
    </row>
    <row r="606" customFormat="false" ht="12.05" hidden="false" customHeight="false" outlineLevel="0" collapsed="false">
      <c r="A606" s="67" t="n">
        <v>602</v>
      </c>
      <c r="B606" s="68" t="n">
        <f aca="false">EOMONTH(Input!$C$7,A606)</f>
        <v>61240</v>
      </c>
      <c r="C606" s="68"/>
      <c r="D606" s="69" t="n">
        <f aca="false">(IF(AND(($B606&gt;=Input!$C$7),($B606&lt;=Input!$O$8)),Input!$O$7,0))+(IF(AND(($B606&gt;Input!$O$8),($B606&lt;=Input!$O$10)),Input!$O$9,0))+(IF(AND(($B606&gt;=Input!$C$7),($B606&lt;=Input!$O$12)),Input!$O$11,0))+(IF(AND(($B606&gt;Input!$O$12),($B606&lt;=Input!$O$14)),Input!$O$13,0))+(IF(AND(($B606&gt;=Input!$C$7),($B606&lt;=Input!$O$16)),Input!$O$15,0))+(IF(AND(($B606&gt;Input!$O$16),($B606&lt;=Input!$O$18)),Input!$O$17,0))</f>
        <v>0</v>
      </c>
    </row>
    <row r="607" customFormat="false" ht="12.05" hidden="false" customHeight="false" outlineLevel="0" collapsed="false">
      <c r="A607" s="67" t="n">
        <v>603</v>
      </c>
      <c r="B607" s="68" t="n">
        <f aca="false">EOMONTH(Input!$C$7,A607)</f>
        <v>61270</v>
      </c>
      <c r="C607" s="68"/>
      <c r="D607" s="69" t="n">
        <f aca="false">(IF(AND(($B607&gt;=Input!$C$7),($B607&lt;=Input!$O$8)),Input!$O$7,0))+(IF(AND(($B607&gt;Input!$O$8),($B607&lt;=Input!$O$10)),Input!$O$9,0))+(IF(AND(($B607&gt;=Input!$C$7),($B607&lt;=Input!$O$12)),Input!$O$11,0))+(IF(AND(($B607&gt;Input!$O$12),($B607&lt;=Input!$O$14)),Input!$O$13,0))+(IF(AND(($B607&gt;=Input!$C$7),($B607&lt;=Input!$O$16)),Input!$O$15,0))+(IF(AND(($B607&gt;Input!$O$16),($B607&lt;=Input!$O$18)),Input!$O$17,0))</f>
        <v>0</v>
      </c>
    </row>
    <row r="608" customFormat="false" ht="12.05" hidden="false" customHeight="false" outlineLevel="0" collapsed="false">
      <c r="A608" s="67" t="n">
        <v>604</v>
      </c>
      <c r="B608" s="68" t="n">
        <f aca="false">EOMONTH(Input!$C$7,A608)</f>
        <v>61301</v>
      </c>
      <c r="C608" s="68"/>
      <c r="D608" s="69" t="n">
        <f aca="false">(IF(AND(($B608&gt;=Input!$C$7),($B608&lt;=Input!$O$8)),Input!$O$7,0))+(IF(AND(($B608&gt;Input!$O$8),($B608&lt;=Input!$O$10)),Input!$O$9,0))+(IF(AND(($B608&gt;=Input!$C$7),($B608&lt;=Input!$O$12)),Input!$O$11,0))+(IF(AND(($B608&gt;Input!$O$12),($B608&lt;=Input!$O$14)),Input!$O$13,0))+(IF(AND(($B608&gt;=Input!$C$7),($B608&lt;=Input!$O$16)),Input!$O$15,0))+(IF(AND(($B608&gt;Input!$O$16),($B608&lt;=Input!$O$18)),Input!$O$17,0))</f>
        <v>0</v>
      </c>
    </row>
    <row r="609" customFormat="false" ht="12.05" hidden="false" customHeight="false" outlineLevel="0" collapsed="false">
      <c r="A609" s="67" t="n">
        <v>605</v>
      </c>
      <c r="B609" s="68" t="n">
        <f aca="false">EOMONTH(Input!$C$7,A609)</f>
        <v>61331</v>
      </c>
      <c r="C609" s="68"/>
      <c r="D609" s="69" t="n">
        <f aca="false">(IF(AND(($B609&gt;=Input!$C$7),($B609&lt;=Input!$O$8)),Input!$O$7,0))+(IF(AND(($B609&gt;Input!$O$8),($B609&lt;=Input!$O$10)),Input!$O$9,0))+(IF(AND(($B609&gt;=Input!$C$7),($B609&lt;=Input!$O$12)),Input!$O$11,0))+(IF(AND(($B609&gt;Input!$O$12),($B609&lt;=Input!$O$14)),Input!$O$13,0))+(IF(AND(($B609&gt;=Input!$C$7),($B609&lt;=Input!$O$16)),Input!$O$15,0))+(IF(AND(($B609&gt;Input!$O$16),($B609&lt;=Input!$O$18)),Input!$O$17,0))</f>
        <v>0</v>
      </c>
    </row>
    <row r="610" customFormat="false" ht="12.05" hidden="false" customHeight="false" outlineLevel="0" collapsed="false">
      <c r="A610" s="67" t="n">
        <v>606</v>
      </c>
      <c r="B610" s="68" t="n">
        <f aca="false">EOMONTH(Input!$C$7,A610)</f>
        <v>61362</v>
      </c>
      <c r="C610" s="68"/>
      <c r="D610" s="69" t="n">
        <f aca="false">(IF(AND(($B610&gt;=Input!$C$7),($B610&lt;=Input!$O$8)),Input!$O$7,0))+(IF(AND(($B610&gt;Input!$O$8),($B610&lt;=Input!$O$10)),Input!$O$9,0))+(IF(AND(($B610&gt;=Input!$C$7),($B610&lt;=Input!$O$12)),Input!$O$11,0))+(IF(AND(($B610&gt;Input!$O$12),($B610&lt;=Input!$O$14)),Input!$O$13,0))+(IF(AND(($B610&gt;=Input!$C$7),($B610&lt;=Input!$O$16)),Input!$O$15,0))+(IF(AND(($B610&gt;Input!$O$16),($B610&lt;=Input!$O$18)),Input!$O$17,0))</f>
        <v>0</v>
      </c>
    </row>
    <row r="611" customFormat="false" ht="12.05" hidden="false" customHeight="false" outlineLevel="0" collapsed="false">
      <c r="A611" s="67" t="n">
        <v>607</v>
      </c>
      <c r="B611" s="68" t="n">
        <f aca="false">EOMONTH(Input!$C$7,A611)</f>
        <v>61393</v>
      </c>
      <c r="C611" s="68"/>
      <c r="D611" s="69" t="n">
        <f aca="false">(IF(AND(($B611&gt;=Input!$C$7),($B611&lt;=Input!$O$8)),Input!$O$7,0))+(IF(AND(($B611&gt;Input!$O$8),($B611&lt;=Input!$O$10)),Input!$O$9,0))+(IF(AND(($B611&gt;=Input!$C$7),($B611&lt;=Input!$O$12)),Input!$O$11,0))+(IF(AND(($B611&gt;Input!$O$12),($B611&lt;=Input!$O$14)),Input!$O$13,0))+(IF(AND(($B611&gt;=Input!$C$7),($B611&lt;=Input!$O$16)),Input!$O$15,0))+(IF(AND(($B611&gt;Input!$O$16),($B611&lt;=Input!$O$18)),Input!$O$17,0))</f>
        <v>0</v>
      </c>
    </row>
    <row r="612" customFormat="false" ht="12.05" hidden="false" customHeight="false" outlineLevel="0" collapsed="false">
      <c r="A612" s="67" t="n">
        <v>608</v>
      </c>
      <c r="B612" s="68" t="n">
        <f aca="false">EOMONTH(Input!$C$7,A612)</f>
        <v>61422</v>
      </c>
      <c r="C612" s="68"/>
      <c r="D612" s="69" t="n">
        <f aca="false">(IF(AND(($B612&gt;=Input!$C$7),($B612&lt;=Input!$O$8)),Input!$O$7,0))+(IF(AND(($B612&gt;Input!$O$8),($B612&lt;=Input!$O$10)),Input!$O$9,0))+(IF(AND(($B612&gt;=Input!$C$7),($B612&lt;=Input!$O$12)),Input!$O$11,0))+(IF(AND(($B612&gt;Input!$O$12),($B612&lt;=Input!$O$14)),Input!$O$13,0))+(IF(AND(($B612&gt;=Input!$C$7),($B612&lt;=Input!$O$16)),Input!$O$15,0))+(IF(AND(($B612&gt;Input!$O$16),($B612&lt;=Input!$O$18)),Input!$O$17,0))</f>
        <v>0</v>
      </c>
    </row>
    <row r="613" customFormat="false" ht="12.05" hidden="false" customHeight="false" outlineLevel="0" collapsed="false">
      <c r="A613" s="67" t="n">
        <v>609</v>
      </c>
      <c r="B613" s="68" t="n">
        <f aca="false">EOMONTH(Input!$C$7,A613)</f>
        <v>61453</v>
      </c>
      <c r="C613" s="68"/>
      <c r="D613" s="69" t="n">
        <f aca="false">(IF(AND(($B613&gt;=Input!$C$7),($B613&lt;=Input!$O$8)),Input!$O$7,0))+(IF(AND(($B613&gt;Input!$O$8),($B613&lt;=Input!$O$10)),Input!$O$9,0))+(IF(AND(($B613&gt;=Input!$C$7),($B613&lt;=Input!$O$12)),Input!$O$11,0))+(IF(AND(($B613&gt;Input!$O$12),($B613&lt;=Input!$O$14)),Input!$O$13,0))+(IF(AND(($B613&gt;=Input!$C$7),($B613&lt;=Input!$O$16)),Input!$O$15,0))+(IF(AND(($B613&gt;Input!$O$16),($B613&lt;=Input!$O$18)),Input!$O$17,0))</f>
        <v>0</v>
      </c>
    </row>
    <row r="614" customFormat="false" ht="12.05" hidden="false" customHeight="false" outlineLevel="0" collapsed="false">
      <c r="A614" s="67" t="n">
        <v>610</v>
      </c>
      <c r="B614" s="68" t="n">
        <f aca="false">EOMONTH(Input!$C$7,A614)</f>
        <v>61483</v>
      </c>
      <c r="C614" s="68"/>
      <c r="D614" s="69" t="n">
        <f aca="false">(IF(AND(($B614&gt;=Input!$C$7),($B614&lt;=Input!$O$8)),Input!$O$7,0))+(IF(AND(($B614&gt;Input!$O$8),($B614&lt;=Input!$O$10)),Input!$O$9,0))+(IF(AND(($B614&gt;=Input!$C$7),($B614&lt;=Input!$O$12)),Input!$O$11,0))+(IF(AND(($B614&gt;Input!$O$12),($B614&lt;=Input!$O$14)),Input!$O$13,0))+(IF(AND(($B614&gt;=Input!$C$7),($B614&lt;=Input!$O$16)),Input!$O$15,0))+(IF(AND(($B614&gt;Input!$O$16),($B614&lt;=Input!$O$18)),Input!$O$17,0))</f>
        <v>0</v>
      </c>
    </row>
    <row r="615" customFormat="false" ht="12.05" hidden="false" customHeight="false" outlineLevel="0" collapsed="false">
      <c r="A615" s="67" t="n">
        <v>611</v>
      </c>
      <c r="B615" s="68" t="n">
        <f aca="false">EOMONTH(Input!$C$7,A615)</f>
        <v>61514</v>
      </c>
      <c r="C615" s="68"/>
      <c r="D615" s="69" t="n">
        <f aca="false">(IF(AND(($B615&gt;=Input!$C$7),($B615&lt;=Input!$O$8)),Input!$O$7,0))+(IF(AND(($B615&gt;Input!$O$8),($B615&lt;=Input!$O$10)),Input!$O$9,0))+(IF(AND(($B615&gt;=Input!$C$7),($B615&lt;=Input!$O$12)),Input!$O$11,0))+(IF(AND(($B615&gt;Input!$O$12),($B615&lt;=Input!$O$14)),Input!$O$13,0))+(IF(AND(($B615&gt;=Input!$C$7),($B615&lt;=Input!$O$16)),Input!$O$15,0))+(IF(AND(($B615&gt;Input!$O$16),($B615&lt;=Input!$O$18)),Input!$O$17,0))</f>
        <v>0</v>
      </c>
    </row>
    <row r="616" customFormat="false" ht="12.05" hidden="false" customHeight="false" outlineLevel="0" collapsed="false">
      <c r="A616" s="67" t="n">
        <v>612</v>
      </c>
      <c r="B616" s="68" t="n">
        <f aca="false">EOMONTH(Input!$C$7,A616)</f>
        <v>61544</v>
      </c>
      <c r="C616" s="68"/>
      <c r="D616" s="69" t="n">
        <f aca="false">(IF(AND(($B616&gt;=Input!$C$7),($B616&lt;=Input!$O$8)),Input!$O$7,0))+(IF(AND(($B616&gt;Input!$O$8),($B616&lt;=Input!$O$10)),Input!$O$9,0))+(IF(AND(($B616&gt;=Input!$C$7),($B616&lt;=Input!$O$12)),Input!$O$11,0))+(IF(AND(($B616&gt;Input!$O$12),($B616&lt;=Input!$O$14)),Input!$O$13,0))+(IF(AND(($B616&gt;=Input!$C$7),($B616&lt;=Input!$O$16)),Input!$O$15,0))+(IF(AND(($B616&gt;Input!$O$16),($B616&lt;=Input!$O$18)),Input!$O$17,0))</f>
        <v>0</v>
      </c>
    </row>
    <row r="617" customFormat="false" ht="12.05" hidden="false" customHeight="false" outlineLevel="0" collapsed="false">
      <c r="A617" s="67" t="n">
        <v>613</v>
      </c>
      <c r="B617" s="68" t="n">
        <f aca="false">EOMONTH(Input!$C$7,A617)</f>
        <v>61575</v>
      </c>
      <c r="C617" s="68"/>
      <c r="D617" s="69" t="n">
        <f aca="false">(IF(AND(($B617&gt;=Input!$C$7),($B617&lt;=Input!$O$8)),Input!$O$7,0))+(IF(AND(($B617&gt;Input!$O$8),($B617&lt;=Input!$O$10)),Input!$O$9,0))+(IF(AND(($B617&gt;=Input!$C$7),($B617&lt;=Input!$O$12)),Input!$O$11,0))+(IF(AND(($B617&gt;Input!$O$12),($B617&lt;=Input!$O$14)),Input!$O$13,0))+(IF(AND(($B617&gt;=Input!$C$7),($B617&lt;=Input!$O$16)),Input!$O$15,0))+(IF(AND(($B617&gt;Input!$O$16),($B617&lt;=Input!$O$18)),Input!$O$17,0))</f>
        <v>0</v>
      </c>
    </row>
    <row r="618" customFormat="false" ht="12.05" hidden="false" customHeight="false" outlineLevel="0" collapsed="false">
      <c r="A618" s="67" t="n">
        <v>614</v>
      </c>
      <c r="B618" s="68" t="n">
        <f aca="false">EOMONTH(Input!$C$7,A618)</f>
        <v>61606</v>
      </c>
      <c r="C618" s="68"/>
      <c r="D618" s="69" t="n">
        <f aca="false">(IF(AND(($B618&gt;=Input!$C$7),($B618&lt;=Input!$O$8)),Input!$O$7,0))+(IF(AND(($B618&gt;Input!$O$8),($B618&lt;=Input!$O$10)),Input!$O$9,0))+(IF(AND(($B618&gt;=Input!$C$7),($B618&lt;=Input!$O$12)),Input!$O$11,0))+(IF(AND(($B618&gt;Input!$O$12),($B618&lt;=Input!$O$14)),Input!$O$13,0))+(IF(AND(($B618&gt;=Input!$C$7),($B618&lt;=Input!$O$16)),Input!$O$15,0))+(IF(AND(($B618&gt;Input!$O$16),($B618&lt;=Input!$O$18)),Input!$O$17,0))</f>
        <v>0</v>
      </c>
    </row>
    <row r="619" customFormat="false" ht="12.05" hidden="false" customHeight="false" outlineLevel="0" collapsed="false">
      <c r="A619" s="67" t="n">
        <v>615</v>
      </c>
      <c r="B619" s="68" t="n">
        <f aca="false">EOMONTH(Input!$C$7,A619)</f>
        <v>61636</v>
      </c>
      <c r="C619" s="68"/>
      <c r="D619" s="69" t="n">
        <f aca="false">(IF(AND(($B619&gt;=Input!$C$7),($B619&lt;=Input!$O$8)),Input!$O$7,0))+(IF(AND(($B619&gt;Input!$O$8),($B619&lt;=Input!$O$10)),Input!$O$9,0))+(IF(AND(($B619&gt;=Input!$C$7),($B619&lt;=Input!$O$12)),Input!$O$11,0))+(IF(AND(($B619&gt;Input!$O$12),($B619&lt;=Input!$O$14)),Input!$O$13,0))+(IF(AND(($B619&gt;=Input!$C$7),($B619&lt;=Input!$O$16)),Input!$O$15,0))+(IF(AND(($B619&gt;Input!$O$16),($B619&lt;=Input!$O$18)),Input!$O$17,0))</f>
        <v>0</v>
      </c>
    </row>
    <row r="620" customFormat="false" ht="12.05" hidden="false" customHeight="false" outlineLevel="0" collapsed="false">
      <c r="A620" s="67" t="n">
        <v>616</v>
      </c>
      <c r="B620" s="68" t="n">
        <f aca="false">EOMONTH(Input!$C$7,A620)</f>
        <v>61667</v>
      </c>
      <c r="C620" s="68"/>
      <c r="D620" s="69" t="n">
        <f aca="false">(IF(AND(($B620&gt;=Input!$C$7),($B620&lt;=Input!$O$8)),Input!$O$7,0))+(IF(AND(($B620&gt;Input!$O$8),($B620&lt;=Input!$O$10)),Input!$O$9,0))+(IF(AND(($B620&gt;=Input!$C$7),($B620&lt;=Input!$O$12)),Input!$O$11,0))+(IF(AND(($B620&gt;Input!$O$12),($B620&lt;=Input!$O$14)),Input!$O$13,0))+(IF(AND(($B620&gt;=Input!$C$7),($B620&lt;=Input!$O$16)),Input!$O$15,0))+(IF(AND(($B620&gt;Input!$O$16),($B620&lt;=Input!$O$18)),Input!$O$17,0)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79" width="6.94"/>
    <col collapsed="false" customWidth="true" hidden="false" outlineLevel="0" max="2" min="2" style="80" width="10.46"/>
    <col collapsed="false" customWidth="true" hidden="false" outlineLevel="0" max="3" min="3" style="80" width="1.39"/>
    <col collapsed="false" customWidth="true" hidden="false" outlineLevel="0" max="4" min="4" style="81" width="19.84"/>
    <col collapsed="false" customWidth="true" hidden="false" outlineLevel="0" max="5" min="5" style="81" width="15.55"/>
    <col collapsed="false" customWidth="true" hidden="false" outlineLevel="0" max="6" min="6" style="81" width="17.4"/>
    <col collapsed="false" customWidth="true" hidden="false" outlineLevel="0" max="7" min="7" style="81" width="17.68"/>
    <col collapsed="false" customWidth="true" hidden="false" outlineLevel="0" max="8" min="8" style="81" width="19.12"/>
    <col collapsed="false" customWidth="true" hidden="false" outlineLevel="0" max="9" min="9" style="81" width="13.41"/>
    <col collapsed="false" customWidth="true" hidden="false" outlineLevel="0" max="10" min="10" style="82" width="10.44"/>
    <col collapsed="false" customWidth="true" hidden="false" outlineLevel="0" max="11" min="11" style="82" width="1.29"/>
    <col collapsed="false" customWidth="true" hidden="false" outlineLevel="0" max="12" min="12" style="82" width="10.99"/>
    <col collapsed="false" customWidth="true" hidden="false" outlineLevel="0" max="250" min="13" style="83" width="7.99"/>
    <col collapsed="false" customWidth="true" hidden="false" outlineLevel="0" max="256" min="251" style="84" width="8.06"/>
    <col collapsed="false" customWidth="false" hidden="false" outlineLevel="0" max="1025" min="257" style="84" width="11.57"/>
  </cols>
  <sheetData>
    <row r="1" customFormat="false" ht="19.45" hidden="false" customHeight="true" outlineLevel="0" collapsed="false">
      <c r="A1" s="85" t="s">
        <v>207</v>
      </c>
      <c r="B1" s="86"/>
      <c r="C1" s="86"/>
    </row>
    <row r="2" customFormat="false" ht="12.75" hidden="false" customHeight="true" outlineLevel="0" collapsed="false">
      <c r="B2" s="86"/>
      <c r="C2" s="86"/>
      <c r="I2" s="87" t="s">
        <v>167</v>
      </c>
      <c r="L2" s="87" t="s">
        <v>159</v>
      </c>
    </row>
    <row r="3" s="91" customFormat="true" ht="12.75" hidden="false" customHeight="true" outlineLevel="0" collapsed="false">
      <c r="A3" s="88" t="s">
        <v>169</v>
      </c>
      <c r="B3" s="89" t="s">
        <v>170</v>
      </c>
      <c r="C3" s="89"/>
      <c r="D3" s="90" t="s">
        <v>208</v>
      </c>
      <c r="E3" s="90" t="s">
        <v>209</v>
      </c>
      <c r="F3" s="90" t="s">
        <v>210</v>
      </c>
      <c r="G3" s="90" t="s">
        <v>211</v>
      </c>
      <c r="H3" s="90" t="s">
        <v>212</v>
      </c>
      <c r="I3" s="90" t="s">
        <v>213</v>
      </c>
      <c r="J3" s="90" t="s">
        <v>214</v>
      </c>
      <c r="K3" s="90"/>
      <c r="L3" s="90" t="s">
        <v>178</v>
      </c>
    </row>
    <row r="4" customFormat="false" ht="12.75" hidden="false" customHeight="true" outlineLevel="0" collapsed="false">
      <c r="A4" s="79" t="n">
        <v>0</v>
      </c>
      <c r="B4" s="86" t="n">
        <f aca="false">EOMONTH(Input!$C$7,A4)</f>
        <v>42916</v>
      </c>
      <c r="C4" s="86"/>
      <c r="D4" s="81" t="n">
        <f aca="false">Input!$G$9</f>
        <v>-110000</v>
      </c>
      <c r="E4" s="81" t="n">
        <f aca="false">IF($D4&lt;0,Input!$G$17,0)</f>
        <v>-1006.10792067112</v>
      </c>
      <c r="F4" s="81" t="n">
        <f aca="false">($D4*(Input!$G$11/100))/12</f>
        <v>-252.083333333333</v>
      </c>
      <c r="G4" s="81" t="n">
        <f aca="false">(-1)*$E4+$F4</f>
        <v>754.024587337788</v>
      </c>
      <c r="H4" s="81" t="n">
        <f aca="false">IF($D4&lt;0,((-1)*Input!$G$15),0)</f>
        <v>100</v>
      </c>
      <c r="I4" s="81" t="n">
        <f aca="false">Input!$G$10+$G4+$H4</f>
        <v>20854.0245873378</v>
      </c>
      <c r="J4" s="81" t="n">
        <f aca="false">Input!$G$18*((1+Input!$G$14/100)^DATEDIF(Input!$C$7,$B4,"Y"))</f>
        <v>-250</v>
      </c>
      <c r="L4" s="81" t="n">
        <f aca="false">$E4+$J4</f>
        <v>-1256.10792067112</v>
      </c>
    </row>
    <row r="5" customFormat="false" ht="12.75" hidden="false" customHeight="true" outlineLevel="0" collapsed="false">
      <c r="A5" s="79" t="n">
        <v>1</v>
      </c>
      <c r="B5" s="86" t="n">
        <f aca="false">EOMONTH(Input!$C$7,A5)</f>
        <v>42947</v>
      </c>
      <c r="C5" s="86"/>
      <c r="D5" s="81" t="n">
        <f aca="false">IF(($D4+$G4+$H4)&lt;=0,($D4+$G4+$H4),0)</f>
        <v>-109145.975412662</v>
      </c>
      <c r="E5" s="81" t="n">
        <f aca="false">IF($D5&lt;0,Input!$G$17,0)</f>
        <v>-1006.10792067112</v>
      </c>
      <c r="F5" s="81" t="n">
        <f aca="false">($D5*(Input!$G$11/100))/12</f>
        <v>-250.126193654018</v>
      </c>
      <c r="G5" s="81" t="n">
        <f aca="false">(-1)*$E5+$F5</f>
        <v>755.981727017104</v>
      </c>
      <c r="H5" s="81" t="n">
        <f aca="false">IF($D5&lt;0,((-1)*Input!$G$15),0)</f>
        <v>100</v>
      </c>
      <c r="I5" s="81" t="n">
        <f aca="false">($I4+$G5+$H5)*(1+Input!$G$8/(100*12))</f>
        <v>21728.0979862835</v>
      </c>
      <c r="J5" s="81" t="n">
        <f aca="false">Input!$G$18*((1+Input!$G$14/100)^DATEDIF(Input!$C$7,$B5,"Y"))</f>
        <v>-250</v>
      </c>
      <c r="L5" s="81" t="n">
        <f aca="false">$E5+$J5</f>
        <v>-1256.10792067112</v>
      </c>
    </row>
    <row r="6" customFormat="false" ht="12.75" hidden="false" customHeight="true" outlineLevel="0" collapsed="false">
      <c r="A6" s="79" t="n">
        <v>2</v>
      </c>
      <c r="B6" s="86" t="n">
        <f aca="false">EOMONTH(Input!$C$7,A6)</f>
        <v>42978</v>
      </c>
      <c r="C6" s="86"/>
      <c r="D6" s="81" t="n">
        <f aca="false">IF(($D5+$G5+$H5)&lt;=0,($D5+$G5+$H5),0)</f>
        <v>-108289.993685645</v>
      </c>
      <c r="E6" s="81" t="n">
        <f aca="false">IF($D6&lt;0,Input!$G$17,0)</f>
        <v>-1006.10792067112</v>
      </c>
      <c r="F6" s="81" t="n">
        <f aca="false">($D6*(Input!$G$11/100))/12</f>
        <v>-248.164568862937</v>
      </c>
      <c r="G6" s="81" t="n">
        <f aca="false">(-1)*$E6+$F6</f>
        <v>757.943351808185</v>
      </c>
      <c r="H6" s="81" t="n">
        <f aca="false">IF($D6&lt;0,((-1)*Input!$G$15),0)</f>
        <v>100</v>
      </c>
      <c r="I6" s="81" t="n">
        <f aca="false">($I5+$G6+$H6)*(1+Input!$G$8/(100*12))</f>
        <v>22604.8630392068</v>
      </c>
      <c r="J6" s="81" t="n">
        <f aca="false">Input!$G$18*((1+Input!$G$14/100)^DATEDIF(Input!$C$7,$B6,"Y"))</f>
        <v>-250</v>
      </c>
      <c r="L6" s="81" t="n">
        <f aca="false">$E6+$J6</f>
        <v>-1256.10792067112</v>
      </c>
    </row>
    <row r="7" customFormat="false" ht="12.75" hidden="false" customHeight="true" outlineLevel="0" collapsed="false">
      <c r="A7" s="79" t="n">
        <v>3</v>
      </c>
      <c r="B7" s="86" t="n">
        <f aca="false">EOMONTH(Input!$C$7,A7)</f>
        <v>43008</v>
      </c>
      <c r="C7" s="86"/>
      <c r="D7" s="81" t="n">
        <f aca="false">IF(($D6+$G6+$H6)&lt;=0,($D6+$G6+$H6),0)</f>
        <v>-107432.050333837</v>
      </c>
      <c r="E7" s="81" t="n">
        <f aca="false">IF($D7&lt;0,Input!$G$17,0)</f>
        <v>-1006.10792067112</v>
      </c>
      <c r="F7" s="81" t="n">
        <f aca="false">($D7*(Input!$G$11/100))/12</f>
        <v>-246.19844868171</v>
      </c>
      <c r="G7" s="81" t="n">
        <f aca="false">(-1)*$E7+$F7</f>
        <v>759.909471989412</v>
      </c>
      <c r="H7" s="81" t="n">
        <f aca="false">IF($D7&lt;0,((-1)*Input!$G$15),0)</f>
        <v>100</v>
      </c>
      <c r="I7" s="81" t="n">
        <f aca="false">($I6+$G7+$H7)*(1+Input!$G$8/(100*12))</f>
        <v>23484.3264882889</v>
      </c>
      <c r="J7" s="81" t="n">
        <f aca="false">Input!$G$18*((1+Input!$G$14/100)^DATEDIF(Input!$C$7,$B7,"Y"))</f>
        <v>-250</v>
      </c>
      <c r="L7" s="81" t="n">
        <f aca="false">$E7+$J7</f>
        <v>-1256.10792067112</v>
      </c>
    </row>
    <row r="8" customFormat="false" ht="12.75" hidden="false" customHeight="true" outlineLevel="0" collapsed="false">
      <c r="A8" s="79" t="n">
        <v>4</v>
      </c>
      <c r="B8" s="86" t="n">
        <f aca="false">EOMONTH(Input!$C$7,A8)</f>
        <v>43039</v>
      </c>
      <c r="C8" s="86"/>
      <c r="D8" s="81" t="n">
        <f aca="false">IF(($D7+$G7+$H7)&lt;=0,($D7+$G7+$H7),0)</f>
        <v>-106572.140861848</v>
      </c>
      <c r="E8" s="81" t="n">
        <f aca="false">IF($D8&lt;0,Input!$G$17,0)</f>
        <v>-1006.10792067112</v>
      </c>
      <c r="F8" s="81" t="n">
        <f aca="false">($D8*(Input!$G$11/100))/12</f>
        <v>-244.227822808401</v>
      </c>
      <c r="G8" s="81" t="n">
        <f aca="false">(-1)*$E8+$F8</f>
        <v>761.880097862721</v>
      </c>
      <c r="H8" s="81" t="n">
        <f aca="false">IF($D8&lt;0,((-1)*Input!$G$15),0)</f>
        <v>100</v>
      </c>
      <c r="I8" s="81" t="n">
        <f aca="false">($I7+$G8+$H8)*(1+Input!$G$8/(100*12))</f>
        <v>24366.49509164</v>
      </c>
      <c r="J8" s="81" t="n">
        <f aca="false">Input!$G$18*((1+Input!$G$14/100)^DATEDIF(Input!$C$7,$B8,"Y"))</f>
        <v>-250</v>
      </c>
      <c r="L8" s="81" t="n">
        <f aca="false">$E8+$J8</f>
        <v>-1256.10792067112</v>
      </c>
    </row>
    <row r="9" customFormat="false" ht="12.75" hidden="false" customHeight="true" outlineLevel="0" collapsed="false">
      <c r="A9" s="79" t="n">
        <v>5</v>
      </c>
      <c r="B9" s="86" t="n">
        <f aca="false">EOMONTH(Input!$C$7,A9)</f>
        <v>43069</v>
      </c>
      <c r="C9" s="86"/>
      <c r="D9" s="81" t="n">
        <f aca="false">IF(($D8+$G8+$H8)&lt;=0,($D8+$G8+$H8),0)</f>
        <v>-105710.260763985</v>
      </c>
      <c r="E9" s="81" t="n">
        <f aca="false">IF($D9&lt;0,Input!$G$17,0)</f>
        <v>-1006.10792067112</v>
      </c>
      <c r="F9" s="81" t="n">
        <f aca="false">($D9*(Input!$G$11/100))/12</f>
        <v>-242.252680917465</v>
      </c>
      <c r="G9" s="81" t="n">
        <f aca="false">(-1)*$E9+$F9</f>
        <v>763.855239753656</v>
      </c>
      <c r="H9" s="81" t="n">
        <f aca="false">IF($D9&lt;0,((-1)*Input!$G$15),0)</f>
        <v>100</v>
      </c>
      <c r="I9" s="81" t="n">
        <f aca="false">($I8+$G9+$H9)*(1+Input!$G$8/(100*12))</f>
        <v>25251.3756233365</v>
      </c>
      <c r="J9" s="81" t="n">
        <f aca="false">Input!$G$18*((1+Input!$G$14/100)^DATEDIF(Input!$C$7,$B9,"Y"))</f>
        <v>-250</v>
      </c>
      <c r="L9" s="81" t="n">
        <f aca="false">$E9+$J9</f>
        <v>-1256.10792067112</v>
      </c>
    </row>
    <row r="10" customFormat="false" ht="12.75" hidden="false" customHeight="true" outlineLevel="0" collapsed="false">
      <c r="A10" s="79" t="n">
        <v>6</v>
      </c>
      <c r="B10" s="86" t="n">
        <f aca="false">EOMONTH(Input!$C$7,A10)</f>
        <v>43100</v>
      </c>
      <c r="C10" s="86"/>
      <c r="D10" s="81" t="n">
        <f aca="false">IF(($D9+$G9+$H9)&lt;=0,($D9+$G9+$H9),0)</f>
        <v>-104846.405524231</v>
      </c>
      <c r="E10" s="81" t="n">
        <f aca="false">IF($D10&lt;0,Input!$G$17,0)</f>
        <v>-1006.10792067112</v>
      </c>
      <c r="F10" s="81" t="n">
        <f aca="false">($D10*(Input!$G$11/100))/12</f>
        <v>-240.273012659696</v>
      </c>
      <c r="G10" s="81" t="n">
        <f aca="false">(-1)*$E10+$F10</f>
        <v>765.834908011425</v>
      </c>
      <c r="H10" s="81" t="n">
        <f aca="false">IF($D10&lt;0,((-1)*Input!$G$15),0)</f>
        <v>100</v>
      </c>
      <c r="I10" s="81" t="n">
        <f aca="false">($I9+$G10+$H10)*(1+Input!$G$8/(100*12))</f>
        <v>26138.9748734574</v>
      </c>
      <c r="J10" s="81" t="n">
        <f aca="false">Input!$G$18*((1+Input!$G$14/100)^DATEDIF(Input!$C$7,$B10,"Y"))</f>
        <v>-250</v>
      </c>
      <c r="L10" s="81" t="n">
        <f aca="false">$E10+$J10</f>
        <v>-1256.10792067112</v>
      </c>
    </row>
    <row r="11" customFormat="false" ht="12.75" hidden="false" customHeight="true" outlineLevel="0" collapsed="false">
      <c r="A11" s="79" t="n">
        <v>7</v>
      </c>
      <c r="B11" s="86" t="n">
        <f aca="false">EOMONTH(Input!$C$7,A11)</f>
        <v>43131</v>
      </c>
      <c r="C11" s="86"/>
      <c r="D11" s="81" t="n">
        <f aca="false">IF(($D10+$G10+$H10)&lt;=0,($D10+$G10+$H10),0)</f>
        <v>-103980.57061622</v>
      </c>
      <c r="E11" s="81" t="n">
        <f aca="false">IF($D11&lt;0,Input!$G$17,0)</f>
        <v>-1006.10792067112</v>
      </c>
      <c r="F11" s="81" t="n">
        <f aca="false">($D11*(Input!$G$11/100))/12</f>
        <v>-238.28880766217</v>
      </c>
      <c r="G11" s="81" t="n">
        <f aca="false">(-1)*$E11+$F11</f>
        <v>767.819113008951</v>
      </c>
      <c r="H11" s="81" t="n">
        <f aca="false">IF($D11&lt;0,((-1)*Input!$G$15),0)</f>
        <v>100</v>
      </c>
      <c r="I11" s="81" t="n">
        <f aca="false">($I10+$G11+$H11)*(1+Input!$G$8/(100*12))</f>
        <v>27029.2996481217</v>
      </c>
      <c r="J11" s="81" t="n">
        <f aca="false">Input!$G$18*((1+Input!$G$14/100)^DATEDIF(Input!$C$7,$B11,"Y"))</f>
        <v>-250</v>
      </c>
      <c r="L11" s="81" t="n">
        <f aca="false">$E11+$J11</f>
        <v>-1256.10792067112</v>
      </c>
    </row>
    <row r="12" customFormat="false" ht="12.75" hidden="false" customHeight="true" outlineLevel="0" collapsed="false">
      <c r="A12" s="79" t="n">
        <v>8</v>
      </c>
      <c r="B12" s="86" t="n">
        <f aca="false">EOMONTH(Input!$C$7,A12)</f>
        <v>43159</v>
      </c>
      <c r="C12" s="86"/>
      <c r="D12" s="81" t="n">
        <f aca="false">IF(($D11+$G11+$H11)&lt;=0,($D11+$G11+$H11),0)</f>
        <v>-103112.751503211</v>
      </c>
      <c r="E12" s="81" t="n">
        <f aca="false">IF($D12&lt;0,Input!$G$17,0)</f>
        <v>-1006.10792067112</v>
      </c>
      <c r="F12" s="81" t="n">
        <f aca="false">($D12*(Input!$G$11/100))/12</f>
        <v>-236.300055528191</v>
      </c>
      <c r="G12" s="81" t="n">
        <f aca="false">(-1)*$E12+$F12</f>
        <v>769.80786514293</v>
      </c>
      <c r="H12" s="81" t="n">
        <f aca="false">IF($D12&lt;0,((-1)*Input!$G$15),0)</f>
        <v>100</v>
      </c>
      <c r="I12" s="81" t="n">
        <f aca="false">($I11+$G12+$H12)*(1+Input!$G$8/(100*12))</f>
        <v>27922.3567695257</v>
      </c>
      <c r="J12" s="81" t="n">
        <f aca="false">Input!$G$18*((1+Input!$G$14/100)^DATEDIF(Input!$C$7,$B12,"Y"))</f>
        <v>-250</v>
      </c>
      <c r="L12" s="81" t="n">
        <f aca="false">$E12+$J12</f>
        <v>-1256.10792067112</v>
      </c>
    </row>
    <row r="13" customFormat="false" ht="12.75" hidden="false" customHeight="true" outlineLevel="0" collapsed="false">
      <c r="A13" s="79" t="n">
        <v>9</v>
      </c>
      <c r="B13" s="86" t="n">
        <f aca="false">EOMONTH(Input!$C$7,A13)</f>
        <v>43190</v>
      </c>
      <c r="C13" s="86"/>
      <c r="D13" s="81" t="n">
        <f aca="false">IF(($D12+$G12+$H12)&lt;=0,($D12+$G12+$H12),0)</f>
        <v>-102242.943638068</v>
      </c>
      <c r="E13" s="81" t="n">
        <f aca="false">IF($D13&lt;0,Input!$G$17,0)</f>
        <v>-1006.10792067112</v>
      </c>
      <c r="F13" s="81" t="n">
        <f aca="false">($D13*(Input!$G$11/100))/12</f>
        <v>-234.306745837239</v>
      </c>
      <c r="G13" s="81" t="n">
        <f aca="false">(-1)*$E13+$F13</f>
        <v>771.801174833883</v>
      </c>
      <c r="H13" s="81" t="n">
        <f aca="false">IF($D13&lt;0,((-1)*Input!$G$15),0)</f>
        <v>100</v>
      </c>
      <c r="I13" s="81" t="n">
        <f aca="false">($I12+$G13+$H13)*(1+Input!$G$8/(100*12))</f>
        <v>28818.1530759799</v>
      </c>
      <c r="J13" s="81" t="n">
        <f aca="false">Input!$G$18*((1+Input!$G$14/100)^DATEDIF(Input!$C$7,$B13,"Y"))</f>
        <v>-250</v>
      </c>
      <c r="L13" s="81" t="n">
        <f aca="false">$E13+$J13</f>
        <v>-1256.10792067112</v>
      </c>
    </row>
    <row r="14" customFormat="false" ht="12.75" hidden="false" customHeight="true" outlineLevel="0" collapsed="false">
      <c r="A14" s="79" t="n">
        <v>10</v>
      </c>
      <c r="B14" s="86" t="n">
        <f aca="false">EOMONTH(Input!$C$7,A14)</f>
        <v>43220</v>
      </c>
      <c r="C14" s="86"/>
      <c r="D14" s="81" t="n">
        <f aca="false">IF(($D13+$G13+$H13)&lt;=0,($D13+$G13+$H13),0)</f>
        <v>-101371.142463234</v>
      </c>
      <c r="E14" s="81" t="n">
        <f aca="false">IF($D14&lt;0,Input!$G$17,0)</f>
        <v>-1006.10792067112</v>
      </c>
      <c r="F14" s="81" t="n">
        <f aca="false">($D14*(Input!$G$11/100))/12</f>
        <v>-232.308868144911</v>
      </c>
      <c r="G14" s="81" t="n">
        <f aca="false">(-1)*$E14+$F14</f>
        <v>773.79905252621</v>
      </c>
      <c r="H14" s="81" t="n">
        <f aca="false">IF($D14&lt;0,((-1)*Input!$G$15),0)</f>
        <v>100</v>
      </c>
      <c r="I14" s="81" t="n">
        <f aca="false">($I13+$G14+$H14)*(1+Input!$G$8/(100*12))</f>
        <v>29716.6954219465</v>
      </c>
      <c r="J14" s="81" t="n">
        <f aca="false">Input!$G$18*((1+Input!$G$14/100)^DATEDIF(Input!$C$7,$B14,"Y"))</f>
        <v>-250</v>
      </c>
      <c r="L14" s="81" t="n">
        <f aca="false">$E14+$J14</f>
        <v>-1256.10792067112</v>
      </c>
    </row>
    <row r="15" customFormat="false" ht="12.75" hidden="false" customHeight="true" outlineLevel="0" collapsed="false">
      <c r="A15" s="79" t="n">
        <v>11</v>
      </c>
      <c r="B15" s="86" t="n">
        <f aca="false">EOMONTH(Input!$C$7,A15)</f>
        <v>43251</v>
      </c>
      <c r="C15" s="86"/>
      <c r="D15" s="81" t="n">
        <f aca="false">IF(($D14+$G14+$H14)&lt;=0,($D14+$G14+$H14),0)</f>
        <v>-100497.343410708</v>
      </c>
      <c r="E15" s="81" t="n">
        <f aca="false">IF($D15&lt;0,Input!$G$17,0)</f>
        <v>-1006.10792067112</v>
      </c>
      <c r="F15" s="81" t="n">
        <f aca="false">($D15*(Input!$G$11/100))/12</f>
        <v>-230.306411982872</v>
      </c>
      <c r="G15" s="81" t="n">
        <f aca="false">(-1)*$E15+$F15</f>
        <v>775.801508688249</v>
      </c>
      <c r="H15" s="81" t="n">
        <f aca="false">IF($D15&lt;0,((-1)*Input!$G$15),0)</f>
        <v>100</v>
      </c>
      <c r="I15" s="81" t="n">
        <f aca="false">($I14+$G15+$H15)*(1+Input!$G$8/(100*12))</f>
        <v>30617.990678077</v>
      </c>
      <c r="J15" s="81" t="n">
        <f aca="false">Input!$G$18*((1+Input!$G$14/100)^DATEDIF(Input!$C$7,$B15,"Y"))</f>
        <v>-250</v>
      </c>
      <c r="L15" s="81" t="n">
        <f aca="false">$E15+$J15</f>
        <v>-1256.10792067112</v>
      </c>
    </row>
    <row r="16" customFormat="false" ht="12.75" hidden="false" customHeight="true" outlineLevel="0" collapsed="false">
      <c r="A16" s="79" t="n">
        <v>12</v>
      </c>
      <c r="B16" s="86" t="n">
        <f aca="false">EOMONTH(Input!$C$7,A16)</f>
        <v>43281</v>
      </c>
      <c r="C16" s="86"/>
      <c r="D16" s="81" t="n">
        <f aca="false">IF(($D15+$G15+$H15)&lt;=0,($D15+$G15+$H15),0)</f>
        <v>-99621.5419020195</v>
      </c>
      <c r="E16" s="81" t="n">
        <f aca="false">IF($D16&lt;0,Input!$G$17,0)</f>
        <v>-1006.10792067112</v>
      </c>
      <c r="F16" s="81" t="n">
        <f aca="false">($D16*(Input!$G$11/100))/12</f>
        <v>-228.299366858795</v>
      </c>
      <c r="G16" s="81" t="n">
        <f aca="false">(-1)*$E16+$F16</f>
        <v>777.808553812327</v>
      </c>
      <c r="H16" s="81" t="n">
        <f aca="false">IF($D16&lt;0,((-1)*Input!$G$15),0)</f>
        <v>100</v>
      </c>
      <c r="I16" s="81" t="n">
        <f aca="false">($I15+$G16+$H16)*(1+Input!$G$8/(100*12))</f>
        <v>31522.0457312492</v>
      </c>
      <c r="J16" s="81" t="n">
        <f aca="false">Input!$G$18*((1+Input!$G$14/100)^DATEDIF(Input!$C$7,$B16,"Y"))</f>
        <v>-257.5</v>
      </c>
      <c r="L16" s="81" t="n">
        <f aca="false">$E16+$J16</f>
        <v>-1263.60792067112</v>
      </c>
    </row>
    <row r="17" customFormat="false" ht="12.75" hidden="false" customHeight="true" outlineLevel="0" collapsed="false">
      <c r="A17" s="79" t="n">
        <v>13</v>
      </c>
      <c r="B17" s="86" t="n">
        <f aca="false">EOMONTH(Input!$C$7,A17)</f>
        <v>43312</v>
      </c>
      <c r="C17" s="86"/>
      <c r="D17" s="81" t="n">
        <f aca="false">IF(($D16+$G16+$H16)&lt;=0,($D16+$G16+$H16),0)</f>
        <v>-98743.7333482072</v>
      </c>
      <c r="E17" s="81" t="n">
        <f aca="false">IF($D17&lt;0,Input!$G$17,0)</f>
        <v>-1006.10792067112</v>
      </c>
      <c r="F17" s="81" t="n">
        <f aca="false">($D17*(Input!$G$11/100))/12</f>
        <v>-226.287722256308</v>
      </c>
      <c r="G17" s="81" t="n">
        <f aca="false">(-1)*$E17+$F17</f>
        <v>779.820198414813</v>
      </c>
      <c r="H17" s="81" t="n">
        <f aca="false">IF($D17&lt;0,((-1)*Input!$G$15),0)</f>
        <v>100</v>
      </c>
      <c r="I17" s="81" t="n">
        <f aca="false">($I16+$G17+$H17)*(1+Input!$G$8/(100*12))</f>
        <v>32428.8674846054</v>
      </c>
      <c r="J17" s="81" t="n">
        <f aca="false">Input!$G$18*((1+Input!$G$14/100)^DATEDIF(Input!$C$7,$B17,"Y"))</f>
        <v>-257.5</v>
      </c>
      <c r="L17" s="81" t="n">
        <f aca="false">$E17+$J17</f>
        <v>-1263.60792067112</v>
      </c>
    </row>
    <row r="18" customFormat="false" ht="12.75" hidden="false" customHeight="true" outlineLevel="0" collapsed="false">
      <c r="A18" s="79" t="n">
        <v>14</v>
      </c>
      <c r="B18" s="86" t="n">
        <f aca="false">EOMONTH(Input!$C$7,A18)</f>
        <v>43343</v>
      </c>
      <c r="C18" s="86"/>
      <c r="D18" s="81" t="n">
        <f aca="false">IF(($D17+$G17+$H17)&lt;=0,($D17+$G17+$H17),0)</f>
        <v>-97863.9131497924</v>
      </c>
      <c r="E18" s="81" t="n">
        <f aca="false">IF($D18&lt;0,Input!$G$17,0)</f>
        <v>-1006.10792067112</v>
      </c>
      <c r="F18" s="81" t="n">
        <f aca="false">($D18*(Input!$G$11/100))/12</f>
        <v>-224.271467634941</v>
      </c>
      <c r="G18" s="81" t="n">
        <f aca="false">(-1)*$E18+$F18</f>
        <v>781.836453036181</v>
      </c>
      <c r="H18" s="81" t="n">
        <f aca="false">IF($D18&lt;0,((-1)*Input!$G$15),0)</f>
        <v>100</v>
      </c>
      <c r="I18" s="81" t="n">
        <f aca="false">($I17+$G18+$H18)*(1+Input!$G$8/(100*12))</f>
        <v>33338.4628575896</v>
      </c>
      <c r="J18" s="81" t="n">
        <f aca="false">Input!$G$18*((1+Input!$G$14/100)^DATEDIF(Input!$C$7,$B18,"Y"))</f>
        <v>-257.5</v>
      </c>
      <c r="L18" s="81" t="n">
        <f aca="false">$E18+$J18</f>
        <v>-1263.60792067112</v>
      </c>
    </row>
    <row r="19" customFormat="false" ht="12.75" hidden="false" customHeight="true" outlineLevel="0" collapsed="false">
      <c r="A19" s="79" t="n">
        <v>15</v>
      </c>
      <c r="B19" s="86" t="n">
        <f aca="false">EOMONTH(Input!$C$7,A19)</f>
        <v>43373</v>
      </c>
      <c r="C19" s="86"/>
      <c r="D19" s="81" t="n">
        <f aca="false">IF(($D18+$G18+$H18)&lt;=0,($D18+$G18+$H18),0)</f>
        <v>-96982.0766967562</v>
      </c>
      <c r="E19" s="81" t="n">
        <f aca="false">IF($D19&lt;0,Input!$G$17,0)</f>
        <v>-1006.10792067112</v>
      </c>
      <c r="F19" s="81" t="n">
        <f aca="false">($D19*(Input!$G$11/100))/12</f>
        <v>-222.250592430066</v>
      </c>
      <c r="G19" s="81" t="n">
        <f aca="false">(-1)*$E19+$F19</f>
        <v>783.857328241055</v>
      </c>
      <c r="H19" s="81" t="n">
        <f aca="false">IF($D19&lt;0,((-1)*Input!$G$15),0)</f>
        <v>100</v>
      </c>
      <c r="I19" s="81" t="n">
        <f aca="false">($I18+$G19+$H19)*(1+Input!$G$8/(100*12))</f>
        <v>34250.8387859855</v>
      </c>
      <c r="J19" s="81" t="n">
        <f aca="false">Input!$G$18*((1+Input!$G$14/100)^DATEDIF(Input!$C$7,$B19,"Y"))</f>
        <v>-257.5</v>
      </c>
      <c r="L19" s="81" t="n">
        <f aca="false">$E19+$J19</f>
        <v>-1263.60792067112</v>
      </c>
    </row>
    <row r="20" customFormat="false" ht="12.75" hidden="false" customHeight="true" outlineLevel="0" collapsed="false">
      <c r="A20" s="79" t="n">
        <v>16</v>
      </c>
      <c r="B20" s="86" t="n">
        <f aca="false">EOMONTH(Input!$C$7,A20)</f>
        <v>43404</v>
      </c>
      <c r="C20" s="86"/>
      <c r="D20" s="81" t="n">
        <f aca="false">IF(($D19+$G19+$H19)&lt;=0,($D19+$G19+$H19),0)</f>
        <v>-96098.2193685151</v>
      </c>
      <c r="E20" s="81" t="n">
        <f aca="false">IF($D20&lt;0,Input!$G$17,0)</f>
        <v>-1006.10792067112</v>
      </c>
      <c r="F20" s="81" t="n">
        <f aca="false">($D20*(Input!$G$11/100))/12</f>
        <v>-220.225086052847</v>
      </c>
      <c r="G20" s="81" t="n">
        <f aca="false">(-1)*$E20+$F20</f>
        <v>785.882834618274</v>
      </c>
      <c r="H20" s="81" t="n">
        <f aca="false">IF($D20&lt;0,((-1)*Input!$G$15),0)</f>
        <v>100</v>
      </c>
      <c r="I20" s="81" t="n">
        <f aca="false">($I19+$G20+$H20)*(1+Input!$G$8/(100*12))</f>
        <v>35166.0022219543</v>
      </c>
      <c r="J20" s="81" t="n">
        <f aca="false">Input!$G$18*((1+Input!$G$14/100)^DATEDIF(Input!$C$7,$B20,"Y"))</f>
        <v>-257.5</v>
      </c>
      <c r="L20" s="81" t="n">
        <f aca="false">$E20+$J20</f>
        <v>-1263.60792067112</v>
      </c>
    </row>
    <row r="21" customFormat="false" ht="12.75" hidden="false" customHeight="true" outlineLevel="0" collapsed="false">
      <c r="A21" s="79" t="n">
        <v>17</v>
      </c>
      <c r="B21" s="86" t="n">
        <f aca="false">EOMONTH(Input!$C$7,A21)</f>
        <v>43434</v>
      </c>
      <c r="C21" s="86"/>
      <c r="D21" s="81" t="n">
        <f aca="false">IF(($D20+$G20+$H20)&lt;=0,($D20+$G20+$H20),0)</f>
        <v>-95212.3365338968</v>
      </c>
      <c r="E21" s="81" t="n">
        <f aca="false">IF($D21&lt;0,Input!$G$17,0)</f>
        <v>-1006.10792067112</v>
      </c>
      <c r="F21" s="81" t="n">
        <f aca="false">($D21*(Input!$G$11/100))/12</f>
        <v>-218.19493789018</v>
      </c>
      <c r="G21" s="81" t="n">
        <f aca="false">(-1)*$E21+$F21</f>
        <v>787.912982780941</v>
      </c>
      <c r="H21" s="81" t="n">
        <f aca="false">IF($D21&lt;0,((-1)*Input!$G$15),0)</f>
        <v>100</v>
      </c>
      <c r="I21" s="81" t="n">
        <f aca="false">($I20+$G21+$H21)*(1+Input!$G$8/(100*12))</f>
        <v>36083.9601340725</v>
      </c>
      <c r="J21" s="81" t="n">
        <f aca="false">Input!$G$18*((1+Input!$G$14/100)^DATEDIF(Input!$C$7,$B21,"Y"))</f>
        <v>-257.5</v>
      </c>
      <c r="L21" s="81" t="n">
        <f aca="false">$E21+$J21</f>
        <v>-1263.60792067112</v>
      </c>
    </row>
    <row r="22" customFormat="false" ht="12.75" hidden="false" customHeight="true" outlineLevel="0" collapsed="false">
      <c r="A22" s="79" t="n">
        <v>18</v>
      </c>
      <c r="B22" s="86" t="n">
        <f aca="false">EOMONTH(Input!$C$7,A22)</f>
        <v>43465</v>
      </c>
      <c r="C22" s="86"/>
      <c r="D22" s="81" t="n">
        <f aca="false">IF(($D21+$G21+$H21)&lt;=0,($D21+$G21+$H21),0)</f>
        <v>-94324.4235511159</v>
      </c>
      <c r="E22" s="81" t="n">
        <f aca="false">IF($D22&lt;0,Input!$G$17,0)</f>
        <v>-1006.10792067112</v>
      </c>
      <c r="F22" s="81" t="n">
        <f aca="false">($D22*(Input!$G$11/100))/12</f>
        <v>-216.160137304641</v>
      </c>
      <c r="G22" s="81" t="n">
        <f aca="false">(-1)*$E22+$F22</f>
        <v>789.947783366481</v>
      </c>
      <c r="H22" s="81" t="n">
        <f aca="false">IF($D22&lt;0,((-1)*Input!$G$15),0)</f>
        <v>100</v>
      </c>
      <c r="I22" s="81" t="n">
        <f aca="false">($I21+$G22+$H22)*(1+Input!$G$8/(100*12))</f>
        <v>37004.7195073702</v>
      </c>
      <c r="J22" s="81" t="n">
        <f aca="false">Input!$G$18*((1+Input!$G$14/100)^DATEDIF(Input!$C$7,$B22,"Y"))</f>
        <v>-257.5</v>
      </c>
      <c r="L22" s="81" t="n">
        <f aca="false">$E22+$J22</f>
        <v>-1263.60792067112</v>
      </c>
    </row>
    <row r="23" customFormat="false" ht="12.75" hidden="false" customHeight="true" outlineLevel="0" collapsed="false">
      <c r="A23" s="79" t="n">
        <v>19</v>
      </c>
      <c r="B23" s="86" t="n">
        <f aca="false">EOMONTH(Input!$C$7,A23)</f>
        <v>43496</v>
      </c>
      <c r="C23" s="86"/>
      <c r="D23" s="81" t="n">
        <f aca="false">IF(($D22+$G22+$H22)&lt;=0,($D22+$G22+$H22),0)</f>
        <v>-93434.4757677494</v>
      </c>
      <c r="E23" s="81" t="n">
        <f aca="false">IF($D23&lt;0,Input!$G$17,0)</f>
        <v>-1006.10792067112</v>
      </c>
      <c r="F23" s="81" t="n">
        <f aca="false">($D23*(Input!$G$11/100))/12</f>
        <v>-214.120673634426</v>
      </c>
      <c r="G23" s="81" t="n">
        <f aca="false">(-1)*$E23+$F23</f>
        <v>791.987247036696</v>
      </c>
      <c r="H23" s="81" t="n">
        <f aca="false">IF($D23&lt;0,((-1)*Input!$G$15),0)</f>
        <v>100</v>
      </c>
      <c r="I23" s="81" t="n">
        <f aca="false">($I22+$G23+$H23)*(1+Input!$G$8/(100*12))</f>
        <v>37928.2873433689</v>
      </c>
      <c r="J23" s="81" t="n">
        <f aca="false">Input!$G$18*((1+Input!$G$14/100)^DATEDIF(Input!$C$7,$B23,"Y"))</f>
        <v>-257.5</v>
      </c>
      <c r="L23" s="81" t="n">
        <f aca="false">$E23+$J23</f>
        <v>-1263.60792067112</v>
      </c>
    </row>
    <row r="24" customFormat="false" ht="12.75" hidden="false" customHeight="true" outlineLevel="0" collapsed="false">
      <c r="A24" s="79" t="n">
        <v>20</v>
      </c>
      <c r="B24" s="86" t="n">
        <f aca="false">EOMONTH(Input!$C$7,A24)</f>
        <v>43524</v>
      </c>
      <c r="C24" s="86"/>
      <c r="D24" s="81" t="n">
        <f aca="false">IF(($D23+$G23+$H23)&lt;=0,($D23+$G23+$H23),0)</f>
        <v>-92542.4885207127</v>
      </c>
      <c r="E24" s="81" t="n">
        <f aca="false">IF($D24&lt;0,Input!$G$17,0)</f>
        <v>-1006.10792067112</v>
      </c>
      <c r="F24" s="81" t="n">
        <f aca="false">($D24*(Input!$G$11/100))/12</f>
        <v>-212.0765361933</v>
      </c>
      <c r="G24" s="81" t="n">
        <f aca="false">(-1)*$E24+$F24</f>
        <v>794.031384477821</v>
      </c>
      <c r="H24" s="81" t="n">
        <f aca="false">IF($D24&lt;0,((-1)*Input!$G$15),0)</f>
        <v>100</v>
      </c>
      <c r="I24" s="81" t="n">
        <f aca="false">($I23+$G24+$H24)*(1+Input!$G$8/(100*12))</f>
        <v>38854.6706601199</v>
      </c>
      <c r="J24" s="81" t="n">
        <f aca="false">Input!$G$18*((1+Input!$G$14/100)^DATEDIF(Input!$C$7,$B24,"Y"))</f>
        <v>-257.5</v>
      </c>
      <c r="L24" s="81" t="n">
        <f aca="false">$E24+$J24</f>
        <v>-1263.60792067112</v>
      </c>
    </row>
    <row r="25" customFormat="false" ht="12.75" hidden="false" customHeight="true" outlineLevel="0" collapsed="false">
      <c r="A25" s="79" t="n">
        <v>21</v>
      </c>
      <c r="B25" s="86" t="n">
        <f aca="false">EOMONTH(Input!$C$7,A25)</f>
        <v>43555</v>
      </c>
      <c r="C25" s="86"/>
      <c r="D25" s="81" t="n">
        <f aca="false">IF(($D24+$G24+$H24)&lt;=0,($D24+$G24+$H24),0)</f>
        <v>-91648.4571362349</v>
      </c>
      <c r="E25" s="81" t="n">
        <f aca="false">IF($D25&lt;0,Input!$G$17,0)</f>
        <v>-1006.10792067112</v>
      </c>
      <c r="F25" s="81" t="n">
        <f aca="false">($D25*(Input!$G$11/100))/12</f>
        <v>-210.027714270538</v>
      </c>
      <c r="G25" s="81" t="n">
        <f aca="false">(-1)*$E25+$F25</f>
        <v>796.080206400583</v>
      </c>
      <c r="H25" s="81" t="n">
        <f aca="false">IF($D25&lt;0,((-1)*Input!$G$15),0)</f>
        <v>100</v>
      </c>
      <c r="I25" s="81" t="n">
        <f aca="false">($I24+$G25+$H25)*(1+Input!$G$8/(100*12))</f>
        <v>39783.8764922426</v>
      </c>
      <c r="J25" s="81" t="n">
        <f aca="false">Input!$G$18*((1+Input!$G$14/100)^DATEDIF(Input!$C$7,$B25,"Y"))</f>
        <v>-257.5</v>
      </c>
      <c r="L25" s="81" t="n">
        <f aca="false">$E25+$J25</f>
        <v>-1263.60792067112</v>
      </c>
    </row>
    <row r="26" customFormat="false" ht="12.75" hidden="false" customHeight="true" outlineLevel="0" collapsed="false">
      <c r="A26" s="79" t="n">
        <v>22</v>
      </c>
      <c r="B26" s="86" t="n">
        <f aca="false">EOMONTH(Input!$C$7,A26)</f>
        <v>43585</v>
      </c>
      <c r="C26" s="86"/>
      <c r="D26" s="81" t="n">
        <f aca="false">IF(($D25+$G25+$H25)&lt;=0,($D25+$G25+$H25),0)</f>
        <v>-90752.3769298343</v>
      </c>
      <c r="E26" s="81" t="n">
        <f aca="false">IF($D26&lt;0,Input!$G$17,0)</f>
        <v>-1006.10792067112</v>
      </c>
      <c r="F26" s="81" t="n">
        <f aca="false">($D26*(Input!$G$11/100))/12</f>
        <v>-207.97419713087</v>
      </c>
      <c r="G26" s="81" t="n">
        <f aca="false">(-1)*$E26+$F26</f>
        <v>798.133723540251</v>
      </c>
      <c r="H26" s="81" t="n">
        <f aca="false">IF($D26&lt;0,((-1)*Input!$G$15),0)</f>
        <v>100</v>
      </c>
      <c r="I26" s="81" t="n">
        <f aca="false">($I25+$G26+$H26)*(1+Input!$G$8/(100*12))</f>
        <v>40715.9118909627</v>
      </c>
      <c r="J26" s="81" t="n">
        <f aca="false">Input!$G$18*((1+Input!$G$14/100)^DATEDIF(Input!$C$7,$B26,"Y"))</f>
        <v>-257.5</v>
      </c>
      <c r="L26" s="81" t="n">
        <f aca="false">$E26+$J26</f>
        <v>-1263.60792067112</v>
      </c>
    </row>
    <row r="27" customFormat="false" ht="12.75" hidden="false" customHeight="true" outlineLevel="0" collapsed="false">
      <c r="A27" s="79" t="n">
        <v>23</v>
      </c>
      <c r="B27" s="86" t="n">
        <f aca="false">EOMONTH(Input!$C$7,A27)</f>
        <v>43616</v>
      </c>
      <c r="C27" s="86"/>
      <c r="D27" s="81" t="n">
        <f aca="false">IF(($D26+$G26+$H26)&lt;=0,($D26+$G26+$H26),0)</f>
        <v>-89854.2432062941</v>
      </c>
      <c r="E27" s="81" t="n">
        <f aca="false">IF($D27&lt;0,Input!$G$17,0)</f>
        <v>-1006.10792067112</v>
      </c>
      <c r="F27" s="81" t="n">
        <f aca="false">($D27*(Input!$G$11/100))/12</f>
        <v>-205.915974014424</v>
      </c>
      <c r="G27" s="81" t="n">
        <f aca="false">(-1)*$E27+$F27</f>
        <v>800.191946656697</v>
      </c>
      <c r="H27" s="81" t="n">
        <f aca="false">IF($D27&lt;0,((-1)*Input!$G$15),0)</f>
        <v>100</v>
      </c>
      <c r="I27" s="81" t="n">
        <f aca="false">($I26+$G27+$H27)*(1+Input!$G$8/(100*12))</f>
        <v>41650.7839241507</v>
      </c>
      <c r="J27" s="81" t="n">
        <f aca="false">Input!$G$18*((1+Input!$G$14/100)^DATEDIF(Input!$C$7,$B27,"Y"))</f>
        <v>-257.5</v>
      </c>
      <c r="L27" s="81" t="n">
        <f aca="false">$E27+$J27</f>
        <v>-1263.60792067112</v>
      </c>
    </row>
    <row r="28" customFormat="false" ht="12.75" hidden="false" customHeight="true" outlineLevel="0" collapsed="false">
      <c r="A28" s="79" t="n">
        <v>24</v>
      </c>
      <c r="B28" s="86" t="n">
        <f aca="false">EOMONTH(Input!$C$7,A28)</f>
        <v>43646</v>
      </c>
      <c r="C28" s="86"/>
      <c r="D28" s="81" t="n">
        <f aca="false">IF(($D27+$G27+$H27)&lt;=0,($D27+$G27+$H27),0)</f>
        <v>-88954.0512596374</v>
      </c>
      <c r="E28" s="81" t="n">
        <f aca="false">IF($D28&lt;0,Input!$G$17,0)</f>
        <v>-1006.10792067112</v>
      </c>
      <c r="F28" s="81" t="n">
        <f aca="false">($D28*(Input!$G$11/100))/12</f>
        <v>-203.853034136669</v>
      </c>
      <c r="G28" s="81" t="n">
        <f aca="false">(-1)*$E28+$F28</f>
        <v>802.254886534453</v>
      </c>
      <c r="H28" s="81" t="n">
        <f aca="false">IF($D28&lt;0,((-1)*Input!$G$15),0)</f>
        <v>100</v>
      </c>
      <c r="I28" s="81" t="n">
        <f aca="false">($I27+$G28+$H28)*(1+Input!$G$8/(100*12))</f>
        <v>42588.4996763607</v>
      </c>
      <c r="J28" s="81" t="n">
        <f aca="false">Input!$G$18*((1+Input!$G$14/100)^DATEDIF(Input!$C$7,$B28,"Y"))</f>
        <v>-265.225</v>
      </c>
      <c r="L28" s="81" t="n">
        <f aca="false">$E28+$J28</f>
        <v>-1271.33292067112</v>
      </c>
    </row>
    <row r="29" customFormat="false" ht="12.75" hidden="false" customHeight="true" outlineLevel="0" collapsed="false">
      <c r="A29" s="79" t="n">
        <v>25</v>
      </c>
      <c r="B29" s="86" t="n">
        <f aca="false">EOMONTH(Input!$C$7,A29)</f>
        <v>43677</v>
      </c>
      <c r="C29" s="86"/>
      <c r="D29" s="81" t="n">
        <f aca="false">IF(($D28+$G28+$H28)&lt;=0,($D28+$G28+$H28),0)</f>
        <v>-88051.7963731029</v>
      </c>
      <c r="E29" s="81" t="n">
        <f aca="false">IF($D29&lt;0,Input!$G$17,0)</f>
        <v>-1006.10792067112</v>
      </c>
      <c r="F29" s="81" t="n">
        <f aca="false">($D29*(Input!$G$11/100))/12</f>
        <v>-201.785366688361</v>
      </c>
      <c r="G29" s="81" t="n">
        <f aca="false">(-1)*$E29+$F29</f>
        <v>804.322553982761</v>
      </c>
      <c r="H29" s="81" t="n">
        <f aca="false">IF($D29&lt;0,((-1)*Input!$G$15),0)</f>
        <v>100</v>
      </c>
      <c r="I29" s="81" t="n">
        <f aca="false">($I28+$G29+$H29)*(1+Input!$G$8/(100*12))</f>
        <v>43529.0662488688</v>
      </c>
      <c r="J29" s="81" t="n">
        <f aca="false">Input!$G$18*((1+Input!$G$14/100)^DATEDIF(Input!$C$7,$B29,"Y"))</f>
        <v>-265.225</v>
      </c>
      <c r="L29" s="81" t="n">
        <f aca="false">$E29+$J29</f>
        <v>-1271.33292067112</v>
      </c>
    </row>
    <row r="30" customFormat="false" ht="12.75" hidden="false" customHeight="true" outlineLevel="0" collapsed="false">
      <c r="A30" s="79" t="n">
        <v>26</v>
      </c>
      <c r="B30" s="86" t="n">
        <f aca="false">EOMONTH(Input!$C$7,A30)</f>
        <v>43708</v>
      </c>
      <c r="C30" s="86"/>
      <c r="D30" s="81" t="n">
        <f aca="false">IF(($D29+$G29+$H29)&lt;=0,($D29+$G29+$H29),0)</f>
        <v>-87147.4738191202</v>
      </c>
      <c r="E30" s="81" t="n">
        <f aca="false">IF($D30&lt;0,Input!$G$17,0)</f>
        <v>-1006.10792067112</v>
      </c>
      <c r="F30" s="81" t="n">
        <f aca="false">($D30*(Input!$G$11/100))/12</f>
        <v>-199.712960835484</v>
      </c>
      <c r="G30" s="81" t="n">
        <f aca="false">(-1)*$E30+$F30</f>
        <v>806.394959835638</v>
      </c>
      <c r="H30" s="81" t="n">
        <f aca="false">IF($D30&lt;0,((-1)*Input!$G$15),0)</f>
        <v>100</v>
      </c>
      <c r="I30" s="81" t="n">
        <f aca="false">($I29+$G30+$H30)*(1+Input!$G$8/(100*12))</f>
        <v>44472.4907597117</v>
      </c>
      <c r="J30" s="81" t="n">
        <f aca="false">Input!$G$18*((1+Input!$G$14/100)^DATEDIF(Input!$C$7,$B30,"Y"))</f>
        <v>-265.225</v>
      </c>
      <c r="L30" s="81" t="n">
        <f aca="false">$E30+$J30</f>
        <v>-1271.33292067112</v>
      </c>
    </row>
    <row r="31" customFormat="false" ht="12.75" hidden="false" customHeight="true" outlineLevel="0" collapsed="false">
      <c r="A31" s="79" t="n">
        <v>27</v>
      </c>
      <c r="B31" s="86" t="n">
        <f aca="false">EOMONTH(Input!$C$7,A31)</f>
        <v>43738</v>
      </c>
      <c r="C31" s="86"/>
      <c r="D31" s="81" t="n">
        <f aca="false">IF(($D30+$G30+$H30)&lt;=0,($D30+$G30+$H30),0)</f>
        <v>-86241.0788592845</v>
      </c>
      <c r="E31" s="81" t="n">
        <f aca="false">IF($D31&lt;0,Input!$G$17,0)</f>
        <v>-1006.10792067112</v>
      </c>
      <c r="F31" s="81" t="n">
        <f aca="false">($D31*(Input!$G$11/100))/12</f>
        <v>-197.635805719194</v>
      </c>
      <c r="G31" s="81" t="n">
        <f aca="false">(-1)*$E31+$F31</f>
        <v>808.472114951928</v>
      </c>
      <c r="H31" s="81" t="n">
        <f aca="false">IF($D31&lt;0,((-1)*Input!$G$15),0)</f>
        <v>100</v>
      </c>
      <c r="I31" s="81" t="n">
        <f aca="false">($I30+$G31+$H31)*(1+Input!$G$8/(100*12))</f>
        <v>45418.7803437258</v>
      </c>
      <c r="J31" s="81" t="n">
        <f aca="false">Input!$G$18*((1+Input!$G$14/100)^DATEDIF(Input!$C$7,$B31,"Y"))</f>
        <v>-265.225</v>
      </c>
      <c r="L31" s="81" t="n">
        <f aca="false">$E31+$J31</f>
        <v>-1271.33292067112</v>
      </c>
    </row>
    <row r="32" customFormat="false" ht="12.75" hidden="false" customHeight="true" outlineLevel="0" collapsed="false">
      <c r="A32" s="79" t="n">
        <v>28</v>
      </c>
      <c r="B32" s="86" t="n">
        <f aca="false">EOMONTH(Input!$C$7,A32)</f>
        <v>43769</v>
      </c>
      <c r="C32" s="86"/>
      <c r="D32" s="81" t="n">
        <f aca="false">IF(($D31+$G31+$H31)&lt;=0,($D31+$G31+$H31),0)</f>
        <v>-85332.6067443326</v>
      </c>
      <c r="E32" s="81" t="n">
        <f aca="false">IF($D32&lt;0,Input!$G$17,0)</f>
        <v>-1006.10792067112</v>
      </c>
      <c r="F32" s="81" t="n">
        <f aca="false">($D32*(Input!$G$11/100))/12</f>
        <v>-195.553890455762</v>
      </c>
      <c r="G32" s="81" t="n">
        <f aca="false">(-1)*$E32+$F32</f>
        <v>810.554030215359</v>
      </c>
      <c r="H32" s="81" t="n">
        <f aca="false">IF($D32&lt;0,((-1)*Input!$G$15),0)</f>
        <v>100</v>
      </c>
      <c r="I32" s="81" t="n">
        <f aca="false">($I31+$G32+$H32)*(1+Input!$G$8/(100*12))</f>
        <v>46367.9421525861</v>
      </c>
      <c r="J32" s="81" t="n">
        <f aca="false">Input!$G$18*((1+Input!$G$14/100)^DATEDIF(Input!$C$7,$B32,"Y"))</f>
        <v>-265.225</v>
      </c>
      <c r="L32" s="81" t="n">
        <f aca="false">$E32+$J32</f>
        <v>-1271.33292067112</v>
      </c>
    </row>
    <row r="33" customFormat="false" ht="12.75" hidden="false" customHeight="true" outlineLevel="0" collapsed="false">
      <c r="A33" s="79" t="n">
        <v>29</v>
      </c>
      <c r="B33" s="86" t="n">
        <f aca="false">EOMONTH(Input!$C$7,A33)</f>
        <v>43799</v>
      </c>
      <c r="C33" s="86"/>
      <c r="D33" s="81" t="n">
        <f aca="false">IF(($D32+$G32+$H32)&lt;=0,($D32+$G32+$H32),0)</f>
        <v>-84422.0527141172</v>
      </c>
      <c r="E33" s="81" t="n">
        <f aca="false">IF($D33&lt;0,Input!$G$17,0)</f>
        <v>-1006.10792067112</v>
      </c>
      <c r="F33" s="81" t="n">
        <f aca="false">($D33*(Input!$G$11/100))/12</f>
        <v>-193.467204136519</v>
      </c>
      <c r="G33" s="81" t="n">
        <f aca="false">(-1)*$E33+$F33</f>
        <v>812.640716534603</v>
      </c>
      <c r="H33" s="81" t="n">
        <f aca="false">IF($D33&lt;0,((-1)*Input!$G$15),0)</f>
        <v>100</v>
      </c>
      <c r="I33" s="81" t="n">
        <f aca="false">($I32+$G33+$H33)*(1+Input!$G$8/(100*12))</f>
        <v>47319.983354845</v>
      </c>
      <c r="J33" s="81" t="n">
        <f aca="false">Input!$G$18*((1+Input!$G$14/100)^DATEDIF(Input!$C$7,$B33,"Y"))</f>
        <v>-265.225</v>
      </c>
      <c r="L33" s="81" t="n">
        <f aca="false">$E33+$J33</f>
        <v>-1271.33292067112</v>
      </c>
    </row>
    <row r="34" customFormat="false" ht="12.75" hidden="false" customHeight="true" outlineLevel="0" collapsed="false">
      <c r="A34" s="79" t="n">
        <v>30</v>
      </c>
      <c r="B34" s="86" t="n">
        <f aca="false">EOMONTH(Input!$C$7,A34)</f>
        <v>43830</v>
      </c>
      <c r="C34" s="86"/>
      <c r="D34" s="81" t="n">
        <f aca="false">IF(($D33+$G33+$H33)&lt;=0,($D33+$G33+$H33),0)</f>
        <v>-83509.4119975826</v>
      </c>
      <c r="E34" s="81" t="n">
        <f aca="false">IF($D34&lt;0,Input!$G$17,0)</f>
        <v>-1006.10792067112</v>
      </c>
      <c r="F34" s="81" t="n">
        <f aca="false">($D34*(Input!$G$11/100))/12</f>
        <v>-191.375735827794</v>
      </c>
      <c r="G34" s="81" t="n">
        <f aca="false">(-1)*$E34+$F34</f>
        <v>814.732184843328</v>
      </c>
      <c r="H34" s="81" t="n">
        <f aca="false">IF($D34&lt;0,((-1)*Input!$G$15),0)</f>
        <v>100</v>
      </c>
      <c r="I34" s="81" t="n">
        <f aca="false">($I33+$G34+$H34)*(1+Input!$G$8/(100*12))</f>
        <v>48274.9111359714</v>
      </c>
      <c r="J34" s="81" t="n">
        <f aca="false">Input!$G$18*((1+Input!$G$14/100)^DATEDIF(Input!$C$7,$B34,"Y"))</f>
        <v>-265.225</v>
      </c>
      <c r="L34" s="81" t="n">
        <f aca="false">$E34+$J34</f>
        <v>-1271.33292067112</v>
      </c>
    </row>
    <row r="35" customFormat="false" ht="12.75" hidden="false" customHeight="true" outlineLevel="0" collapsed="false">
      <c r="A35" s="79" t="n">
        <v>31</v>
      </c>
      <c r="B35" s="86" t="n">
        <f aca="false">EOMONTH(Input!$C$7,A35)</f>
        <v>43861</v>
      </c>
      <c r="C35" s="86"/>
      <c r="D35" s="81" t="n">
        <f aca="false">IF(($D34+$G34+$H34)&lt;=0,($D34+$G34+$H34),0)</f>
        <v>-82594.6798127393</v>
      </c>
      <c r="E35" s="81" t="n">
        <f aca="false">IF($D35&lt;0,Input!$G$17,0)</f>
        <v>-1006.10792067112</v>
      </c>
      <c r="F35" s="81" t="n">
        <f aca="false">($D35*(Input!$G$11/100))/12</f>
        <v>-189.279474570861</v>
      </c>
      <c r="G35" s="81" t="n">
        <f aca="false">(-1)*$E35+$F35</f>
        <v>816.828446100261</v>
      </c>
      <c r="H35" s="81" t="n">
        <f aca="false">IF($D35&lt;0,((-1)*Input!$G$15),0)</f>
        <v>100</v>
      </c>
      <c r="I35" s="81" t="n">
        <f aca="false">($I34+$G35+$H35)*(1+Input!$G$8/(100*12))</f>
        <v>49232.73269839</v>
      </c>
      <c r="J35" s="81" t="n">
        <f aca="false">Input!$G$18*((1+Input!$G$14/100)^DATEDIF(Input!$C$7,$B35,"Y"))</f>
        <v>-265.225</v>
      </c>
      <c r="L35" s="81" t="n">
        <f aca="false">$E35+$J35</f>
        <v>-1271.33292067112</v>
      </c>
    </row>
    <row r="36" customFormat="false" ht="12.75" hidden="false" customHeight="true" outlineLevel="0" collapsed="false">
      <c r="A36" s="79" t="n">
        <v>32</v>
      </c>
      <c r="B36" s="86" t="n">
        <f aca="false">EOMONTH(Input!$C$7,A36)</f>
        <v>43890</v>
      </c>
      <c r="C36" s="86"/>
      <c r="D36" s="81" t="n">
        <f aca="false">IF(($D35+$G35+$H35)&lt;=0,($D35+$G35+$H35),0)</f>
        <v>-81677.851366639</v>
      </c>
      <c r="E36" s="81" t="n">
        <f aca="false">IF($D36&lt;0,Input!$G$17,0)</f>
        <v>-1006.10792067112</v>
      </c>
      <c r="F36" s="81" t="n">
        <f aca="false">($D36*(Input!$G$11/100))/12</f>
        <v>-187.178409381881</v>
      </c>
      <c r="G36" s="81" t="n">
        <f aca="false">(-1)*$E36+$F36</f>
        <v>818.92951128924</v>
      </c>
      <c r="H36" s="81" t="n">
        <f aca="false">IF($D36&lt;0,((-1)*Input!$G$15),0)</f>
        <v>100</v>
      </c>
      <c r="I36" s="81" t="n">
        <f aca="false">($I35+$G36+$H36)*(1+Input!$G$8/(100*12))</f>
        <v>50193.4552615206</v>
      </c>
      <c r="J36" s="81" t="n">
        <f aca="false">Input!$G$18*((1+Input!$G$14/100)^DATEDIF(Input!$C$7,$B36,"Y"))</f>
        <v>-265.225</v>
      </c>
      <c r="L36" s="81" t="n">
        <f aca="false">$E36+$J36</f>
        <v>-1271.33292067112</v>
      </c>
    </row>
    <row r="37" customFormat="false" ht="12.75" hidden="false" customHeight="true" outlineLevel="0" collapsed="false">
      <c r="A37" s="79" t="n">
        <v>33</v>
      </c>
      <c r="B37" s="86" t="n">
        <f aca="false">EOMONTH(Input!$C$7,A37)</f>
        <v>43921</v>
      </c>
      <c r="C37" s="86"/>
      <c r="D37" s="81" t="n">
        <f aca="false">IF(($D36+$G36+$H36)&lt;=0,($D36+$G36+$H36),0)</f>
        <v>-80758.9218553498</v>
      </c>
      <c r="E37" s="81" t="n">
        <f aca="false">IF($D37&lt;0,Input!$G$17,0)</f>
        <v>-1006.10792067112</v>
      </c>
      <c r="F37" s="81" t="n">
        <f aca="false">($D37*(Input!$G$11/100))/12</f>
        <v>-185.072529251843</v>
      </c>
      <c r="G37" s="81" t="n">
        <f aca="false">(-1)*$E37+$F37</f>
        <v>821.035391419278</v>
      </c>
      <c r="H37" s="81" t="n">
        <f aca="false">IF($D37&lt;0,((-1)*Input!$G$15),0)</f>
        <v>100</v>
      </c>
      <c r="I37" s="81" t="n">
        <f aca="false">($I36+$G37+$H37)*(1+Input!$G$8/(100*12))</f>
        <v>51157.0860618174</v>
      </c>
      <c r="J37" s="81" t="n">
        <f aca="false">Input!$G$18*((1+Input!$G$14/100)^DATEDIF(Input!$C$7,$B37,"Y"))</f>
        <v>-265.225</v>
      </c>
      <c r="L37" s="81" t="n">
        <f aca="false">$E37+$J37</f>
        <v>-1271.33292067112</v>
      </c>
    </row>
    <row r="38" customFormat="false" ht="12.75" hidden="false" customHeight="true" outlineLevel="0" collapsed="false">
      <c r="A38" s="79" t="n">
        <v>34</v>
      </c>
      <c r="B38" s="86" t="n">
        <f aca="false">EOMONTH(Input!$C$7,A38)</f>
        <v>43951</v>
      </c>
      <c r="C38" s="86"/>
      <c r="D38" s="81" t="n">
        <f aca="false">IF(($D37+$G37+$H37)&lt;=0,($D37+$G37+$H37),0)</f>
        <v>-79837.8864639305</v>
      </c>
      <c r="E38" s="81" t="n">
        <f aca="false">IF($D38&lt;0,Input!$G$17,0)</f>
        <v>-1006.10792067112</v>
      </c>
      <c r="F38" s="81" t="n">
        <f aca="false">($D38*(Input!$G$11/100))/12</f>
        <v>-182.961823146507</v>
      </c>
      <c r="G38" s="81" t="n">
        <f aca="false">(-1)*$E38+$F38</f>
        <v>823.146097524614</v>
      </c>
      <c r="H38" s="81" t="n">
        <f aca="false">IF($D38&lt;0,((-1)*Input!$G$15),0)</f>
        <v>100</v>
      </c>
      <c r="I38" s="81" t="n">
        <f aca="false">($I37+$G38+$H38)*(1+Input!$G$8/(100*12))</f>
        <v>52123.6323528081</v>
      </c>
      <c r="J38" s="81" t="n">
        <f aca="false">Input!$G$18*((1+Input!$G$14/100)^DATEDIF(Input!$C$7,$B38,"Y"))</f>
        <v>-265.225</v>
      </c>
      <c r="L38" s="81" t="n">
        <f aca="false">$E38+$J38</f>
        <v>-1271.33292067112</v>
      </c>
    </row>
    <row r="39" customFormat="false" ht="12.75" hidden="false" customHeight="true" outlineLevel="0" collapsed="false">
      <c r="A39" s="79" t="n">
        <v>35</v>
      </c>
      <c r="B39" s="86" t="n">
        <f aca="false">EOMONTH(Input!$C$7,A39)</f>
        <v>43982</v>
      </c>
      <c r="C39" s="86"/>
      <c r="D39" s="81" t="n">
        <f aca="false">IF(($D38+$G38+$H38)&lt;=0,($D38+$G38+$H38),0)</f>
        <v>-78914.7403664059</v>
      </c>
      <c r="E39" s="81" t="n">
        <f aca="false">IF($D39&lt;0,Input!$G$17,0)</f>
        <v>-1006.10792067112</v>
      </c>
      <c r="F39" s="81" t="n">
        <f aca="false">($D39*(Input!$G$11/100))/12</f>
        <v>-180.846280006347</v>
      </c>
      <c r="G39" s="81" t="n">
        <f aca="false">(-1)*$E39+$F39</f>
        <v>825.261640664774</v>
      </c>
      <c r="H39" s="81" t="n">
        <f aca="false">IF($D39&lt;0,((-1)*Input!$G$15),0)</f>
        <v>100</v>
      </c>
      <c r="I39" s="81" t="n">
        <f aca="false">($I38+$G39+$H39)*(1+Input!$G$8/(100*12))</f>
        <v>53093.1014051341</v>
      </c>
      <c r="J39" s="81" t="n">
        <f aca="false">Input!$G$18*((1+Input!$G$14/100)^DATEDIF(Input!$C$7,$B39,"Y"))</f>
        <v>-265.225</v>
      </c>
      <c r="L39" s="81" t="n">
        <f aca="false">$E39+$J39</f>
        <v>-1271.33292067112</v>
      </c>
    </row>
    <row r="40" customFormat="false" ht="12.75" hidden="false" customHeight="true" outlineLevel="0" collapsed="false">
      <c r="A40" s="79" t="n">
        <v>36</v>
      </c>
      <c r="B40" s="86" t="n">
        <f aca="false">EOMONTH(Input!$C$7,A40)</f>
        <v>44012</v>
      </c>
      <c r="C40" s="86"/>
      <c r="D40" s="81" t="n">
        <f aca="false">IF(($D39+$G39+$H39)&lt;=0,($D39+$G39+$H39),0)</f>
        <v>-77989.4787257411</v>
      </c>
      <c r="E40" s="81" t="n">
        <f aca="false">IF($D40&lt;0,Input!$G$17,0)</f>
        <v>-1006.10792067112</v>
      </c>
      <c r="F40" s="81" t="n">
        <f aca="false">($D40*(Input!$G$11/100))/12</f>
        <v>-178.72588874649</v>
      </c>
      <c r="G40" s="81" t="n">
        <f aca="false">(-1)*$E40+$F40</f>
        <v>827.382031924631</v>
      </c>
      <c r="H40" s="81" t="n">
        <f aca="false">IF($D40&lt;0,((-1)*Input!$G$15),0)</f>
        <v>100</v>
      </c>
      <c r="I40" s="81" t="n">
        <f aca="false">($I39+$G40+$H40)*(1+Input!$G$8/(100*12))</f>
        <v>54065.5005065896</v>
      </c>
      <c r="J40" s="81" t="n">
        <f aca="false">Input!$G$18*((1+Input!$G$14/100)^DATEDIF(Input!$C$7,$B40,"Y"))</f>
        <v>-273.18175</v>
      </c>
      <c r="L40" s="81" t="n">
        <f aca="false">$E40+$J40</f>
        <v>-1279.28967067112</v>
      </c>
    </row>
    <row r="41" customFormat="false" ht="12.75" hidden="false" customHeight="true" outlineLevel="0" collapsed="false">
      <c r="A41" s="79" t="n">
        <v>37</v>
      </c>
      <c r="B41" s="86" t="n">
        <f aca="false">EOMONTH(Input!$C$7,A41)</f>
        <v>44043</v>
      </c>
      <c r="C41" s="86"/>
      <c r="D41" s="81" t="n">
        <f aca="false">IF(($D40+$G40+$H40)&lt;=0,($D40+$G40+$H40),0)</f>
        <v>-77062.0966938165</v>
      </c>
      <c r="E41" s="81" t="n">
        <f aca="false">IF($D41&lt;0,Input!$G$17,0)</f>
        <v>-1006.10792067112</v>
      </c>
      <c r="F41" s="81" t="n">
        <f aca="false">($D41*(Input!$G$11/100))/12</f>
        <v>-176.600638256663</v>
      </c>
      <c r="G41" s="81" t="n">
        <f aca="false">(-1)*$E41+$F41</f>
        <v>829.507282414459</v>
      </c>
      <c r="H41" s="81" t="n">
        <f aca="false">IF($D41&lt;0,((-1)*Input!$G$15),0)</f>
        <v>100</v>
      </c>
      <c r="I41" s="81" t="n">
        <f aca="false">($I40+$G41+$H41)*(1+Input!$G$8/(100*12))</f>
        <v>55040.8369621616</v>
      </c>
      <c r="J41" s="81" t="n">
        <f aca="false">Input!$G$18*((1+Input!$G$14/100)^DATEDIF(Input!$C$7,$B41,"Y"))</f>
        <v>-273.18175</v>
      </c>
      <c r="L41" s="81" t="n">
        <f aca="false">$E41+$J41</f>
        <v>-1279.28967067112</v>
      </c>
    </row>
    <row r="42" customFormat="false" ht="12.75" hidden="false" customHeight="true" outlineLevel="0" collapsed="false">
      <c r="A42" s="79" t="n">
        <v>38</v>
      </c>
      <c r="B42" s="86" t="n">
        <f aca="false">EOMONTH(Input!$C$7,A42)</f>
        <v>44074</v>
      </c>
      <c r="C42" s="86"/>
      <c r="D42" s="81" t="n">
        <f aca="false">IF(($D41+$G41+$H41)&lt;=0,($D41+$G41+$H41),0)</f>
        <v>-76132.589411402</v>
      </c>
      <c r="E42" s="81" t="n">
        <f aca="false">IF($D42&lt;0,Input!$G$17,0)</f>
        <v>-1006.10792067112</v>
      </c>
      <c r="F42" s="81" t="n">
        <f aca="false">($D42*(Input!$G$11/100))/12</f>
        <v>-174.47051740113</v>
      </c>
      <c r="G42" s="81" t="n">
        <f aca="false">(-1)*$E42+$F42</f>
        <v>831.637403269992</v>
      </c>
      <c r="H42" s="81" t="n">
        <f aca="false">IF($D42&lt;0,((-1)*Input!$G$15),0)</f>
        <v>100</v>
      </c>
      <c r="I42" s="81" t="n">
        <f aca="false">($I41+$G42+$H42)*(1+Input!$G$8/(100*12))</f>
        <v>56019.1180940694</v>
      </c>
      <c r="J42" s="81" t="n">
        <f aca="false">Input!$G$18*((1+Input!$G$14/100)^DATEDIF(Input!$C$7,$B42,"Y"))</f>
        <v>-273.18175</v>
      </c>
      <c r="L42" s="81" t="n">
        <f aca="false">$E42+$J42</f>
        <v>-1279.28967067112</v>
      </c>
    </row>
    <row r="43" customFormat="false" ht="12.75" hidden="false" customHeight="true" outlineLevel="0" collapsed="false">
      <c r="A43" s="79" t="n">
        <v>39</v>
      </c>
      <c r="B43" s="86" t="n">
        <f aca="false">EOMONTH(Input!$C$7,A43)</f>
        <v>44104</v>
      </c>
      <c r="C43" s="86"/>
      <c r="D43" s="81" t="n">
        <f aca="false">IF(($D42+$G42+$H42)&lt;=0,($D42+$G42+$H42),0)</f>
        <v>-75200.952008132</v>
      </c>
      <c r="E43" s="81" t="n">
        <f aca="false">IF($D43&lt;0,Input!$G$17,0)</f>
        <v>-1006.10792067112</v>
      </c>
      <c r="F43" s="81" t="n">
        <f aca="false">($D43*(Input!$G$11/100))/12</f>
        <v>-172.335515018636</v>
      </c>
      <c r="G43" s="81" t="n">
        <f aca="false">(-1)*$E43+$F43</f>
        <v>833.772405652486</v>
      </c>
      <c r="H43" s="81" t="n">
        <f aca="false">IF($D43&lt;0,((-1)*Input!$G$15),0)</f>
        <v>100</v>
      </c>
      <c r="I43" s="81" t="n">
        <f aca="false">($I42+$G43+$H43)*(1+Input!$G$8/(100*12))</f>
        <v>57000.351241805</v>
      </c>
      <c r="J43" s="81" t="n">
        <f aca="false">Input!$G$18*((1+Input!$G$14/100)^DATEDIF(Input!$C$7,$B43,"Y"))</f>
        <v>-273.18175</v>
      </c>
      <c r="L43" s="81" t="n">
        <f aca="false">$E43+$J43</f>
        <v>-1279.28967067112</v>
      </c>
    </row>
    <row r="44" customFormat="false" ht="12.75" hidden="false" customHeight="true" outlineLevel="0" collapsed="false">
      <c r="A44" s="79" t="n">
        <v>40</v>
      </c>
      <c r="B44" s="86" t="n">
        <f aca="false">EOMONTH(Input!$C$7,A44)</f>
        <v>44135</v>
      </c>
      <c r="C44" s="86"/>
      <c r="D44" s="81" t="n">
        <f aca="false">IF(($D43+$G43+$H43)&lt;=0,($D43+$G43+$H43),0)</f>
        <v>-74267.1796024796</v>
      </c>
      <c r="E44" s="81" t="n">
        <f aca="false">IF($D44&lt;0,Input!$G$17,0)</f>
        <v>-1006.10792067112</v>
      </c>
      <c r="F44" s="81" t="n">
        <f aca="false">($D44*(Input!$G$11/100))/12</f>
        <v>-170.195619922349</v>
      </c>
      <c r="G44" s="81" t="n">
        <f aca="false">(-1)*$E44+$F44</f>
        <v>835.912300748772</v>
      </c>
      <c r="H44" s="81" t="n">
        <f aca="false">IF($D44&lt;0,((-1)*Input!$G$15),0)</f>
        <v>100</v>
      </c>
      <c r="I44" s="81" t="n">
        <f aca="false">($I43+$G44+$H44)*(1+Input!$G$8/(100*12))</f>
        <v>57984.5437621725</v>
      </c>
      <c r="J44" s="81" t="n">
        <f aca="false">Input!$G$18*((1+Input!$G$14/100)^DATEDIF(Input!$C$7,$B44,"Y"))</f>
        <v>-273.18175</v>
      </c>
      <c r="L44" s="81" t="n">
        <f aca="false">$E44+$J44</f>
        <v>-1279.28967067112</v>
      </c>
    </row>
    <row r="45" customFormat="false" ht="12.75" hidden="false" customHeight="true" outlineLevel="0" collapsed="false">
      <c r="A45" s="79" t="n">
        <v>41</v>
      </c>
      <c r="B45" s="86" t="n">
        <f aca="false">EOMONTH(Input!$C$7,A45)</f>
        <v>44165</v>
      </c>
      <c r="C45" s="86"/>
      <c r="D45" s="81" t="n">
        <f aca="false">IF(($D44+$G44+$H44)&lt;=0,($D44+$G44+$H44),0)</f>
        <v>-73331.2673017308</v>
      </c>
      <c r="E45" s="81" t="n">
        <f aca="false">IF($D45&lt;0,Input!$G$17,0)</f>
        <v>-1006.10792067112</v>
      </c>
      <c r="F45" s="81" t="n">
        <f aca="false">($D45*(Input!$G$11/100))/12</f>
        <v>-168.0508208998</v>
      </c>
      <c r="G45" s="81" t="n">
        <f aca="false">(-1)*$E45+$F45</f>
        <v>838.057099771322</v>
      </c>
      <c r="H45" s="81" t="n">
        <f aca="false">IF($D45&lt;0,((-1)*Input!$G$15),0)</f>
        <v>100</v>
      </c>
      <c r="I45" s="81" t="n">
        <f aca="false">($I44+$G45+$H45)*(1+Input!$G$8/(100*12))</f>
        <v>58971.7030293288</v>
      </c>
      <c r="J45" s="81" t="n">
        <f aca="false">Input!$G$18*((1+Input!$G$14/100)^DATEDIF(Input!$C$7,$B45,"Y"))</f>
        <v>-273.18175</v>
      </c>
      <c r="L45" s="81" t="n">
        <f aca="false">$E45+$J45</f>
        <v>-1279.28967067112</v>
      </c>
    </row>
    <row r="46" customFormat="false" ht="12.75" hidden="false" customHeight="true" outlineLevel="0" collapsed="false">
      <c r="A46" s="79" t="n">
        <v>42</v>
      </c>
      <c r="B46" s="86" t="n">
        <f aca="false">EOMONTH(Input!$C$7,A46)</f>
        <v>44196</v>
      </c>
      <c r="C46" s="86"/>
      <c r="D46" s="81" t="n">
        <f aca="false">IF(($D45+$G45+$H45)&lt;=0,($D45+$G45+$H45),0)</f>
        <v>-72393.2102019595</v>
      </c>
      <c r="E46" s="81" t="n">
        <f aca="false">IF($D46&lt;0,Input!$G$17,0)</f>
        <v>-1006.10792067112</v>
      </c>
      <c r="F46" s="81" t="n">
        <f aca="false">($D46*(Input!$G$11/100))/12</f>
        <v>-165.901106712824</v>
      </c>
      <c r="G46" s="81" t="n">
        <f aca="false">(-1)*$E46+$F46</f>
        <v>840.206813958298</v>
      </c>
      <c r="H46" s="81" t="n">
        <f aca="false">IF($D46&lt;0,((-1)*Input!$G$15),0)</f>
        <v>100</v>
      </c>
      <c r="I46" s="81" t="n">
        <f aca="false">($I45+$G46+$H46)*(1+Input!$G$8/(100*12))</f>
        <v>59961.8364348232</v>
      </c>
      <c r="J46" s="81" t="n">
        <f aca="false">Input!$G$18*((1+Input!$G$14/100)^DATEDIF(Input!$C$7,$B46,"Y"))</f>
        <v>-273.18175</v>
      </c>
      <c r="L46" s="81" t="n">
        <f aca="false">$E46+$J46</f>
        <v>-1279.28967067112</v>
      </c>
    </row>
    <row r="47" customFormat="false" ht="12.75" hidden="false" customHeight="true" outlineLevel="0" collapsed="false">
      <c r="A47" s="79" t="n">
        <v>43</v>
      </c>
      <c r="B47" s="86" t="n">
        <f aca="false">EOMONTH(Input!$C$7,A47)</f>
        <v>44227</v>
      </c>
      <c r="C47" s="86"/>
      <c r="D47" s="81" t="n">
        <f aca="false">IF(($D46+$G46+$H46)&lt;=0,($D46+$G46+$H46),0)</f>
        <v>-71453.0033880012</v>
      </c>
      <c r="E47" s="81" t="n">
        <f aca="false">IF($D47&lt;0,Input!$G$17,0)</f>
        <v>-1006.10792067112</v>
      </c>
      <c r="F47" s="81" t="n">
        <f aca="false">($D47*(Input!$G$11/100))/12</f>
        <v>-163.746466097503</v>
      </c>
      <c r="G47" s="81" t="n">
        <f aca="false">(-1)*$E47+$F47</f>
        <v>842.361454573619</v>
      </c>
      <c r="H47" s="81" t="n">
        <f aca="false">IF($D47&lt;0,((-1)*Input!$G$15),0)</f>
        <v>100</v>
      </c>
      <c r="I47" s="81" t="n">
        <f aca="false">($I46+$G47+$H47)*(1+Input!$G$8/(100*12))</f>
        <v>60954.951387638</v>
      </c>
      <c r="J47" s="81" t="n">
        <f aca="false">Input!$G$18*((1+Input!$G$14/100)^DATEDIF(Input!$C$7,$B47,"Y"))</f>
        <v>-273.18175</v>
      </c>
      <c r="L47" s="81" t="n">
        <f aca="false">$E47+$J47</f>
        <v>-1279.28967067112</v>
      </c>
    </row>
    <row r="48" customFormat="false" ht="12.75" hidden="false" customHeight="true" outlineLevel="0" collapsed="false">
      <c r="A48" s="79" t="n">
        <v>44</v>
      </c>
      <c r="B48" s="86" t="n">
        <f aca="false">EOMONTH(Input!$C$7,A48)</f>
        <v>44255</v>
      </c>
      <c r="C48" s="86"/>
      <c r="D48" s="81" t="n">
        <f aca="false">IF(($D47+$G47+$H47)&lt;=0,($D47+$G47+$H47),0)</f>
        <v>-70510.6419334275</v>
      </c>
      <c r="E48" s="81" t="n">
        <f aca="false">IF($D48&lt;0,Input!$G$17,0)</f>
        <v>-1006.10792067112</v>
      </c>
      <c r="F48" s="81" t="n">
        <f aca="false">($D48*(Input!$G$11/100))/12</f>
        <v>-161.586887764105</v>
      </c>
      <c r="G48" s="81" t="n">
        <f aca="false">(-1)*$E48+$F48</f>
        <v>844.521032907017</v>
      </c>
      <c r="H48" s="81" t="n">
        <f aca="false">IF($D48&lt;0,((-1)*Input!$G$15),0)</f>
        <v>100</v>
      </c>
      <c r="I48" s="81" t="n">
        <f aca="false">($I47+$G48+$H48)*(1+Input!$G$8/(100*12))</f>
        <v>61951.0553142288</v>
      </c>
      <c r="J48" s="81" t="n">
        <f aca="false">Input!$G$18*((1+Input!$G$14/100)^DATEDIF(Input!$C$7,$B48,"Y"))</f>
        <v>-273.18175</v>
      </c>
      <c r="L48" s="81" t="n">
        <f aca="false">$E48+$J48</f>
        <v>-1279.28967067112</v>
      </c>
    </row>
    <row r="49" customFormat="false" ht="12.75" hidden="false" customHeight="true" outlineLevel="0" collapsed="false">
      <c r="A49" s="79" t="n">
        <v>45</v>
      </c>
      <c r="B49" s="86" t="n">
        <f aca="false">EOMONTH(Input!$C$7,A49)</f>
        <v>44286</v>
      </c>
      <c r="C49" s="86"/>
      <c r="D49" s="81" t="n">
        <f aca="false">IF(($D48+$G48+$H48)&lt;=0,($D48+$G48+$H48),0)</f>
        <v>-69566.1209005205</v>
      </c>
      <c r="E49" s="81" t="n">
        <f aca="false">IF($D49&lt;0,Input!$G$17,0)</f>
        <v>-1006.10792067112</v>
      </c>
      <c r="F49" s="81" t="n">
        <f aca="false">($D49*(Input!$G$11/100))/12</f>
        <v>-159.422360397026</v>
      </c>
      <c r="G49" s="81" t="n">
        <f aca="false">(-1)*$E49+$F49</f>
        <v>846.685560274095</v>
      </c>
      <c r="H49" s="81" t="n">
        <f aca="false">IF($D49&lt;0,((-1)*Input!$G$15),0)</f>
        <v>100</v>
      </c>
      <c r="I49" s="81" t="n">
        <f aca="false">($I48+$G49+$H49)*(1+Input!$G$8/(100*12))</f>
        <v>62950.1556585649</v>
      </c>
      <c r="J49" s="81" t="n">
        <f aca="false">Input!$G$18*((1+Input!$G$14/100)^DATEDIF(Input!$C$7,$B49,"Y"))</f>
        <v>-273.18175</v>
      </c>
      <c r="L49" s="81" t="n">
        <f aca="false">$E49+$J49</f>
        <v>-1279.28967067112</v>
      </c>
    </row>
    <row r="50" customFormat="false" ht="12.75" hidden="false" customHeight="true" outlineLevel="0" collapsed="false">
      <c r="A50" s="79" t="n">
        <v>46</v>
      </c>
      <c r="B50" s="86" t="n">
        <f aca="false">EOMONTH(Input!$C$7,A50)</f>
        <v>44316</v>
      </c>
      <c r="C50" s="86"/>
      <c r="D50" s="81" t="n">
        <f aca="false">IF(($D49+$G49+$H49)&lt;=0,($D49+$G49+$H49),0)</f>
        <v>-68619.4353402464</v>
      </c>
      <c r="E50" s="81" t="n">
        <f aca="false">IF($D50&lt;0,Input!$G$17,0)</f>
        <v>-1006.10792067112</v>
      </c>
      <c r="F50" s="81" t="n">
        <f aca="false">($D50*(Input!$G$11/100))/12</f>
        <v>-157.252872654731</v>
      </c>
      <c r="G50" s="81" t="n">
        <f aca="false">(-1)*$E50+$F50</f>
        <v>848.85504801639</v>
      </c>
      <c r="H50" s="81" t="n">
        <f aca="false">IF($D50&lt;0,((-1)*Input!$G$15),0)</f>
        <v>100</v>
      </c>
      <c r="I50" s="81" t="n">
        <f aca="false">($I49+$G50+$H50)*(1+Input!$G$8/(100*12))</f>
        <v>63952.2598821701</v>
      </c>
      <c r="J50" s="81" t="n">
        <f aca="false">Input!$G$18*((1+Input!$G$14/100)^DATEDIF(Input!$C$7,$B50,"Y"))</f>
        <v>-273.18175</v>
      </c>
      <c r="L50" s="81" t="n">
        <f aca="false">$E50+$J50</f>
        <v>-1279.28967067112</v>
      </c>
    </row>
    <row r="51" customFormat="false" ht="12.75" hidden="false" customHeight="true" outlineLevel="0" collapsed="false">
      <c r="A51" s="79" t="n">
        <v>47</v>
      </c>
      <c r="B51" s="86" t="n">
        <f aca="false">EOMONTH(Input!$C$7,A51)</f>
        <v>44347</v>
      </c>
      <c r="C51" s="86"/>
      <c r="D51" s="81" t="n">
        <f aca="false">IF(($D50+$G50+$H50)&lt;=0,($D50+$G50+$H50),0)</f>
        <v>-67670.5802922301</v>
      </c>
      <c r="E51" s="81" t="n">
        <f aca="false">IF($D51&lt;0,Input!$G$17,0)</f>
        <v>-1006.10792067112</v>
      </c>
      <c r="F51" s="81" t="n">
        <f aca="false">($D51*(Input!$G$11/100))/12</f>
        <v>-155.078413169694</v>
      </c>
      <c r="G51" s="81" t="n">
        <f aca="false">(-1)*$E51+$F51</f>
        <v>851.029507501428</v>
      </c>
      <c r="H51" s="81" t="n">
        <f aca="false">IF($D51&lt;0,((-1)*Input!$G$15),0)</f>
        <v>100</v>
      </c>
      <c r="I51" s="81" t="n">
        <f aca="false">($I50+$G51+$H51)*(1+Input!$G$8/(100*12))</f>
        <v>64957.3754641629</v>
      </c>
      <c r="J51" s="81" t="n">
        <f aca="false">Input!$G$18*((1+Input!$G$14/100)^DATEDIF(Input!$C$7,$B51,"Y"))</f>
        <v>-273.18175</v>
      </c>
      <c r="L51" s="81" t="n">
        <f aca="false">$E51+$J51</f>
        <v>-1279.28967067112</v>
      </c>
    </row>
    <row r="52" customFormat="false" ht="12.75" hidden="false" customHeight="true" outlineLevel="0" collapsed="false">
      <c r="A52" s="79" t="n">
        <v>48</v>
      </c>
      <c r="B52" s="86" t="n">
        <f aca="false">EOMONTH(Input!$C$7,A52)</f>
        <v>44377</v>
      </c>
      <c r="C52" s="86"/>
      <c r="D52" s="81" t="n">
        <f aca="false">IF(($D51+$G51+$H51)&lt;=0,($D51+$G51+$H51),0)</f>
        <v>-66719.5507847286</v>
      </c>
      <c r="E52" s="81" t="n">
        <f aca="false">IF($D52&lt;0,Input!$G$17,0)</f>
        <v>-1006.10792067112</v>
      </c>
      <c r="F52" s="81" t="n">
        <f aca="false">($D52*(Input!$G$11/100))/12</f>
        <v>-152.898970548336</v>
      </c>
      <c r="G52" s="81" t="n">
        <f aca="false">(-1)*$E52+$F52</f>
        <v>853.208950122785</v>
      </c>
      <c r="H52" s="81" t="n">
        <f aca="false">IF($D52&lt;0,((-1)*Input!$G$15),0)</f>
        <v>100</v>
      </c>
      <c r="I52" s="81" t="n">
        <f aca="false">($I51+$G52+$H52)*(1+Input!$G$8/(100*12))</f>
        <v>65965.5099012976</v>
      </c>
      <c r="J52" s="81" t="n">
        <f aca="false">Input!$G$18*((1+Input!$G$14/100)^DATEDIF(Input!$C$7,$B52,"Y"))</f>
        <v>-281.3772025</v>
      </c>
      <c r="L52" s="81" t="n">
        <f aca="false">$E52+$J52</f>
        <v>-1287.48512317112</v>
      </c>
    </row>
    <row r="53" customFormat="false" ht="12.75" hidden="false" customHeight="true" outlineLevel="0" collapsed="false">
      <c r="A53" s="79" t="n">
        <v>49</v>
      </c>
      <c r="B53" s="86" t="n">
        <f aca="false">EOMONTH(Input!$C$7,A53)</f>
        <v>44408</v>
      </c>
      <c r="C53" s="86"/>
      <c r="D53" s="81" t="n">
        <f aca="false">IF(($D52+$G52+$H52)&lt;=0,($D52+$G52+$H52),0)</f>
        <v>-65766.3418346058</v>
      </c>
      <c r="E53" s="81" t="n">
        <f aca="false">IF($D53&lt;0,Input!$G$17,0)</f>
        <v>-1006.10792067112</v>
      </c>
      <c r="F53" s="81" t="n">
        <f aca="false">($D53*(Input!$G$11/100))/12</f>
        <v>-150.714533370972</v>
      </c>
      <c r="G53" s="81" t="n">
        <f aca="false">(-1)*$E53+$F53</f>
        <v>855.39338730015</v>
      </c>
      <c r="H53" s="81" t="n">
        <f aca="false">IF($D53&lt;0,((-1)*Input!$G$15),0)</f>
        <v>100</v>
      </c>
      <c r="I53" s="81" t="n">
        <f aca="false">($I52+$G53+$H53)*(1+Input!$G$8/(100*12))</f>
        <v>66976.670708005</v>
      </c>
      <c r="J53" s="81" t="n">
        <f aca="false">Input!$G$18*((1+Input!$G$14/100)^DATEDIF(Input!$C$7,$B53,"Y"))</f>
        <v>-281.3772025</v>
      </c>
      <c r="L53" s="81" t="n">
        <f aca="false">$E53+$J53</f>
        <v>-1287.48512317112</v>
      </c>
    </row>
    <row r="54" customFormat="false" ht="12.75" hidden="false" customHeight="true" outlineLevel="0" collapsed="false">
      <c r="A54" s="79" t="n">
        <v>50</v>
      </c>
      <c r="B54" s="86" t="n">
        <f aca="false">EOMONTH(Input!$C$7,A54)</f>
        <v>44439</v>
      </c>
      <c r="C54" s="86"/>
      <c r="D54" s="81" t="n">
        <f aca="false">IF(($D53+$G53+$H53)&lt;=0,($D53+$G53+$H53),0)</f>
        <v>-64810.9484473057</v>
      </c>
      <c r="E54" s="81" t="n">
        <f aca="false">IF($D54&lt;0,Input!$G$17,0)</f>
        <v>-1006.10792067112</v>
      </c>
      <c r="F54" s="81" t="n">
        <f aca="false">($D54*(Input!$G$11/100))/12</f>
        <v>-148.525090191742</v>
      </c>
      <c r="G54" s="81" t="n">
        <f aca="false">(-1)*$E54+$F54</f>
        <v>857.582830479379</v>
      </c>
      <c r="H54" s="81" t="n">
        <f aca="false">IF($D54&lt;0,((-1)*Input!$G$15),0)</f>
        <v>100</v>
      </c>
      <c r="I54" s="81" t="n">
        <f aca="false">($I53+$G54+$H54)*(1+Input!$G$8/(100*12))</f>
        <v>67990.8654164331</v>
      </c>
      <c r="J54" s="81" t="n">
        <f aca="false">Input!$G$18*((1+Input!$G$14/100)^DATEDIF(Input!$C$7,$B54,"Y"))</f>
        <v>-281.3772025</v>
      </c>
      <c r="L54" s="81" t="n">
        <f aca="false">$E54+$J54</f>
        <v>-1287.48512317112</v>
      </c>
    </row>
    <row r="55" customFormat="false" ht="12.75" hidden="false" customHeight="true" outlineLevel="0" collapsed="false">
      <c r="A55" s="79" t="n">
        <v>51</v>
      </c>
      <c r="B55" s="86" t="n">
        <f aca="false">EOMONTH(Input!$C$7,A55)</f>
        <v>44469</v>
      </c>
      <c r="C55" s="86"/>
      <c r="D55" s="81" t="n">
        <f aca="false">IF(($D54+$G54+$H54)&lt;=0,($D54+$G54+$H54),0)</f>
        <v>-63853.3656168263</v>
      </c>
      <c r="E55" s="81" t="n">
        <f aca="false">IF($D55&lt;0,Input!$G$17,0)</f>
        <v>-1006.10792067112</v>
      </c>
      <c r="F55" s="81" t="n">
        <f aca="false">($D55*(Input!$G$11/100))/12</f>
        <v>-146.33062953856</v>
      </c>
      <c r="G55" s="81" t="n">
        <f aca="false">(-1)*$E55+$F55</f>
        <v>859.777291132561</v>
      </c>
      <c r="H55" s="81" t="n">
        <f aca="false">IF($D55&lt;0,((-1)*Input!$G$15),0)</f>
        <v>100</v>
      </c>
      <c r="I55" s="81" t="n">
        <f aca="false">($I54+$G55+$H55)*(1+Input!$G$8/(100*12))</f>
        <v>69008.1015764886</v>
      </c>
      <c r="J55" s="81" t="n">
        <f aca="false">Input!$G$18*((1+Input!$G$14/100)^DATEDIF(Input!$C$7,$B55,"Y"))</f>
        <v>-281.3772025</v>
      </c>
      <c r="L55" s="81" t="n">
        <f aca="false">$E55+$J55</f>
        <v>-1287.48512317112</v>
      </c>
    </row>
    <row r="56" customFormat="false" ht="12.75" hidden="false" customHeight="true" outlineLevel="0" collapsed="false">
      <c r="A56" s="79" t="n">
        <v>52</v>
      </c>
      <c r="B56" s="86" t="n">
        <f aca="false">EOMONTH(Input!$C$7,A56)</f>
        <v>44500</v>
      </c>
      <c r="C56" s="86"/>
      <c r="D56" s="81" t="n">
        <f aca="false">IF(($D55+$G55+$H55)&lt;=0,($D55+$G55+$H55),0)</f>
        <v>-62893.5883256937</v>
      </c>
      <c r="E56" s="81" t="n">
        <f aca="false">IF($D56&lt;0,Input!$G$17,0)</f>
        <v>-1006.10792067112</v>
      </c>
      <c r="F56" s="81" t="n">
        <f aca="false">($D56*(Input!$G$11/100))/12</f>
        <v>-144.131139913048</v>
      </c>
      <c r="G56" s="81" t="n">
        <f aca="false">(-1)*$E56+$F56</f>
        <v>861.976780758073</v>
      </c>
      <c r="H56" s="81" t="n">
        <f aca="false">IF($D56&lt;0,((-1)*Input!$G$15),0)</f>
        <v>100</v>
      </c>
      <c r="I56" s="81" t="n">
        <f aca="false">($I55+$G56+$H56)*(1+Input!$G$8/(100*12))</f>
        <v>70028.3867558777</v>
      </c>
      <c r="J56" s="81" t="n">
        <f aca="false">Input!$G$18*((1+Input!$G$14/100)^DATEDIF(Input!$C$7,$B56,"Y"))</f>
        <v>-281.3772025</v>
      </c>
      <c r="L56" s="81" t="n">
        <f aca="false">$E56+$J56</f>
        <v>-1287.48512317112</v>
      </c>
    </row>
    <row r="57" customFormat="false" ht="12.75" hidden="false" customHeight="true" outlineLevel="0" collapsed="false">
      <c r="A57" s="79" t="n">
        <v>53</v>
      </c>
      <c r="B57" s="86" t="n">
        <f aca="false">EOMONTH(Input!$C$7,A57)</f>
        <v>44530</v>
      </c>
      <c r="C57" s="86"/>
      <c r="D57" s="81" t="n">
        <f aca="false">IF(($D56+$G56+$H56)&lt;=0,($D56+$G56+$H56),0)</f>
        <v>-61931.6115449357</v>
      </c>
      <c r="E57" s="81" t="n">
        <f aca="false">IF($D57&lt;0,Input!$G$17,0)</f>
        <v>-1006.10792067112</v>
      </c>
      <c r="F57" s="81" t="n">
        <f aca="false">($D57*(Input!$G$11/100))/12</f>
        <v>-141.926609790478</v>
      </c>
      <c r="G57" s="81" t="n">
        <f aca="false">(-1)*$E57+$F57</f>
        <v>864.181310880644</v>
      </c>
      <c r="H57" s="81" t="n">
        <f aca="false">IF($D57&lt;0,((-1)*Input!$G$15),0)</f>
        <v>100</v>
      </c>
      <c r="I57" s="81" t="n">
        <f aca="false">($I56+$G57+$H57)*(1+Input!$G$8/(100*12))</f>
        <v>71051.7285401473</v>
      </c>
      <c r="J57" s="81" t="n">
        <f aca="false">Input!$G$18*((1+Input!$G$14/100)^DATEDIF(Input!$C$7,$B57,"Y"))</f>
        <v>-281.3772025</v>
      </c>
      <c r="L57" s="81" t="n">
        <f aca="false">$E57+$J57</f>
        <v>-1287.48512317112</v>
      </c>
    </row>
    <row r="58" customFormat="false" ht="12.75" hidden="false" customHeight="true" outlineLevel="0" collapsed="false">
      <c r="A58" s="79" t="n">
        <v>54</v>
      </c>
      <c r="B58" s="86" t="n">
        <f aca="false">EOMONTH(Input!$C$7,A58)</f>
        <v>44561</v>
      </c>
      <c r="C58" s="86"/>
      <c r="D58" s="81" t="n">
        <f aca="false">IF(($D57+$G57+$H57)&lt;=0,($D57+$G57+$H57),0)</f>
        <v>-60967.430234055</v>
      </c>
      <c r="E58" s="81" t="n">
        <f aca="false">IF($D58&lt;0,Input!$G$17,0)</f>
        <v>-1006.10792067112</v>
      </c>
      <c r="F58" s="81" t="n">
        <f aca="false">($D58*(Input!$G$11/100))/12</f>
        <v>-139.717027619709</v>
      </c>
      <c r="G58" s="81" t="n">
        <f aca="false">(-1)*$E58+$F58</f>
        <v>866.390893051412</v>
      </c>
      <c r="H58" s="81" t="n">
        <f aca="false">IF($D58&lt;0,((-1)*Input!$G$15),0)</f>
        <v>100</v>
      </c>
      <c r="I58" s="81" t="n">
        <f aca="false">($I57+$G58+$H58)*(1+Input!$G$8/(100*12))</f>
        <v>72078.1345327264</v>
      </c>
      <c r="J58" s="81" t="n">
        <f aca="false">Input!$G$18*((1+Input!$G$14/100)^DATEDIF(Input!$C$7,$B58,"Y"))</f>
        <v>-281.3772025</v>
      </c>
      <c r="L58" s="81" t="n">
        <f aca="false">$E58+$J58</f>
        <v>-1287.48512317112</v>
      </c>
    </row>
    <row r="59" customFormat="false" ht="12.75" hidden="false" customHeight="true" outlineLevel="0" collapsed="false">
      <c r="A59" s="79" t="n">
        <v>55</v>
      </c>
      <c r="B59" s="86" t="n">
        <f aca="false">EOMONTH(Input!$C$7,A59)</f>
        <v>44592</v>
      </c>
      <c r="C59" s="86"/>
      <c r="D59" s="81" t="n">
        <f aca="false">IF(($D58+$G58+$H58)&lt;=0,($D58+$G58+$H58),0)</f>
        <v>-60001.0393410036</v>
      </c>
      <c r="E59" s="81" t="n">
        <f aca="false">IF($D59&lt;0,Input!$G$17,0)</f>
        <v>-1006.10792067112</v>
      </c>
      <c r="F59" s="81" t="n">
        <f aca="false">($D59*(Input!$G$11/100))/12</f>
        <v>-137.502381823133</v>
      </c>
      <c r="G59" s="81" t="n">
        <f aca="false">(-1)*$E59+$F59</f>
        <v>868.605538847988</v>
      </c>
      <c r="H59" s="81" t="n">
        <f aca="false">IF($D59&lt;0,((-1)*Input!$G$15),0)</f>
        <v>100</v>
      </c>
      <c r="I59" s="81" t="n">
        <f aca="false">($I58+$G59+$H59)*(1+Input!$G$8/(100*12))</f>
        <v>73107.6123549674</v>
      </c>
      <c r="J59" s="81" t="n">
        <f aca="false">Input!$G$18*((1+Input!$G$14/100)^DATEDIF(Input!$C$7,$B59,"Y"))</f>
        <v>-281.3772025</v>
      </c>
      <c r="L59" s="81" t="n">
        <f aca="false">$E59+$J59</f>
        <v>-1287.48512317112</v>
      </c>
    </row>
    <row r="60" customFormat="false" ht="12.75" hidden="false" customHeight="true" outlineLevel="0" collapsed="false">
      <c r="A60" s="79" t="n">
        <v>56</v>
      </c>
      <c r="B60" s="86" t="n">
        <f aca="false">EOMONTH(Input!$C$7,A60)</f>
        <v>44620</v>
      </c>
      <c r="C60" s="86"/>
      <c r="D60" s="81" t="n">
        <f aca="false">IF(($D59+$G59+$H59)&lt;=0,($D59+$G59+$H59),0)</f>
        <v>-59032.4338021556</v>
      </c>
      <c r="E60" s="81" t="n">
        <f aca="false">IF($D60&lt;0,Input!$G$17,0)</f>
        <v>-1006.10792067112</v>
      </c>
      <c r="F60" s="81" t="n">
        <f aca="false">($D60*(Input!$G$11/100))/12</f>
        <v>-135.282660796607</v>
      </c>
      <c r="G60" s="81" t="n">
        <f aca="false">(-1)*$E60+$F60</f>
        <v>870.825259874515</v>
      </c>
      <c r="H60" s="81" t="n">
        <f aca="false">IF($D60&lt;0,((-1)*Input!$G$15),0)</f>
        <v>100</v>
      </c>
      <c r="I60" s="81" t="n">
        <f aca="false">($I59+$G60+$H60)*(1+Input!$G$8/(100*12))</f>
        <v>74140.1696461876</v>
      </c>
      <c r="J60" s="81" t="n">
        <f aca="false">Input!$G$18*((1+Input!$G$14/100)^DATEDIF(Input!$C$7,$B60,"Y"))</f>
        <v>-281.3772025</v>
      </c>
      <c r="L60" s="81" t="n">
        <f aca="false">$E60+$J60</f>
        <v>-1287.48512317112</v>
      </c>
    </row>
    <row r="61" customFormat="false" ht="12.75" hidden="false" customHeight="true" outlineLevel="0" collapsed="false">
      <c r="A61" s="79" t="n">
        <v>57</v>
      </c>
      <c r="B61" s="86" t="n">
        <f aca="false">EOMONTH(Input!$C$7,A61)</f>
        <v>44651</v>
      </c>
      <c r="C61" s="86"/>
      <c r="D61" s="81" t="n">
        <f aca="false">IF(($D60+$G60+$H60)&lt;=0,($D60+$G60+$H60),0)</f>
        <v>-58061.6085422811</v>
      </c>
      <c r="E61" s="81" t="n">
        <f aca="false">IF($D61&lt;0,Input!$G$17,0)</f>
        <v>-1006.10792067112</v>
      </c>
      <c r="F61" s="81" t="n">
        <f aca="false">($D61*(Input!$G$11/100))/12</f>
        <v>-133.057852909394</v>
      </c>
      <c r="G61" s="81" t="n">
        <f aca="false">(-1)*$E61+$F61</f>
        <v>873.050067761727</v>
      </c>
      <c r="H61" s="81" t="n">
        <f aca="false">IF($D61&lt;0,((-1)*Input!$G$15),0)</f>
        <v>100</v>
      </c>
      <c r="I61" s="81" t="n">
        <f aca="false">($I60+$G61+$H61)*(1+Input!$G$8/(100*12))</f>
        <v>75175.8140637109</v>
      </c>
      <c r="J61" s="81" t="n">
        <f aca="false">Input!$G$18*((1+Input!$G$14/100)^DATEDIF(Input!$C$7,$B61,"Y"))</f>
        <v>-281.3772025</v>
      </c>
      <c r="L61" s="81" t="n">
        <f aca="false">$E61+$J61</f>
        <v>-1287.48512317112</v>
      </c>
    </row>
    <row r="62" customFormat="false" ht="12.75" hidden="false" customHeight="true" outlineLevel="0" collapsed="false">
      <c r="A62" s="79" t="n">
        <v>58</v>
      </c>
      <c r="B62" s="86" t="n">
        <f aca="false">EOMONTH(Input!$C$7,A62)</f>
        <v>44681</v>
      </c>
      <c r="C62" s="86"/>
      <c r="D62" s="81" t="n">
        <f aca="false">IF(($D61+$G61+$H61)&lt;=0,($D61+$G61+$H61),0)</f>
        <v>-57088.5584745194</v>
      </c>
      <c r="E62" s="81" t="n">
        <f aca="false">IF($D62&lt;0,Input!$G$17,0)</f>
        <v>-1006.10792067112</v>
      </c>
      <c r="F62" s="81" t="n">
        <f aca="false">($D62*(Input!$G$11/100))/12</f>
        <v>-130.827946504107</v>
      </c>
      <c r="G62" s="81" t="n">
        <f aca="false">(-1)*$E62+$F62</f>
        <v>875.279974167014</v>
      </c>
      <c r="H62" s="81" t="n">
        <f aca="false">IF($D62&lt;0,((-1)*Input!$G$15),0)</f>
        <v>100</v>
      </c>
      <c r="I62" s="81" t="n">
        <f aca="false">($I61+$G62+$H62)*(1+Input!$G$8/(100*12))</f>
        <v>76214.5532829095</v>
      </c>
      <c r="J62" s="81" t="n">
        <f aca="false">Input!$G$18*((1+Input!$G$14/100)^DATEDIF(Input!$C$7,$B62,"Y"))</f>
        <v>-281.3772025</v>
      </c>
      <c r="L62" s="81" t="n">
        <f aca="false">$E62+$J62</f>
        <v>-1287.48512317112</v>
      </c>
    </row>
    <row r="63" customFormat="false" ht="12.75" hidden="false" customHeight="true" outlineLevel="0" collapsed="false">
      <c r="A63" s="79" t="n">
        <v>59</v>
      </c>
      <c r="B63" s="86" t="n">
        <f aca="false">EOMONTH(Input!$C$7,A63)</f>
        <v>44712</v>
      </c>
      <c r="C63" s="86"/>
      <c r="D63" s="81" t="n">
        <f aca="false">IF(($D62+$G62+$H62)&lt;=0,($D62+$G62+$H62),0)</f>
        <v>-56113.2785003524</v>
      </c>
      <c r="E63" s="81" t="n">
        <f aca="false">IF($D63&lt;0,Input!$G$17,0)</f>
        <v>-1006.10792067112</v>
      </c>
      <c r="F63" s="81" t="n">
        <f aca="false">($D63*(Input!$G$11/100))/12</f>
        <v>-128.592929896641</v>
      </c>
      <c r="G63" s="81" t="n">
        <f aca="false">(-1)*$E63+$F63</f>
        <v>877.514990774481</v>
      </c>
      <c r="H63" s="81" t="n">
        <f aca="false">IF($D63&lt;0,((-1)*Input!$G$15),0)</f>
        <v>100</v>
      </c>
      <c r="I63" s="81" t="n">
        <f aca="false">($I62+$G63+$H63)*(1+Input!$G$8/(100*12))</f>
        <v>77256.3949972453</v>
      </c>
      <c r="J63" s="81" t="n">
        <f aca="false">Input!$G$18*((1+Input!$G$14/100)^DATEDIF(Input!$C$7,$B63,"Y"))</f>
        <v>-281.3772025</v>
      </c>
      <c r="L63" s="81" t="n">
        <f aca="false">$E63+$J63</f>
        <v>-1287.48512317112</v>
      </c>
    </row>
    <row r="64" customFormat="false" ht="12.75" hidden="false" customHeight="true" outlineLevel="0" collapsed="false">
      <c r="A64" s="79" t="n">
        <v>60</v>
      </c>
      <c r="B64" s="86" t="n">
        <f aca="false">EOMONTH(Input!$C$7,A64)</f>
        <v>44742</v>
      </c>
      <c r="C64" s="86"/>
      <c r="D64" s="81" t="n">
        <f aca="false">IF(($D63+$G63+$H63)&lt;=0,($D63+$G63+$H63),0)</f>
        <v>-55135.7635095779</v>
      </c>
      <c r="E64" s="81" t="n">
        <f aca="false">IF($D64&lt;0,Input!$G$17,0)</f>
        <v>-1006.10792067112</v>
      </c>
      <c r="F64" s="81" t="n">
        <f aca="false">($D64*(Input!$G$11/100))/12</f>
        <v>-126.352791376116</v>
      </c>
      <c r="G64" s="81" t="n">
        <f aca="false">(-1)*$E64+$F64</f>
        <v>879.755129295005</v>
      </c>
      <c r="H64" s="81" t="n">
        <f aca="false">IF($D64&lt;0,((-1)*Input!$G$15),0)</f>
        <v>100</v>
      </c>
      <c r="I64" s="81" t="n">
        <f aca="false">($I63+$G64+$H64)*(1+Input!$G$8/(100*12))</f>
        <v>78301.3469183125</v>
      </c>
      <c r="J64" s="81" t="n">
        <f aca="false">Input!$G$18*((1+Input!$G$14/100)^DATEDIF(Input!$C$7,$B64,"Y"))</f>
        <v>-289.818518575</v>
      </c>
      <c r="L64" s="81" t="n">
        <f aca="false">$E64+$J64</f>
        <v>-1295.92643924612</v>
      </c>
    </row>
    <row r="65" customFormat="false" ht="12.75" hidden="false" customHeight="true" outlineLevel="0" collapsed="false">
      <c r="A65" s="79" t="n">
        <v>61</v>
      </c>
      <c r="B65" s="86" t="n">
        <f aca="false">EOMONTH(Input!$C$7,A65)</f>
        <v>44773</v>
      </c>
      <c r="C65" s="86"/>
      <c r="D65" s="81" t="n">
        <f aca="false">IF(($D64+$G64+$H64)&lt;=0,($D64+$G64+$H64),0)</f>
        <v>-54156.0083802829</v>
      </c>
      <c r="E65" s="81" t="n">
        <f aca="false">IF($D65&lt;0,Input!$G$17,0)</f>
        <v>-1006.10792067112</v>
      </c>
      <c r="F65" s="81" t="n">
        <f aca="false">($D65*(Input!$G$11/100))/12</f>
        <v>-124.107519204815</v>
      </c>
      <c r="G65" s="81" t="n">
        <f aca="false">(-1)*$E65+$F65</f>
        <v>882.000401466306</v>
      </c>
      <c r="H65" s="81" t="n">
        <f aca="false">IF($D65&lt;0,((-1)*Input!$G$15),0)</f>
        <v>100</v>
      </c>
      <c r="I65" s="81" t="n">
        <f aca="false">($I64+$G65+$H65)*(1+Input!$G$8/(100*12))</f>
        <v>79349.4167758786</v>
      </c>
      <c r="J65" s="81" t="n">
        <f aca="false">Input!$G$18*((1+Input!$G$14/100)^DATEDIF(Input!$C$7,$B65,"Y"))</f>
        <v>-289.818518575</v>
      </c>
      <c r="L65" s="81" t="n">
        <f aca="false">$E65+$J65</f>
        <v>-1295.92643924612</v>
      </c>
    </row>
    <row r="66" customFormat="false" ht="12.75" hidden="false" customHeight="true" outlineLevel="0" collapsed="false">
      <c r="A66" s="79" t="n">
        <v>62</v>
      </c>
      <c r="B66" s="86" t="n">
        <f aca="false">EOMONTH(Input!$C$7,A66)</f>
        <v>44804</v>
      </c>
      <c r="C66" s="86"/>
      <c r="D66" s="81" t="n">
        <f aca="false">IF(($D65+$G65+$H65)&lt;=0,($D65+$G65+$H65),0)</f>
        <v>-53174.0079788166</v>
      </c>
      <c r="E66" s="81" t="n">
        <f aca="false">IF($D66&lt;0,Input!$G$17,0)</f>
        <v>-1006.10792067112</v>
      </c>
      <c r="F66" s="81" t="n">
        <f aca="false">($D66*(Input!$G$11/100))/12</f>
        <v>-121.857101618121</v>
      </c>
      <c r="G66" s="81" t="n">
        <f aca="false">(-1)*$E66+$F66</f>
        <v>884.250819053</v>
      </c>
      <c r="H66" s="81" t="n">
        <f aca="false">IF($D66&lt;0,((-1)*Input!$G$15),0)</f>
        <v>100</v>
      </c>
      <c r="I66" s="81" t="n">
        <f aca="false">($I65+$G66+$H66)*(1+Input!$G$8/(100*12))</f>
        <v>80400.6123179274</v>
      </c>
      <c r="J66" s="81" t="n">
        <f aca="false">Input!$G$18*((1+Input!$G$14/100)^DATEDIF(Input!$C$7,$B66,"Y"))</f>
        <v>-289.818518575</v>
      </c>
      <c r="L66" s="81" t="n">
        <f aca="false">$E66+$J66</f>
        <v>-1295.92643924612</v>
      </c>
    </row>
    <row r="67" customFormat="false" ht="12.75" hidden="false" customHeight="true" outlineLevel="0" collapsed="false">
      <c r="A67" s="79" t="n">
        <v>63</v>
      </c>
      <c r="B67" s="86" t="n">
        <f aca="false">EOMONTH(Input!$C$7,A67)</f>
        <v>44834</v>
      </c>
      <c r="C67" s="86"/>
      <c r="D67" s="81" t="n">
        <f aca="false">IF(($D66+$G66+$H66)&lt;=0,($D66+$G66+$H66),0)</f>
        <v>-52189.7571597636</v>
      </c>
      <c r="E67" s="81" t="n">
        <f aca="false">IF($D67&lt;0,Input!$G$17,0)</f>
        <v>-1006.10792067112</v>
      </c>
      <c r="F67" s="81" t="n">
        <f aca="false">($D67*(Input!$G$11/100))/12</f>
        <v>-119.601526824458</v>
      </c>
      <c r="G67" s="81" t="n">
        <f aca="false">(-1)*$E67+$F67</f>
        <v>886.506393846663</v>
      </c>
      <c r="H67" s="81" t="n">
        <f aca="false">IF($D67&lt;0,((-1)*Input!$G$15),0)</f>
        <v>100</v>
      </c>
      <c r="I67" s="81" t="n">
        <f aca="false">($I66+$G67+$H67)*(1+Input!$G$8/(100*12))</f>
        <v>81454.9413107005</v>
      </c>
      <c r="J67" s="81" t="n">
        <f aca="false">Input!$G$18*((1+Input!$G$14/100)^DATEDIF(Input!$C$7,$B67,"Y"))</f>
        <v>-289.818518575</v>
      </c>
      <c r="L67" s="81" t="n">
        <f aca="false">$E67+$J67</f>
        <v>-1295.92643924612</v>
      </c>
    </row>
    <row r="68" customFormat="false" ht="12.75" hidden="false" customHeight="true" outlineLevel="0" collapsed="false">
      <c r="A68" s="79" t="n">
        <v>64</v>
      </c>
      <c r="B68" s="86" t="n">
        <f aca="false">EOMONTH(Input!$C$7,A68)</f>
        <v>44865</v>
      </c>
      <c r="C68" s="86"/>
      <c r="D68" s="81" t="n">
        <f aca="false">IF(($D67+$G67+$H67)&lt;=0,($D67+$G67+$H67),0)</f>
        <v>-51203.2507659169</v>
      </c>
      <c r="E68" s="81" t="n">
        <f aca="false">IF($D68&lt;0,Input!$G$17,0)</f>
        <v>-1006.10792067112</v>
      </c>
      <c r="F68" s="81" t="n">
        <f aca="false">($D68*(Input!$G$11/100))/12</f>
        <v>-117.340783005226</v>
      </c>
      <c r="G68" s="81" t="n">
        <f aca="false">(-1)*$E68+$F68</f>
        <v>888.767137665895</v>
      </c>
      <c r="H68" s="81" t="n">
        <f aca="false">IF($D68&lt;0,((-1)*Input!$G$15),0)</f>
        <v>100</v>
      </c>
      <c r="I68" s="81" t="n">
        <f aca="false">($I67+$G68+$H68)*(1+Input!$G$8/(100*12))</f>
        <v>82512.41153874</v>
      </c>
      <c r="J68" s="81" t="n">
        <f aca="false">Input!$G$18*((1+Input!$G$14/100)^DATEDIF(Input!$C$7,$B68,"Y"))</f>
        <v>-289.818518575</v>
      </c>
      <c r="L68" s="81" t="n">
        <f aca="false">$E68+$J68</f>
        <v>-1295.92643924612</v>
      </c>
    </row>
    <row r="69" customFormat="false" ht="12.75" hidden="false" customHeight="true" outlineLevel="0" collapsed="false">
      <c r="A69" s="79" t="n">
        <v>65</v>
      </c>
      <c r="B69" s="86" t="n">
        <f aca="false">EOMONTH(Input!$C$7,A69)</f>
        <v>44895</v>
      </c>
      <c r="C69" s="86"/>
      <c r="D69" s="81" t="n">
        <f aca="false">IF(($D68+$G68+$H68)&lt;=0,($D68+$G68+$H68),0)</f>
        <v>-50214.483628251</v>
      </c>
      <c r="E69" s="81" t="n">
        <f aca="false">IF($D69&lt;0,Input!$G$17,0)</f>
        <v>-1006.10792067112</v>
      </c>
      <c r="F69" s="81" t="n">
        <f aca="false">($D69*(Input!$G$11/100))/12</f>
        <v>-115.074858314742</v>
      </c>
      <c r="G69" s="81" t="n">
        <f aca="false">(-1)*$E69+$F69</f>
        <v>891.03306235638</v>
      </c>
      <c r="H69" s="81" t="n">
        <f aca="false">IF($D69&lt;0,((-1)*Input!$G$15),0)</f>
        <v>100</v>
      </c>
      <c r="I69" s="81" t="n">
        <f aca="false">($I68+$G69+$H69)*(1+Input!$G$8/(100*12))</f>
        <v>83573.0308049306</v>
      </c>
      <c r="J69" s="81" t="n">
        <f aca="false">Input!$G$18*((1+Input!$G$14/100)^DATEDIF(Input!$C$7,$B69,"Y"))</f>
        <v>-289.818518575</v>
      </c>
      <c r="L69" s="81" t="n">
        <f aca="false">$E69+$J69</f>
        <v>-1295.92643924612</v>
      </c>
    </row>
    <row r="70" customFormat="false" ht="12.75" hidden="false" customHeight="true" outlineLevel="0" collapsed="false">
      <c r="A70" s="79" t="n">
        <v>66</v>
      </c>
      <c r="B70" s="86" t="n">
        <f aca="false">EOMONTH(Input!$C$7,A70)</f>
        <v>44926</v>
      </c>
      <c r="C70" s="86"/>
      <c r="D70" s="81" t="n">
        <f aca="false">IF(($D69+$G69+$H69)&lt;=0,($D69+$G69+$H69),0)</f>
        <v>-49223.4505658946</v>
      </c>
      <c r="E70" s="81" t="n">
        <f aca="false">IF($D70&lt;0,Input!$G$17,0)</f>
        <v>-1006.10792067112</v>
      </c>
      <c r="F70" s="81" t="n">
        <f aca="false">($D70*(Input!$G$11/100))/12</f>
        <v>-112.803740880175</v>
      </c>
      <c r="G70" s="81" t="n">
        <f aca="false">(-1)*$E70+$F70</f>
        <v>893.304179790946</v>
      </c>
      <c r="H70" s="81" t="n">
        <f aca="false">IF($D70&lt;0,((-1)*Input!$G$15),0)</f>
        <v>100</v>
      </c>
      <c r="I70" s="81" t="n">
        <f aca="false">($I69+$G70+$H70)*(1+Input!$G$8/(100*12))</f>
        <v>84636.8069305422</v>
      </c>
      <c r="J70" s="81" t="n">
        <f aca="false">Input!$G$18*((1+Input!$G$14/100)^DATEDIF(Input!$C$7,$B70,"Y"))</f>
        <v>-289.818518575</v>
      </c>
      <c r="L70" s="81" t="n">
        <f aca="false">$E70+$J70</f>
        <v>-1295.92643924612</v>
      </c>
    </row>
    <row r="71" customFormat="false" ht="12.75" hidden="false" customHeight="true" outlineLevel="0" collapsed="false">
      <c r="A71" s="79" t="n">
        <v>67</v>
      </c>
      <c r="B71" s="86" t="n">
        <f aca="false">EOMONTH(Input!$C$7,A71)</f>
        <v>44957</v>
      </c>
      <c r="C71" s="86"/>
      <c r="D71" s="81" t="n">
        <f aca="false">IF(($D70+$G70+$H70)&lt;=0,($D70+$G70+$H70),0)</f>
        <v>-48230.1463861037</v>
      </c>
      <c r="E71" s="81" t="n">
        <f aca="false">IF($D71&lt;0,Input!$G$17,0)</f>
        <v>-1006.10792067112</v>
      </c>
      <c r="F71" s="81" t="n">
        <f aca="false">($D71*(Input!$G$11/100))/12</f>
        <v>-110.527418801488</v>
      </c>
      <c r="G71" s="81" t="n">
        <f aca="false">(-1)*$E71+$F71</f>
        <v>895.580501869634</v>
      </c>
      <c r="H71" s="81" t="n">
        <f aca="false">IF($D71&lt;0,((-1)*Input!$G$15),0)</f>
        <v>100</v>
      </c>
      <c r="I71" s="81" t="n">
        <f aca="false">($I70+$G71+$H71)*(1+Input!$G$8/(100*12))</f>
        <v>85703.7477552721</v>
      </c>
      <c r="J71" s="81" t="n">
        <f aca="false">Input!$G$18*((1+Input!$G$14/100)^DATEDIF(Input!$C$7,$B71,"Y"))</f>
        <v>-289.818518575</v>
      </c>
      <c r="L71" s="81" t="n">
        <f aca="false">$E71+$J71</f>
        <v>-1295.92643924612</v>
      </c>
    </row>
    <row r="72" customFormat="false" ht="12.75" hidden="false" customHeight="true" outlineLevel="0" collapsed="false">
      <c r="A72" s="79" t="n">
        <v>68</v>
      </c>
      <c r="B72" s="86" t="n">
        <f aca="false">EOMONTH(Input!$C$7,A72)</f>
        <v>44985</v>
      </c>
      <c r="C72" s="86"/>
      <c r="D72" s="81" t="n">
        <f aca="false">IF(($D71+$G71+$H71)&lt;=0,($D71+$G71+$H71),0)</f>
        <v>-47234.5658842341</v>
      </c>
      <c r="E72" s="81" t="n">
        <f aca="false">IF($D72&lt;0,Input!$G$17,0)</f>
        <v>-1006.10792067112</v>
      </c>
      <c r="F72" s="81" t="n">
        <f aca="false">($D72*(Input!$G$11/100))/12</f>
        <v>-108.24588015137</v>
      </c>
      <c r="G72" s="81" t="n">
        <f aca="false">(-1)*$E72+$F72</f>
        <v>897.862040519752</v>
      </c>
      <c r="H72" s="81" t="n">
        <f aca="false">IF($D72&lt;0,((-1)*Input!$G$15),0)</f>
        <v>100</v>
      </c>
      <c r="I72" s="81" t="n">
        <f aca="false">($I71+$G72+$H72)*(1+Input!$G$8/(100*12))</f>
        <v>86773.8611372884</v>
      </c>
      <c r="J72" s="81" t="n">
        <f aca="false">Input!$G$18*((1+Input!$G$14/100)^DATEDIF(Input!$C$7,$B72,"Y"))</f>
        <v>-289.818518575</v>
      </c>
      <c r="L72" s="81" t="n">
        <f aca="false">$E72+$J72</f>
        <v>-1295.92643924612</v>
      </c>
    </row>
    <row r="73" customFormat="false" ht="12.75" hidden="false" customHeight="true" outlineLevel="0" collapsed="false">
      <c r="A73" s="79" t="n">
        <v>69</v>
      </c>
      <c r="B73" s="86" t="n">
        <f aca="false">EOMONTH(Input!$C$7,A73)</f>
        <v>45016</v>
      </c>
      <c r="C73" s="86"/>
      <c r="D73" s="81" t="n">
        <f aca="false">IF(($D72+$G72+$H72)&lt;=0,($D72+$G72+$H72),0)</f>
        <v>-46236.7038437143</v>
      </c>
      <c r="E73" s="81" t="n">
        <f aca="false">IF($D73&lt;0,Input!$G$17,0)</f>
        <v>-1006.10792067112</v>
      </c>
      <c r="F73" s="81" t="n">
        <f aca="false">($D73*(Input!$G$11/100))/12</f>
        <v>-105.959112975179</v>
      </c>
      <c r="G73" s="81" t="n">
        <f aca="false">(-1)*$E73+$F73</f>
        <v>900.148807695943</v>
      </c>
      <c r="H73" s="81" t="n">
        <f aca="false">IF($D73&lt;0,((-1)*Input!$G$15),0)</f>
        <v>100</v>
      </c>
      <c r="I73" s="81" t="n">
        <f aca="false">($I72+$G73+$H73)*(1+Input!$G$8/(100*12))</f>
        <v>87847.1549532718</v>
      </c>
      <c r="J73" s="81" t="n">
        <f aca="false">Input!$G$18*((1+Input!$G$14/100)^DATEDIF(Input!$C$7,$B73,"Y"))</f>
        <v>-289.818518575</v>
      </c>
      <c r="L73" s="81" t="n">
        <f aca="false">$E73+$J73</f>
        <v>-1295.92643924612</v>
      </c>
    </row>
    <row r="74" customFormat="false" ht="12.75" hidden="false" customHeight="true" outlineLevel="0" collapsed="false">
      <c r="A74" s="79" t="n">
        <v>70</v>
      </c>
      <c r="B74" s="86" t="n">
        <f aca="false">EOMONTH(Input!$C$7,A74)</f>
        <v>45046</v>
      </c>
      <c r="C74" s="86"/>
      <c r="D74" s="81" t="n">
        <f aca="false">IF(($D73+$G73+$H73)&lt;=0,($D73+$G73+$H73),0)</f>
        <v>-45236.5550360184</v>
      </c>
      <c r="E74" s="81" t="n">
        <f aca="false">IF($D74&lt;0,Input!$G$17,0)</f>
        <v>-1006.10792067112</v>
      </c>
      <c r="F74" s="81" t="n">
        <f aca="false">($D74*(Input!$G$11/100))/12</f>
        <v>-103.667105290875</v>
      </c>
      <c r="G74" s="81" t="n">
        <f aca="false">(-1)*$E74+$F74</f>
        <v>902.440815380246</v>
      </c>
      <c r="H74" s="81" t="n">
        <f aca="false">IF($D74&lt;0,((-1)*Input!$G$15),0)</f>
        <v>100</v>
      </c>
      <c r="I74" s="81" t="n">
        <f aca="false">($I73+$G74+$H74)*(1+Input!$G$8/(100*12))</f>
        <v>88923.6370984593</v>
      </c>
      <c r="J74" s="81" t="n">
        <f aca="false">Input!$G$18*((1+Input!$G$14/100)^DATEDIF(Input!$C$7,$B74,"Y"))</f>
        <v>-289.818518575</v>
      </c>
      <c r="L74" s="81" t="n">
        <f aca="false">$E74+$J74</f>
        <v>-1295.92643924612</v>
      </c>
    </row>
    <row r="75" customFormat="false" ht="12.75" hidden="false" customHeight="true" outlineLevel="0" collapsed="false">
      <c r="A75" s="79" t="n">
        <v>71</v>
      </c>
      <c r="B75" s="86" t="n">
        <f aca="false">EOMONTH(Input!$C$7,A75)</f>
        <v>45077</v>
      </c>
      <c r="C75" s="86"/>
      <c r="D75" s="81" t="n">
        <f aca="false">IF(($D74+$G74+$H74)&lt;=0,($D74+$G74+$H74),0)</f>
        <v>-44234.1142206381</v>
      </c>
      <c r="E75" s="81" t="n">
        <f aca="false">IF($D75&lt;0,Input!$G$17,0)</f>
        <v>-1006.10792067112</v>
      </c>
      <c r="F75" s="81" t="n">
        <f aca="false">($D75*(Input!$G$11/100))/12</f>
        <v>-101.369845088962</v>
      </c>
      <c r="G75" s="81" t="n">
        <f aca="false">(-1)*$E75+$F75</f>
        <v>904.738075582159</v>
      </c>
      <c r="H75" s="81" t="n">
        <f aca="false">IF($D75&lt;0,((-1)*Input!$G$15),0)</f>
        <v>100</v>
      </c>
      <c r="I75" s="81" t="n">
        <f aca="false">($I74+$G75+$H75)*(1+Input!$G$8/(100*12))</f>
        <v>90003.3154866865</v>
      </c>
      <c r="J75" s="81" t="n">
        <f aca="false">Input!$G$18*((1+Input!$G$14/100)^DATEDIF(Input!$C$7,$B75,"Y"))</f>
        <v>-289.818518575</v>
      </c>
      <c r="L75" s="81" t="n">
        <f aca="false">$E75+$J75</f>
        <v>-1295.92643924612</v>
      </c>
    </row>
    <row r="76" customFormat="false" ht="12.75" hidden="false" customHeight="true" outlineLevel="0" collapsed="false">
      <c r="A76" s="79" t="n">
        <v>72</v>
      </c>
      <c r="B76" s="86" t="n">
        <f aca="false">EOMONTH(Input!$C$7,A76)</f>
        <v>45107</v>
      </c>
      <c r="C76" s="86"/>
      <c r="D76" s="81" t="n">
        <f aca="false">IF(($D75+$G75+$H75)&lt;=0,($D75+$G75+$H75),0)</f>
        <v>-43229.376145056</v>
      </c>
      <c r="E76" s="81" t="n">
        <f aca="false">IF($D76&lt;0,Input!$G$17,0)</f>
        <v>-1006.10792067112</v>
      </c>
      <c r="F76" s="81" t="n">
        <f aca="false">($D76*(Input!$G$11/100))/12</f>
        <v>-99.0673203324199</v>
      </c>
      <c r="G76" s="81" t="n">
        <f aca="false">(-1)*$E76+$F76</f>
        <v>907.040600338702</v>
      </c>
      <c r="H76" s="81" t="n">
        <f aca="false">IF($D76&lt;0,((-1)*Input!$G$15),0)</f>
        <v>100</v>
      </c>
      <c r="I76" s="81" t="n">
        <f aca="false">($I75+$G76+$H76)*(1+Input!$G$8/(100*12))</f>
        <v>91086.198050431</v>
      </c>
      <c r="J76" s="81" t="n">
        <f aca="false">Input!$G$18*((1+Input!$G$14/100)^DATEDIF(Input!$C$7,$B76,"Y"))</f>
        <v>-298.51307413225</v>
      </c>
      <c r="L76" s="81" t="n">
        <f aca="false">$E76+$J76</f>
        <v>-1304.62099480337</v>
      </c>
    </row>
    <row r="77" customFormat="false" ht="12.75" hidden="false" customHeight="true" outlineLevel="0" collapsed="false">
      <c r="A77" s="79" t="n">
        <v>73</v>
      </c>
      <c r="B77" s="86" t="n">
        <f aca="false">EOMONTH(Input!$C$7,A77)</f>
        <v>45138</v>
      </c>
      <c r="C77" s="86"/>
      <c r="D77" s="81" t="n">
        <f aca="false">IF(($D76+$G76+$H76)&lt;=0,($D76+$G76+$H76),0)</f>
        <v>-42222.3355447173</v>
      </c>
      <c r="E77" s="81" t="n">
        <f aca="false">IF($D77&lt;0,Input!$G$17,0)</f>
        <v>-1006.10792067112</v>
      </c>
      <c r="F77" s="81" t="n">
        <f aca="false">($D77*(Input!$G$11/100))/12</f>
        <v>-96.7595189566437</v>
      </c>
      <c r="G77" s="81" t="n">
        <f aca="false">(-1)*$E77+$F77</f>
        <v>909.348401714478</v>
      </c>
      <c r="H77" s="81" t="n">
        <f aca="false">IF($D77&lt;0,((-1)*Input!$G$15),0)</f>
        <v>100</v>
      </c>
      <c r="I77" s="81" t="n">
        <f aca="false">($I76+$G77+$H77)*(1+Input!$G$8/(100*12))</f>
        <v>92172.2927408556</v>
      </c>
      <c r="J77" s="81" t="n">
        <f aca="false">Input!$G$18*((1+Input!$G$14/100)^DATEDIF(Input!$C$7,$B77,"Y"))</f>
        <v>-298.51307413225</v>
      </c>
      <c r="L77" s="81" t="n">
        <f aca="false">$E77+$J77</f>
        <v>-1304.62099480337</v>
      </c>
    </row>
    <row r="78" customFormat="false" ht="12.75" hidden="false" customHeight="true" outlineLevel="0" collapsed="false">
      <c r="A78" s="79" t="n">
        <v>74</v>
      </c>
      <c r="B78" s="86" t="n">
        <f aca="false">EOMONTH(Input!$C$7,A78)</f>
        <v>45169</v>
      </c>
      <c r="C78" s="86"/>
      <c r="D78" s="81" t="n">
        <f aca="false">IF(($D77+$G77+$H77)&lt;=0,($D77+$G77+$H77),0)</f>
        <v>-41212.9871430028</v>
      </c>
      <c r="E78" s="81" t="n">
        <f aca="false">IF($D78&lt;0,Input!$G$17,0)</f>
        <v>-1006.10792067112</v>
      </c>
      <c r="F78" s="81" t="n">
        <f aca="false">($D78*(Input!$G$11/100))/12</f>
        <v>-94.4464288693814</v>
      </c>
      <c r="G78" s="81" t="n">
        <f aca="false">(-1)*$E78+$F78</f>
        <v>911.66149180174</v>
      </c>
      <c r="H78" s="81" t="n">
        <f aca="false">IF($D78&lt;0,((-1)*Input!$G$15),0)</f>
        <v>100</v>
      </c>
      <c r="I78" s="81" t="n">
        <f aca="false">($I77+$G78+$H78)*(1+Input!$G$8/(100*12))</f>
        <v>93261.6075278512</v>
      </c>
      <c r="J78" s="81" t="n">
        <f aca="false">Input!$G$18*((1+Input!$G$14/100)^DATEDIF(Input!$C$7,$B78,"Y"))</f>
        <v>-298.51307413225</v>
      </c>
      <c r="L78" s="81" t="n">
        <f aca="false">$E78+$J78</f>
        <v>-1304.62099480337</v>
      </c>
    </row>
    <row r="79" customFormat="false" ht="12.75" hidden="false" customHeight="true" outlineLevel="0" collapsed="false">
      <c r="A79" s="79" t="n">
        <v>75</v>
      </c>
      <c r="B79" s="86" t="n">
        <f aca="false">EOMONTH(Input!$C$7,A79)</f>
        <v>45199</v>
      </c>
      <c r="C79" s="86"/>
      <c r="D79" s="81" t="n">
        <f aca="false">IF(($D78+$G78+$H78)&lt;=0,($D78+$G78+$H78),0)</f>
        <v>-40201.325651201</v>
      </c>
      <c r="E79" s="81" t="n">
        <f aca="false">IF($D79&lt;0,Input!$G$17,0)</f>
        <v>-1006.10792067112</v>
      </c>
      <c r="F79" s="81" t="n">
        <f aca="false">($D79*(Input!$G$11/100))/12</f>
        <v>-92.1280379506691</v>
      </c>
      <c r="G79" s="81" t="n">
        <f aca="false">(-1)*$E79+$F79</f>
        <v>913.979882720452</v>
      </c>
      <c r="H79" s="81" t="n">
        <f aca="false">IF($D79&lt;0,((-1)*Input!$G$15),0)</f>
        <v>100</v>
      </c>
      <c r="I79" s="81" t="n">
        <f aca="false">($I78+$G79+$H79)*(1+Input!$G$8/(100*12))</f>
        <v>94354.1504000805</v>
      </c>
      <c r="J79" s="81" t="n">
        <f aca="false">Input!$G$18*((1+Input!$G$14/100)^DATEDIF(Input!$C$7,$B79,"Y"))</f>
        <v>-298.51307413225</v>
      </c>
      <c r="L79" s="81" t="n">
        <f aca="false">$E79+$J79</f>
        <v>-1304.62099480337</v>
      </c>
    </row>
    <row r="80" customFormat="false" ht="12.75" hidden="false" customHeight="true" outlineLevel="0" collapsed="false">
      <c r="A80" s="79" t="n">
        <v>76</v>
      </c>
      <c r="B80" s="86" t="n">
        <f aca="false">EOMONTH(Input!$C$7,A80)</f>
        <v>45230</v>
      </c>
      <c r="C80" s="86"/>
      <c r="D80" s="81" t="n">
        <f aca="false">IF(($D79+$G79+$H79)&lt;=0,($D79+$G79+$H79),0)</f>
        <v>-39187.3457684806</v>
      </c>
      <c r="E80" s="81" t="n">
        <f aca="false">IF($D80&lt;0,Input!$G$17,0)</f>
        <v>-1006.10792067112</v>
      </c>
      <c r="F80" s="81" t="n">
        <f aca="false">($D80*(Input!$G$11/100))/12</f>
        <v>-89.804334052768</v>
      </c>
      <c r="G80" s="81" t="n">
        <f aca="false">(-1)*$E80+$F80</f>
        <v>916.303586618353</v>
      </c>
      <c r="H80" s="81" t="n">
        <f aca="false">IF($D80&lt;0,((-1)*Input!$G$15),0)</f>
        <v>100</v>
      </c>
      <c r="I80" s="81" t="n">
        <f aca="false">($I79+$G80+$H80)*(1+Input!$G$8/(100*12))</f>
        <v>95449.9293650211</v>
      </c>
      <c r="J80" s="81" t="n">
        <f aca="false">Input!$G$18*((1+Input!$G$14/100)^DATEDIF(Input!$C$7,$B80,"Y"))</f>
        <v>-298.51307413225</v>
      </c>
      <c r="L80" s="81" t="n">
        <f aca="false">$E80+$J80</f>
        <v>-1304.62099480337</v>
      </c>
    </row>
    <row r="81" customFormat="false" ht="12.75" hidden="false" customHeight="true" outlineLevel="0" collapsed="false">
      <c r="A81" s="79" t="n">
        <v>77</v>
      </c>
      <c r="B81" s="86" t="n">
        <f aca="false">EOMONTH(Input!$C$7,A81)</f>
        <v>45260</v>
      </c>
      <c r="C81" s="86"/>
      <c r="D81" s="81" t="n">
        <f aca="false">IF(($D80+$G80+$H80)&lt;=0,($D80+$G80+$H80),0)</f>
        <v>-38171.0421818622</v>
      </c>
      <c r="E81" s="81" t="n">
        <f aca="false">IF($D81&lt;0,Input!$G$17,0)</f>
        <v>-1006.10792067112</v>
      </c>
      <c r="F81" s="81" t="n">
        <f aca="false">($D81*(Input!$G$11/100))/12</f>
        <v>-87.475305000101</v>
      </c>
      <c r="G81" s="81" t="n">
        <f aca="false">(-1)*$E81+$F81</f>
        <v>918.63261567102</v>
      </c>
      <c r="H81" s="81" t="n">
        <f aca="false">IF($D81&lt;0,((-1)*Input!$G$15),0)</f>
        <v>100</v>
      </c>
      <c r="I81" s="81" t="n">
        <f aca="false">($I80+$G81+$H81)*(1+Input!$G$8/(100*12))</f>
        <v>96548.9524490093</v>
      </c>
      <c r="J81" s="81" t="n">
        <f aca="false">Input!$G$18*((1+Input!$G$14/100)^DATEDIF(Input!$C$7,$B81,"Y"))</f>
        <v>-298.51307413225</v>
      </c>
      <c r="L81" s="81" t="n">
        <f aca="false">$E81+$J81</f>
        <v>-1304.62099480337</v>
      </c>
    </row>
    <row r="82" customFormat="false" ht="12.75" hidden="false" customHeight="true" outlineLevel="0" collapsed="false">
      <c r="A82" s="79" t="n">
        <v>78</v>
      </c>
      <c r="B82" s="86" t="n">
        <f aca="false">EOMONTH(Input!$C$7,A82)</f>
        <v>45291</v>
      </c>
      <c r="C82" s="86"/>
      <c r="D82" s="81" t="n">
        <f aca="false">IF(($D81+$G81+$H81)&lt;=0,($D81+$G81+$H81),0)</f>
        <v>-37152.4095661912</v>
      </c>
      <c r="E82" s="81" t="n">
        <f aca="false">IF($D82&lt;0,Input!$G$17,0)</f>
        <v>-1006.10792067112</v>
      </c>
      <c r="F82" s="81" t="n">
        <f aca="false">($D82*(Input!$G$11/100))/12</f>
        <v>-85.1409385891882</v>
      </c>
      <c r="G82" s="81" t="n">
        <f aca="false">(-1)*$E82+$F82</f>
        <v>920.966982081933</v>
      </c>
      <c r="H82" s="81" t="n">
        <f aca="false">IF($D82&lt;0,((-1)*Input!$G$15),0)</f>
        <v>100</v>
      </c>
      <c r="I82" s="81" t="n">
        <f aca="false">($I81+$G82+$H82)*(1+Input!$G$8/(100*12))</f>
        <v>97651.2276972838</v>
      </c>
      <c r="J82" s="81" t="n">
        <f aca="false">Input!$G$18*((1+Input!$G$14/100)^DATEDIF(Input!$C$7,$B82,"Y"))</f>
        <v>-298.51307413225</v>
      </c>
      <c r="L82" s="81" t="n">
        <f aca="false">$E82+$J82</f>
        <v>-1304.62099480337</v>
      </c>
    </row>
    <row r="83" customFormat="false" ht="12.75" hidden="false" customHeight="true" outlineLevel="0" collapsed="false">
      <c r="A83" s="79" t="n">
        <v>79</v>
      </c>
      <c r="B83" s="86" t="n">
        <f aca="false">EOMONTH(Input!$C$7,A83)</f>
        <v>45322</v>
      </c>
      <c r="C83" s="86"/>
      <c r="D83" s="81" t="n">
        <f aca="false">IF(($D82+$G82+$H82)&lt;=0,($D82+$G82+$H82),0)</f>
        <v>-36131.4425841093</v>
      </c>
      <c r="E83" s="81" t="n">
        <f aca="false">IF($D83&lt;0,Input!$G$17,0)</f>
        <v>-1006.10792067112</v>
      </c>
      <c r="F83" s="81" t="n">
        <f aca="false">($D83*(Input!$G$11/100))/12</f>
        <v>-82.8012225885838</v>
      </c>
      <c r="G83" s="81" t="n">
        <f aca="false">(-1)*$E83+$F83</f>
        <v>923.306698082538</v>
      </c>
      <c r="H83" s="81" t="n">
        <f aca="false">IF($D83&lt;0,((-1)*Input!$G$15),0)</f>
        <v>100</v>
      </c>
      <c r="I83" s="81" t="n">
        <f aca="false">($I82+$G83+$H83)*(1+Input!$G$8/(100*12))</f>
        <v>98756.7631740292</v>
      </c>
      <c r="J83" s="81" t="n">
        <f aca="false">Input!$G$18*((1+Input!$G$14/100)^DATEDIF(Input!$C$7,$B83,"Y"))</f>
        <v>-298.51307413225</v>
      </c>
      <c r="L83" s="81" t="n">
        <f aca="false">$E83+$J83</f>
        <v>-1304.62099480337</v>
      </c>
    </row>
    <row r="84" customFormat="false" ht="12.75" hidden="false" customHeight="true" outlineLevel="0" collapsed="false">
      <c r="A84" s="79" t="n">
        <v>80</v>
      </c>
      <c r="B84" s="86" t="n">
        <f aca="false">EOMONTH(Input!$C$7,A84)</f>
        <v>45351</v>
      </c>
      <c r="C84" s="86"/>
      <c r="D84" s="81" t="n">
        <f aca="false">IF(($D83+$G83+$H83)&lt;=0,($D83+$G83+$H83),0)</f>
        <v>-35108.1358860267</v>
      </c>
      <c r="E84" s="81" t="n">
        <f aca="false">IF($D84&lt;0,Input!$G$17,0)</f>
        <v>-1006.10792067112</v>
      </c>
      <c r="F84" s="81" t="n">
        <f aca="false">($D84*(Input!$G$11/100))/12</f>
        <v>-80.4561447388113</v>
      </c>
      <c r="G84" s="81" t="n">
        <f aca="false">(-1)*$E84+$F84</f>
        <v>925.65177593231</v>
      </c>
      <c r="H84" s="81" t="n">
        <f aca="false">IF($D84&lt;0,((-1)*Input!$G$15),0)</f>
        <v>100</v>
      </c>
      <c r="I84" s="81" t="n">
        <f aca="false">($I83+$G84+$H84)*(1+Input!$G$8/(100*12))</f>
        <v>99865.5669624198</v>
      </c>
      <c r="J84" s="81" t="n">
        <f aca="false">Input!$G$18*((1+Input!$G$14/100)^DATEDIF(Input!$C$7,$B84,"Y"))</f>
        <v>-298.51307413225</v>
      </c>
      <c r="L84" s="81" t="n">
        <f aca="false">$E84+$J84</f>
        <v>-1304.62099480337</v>
      </c>
    </row>
    <row r="85" customFormat="false" ht="12.75" hidden="false" customHeight="true" outlineLevel="0" collapsed="false">
      <c r="A85" s="79" t="n">
        <v>81</v>
      </c>
      <c r="B85" s="86" t="n">
        <f aca="false">EOMONTH(Input!$C$7,A85)</f>
        <v>45382</v>
      </c>
      <c r="C85" s="86"/>
      <c r="D85" s="81" t="n">
        <f aca="false">IF(($D84+$G84+$H84)&lt;=0,($D84+$G84+$H84),0)</f>
        <v>-34082.4841100944</v>
      </c>
      <c r="E85" s="81" t="n">
        <f aca="false">IF($D85&lt;0,Input!$G$17,0)</f>
        <v>-1006.10792067112</v>
      </c>
      <c r="F85" s="81" t="n">
        <f aca="false">($D85*(Input!$G$11/100))/12</f>
        <v>-78.1056927522998</v>
      </c>
      <c r="G85" s="81" t="n">
        <f aca="false">(-1)*$E85+$F85</f>
        <v>928.002227918822</v>
      </c>
      <c r="H85" s="81" t="n">
        <f aca="false">IF($D85&lt;0,((-1)*Input!$G$15),0)</f>
        <v>100</v>
      </c>
      <c r="I85" s="81" t="n">
        <f aca="false">($I84+$G85+$H85)*(1+Input!$G$8/(100*12))</f>
        <v>100977.647164664</v>
      </c>
      <c r="J85" s="81" t="n">
        <f aca="false">Input!$G$18*((1+Input!$G$14/100)^DATEDIF(Input!$C$7,$B85,"Y"))</f>
        <v>-298.51307413225</v>
      </c>
      <c r="L85" s="81" t="n">
        <f aca="false">$E85+$J85</f>
        <v>-1304.62099480337</v>
      </c>
    </row>
    <row r="86" customFormat="false" ht="12.75" hidden="false" customHeight="true" outlineLevel="0" collapsed="false">
      <c r="A86" s="79" t="n">
        <v>82</v>
      </c>
      <c r="B86" s="86" t="n">
        <f aca="false">EOMONTH(Input!$C$7,A86)</f>
        <v>45412</v>
      </c>
      <c r="C86" s="86"/>
      <c r="D86" s="81" t="n">
        <f aca="false">IF(($D85+$G85+$H85)&lt;=0,($D85+$G85+$H85),0)</f>
        <v>-33054.4818821756</v>
      </c>
      <c r="E86" s="81" t="n">
        <f aca="false">IF($D86&lt;0,Input!$G$17,0)</f>
        <v>-1006.10792067112</v>
      </c>
      <c r="F86" s="81" t="n">
        <f aca="false">($D86*(Input!$G$11/100))/12</f>
        <v>-75.7498543133191</v>
      </c>
      <c r="G86" s="81" t="n">
        <f aca="false">(-1)*$E86+$F86</f>
        <v>930.358066357802</v>
      </c>
      <c r="H86" s="81" t="n">
        <f aca="false">IF($D86&lt;0,((-1)*Input!$G$15),0)</f>
        <v>100</v>
      </c>
      <c r="I86" s="81" t="n">
        <f aca="false">($I85+$G86+$H86)*(1+Input!$G$8/(100*12))</f>
        <v>102093.011902048</v>
      </c>
      <c r="J86" s="81" t="n">
        <f aca="false">Input!$G$18*((1+Input!$G$14/100)^DATEDIF(Input!$C$7,$B86,"Y"))</f>
        <v>-298.51307413225</v>
      </c>
      <c r="L86" s="81" t="n">
        <f aca="false">$E86+$J86</f>
        <v>-1304.62099480337</v>
      </c>
    </row>
    <row r="87" customFormat="false" ht="12.75" hidden="false" customHeight="true" outlineLevel="0" collapsed="false">
      <c r="A87" s="79" t="n">
        <v>83</v>
      </c>
      <c r="B87" s="86" t="n">
        <f aca="false">EOMONTH(Input!$C$7,A87)</f>
        <v>45443</v>
      </c>
      <c r="C87" s="86"/>
      <c r="D87" s="81" t="n">
        <f aca="false">IF(($D86+$G86+$H86)&lt;=0,($D86+$G86+$H86),0)</f>
        <v>-32024.1238158178</v>
      </c>
      <c r="E87" s="81" t="n">
        <f aca="false">IF($D87&lt;0,Input!$G$17,0)</f>
        <v>-1006.10792067112</v>
      </c>
      <c r="F87" s="81" t="n">
        <f aca="false">($D87*(Input!$G$11/100))/12</f>
        <v>-73.3886170779158</v>
      </c>
      <c r="G87" s="81" t="n">
        <f aca="false">(-1)*$E87+$F87</f>
        <v>932.719303593206</v>
      </c>
      <c r="H87" s="81" t="n">
        <f aca="false">IF($D87&lt;0,((-1)*Input!$G$15),0)</f>
        <v>100</v>
      </c>
      <c r="I87" s="81" t="n">
        <f aca="false">($I86+$G87+$H87)*(1+Input!$G$8/(100*12))</f>
        <v>103211.669314979</v>
      </c>
      <c r="J87" s="81" t="n">
        <f aca="false">Input!$G$18*((1+Input!$G$14/100)^DATEDIF(Input!$C$7,$B87,"Y"))</f>
        <v>-298.51307413225</v>
      </c>
      <c r="L87" s="81" t="n">
        <f aca="false">$E87+$J87</f>
        <v>-1304.62099480337</v>
      </c>
    </row>
    <row r="88" customFormat="false" ht="12.75" hidden="false" customHeight="true" outlineLevel="0" collapsed="false">
      <c r="A88" s="79" t="n">
        <v>84</v>
      </c>
      <c r="B88" s="86" t="n">
        <f aca="false">EOMONTH(Input!$C$7,A88)</f>
        <v>45473</v>
      </c>
      <c r="C88" s="86"/>
      <c r="D88" s="81" t="n">
        <f aca="false">IF(($D87+$G87+$H87)&lt;=0,($D87+$G87+$H87),0)</f>
        <v>-30991.4045122246</v>
      </c>
      <c r="E88" s="81" t="n">
        <f aca="false">IF($D88&lt;0,Input!$G$17,0)</f>
        <v>-1006.10792067112</v>
      </c>
      <c r="F88" s="81" t="n">
        <f aca="false">($D88*(Input!$G$11/100))/12</f>
        <v>-71.0219686738481</v>
      </c>
      <c r="G88" s="81" t="n">
        <f aca="false">(-1)*$E88+$F88</f>
        <v>935.085951997273</v>
      </c>
      <c r="H88" s="81" t="n">
        <f aca="false">IF($D88&lt;0,((-1)*Input!$G$15),0)</f>
        <v>100</v>
      </c>
      <c r="I88" s="81" t="n">
        <f aca="false">($I87+$G88+$H88)*(1+Input!$G$8/(100*12))</f>
        <v>104333.627563032</v>
      </c>
      <c r="J88" s="81" t="n">
        <f aca="false">Input!$G$18*((1+Input!$G$14/100)^DATEDIF(Input!$C$7,$B88,"Y"))</f>
        <v>-307.468466356218</v>
      </c>
      <c r="L88" s="81" t="n">
        <f aca="false">$E88+$J88</f>
        <v>-1313.57638702734</v>
      </c>
    </row>
    <row r="89" customFormat="false" ht="12.75" hidden="false" customHeight="true" outlineLevel="0" collapsed="false">
      <c r="A89" s="79" t="n">
        <v>85</v>
      </c>
      <c r="B89" s="86" t="n">
        <f aca="false">EOMONTH(Input!$C$7,A89)</f>
        <v>45504</v>
      </c>
      <c r="C89" s="86"/>
      <c r="D89" s="81" t="n">
        <f aca="false">IF(($D88+$G88+$H88)&lt;=0,($D88+$G88+$H88),0)</f>
        <v>-29956.3185602273</v>
      </c>
      <c r="E89" s="81" t="n">
        <f aca="false">IF($D89&lt;0,Input!$G$17,0)</f>
        <v>-1006.10792067112</v>
      </c>
      <c r="F89" s="81" t="n">
        <f aca="false">($D89*(Input!$G$11/100))/12</f>
        <v>-68.649896700521</v>
      </c>
      <c r="G89" s="81" t="n">
        <f aca="false">(-1)*$E89+$F89</f>
        <v>937.4580239706</v>
      </c>
      <c r="H89" s="81" t="n">
        <f aca="false">IF($D89&lt;0,((-1)*Input!$G$15),0)</f>
        <v>100</v>
      </c>
      <c r="I89" s="81" t="n">
        <f aca="false">($I88+$G89+$H89)*(1+Input!$G$8/(100*12))</f>
        <v>105458.894824992</v>
      </c>
      <c r="J89" s="81" t="n">
        <f aca="false">Input!$G$18*((1+Input!$G$14/100)^DATEDIF(Input!$C$7,$B89,"Y"))</f>
        <v>-307.468466356218</v>
      </c>
      <c r="L89" s="81" t="n">
        <f aca="false">$E89+$J89</f>
        <v>-1313.57638702734</v>
      </c>
    </row>
    <row r="90" customFormat="false" ht="12.75" hidden="false" customHeight="true" outlineLevel="0" collapsed="false">
      <c r="A90" s="79" t="n">
        <v>86</v>
      </c>
      <c r="B90" s="86" t="n">
        <f aca="false">EOMONTH(Input!$C$7,A90)</f>
        <v>45535</v>
      </c>
      <c r="C90" s="86"/>
      <c r="D90" s="81" t="n">
        <f aca="false">IF(($D89+$G89+$H89)&lt;=0,($D89+$G89+$H89),0)</f>
        <v>-28918.8605362567</v>
      </c>
      <c r="E90" s="81" t="n">
        <f aca="false">IF($D90&lt;0,Input!$G$17,0)</f>
        <v>-1006.10792067112</v>
      </c>
      <c r="F90" s="81" t="n">
        <f aca="false">($D90*(Input!$G$11/100))/12</f>
        <v>-66.2723887289217</v>
      </c>
      <c r="G90" s="81" t="n">
        <f aca="false">(-1)*$E90+$F90</f>
        <v>939.8355319422</v>
      </c>
      <c r="H90" s="81" t="n">
        <f aca="false">IF($D90&lt;0,((-1)*Input!$G$15),0)</f>
        <v>100</v>
      </c>
      <c r="I90" s="81" t="n">
        <f aca="false">($I89+$G90+$H90)*(1+Input!$G$8/(100*12))</f>
        <v>106587.479298898</v>
      </c>
      <c r="J90" s="81" t="n">
        <f aca="false">Input!$G$18*((1+Input!$G$14/100)^DATEDIF(Input!$C$7,$B90,"Y"))</f>
        <v>-307.468466356218</v>
      </c>
      <c r="L90" s="81" t="n">
        <f aca="false">$E90+$J90</f>
        <v>-1313.57638702734</v>
      </c>
    </row>
    <row r="91" customFormat="false" ht="12.75" hidden="false" customHeight="true" outlineLevel="0" collapsed="false">
      <c r="A91" s="79" t="n">
        <v>87</v>
      </c>
      <c r="B91" s="86" t="n">
        <f aca="false">EOMONTH(Input!$C$7,A91)</f>
        <v>45565</v>
      </c>
      <c r="C91" s="86"/>
      <c r="D91" s="81" t="n">
        <f aca="false">IF(($D90+$G90+$H90)&lt;=0,($D90+$G90+$H90),0)</f>
        <v>-27879.0250043145</v>
      </c>
      <c r="E91" s="81" t="n">
        <f aca="false">IF($D91&lt;0,Input!$G$17,0)</f>
        <v>-1006.10792067112</v>
      </c>
      <c r="F91" s="81" t="n">
        <f aca="false">($D91*(Input!$G$11/100))/12</f>
        <v>-63.8894323015541</v>
      </c>
      <c r="G91" s="81" t="n">
        <f aca="false">(-1)*$E91+$F91</f>
        <v>942.218488369567</v>
      </c>
      <c r="H91" s="81" t="n">
        <f aca="false">IF($D91&lt;0,((-1)*Input!$G$15),0)</f>
        <v>100</v>
      </c>
      <c r="I91" s="81" t="n">
        <f aca="false">($I90+$G91+$H91)*(1+Input!$G$8/(100*12))</f>
        <v>107719.38920209</v>
      </c>
      <c r="J91" s="81" t="n">
        <f aca="false">Input!$G$18*((1+Input!$G$14/100)^DATEDIF(Input!$C$7,$B91,"Y"))</f>
        <v>-307.468466356218</v>
      </c>
      <c r="L91" s="81" t="n">
        <f aca="false">$E91+$J91</f>
        <v>-1313.57638702734</v>
      </c>
    </row>
    <row r="92" customFormat="false" ht="12.75" hidden="false" customHeight="true" outlineLevel="0" collapsed="false">
      <c r="A92" s="79" t="n">
        <v>88</v>
      </c>
      <c r="B92" s="86" t="n">
        <f aca="false">EOMONTH(Input!$C$7,A92)</f>
        <v>45596</v>
      </c>
      <c r="C92" s="86"/>
      <c r="D92" s="81" t="n">
        <f aca="false">IF(($D91+$G91+$H91)&lt;=0,($D91+$G91+$H91),0)</f>
        <v>-26836.806515945</v>
      </c>
      <c r="E92" s="81" t="n">
        <f aca="false">IF($D92&lt;0,Input!$G$17,0)</f>
        <v>-1006.10792067112</v>
      </c>
      <c r="F92" s="81" t="n">
        <f aca="false">($D92*(Input!$G$11/100))/12</f>
        <v>-61.5010149323739</v>
      </c>
      <c r="G92" s="81" t="n">
        <f aca="false">(-1)*$E92+$F92</f>
        <v>944.606905738748</v>
      </c>
      <c r="H92" s="81" t="n">
        <f aca="false">IF($D92&lt;0,((-1)*Input!$G$15),0)</f>
        <v>100</v>
      </c>
      <c r="I92" s="81" t="n">
        <f aca="false">($I91+$G92+$H92)*(1+Input!$G$8/(100*12))</f>
        <v>108854.632771252</v>
      </c>
      <c r="J92" s="81" t="n">
        <f aca="false">Input!$G$18*((1+Input!$G$14/100)^DATEDIF(Input!$C$7,$B92,"Y"))</f>
        <v>-307.468466356218</v>
      </c>
      <c r="L92" s="81" t="n">
        <f aca="false">$E92+$J92</f>
        <v>-1313.57638702734</v>
      </c>
    </row>
    <row r="93" customFormat="false" ht="12.75" hidden="false" customHeight="true" outlineLevel="0" collapsed="false">
      <c r="A93" s="79" t="n">
        <v>89</v>
      </c>
      <c r="B93" s="86" t="n">
        <f aca="false">EOMONTH(Input!$C$7,A93)</f>
        <v>45626</v>
      </c>
      <c r="C93" s="86"/>
      <c r="D93" s="81" t="n">
        <f aca="false">IF(($D92+$G92+$H92)&lt;=0,($D92+$G92+$H92),0)</f>
        <v>-25792.1996102062</v>
      </c>
      <c r="E93" s="81" t="n">
        <f aca="false">IF($D93&lt;0,Input!$G$17,0)</f>
        <v>-1006.10792067112</v>
      </c>
      <c r="F93" s="81" t="n">
        <f aca="false">($D93*(Input!$G$11/100))/12</f>
        <v>-59.1071241067226</v>
      </c>
      <c r="G93" s="81" t="n">
        <f aca="false">(-1)*$E93+$F93</f>
        <v>947.000796564399</v>
      </c>
      <c r="H93" s="81" t="n">
        <f aca="false">IF($D93&lt;0,((-1)*Input!$G$15),0)</f>
        <v>100</v>
      </c>
      <c r="I93" s="81" t="n">
        <f aca="false">($I92+$G93+$H93)*(1+Input!$G$8/(100*12))</f>
        <v>109993.218262456</v>
      </c>
      <c r="J93" s="81" t="n">
        <f aca="false">Input!$G$18*((1+Input!$G$14/100)^DATEDIF(Input!$C$7,$B93,"Y"))</f>
        <v>-307.468466356218</v>
      </c>
      <c r="L93" s="81" t="n">
        <f aca="false">$E93+$J93</f>
        <v>-1313.57638702734</v>
      </c>
    </row>
    <row r="94" customFormat="false" ht="12.75" hidden="false" customHeight="true" outlineLevel="0" collapsed="false">
      <c r="A94" s="79" t="n">
        <v>90</v>
      </c>
      <c r="B94" s="86" t="n">
        <f aca="false">EOMONTH(Input!$C$7,A94)</f>
        <v>45657</v>
      </c>
      <c r="C94" s="86"/>
      <c r="D94" s="81" t="n">
        <f aca="false">IF(($D93+$G93+$H93)&lt;=0,($D93+$G93+$H93),0)</f>
        <v>-24745.1988136418</v>
      </c>
      <c r="E94" s="81" t="n">
        <f aca="false">IF($D94&lt;0,Input!$G$17,0)</f>
        <v>-1006.10792067112</v>
      </c>
      <c r="F94" s="81" t="n">
        <f aca="false">($D94*(Input!$G$11/100))/12</f>
        <v>-56.7077472812625</v>
      </c>
      <c r="G94" s="81" t="n">
        <f aca="false">(-1)*$E94+$F94</f>
        <v>949.400173389859</v>
      </c>
      <c r="H94" s="81" t="n">
        <f aca="false">IF($D94&lt;0,((-1)*Input!$G$15),0)</f>
        <v>100</v>
      </c>
      <c r="I94" s="81" t="n">
        <f aca="false">($I93+$G94+$H94)*(1+Input!$G$8/(100*12))</f>
        <v>111135.153951209</v>
      </c>
      <c r="J94" s="81" t="n">
        <f aca="false">Input!$G$18*((1+Input!$G$14/100)^DATEDIF(Input!$C$7,$B94,"Y"))</f>
        <v>-307.468466356218</v>
      </c>
      <c r="L94" s="81" t="n">
        <f aca="false">$E94+$J94</f>
        <v>-1313.57638702734</v>
      </c>
    </row>
    <row r="95" customFormat="false" ht="12.75" hidden="false" customHeight="true" outlineLevel="0" collapsed="false">
      <c r="A95" s="79" t="n">
        <v>91</v>
      </c>
      <c r="B95" s="86" t="n">
        <f aca="false">EOMONTH(Input!$C$7,A95)</f>
        <v>45688</v>
      </c>
      <c r="C95" s="86"/>
      <c r="D95" s="81" t="n">
        <f aca="false">IF(($D94+$G94+$H94)&lt;=0,($D94+$G94+$H94),0)</f>
        <v>-23695.798640252</v>
      </c>
      <c r="E95" s="81" t="n">
        <f aca="false">IF($D95&lt;0,Input!$G$17,0)</f>
        <v>-1006.10792067112</v>
      </c>
      <c r="F95" s="81" t="n">
        <f aca="false">($D95*(Input!$G$11/100))/12</f>
        <v>-54.3028718839107</v>
      </c>
      <c r="G95" s="81" t="n">
        <f aca="false">(-1)*$E95+$F95</f>
        <v>951.805048787211</v>
      </c>
      <c r="H95" s="81" t="n">
        <f aca="false">IF($D95&lt;0,((-1)*Input!$G$15),0)</f>
        <v>100</v>
      </c>
      <c r="I95" s="81" t="n">
        <f aca="false">($I94+$G95+$H95)*(1+Input!$G$8/(100*12))</f>
        <v>112280.448132497</v>
      </c>
      <c r="J95" s="81" t="n">
        <f aca="false">Input!$G$18*((1+Input!$G$14/100)^DATEDIF(Input!$C$7,$B95,"Y"))</f>
        <v>-307.468466356218</v>
      </c>
      <c r="L95" s="81" t="n">
        <f aca="false">$E95+$J95</f>
        <v>-1313.57638702734</v>
      </c>
    </row>
    <row r="96" customFormat="false" ht="12.75" hidden="false" customHeight="true" outlineLevel="0" collapsed="false">
      <c r="A96" s="79" t="n">
        <v>92</v>
      </c>
      <c r="B96" s="86" t="n">
        <f aca="false">EOMONTH(Input!$C$7,A96)</f>
        <v>45716</v>
      </c>
      <c r="C96" s="86"/>
      <c r="D96" s="81" t="n">
        <f aca="false">IF(($D95+$G95+$H95)&lt;=0,($D95+$G95+$H95),0)</f>
        <v>-22643.9935914647</v>
      </c>
      <c r="E96" s="81" t="n">
        <f aca="false">IF($D96&lt;0,Input!$G$17,0)</f>
        <v>-1006.10792067112</v>
      </c>
      <c r="F96" s="81" t="n">
        <f aca="false">($D96*(Input!$G$11/100))/12</f>
        <v>-51.8924853137734</v>
      </c>
      <c r="G96" s="81" t="n">
        <f aca="false">(-1)*$E96+$F96</f>
        <v>954.215435357348</v>
      </c>
      <c r="H96" s="81" t="n">
        <f aca="false">IF($D96&lt;0,((-1)*Input!$G$15),0)</f>
        <v>100</v>
      </c>
      <c r="I96" s="81" t="n">
        <f aca="false">($I95+$G96+$H96)*(1+Input!$G$8/(100*12))</f>
        <v>113429.109120827</v>
      </c>
      <c r="J96" s="81" t="n">
        <f aca="false">Input!$G$18*((1+Input!$G$14/100)^DATEDIF(Input!$C$7,$B96,"Y"))</f>
        <v>-307.468466356218</v>
      </c>
      <c r="L96" s="81" t="n">
        <f aca="false">$E96+$J96</f>
        <v>-1313.57638702734</v>
      </c>
    </row>
    <row r="97" customFormat="false" ht="12.75" hidden="false" customHeight="true" outlineLevel="0" collapsed="false">
      <c r="A97" s="79" t="n">
        <v>93</v>
      </c>
      <c r="B97" s="86" t="n">
        <f aca="false">EOMONTH(Input!$C$7,A97)</f>
        <v>45747</v>
      </c>
      <c r="C97" s="86"/>
      <c r="D97" s="81" t="n">
        <f aca="false">IF(($D96+$G96+$H96)&lt;=0,($D96+$G96+$H96),0)</f>
        <v>-21589.7781561074</v>
      </c>
      <c r="E97" s="81" t="n">
        <f aca="false">IF($D97&lt;0,Input!$G$17,0)</f>
        <v>-1006.10792067112</v>
      </c>
      <c r="F97" s="81" t="n">
        <f aca="false">($D97*(Input!$G$11/100))/12</f>
        <v>-49.4765749410795</v>
      </c>
      <c r="G97" s="81" t="n">
        <f aca="false">(-1)*$E97+$F97</f>
        <v>956.631345730042</v>
      </c>
      <c r="H97" s="81" t="n">
        <f aca="false">IF($D97&lt;0,((-1)*Input!$G$15),0)</f>
        <v>100</v>
      </c>
      <c r="I97" s="81" t="n">
        <f aca="false">($I96+$G97+$H97)*(1+Input!$G$8/(100*12))</f>
        <v>114581.145250279</v>
      </c>
      <c r="J97" s="81" t="n">
        <f aca="false">Input!$G$18*((1+Input!$G$14/100)^DATEDIF(Input!$C$7,$B97,"Y"))</f>
        <v>-307.468466356218</v>
      </c>
      <c r="L97" s="81" t="n">
        <f aca="false">$E97+$J97</f>
        <v>-1313.57638702734</v>
      </c>
    </row>
    <row r="98" customFormat="false" ht="12.75" hidden="false" customHeight="true" outlineLevel="0" collapsed="false">
      <c r="A98" s="79" t="n">
        <v>94</v>
      </c>
      <c r="B98" s="86" t="n">
        <f aca="false">EOMONTH(Input!$C$7,A98)</f>
        <v>45777</v>
      </c>
      <c r="C98" s="86"/>
      <c r="D98" s="81" t="n">
        <f aca="false">IF(($D97+$G97+$H97)&lt;=0,($D97+$G97+$H97),0)</f>
        <v>-20533.1468103774</v>
      </c>
      <c r="E98" s="81" t="n">
        <f aca="false">IF($D98&lt;0,Input!$G$17,0)</f>
        <v>-1006.10792067112</v>
      </c>
      <c r="F98" s="81" t="n">
        <f aca="false">($D98*(Input!$G$11/100))/12</f>
        <v>-47.0551281071148</v>
      </c>
      <c r="G98" s="81" t="n">
        <f aca="false">(-1)*$E98+$F98</f>
        <v>959.052792564007</v>
      </c>
      <c r="H98" s="81" t="n">
        <f aca="false">IF($D98&lt;0,((-1)*Input!$G$15),0)</f>
        <v>100</v>
      </c>
      <c r="I98" s="81" t="n">
        <f aca="false">($I97+$G98+$H98)*(1+Input!$G$8/(100*12))</f>
        <v>115736.564874546</v>
      </c>
      <c r="J98" s="81" t="n">
        <f aca="false">Input!$G$18*((1+Input!$G$14/100)^DATEDIF(Input!$C$7,$B98,"Y"))</f>
        <v>-307.468466356218</v>
      </c>
      <c r="L98" s="81" t="n">
        <f aca="false">$E98+$J98</f>
        <v>-1313.57638702734</v>
      </c>
    </row>
    <row r="99" customFormat="false" ht="12.75" hidden="false" customHeight="true" outlineLevel="0" collapsed="false">
      <c r="A99" s="79" t="n">
        <v>95</v>
      </c>
      <c r="B99" s="86" t="n">
        <f aca="false">EOMONTH(Input!$C$7,A99)</f>
        <v>45808</v>
      </c>
      <c r="C99" s="86"/>
      <c r="D99" s="81" t="n">
        <f aca="false">IF(($D98+$G98+$H98)&lt;=0,($D98+$G98+$H98),0)</f>
        <v>-19474.0940178134</v>
      </c>
      <c r="E99" s="81" t="n">
        <f aca="false">IF($D99&lt;0,Input!$G$17,0)</f>
        <v>-1006.10792067112</v>
      </c>
      <c r="F99" s="81" t="n">
        <f aca="false">($D99*(Input!$G$11/100))/12</f>
        <v>-44.6281321241556</v>
      </c>
      <c r="G99" s="81" t="n">
        <f aca="false">(-1)*$E99+$F99</f>
        <v>961.479788546966</v>
      </c>
      <c r="H99" s="81" t="n">
        <f aca="false">IF($D99&lt;0,((-1)*Input!$G$15),0)</f>
        <v>100</v>
      </c>
      <c r="I99" s="81" t="n">
        <f aca="false">($I98+$G99+$H99)*(1+Input!$G$8/(100*12))</f>
        <v>116895.376366979</v>
      </c>
      <c r="J99" s="81" t="n">
        <f aca="false">Input!$G$18*((1+Input!$G$14/100)^DATEDIF(Input!$C$7,$B99,"Y"))</f>
        <v>-307.468466356218</v>
      </c>
      <c r="L99" s="81" t="n">
        <f aca="false">$E99+$J99</f>
        <v>-1313.57638702734</v>
      </c>
    </row>
    <row r="100" customFormat="false" ht="12.75" hidden="false" customHeight="true" outlineLevel="0" collapsed="false">
      <c r="A100" s="79" t="n">
        <v>96</v>
      </c>
      <c r="B100" s="86" t="n">
        <f aca="false">EOMONTH(Input!$C$7,A100)</f>
        <v>45838</v>
      </c>
      <c r="C100" s="86"/>
      <c r="D100" s="81" t="n">
        <f aca="false">IF(($D99+$G99+$H99)&lt;=0,($D99+$G99+$H99),0)</f>
        <v>-18412.6142292664</v>
      </c>
      <c r="E100" s="81" t="n">
        <f aca="false">IF($D100&lt;0,Input!$G$17,0)</f>
        <v>-1006.10792067112</v>
      </c>
      <c r="F100" s="81" t="n">
        <f aca="false">($D100*(Input!$G$11/100))/12</f>
        <v>-42.1955742754021</v>
      </c>
      <c r="G100" s="81" t="n">
        <f aca="false">(-1)*$E100+$F100</f>
        <v>963.912346395719</v>
      </c>
      <c r="H100" s="81" t="n">
        <f aca="false">IF($D100&lt;0,((-1)*Input!$G$15),0)</f>
        <v>100</v>
      </c>
      <c r="I100" s="81" t="n">
        <f aca="false">($I99+$G100+$H100)*(1+Input!$G$8/(100*12))</f>
        <v>118057.588120635</v>
      </c>
      <c r="J100" s="81" t="n">
        <f aca="false">Input!$G$18*((1+Input!$G$14/100)^DATEDIF(Input!$C$7,$B100,"Y"))</f>
        <v>-316.692520346904</v>
      </c>
      <c r="L100" s="81" t="n">
        <f aca="false">$E100+$J100</f>
        <v>-1322.80044101802</v>
      </c>
    </row>
    <row r="101" customFormat="false" ht="12.75" hidden="false" customHeight="true" outlineLevel="0" collapsed="false">
      <c r="A101" s="79" t="n">
        <v>97</v>
      </c>
      <c r="B101" s="86" t="n">
        <f aca="false">EOMONTH(Input!$C$7,A101)</f>
        <v>45869</v>
      </c>
      <c r="C101" s="86"/>
      <c r="D101" s="81" t="n">
        <f aca="false">IF(($D100+$G100+$H100)&lt;=0,($D100+$G100+$H100),0)</f>
        <v>-17348.7018828707</v>
      </c>
      <c r="E101" s="81" t="n">
        <f aca="false">IF($D101&lt;0,Input!$G$17,0)</f>
        <v>-1006.10792067112</v>
      </c>
      <c r="F101" s="81" t="n">
        <f aca="false">($D101*(Input!$G$11/100))/12</f>
        <v>-39.7574418149119</v>
      </c>
      <c r="G101" s="81" t="n">
        <f aca="false">(-1)*$E101+$F101</f>
        <v>966.35047885621</v>
      </c>
      <c r="H101" s="81" t="n">
        <f aca="false">IF($D101&lt;0,((-1)*Input!$G$15),0)</f>
        <v>100</v>
      </c>
      <c r="I101" s="81" t="n">
        <f aca="false">($I100+$G101+$H101)*(1+Input!$G$8/(100*12))</f>
        <v>119223.208548324</v>
      </c>
      <c r="J101" s="81" t="n">
        <f aca="false">Input!$G$18*((1+Input!$G$14/100)^DATEDIF(Input!$C$7,$B101,"Y"))</f>
        <v>-316.692520346904</v>
      </c>
      <c r="L101" s="81" t="n">
        <f aca="false">$E101+$J101</f>
        <v>-1322.80044101802</v>
      </c>
    </row>
    <row r="102" customFormat="false" ht="12.75" hidden="false" customHeight="true" outlineLevel="0" collapsed="false">
      <c r="A102" s="79" t="n">
        <v>98</v>
      </c>
      <c r="B102" s="86" t="n">
        <f aca="false">EOMONTH(Input!$C$7,A102)</f>
        <v>45900</v>
      </c>
      <c r="C102" s="86"/>
      <c r="D102" s="81" t="n">
        <f aca="false">IF(($D101+$G101+$H101)&lt;=0,($D101+$G101+$H101),0)</f>
        <v>-16282.3514040145</v>
      </c>
      <c r="E102" s="81" t="n">
        <f aca="false">IF($D102&lt;0,Input!$G$17,0)</f>
        <v>-1006.10792067112</v>
      </c>
      <c r="F102" s="81" t="n">
        <f aca="false">($D102*(Input!$G$11/100))/12</f>
        <v>-37.3137219675331</v>
      </c>
      <c r="G102" s="81" t="n">
        <f aca="false">(-1)*$E102+$F102</f>
        <v>968.794198703588</v>
      </c>
      <c r="H102" s="81" t="n">
        <f aca="false">IF($D102&lt;0,((-1)*Input!$G$15),0)</f>
        <v>100</v>
      </c>
      <c r="I102" s="81" t="n">
        <f aca="false">($I101+$G102+$H102)*(1+Input!$G$8/(100*12))</f>
        <v>120392.246082651</v>
      </c>
      <c r="J102" s="81" t="n">
        <f aca="false">Input!$G$18*((1+Input!$G$14/100)^DATEDIF(Input!$C$7,$B102,"Y"))</f>
        <v>-316.692520346904</v>
      </c>
      <c r="L102" s="81" t="n">
        <f aca="false">$E102+$J102</f>
        <v>-1322.80044101802</v>
      </c>
    </row>
    <row r="103" customFormat="false" ht="12.75" hidden="false" customHeight="true" outlineLevel="0" collapsed="false">
      <c r="A103" s="79" t="n">
        <v>99</v>
      </c>
      <c r="B103" s="86" t="n">
        <f aca="false">EOMONTH(Input!$C$7,A103)</f>
        <v>45930</v>
      </c>
      <c r="C103" s="86"/>
      <c r="D103" s="81" t="n">
        <f aca="false">IF(($D102+$G102+$H102)&lt;=0,($D102+$G102+$H102),0)</f>
        <v>-15213.5572053109</v>
      </c>
      <c r="E103" s="81" t="n">
        <f aca="false">IF($D103&lt;0,Input!$G$17,0)</f>
        <v>-1006.10792067112</v>
      </c>
      <c r="F103" s="81" t="n">
        <f aca="false">($D103*(Input!$G$11/100))/12</f>
        <v>-34.8644019288374</v>
      </c>
      <c r="G103" s="81" t="n">
        <f aca="false">(-1)*$E103+$F103</f>
        <v>971.243518742284</v>
      </c>
      <c r="H103" s="81" t="n">
        <f aca="false">IF($D103&lt;0,((-1)*Input!$G$15),0)</f>
        <v>100</v>
      </c>
      <c r="I103" s="81" t="n">
        <f aca="false">($I102+$G103+$H103)*(1+Input!$G$8/(100*12))</f>
        <v>121564.709176061</v>
      </c>
      <c r="J103" s="81" t="n">
        <f aca="false">Input!$G$18*((1+Input!$G$14/100)^DATEDIF(Input!$C$7,$B103,"Y"))</f>
        <v>-316.692520346904</v>
      </c>
      <c r="L103" s="81" t="n">
        <f aca="false">$E103+$J103</f>
        <v>-1322.80044101802</v>
      </c>
    </row>
    <row r="104" customFormat="false" ht="12.75" hidden="false" customHeight="true" outlineLevel="0" collapsed="false">
      <c r="A104" s="79" t="n">
        <v>100</v>
      </c>
      <c r="B104" s="86" t="n">
        <f aca="false">EOMONTH(Input!$C$7,A104)</f>
        <v>45961</v>
      </c>
      <c r="C104" s="86"/>
      <c r="D104" s="81" t="n">
        <f aca="false">IF(($D103+$G103+$H103)&lt;=0,($D103+$G103+$H103),0)</f>
        <v>-14142.3136865686</v>
      </c>
      <c r="E104" s="81" t="n">
        <f aca="false">IF($D104&lt;0,Input!$G$17,0)</f>
        <v>-1006.10792067112</v>
      </c>
      <c r="F104" s="81" t="n">
        <f aca="false">($D104*(Input!$G$11/100))/12</f>
        <v>-32.409468865053</v>
      </c>
      <c r="G104" s="81" t="n">
        <f aca="false">(-1)*$E104+$F104</f>
        <v>973.698451806068</v>
      </c>
      <c r="H104" s="81" t="n">
        <f aca="false">IF($D104&lt;0,((-1)*Input!$G$15),0)</f>
        <v>100</v>
      </c>
      <c r="I104" s="81" t="n">
        <f aca="false">($I103+$G104+$H104)*(1+Input!$G$8/(100*12))</f>
        <v>122740.60630089</v>
      </c>
      <c r="J104" s="81" t="n">
        <f aca="false">Input!$G$18*((1+Input!$G$14/100)^DATEDIF(Input!$C$7,$B104,"Y"))</f>
        <v>-316.692520346904</v>
      </c>
      <c r="L104" s="81" t="n">
        <f aca="false">$E104+$J104</f>
        <v>-1322.80044101802</v>
      </c>
    </row>
    <row r="105" customFormat="false" ht="12.75" hidden="false" customHeight="true" outlineLevel="0" collapsed="false">
      <c r="A105" s="79" t="n">
        <v>101</v>
      </c>
      <c r="B105" s="86" t="n">
        <f aca="false">EOMONTH(Input!$C$7,A105)</f>
        <v>45991</v>
      </c>
      <c r="C105" s="86"/>
      <c r="D105" s="81" t="n">
        <f aca="false">IF(($D104+$G104+$H104)&lt;=0,($D104+$G104+$H104),0)</f>
        <v>-13068.6152347625</v>
      </c>
      <c r="E105" s="81" t="n">
        <f aca="false">IF($D105&lt;0,Input!$G$17,0)</f>
        <v>-1006.10792067112</v>
      </c>
      <c r="F105" s="81" t="n">
        <f aca="false">($D105*(Input!$G$11/100))/12</f>
        <v>-29.9489099129974</v>
      </c>
      <c r="G105" s="81" t="n">
        <f aca="false">(-1)*$E105+$F105</f>
        <v>976.159010758124</v>
      </c>
      <c r="H105" s="81" t="n">
        <f aca="false">IF($D105&lt;0,((-1)*Input!$G$15),0)</f>
        <v>100</v>
      </c>
      <c r="I105" s="81" t="n">
        <f aca="false">($I104+$G105+$H105)*(1+Input!$G$8/(100*12))</f>
        <v>123919.945949408</v>
      </c>
      <c r="J105" s="81" t="n">
        <f aca="false">Input!$G$18*((1+Input!$G$14/100)^DATEDIF(Input!$C$7,$B105,"Y"))</f>
        <v>-316.692520346904</v>
      </c>
      <c r="L105" s="81" t="n">
        <f aca="false">$E105+$J105</f>
        <v>-1322.80044101802</v>
      </c>
    </row>
    <row r="106" customFormat="false" ht="12.75" hidden="false" customHeight="true" outlineLevel="0" collapsed="false">
      <c r="A106" s="79" t="n">
        <v>102</v>
      </c>
      <c r="B106" s="86" t="n">
        <f aca="false">EOMONTH(Input!$C$7,A106)</f>
        <v>46022</v>
      </c>
      <c r="C106" s="86"/>
      <c r="D106" s="81" t="n">
        <f aca="false">IF(($D105+$G105+$H105)&lt;=0,($D105+$G105+$H105),0)</f>
        <v>-11992.4562240044</v>
      </c>
      <c r="E106" s="81" t="n">
        <f aca="false">IF($D106&lt;0,Input!$G$17,0)</f>
        <v>-1006.10792067112</v>
      </c>
      <c r="F106" s="81" t="n">
        <f aca="false">($D106*(Input!$G$11/100))/12</f>
        <v>-27.4827121800101</v>
      </c>
      <c r="G106" s="81" t="n">
        <f aca="false">(-1)*$E106+$F106</f>
        <v>978.625208491111</v>
      </c>
      <c r="H106" s="81" t="n">
        <f aca="false">IF($D106&lt;0,((-1)*Input!$G$15),0)</f>
        <v>100</v>
      </c>
      <c r="I106" s="81" t="n">
        <f aca="false">($I105+$G106+$H106)*(1+Input!$G$8/(100*12))</f>
        <v>125102.736633864</v>
      </c>
      <c r="J106" s="81" t="n">
        <f aca="false">Input!$G$18*((1+Input!$G$14/100)^DATEDIF(Input!$C$7,$B106,"Y"))</f>
        <v>-316.692520346904</v>
      </c>
      <c r="L106" s="81" t="n">
        <f aca="false">$E106+$J106</f>
        <v>-1322.80044101802</v>
      </c>
    </row>
    <row r="107" customFormat="false" ht="12.75" hidden="false" customHeight="true" outlineLevel="0" collapsed="false">
      <c r="A107" s="79" t="n">
        <v>103</v>
      </c>
      <c r="B107" s="86" t="n">
        <f aca="false">EOMONTH(Input!$C$7,A107)</f>
        <v>46053</v>
      </c>
      <c r="C107" s="86"/>
      <c r="D107" s="81" t="n">
        <f aca="false">IF(($D106+$G106+$H106)&lt;=0,($D106+$G106+$H106),0)</f>
        <v>-10913.8310155133</v>
      </c>
      <c r="E107" s="81" t="n">
        <f aca="false">IF($D107&lt;0,Input!$G$17,0)</f>
        <v>-1006.10792067112</v>
      </c>
      <c r="F107" s="81" t="n">
        <f aca="false">($D107*(Input!$G$11/100))/12</f>
        <v>-25.0108627438846</v>
      </c>
      <c r="G107" s="81" t="n">
        <f aca="false">(-1)*$E107+$F107</f>
        <v>981.097057927237</v>
      </c>
      <c r="H107" s="81" t="n">
        <f aca="false">IF($D107&lt;0,((-1)*Input!$G$15),0)</f>
        <v>100</v>
      </c>
      <c r="I107" s="81" t="n">
        <f aca="false">($I106+$G107+$H107)*(1+Input!$G$8/(100*12))</f>
        <v>126288.986886534</v>
      </c>
      <c r="J107" s="81" t="n">
        <f aca="false">Input!$G$18*((1+Input!$G$14/100)^DATEDIF(Input!$C$7,$B107,"Y"))</f>
        <v>-316.692520346904</v>
      </c>
      <c r="L107" s="81" t="n">
        <f aca="false">$E107+$J107</f>
        <v>-1322.80044101802</v>
      </c>
    </row>
    <row r="108" customFormat="false" ht="12.75" hidden="false" customHeight="true" outlineLevel="0" collapsed="false">
      <c r="A108" s="79" t="n">
        <v>104</v>
      </c>
      <c r="B108" s="86" t="n">
        <f aca="false">EOMONTH(Input!$C$7,A108)</f>
        <v>46081</v>
      </c>
      <c r="C108" s="86"/>
      <c r="D108" s="81" t="n">
        <f aca="false">IF(($D107+$G107+$H107)&lt;=0,($D107+$G107+$H107),0)</f>
        <v>-9832.73395758604</v>
      </c>
      <c r="E108" s="81" t="n">
        <f aca="false">IF($D108&lt;0,Input!$G$17,0)</f>
        <v>-1006.10792067112</v>
      </c>
      <c r="F108" s="81" t="n">
        <f aca="false">($D108*(Input!$G$11/100))/12</f>
        <v>-22.5333486528013</v>
      </c>
      <c r="G108" s="81" t="n">
        <f aca="false">(-1)*$E108+$F108</f>
        <v>983.57457201832</v>
      </c>
      <c r="H108" s="81" t="n">
        <f aca="false">IF($D108&lt;0,((-1)*Input!$G$15),0)</f>
        <v>100</v>
      </c>
      <c r="I108" s="81" t="n">
        <f aca="false">($I107+$G108+$H108)*(1+Input!$G$8/(100*12))</f>
        <v>127478.705259768</v>
      </c>
      <c r="J108" s="81" t="n">
        <f aca="false">Input!$G$18*((1+Input!$G$14/100)^DATEDIF(Input!$C$7,$B108,"Y"))</f>
        <v>-316.692520346904</v>
      </c>
      <c r="L108" s="81" t="n">
        <f aca="false">$E108+$J108</f>
        <v>-1322.80044101802</v>
      </c>
    </row>
    <row r="109" customFormat="false" ht="12.75" hidden="false" customHeight="true" outlineLevel="0" collapsed="false">
      <c r="A109" s="79" t="n">
        <v>105</v>
      </c>
      <c r="B109" s="86" t="n">
        <f aca="false">EOMONTH(Input!$C$7,A109)</f>
        <v>46112</v>
      </c>
      <c r="C109" s="86"/>
      <c r="D109" s="81" t="n">
        <f aca="false">IF(($D108+$G108+$H108)&lt;=0,($D108+$G108+$H108),0)</f>
        <v>-8749.15938556772</v>
      </c>
      <c r="E109" s="81" t="n">
        <f aca="false">IF($D109&lt;0,Input!$G$17,0)</f>
        <v>-1006.10792067112</v>
      </c>
      <c r="F109" s="81" t="n">
        <f aca="false">($D109*(Input!$G$11/100))/12</f>
        <v>-20.0501569252594</v>
      </c>
      <c r="G109" s="81" t="n">
        <f aca="false">(-1)*$E109+$F109</f>
        <v>986.057763745862</v>
      </c>
      <c r="H109" s="81" t="n">
        <f aca="false">IF($D109&lt;0,((-1)*Input!$G$15),0)</f>
        <v>100</v>
      </c>
      <c r="I109" s="81" t="n">
        <f aca="false">($I108+$G109+$H109)*(1+Input!$G$8/(100*12))</f>
        <v>128671.900326033</v>
      </c>
      <c r="J109" s="81" t="n">
        <f aca="false">Input!$G$18*((1+Input!$G$14/100)^DATEDIF(Input!$C$7,$B109,"Y"))</f>
        <v>-316.692520346904</v>
      </c>
      <c r="L109" s="81" t="n">
        <f aca="false">$E109+$J109</f>
        <v>-1322.80044101802</v>
      </c>
    </row>
    <row r="110" customFormat="false" ht="12.75" hidden="false" customHeight="true" outlineLevel="0" collapsed="false">
      <c r="A110" s="79" t="n">
        <v>106</v>
      </c>
      <c r="B110" s="86" t="n">
        <f aca="false">EOMONTH(Input!$C$7,A110)</f>
        <v>46142</v>
      </c>
      <c r="C110" s="86"/>
      <c r="D110" s="81" t="n">
        <f aca="false">IF(($D109+$G109+$H109)&lt;=0,($D109+$G109+$H109),0)</f>
        <v>-7663.10162182186</v>
      </c>
      <c r="E110" s="81" t="n">
        <f aca="false">IF($D110&lt;0,Input!$G$17,0)</f>
        <v>-1006.10792067112</v>
      </c>
      <c r="F110" s="81" t="n">
        <f aca="false">($D110*(Input!$G$11/100))/12</f>
        <v>-17.5612745500084</v>
      </c>
      <c r="G110" s="81" t="n">
        <f aca="false">(-1)*$E110+$F110</f>
        <v>988.546646121113</v>
      </c>
      <c r="H110" s="81" t="n">
        <f aca="false">IF($D110&lt;0,((-1)*Input!$G$15),0)</f>
        <v>100</v>
      </c>
      <c r="I110" s="81" t="n">
        <f aca="false">($I109+$G110+$H110)*(1+Input!$G$8/(100*12))</f>
        <v>129868.580677965</v>
      </c>
      <c r="J110" s="81" t="n">
        <f aca="false">Input!$G$18*((1+Input!$G$14/100)^DATEDIF(Input!$C$7,$B110,"Y"))</f>
        <v>-316.692520346904</v>
      </c>
      <c r="L110" s="81" t="n">
        <f aca="false">$E110+$J110</f>
        <v>-1322.80044101802</v>
      </c>
    </row>
    <row r="111" customFormat="false" ht="12.75" hidden="false" customHeight="true" outlineLevel="0" collapsed="false">
      <c r="A111" s="79" t="n">
        <v>107</v>
      </c>
      <c r="B111" s="86" t="n">
        <f aca="false">EOMONTH(Input!$C$7,A111)</f>
        <v>46173</v>
      </c>
      <c r="C111" s="86"/>
      <c r="D111" s="81" t="n">
        <f aca="false">IF(($D110+$G110+$H110)&lt;=0,($D110+$G110+$H110),0)</f>
        <v>-6574.55497570075</v>
      </c>
      <c r="E111" s="81" t="n">
        <f aca="false">IF($D111&lt;0,Input!$G$17,0)</f>
        <v>-1006.10792067112</v>
      </c>
      <c r="F111" s="81" t="n">
        <f aca="false">($D111*(Input!$G$11/100))/12</f>
        <v>-15.0666884859809</v>
      </c>
      <c r="G111" s="81" t="n">
        <f aca="false">(-1)*$E111+$F111</f>
        <v>991.041232185141</v>
      </c>
      <c r="H111" s="81" t="n">
        <f aca="false">IF($D111&lt;0,((-1)*Input!$G$15),0)</f>
        <v>100</v>
      </c>
      <c r="I111" s="81" t="n">
        <f aca="false">($I110+$G111+$H111)*(1+Input!$G$8/(100*12))</f>
        <v>131068.754928408</v>
      </c>
      <c r="J111" s="81" t="n">
        <f aca="false">Input!$G$18*((1+Input!$G$14/100)^DATEDIF(Input!$C$7,$B111,"Y"))</f>
        <v>-316.692520346904</v>
      </c>
      <c r="L111" s="81" t="n">
        <f aca="false">$E111+$J111</f>
        <v>-1322.80044101802</v>
      </c>
    </row>
    <row r="112" customFormat="false" ht="12.75" hidden="false" customHeight="true" outlineLevel="0" collapsed="false">
      <c r="A112" s="79" t="n">
        <v>108</v>
      </c>
      <c r="B112" s="86" t="n">
        <f aca="false">EOMONTH(Input!$C$7,A112)</f>
        <v>46203</v>
      </c>
      <c r="C112" s="86"/>
      <c r="D112" s="81" t="n">
        <f aca="false">IF(($D111+$G111+$H111)&lt;=0,($D111+$G111+$H111),0)</f>
        <v>-5483.51374351561</v>
      </c>
      <c r="E112" s="81" t="n">
        <f aca="false">IF($D112&lt;0,Input!$G$17,0)</f>
        <v>-1006.10792067112</v>
      </c>
      <c r="F112" s="81" t="n">
        <f aca="false">($D112*(Input!$G$11/100))/12</f>
        <v>-12.5663856622233</v>
      </c>
      <c r="G112" s="81" t="n">
        <f aca="false">(-1)*$E112+$F112</f>
        <v>993.541535008898</v>
      </c>
      <c r="H112" s="81" t="n">
        <f aca="false">IF($D112&lt;0,((-1)*Input!$G$15),0)</f>
        <v>100</v>
      </c>
      <c r="I112" s="81" t="n">
        <f aca="false">($I111+$G112+$H112)*(1+Input!$G$8/(100*12))</f>
        <v>132272.43171047</v>
      </c>
      <c r="J112" s="81" t="n">
        <f aca="false">Input!$G$18*((1+Input!$G$14/100)^DATEDIF(Input!$C$7,$B112,"Y"))</f>
        <v>-326.193295957311</v>
      </c>
      <c r="L112" s="81" t="n">
        <f aca="false">$E112+$J112</f>
        <v>-1332.30121662843</v>
      </c>
    </row>
    <row r="113" customFormat="false" ht="12.75" hidden="false" customHeight="true" outlineLevel="0" collapsed="false">
      <c r="A113" s="79" t="n">
        <v>109</v>
      </c>
      <c r="B113" s="86" t="n">
        <f aca="false">EOMONTH(Input!$C$7,A113)</f>
        <v>46234</v>
      </c>
      <c r="C113" s="86"/>
      <c r="D113" s="81" t="n">
        <f aca="false">IF(($D112+$G112+$H112)&lt;=0,($D112+$G112+$H112),0)</f>
        <v>-4389.97220850671</v>
      </c>
      <c r="E113" s="81" t="n">
        <f aca="false">IF($D113&lt;0,Input!$G$17,0)</f>
        <v>-1006.10792067112</v>
      </c>
      <c r="F113" s="81" t="n">
        <f aca="false">($D113*(Input!$G$11/100))/12</f>
        <v>-10.0603529778279</v>
      </c>
      <c r="G113" s="81" t="n">
        <f aca="false">(-1)*$E113+$F113</f>
        <v>996.047567693294</v>
      </c>
      <c r="H113" s="81" t="n">
        <f aca="false">IF($D113&lt;0,((-1)*Input!$G$15),0)</f>
        <v>100</v>
      </c>
      <c r="I113" s="81" t="n">
        <f aca="false">($I112+$G113+$H113)*(1+Input!$G$8/(100*12))</f>
        <v>133479.619677562</v>
      </c>
      <c r="J113" s="81" t="n">
        <f aca="false">Input!$G$18*((1+Input!$G$14/100)^DATEDIF(Input!$C$7,$B113,"Y"))</f>
        <v>-326.193295957311</v>
      </c>
      <c r="L113" s="81" t="n">
        <f aca="false">$E113+$J113</f>
        <v>-1332.30121662843</v>
      </c>
    </row>
    <row r="114" customFormat="false" ht="12.75" hidden="false" customHeight="true" outlineLevel="0" collapsed="false">
      <c r="A114" s="79" t="n">
        <v>110</v>
      </c>
      <c r="B114" s="86" t="n">
        <f aca="false">EOMONTH(Input!$C$7,A114)</f>
        <v>46265</v>
      </c>
      <c r="C114" s="86"/>
      <c r="D114" s="81" t="n">
        <f aca="false">IF(($D113+$G113+$H113)&lt;=0,($D113+$G113+$H113),0)</f>
        <v>-3293.92464081341</v>
      </c>
      <c r="E114" s="81" t="n">
        <f aca="false">IF($D114&lt;0,Input!$G$17,0)</f>
        <v>-1006.10792067112</v>
      </c>
      <c r="F114" s="81" t="n">
        <f aca="false">($D114*(Input!$G$11/100))/12</f>
        <v>-7.54857730186408</v>
      </c>
      <c r="G114" s="81" t="n">
        <f aca="false">(-1)*$E114+$F114</f>
        <v>998.559343369257</v>
      </c>
      <c r="H114" s="81" t="n">
        <f aca="false">IF($D114&lt;0,((-1)*Input!$G$15),0)</f>
        <v>100</v>
      </c>
      <c r="I114" s="81" t="n">
        <f aca="false">($I113+$G114+$H114)*(1+Input!$G$8/(100*12))</f>
        <v>134690.327503448</v>
      </c>
      <c r="J114" s="81" t="n">
        <f aca="false">Input!$G$18*((1+Input!$G$14/100)^DATEDIF(Input!$C$7,$B114,"Y"))</f>
        <v>-326.193295957311</v>
      </c>
      <c r="L114" s="81" t="n">
        <f aca="false">$E114+$J114</f>
        <v>-1332.30121662843</v>
      </c>
    </row>
    <row r="115" customFormat="false" ht="12.75" hidden="false" customHeight="true" outlineLevel="0" collapsed="false">
      <c r="A115" s="79" t="n">
        <v>111</v>
      </c>
      <c r="B115" s="86" t="n">
        <f aca="false">EOMONTH(Input!$C$7,A115)</f>
        <v>46295</v>
      </c>
      <c r="C115" s="86"/>
      <c r="D115" s="81" t="n">
        <f aca="false">IF(($D114+$G114+$H114)&lt;=0,($D114+$G114+$H114),0)</f>
        <v>-2195.36529744416</v>
      </c>
      <c r="E115" s="81" t="n">
        <f aca="false">IF($D115&lt;0,Input!$G$17,0)</f>
        <v>-1006.10792067112</v>
      </c>
      <c r="F115" s="81" t="n">
        <f aca="false">($D115*(Input!$G$11/100))/12</f>
        <v>-5.03104547330953</v>
      </c>
      <c r="G115" s="81" t="n">
        <f aca="false">(-1)*$E115+$F115</f>
        <v>1001.07687519781</v>
      </c>
      <c r="H115" s="81" t="n">
        <f aca="false">IF($D115&lt;0,((-1)*Input!$G$15),0)</f>
        <v>100</v>
      </c>
      <c r="I115" s="81" t="n">
        <f aca="false">($I114+$G115+$H115)*(1+Input!$G$8/(100*12))</f>
        <v>135904.563882295</v>
      </c>
      <c r="J115" s="81" t="n">
        <f aca="false">Input!$G$18*((1+Input!$G$14/100)^DATEDIF(Input!$C$7,$B115,"Y"))</f>
        <v>-326.193295957311</v>
      </c>
      <c r="L115" s="81" t="n">
        <f aca="false">$E115+$J115</f>
        <v>-1332.30121662843</v>
      </c>
    </row>
    <row r="116" customFormat="false" ht="12.75" hidden="false" customHeight="true" outlineLevel="0" collapsed="false">
      <c r="A116" s="79" t="n">
        <v>112</v>
      </c>
      <c r="B116" s="86" t="n">
        <f aca="false">EOMONTH(Input!$C$7,A116)</f>
        <v>46326</v>
      </c>
      <c r="C116" s="86"/>
      <c r="D116" s="81" t="n">
        <f aca="false">IF(($D115+$G115+$H115)&lt;=0,($D115+$G115+$H115),0)</f>
        <v>-1094.28842224635</v>
      </c>
      <c r="E116" s="81" t="n">
        <f aca="false">IF($D116&lt;0,Input!$G$17,0)</f>
        <v>-1006.10792067112</v>
      </c>
      <c r="F116" s="81" t="n">
        <f aca="false">($D116*(Input!$G$11/100))/12</f>
        <v>-2.50774430098121</v>
      </c>
      <c r="G116" s="81" t="n">
        <f aca="false">(-1)*$E116+$F116</f>
        <v>1003.60017637014</v>
      </c>
      <c r="H116" s="81" t="n">
        <f aca="false">IF($D116&lt;0,((-1)*Input!$G$15),0)</f>
        <v>100</v>
      </c>
      <c r="I116" s="81" t="n">
        <f aca="false">($I115+$G116+$H116)*(1+Input!$G$8/(100*12))</f>
        <v>137122.337528714</v>
      </c>
      <c r="J116" s="81" t="n">
        <f aca="false">Input!$G$18*((1+Input!$G$14/100)^DATEDIF(Input!$C$7,$B116,"Y"))</f>
        <v>-326.193295957311</v>
      </c>
      <c r="L116" s="81" t="n">
        <f aca="false">$E116+$J116</f>
        <v>-1332.30121662843</v>
      </c>
    </row>
    <row r="117" customFormat="false" ht="12.75" hidden="false" customHeight="true" outlineLevel="0" collapsed="false">
      <c r="A117" s="79" t="n">
        <v>113</v>
      </c>
      <c r="B117" s="86" t="n">
        <f aca="false">EOMONTH(Input!$C$7,A117)</f>
        <v>46356</v>
      </c>
      <c r="C117" s="86"/>
      <c r="D117" s="81" t="n">
        <f aca="false">IF(($D116+$G116+$H116)&lt;=0,($D116+$G116+$H116),0)</f>
        <v>0</v>
      </c>
      <c r="E117" s="81" t="n">
        <f aca="false">IF($D117&lt;0,Input!$G$17,0)</f>
        <v>0</v>
      </c>
      <c r="F117" s="81" t="n">
        <f aca="false">($D117*(Input!$G$11/100))/12</f>
        <v>0</v>
      </c>
      <c r="G117" s="81" t="n">
        <f aca="false">(-1)*$E117+$F117</f>
        <v>0</v>
      </c>
      <c r="H117" s="81" t="n">
        <f aca="false">IF($D117&lt;0,((-1)*Input!$G$15),0)</f>
        <v>0</v>
      </c>
      <c r="I117" s="81" t="n">
        <f aca="false">($I116+$G117+$H117)*(1+Input!$G$8/(100*12))</f>
        <v>137236.606143321</v>
      </c>
      <c r="J117" s="81" t="n">
        <f aca="false">Input!$G$18*((1+Input!$G$14/100)^DATEDIF(Input!$C$7,$B117,"Y"))</f>
        <v>-326.193295957311</v>
      </c>
      <c r="L117" s="81" t="n">
        <f aca="false">$E117+$J117</f>
        <v>-326.193295957311</v>
      </c>
    </row>
    <row r="118" customFormat="false" ht="12.75" hidden="false" customHeight="true" outlineLevel="0" collapsed="false">
      <c r="A118" s="79" t="n">
        <v>114</v>
      </c>
      <c r="B118" s="86" t="n">
        <f aca="false">EOMONTH(Input!$C$7,A118)</f>
        <v>46387</v>
      </c>
      <c r="C118" s="86"/>
      <c r="D118" s="81" t="n">
        <f aca="false">IF(($D117+$G117+$H117)&lt;=0,($D117+$G117+$H117),0)</f>
        <v>0</v>
      </c>
      <c r="E118" s="81" t="n">
        <f aca="false">IF($D118&lt;0,Input!$G$17,0)</f>
        <v>0</v>
      </c>
      <c r="F118" s="81" t="n">
        <f aca="false">($D118*(Input!$G$11/100))/12</f>
        <v>0</v>
      </c>
      <c r="G118" s="81" t="n">
        <f aca="false">(-1)*$E118+$F118</f>
        <v>0</v>
      </c>
      <c r="H118" s="81" t="n">
        <f aca="false">IF($D118&lt;0,((-1)*Input!$G$15),0)</f>
        <v>0</v>
      </c>
      <c r="I118" s="81" t="n">
        <f aca="false">($I117+$G118+$H118)*(1+Input!$G$8/(100*12))</f>
        <v>137350.969981774</v>
      </c>
      <c r="J118" s="81" t="n">
        <f aca="false">Input!$G$18*((1+Input!$G$14/100)^DATEDIF(Input!$C$7,$B118,"Y"))</f>
        <v>-326.193295957311</v>
      </c>
      <c r="L118" s="81" t="n">
        <f aca="false">$E118+$J118</f>
        <v>-326.193295957311</v>
      </c>
    </row>
    <row r="119" customFormat="false" ht="12.75" hidden="false" customHeight="true" outlineLevel="0" collapsed="false">
      <c r="A119" s="79" t="n">
        <v>115</v>
      </c>
      <c r="B119" s="86" t="n">
        <f aca="false">EOMONTH(Input!$C$7,A119)</f>
        <v>46418</v>
      </c>
      <c r="C119" s="86"/>
      <c r="D119" s="81" t="n">
        <f aca="false">IF(($D118+$G118+$H118)&lt;=0,($D118+$G118+$H118),0)</f>
        <v>0</v>
      </c>
      <c r="E119" s="81" t="n">
        <f aca="false">IF($D119&lt;0,Input!$G$17,0)</f>
        <v>0</v>
      </c>
      <c r="F119" s="81" t="n">
        <f aca="false">($D119*(Input!$G$11/100))/12</f>
        <v>0</v>
      </c>
      <c r="G119" s="81" t="n">
        <f aca="false">(-1)*$E119+$F119</f>
        <v>0</v>
      </c>
      <c r="H119" s="81" t="n">
        <f aca="false">IF($D119&lt;0,((-1)*Input!$G$15),0)</f>
        <v>0</v>
      </c>
      <c r="I119" s="81" t="n">
        <f aca="false">($I118+$G119+$H119)*(1+Input!$G$8/(100*12))</f>
        <v>137465.429123426</v>
      </c>
      <c r="J119" s="81" t="n">
        <f aca="false">Input!$G$18*((1+Input!$G$14/100)^DATEDIF(Input!$C$7,$B119,"Y"))</f>
        <v>-326.193295957311</v>
      </c>
      <c r="L119" s="81" t="n">
        <f aca="false">$E119+$J119</f>
        <v>-326.193295957311</v>
      </c>
    </row>
    <row r="120" customFormat="false" ht="12.75" hidden="false" customHeight="true" outlineLevel="0" collapsed="false">
      <c r="A120" s="79" t="n">
        <v>116</v>
      </c>
      <c r="B120" s="86" t="n">
        <f aca="false">EOMONTH(Input!$C$7,A120)</f>
        <v>46446</v>
      </c>
      <c r="C120" s="86"/>
      <c r="D120" s="81" t="n">
        <f aca="false">IF(($D119+$G119+$H119)&lt;=0,($D119+$G119+$H119),0)</f>
        <v>0</v>
      </c>
      <c r="E120" s="81" t="n">
        <f aca="false">IF($D120&lt;0,Input!$G$17,0)</f>
        <v>0</v>
      </c>
      <c r="F120" s="81" t="n">
        <f aca="false">($D120*(Input!$G$11/100))/12</f>
        <v>0</v>
      </c>
      <c r="G120" s="81" t="n">
        <f aca="false">(-1)*$E120+$F120</f>
        <v>0</v>
      </c>
      <c r="H120" s="81" t="n">
        <f aca="false">IF($D120&lt;0,((-1)*Input!$G$15),0)</f>
        <v>0</v>
      </c>
      <c r="I120" s="81" t="n">
        <f aca="false">($I119+$G120+$H120)*(1+Input!$G$8/(100*12))</f>
        <v>137579.983647695</v>
      </c>
      <c r="J120" s="81" t="n">
        <f aca="false">Input!$G$18*((1+Input!$G$14/100)^DATEDIF(Input!$C$7,$B120,"Y"))</f>
        <v>-326.193295957311</v>
      </c>
      <c r="L120" s="81" t="n">
        <f aca="false">$E120+$J120</f>
        <v>-326.193295957311</v>
      </c>
    </row>
    <row r="121" customFormat="false" ht="12.75" hidden="false" customHeight="true" outlineLevel="0" collapsed="false">
      <c r="A121" s="79" t="n">
        <v>117</v>
      </c>
      <c r="B121" s="86" t="n">
        <f aca="false">EOMONTH(Input!$C$7,A121)</f>
        <v>46477</v>
      </c>
      <c r="C121" s="86"/>
      <c r="D121" s="81" t="n">
        <f aca="false">IF(($D120+$G120+$H120)&lt;=0,($D120+$G120+$H120),0)</f>
        <v>0</v>
      </c>
      <c r="E121" s="81" t="n">
        <f aca="false">IF($D121&lt;0,Input!$G$17,0)</f>
        <v>0</v>
      </c>
      <c r="F121" s="81" t="n">
        <f aca="false">($D121*(Input!$G$11/100))/12</f>
        <v>0</v>
      </c>
      <c r="G121" s="81" t="n">
        <f aca="false">(-1)*$E121+$F121</f>
        <v>0</v>
      </c>
      <c r="H121" s="81" t="n">
        <f aca="false">IF($D121&lt;0,((-1)*Input!$G$15),0)</f>
        <v>0</v>
      </c>
      <c r="I121" s="81" t="n">
        <f aca="false">($I120+$G121+$H121)*(1+Input!$G$8/(100*12))</f>
        <v>137694.633634068</v>
      </c>
      <c r="J121" s="81" t="n">
        <f aca="false">Input!$G$18*((1+Input!$G$14/100)^DATEDIF(Input!$C$7,$B121,"Y"))</f>
        <v>-326.193295957311</v>
      </c>
      <c r="L121" s="81" t="n">
        <f aca="false">$E121+$J121</f>
        <v>-326.193295957311</v>
      </c>
    </row>
    <row r="122" customFormat="false" ht="12.75" hidden="false" customHeight="true" outlineLevel="0" collapsed="false">
      <c r="A122" s="79" t="n">
        <v>118</v>
      </c>
      <c r="B122" s="86" t="n">
        <f aca="false">EOMONTH(Input!$C$7,A122)</f>
        <v>46507</v>
      </c>
      <c r="C122" s="86"/>
      <c r="D122" s="81" t="n">
        <f aca="false">IF(($D121+$G121+$H121)&lt;=0,($D121+$G121+$H121),0)</f>
        <v>0</v>
      </c>
      <c r="E122" s="81" t="n">
        <f aca="false">IF($D122&lt;0,Input!$G$17,0)</f>
        <v>0</v>
      </c>
      <c r="F122" s="81" t="n">
        <f aca="false">($D122*(Input!$G$11/100))/12</f>
        <v>0</v>
      </c>
      <c r="G122" s="81" t="n">
        <f aca="false">(-1)*$E122+$F122</f>
        <v>0</v>
      </c>
      <c r="H122" s="81" t="n">
        <f aca="false">IF($D122&lt;0,((-1)*Input!$G$15),0)</f>
        <v>0</v>
      </c>
      <c r="I122" s="81" t="n">
        <f aca="false">($I121+$G122+$H122)*(1+Input!$G$8/(100*12))</f>
        <v>137809.379162097</v>
      </c>
      <c r="J122" s="81" t="n">
        <f aca="false">Input!$G$18*((1+Input!$G$14/100)^DATEDIF(Input!$C$7,$B122,"Y"))</f>
        <v>-326.193295957311</v>
      </c>
      <c r="L122" s="81" t="n">
        <f aca="false">$E122+$J122</f>
        <v>-326.193295957311</v>
      </c>
    </row>
    <row r="123" customFormat="false" ht="12.75" hidden="false" customHeight="true" outlineLevel="0" collapsed="false">
      <c r="A123" s="79" t="n">
        <v>119</v>
      </c>
      <c r="B123" s="86" t="n">
        <f aca="false">EOMONTH(Input!$C$7,A123)</f>
        <v>46538</v>
      </c>
      <c r="C123" s="86"/>
      <c r="D123" s="81" t="n">
        <f aca="false">IF(($D122+$G122+$H122)&lt;=0,($D122+$G122+$H122),0)</f>
        <v>0</v>
      </c>
      <c r="E123" s="81" t="n">
        <f aca="false">IF($D123&lt;0,Input!$G$17,0)</f>
        <v>0</v>
      </c>
      <c r="F123" s="81" t="n">
        <f aca="false">($D123*(Input!$G$11/100))/12</f>
        <v>0</v>
      </c>
      <c r="G123" s="81" t="n">
        <f aca="false">(-1)*$E123+$F123</f>
        <v>0</v>
      </c>
      <c r="H123" s="81" t="n">
        <f aca="false">IF($D123&lt;0,((-1)*Input!$G$15),0)</f>
        <v>0</v>
      </c>
      <c r="I123" s="81" t="n">
        <f aca="false">($I122+$G123+$H123)*(1+Input!$G$8/(100*12))</f>
        <v>137924.220311398</v>
      </c>
      <c r="J123" s="81" t="n">
        <f aca="false">Input!$G$18*((1+Input!$G$14/100)^DATEDIF(Input!$C$7,$B123,"Y"))</f>
        <v>-326.193295957311</v>
      </c>
      <c r="L123" s="81" t="n">
        <f aca="false">$E123+$J123</f>
        <v>-326.193295957311</v>
      </c>
    </row>
    <row r="124" customFormat="false" ht="12.75" hidden="false" customHeight="true" outlineLevel="0" collapsed="false">
      <c r="A124" s="79" t="n">
        <v>120</v>
      </c>
      <c r="B124" s="86" t="n">
        <f aca="false">EOMONTH(Input!$C$7,A124)</f>
        <v>46568</v>
      </c>
      <c r="C124" s="86"/>
      <c r="D124" s="81" t="n">
        <f aca="false">IF(($D123+$G123+$H123)&lt;=0,($D123+$G123+$H123),0)</f>
        <v>0</v>
      </c>
      <c r="E124" s="81" t="n">
        <f aca="false">IF($D124&lt;0,Input!$G$17,0)</f>
        <v>0</v>
      </c>
      <c r="F124" s="81" t="n">
        <f aca="false">($D124*(Input!$G$11/100))/12</f>
        <v>0</v>
      </c>
      <c r="G124" s="81" t="n">
        <f aca="false">(-1)*$E124+$F124</f>
        <v>0</v>
      </c>
      <c r="H124" s="81" t="n">
        <f aca="false">IF($D124&lt;0,((-1)*Input!$G$15),0)</f>
        <v>0</v>
      </c>
      <c r="I124" s="81" t="n">
        <f aca="false">($I123+$G124+$H124)*(1+Input!$G$8/(100*12))</f>
        <v>138039.157161658</v>
      </c>
      <c r="J124" s="81" t="n">
        <f aca="false">Input!$G$18*((1+Input!$G$14/100)^DATEDIF(Input!$C$7,$B124,"Y"))</f>
        <v>-335.979094836031</v>
      </c>
      <c r="L124" s="81" t="n">
        <f aca="false">$E124+$J124</f>
        <v>-335.979094836031</v>
      </c>
    </row>
    <row r="125" customFormat="false" ht="12.75" hidden="false" customHeight="true" outlineLevel="0" collapsed="false">
      <c r="A125" s="79" t="n">
        <v>121</v>
      </c>
      <c r="B125" s="86" t="n">
        <f aca="false">EOMONTH(Input!$C$7,A125)</f>
        <v>46599</v>
      </c>
      <c r="C125" s="86"/>
      <c r="D125" s="81" t="n">
        <f aca="false">IF(($D124+$G124+$H124)&lt;=0,($D124+$G124+$H124),0)</f>
        <v>0</v>
      </c>
      <c r="E125" s="81" t="n">
        <f aca="false">IF($D125&lt;0,Input!$G$17,0)</f>
        <v>0</v>
      </c>
      <c r="F125" s="81" t="n">
        <f aca="false">($D125*(Input!$G$11/100))/12</f>
        <v>0</v>
      </c>
      <c r="G125" s="81" t="n">
        <f aca="false">(-1)*$E125+$F125</f>
        <v>0</v>
      </c>
      <c r="H125" s="81" t="n">
        <f aca="false">IF($D125&lt;0,((-1)*Input!$G$15),0)</f>
        <v>0</v>
      </c>
      <c r="I125" s="81" t="n">
        <f aca="false">($I124+$G125+$H125)*(1+Input!$G$8/(100*12))</f>
        <v>138154.189792626</v>
      </c>
      <c r="J125" s="81" t="n">
        <f aca="false">Input!$G$18*((1+Input!$G$14/100)^DATEDIF(Input!$C$7,$B125,"Y"))</f>
        <v>-335.979094836031</v>
      </c>
      <c r="L125" s="81" t="n">
        <f aca="false">$E125+$J125</f>
        <v>-335.979094836031</v>
      </c>
    </row>
    <row r="126" customFormat="false" ht="12.75" hidden="false" customHeight="true" outlineLevel="0" collapsed="false">
      <c r="A126" s="79" t="n">
        <v>122</v>
      </c>
      <c r="B126" s="86" t="n">
        <f aca="false">EOMONTH(Input!$C$7,A126)</f>
        <v>46630</v>
      </c>
      <c r="C126" s="86"/>
      <c r="D126" s="81" t="n">
        <f aca="false">IF(($D125+$G125+$H125)&lt;=0,($D125+$G125+$H125),0)</f>
        <v>0</v>
      </c>
      <c r="E126" s="81" t="n">
        <f aca="false">IF($D126&lt;0,Input!$G$17,0)</f>
        <v>0</v>
      </c>
      <c r="F126" s="81" t="n">
        <f aca="false">($D126*(Input!$G$11/100))/12</f>
        <v>0</v>
      </c>
      <c r="G126" s="81" t="n">
        <f aca="false">(-1)*$E126+$F126</f>
        <v>0</v>
      </c>
      <c r="H126" s="81" t="n">
        <f aca="false">IF($D126&lt;0,((-1)*Input!$G$15),0)</f>
        <v>0</v>
      </c>
      <c r="I126" s="81" t="n">
        <f aca="false">($I125+$G126+$H126)*(1+Input!$G$8/(100*12))</f>
        <v>138269.31828412</v>
      </c>
      <c r="J126" s="81" t="n">
        <f aca="false">Input!$G$18*((1+Input!$G$14/100)^DATEDIF(Input!$C$7,$B126,"Y"))</f>
        <v>-335.979094836031</v>
      </c>
      <c r="L126" s="81" t="n">
        <f aca="false">$E126+$J126</f>
        <v>-335.979094836031</v>
      </c>
    </row>
    <row r="127" customFormat="false" ht="12.75" hidden="false" customHeight="true" outlineLevel="0" collapsed="false">
      <c r="A127" s="79" t="n">
        <v>123</v>
      </c>
      <c r="B127" s="86" t="n">
        <f aca="false">EOMONTH(Input!$C$7,A127)</f>
        <v>46660</v>
      </c>
      <c r="C127" s="86"/>
      <c r="D127" s="81" t="n">
        <f aca="false">IF(($D126+$G126+$H126)&lt;=0,($D126+$G126+$H126),0)</f>
        <v>0</v>
      </c>
      <c r="E127" s="81" t="n">
        <f aca="false">IF($D127&lt;0,Input!$G$17,0)</f>
        <v>0</v>
      </c>
      <c r="F127" s="81" t="n">
        <f aca="false">($D127*(Input!$G$11/100))/12</f>
        <v>0</v>
      </c>
      <c r="G127" s="81" t="n">
        <f aca="false">(-1)*$E127+$F127</f>
        <v>0</v>
      </c>
      <c r="H127" s="81" t="n">
        <f aca="false">IF($D127&lt;0,((-1)*Input!$G$15),0)</f>
        <v>0</v>
      </c>
      <c r="I127" s="81" t="n">
        <f aca="false">($I126+$G127+$H127)*(1+Input!$G$8/(100*12))</f>
        <v>138384.542716023</v>
      </c>
      <c r="J127" s="81" t="n">
        <f aca="false">Input!$G$18*((1+Input!$G$14/100)^DATEDIF(Input!$C$7,$B127,"Y"))</f>
        <v>-335.979094836031</v>
      </c>
      <c r="L127" s="81" t="n">
        <f aca="false">$E127+$J127</f>
        <v>-335.979094836031</v>
      </c>
    </row>
    <row r="128" customFormat="false" ht="12.75" hidden="false" customHeight="true" outlineLevel="0" collapsed="false">
      <c r="A128" s="79" t="n">
        <v>124</v>
      </c>
      <c r="B128" s="86" t="n">
        <f aca="false">EOMONTH(Input!$C$7,A128)</f>
        <v>46691</v>
      </c>
      <c r="C128" s="86"/>
      <c r="D128" s="81" t="n">
        <f aca="false">IF(($D127+$G127+$H127)&lt;=0,($D127+$G127+$H127),0)</f>
        <v>0</v>
      </c>
      <c r="E128" s="81" t="n">
        <f aca="false">IF($D128&lt;0,Input!$G$17,0)</f>
        <v>0</v>
      </c>
      <c r="F128" s="81" t="n">
        <f aca="false">($D128*(Input!$G$11/100))/12</f>
        <v>0</v>
      </c>
      <c r="G128" s="81" t="n">
        <f aca="false">(-1)*$E128+$F128</f>
        <v>0</v>
      </c>
      <c r="H128" s="81" t="n">
        <f aca="false">IF($D128&lt;0,((-1)*Input!$G$15),0)</f>
        <v>0</v>
      </c>
      <c r="I128" s="81" t="n">
        <f aca="false">($I127+$G128+$H128)*(1+Input!$G$8/(100*12))</f>
        <v>138499.863168286</v>
      </c>
      <c r="J128" s="81" t="n">
        <f aca="false">Input!$G$18*((1+Input!$G$14/100)^DATEDIF(Input!$C$7,$B128,"Y"))</f>
        <v>-335.979094836031</v>
      </c>
      <c r="L128" s="81" t="n">
        <f aca="false">$E128+$J128</f>
        <v>-335.979094836031</v>
      </c>
    </row>
    <row r="129" customFormat="false" ht="12.75" hidden="false" customHeight="true" outlineLevel="0" collapsed="false">
      <c r="A129" s="79" t="n">
        <v>125</v>
      </c>
      <c r="B129" s="86" t="n">
        <f aca="false">EOMONTH(Input!$C$7,A129)</f>
        <v>46721</v>
      </c>
      <c r="C129" s="86"/>
      <c r="D129" s="81" t="n">
        <f aca="false">IF(($D128+$G128+$H128)&lt;=0,($D128+$G128+$H128),0)</f>
        <v>0</v>
      </c>
      <c r="E129" s="81" t="n">
        <f aca="false">IF($D129&lt;0,Input!$G$17,0)</f>
        <v>0</v>
      </c>
      <c r="F129" s="81" t="n">
        <f aca="false">($D129*(Input!$G$11/100))/12</f>
        <v>0</v>
      </c>
      <c r="G129" s="81" t="n">
        <f aca="false">(-1)*$E129+$F129</f>
        <v>0</v>
      </c>
      <c r="H129" s="81" t="n">
        <f aca="false">IF($D129&lt;0,((-1)*Input!$G$15),0)</f>
        <v>0</v>
      </c>
      <c r="I129" s="81" t="n">
        <f aca="false">($I128+$G129+$H129)*(1+Input!$G$8/(100*12))</f>
        <v>138615.279720927</v>
      </c>
      <c r="J129" s="81" t="n">
        <f aca="false">Input!$G$18*((1+Input!$G$14/100)^DATEDIF(Input!$C$7,$B129,"Y"))</f>
        <v>-335.979094836031</v>
      </c>
      <c r="L129" s="81" t="n">
        <f aca="false">$E129+$J129</f>
        <v>-335.979094836031</v>
      </c>
    </row>
    <row r="130" customFormat="false" ht="12.75" hidden="false" customHeight="true" outlineLevel="0" collapsed="false">
      <c r="A130" s="79" t="n">
        <v>126</v>
      </c>
      <c r="B130" s="86" t="n">
        <f aca="false">EOMONTH(Input!$C$7,A130)</f>
        <v>46752</v>
      </c>
      <c r="C130" s="86"/>
      <c r="D130" s="81" t="n">
        <f aca="false">IF(($D129+$G129+$H129)&lt;=0,($D129+$G129+$H129),0)</f>
        <v>0</v>
      </c>
      <c r="E130" s="81" t="n">
        <f aca="false">IF($D130&lt;0,Input!$G$17,0)</f>
        <v>0</v>
      </c>
      <c r="F130" s="81" t="n">
        <f aca="false">($D130*(Input!$G$11/100))/12</f>
        <v>0</v>
      </c>
      <c r="G130" s="81" t="n">
        <f aca="false">(-1)*$E130+$F130</f>
        <v>0</v>
      </c>
      <c r="H130" s="81" t="n">
        <f aca="false">IF($D130&lt;0,((-1)*Input!$G$15),0)</f>
        <v>0</v>
      </c>
      <c r="I130" s="81" t="n">
        <f aca="false">($I129+$G130+$H130)*(1+Input!$G$8/(100*12))</f>
        <v>138730.792454027</v>
      </c>
      <c r="J130" s="81" t="n">
        <f aca="false">Input!$G$18*((1+Input!$G$14/100)^DATEDIF(Input!$C$7,$B130,"Y"))</f>
        <v>-335.979094836031</v>
      </c>
      <c r="L130" s="81" t="n">
        <f aca="false">$E130+$J130</f>
        <v>-335.979094836031</v>
      </c>
    </row>
    <row r="131" customFormat="false" ht="12.75" hidden="false" customHeight="true" outlineLevel="0" collapsed="false">
      <c r="A131" s="79" t="n">
        <v>127</v>
      </c>
      <c r="B131" s="86" t="n">
        <f aca="false">EOMONTH(Input!$C$7,A131)</f>
        <v>46783</v>
      </c>
      <c r="C131" s="86"/>
      <c r="D131" s="81" t="n">
        <f aca="false">IF(($D130+$G130+$H130)&lt;=0,($D130+$G130+$H130),0)</f>
        <v>0</v>
      </c>
      <c r="E131" s="81" t="n">
        <f aca="false">IF($D131&lt;0,Input!$G$17,0)</f>
        <v>0</v>
      </c>
      <c r="F131" s="81" t="n">
        <f aca="false">($D131*(Input!$G$11/100))/12</f>
        <v>0</v>
      </c>
      <c r="G131" s="81" t="n">
        <f aca="false">(-1)*$E131+$F131</f>
        <v>0</v>
      </c>
      <c r="H131" s="81" t="n">
        <f aca="false">IF($D131&lt;0,((-1)*Input!$G$15),0)</f>
        <v>0</v>
      </c>
      <c r="I131" s="81" t="n">
        <f aca="false">($I130+$G131+$H131)*(1+Input!$G$8/(100*12))</f>
        <v>138846.401447739</v>
      </c>
      <c r="J131" s="81" t="n">
        <f aca="false">Input!$G$18*((1+Input!$G$14/100)^DATEDIF(Input!$C$7,$B131,"Y"))</f>
        <v>-335.979094836031</v>
      </c>
      <c r="L131" s="81" t="n">
        <f aca="false">$E131+$J131</f>
        <v>-335.979094836031</v>
      </c>
    </row>
    <row r="132" customFormat="false" ht="12.75" hidden="false" customHeight="true" outlineLevel="0" collapsed="false">
      <c r="A132" s="79" t="n">
        <v>128</v>
      </c>
      <c r="B132" s="86" t="n">
        <f aca="false">EOMONTH(Input!$C$7,A132)</f>
        <v>46812</v>
      </c>
      <c r="C132" s="86"/>
      <c r="D132" s="81" t="n">
        <f aca="false">IF(($D131+$G131+$H131)&lt;=0,($D131+$G131+$H131),0)</f>
        <v>0</v>
      </c>
      <c r="E132" s="81" t="n">
        <f aca="false">IF($D132&lt;0,Input!$G$17,0)</f>
        <v>0</v>
      </c>
      <c r="F132" s="81" t="n">
        <f aca="false">($D132*(Input!$G$11/100))/12</f>
        <v>0</v>
      </c>
      <c r="G132" s="81" t="n">
        <f aca="false">(-1)*$E132+$F132</f>
        <v>0</v>
      </c>
      <c r="H132" s="81" t="n">
        <f aca="false">IF($D132&lt;0,((-1)*Input!$G$15),0)</f>
        <v>0</v>
      </c>
      <c r="I132" s="81" t="n">
        <f aca="false">($I131+$G132+$H132)*(1+Input!$G$8/(100*12))</f>
        <v>138962.106782279</v>
      </c>
      <c r="J132" s="81" t="n">
        <f aca="false">Input!$G$18*((1+Input!$G$14/100)^DATEDIF(Input!$C$7,$B132,"Y"))</f>
        <v>-335.979094836031</v>
      </c>
      <c r="L132" s="81" t="n">
        <f aca="false">$E132+$J132</f>
        <v>-335.979094836031</v>
      </c>
    </row>
    <row r="133" customFormat="false" ht="12.75" hidden="false" customHeight="true" outlineLevel="0" collapsed="false">
      <c r="A133" s="79" t="n">
        <v>129</v>
      </c>
      <c r="B133" s="86" t="n">
        <f aca="false">EOMONTH(Input!$C$7,A133)</f>
        <v>46843</v>
      </c>
      <c r="C133" s="86"/>
      <c r="D133" s="81" t="n">
        <f aca="false">IF(($D132+$G132+$H132)&lt;=0,($D132+$G132+$H132),0)</f>
        <v>0</v>
      </c>
      <c r="E133" s="81" t="n">
        <f aca="false">IF($D133&lt;0,Input!$G$17,0)</f>
        <v>0</v>
      </c>
      <c r="F133" s="81" t="n">
        <f aca="false">($D133*(Input!$G$11/100))/12</f>
        <v>0</v>
      </c>
      <c r="G133" s="81" t="n">
        <f aca="false">(-1)*$E133+$F133</f>
        <v>0</v>
      </c>
      <c r="H133" s="81" t="n">
        <f aca="false">IF($D133&lt;0,((-1)*Input!$G$15),0)</f>
        <v>0</v>
      </c>
      <c r="I133" s="81" t="n">
        <f aca="false">($I132+$G133+$H133)*(1+Input!$G$8/(100*12))</f>
        <v>139077.908537931</v>
      </c>
      <c r="J133" s="81" t="n">
        <f aca="false">Input!$G$18*((1+Input!$G$14/100)^DATEDIF(Input!$C$7,$B133,"Y"))</f>
        <v>-335.979094836031</v>
      </c>
      <c r="L133" s="81" t="n">
        <f aca="false">$E133+$J133</f>
        <v>-335.979094836031</v>
      </c>
    </row>
    <row r="134" customFormat="false" ht="12.75" hidden="false" customHeight="true" outlineLevel="0" collapsed="false">
      <c r="A134" s="79" t="n">
        <v>130</v>
      </c>
      <c r="B134" s="86" t="n">
        <f aca="false">EOMONTH(Input!$C$7,A134)</f>
        <v>46873</v>
      </c>
      <c r="C134" s="86"/>
      <c r="D134" s="81" t="n">
        <f aca="false">IF(($D133+$G133+$H133)&lt;=0,($D133+$G133+$H133),0)</f>
        <v>0</v>
      </c>
      <c r="E134" s="81" t="n">
        <f aca="false">IF($D134&lt;0,Input!$G$17,0)</f>
        <v>0</v>
      </c>
      <c r="F134" s="81" t="n">
        <f aca="false">($D134*(Input!$G$11/100))/12</f>
        <v>0</v>
      </c>
      <c r="G134" s="81" t="n">
        <f aca="false">(-1)*$E134+$F134</f>
        <v>0</v>
      </c>
      <c r="H134" s="81" t="n">
        <f aca="false">IF($D134&lt;0,((-1)*Input!$G$15),0)</f>
        <v>0</v>
      </c>
      <c r="I134" s="81" t="n">
        <f aca="false">($I133+$G134+$H134)*(1+Input!$G$8/(100*12))</f>
        <v>139193.806795046</v>
      </c>
      <c r="J134" s="81" t="n">
        <f aca="false">Input!$G$18*((1+Input!$G$14/100)^DATEDIF(Input!$C$7,$B134,"Y"))</f>
        <v>-335.979094836031</v>
      </c>
      <c r="L134" s="81" t="n">
        <f aca="false">$E134+$J134</f>
        <v>-335.979094836031</v>
      </c>
    </row>
    <row r="135" customFormat="false" ht="12.75" hidden="false" customHeight="true" outlineLevel="0" collapsed="false">
      <c r="A135" s="79" t="n">
        <v>131</v>
      </c>
      <c r="B135" s="86" t="n">
        <f aca="false">EOMONTH(Input!$C$7,A135)</f>
        <v>46904</v>
      </c>
      <c r="C135" s="86"/>
      <c r="D135" s="81" t="n">
        <f aca="false">IF(($D134+$G134+$H134)&lt;=0,($D134+$G134+$H134),0)</f>
        <v>0</v>
      </c>
      <c r="E135" s="81" t="n">
        <f aca="false">IF($D135&lt;0,Input!$G$17,0)</f>
        <v>0</v>
      </c>
      <c r="F135" s="81" t="n">
        <f aca="false">($D135*(Input!$G$11/100))/12</f>
        <v>0</v>
      </c>
      <c r="G135" s="81" t="n">
        <f aca="false">(-1)*$E135+$F135</f>
        <v>0</v>
      </c>
      <c r="H135" s="81" t="n">
        <f aca="false">IF($D135&lt;0,((-1)*Input!$G$15),0)</f>
        <v>0</v>
      </c>
      <c r="I135" s="81" t="n">
        <f aca="false">($I134+$G135+$H135)*(1+Input!$G$8/(100*12))</f>
        <v>139309.801634041</v>
      </c>
      <c r="J135" s="81" t="n">
        <f aca="false">Input!$G$18*((1+Input!$G$14/100)^DATEDIF(Input!$C$7,$B135,"Y"))</f>
        <v>-335.979094836031</v>
      </c>
      <c r="L135" s="81" t="n">
        <f aca="false">$E135+$J135</f>
        <v>-335.979094836031</v>
      </c>
    </row>
    <row r="136" customFormat="false" ht="12.75" hidden="false" customHeight="true" outlineLevel="0" collapsed="false">
      <c r="A136" s="79" t="n">
        <v>132</v>
      </c>
      <c r="B136" s="86" t="n">
        <f aca="false">EOMONTH(Input!$C$7,A136)</f>
        <v>46934</v>
      </c>
      <c r="C136" s="86"/>
      <c r="D136" s="81" t="n">
        <f aca="false">IF(($D135+$G135+$H135)&lt;=0,($D135+$G135+$H135),0)</f>
        <v>0</v>
      </c>
      <c r="E136" s="81" t="n">
        <f aca="false">IF($D136&lt;0,Input!$G$17,0)</f>
        <v>0</v>
      </c>
      <c r="F136" s="81" t="n">
        <f aca="false">($D136*(Input!$G$11/100))/12</f>
        <v>0</v>
      </c>
      <c r="G136" s="81" t="n">
        <f aca="false">(-1)*$E136+$F136</f>
        <v>0</v>
      </c>
      <c r="H136" s="81" t="n">
        <f aca="false">IF($D136&lt;0,((-1)*Input!$G$15),0)</f>
        <v>0</v>
      </c>
      <c r="I136" s="81" t="n">
        <f aca="false">($I135+$G136+$H136)*(1+Input!$G$8/(100*12))</f>
        <v>139425.893135403</v>
      </c>
      <c r="J136" s="81" t="n">
        <f aca="false">Input!$G$18*((1+Input!$G$14/100)^DATEDIF(Input!$C$7,$B136,"Y"))</f>
        <v>-346.058467681111</v>
      </c>
      <c r="L136" s="81" t="n">
        <f aca="false">$E136+$J136</f>
        <v>-346.058467681111</v>
      </c>
    </row>
    <row r="137" customFormat="false" ht="12.75" hidden="false" customHeight="true" outlineLevel="0" collapsed="false">
      <c r="A137" s="79" t="n">
        <v>133</v>
      </c>
      <c r="B137" s="86" t="n">
        <f aca="false">EOMONTH(Input!$C$7,A137)</f>
        <v>46965</v>
      </c>
      <c r="C137" s="86"/>
      <c r="D137" s="81" t="n">
        <f aca="false">IF(($D136+$G136+$H136)&lt;=0,($D136+$G136+$H136),0)</f>
        <v>0</v>
      </c>
      <c r="E137" s="81" t="n">
        <f aca="false">IF($D137&lt;0,Input!$G$17,0)</f>
        <v>0</v>
      </c>
      <c r="F137" s="81" t="n">
        <f aca="false">($D137*(Input!$G$11/100))/12</f>
        <v>0</v>
      </c>
      <c r="G137" s="81" t="n">
        <f aca="false">(-1)*$E137+$F137</f>
        <v>0</v>
      </c>
      <c r="H137" s="81" t="n">
        <f aca="false">IF($D137&lt;0,((-1)*Input!$G$15),0)</f>
        <v>0</v>
      </c>
      <c r="I137" s="81" t="n">
        <f aca="false">($I136+$G137+$H137)*(1+Input!$G$8/(100*12))</f>
        <v>139542.081379683</v>
      </c>
      <c r="J137" s="81" t="n">
        <f aca="false">Input!$G$18*((1+Input!$G$14/100)^DATEDIF(Input!$C$7,$B137,"Y"))</f>
        <v>-346.058467681111</v>
      </c>
      <c r="L137" s="81" t="n">
        <f aca="false">$E137+$J137</f>
        <v>-346.058467681111</v>
      </c>
    </row>
    <row r="138" customFormat="false" ht="12.75" hidden="false" customHeight="true" outlineLevel="0" collapsed="false">
      <c r="A138" s="79" t="n">
        <v>134</v>
      </c>
      <c r="B138" s="86" t="n">
        <f aca="false">EOMONTH(Input!$C$7,A138)</f>
        <v>46996</v>
      </c>
      <c r="C138" s="86"/>
      <c r="D138" s="81" t="n">
        <f aca="false">IF(($D137+$G137+$H137)&lt;=0,($D137+$G137+$H137),0)</f>
        <v>0</v>
      </c>
      <c r="E138" s="81" t="n">
        <f aca="false">IF($D138&lt;0,Input!$G$17,0)</f>
        <v>0</v>
      </c>
      <c r="F138" s="81" t="n">
        <f aca="false">($D138*(Input!$G$11/100))/12</f>
        <v>0</v>
      </c>
      <c r="G138" s="81" t="n">
        <f aca="false">(-1)*$E138+$F138</f>
        <v>0</v>
      </c>
      <c r="H138" s="81" t="n">
        <f aca="false">IF($D138&lt;0,((-1)*Input!$G$15),0)</f>
        <v>0</v>
      </c>
      <c r="I138" s="81" t="n">
        <f aca="false">($I137+$G138+$H138)*(1+Input!$G$8/(100*12))</f>
        <v>139658.366447499</v>
      </c>
      <c r="J138" s="81" t="n">
        <f aca="false">Input!$G$18*((1+Input!$G$14/100)^DATEDIF(Input!$C$7,$B138,"Y"))</f>
        <v>-346.058467681111</v>
      </c>
      <c r="L138" s="81" t="n">
        <f aca="false">$E138+$J138</f>
        <v>-346.058467681111</v>
      </c>
    </row>
    <row r="139" customFormat="false" ht="12.75" hidden="false" customHeight="true" outlineLevel="0" collapsed="false">
      <c r="A139" s="79" t="n">
        <v>135</v>
      </c>
      <c r="B139" s="86" t="n">
        <f aca="false">EOMONTH(Input!$C$7,A139)</f>
        <v>47026</v>
      </c>
      <c r="C139" s="86"/>
      <c r="D139" s="81" t="n">
        <f aca="false">IF(($D138+$G138+$H138)&lt;=0,($D138+$G138+$H138),0)</f>
        <v>0</v>
      </c>
      <c r="E139" s="81" t="n">
        <f aca="false">IF($D139&lt;0,Input!$G$17,0)</f>
        <v>0</v>
      </c>
      <c r="F139" s="81" t="n">
        <f aca="false">($D139*(Input!$G$11/100))/12</f>
        <v>0</v>
      </c>
      <c r="G139" s="81" t="n">
        <f aca="false">(-1)*$E139+$F139</f>
        <v>0</v>
      </c>
      <c r="H139" s="81" t="n">
        <f aca="false">IF($D139&lt;0,((-1)*Input!$G$15),0)</f>
        <v>0</v>
      </c>
      <c r="I139" s="81" t="n">
        <f aca="false">($I138+$G139+$H139)*(1+Input!$G$8/(100*12))</f>
        <v>139774.748419539</v>
      </c>
      <c r="J139" s="81" t="n">
        <f aca="false">Input!$G$18*((1+Input!$G$14/100)^DATEDIF(Input!$C$7,$B139,"Y"))</f>
        <v>-346.058467681111</v>
      </c>
      <c r="L139" s="81" t="n">
        <f aca="false">$E139+$J139</f>
        <v>-346.058467681111</v>
      </c>
    </row>
    <row r="140" customFormat="false" ht="12.75" hidden="false" customHeight="true" outlineLevel="0" collapsed="false">
      <c r="A140" s="79" t="n">
        <v>136</v>
      </c>
      <c r="B140" s="86" t="n">
        <f aca="false">EOMONTH(Input!$C$7,A140)</f>
        <v>47057</v>
      </c>
      <c r="C140" s="86"/>
      <c r="D140" s="81" t="n">
        <f aca="false">IF(($D139+$G139+$H139)&lt;=0,($D139+$G139+$H139),0)</f>
        <v>0</v>
      </c>
      <c r="E140" s="81" t="n">
        <f aca="false">IF($D140&lt;0,Input!$G$17,0)</f>
        <v>0</v>
      </c>
      <c r="F140" s="81" t="n">
        <f aca="false">($D140*(Input!$G$11/100))/12</f>
        <v>0</v>
      </c>
      <c r="G140" s="81" t="n">
        <f aca="false">(-1)*$E140+$F140</f>
        <v>0</v>
      </c>
      <c r="H140" s="81" t="n">
        <f aca="false">IF($D140&lt;0,((-1)*Input!$G$15),0)</f>
        <v>0</v>
      </c>
      <c r="I140" s="81" t="n">
        <f aca="false">($I139+$G140+$H140)*(1+Input!$G$8/(100*12))</f>
        <v>139891.227376555</v>
      </c>
      <c r="J140" s="81" t="n">
        <f aca="false">Input!$G$18*((1+Input!$G$14/100)^DATEDIF(Input!$C$7,$B140,"Y"))</f>
        <v>-346.058467681111</v>
      </c>
      <c r="L140" s="81" t="n">
        <f aca="false">$E140+$J140</f>
        <v>-346.058467681111</v>
      </c>
    </row>
    <row r="141" customFormat="false" ht="12.75" hidden="false" customHeight="true" outlineLevel="0" collapsed="false">
      <c r="A141" s="79" t="n">
        <v>137</v>
      </c>
      <c r="B141" s="86" t="n">
        <f aca="false">EOMONTH(Input!$C$7,A141)</f>
        <v>47087</v>
      </c>
      <c r="C141" s="86"/>
      <c r="D141" s="81" t="n">
        <f aca="false">IF(($D140+$G140+$H140)&lt;=0,($D140+$G140+$H140),0)</f>
        <v>0</v>
      </c>
      <c r="E141" s="81" t="n">
        <f aca="false">IF($D141&lt;0,Input!$G$17,0)</f>
        <v>0</v>
      </c>
      <c r="F141" s="81" t="n">
        <f aca="false">($D141*(Input!$G$11/100))/12</f>
        <v>0</v>
      </c>
      <c r="G141" s="81" t="n">
        <f aca="false">(-1)*$E141+$F141</f>
        <v>0</v>
      </c>
      <c r="H141" s="81" t="n">
        <f aca="false">IF($D141&lt;0,((-1)*Input!$G$15),0)</f>
        <v>0</v>
      </c>
      <c r="I141" s="81" t="n">
        <f aca="false">($I140+$G141+$H141)*(1+Input!$G$8/(100*12))</f>
        <v>140007.803399369</v>
      </c>
      <c r="J141" s="81" t="n">
        <f aca="false">Input!$G$18*((1+Input!$G$14/100)^DATEDIF(Input!$C$7,$B141,"Y"))</f>
        <v>-346.058467681111</v>
      </c>
      <c r="L141" s="81" t="n">
        <f aca="false">$E141+$J141</f>
        <v>-346.058467681111</v>
      </c>
    </row>
    <row r="142" customFormat="false" ht="12.75" hidden="false" customHeight="true" outlineLevel="0" collapsed="false">
      <c r="A142" s="79" t="n">
        <v>138</v>
      </c>
      <c r="B142" s="86" t="n">
        <f aca="false">EOMONTH(Input!$C$7,A142)</f>
        <v>47118</v>
      </c>
      <c r="C142" s="86"/>
      <c r="D142" s="81" t="n">
        <f aca="false">IF(($D141+$G141+$H141)&lt;=0,($D141+$G141+$H141),0)</f>
        <v>0</v>
      </c>
      <c r="E142" s="81" t="n">
        <f aca="false">IF($D142&lt;0,Input!$G$17,0)</f>
        <v>0</v>
      </c>
      <c r="F142" s="81" t="n">
        <f aca="false">($D142*(Input!$G$11/100))/12</f>
        <v>0</v>
      </c>
      <c r="G142" s="81" t="n">
        <f aca="false">(-1)*$E142+$F142</f>
        <v>0</v>
      </c>
      <c r="H142" s="81" t="n">
        <f aca="false">IF($D142&lt;0,((-1)*Input!$G$15),0)</f>
        <v>0</v>
      </c>
      <c r="I142" s="81" t="n">
        <f aca="false">($I141+$G142+$H142)*(1+Input!$G$8/(100*12))</f>
        <v>140124.476568868</v>
      </c>
      <c r="J142" s="81" t="n">
        <f aca="false">Input!$G$18*((1+Input!$G$14/100)^DATEDIF(Input!$C$7,$B142,"Y"))</f>
        <v>-346.058467681111</v>
      </c>
      <c r="L142" s="81" t="n">
        <f aca="false">$E142+$J142</f>
        <v>-346.058467681111</v>
      </c>
    </row>
    <row r="143" customFormat="false" ht="12.75" hidden="false" customHeight="true" outlineLevel="0" collapsed="false">
      <c r="A143" s="79" t="n">
        <v>139</v>
      </c>
      <c r="B143" s="86" t="n">
        <f aca="false">EOMONTH(Input!$C$7,A143)</f>
        <v>47149</v>
      </c>
      <c r="C143" s="86"/>
      <c r="D143" s="81" t="n">
        <f aca="false">IF(($D142+$G142+$H142)&lt;=0,($D142+$G142+$H142),0)</f>
        <v>0</v>
      </c>
      <c r="E143" s="81" t="n">
        <f aca="false">IF($D143&lt;0,Input!$G$17,0)</f>
        <v>0</v>
      </c>
      <c r="F143" s="81" t="n">
        <f aca="false">($D143*(Input!$G$11/100))/12</f>
        <v>0</v>
      </c>
      <c r="G143" s="81" t="n">
        <f aca="false">(-1)*$E143+$F143</f>
        <v>0</v>
      </c>
      <c r="H143" s="81" t="n">
        <f aca="false">IF($D143&lt;0,((-1)*Input!$G$15),0)</f>
        <v>0</v>
      </c>
      <c r="I143" s="81" t="n">
        <f aca="false">($I142+$G143+$H143)*(1+Input!$G$8/(100*12))</f>
        <v>140241.246966009</v>
      </c>
      <c r="J143" s="81" t="n">
        <f aca="false">Input!$G$18*((1+Input!$G$14/100)^DATEDIF(Input!$C$7,$B143,"Y"))</f>
        <v>-346.058467681111</v>
      </c>
      <c r="L143" s="81" t="n">
        <f aca="false">$E143+$J143</f>
        <v>-346.058467681111</v>
      </c>
    </row>
    <row r="144" customFormat="false" ht="12.75" hidden="false" customHeight="true" outlineLevel="0" collapsed="false">
      <c r="A144" s="79" t="n">
        <v>140</v>
      </c>
      <c r="B144" s="86" t="n">
        <f aca="false">EOMONTH(Input!$C$7,A144)</f>
        <v>47177</v>
      </c>
      <c r="C144" s="86"/>
      <c r="D144" s="81" t="n">
        <f aca="false">IF(($D143+$G143+$H143)&lt;=0,($D143+$G143+$H143),0)</f>
        <v>0</v>
      </c>
      <c r="E144" s="81" t="n">
        <f aca="false">IF($D144&lt;0,Input!$G$17,0)</f>
        <v>0</v>
      </c>
      <c r="F144" s="81" t="n">
        <f aca="false">($D144*(Input!$G$11/100))/12</f>
        <v>0</v>
      </c>
      <c r="G144" s="81" t="n">
        <f aca="false">(-1)*$E144+$F144</f>
        <v>0</v>
      </c>
      <c r="H144" s="81" t="n">
        <f aca="false">IF($D144&lt;0,((-1)*Input!$G$15),0)</f>
        <v>0</v>
      </c>
      <c r="I144" s="81" t="n">
        <f aca="false">($I143+$G144+$H144)*(1+Input!$G$8/(100*12))</f>
        <v>140358.114671814</v>
      </c>
      <c r="J144" s="81" t="n">
        <f aca="false">Input!$G$18*((1+Input!$G$14/100)^DATEDIF(Input!$C$7,$B144,"Y"))</f>
        <v>-346.058467681111</v>
      </c>
      <c r="L144" s="81" t="n">
        <f aca="false">$E144+$J144</f>
        <v>-346.058467681111</v>
      </c>
    </row>
    <row r="145" customFormat="false" ht="12.75" hidden="false" customHeight="true" outlineLevel="0" collapsed="false">
      <c r="A145" s="79" t="n">
        <v>141</v>
      </c>
      <c r="B145" s="86" t="n">
        <f aca="false">EOMONTH(Input!$C$7,A145)</f>
        <v>47208</v>
      </c>
      <c r="C145" s="86"/>
      <c r="D145" s="81" t="n">
        <f aca="false">IF(($D144+$G144+$H144)&lt;=0,($D144+$G144+$H144),0)</f>
        <v>0</v>
      </c>
      <c r="E145" s="81" t="n">
        <f aca="false">IF($D145&lt;0,Input!$G$17,0)</f>
        <v>0</v>
      </c>
      <c r="F145" s="81" t="n">
        <f aca="false">($D145*(Input!$G$11/100))/12</f>
        <v>0</v>
      </c>
      <c r="G145" s="81" t="n">
        <f aca="false">(-1)*$E145+$F145</f>
        <v>0</v>
      </c>
      <c r="H145" s="81" t="n">
        <f aca="false">IF($D145&lt;0,((-1)*Input!$G$15),0)</f>
        <v>0</v>
      </c>
      <c r="I145" s="81" t="n">
        <f aca="false">($I144+$G145+$H145)*(1+Input!$G$8/(100*12))</f>
        <v>140475.079767374</v>
      </c>
      <c r="J145" s="81" t="n">
        <f aca="false">Input!$G$18*((1+Input!$G$14/100)^DATEDIF(Input!$C$7,$B145,"Y"))</f>
        <v>-346.058467681111</v>
      </c>
      <c r="L145" s="81" t="n">
        <f aca="false">$E145+$J145</f>
        <v>-346.058467681111</v>
      </c>
    </row>
    <row r="146" customFormat="false" ht="12.75" hidden="false" customHeight="true" outlineLevel="0" collapsed="false">
      <c r="A146" s="79" t="n">
        <v>142</v>
      </c>
      <c r="B146" s="86" t="n">
        <f aca="false">EOMONTH(Input!$C$7,A146)</f>
        <v>47238</v>
      </c>
      <c r="C146" s="86"/>
      <c r="D146" s="81" t="n">
        <f aca="false">IF(($D145+$G145+$H145)&lt;=0,($D145+$G145+$H145),0)</f>
        <v>0</v>
      </c>
      <c r="E146" s="81" t="n">
        <f aca="false">IF($D146&lt;0,Input!$G$17,0)</f>
        <v>0</v>
      </c>
      <c r="F146" s="81" t="n">
        <f aca="false">($D146*(Input!$G$11/100))/12</f>
        <v>0</v>
      </c>
      <c r="G146" s="81" t="n">
        <f aca="false">(-1)*$E146+$F146</f>
        <v>0</v>
      </c>
      <c r="H146" s="81" t="n">
        <f aca="false">IF($D146&lt;0,((-1)*Input!$G$15),0)</f>
        <v>0</v>
      </c>
      <c r="I146" s="81" t="n">
        <f aca="false">($I145+$G146+$H146)*(1+Input!$G$8/(100*12))</f>
        <v>140592.142333847</v>
      </c>
      <c r="J146" s="81" t="n">
        <f aca="false">Input!$G$18*((1+Input!$G$14/100)^DATEDIF(Input!$C$7,$B146,"Y"))</f>
        <v>-346.058467681111</v>
      </c>
      <c r="L146" s="81" t="n">
        <f aca="false">$E146+$J146</f>
        <v>-346.058467681111</v>
      </c>
    </row>
    <row r="147" customFormat="false" ht="12.75" hidden="false" customHeight="true" outlineLevel="0" collapsed="false">
      <c r="A147" s="79" t="n">
        <v>143</v>
      </c>
      <c r="B147" s="86" t="n">
        <f aca="false">EOMONTH(Input!$C$7,A147)</f>
        <v>47269</v>
      </c>
      <c r="C147" s="86"/>
      <c r="D147" s="81" t="n">
        <f aca="false">IF(($D146+$G146+$H146)&lt;=0,($D146+$G146+$H146),0)</f>
        <v>0</v>
      </c>
      <c r="E147" s="81" t="n">
        <f aca="false">IF($D147&lt;0,Input!$G$17,0)</f>
        <v>0</v>
      </c>
      <c r="F147" s="81" t="n">
        <f aca="false">($D147*(Input!$G$11/100))/12</f>
        <v>0</v>
      </c>
      <c r="G147" s="81" t="n">
        <f aca="false">(-1)*$E147+$F147</f>
        <v>0</v>
      </c>
      <c r="H147" s="81" t="n">
        <f aca="false">IF($D147&lt;0,((-1)*Input!$G$15),0)</f>
        <v>0</v>
      </c>
      <c r="I147" s="81" t="n">
        <f aca="false">($I146+$G147+$H147)*(1+Input!$G$8/(100*12))</f>
        <v>140709.302452458</v>
      </c>
      <c r="J147" s="81" t="n">
        <f aca="false">Input!$G$18*((1+Input!$G$14/100)^DATEDIF(Input!$C$7,$B147,"Y"))</f>
        <v>-346.058467681111</v>
      </c>
      <c r="L147" s="81" t="n">
        <f aca="false">$E147+$J147</f>
        <v>-346.058467681111</v>
      </c>
    </row>
    <row r="148" customFormat="false" ht="12.75" hidden="false" customHeight="true" outlineLevel="0" collapsed="false">
      <c r="A148" s="79" t="n">
        <v>144</v>
      </c>
      <c r="B148" s="86" t="n">
        <f aca="false">EOMONTH(Input!$C$7,A148)</f>
        <v>47299</v>
      </c>
      <c r="C148" s="86"/>
      <c r="D148" s="81" t="n">
        <f aca="false">IF(($D147+$G147+$H147)&lt;=0,($D147+$G147+$H147),0)</f>
        <v>0</v>
      </c>
      <c r="E148" s="81" t="n">
        <f aca="false">IF($D148&lt;0,Input!$G$17,0)</f>
        <v>0</v>
      </c>
      <c r="F148" s="81" t="n">
        <f aca="false">($D148*(Input!$G$11/100))/12</f>
        <v>0</v>
      </c>
      <c r="G148" s="81" t="n">
        <f aca="false">(-1)*$E148+$F148</f>
        <v>0</v>
      </c>
      <c r="H148" s="81" t="n">
        <f aca="false">IF($D148&lt;0,((-1)*Input!$G$15),0)</f>
        <v>0</v>
      </c>
      <c r="I148" s="81" t="n">
        <f aca="false">($I147+$G148+$H148)*(1+Input!$G$8/(100*12))</f>
        <v>140826.560204502</v>
      </c>
      <c r="J148" s="81" t="n">
        <f aca="false">Input!$G$18*((1+Input!$G$14/100)^DATEDIF(Input!$C$7,$B148,"Y"))</f>
        <v>-356.440221711545</v>
      </c>
      <c r="L148" s="81" t="n">
        <f aca="false">$E148+$J148</f>
        <v>-356.440221711545</v>
      </c>
    </row>
    <row r="149" customFormat="false" ht="12.75" hidden="false" customHeight="true" outlineLevel="0" collapsed="false">
      <c r="A149" s="79" t="n">
        <v>145</v>
      </c>
      <c r="B149" s="86" t="n">
        <f aca="false">EOMONTH(Input!$C$7,A149)</f>
        <v>47330</v>
      </c>
      <c r="C149" s="86"/>
      <c r="D149" s="81" t="n">
        <f aca="false">IF(($D148+$G148+$H148)&lt;=0,($D148+$G148+$H148),0)</f>
        <v>0</v>
      </c>
      <c r="E149" s="81" t="n">
        <f aca="false">IF($D149&lt;0,Input!$G$17,0)</f>
        <v>0</v>
      </c>
      <c r="F149" s="81" t="n">
        <f aca="false">($D149*(Input!$G$11/100))/12</f>
        <v>0</v>
      </c>
      <c r="G149" s="81" t="n">
        <f aca="false">(-1)*$E149+$F149</f>
        <v>0</v>
      </c>
      <c r="H149" s="81" t="n">
        <f aca="false">IF($D149&lt;0,((-1)*Input!$G$15),0)</f>
        <v>0</v>
      </c>
      <c r="I149" s="81" t="n">
        <f aca="false">($I148+$G149+$H149)*(1+Input!$G$8/(100*12))</f>
        <v>140943.915671339</v>
      </c>
      <c r="J149" s="81" t="n">
        <f aca="false">Input!$G$18*((1+Input!$G$14/100)^DATEDIF(Input!$C$7,$B149,"Y"))</f>
        <v>-356.440221711545</v>
      </c>
      <c r="L149" s="81" t="n">
        <f aca="false">$E149+$J149</f>
        <v>-356.440221711545</v>
      </c>
    </row>
    <row r="150" customFormat="false" ht="12.75" hidden="false" customHeight="true" outlineLevel="0" collapsed="false">
      <c r="A150" s="79" t="n">
        <v>146</v>
      </c>
      <c r="B150" s="86" t="n">
        <f aca="false">EOMONTH(Input!$C$7,A150)</f>
        <v>47361</v>
      </c>
      <c r="C150" s="86"/>
      <c r="D150" s="81" t="n">
        <f aca="false">IF(($D149+$G149+$H149)&lt;=0,($D149+$G149+$H149),0)</f>
        <v>0</v>
      </c>
      <c r="E150" s="81" t="n">
        <f aca="false">IF($D150&lt;0,Input!$G$17,0)</f>
        <v>0</v>
      </c>
      <c r="F150" s="81" t="n">
        <f aca="false">($D150*(Input!$G$11/100))/12</f>
        <v>0</v>
      </c>
      <c r="G150" s="81" t="n">
        <f aca="false">(-1)*$E150+$F150</f>
        <v>0</v>
      </c>
      <c r="H150" s="81" t="n">
        <f aca="false">IF($D150&lt;0,((-1)*Input!$G$15),0)</f>
        <v>0</v>
      </c>
      <c r="I150" s="81" t="n">
        <f aca="false">($I149+$G150+$H150)*(1+Input!$G$8/(100*12))</f>
        <v>141061.368934398</v>
      </c>
      <c r="J150" s="81" t="n">
        <f aca="false">Input!$G$18*((1+Input!$G$14/100)^DATEDIF(Input!$C$7,$B150,"Y"))</f>
        <v>-356.440221711545</v>
      </c>
      <c r="L150" s="81" t="n">
        <f aca="false">$E150+$J150</f>
        <v>-356.440221711545</v>
      </c>
    </row>
    <row r="151" customFormat="false" ht="12.75" hidden="false" customHeight="true" outlineLevel="0" collapsed="false">
      <c r="A151" s="79" t="n">
        <v>147</v>
      </c>
      <c r="B151" s="86" t="n">
        <f aca="false">EOMONTH(Input!$C$7,A151)</f>
        <v>47391</v>
      </c>
      <c r="C151" s="86"/>
      <c r="D151" s="81" t="n">
        <f aca="false">IF(($D150+$G150+$H150)&lt;=0,($D150+$G150+$H150),0)</f>
        <v>0</v>
      </c>
      <c r="E151" s="81" t="n">
        <f aca="false">IF($D151&lt;0,Input!$G$17,0)</f>
        <v>0</v>
      </c>
      <c r="F151" s="81" t="n">
        <f aca="false">($D151*(Input!$G$11/100))/12</f>
        <v>0</v>
      </c>
      <c r="G151" s="81" t="n">
        <f aca="false">(-1)*$E151+$F151</f>
        <v>0</v>
      </c>
      <c r="H151" s="81" t="n">
        <f aca="false">IF($D151&lt;0,((-1)*Input!$G$15),0)</f>
        <v>0</v>
      </c>
      <c r="I151" s="81" t="n">
        <f aca="false">($I150+$G151+$H151)*(1+Input!$G$8/(100*12))</f>
        <v>141178.920075177</v>
      </c>
      <c r="J151" s="81" t="n">
        <f aca="false">Input!$G$18*((1+Input!$G$14/100)^DATEDIF(Input!$C$7,$B151,"Y"))</f>
        <v>-356.440221711545</v>
      </c>
      <c r="L151" s="81" t="n">
        <f aca="false">$E151+$J151</f>
        <v>-356.440221711545</v>
      </c>
    </row>
    <row r="152" customFormat="false" ht="12.75" hidden="false" customHeight="true" outlineLevel="0" collapsed="false">
      <c r="A152" s="79" t="n">
        <v>148</v>
      </c>
      <c r="B152" s="86" t="n">
        <f aca="false">EOMONTH(Input!$C$7,A152)</f>
        <v>47422</v>
      </c>
      <c r="C152" s="86"/>
      <c r="D152" s="81" t="n">
        <f aca="false">IF(($D151+$G151+$H151)&lt;=0,($D151+$G151+$H151),0)</f>
        <v>0</v>
      </c>
      <c r="E152" s="81" t="n">
        <f aca="false">IF($D152&lt;0,Input!$G$17,0)</f>
        <v>0</v>
      </c>
      <c r="F152" s="81" t="n">
        <f aca="false">($D152*(Input!$G$11/100))/12</f>
        <v>0</v>
      </c>
      <c r="G152" s="81" t="n">
        <f aca="false">(-1)*$E152+$F152</f>
        <v>0</v>
      </c>
      <c r="H152" s="81" t="n">
        <f aca="false">IF($D152&lt;0,((-1)*Input!$G$15),0)</f>
        <v>0</v>
      </c>
      <c r="I152" s="81" t="n">
        <f aca="false">($I151+$G152+$H152)*(1+Input!$G$8/(100*12))</f>
        <v>141296.56917524</v>
      </c>
      <c r="J152" s="81" t="n">
        <f aca="false">Input!$G$18*((1+Input!$G$14/100)^DATEDIF(Input!$C$7,$B152,"Y"))</f>
        <v>-356.440221711545</v>
      </c>
      <c r="L152" s="81" t="n">
        <f aca="false">$E152+$J152</f>
        <v>-356.440221711545</v>
      </c>
    </row>
    <row r="153" customFormat="false" ht="12.75" hidden="false" customHeight="true" outlineLevel="0" collapsed="false">
      <c r="A153" s="79" t="n">
        <v>149</v>
      </c>
      <c r="B153" s="86" t="n">
        <f aca="false">EOMONTH(Input!$C$7,A153)</f>
        <v>47452</v>
      </c>
      <c r="C153" s="86"/>
      <c r="D153" s="81" t="n">
        <f aca="false">IF(($D152+$G152+$H152)&lt;=0,($D152+$G152+$H152),0)</f>
        <v>0</v>
      </c>
      <c r="E153" s="81" t="n">
        <f aca="false">IF($D153&lt;0,Input!$G$17,0)</f>
        <v>0</v>
      </c>
      <c r="F153" s="81" t="n">
        <f aca="false">($D153*(Input!$G$11/100))/12</f>
        <v>0</v>
      </c>
      <c r="G153" s="81" t="n">
        <f aca="false">(-1)*$E153+$F153</f>
        <v>0</v>
      </c>
      <c r="H153" s="81" t="n">
        <f aca="false">IF($D153&lt;0,((-1)*Input!$G$15),0)</f>
        <v>0</v>
      </c>
      <c r="I153" s="81" t="n">
        <f aca="false">($I152+$G153+$H153)*(1+Input!$G$8/(100*12))</f>
        <v>141414.316316219</v>
      </c>
      <c r="J153" s="81" t="n">
        <f aca="false">Input!$G$18*((1+Input!$G$14/100)^DATEDIF(Input!$C$7,$B153,"Y"))</f>
        <v>-356.440221711545</v>
      </c>
      <c r="L153" s="81" t="n">
        <f aca="false">$E153+$J153</f>
        <v>-356.440221711545</v>
      </c>
    </row>
    <row r="154" customFormat="false" ht="12.75" hidden="false" customHeight="true" outlineLevel="0" collapsed="false">
      <c r="A154" s="79" t="n">
        <v>150</v>
      </c>
      <c r="B154" s="86" t="n">
        <f aca="false">EOMONTH(Input!$C$7,A154)</f>
        <v>47483</v>
      </c>
      <c r="C154" s="86"/>
      <c r="D154" s="81" t="n">
        <f aca="false">IF(($D153+$G153+$H153)&lt;=0,($D153+$G153+$H153),0)</f>
        <v>0</v>
      </c>
      <c r="E154" s="81" t="n">
        <f aca="false">IF($D154&lt;0,Input!$G$17,0)</f>
        <v>0</v>
      </c>
      <c r="F154" s="81" t="n">
        <f aca="false">($D154*(Input!$G$11/100))/12</f>
        <v>0</v>
      </c>
      <c r="G154" s="81" t="n">
        <f aca="false">(-1)*$E154+$F154</f>
        <v>0</v>
      </c>
      <c r="H154" s="81" t="n">
        <f aca="false">IF($D154&lt;0,((-1)*Input!$G$15),0)</f>
        <v>0</v>
      </c>
      <c r="I154" s="81" t="n">
        <f aca="false">($I153+$G154+$H154)*(1+Input!$G$8/(100*12))</f>
        <v>141532.161579816</v>
      </c>
      <c r="J154" s="81" t="n">
        <f aca="false">Input!$G$18*((1+Input!$G$14/100)^DATEDIF(Input!$C$7,$B154,"Y"))</f>
        <v>-356.440221711545</v>
      </c>
      <c r="L154" s="81" t="n">
        <f aca="false">$E154+$J154</f>
        <v>-356.440221711545</v>
      </c>
    </row>
    <row r="155" customFormat="false" ht="12.75" hidden="false" customHeight="true" outlineLevel="0" collapsed="false">
      <c r="A155" s="79" t="n">
        <v>151</v>
      </c>
      <c r="B155" s="86" t="n">
        <f aca="false">EOMONTH(Input!$C$7,A155)</f>
        <v>47514</v>
      </c>
      <c r="C155" s="86"/>
      <c r="D155" s="81" t="n">
        <f aca="false">IF(($D154+$G154+$H154)&lt;=0,($D154+$G154+$H154),0)</f>
        <v>0</v>
      </c>
      <c r="E155" s="81" t="n">
        <f aca="false">IF($D155&lt;0,Input!$G$17,0)</f>
        <v>0</v>
      </c>
      <c r="F155" s="81" t="n">
        <f aca="false">($D155*(Input!$G$11/100))/12</f>
        <v>0</v>
      </c>
      <c r="G155" s="81" t="n">
        <f aca="false">(-1)*$E155+$F155</f>
        <v>0</v>
      </c>
      <c r="H155" s="81" t="n">
        <f aca="false">IF($D155&lt;0,((-1)*Input!$G$15),0)</f>
        <v>0</v>
      </c>
      <c r="I155" s="81" t="n">
        <f aca="false">($I154+$G155+$H155)*(1+Input!$G$8/(100*12))</f>
        <v>141650.105047799</v>
      </c>
      <c r="J155" s="81" t="n">
        <f aca="false">Input!$G$18*((1+Input!$G$14/100)^DATEDIF(Input!$C$7,$B155,"Y"))</f>
        <v>-356.440221711545</v>
      </c>
      <c r="L155" s="81" t="n">
        <f aca="false">$E155+$J155</f>
        <v>-356.440221711545</v>
      </c>
    </row>
    <row r="156" customFormat="false" ht="12.75" hidden="false" customHeight="true" outlineLevel="0" collapsed="false">
      <c r="A156" s="79" t="n">
        <v>152</v>
      </c>
      <c r="B156" s="86" t="n">
        <f aca="false">EOMONTH(Input!$C$7,A156)</f>
        <v>47542</v>
      </c>
      <c r="C156" s="86"/>
      <c r="D156" s="81" t="n">
        <f aca="false">IF(($D155+$G155+$H155)&lt;=0,($D155+$G155+$H155),0)</f>
        <v>0</v>
      </c>
      <c r="E156" s="81" t="n">
        <f aca="false">IF($D156&lt;0,Input!$G$17,0)</f>
        <v>0</v>
      </c>
      <c r="F156" s="81" t="n">
        <f aca="false">($D156*(Input!$G$11/100))/12</f>
        <v>0</v>
      </c>
      <c r="G156" s="81" t="n">
        <f aca="false">(-1)*$E156+$F156</f>
        <v>0</v>
      </c>
      <c r="H156" s="81" t="n">
        <f aca="false">IF($D156&lt;0,((-1)*Input!$G$15),0)</f>
        <v>0</v>
      </c>
      <c r="I156" s="81" t="n">
        <f aca="false">($I155+$G156+$H156)*(1+Input!$G$8/(100*12))</f>
        <v>141768.146802005</v>
      </c>
      <c r="J156" s="81" t="n">
        <f aca="false">Input!$G$18*((1+Input!$G$14/100)^DATEDIF(Input!$C$7,$B156,"Y"))</f>
        <v>-356.440221711545</v>
      </c>
      <c r="L156" s="81" t="n">
        <f aca="false">$E156+$J156</f>
        <v>-356.440221711545</v>
      </c>
    </row>
    <row r="157" customFormat="false" ht="12.75" hidden="false" customHeight="true" outlineLevel="0" collapsed="false">
      <c r="A157" s="79" t="n">
        <v>153</v>
      </c>
      <c r="B157" s="86" t="n">
        <f aca="false">EOMONTH(Input!$C$7,A157)</f>
        <v>47573</v>
      </c>
      <c r="C157" s="86"/>
      <c r="D157" s="81" t="n">
        <f aca="false">IF(($D156+$G156+$H156)&lt;=0,($D156+$G156+$H156),0)</f>
        <v>0</v>
      </c>
      <c r="E157" s="81" t="n">
        <f aca="false">IF($D157&lt;0,Input!$G$17,0)</f>
        <v>0</v>
      </c>
      <c r="F157" s="81" t="n">
        <f aca="false">($D157*(Input!$G$11/100))/12</f>
        <v>0</v>
      </c>
      <c r="G157" s="81" t="n">
        <f aca="false">(-1)*$E157+$F157</f>
        <v>0</v>
      </c>
      <c r="H157" s="81" t="n">
        <f aca="false">IF($D157&lt;0,((-1)*Input!$G$15),0)</f>
        <v>0</v>
      </c>
      <c r="I157" s="81" t="n">
        <f aca="false">($I156+$G157+$H157)*(1+Input!$G$8/(100*12))</f>
        <v>141886.28692434</v>
      </c>
      <c r="J157" s="81" t="n">
        <f aca="false">Input!$G$18*((1+Input!$G$14/100)^DATEDIF(Input!$C$7,$B157,"Y"))</f>
        <v>-356.440221711545</v>
      </c>
      <c r="L157" s="81" t="n">
        <f aca="false">$E157+$J157</f>
        <v>-356.440221711545</v>
      </c>
    </row>
    <row r="158" customFormat="false" ht="12.75" hidden="false" customHeight="true" outlineLevel="0" collapsed="false">
      <c r="A158" s="79" t="n">
        <v>154</v>
      </c>
      <c r="B158" s="86" t="n">
        <f aca="false">EOMONTH(Input!$C$7,A158)</f>
        <v>47603</v>
      </c>
      <c r="C158" s="86"/>
      <c r="D158" s="81" t="n">
        <f aca="false">IF(($D157+$G157+$H157)&lt;=0,($D157+$G157+$H157),0)</f>
        <v>0</v>
      </c>
      <c r="E158" s="81" t="n">
        <f aca="false">IF($D158&lt;0,Input!$G$17,0)</f>
        <v>0</v>
      </c>
      <c r="F158" s="81" t="n">
        <f aca="false">($D158*(Input!$G$11/100))/12</f>
        <v>0</v>
      </c>
      <c r="G158" s="81" t="n">
        <f aca="false">(-1)*$E158+$F158</f>
        <v>0</v>
      </c>
      <c r="H158" s="81" t="n">
        <f aca="false">IF($D158&lt;0,((-1)*Input!$G$15),0)</f>
        <v>0</v>
      </c>
      <c r="I158" s="81" t="n">
        <f aca="false">($I157+$G158+$H158)*(1+Input!$G$8/(100*12))</f>
        <v>142004.525496777</v>
      </c>
      <c r="J158" s="81" t="n">
        <f aca="false">Input!$G$18*((1+Input!$G$14/100)^DATEDIF(Input!$C$7,$B158,"Y"))</f>
        <v>-356.440221711545</v>
      </c>
      <c r="L158" s="81" t="n">
        <f aca="false">$E158+$J158</f>
        <v>-356.440221711545</v>
      </c>
    </row>
    <row r="159" customFormat="false" ht="12.75" hidden="false" customHeight="true" outlineLevel="0" collapsed="false">
      <c r="A159" s="79" t="n">
        <v>155</v>
      </c>
      <c r="B159" s="86" t="n">
        <f aca="false">EOMONTH(Input!$C$7,A159)</f>
        <v>47634</v>
      </c>
      <c r="C159" s="86"/>
      <c r="D159" s="81" t="n">
        <f aca="false">IF(($D158+$G158+$H158)&lt;=0,($D158+$G158+$H158),0)</f>
        <v>0</v>
      </c>
      <c r="E159" s="81" t="n">
        <f aca="false">IF($D159&lt;0,Input!$G$17,0)</f>
        <v>0</v>
      </c>
      <c r="F159" s="81" t="n">
        <f aca="false">($D159*(Input!$G$11/100))/12</f>
        <v>0</v>
      </c>
      <c r="G159" s="81" t="n">
        <f aca="false">(-1)*$E159+$F159</f>
        <v>0</v>
      </c>
      <c r="H159" s="81" t="n">
        <f aca="false">IF($D159&lt;0,((-1)*Input!$G$15),0)</f>
        <v>0</v>
      </c>
      <c r="I159" s="81" t="n">
        <f aca="false">($I158+$G159+$H159)*(1+Input!$G$8/(100*12))</f>
        <v>142122.862601358</v>
      </c>
      <c r="J159" s="81" t="n">
        <f aca="false">Input!$G$18*((1+Input!$G$14/100)^DATEDIF(Input!$C$7,$B159,"Y"))</f>
        <v>-356.440221711545</v>
      </c>
      <c r="L159" s="81" t="n">
        <f aca="false">$E159+$J159</f>
        <v>-356.440221711545</v>
      </c>
    </row>
    <row r="160" customFormat="false" ht="12.75" hidden="false" customHeight="true" outlineLevel="0" collapsed="false">
      <c r="A160" s="79" t="n">
        <v>156</v>
      </c>
      <c r="B160" s="86" t="n">
        <f aca="false">EOMONTH(Input!$C$7,A160)</f>
        <v>47664</v>
      </c>
      <c r="C160" s="86"/>
      <c r="D160" s="81" t="n">
        <f aca="false">IF(($D159+$G159+$H159)&lt;=0,($D159+$G159+$H159),0)</f>
        <v>0</v>
      </c>
      <c r="E160" s="81" t="n">
        <f aca="false">IF($D160&lt;0,Input!$G$17,0)</f>
        <v>0</v>
      </c>
      <c r="F160" s="81" t="n">
        <f aca="false">($D160*(Input!$G$11/100))/12</f>
        <v>0</v>
      </c>
      <c r="G160" s="81" t="n">
        <f aca="false">(-1)*$E160+$F160</f>
        <v>0</v>
      </c>
      <c r="H160" s="81" t="n">
        <f aca="false">IF($D160&lt;0,((-1)*Input!$G$15),0)</f>
        <v>0</v>
      </c>
      <c r="I160" s="81" t="n">
        <f aca="false">($I159+$G160+$H160)*(1+Input!$G$8/(100*12))</f>
        <v>142241.298320192</v>
      </c>
      <c r="J160" s="81" t="n">
        <f aca="false">Input!$G$18*((1+Input!$G$14/100)^DATEDIF(Input!$C$7,$B160,"Y"))</f>
        <v>-367.133428362891</v>
      </c>
      <c r="L160" s="81" t="n">
        <f aca="false">$E160+$J160</f>
        <v>-367.133428362891</v>
      </c>
    </row>
    <row r="161" customFormat="false" ht="12.75" hidden="false" customHeight="true" outlineLevel="0" collapsed="false">
      <c r="A161" s="79" t="n">
        <v>157</v>
      </c>
      <c r="B161" s="86" t="n">
        <f aca="false">EOMONTH(Input!$C$7,A161)</f>
        <v>47695</v>
      </c>
      <c r="C161" s="86"/>
      <c r="D161" s="81" t="n">
        <f aca="false">IF(($D160+$G160+$H160)&lt;=0,($D160+$G160+$H160),0)</f>
        <v>0</v>
      </c>
      <c r="E161" s="81" t="n">
        <f aca="false">IF($D161&lt;0,Input!$G$17,0)</f>
        <v>0</v>
      </c>
      <c r="F161" s="81" t="n">
        <f aca="false">($D161*(Input!$G$11/100))/12</f>
        <v>0</v>
      </c>
      <c r="G161" s="81" t="n">
        <f aca="false">(-1)*$E161+$F161</f>
        <v>0</v>
      </c>
      <c r="H161" s="81" t="n">
        <f aca="false">IF($D161&lt;0,((-1)*Input!$G$15),0)</f>
        <v>0</v>
      </c>
      <c r="I161" s="81" t="n">
        <f aca="false">($I160+$G161+$H161)*(1+Input!$G$8/(100*12))</f>
        <v>142359.832735459</v>
      </c>
      <c r="J161" s="81" t="n">
        <f aca="false">Input!$G$18*((1+Input!$G$14/100)^DATEDIF(Input!$C$7,$B161,"Y"))</f>
        <v>-367.133428362891</v>
      </c>
      <c r="L161" s="81" t="n">
        <f aca="false">$E161+$J161</f>
        <v>-367.133428362891</v>
      </c>
    </row>
    <row r="162" customFormat="false" ht="12.75" hidden="false" customHeight="true" outlineLevel="0" collapsed="false">
      <c r="A162" s="79" t="n">
        <v>158</v>
      </c>
      <c r="B162" s="86" t="n">
        <f aca="false">EOMONTH(Input!$C$7,A162)</f>
        <v>47726</v>
      </c>
      <c r="C162" s="86"/>
      <c r="D162" s="81" t="n">
        <f aca="false">IF(($D161+$G161+$H161)&lt;=0,($D161+$G161+$H161),0)</f>
        <v>0</v>
      </c>
      <c r="E162" s="81" t="n">
        <f aca="false">IF($D162&lt;0,Input!$G$17,0)</f>
        <v>0</v>
      </c>
      <c r="F162" s="81" t="n">
        <f aca="false">($D162*(Input!$G$11/100))/12</f>
        <v>0</v>
      </c>
      <c r="G162" s="81" t="n">
        <f aca="false">(-1)*$E162+$F162</f>
        <v>0</v>
      </c>
      <c r="H162" s="81" t="n">
        <f aca="false">IF($D162&lt;0,((-1)*Input!$G$15),0)</f>
        <v>0</v>
      </c>
      <c r="I162" s="81" t="n">
        <f aca="false">($I161+$G162+$H162)*(1+Input!$G$8/(100*12))</f>
        <v>142478.465929405</v>
      </c>
      <c r="J162" s="81" t="n">
        <f aca="false">Input!$G$18*((1+Input!$G$14/100)^DATEDIF(Input!$C$7,$B162,"Y"))</f>
        <v>-367.133428362891</v>
      </c>
      <c r="L162" s="81" t="n">
        <f aca="false">$E162+$J162</f>
        <v>-367.133428362891</v>
      </c>
    </row>
    <row r="163" customFormat="false" ht="12.75" hidden="false" customHeight="true" outlineLevel="0" collapsed="false">
      <c r="A163" s="79" t="n">
        <v>159</v>
      </c>
      <c r="B163" s="86" t="n">
        <f aca="false">EOMONTH(Input!$C$7,A163)</f>
        <v>47756</v>
      </c>
      <c r="C163" s="86"/>
      <c r="D163" s="81" t="n">
        <f aca="false">IF(($D162+$G162+$H162)&lt;=0,($D162+$G162+$H162),0)</f>
        <v>0</v>
      </c>
      <c r="E163" s="81" t="n">
        <f aca="false">IF($D163&lt;0,Input!$G$17,0)</f>
        <v>0</v>
      </c>
      <c r="F163" s="81" t="n">
        <f aca="false">($D163*(Input!$G$11/100))/12</f>
        <v>0</v>
      </c>
      <c r="G163" s="81" t="n">
        <f aca="false">(-1)*$E163+$F163</f>
        <v>0</v>
      </c>
      <c r="H163" s="81" t="n">
        <f aca="false">IF($D163&lt;0,((-1)*Input!$G$15),0)</f>
        <v>0</v>
      </c>
      <c r="I163" s="81" t="n">
        <f aca="false">($I162+$G163+$H163)*(1+Input!$G$8/(100*12))</f>
        <v>142597.197984347</v>
      </c>
      <c r="J163" s="81" t="n">
        <f aca="false">Input!$G$18*((1+Input!$G$14/100)^DATEDIF(Input!$C$7,$B163,"Y"))</f>
        <v>-367.133428362891</v>
      </c>
      <c r="L163" s="81" t="n">
        <f aca="false">$E163+$J163</f>
        <v>-367.133428362891</v>
      </c>
    </row>
    <row r="164" customFormat="false" ht="12.75" hidden="false" customHeight="true" outlineLevel="0" collapsed="false">
      <c r="A164" s="79" t="n">
        <v>160</v>
      </c>
      <c r="B164" s="86" t="n">
        <f aca="false">EOMONTH(Input!$C$7,A164)</f>
        <v>47787</v>
      </c>
      <c r="C164" s="86"/>
      <c r="D164" s="81" t="n">
        <f aca="false">IF(($D163+$G163+$H163)&lt;=0,($D163+$G163+$H163),0)</f>
        <v>0</v>
      </c>
      <c r="E164" s="81" t="n">
        <f aca="false">IF($D164&lt;0,Input!$G$17,0)</f>
        <v>0</v>
      </c>
      <c r="F164" s="81" t="n">
        <f aca="false">($D164*(Input!$G$11/100))/12</f>
        <v>0</v>
      </c>
      <c r="G164" s="81" t="n">
        <f aca="false">(-1)*$E164+$F164</f>
        <v>0</v>
      </c>
      <c r="H164" s="81" t="n">
        <f aca="false">IF($D164&lt;0,((-1)*Input!$G$15),0)</f>
        <v>0</v>
      </c>
      <c r="I164" s="81" t="n">
        <f aca="false">($I163+$G164+$H164)*(1+Input!$G$8/(100*12))</f>
        <v>142716.028982667</v>
      </c>
      <c r="J164" s="81" t="n">
        <f aca="false">Input!$G$18*((1+Input!$G$14/100)^DATEDIF(Input!$C$7,$B164,"Y"))</f>
        <v>-367.133428362891</v>
      </c>
      <c r="L164" s="81" t="n">
        <f aca="false">$E164+$J164</f>
        <v>-367.133428362891</v>
      </c>
    </row>
    <row r="165" customFormat="false" ht="12.75" hidden="false" customHeight="true" outlineLevel="0" collapsed="false">
      <c r="A165" s="79" t="n">
        <v>161</v>
      </c>
      <c r="B165" s="86" t="n">
        <f aca="false">EOMONTH(Input!$C$7,A165)</f>
        <v>47817</v>
      </c>
      <c r="C165" s="86"/>
      <c r="D165" s="81" t="n">
        <f aca="false">IF(($D164+$G164+$H164)&lt;=0,($D164+$G164+$H164),0)</f>
        <v>0</v>
      </c>
      <c r="E165" s="81" t="n">
        <f aca="false">IF($D165&lt;0,Input!$G$17,0)</f>
        <v>0</v>
      </c>
      <c r="F165" s="81" t="n">
        <f aca="false">($D165*(Input!$G$11/100))/12</f>
        <v>0</v>
      </c>
      <c r="G165" s="81" t="n">
        <f aca="false">(-1)*$E165+$F165</f>
        <v>0</v>
      </c>
      <c r="H165" s="81" t="n">
        <f aca="false">IF($D165&lt;0,((-1)*Input!$G$15),0)</f>
        <v>0</v>
      </c>
      <c r="I165" s="81" t="n">
        <f aca="false">($I164+$G165+$H165)*(1+Input!$G$8/(100*12))</f>
        <v>142834.959006819</v>
      </c>
      <c r="J165" s="81" t="n">
        <f aca="false">Input!$G$18*((1+Input!$G$14/100)^DATEDIF(Input!$C$7,$B165,"Y"))</f>
        <v>-367.133428362891</v>
      </c>
      <c r="L165" s="81" t="n">
        <f aca="false">$E165+$J165</f>
        <v>-367.133428362891</v>
      </c>
    </row>
    <row r="166" customFormat="false" ht="12.75" hidden="false" customHeight="true" outlineLevel="0" collapsed="false">
      <c r="A166" s="79" t="n">
        <v>162</v>
      </c>
      <c r="B166" s="86" t="n">
        <f aca="false">EOMONTH(Input!$C$7,A166)</f>
        <v>47848</v>
      </c>
      <c r="C166" s="86"/>
      <c r="D166" s="81" t="n">
        <f aca="false">IF(($D165+$G165+$H165)&lt;=0,($D165+$G165+$H165),0)</f>
        <v>0</v>
      </c>
      <c r="E166" s="81" t="n">
        <f aca="false">IF($D166&lt;0,Input!$G$17,0)</f>
        <v>0</v>
      </c>
      <c r="F166" s="81" t="n">
        <f aca="false">($D166*(Input!$G$11/100))/12</f>
        <v>0</v>
      </c>
      <c r="G166" s="81" t="n">
        <f aca="false">(-1)*$E166+$F166</f>
        <v>0</v>
      </c>
      <c r="H166" s="81" t="n">
        <f aca="false">IF($D166&lt;0,((-1)*Input!$G$15),0)</f>
        <v>0</v>
      </c>
      <c r="I166" s="81" t="n">
        <f aca="false">($I165+$G166+$H166)*(1+Input!$G$8/(100*12))</f>
        <v>142953.988139325</v>
      </c>
      <c r="J166" s="81" t="n">
        <f aca="false">Input!$G$18*((1+Input!$G$14/100)^DATEDIF(Input!$C$7,$B166,"Y"))</f>
        <v>-367.133428362891</v>
      </c>
      <c r="L166" s="81" t="n">
        <f aca="false">$E166+$J166</f>
        <v>-367.133428362891</v>
      </c>
    </row>
    <row r="167" customFormat="false" ht="12.75" hidden="false" customHeight="true" outlineLevel="0" collapsed="false">
      <c r="A167" s="79" t="n">
        <v>163</v>
      </c>
      <c r="B167" s="86" t="n">
        <f aca="false">EOMONTH(Input!$C$7,A167)</f>
        <v>47879</v>
      </c>
      <c r="C167" s="86"/>
      <c r="D167" s="81" t="n">
        <f aca="false">IF(($D166+$G166+$H166)&lt;=0,($D166+$G166+$H166),0)</f>
        <v>0</v>
      </c>
      <c r="E167" s="81" t="n">
        <f aca="false">IF($D167&lt;0,Input!$G$17,0)</f>
        <v>0</v>
      </c>
      <c r="F167" s="81" t="n">
        <f aca="false">($D167*(Input!$G$11/100))/12</f>
        <v>0</v>
      </c>
      <c r="G167" s="81" t="n">
        <f aca="false">(-1)*$E167+$F167</f>
        <v>0</v>
      </c>
      <c r="H167" s="81" t="n">
        <f aca="false">IF($D167&lt;0,((-1)*Input!$G$15),0)</f>
        <v>0</v>
      </c>
      <c r="I167" s="81" t="n">
        <f aca="false">($I166+$G167+$H167)*(1+Input!$G$8/(100*12))</f>
        <v>143073.116462774</v>
      </c>
      <c r="J167" s="81" t="n">
        <f aca="false">Input!$G$18*((1+Input!$G$14/100)^DATEDIF(Input!$C$7,$B167,"Y"))</f>
        <v>-367.133428362891</v>
      </c>
      <c r="L167" s="81" t="n">
        <f aca="false">$E167+$J167</f>
        <v>-367.133428362891</v>
      </c>
    </row>
    <row r="168" customFormat="false" ht="12.75" hidden="false" customHeight="true" outlineLevel="0" collapsed="false">
      <c r="A168" s="79" t="n">
        <v>164</v>
      </c>
      <c r="B168" s="86" t="n">
        <f aca="false">EOMONTH(Input!$C$7,A168)</f>
        <v>47907</v>
      </c>
      <c r="C168" s="86"/>
      <c r="D168" s="81" t="n">
        <f aca="false">IF(($D167+$G167+$H167)&lt;=0,($D167+$G167+$H167),0)</f>
        <v>0</v>
      </c>
      <c r="E168" s="81" t="n">
        <f aca="false">IF($D168&lt;0,Input!$G$17,0)</f>
        <v>0</v>
      </c>
      <c r="F168" s="81" t="n">
        <f aca="false">($D168*(Input!$G$11/100))/12</f>
        <v>0</v>
      </c>
      <c r="G168" s="81" t="n">
        <f aca="false">(-1)*$E168+$F168</f>
        <v>0</v>
      </c>
      <c r="H168" s="81" t="n">
        <f aca="false">IF($D168&lt;0,((-1)*Input!$G$15),0)</f>
        <v>0</v>
      </c>
      <c r="I168" s="81" t="n">
        <f aca="false">($I167+$G168+$H168)*(1+Input!$G$8/(100*12))</f>
        <v>143192.344059826</v>
      </c>
      <c r="J168" s="81" t="n">
        <f aca="false">Input!$G$18*((1+Input!$G$14/100)^DATEDIF(Input!$C$7,$B168,"Y"))</f>
        <v>-367.133428362891</v>
      </c>
      <c r="L168" s="81" t="n">
        <f aca="false">$E168+$J168</f>
        <v>-367.133428362891</v>
      </c>
    </row>
    <row r="169" customFormat="false" ht="12.75" hidden="false" customHeight="true" outlineLevel="0" collapsed="false">
      <c r="A169" s="79" t="n">
        <v>165</v>
      </c>
      <c r="B169" s="86" t="n">
        <f aca="false">EOMONTH(Input!$C$7,A169)</f>
        <v>47938</v>
      </c>
      <c r="C169" s="86"/>
      <c r="D169" s="81" t="n">
        <f aca="false">IF(($D168+$G168+$H168)&lt;=0,($D168+$G168+$H168),0)</f>
        <v>0</v>
      </c>
      <c r="E169" s="81" t="n">
        <f aca="false">IF($D169&lt;0,Input!$G$17,0)</f>
        <v>0</v>
      </c>
      <c r="F169" s="81" t="n">
        <f aca="false">($D169*(Input!$G$11/100))/12</f>
        <v>0</v>
      </c>
      <c r="G169" s="81" t="n">
        <f aca="false">(-1)*$E169+$F169</f>
        <v>0</v>
      </c>
      <c r="H169" s="81" t="n">
        <f aca="false">IF($D169&lt;0,((-1)*Input!$G$15),0)</f>
        <v>0</v>
      </c>
      <c r="I169" s="81" t="n">
        <f aca="false">($I168+$G169+$H169)*(1+Input!$G$8/(100*12))</f>
        <v>143311.67101321</v>
      </c>
      <c r="J169" s="81" t="n">
        <f aca="false">Input!$G$18*((1+Input!$G$14/100)^DATEDIF(Input!$C$7,$B169,"Y"))</f>
        <v>-367.133428362891</v>
      </c>
      <c r="L169" s="81" t="n">
        <f aca="false">$E169+$J169</f>
        <v>-367.133428362891</v>
      </c>
    </row>
    <row r="170" customFormat="false" ht="12.75" hidden="false" customHeight="true" outlineLevel="0" collapsed="false">
      <c r="A170" s="79" t="n">
        <v>166</v>
      </c>
      <c r="B170" s="86" t="n">
        <f aca="false">EOMONTH(Input!$C$7,A170)</f>
        <v>47968</v>
      </c>
      <c r="C170" s="86"/>
      <c r="D170" s="81" t="n">
        <f aca="false">IF(($D169+$G169+$H169)&lt;=0,($D169+$G169+$H169),0)</f>
        <v>0</v>
      </c>
      <c r="E170" s="81" t="n">
        <f aca="false">IF($D170&lt;0,Input!$G$17,0)</f>
        <v>0</v>
      </c>
      <c r="F170" s="81" t="n">
        <f aca="false">($D170*(Input!$G$11/100))/12</f>
        <v>0</v>
      </c>
      <c r="G170" s="81" t="n">
        <f aca="false">(-1)*$E170+$F170</f>
        <v>0</v>
      </c>
      <c r="H170" s="81" t="n">
        <f aca="false">IF($D170&lt;0,((-1)*Input!$G$15),0)</f>
        <v>0</v>
      </c>
      <c r="I170" s="81" t="n">
        <f aca="false">($I169+$G170+$H170)*(1+Input!$G$8/(100*12))</f>
        <v>143431.097405721</v>
      </c>
      <c r="J170" s="81" t="n">
        <f aca="false">Input!$G$18*((1+Input!$G$14/100)^DATEDIF(Input!$C$7,$B170,"Y"))</f>
        <v>-367.133428362891</v>
      </c>
      <c r="L170" s="81" t="n">
        <f aca="false">$E170+$J170</f>
        <v>-367.133428362891</v>
      </c>
    </row>
    <row r="171" customFormat="false" ht="12.75" hidden="false" customHeight="true" outlineLevel="0" collapsed="false">
      <c r="A171" s="79" t="n">
        <v>167</v>
      </c>
      <c r="B171" s="86" t="n">
        <f aca="false">EOMONTH(Input!$C$7,A171)</f>
        <v>47999</v>
      </c>
      <c r="C171" s="86"/>
      <c r="D171" s="81" t="n">
        <f aca="false">IF(($D170+$G170+$H170)&lt;=0,($D170+$G170+$H170),0)</f>
        <v>0</v>
      </c>
      <c r="E171" s="81" t="n">
        <f aca="false">IF($D171&lt;0,Input!$G$17,0)</f>
        <v>0</v>
      </c>
      <c r="F171" s="81" t="n">
        <f aca="false">($D171*(Input!$G$11/100))/12</f>
        <v>0</v>
      </c>
      <c r="G171" s="81" t="n">
        <f aca="false">(-1)*$E171+$F171</f>
        <v>0</v>
      </c>
      <c r="H171" s="81" t="n">
        <f aca="false">IF($D171&lt;0,((-1)*Input!$G$15),0)</f>
        <v>0</v>
      </c>
      <c r="I171" s="81" t="n">
        <f aca="false">($I170+$G171+$H171)*(1+Input!$G$8/(100*12))</f>
        <v>143550.623320225</v>
      </c>
      <c r="J171" s="81" t="n">
        <f aca="false">Input!$G$18*((1+Input!$G$14/100)^DATEDIF(Input!$C$7,$B171,"Y"))</f>
        <v>-367.133428362891</v>
      </c>
      <c r="L171" s="81" t="n">
        <f aca="false">$E171+$J171</f>
        <v>-367.133428362891</v>
      </c>
    </row>
    <row r="172" customFormat="false" ht="12.75" hidden="false" customHeight="true" outlineLevel="0" collapsed="false">
      <c r="A172" s="79" t="n">
        <v>168</v>
      </c>
      <c r="B172" s="86" t="n">
        <f aca="false">EOMONTH(Input!$C$7,A172)</f>
        <v>48029</v>
      </c>
      <c r="C172" s="86"/>
      <c r="D172" s="81" t="n">
        <f aca="false">IF(($D171+$G171+$H171)&lt;=0,($D171+$G171+$H171),0)</f>
        <v>0</v>
      </c>
      <c r="E172" s="81" t="n">
        <f aca="false">IF($D172&lt;0,Input!$G$17,0)</f>
        <v>0</v>
      </c>
      <c r="F172" s="81" t="n">
        <f aca="false">($D172*(Input!$G$11/100))/12</f>
        <v>0</v>
      </c>
      <c r="G172" s="81" t="n">
        <f aca="false">(-1)*$E172+$F172</f>
        <v>0</v>
      </c>
      <c r="H172" s="81" t="n">
        <f aca="false">IF($D172&lt;0,((-1)*Input!$G$15),0)</f>
        <v>0</v>
      </c>
      <c r="I172" s="81" t="n">
        <f aca="false">($I171+$G172+$H172)*(1+Input!$G$8/(100*12))</f>
        <v>143670.248839659</v>
      </c>
      <c r="J172" s="81" t="n">
        <f aca="false">Input!$G$18*((1+Input!$G$14/100)^DATEDIF(Input!$C$7,$B172,"Y"))</f>
        <v>-378.147431213778</v>
      </c>
      <c r="L172" s="81" t="n">
        <f aca="false">$E172+$J172</f>
        <v>-378.147431213778</v>
      </c>
    </row>
    <row r="173" customFormat="false" ht="12.75" hidden="false" customHeight="true" outlineLevel="0" collapsed="false">
      <c r="A173" s="79" t="n">
        <v>169</v>
      </c>
      <c r="B173" s="86" t="n">
        <f aca="false">EOMONTH(Input!$C$7,A173)</f>
        <v>48060</v>
      </c>
      <c r="C173" s="86"/>
      <c r="D173" s="81" t="n">
        <f aca="false">IF(($D172+$G172+$H172)&lt;=0,($D172+$G172+$H172),0)</f>
        <v>0</v>
      </c>
      <c r="E173" s="81" t="n">
        <f aca="false">IF($D173&lt;0,Input!$G$17,0)</f>
        <v>0</v>
      </c>
      <c r="F173" s="81" t="n">
        <f aca="false">($D173*(Input!$G$11/100))/12</f>
        <v>0</v>
      </c>
      <c r="G173" s="81" t="n">
        <f aca="false">(-1)*$E173+$F173</f>
        <v>0</v>
      </c>
      <c r="H173" s="81" t="n">
        <f aca="false">IF($D173&lt;0,((-1)*Input!$G$15),0)</f>
        <v>0</v>
      </c>
      <c r="I173" s="81" t="n">
        <f aca="false">($I172+$G173+$H173)*(1+Input!$G$8/(100*12))</f>
        <v>143789.974047025</v>
      </c>
      <c r="J173" s="81" t="n">
        <f aca="false">Input!$G$18*((1+Input!$G$14/100)^DATEDIF(Input!$C$7,$B173,"Y"))</f>
        <v>-378.147431213778</v>
      </c>
      <c r="L173" s="81" t="n">
        <f aca="false">$E173+$J173</f>
        <v>-378.147431213778</v>
      </c>
    </row>
    <row r="174" customFormat="false" ht="12.75" hidden="false" customHeight="true" outlineLevel="0" collapsed="false">
      <c r="A174" s="79" t="n">
        <v>170</v>
      </c>
      <c r="B174" s="86" t="n">
        <f aca="false">EOMONTH(Input!$C$7,A174)</f>
        <v>48091</v>
      </c>
      <c r="C174" s="86"/>
      <c r="D174" s="81" t="n">
        <f aca="false">IF(($D173+$G173+$H173)&lt;=0,($D173+$G173+$H173),0)</f>
        <v>0</v>
      </c>
      <c r="E174" s="81" t="n">
        <f aca="false">IF($D174&lt;0,Input!$G$17,0)</f>
        <v>0</v>
      </c>
      <c r="F174" s="81" t="n">
        <f aca="false">($D174*(Input!$G$11/100))/12</f>
        <v>0</v>
      </c>
      <c r="G174" s="81" t="n">
        <f aca="false">(-1)*$E174+$F174</f>
        <v>0</v>
      </c>
      <c r="H174" s="81" t="n">
        <f aca="false">IF($D174&lt;0,((-1)*Input!$G$15),0)</f>
        <v>0</v>
      </c>
      <c r="I174" s="81" t="n">
        <f aca="false">($I173+$G174+$H174)*(1+Input!$G$8/(100*12))</f>
        <v>143909.799025398</v>
      </c>
      <c r="J174" s="81" t="n">
        <f aca="false">Input!$G$18*((1+Input!$G$14/100)^DATEDIF(Input!$C$7,$B174,"Y"))</f>
        <v>-378.147431213778</v>
      </c>
      <c r="L174" s="81" t="n">
        <f aca="false">$E174+$J174</f>
        <v>-378.147431213778</v>
      </c>
    </row>
    <row r="175" customFormat="false" ht="12.75" hidden="false" customHeight="true" outlineLevel="0" collapsed="false">
      <c r="A175" s="79" t="n">
        <v>171</v>
      </c>
      <c r="B175" s="86" t="n">
        <f aca="false">EOMONTH(Input!$C$7,A175)</f>
        <v>48121</v>
      </c>
      <c r="C175" s="86"/>
      <c r="D175" s="81" t="n">
        <f aca="false">IF(($D174+$G174+$H174)&lt;=0,($D174+$G174+$H174),0)</f>
        <v>0</v>
      </c>
      <c r="E175" s="81" t="n">
        <f aca="false">IF($D175&lt;0,Input!$G$17,0)</f>
        <v>0</v>
      </c>
      <c r="F175" s="81" t="n">
        <f aca="false">($D175*(Input!$G$11/100))/12</f>
        <v>0</v>
      </c>
      <c r="G175" s="81" t="n">
        <f aca="false">(-1)*$E175+$F175</f>
        <v>0</v>
      </c>
      <c r="H175" s="81" t="n">
        <f aca="false">IF($D175&lt;0,((-1)*Input!$G$15),0)</f>
        <v>0</v>
      </c>
      <c r="I175" s="81" t="n">
        <f aca="false">($I174+$G175+$H175)*(1+Input!$G$8/(100*12))</f>
        <v>144029.723857919</v>
      </c>
      <c r="J175" s="81" t="n">
        <f aca="false">Input!$G$18*((1+Input!$G$14/100)^DATEDIF(Input!$C$7,$B175,"Y"))</f>
        <v>-378.147431213778</v>
      </c>
      <c r="L175" s="81" t="n">
        <f aca="false">$E175+$J175</f>
        <v>-378.147431213778</v>
      </c>
    </row>
    <row r="176" customFormat="false" ht="12.75" hidden="false" customHeight="true" outlineLevel="0" collapsed="false">
      <c r="A176" s="79" t="n">
        <v>172</v>
      </c>
      <c r="B176" s="86" t="n">
        <f aca="false">EOMONTH(Input!$C$7,A176)</f>
        <v>48152</v>
      </c>
      <c r="C176" s="86"/>
      <c r="D176" s="81" t="n">
        <f aca="false">IF(($D175+$G175+$H175)&lt;=0,($D175+$G175+$H175),0)</f>
        <v>0</v>
      </c>
      <c r="E176" s="81" t="n">
        <f aca="false">IF($D176&lt;0,Input!$G$17,0)</f>
        <v>0</v>
      </c>
      <c r="F176" s="81" t="n">
        <f aca="false">($D176*(Input!$G$11/100))/12</f>
        <v>0</v>
      </c>
      <c r="G176" s="81" t="n">
        <f aca="false">(-1)*$E176+$F176</f>
        <v>0</v>
      </c>
      <c r="H176" s="81" t="n">
        <f aca="false">IF($D176&lt;0,((-1)*Input!$G$15),0)</f>
        <v>0</v>
      </c>
      <c r="I176" s="81" t="n">
        <f aca="false">($I175+$G176+$H176)*(1+Input!$G$8/(100*12))</f>
        <v>144149.748627801</v>
      </c>
      <c r="J176" s="81" t="n">
        <f aca="false">Input!$G$18*((1+Input!$G$14/100)^DATEDIF(Input!$C$7,$B176,"Y"))</f>
        <v>-378.147431213778</v>
      </c>
      <c r="L176" s="81" t="n">
        <f aca="false">$E176+$J176</f>
        <v>-378.147431213778</v>
      </c>
    </row>
    <row r="177" customFormat="false" ht="12.75" hidden="false" customHeight="true" outlineLevel="0" collapsed="false">
      <c r="A177" s="79" t="n">
        <v>173</v>
      </c>
      <c r="B177" s="86" t="n">
        <f aca="false">EOMONTH(Input!$C$7,A177)</f>
        <v>48182</v>
      </c>
      <c r="C177" s="86"/>
      <c r="D177" s="81" t="n">
        <f aca="false">IF(($D176+$G176+$H176)&lt;=0,($D176+$G176+$H176),0)</f>
        <v>0</v>
      </c>
      <c r="E177" s="81" t="n">
        <f aca="false">IF($D177&lt;0,Input!$G$17,0)</f>
        <v>0</v>
      </c>
      <c r="F177" s="81" t="n">
        <f aca="false">($D177*(Input!$G$11/100))/12</f>
        <v>0</v>
      </c>
      <c r="G177" s="81" t="n">
        <f aca="false">(-1)*$E177+$F177</f>
        <v>0</v>
      </c>
      <c r="H177" s="81" t="n">
        <f aca="false">IF($D177&lt;0,((-1)*Input!$G$15),0)</f>
        <v>0</v>
      </c>
      <c r="I177" s="81" t="n">
        <f aca="false">($I176+$G177+$H177)*(1+Input!$G$8/(100*12))</f>
        <v>144269.873418324</v>
      </c>
      <c r="J177" s="81" t="n">
        <f aca="false">Input!$G$18*((1+Input!$G$14/100)^DATEDIF(Input!$C$7,$B177,"Y"))</f>
        <v>-378.147431213778</v>
      </c>
      <c r="L177" s="81" t="n">
        <f aca="false">$E177+$J177</f>
        <v>-378.147431213778</v>
      </c>
    </row>
    <row r="178" customFormat="false" ht="12.75" hidden="false" customHeight="true" outlineLevel="0" collapsed="false">
      <c r="A178" s="79" t="n">
        <v>174</v>
      </c>
      <c r="B178" s="86" t="n">
        <f aca="false">EOMONTH(Input!$C$7,A178)</f>
        <v>48213</v>
      </c>
      <c r="C178" s="86"/>
      <c r="D178" s="81" t="n">
        <f aca="false">IF(($D177+$G177+$H177)&lt;=0,($D177+$G177+$H177),0)</f>
        <v>0</v>
      </c>
      <c r="E178" s="81" t="n">
        <f aca="false">IF($D178&lt;0,Input!$G$17,0)</f>
        <v>0</v>
      </c>
      <c r="F178" s="81" t="n">
        <f aca="false">($D178*(Input!$G$11/100))/12</f>
        <v>0</v>
      </c>
      <c r="G178" s="81" t="n">
        <f aca="false">(-1)*$E178+$F178</f>
        <v>0</v>
      </c>
      <c r="H178" s="81" t="n">
        <f aca="false">IF($D178&lt;0,((-1)*Input!$G$15),0)</f>
        <v>0</v>
      </c>
      <c r="I178" s="81" t="n">
        <f aca="false">($I177+$G178+$H178)*(1+Input!$G$8/(100*12))</f>
        <v>144390.098312839</v>
      </c>
      <c r="J178" s="81" t="n">
        <f aca="false">Input!$G$18*((1+Input!$G$14/100)^DATEDIF(Input!$C$7,$B178,"Y"))</f>
        <v>-378.147431213778</v>
      </c>
      <c r="L178" s="81" t="n">
        <f aca="false">$E178+$J178</f>
        <v>-378.147431213778</v>
      </c>
    </row>
    <row r="179" customFormat="false" ht="12.75" hidden="false" customHeight="true" outlineLevel="0" collapsed="false">
      <c r="A179" s="79" t="n">
        <v>175</v>
      </c>
      <c r="B179" s="86" t="n">
        <f aca="false">EOMONTH(Input!$C$7,A179)</f>
        <v>48244</v>
      </c>
      <c r="C179" s="86"/>
      <c r="D179" s="81" t="n">
        <f aca="false">IF(($D178+$G178+$H178)&lt;=0,($D178+$G178+$H178),0)</f>
        <v>0</v>
      </c>
      <c r="E179" s="81" t="n">
        <f aca="false">IF($D179&lt;0,Input!$G$17,0)</f>
        <v>0</v>
      </c>
      <c r="F179" s="81" t="n">
        <f aca="false">($D179*(Input!$G$11/100))/12</f>
        <v>0</v>
      </c>
      <c r="G179" s="81" t="n">
        <f aca="false">(-1)*$E179+$F179</f>
        <v>0</v>
      </c>
      <c r="H179" s="81" t="n">
        <f aca="false">IF($D179&lt;0,((-1)*Input!$G$15),0)</f>
        <v>0</v>
      </c>
      <c r="I179" s="81" t="n">
        <f aca="false">($I178+$G179+$H179)*(1+Input!$G$8/(100*12))</f>
        <v>144510.423394766</v>
      </c>
      <c r="J179" s="81" t="n">
        <f aca="false">Input!$G$18*((1+Input!$G$14/100)^DATEDIF(Input!$C$7,$B179,"Y"))</f>
        <v>-378.147431213778</v>
      </c>
      <c r="L179" s="81" t="n">
        <f aca="false">$E179+$J179</f>
        <v>-378.147431213778</v>
      </c>
    </row>
    <row r="180" customFormat="false" ht="12.75" hidden="false" customHeight="true" outlineLevel="0" collapsed="false">
      <c r="A180" s="79" t="n">
        <v>176</v>
      </c>
      <c r="B180" s="86" t="n">
        <f aca="false">EOMONTH(Input!$C$7,A180)</f>
        <v>48273</v>
      </c>
      <c r="C180" s="86"/>
      <c r="D180" s="81" t="n">
        <f aca="false">IF(($D179+$G179+$H179)&lt;=0,($D179+$G179+$H179),0)</f>
        <v>0</v>
      </c>
      <c r="E180" s="81" t="n">
        <f aca="false">IF($D180&lt;0,Input!$G$17,0)</f>
        <v>0</v>
      </c>
      <c r="F180" s="81" t="n">
        <f aca="false">($D180*(Input!$G$11/100))/12</f>
        <v>0</v>
      </c>
      <c r="G180" s="81" t="n">
        <f aca="false">(-1)*$E180+$F180</f>
        <v>0</v>
      </c>
      <c r="H180" s="81" t="n">
        <f aca="false">IF($D180&lt;0,((-1)*Input!$G$15),0)</f>
        <v>0</v>
      </c>
      <c r="I180" s="81" t="n">
        <f aca="false">($I179+$G180+$H180)*(1+Input!$G$8/(100*12))</f>
        <v>144630.848747595</v>
      </c>
      <c r="J180" s="81" t="n">
        <f aca="false">Input!$G$18*((1+Input!$G$14/100)^DATEDIF(Input!$C$7,$B180,"Y"))</f>
        <v>-378.147431213778</v>
      </c>
      <c r="L180" s="81" t="n">
        <f aca="false">$E180+$J180</f>
        <v>-378.147431213778</v>
      </c>
    </row>
    <row r="181" customFormat="false" ht="12.75" hidden="false" customHeight="true" outlineLevel="0" collapsed="false">
      <c r="A181" s="79" t="n">
        <v>177</v>
      </c>
      <c r="B181" s="86" t="n">
        <f aca="false">EOMONTH(Input!$C$7,A181)</f>
        <v>48304</v>
      </c>
      <c r="C181" s="86"/>
      <c r="D181" s="81" t="n">
        <f aca="false">IF(($D180+$G180+$H180)&lt;=0,($D180+$G180+$H180),0)</f>
        <v>0</v>
      </c>
      <c r="E181" s="81" t="n">
        <f aca="false">IF($D181&lt;0,Input!$G$17,0)</f>
        <v>0</v>
      </c>
      <c r="F181" s="81" t="n">
        <f aca="false">($D181*(Input!$G$11/100))/12</f>
        <v>0</v>
      </c>
      <c r="G181" s="81" t="n">
        <f aca="false">(-1)*$E181+$F181</f>
        <v>0</v>
      </c>
      <c r="H181" s="81" t="n">
        <f aca="false">IF($D181&lt;0,((-1)*Input!$G$15),0)</f>
        <v>0</v>
      </c>
      <c r="I181" s="81" t="n">
        <f aca="false">($I180+$G181+$H181)*(1+Input!$G$8/(100*12))</f>
        <v>144751.374454885</v>
      </c>
      <c r="J181" s="81" t="n">
        <f aca="false">Input!$G$18*((1+Input!$G$14/100)^DATEDIF(Input!$C$7,$B181,"Y"))</f>
        <v>-378.147431213778</v>
      </c>
      <c r="L181" s="81" t="n">
        <f aca="false">$E181+$J181</f>
        <v>-378.147431213778</v>
      </c>
    </row>
    <row r="182" customFormat="false" ht="12.75" hidden="false" customHeight="true" outlineLevel="0" collapsed="false">
      <c r="A182" s="79" t="n">
        <v>178</v>
      </c>
      <c r="B182" s="86" t="n">
        <f aca="false">EOMONTH(Input!$C$7,A182)</f>
        <v>48334</v>
      </c>
      <c r="C182" s="86"/>
      <c r="D182" s="81" t="n">
        <f aca="false">IF(($D181+$G181+$H181)&lt;=0,($D181+$G181+$H181),0)</f>
        <v>0</v>
      </c>
      <c r="E182" s="81" t="n">
        <f aca="false">IF($D182&lt;0,Input!$G$17,0)</f>
        <v>0</v>
      </c>
      <c r="F182" s="81" t="n">
        <f aca="false">($D182*(Input!$G$11/100))/12</f>
        <v>0</v>
      </c>
      <c r="G182" s="81" t="n">
        <f aca="false">(-1)*$E182+$F182</f>
        <v>0</v>
      </c>
      <c r="H182" s="81" t="n">
        <f aca="false">IF($D182&lt;0,((-1)*Input!$G$15),0)</f>
        <v>0</v>
      </c>
      <c r="I182" s="81" t="n">
        <f aca="false">($I181+$G182+$H182)*(1+Input!$G$8/(100*12))</f>
        <v>144872.000600264</v>
      </c>
      <c r="J182" s="81" t="n">
        <f aca="false">Input!$G$18*((1+Input!$G$14/100)^DATEDIF(Input!$C$7,$B182,"Y"))</f>
        <v>-378.147431213778</v>
      </c>
      <c r="L182" s="81" t="n">
        <f aca="false">$E182+$J182</f>
        <v>-378.147431213778</v>
      </c>
    </row>
    <row r="183" customFormat="false" ht="12.75" hidden="false" customHeight="true" outlineLevel="0" collapsed="false">
      <c r="A183" s="79" t="n">
        <v>179</v>
      </c>
      <c r="B183" s="86" t="n">
        <f aca="false">EOMONTH(Input!$C$7,A183)</f>
        <v>48365</v>
      </c>
      <c r="C183" s="86"/>
      <c r="D183" s="81" t="n">
        <f aca="false">IF(($D182+$G182+$H182)&lt;=0,($D182+$G182+$H182),0)</f>
        <v>0</v>
      </c>
      <c r="E183" s="81" t="n">
        <f aca="false">IF($D183&lt;0,Input!$G$17,0)</f>
        <v>0</v>
      </c>
      <c r="F183" s="81" t="n">
        <f aca="false">($D183*(Input!$G$11/100))/12</f>
        <v>0</v>
      </c>
      <c r="G183" s="81" t="n">
        <f aca="false">(-1)*$E183+$F183</f>
        <v>0</v>
      </c>
      <c r="H183" s="81" t="n">
        <f aca="false">IF($D183&lt;0,((-1)*Input!$G$15),0)</f>
        <v>0</v>
      </c>
      <c r="I183" s="81" t="n">
        <f aca="false">($I182+$G183+$H183)*(1+Input!$G$8/(100*12))</f>
        <v>144992.727267431</v>
      </c>
      <c r="J183" s="81" t="n">
        <f aca="false">Input!$G$18*((1+Input!$G$14/100)^DATEDIF(Input!$C$7,$B183,"Y"))</f>
        <v>-378.147431213778</v>
      </c>
      <c r="L183" s="81" t="n">
        <f aca="false">$E183+$J183</f>
        <v>-378.147431213778</v>
      </c>
    </row>
    <row r="184" customFormat="false" ht="12.75" hidden="false" customHeight="true" outlineLevel="0" collapsed="false">
      <c r="A184" s="79" t="n">
        <v>180</v>
      </c>
      <c r="B184" s="86" t="n">
        <f aca="false">EOMONTH(Input!$C$7,A184)</f>
        <v>48395</v>
      </c>
      <c r="C184" s="86"/>
      <c r="D184" s="81" t="n">
        <f aca="false">IF(($D183+$G183+$H183)&lt;=0,($D183+$G183+$H183),0)</f>
        <v>0</v>
      </c>
      <c r="E184" s="81" t="n">
        <f aca="false">IF($D184&lt;0,Input!$G$17,0)</f>
        <v>0</v>
      </c>
      <c r="F184" s="81" t="n">
        <f aca="false">($D184*(Input!$G$11/100))/12</f>
        <v>0</v>
      </c>
      <c r="G184" s="81" t="n">
        <f aca="false">(-1)*$E184+$F184</f>
        <v>0</v>
      </c>
      <c r="H184" s="81" t="n">
        <f aca="false">IF($D184&lt;0,((-1)*Input!$G$15),0)</f>
        <v>0</v>
      </c>
      <c r="I184" s="81" t="n">
        <f aca="false">($I183+$G184+$H184)*(1+Input!$G$8/(100*12))</f>
        <v>145113.554540154</v>
      </c>
      <c r="J184" s="81" t="n">
        <f aca="false">Input!$G$18*((1+Input!$G$14/100)^DATEDIF(Input!$C$7,$B184,"Y"))</f>
        <v>-389.491854150191</v>
      </c>
      <c r="L184" s="81" t="n">
        <f aca="false">$E184+$J184</f>
        <v>-389.491854150191</v>
      </c>
    </row>
    <row r="185" customFormat="false" ht="12.75" hidden="false" customHeight="true" outlineLevel="0" collapsed="false">
      <c r="A185" s="79" t="n">
        <v>181</v>
      </c>
      <c r="B185" s="86" t="n">
        <f aca="false">EOMONTH(Input!$C$7,A185)</f>
        <v>48426</v>
      </c>
      <c r="C185" s="86"/>
      <c r="D185" s="81" t="n">
        <f aca="false">IF(($D184+$G184+$H184)&lt;=0,($D184+$G184+$H184),0)</f>
        <v>0</v>
      </c>
      <c r="E185" s="81" t="n">
        <f aca="false">IF($D185&lt;0,Input!$G$17,0)</f>
        <v>0</v>
      </c>
      <c r="F185" s="81" t="n">
        <f aca="false">($D185*(Input!$G$11/100))/12</f>
        <v>0</v>
      </c>
      <c r="G185" s="81" t="n">
        <f aca="false">(-1)*$E185+$F185</f>
        <v>0</v>
      </c>
      <c r="H185" s="81" t="n">
        <f aca="false">IF($D185&lt;0,((-1)*Input!$G$15),0)</f>
        <v>0</v>
      </c>
      <c r="I185" s="81" t="n">
        <f aca="false">($I184+$G185+$H185)*(1+Input!$G$8/(100*12))</f>
        <v>145234.48250227</v>
      </c>
      <c r="J185" s="81" t="n">
        <f aca="false">Input!$G$18*((1+Input!$G$14/100)^DATEDIF(Input!$C$7,$B185,"Y"))</f>
        <v>-389.491854150191</v>
      </c>
      <c r="L185" s="81" t="n">
        <f aca="false">$E185+$J185</f>
        <v>-389.491854150191</v>
      </c>
    </row>
    <row r="186" customFormat="false" ht="12.75" hidden="false" customHeight="true" outlineLevel="0" collapsed="false">
      <c r="A186" s="79" t="n">
        <v>182</v>
      </c>
      <c r="B186" s="86" t="n">
        <f aca="false">EOMONTH(Input!$C$7,A186)</f>
        <v>48457</v>
      </c>
      <c r="C186" s="86"/>
      <c r="D186" s="81" t="n">
        <f aca="false">IF(($D185+$G185+$H185)&lt;=0,($D185+$G185+$H185),0)</f>
        <v>0</v>
      </c>
      <c r="E186" s="81" t="n">
        <f aca="false">IF($D186&lt;0,Input!$G$17,0)</f>
        <v>0</v>
      </c>
      <c r="F186" s="81" t="n">
        <f aca="false">($D186*(Input!$G$11/100))/12</f>
        <v>0</v>
      </c>
      <c r="G186" s="81" t="n">
        <f aca="false">(-1)*$E186+$F186</f>
        <v>0</v>
      </c>
      <c r="H186" s="81" t="n">
        <f aca="false">IF($D186&lt;0,((-1)*Input!$G$15),0)</f>
        <v>0</v>
      </c>
      <c r="I186" s="81" t="n">
        <f aca="false">($I185+$G186+$H186)*(1+Input!$G$8/(100*12))</f>
        <v>145355.511237689</v>
      </c>
      <c r="J186" s="81" t="n">
        <f aca="false">Input!$G$18*((1+Input!$G$14/100)^DATEDIF(Input!$C$7,$B186,"Y"))</f>
        <v>-389.491854150191</v>
      </c>
      <c r="L186" s="81" t="n">
        <f aca="false">$E186+$J186</f>
        <v>-389.491854150191</v>
      </c>
    </row>
    <row r="187" customFormat="false" ht="12.75" hidden="false" customHeight="true" outlineLevel="0" collapsed="false">
      <c r="A187" s="79" t="n">
        <v>183</v>
      </c>
      <c r="B187" s="86" t="n">
        <f aca="false">EOMONTH(Input!$C$7,A187)</f>
        <v>48487</v>
      </c>
      <c r="C187" s="86"/>
      <c r="D187" s="81" t="n">
        <f aca="false">IF(($D186+$G186+$H186)&lt;=0,($D186+$G186+$H186),0)</f>
        <v>0</v>
      </c>
      <c r="E187" s="81" t="n">
        <f aca="false">IF($D187&lt;0,Input!$G$17,0)</f>
        <v>0</v>
      </c>
      <c r="F187" s="81" t="n">
        <f aca="false">($D187*(Input!$G$11/100))/12</f>
        <v>0</v>
      </c>
      <c r="G187" s="81" t="n">
        <f aca="false">(-1)*$E187+$F187</f>
        <v>0</v>
      </c>
      <c r="H187" s="81" t="n">
        <f aca="false">IF($D187&lt;0,((-1)*Input!$G$15),0)</f>
        <v>0</v>
      </c>
      <c r="I187" s="81" t="n">
        <f aca="false">($I186+$G187+$H187)*(1+Input!$G$8/(100*12))</f>
        <v>145476.640830387</v>
      </c>
      <c r="J187" s="81" t="n">
        <f aca="false">Input!$G$18*((1+Input!$G$14/100)^DATEDIF(Input!$C$7,$B187,"Y"))</f>
        <v>-389.491854150191</v>
      </c>
      <c r="L187" s="81" t="n">
        <f aca="false">$E187+$J187</f>
        <v>-389.491854150191</v>
      </c>
    </row>
    <row r="188" customFormat="false" ht="12.75" hidden="false" customHeight="true" outlineLevel="0" collapsed="false">
      <c r="A188" s="79" t="n">
        <v>184</v>
      </c>
      <c r="B188" s="86" t="n">
        <f aca="false">EOMONTH(Input!$C$7,A188)</f>
        <v>48518</v>
      </c>
      <c r="C188" s="86"/>
      <c r="D188" s="81" t="n">
        <f aca="false">IF(($D187+$G187+$H187)&lt;=0,($D187+$G187+$H187),0)</f>
        <v>0</v>
      </c>
      <c r="E188" s="81" t="n">
        <f aca="false">IF($D188&lt;0,Input!$G$17,0)</f>
        <v>0</v>
      </c>
      <c r="F188" s="81" t="n">
        <f aca="false">($D188*(Input!$G$11/100))/12</f>
        <v>0</v>
      </c>
      <c r="G188" s="81" t="n">
        <f aca="false">(-1)*$E188+$F188</f>
        <v>0</v>
      </c>
      <c r="H188" s="81" t="n">
        <f aca="false">IF($D188&lt;0,((-1)*Input!$G$15),0)</f>
        <v>0</v>
      </c>
      <c r="I188" s="81" t="n">
        <f aca="false">($I187+$G188+$H188)*(1+Input!$G$8/(100*12))</f>
        <v>145597.871364412</v>
      </c>
      <c r="J188" s="81" t="n">
        <f aca="false">Input!$G$18*((1+Input!$G$14/100)^DATEDIF(Input!$C$7,$B188,"Y"))</f>
        <v>-389.491854150191</v>
      </c>
      <c r="L188" s="81" t="n">
        <f aca="false">$E188+$J188</f>
        <v>-389.491854150191</v>
      </c>
    </row>
    <row r="189" customFormat="false" ht="12.75" hidden="false" customHeight="true" outlineLevel="0" collapsed="false">
      <c r="A189" s="79" t="n">
        <v>185</v>
      </c>
      <c r="B189" s="86" t="n">
        <f aca="false">EOMONTH(Input!$C$7,A189)</f>
        <v>48548</v>
      </c>
      <c r="C189" s="86"/>
      <c r="D189" s="81" t="n">
        <f aca="false">IF(($D188+$G188+$H188)&lt;=0,($D188+$G188+$H188),0)</f>
        <v>0</v>
      </c>
      <c r="E189" s="81" t="n">
        <f aca="false">IF($D189&lt;0,Input!$G$17,0)</f>
        <v>0</v>
      </c>
      <c r="F189" s="81" t="n">
        <f aca="false">($D189*(Input!$G$11/100))/12</f>
        <v>0</v>
      </c>
      <c r="G189" s="81" t="n">
        <f aca="false">(-1)*$E189+$F189</f>
        <v>0</v>
      </c>
      <c r="H189" s="81" t="n">
        <f aca="false">IF($D189&lt;0,((-1)*Input!$G$15),0)</f>
        <v>0</v>
      </c>
      <c r="I189" s="81" t="n">
        <f aca="false">($I188+$G189+$H189)*(1+Input!$G$8/(100*12))</f>
        <v>145719.202923883</v>
      </c>
      <c r="J189" s="81" t="n">
        <f aca="false">Input!$G$18*((1+Input!$G$14/100)^DATEDIF(Input!$C$7,$B189,"Y"))</f>
        <v>-389.491854150191</v>
      </c>
      <c r="L189" s="81" t="n">
        <f aca="false">$E189+$J189</f>
        <v>-389.491854150191</v>
      </c>
    </row>
    <row r="190" customFormat="false" ht="12.75" hidden="false" customHeight="true" outlineLevel="0" collapsed="false">
      <c r="A190" s="79" t="n">
        <v>186</v>
      </c>
      <c r="B190" s="86" t="n">
        <f aca="false">EOMONTH(Input!$C$7,A190)</f>
        <v>48579</v>
      </c>
      <c r="C190" s="86"/>
      <c r="D190" s="81" t="n">
        <f aca="false">IF(($D189+$G189+$H189)&lt;=0,($D189+$G189+$H189),0)</f>
        <v>0</v>
      </c>
      <c r="E190" s="81" t="n">
        <f aca="false">IF($D190&lt;0,Input!$G$17,0)</f>
        <v>0</v>
      </c>
      <c r="F190" s="81" t="n">
        <f aca="false">($D190*(Input!$G$11/100))/12</f>
        <v>0</v>
      </c>
      <c r="G190" s="81" t="n">
        <f aca="false">(-1)*$E190+$F190</f>
        <v>0</v>
      </c>
      <c r="H190" s="81" t="n">
        <f aca="false">IF($D190&lt;0,((-1)*Input!$G$15),0)</f>
        <v>0</v>
      </c>
      <c r="I190" s="81" t="n">
        <f aca="false">($I189+$G190+$H190)*(1+Input!$G$8/(100*12))</f>
        <v>145840.635592986</v>
      </c>
      <c r="J190" s="81" t="n">
        <f aca="false">Input!$G$18*((1+Input!$G$14/100)^DATEDIF(Input!$C$7,$B190,"Y"))</f>
        <v>-389.491854150191</v>
      </c>
      <c r="L190" s="81" t="n">
        <f aca="false">$E190+$J190</f>
        <v>-389.491854150191</v>
      </c>
    </row>
    <row r="191" customFormat="false" ht="12.75" hidden="false" customHeight="true" outlineLevel="0" collapsed="false">
      <c r="A191" s="79" t="n">
        <v>187</v>
      </c>
      <c r="B191" s="86" t="n">
        <f aca="false">EOMONTH(Input!$C$7,A191)</f>
        <v>48610</v>
      </c>
      <c r="C191" s="86"/>
      <c r="D191" s="81" t="n">
        <f aca="false">IF(($D190+$G190+$H190)&lt;=0,($D190+$G190+$H190),0)</f>
        <v>0</v>
      </c>
      <c r="E191" s="81" t="n">
        <f aca="false">IF($D191&lt;0,Input!$G$17,0)</f>
        <v>0</v>
      </c>
      <c r="F191" s="81" t="n">
        <f aca="false">($D191*(Input!$G$11/100))/12</f>
        <v>0</v>
      </c>
      <c r="G191" s="81" t="n">
        <f aca="false">(-1)*$E191+$F191</f>
        <v>0</v>
      </c>
      <c r="H191" s="81" t="n">
        <f aca="false">IF($D191&lt;0,((-1)*Input!$G$15),0)</f>
        <v>0</v>
      </c>
      <c r="I191" s="81" t="n">
        <f aca="false">($I190+$G191+$H191)*(1+Input!$G$8/(100*12))</f>
        <v>145962.16945598</v>
      </c>
      <c r="J191" s="81" t="n">
        <f aca="false">Input!$G$18*((1+Input!$G$14/100)^DATEDIF(Input!$C$7,$B191,"Y"))</f>
        <v>-389.491854150191</v>
      </c>
      <c r="L191" s="81" t="n">
        <f aca="false">$E191+$J191</f>
        <v>-389.491854150191</v>
      </c>
    </row>
    <row r="192" customFormat="false" ht="12.75" hidden="false" customHeight="true" outlineLevel="0" collapsed="false">
      <c r="A192" s="79" t="n">
        <v>188</v>
      </c>
      <c r="B192" s="86" t="n">
        <f aca="false">EOMONTH(Input!$C$7,A192)</f>
        <v>48638</v>
      </c>
      <c r="C192" s="86"/>
      <c r="D192" s="81" t="n">
        <f aca="false">IF(($D191+$G191+$H191)&lt;=0,($D191+$G191+$H191),0)</f>
        <v>0</v>
      </c>
      <c r="E192" s="81" t="n">
        <f aca="false">IF($D192&lt;0,Input!$G$17,0)</f>
        <v>0</v>
      </c>
      <c r="F192" s="81" t="n">
        <f aca="false">($D192*(Input!$G$11/100))/12</f>
        <v>0</v>
      </c>
      <c r="G192" s="81" t="n">
        <f aca="false">(-1)*$E192+$F192</f>
        <v>0</v>
      </c>
      <c r="H192" s="81" t="n">
        <f aca="false">IF($D192&lt;0,((-1)*Input!$G$15),0)</f>
        <v>0</v>
      </c>
      <c r="I192" s="81" t="n">
        <f aca="false">($I191+$G192+$H192)*(1+Input!$G$8/(100*12))</f>
        <v>146083.804597193</v>
      </c>
      <c r="J192" s="81" t="n">
        <f aca="false">Input!$G$18*((1+Input!$G$14/100)^DATEDIF(Input!$C$7,$B192,"Y"))</f>
        <v>-389.491854150191</v>
      </c>
      <c r="L192" s="81" t="n">
        <f aca="false">$E192+$J192</f>
        <v>-389.491854150191</v>
      </c>
    </row>
    <row r="193" customFormat="false" ht="12.75" hidden="false" customHeight="true" outlineLevel="0" collapsed="false">
      <c r="A193" s="79" t="n">
        <v>189</v>
      </c>
      <c r="B193" s="86" t="n">
        <f aca="false">EOMONTH(Input!$C$7,A193)</f>
        <v>48669</v>
      </c>
      <c r="C193" s="86"/>
      <c r="D193" s="81" t="n">
        <f aca="false">IF(($D192+$G192+$H192)&lt;=0,($D192+$G192+$H192),0)</f>
        <v>0</v>
      </c>
      <c r="E193" s="81" t="n">
        <f aca="false">IF($D193&lt;0,Input!$G$17,0)</f>
        <v>0</v>
      </c>
      <c r="F193" s="81" t="n">
        <f aca="false">($D193*(Input!$G$11/100))/12</f>
        <v>0</v>
      </c>
      <c r="G193" s="81" t="n">
        <f aca="false">(-1)*$E193+$F193</f>
        <v>0</v>
      </c>
      <c r="H193" s="81" t="n">
        <f aca="false">IF($D193&lt;0,((-1)*Input!$G$15),0)</f>
        <v>0</v>
      </c>
      <c r="I193" s="81" t="n">
        <f aca="false">($I192+$G193+$H193)*(1+Input!$G$8/(100*12))</f>
        <v>146205.541101024</v>
      </c>
      <c r="J193" s="81" t="n">
        <f aca="false">Input!$G$18*((1+Input!$G$14/100)^DATEDIF(Input!$C$7,$B193,"Y"))</f>
        <v>-389.491854150191</v>
      </c>
      <c r="L193" s="81" t="n">
        <f aca="false">$E193+$J193</f>
        <v>-389.491854150191</v>
      </c>
    </row>
    <row r="194" customFormat="false" ht="12.75" hidden="false" customHeight="true" outlineLevel="0" collapsed="false">
      <c r="A194" s="79" t="n">
        <v>190</v>
      </c>
      <c r="B194" s="86" t="n">
        <f aca="false">EOMONTH(Input!$C$7,A194)</f>
        <v>48699</v>
      </c>
      <c r="C194" s="86"/>
      <c r="D194" s="81" t="n">
        <f aca="false">IF(($D193+$G193+$H193)&lt;=0,($D193+$G193+$H193),0)</f>
        <v>0</v>
      </c>
      <c r="E194" s="81" t="n">
        <f aca="false">IF($D194&lt;0,Input!$G$17,0)</f>
        <v>0</v>
      </c>
      <c r="F194" s="81" t="n">
        <f aca="false">($D194*(Input!$G$11/100))/12</f>
        <v>0</v>
      </c>
      <c r="G194" s="81" t="n">
        <f aca="false">(-1)*$E194+$F194</f>
        <v>0</v>
      </c>
      <c r="H194" s="81" t="n">
        <f aca="false">IF($D194&lt;0,((-1)*Input!$G$15),0)</f>
        <v>0</v>
      </c>
      <c r="I194" s="81" t="n">
        <f aca="false">($I193+$G194+$H194)*(1+Input!$G$8/(100*12))</f>
        <v>146327.379051942</v>
      </c>
      <c r="J194" s="81" t="n">
        <f aca="false">Input!$G$18*((1+Input!$G$14/100)^DATEDIF(Input!$C$7,$B194,"Y"))</f>
        <v>-389.491854150191</v>
      </c>
      <c r="L194" s="81" t="n">
        <f aca="false">$E194+$J194</f>
        <v>-389.491854150191</v>
      </c>
    </row>
    <row r="195" customFormat="false" ht="12.75" hidden="false" customHeight="true" outlineLevel="0" collapsed="false">
      <c r="A195" s="79" t="n">
        <v>191</v>
      </c>
      <c r="B195" s="86" t="n">
        <f aca="false">EOMONTH(Input!$C$7,A195)</f>
        <v>48730</v>
      </c>
      <c r="C195" s="86"/>
      <c r="D195" s="81" t="n">
        <f aca="false">IF(($D194+$G194+$H194)&lt;=0,($D194+$G194+$H194),0)</f>
        <v>0</v>
      </c>
      <c r="E195" s="81" t="n">
        <f aca="false">IF($D195&lt;0,Input!$G$17,0)</f>
        <v>0</v>
      </c>
      <c r="F195" s="81" t="n">
        <f aca="false">($D195*(Input!$G$11/100))/12</f>
        <v>0</v>
      </c>
      <c r="G195" s="81" t="n">
        <f aca="false">(-1)*$E195+$F195</f>
        <v>0</v>
      </c>
      <c r="H195" s="81" t="n">
        <f aca="false">IF($D195&lt;0,((-1)*Input!$G$15),0)</f>
        <v>0</v>
      </c>
      <c r="I195" s="81" t="n">
        <f aca="false">($I194+$G195+$H195)*(1+Input!$G$8/(100*12))</f>
        <v>146449.318534485</v>
      </c>
      <c r="J195" s="81" t="n">
        <f aca="false">Input!$G$18*((1+Input!$G$14/100)^DATEDIF(Input!$C$7,$B195,"Y"))</f>
        <v>-389.491854150191</v>
      </c>
      <c r="L195" s="81" t="n">
        <f aca="false">$E195+$J195</f>
        <v>-389.491854150191</v>
      </c>
    </row>
    <row r="196" customFormat="false" ht="12.75" hidden="false" customHeight="true" outlineLevel="0" collapsed="false">
      <c r="A196" s="79" t="n">
        <v>192</v>
      </c>
      <c r="B196" s="86" t="n">
        <f aca="false">EOMONTH(Input!$C$7,A196)</f>
        <v>48760</v>
      </c>
      <c r="C196" s="86"/>
      <c r="D196" s="81" t="n">
        <f aca="false">IF(($D195+$G195+$H195)&lt;=0,($D195+$G195+$H195),0)</f>
        <v>0</v>
      </c>
      <c r="E196" s="81" t="n">
        <f aca="false">IF($D196&lt;0,Input!$G$17,0)</f>
        <v>0</v>
      </c>
      <c r="F196" s="81" t="n">
        <f aca="false">($D196*(Input!$G$11/100))/12</f>
        <v>0</v>
      </c>
      <c r="G196" s="81" t="n">
        <f aca="false">(-1)*$E196+$F196</f>
        <v>0</v>
      </c>
      <c r="H196" s="81" t="n">
        <f aca="false">IF($D196&lt;0,((-1)*Input!$G$15),0)</f>
        <v>0</v>
      </c>
      <c r="I196" s="81" t="n">
        <f aca="false">($I195+$G196+$H196)*(1+Input!$G$8/(100*12))</f>
        <v>146571.359633264</v>
      </c>
      <c r="J196" s="81" t="n">
        <f aca="false">Input!$G$18*((1+Input!$G$14/100)^DATEDIF(Input!$C$7,$B196,"Y"))</f>
        <v>-401.176609774697</v>
      </c>
      <c r="L196" s="81" t="n">
        <f aca="false">$E196+$J196</f>
        <v>-401.176609774697</v>
      </c>
    </row>
    <row r="197" customFormat="false" ht="12.75" hidden="false" customHeight="true" outlineLevel="0" collapsed="false">
      <c r="A197" s="79" t="n">
        <v>193</v>
      </c>
      <c r="B197" s="86" t="n">
        <f aca="false">EOMONTH(Input!$C$7,A197)</f>
        <v>48791</v>
      </c>
      <c r="C197" s="86"/>
      <c r="D197" s="81" t="n">
        <f aca="false">IF(($D196+$G196+$H196)&lt;=0,($D196+$G196+$H196),0)</f>
        <v>0</v>
      </c>
      <c r="E197" s="81" t="n">
        <f aca="false">IF($D197&lt;0,Input!$G$17,0)</f>
        <v>0</v>
      </c>
      <c r="F197" s="81" t="n">
        <f aca="false">($D197*(Input!$G$11/100))/12</f>
        <v>0</v>
      </c>
      <c r="G197" s="81" t="n">
        <f aca="false">(-1)*$E197+$F197</f>
        <v>0</v>
      </c>
      <c r="H197" s="81" t="n">
        <f aca="false">IF($D197&lt;0,((-1)*Input!$G$15),0)</f>
        <v>0</v>
      </c>
      <c r="I197" s="81" t="n">
        <f aca="false">($I196+$G197+$H197)*(1+Input!$G$8/(100*12))</f>
        <v>146693.502432958</v>
      </c>
      <c r="J197" s="81" t="n">
        <f aca="false">Input!$G$18*((1+Input!$G$14/100)^DATEDIF(Input!$C$7,$B197,"Y"))</f>
        <v>-401.176609774697</v>
      </c>
      <c r="L197" s="81" t="n">
        <f aca="false">$E197+$J197</f>
        <v>-401.176609774697</v>
      </c>
    </row>
    <row r="198" customFormat="false" ht="12.75" hidden="false" customHeight="true" outlineLevel="0" collapsed="false">
      <c r="A198" s="79" t="n">
        <v>194</v>
      </c>
      <c r="B198" s="86" t="n">
        <f aca="false">EOMONTH(Input!$C$7,A198)</f>
        <v>48822</v>
      </c>
      <c r="C198" s="86"/>
      <c r="D198" s="81" t="n">
        <f aca="false">IF(($D197+$G197+$H197)&lt;=0,($D197+$G197+$H197),0)</f>
        <v>0</v>
      </c>
      <c r="E198" s="81" t="n">
        <f aca="false">IF($D198&lt;0,Input!$G$17,0)</f>
        <v>0</v>
      </c>
      <c r="F198" s="81" t="n">
        <f aca="false">($D198*(Input!$G$11/100))/12</f>
        <v>0</v>
      </c>
      <c r="G198" s="81" t="n">
        <f aca="false">(-1)*$E198+$F198</f>
        <v>0</v>
      </c>
      <c r="H198" s="81" t="n">
        <f aca="false">IF($D198&lt;0,((-1)*Input!$G$15),0)</f>
        <v>0</v>
      </c>
      <c r="I198" s="81" t="n">
        <f aca="false">($I197+$G198+$H198)*(1+Input!$G$8/(100*12))</f>
        <v>146815.747018319</v>
      </c>
      <c r="J198" s="81" t="n">
        <f aca="false">Input!$G$18*((1+Input!$G$14/100)^DATEDIF(Input!$C$7,$B198,"Y"))</f>
        <v>-401.176609774697</v>
      </c>
      <c r="L198" s="81" t="n">
        <f aca="false">$E198+$J198</f>
        <v>-401.176609774697</v>
      </c>
    </row>
    <row r="199" customFormat="false" ht="12.75" hidden="false" customHeight="true" outlineLevel="0" collapsed="false">
      <c r="A199" s="79" t="n">
        <v>195</v>
      </c>
      <c r="B199" s="86" t="n">
        <f aca="false">EOMONTH(Input!$C$7,A199)</f>
        <v>48852</v>
      </c>
      <c r="C199" s="86"/>
      <c r="D199" s="81" t="n">
        <f aca="false">IF(($D198+$G198+$H198)&lt;=0,($D198+$G198+$H198),0)</f>
        <v>0</v>
      </c>
      <c r="E199" s="81" t="n">
        <f aca="false">IF($D199&lt;0,Input!$G$17,0)</f>
        <v>0</v>
      </c>
      <c r="F199" s="81" t="n">
        <f aca="false">($D199*(Input!$G$11/100))/12</f>
        <v>0</v>
      </c>
      <c r="G199" s="81" t="n">
        <f aca="false">(-1)*$E199+$F199</f>
        <v>0</v>
      </c>
      <c r="H199" s="81" t="n">
        <f aca="false">IF($D199&lt;0,((-1)*Input!$G$15),0)</f>
        <v>0</v>
      </c>
      <c r="I199" s="81" t="n">
        <f aca="false">($I198+$G199+$H199)*(1+Input!$G$8/(100*12))</f>
        <v>146938.093474168</v>
      </c>
      <c r="J199" s="81" t="n">
        <f aca="false">Input!$G$18*((1+Input!$G$14/100)^DATEDIF(Input!$C$7,$B199,"Y"))</f>
        <v>-401.176609774697</v>
      </c>
      <c r="L199" s="81" t="n">
        <f aca="false">$E199+$J199</f>
        <v>-401.176609774697</v>
      </c>
    </row>
    <row r="200" customFormat="false" ht="12.75" hidden="false" customHeight="true" outlineLevel="0" collapsed="false">
      <c r="A200" s="79" t="n">
        <v>196</v>
      </c>
      <c r="B200" s="86" t="n">
        <f aca="false">EOMONTH(Input!$C$7,A200)</f>
        <v>48883</v>
      </c>
      <c r="C200" s="86"/>
      <c r="D200" s="81" t="n">
        <f aca="false">IF(($D199+$G199+$H199)&lt;=0,($D199+$G199+$H199),0)</f>
        <v>0</v>
      </c>
      <c r="E200" s="81" t="n">
        <f aca="false">IF($D200&lt;0,Input!$G$17,0)</f>
        <v>0</v>
      </c>
      <c r="F200" s="81" t="n">
        <f aca="false">($D200*(Input!$G$11/100))/12</f>
        <v>0</v>
      </c>
      <c r="G200" s="81" t="n">
        <f aca="false">(-1)*$E200+$F200</f>
        <v>0</v>
      </c>
      <c r="H200" s="81" t="n">
        <f aca="false">IF($D200&lt;0,((-1)*Input!$G$15),0)</f>
        <v>0</v>
      </c>
      <c r="I200" s="81" t="n">
        <f aca="false">($I199+$G200+$H200)*(1+Input!$G$8/(100*12))</f>
        <v>147060.541885396</v>
      </c>
      <c r="J200" s="81" t="n">
        <f aca="false">Input!$G$18*((1+Input!$G$14/100)^DATEDIF(Input!$C$7,$B200,"Y"))</f>
        <v>-401.176609774697</v>
      </c>
      <c r="L200" s="81" t="n">
        <f aca="false">$E200+$J200</f>
        <v>-401.176609774697</v>
      </c>
    </row>
    <row r="201" customFormat="false" ht="12.75" hidden="false" customHeight="true" outlineLevel="0" collapsed="false">
      <c r="A201" s="79" t="n">
        <v>197</v>
      </c>
      <c r="B201" s="86" t="n">
        <f aca="false">EOMONTH(Input!$C$7,A201)</f>
        <v>48913</v>
      </c>
      <c r="C201" s="86"/>
      <c r="D201" s="81" t="n">
        <f aca="false">IF(($D200+$G200+$H200)&lt;=0,($D200+$G200+$H200),0)</f>
        <v>0</v>
      </c>
      <c r="E201" s="81" t="n">
        <f aca="false">IF($D201&lt;0,Input!$G$17,0)</f>
        <v>0</v>
      </c>
      <c r="F201" s="81" t="n">
        <f aca="false">($D201*(Input!$G$11/100))/12</f>
        <v>0</v>
      </c>
      <c r="G201" s="81" t="n">
        <f aca="false">(-1)*$E201+$F201</f>
        <v>0</v>
      </c>
      <c r="H201" s="81" t="n">
        <f aca="false">IF($D201&lt;0,((-1)*Input!$G$15),0)</f>
        <v>0</v>
      </c>
      <c r="I201" s="81" t="n">
        <f aca="false">($I200+$G201+$H201)*(1+Input!$G$8/(100*12))</f>
        <v>147183.092336967</v>
      </c>
      <c r="J201" s="81" t="n">
        <f aca="false">Input!$G$18*((1+Input!$G$14/100)^DATEDIF(Input!$C$7,$B201,"Y"))</f>
        <v>-401.176609774697</v>
      </c>
      <c r="L201" s="81" t="n">
        <f aca="false">$E201+$J201</f>
        <v>-401.176609774697</v>
      </c>
    </row>
    <row r="202" customFormat="false" ht="12.75" hidden="false" customHeight="true" outlineLevel="0" collapsed="false">
      <c r="A202" s="79" t="n">
        <v>198</v>
      </c>
      <c r="B202" s="86" t="n">
        <f aca="false">EOMONTH(Input!$C$7,A202)</f>
        <v>48944</v>
      </c>
      <c r="C202" s="86"/>
      <c r="D202" s="81" t="n">
        <f aca="false">IF(($D201+$G201+$H201)&lt;=0,($D201+$G201+$H201),0)</f>
        <v>0</v>
      </c>
      <c r="E202" s="81" t="n">
        <f aca="false">IF($D202&lt;0,Input!$G$17,0)</f>
        <v>0</v>
      </c>
      <c r="F202" s="81" t="n">
        <f aca="false">($D202*(Input!$G$11/100))/12</f>
        <v>0</v>
      </c>
      <c r="G202" s="81" t="n">
        <f aca="false">(-1)*$E202+$F202</f>
        <v>0</v>
      </c>
      <c r="H202" s="81" t="n">
        <f aca="false">IF($D202&lt;0,((-1)*Input!$G$15),0)</f>
        <v>0</v>
      </c>
      <c r="I202" s="81" t="n">
        <f aca="false">($I201+$G202+$H202)*(1+Input!$G$8/(100*12))</f>
        <v>147305.744913915</v>
      </c>
      <c r="J202" s="81" t="n">
        <f aca="false">Input!$G$18*((1+Input!$G$14/100)^DATEDIF(Input!$C$7,$B202,"Y"))</f>
        <v>-401.176609774697</v>
      </c>
      <c r="L202" s="81" t="n">
        <f aca="false">$E202+$J202</f>
        <v>-401.176609774697</v>
      </c>
    </row>
    <row r="203" customFormat="false" ht="12.75" hidden="false" customHeight="true" outlineLevel="0" collapsed="false">
      <c r="A203" s="79" t="n">
        <v>199</v>
      </c>
      <c r="B203" s="86" t="n">
        <f aca="false">EOMONTH(Input!$C$7,A203)</f>
        <v>48975</v>
      </c>
      <c r="C203" s="86"/>
      <c r="D203" s="81" t="n">
        <f aca="false">IF(($D202+$G202+$H202)&lt;=0,($D202+$G202+$H202),0)</f>
        <v>0</v>
      </c>
      <c r="E203" s="81" t="n">
        <f aca="false">IF($D203&lt;0,Input!$G$17,0)</f>
        <v>0</v>
      </c>
      <c r="F203" s="81" t="n">
        <f aca="false">($D203*(Input!$G$11/100))/12</f>
        <v>0</v>
      </c>
      <c r="G203" s="81" t="n">
        <f aca="false">(-1)*$E203+$F203</f>
        <v>0</v>
      </c>
      <c r="H203" s="81" t="n">
        <f aca="false">IF($D203&lt;0,((-1)*Input!$G$15),0)</f>
        <v>0</v>
      </c>
      <c r="I203" s="81" t="n">
        <f aca="false">($I202+$G203+$H203)*(1+Input!$G$8/(100*12))</f>
        <v>147428.499701343</v>
      </c>
      <c r="J203" s="81" t="n">
        <f aca="false">Input!$G$18*((1+Input!$G$14/100)^DATEDIF(Input!$C$7,$B203,"Y"))</f>
        <v>-401.176609774697</v>
      </c>
      <c r="L203" s="81" t="n">
        <f aca="false">$E203+$J203</f>
        <v>-401.176609774697</v>
      </c>
    </row>
    <row r="204" customFormat="false" ht="12.75" hidden="false" customHeight="true" outlineLevel="0" collapsed="false">
      <c r="A204" s="79" t="n">
        <v>200</v>
      </c>
      <c r="B204" s="86" t="n">
        <f aca="false">EOMONTH(Input!$C$7,A204)</f>
        <v>49003</v>
      </c>
      <c r="C204" s="86"/>
      <c r="D204" s="81" t="n">
        <f aca="false">IF(($D203+$G203+$H203)&lt;=0,($D203+$G203+$H203),0)</f>
        <v>0</v>
      </c>
      <c r="E204" s="81" t="n">
        <f aca="false">IF($D204&lt;0,Input!$G$17,0)</f>
        <v>0</v>
      </c>
      <c r="F204" s="81" t="n">
        <f aca="false">($D204*(Input!$G$11/100))/12</f>
        <v>0</v>
      </c>
      <c r="G204" s="81" t="n">
        <f aca="false">(-1)*$E204+$F204</f>
        <v>0</v>
      </c>
      <c r="H204" s="81" t="n">
        <f aca="false">IF($D204&lt;0,((-1)*Input!$G$15),0)</f>
        <v>0</v>
      </c>
      <c r="I204" s="81" t="n">
        <f aca="false">($I203+$G204+$H204)*(1+Input!$G$8/(100*12))</f>
        <v>147551.356784427</v>
      </c>
      <c r="J204" s="81" t="n">
        <f aca="false">Input!$G$18*((1+Input!$G$14/100)^DATEDIF(Input!$C$7,$B204,"Y"))</f>
        <v>-401.176609774697</v>
      </c>
      <c r="L204" s="81" t="n">
        <f aca="false">$E204+$J204</f>
        <v>-401.176609774697</v>
      </c>
    </row>
    <row r="205" customFormat="false" ht="12.75" hidden="false" customHeight="true" outlineLevel="0" collapsed="false">
      <c r="A205" s="79" t="n">
        <v>201</v>
      </c>
      <c r="B205" s="86" t="n">
        <f aca="false">EOMONTH(Input!$C$7,A205)</f>
        <v>49034</v>
      </c>
      <c r="C205" s="86"/>
      <c r="D205" s="81" t="n">
        <f aca="false">IF(($D204+$G204+$H204)&lt;=0,($D204+$G204+$H204),0)</f>
        <v>0</v>
      </c>
      <c r="E205" s="81" t="n">
        <f aca="false">IF($D205&lt;0,Input!$G$17,0)</f>
        <v>0</v>
      </c>
      <c r="F205" s="81" t="n">
        <f aca="false">($D205*(Input!$G$11/100))/12</f>
        <v>0</v>
      </c>
      <c r="G205" s="81" t="n">
        <f aca="false">(-1)*$E205+$F205</f>
        <v>0</v>
      </c>
      <c r="H205" s="81" t="n">
        <f aca="false">IF($D205&lt;0,((-1)*Input!$G$15),0)</f>
        <v>0</v>
      </c>
      <c r="I205" s="81" t="n">
        <f aca="false">($I204+$G205+$H205)*(1+Input!$G$8/(100*12))</f>
        <v>147674.316248414</v>
      </c>
      <c r="J205" s="81" t="n">
        <f aca="false">Input!$G$18*((1+Input!$G$14/100)^DATEDIF(Input!$C$7,$B205,"Y"))</f>
        <v>-401.176609774697</v>
      </c>
      <c r="L205" s="81" t="n">
        <f aca="false">$E205+$J205</f>
        <v>-401.176609774697</v>
      </c>
    </row>
    <row r="206" customFormat="false" ht="12.75" hidden="false" customHeight="true" outlineLevel="0" collapsed="false">
      <c r="A206" s="79" t="n">
        <v>202</v>
      </c>
      <c r="B206" s="86" t="n">
        <f aca="false">EOMONTH(Input!$C$7,A206)</f>
        <v>49064</v>
      </c>
      <c r="C206" s="86"/>
      <c r="D206" s="81" t="n">
        <f aca="false">IF(($D205+$G205+$H205)&lt;=0,($D205+$G205+$H205),0)</f>
        <v>0</v>
      </c>
      <c r="E206" s="81" t="n">
        <f aca="false">IF($D206&lt;0,Input!$G$17,0)</f>
        <v>0</v>
      </c>
      <c r="F206" s="81" t="n">
        <f aca="false">($D206*(Input!$G$11/100))/12</f>
        <v>0</v>
      </c>
      <c r="G206" s="81" t="n">
        <f aca="false">(-1)*$E206+$F206</f>
        <v>0</v>
      </c>
      <c r="H206" s="81" t="n">
        <f aca="false">IF($D206&lt;0,((-1)*Input!$G$15),0)</f>
        <v>0</v>
      </c>
      <c r="I206" s="81" t="n">
        <f aca="false">($I205+$G206+$H206)*(1+Input!$G$8/(100*12))</f>
        <v>147797.378178621</v>
      </c>
      <c r="J206" s="81" t="n">
        <f aca="false">Input!$G$18*((1+Input!$G$14/100)^DATEDIF(Input!$C$7,$B206,"Y"))</f>
        <v>-401.176609774697</v>
      </c>
      <c r="L206" s="81" t="n">
        <f aca="false">$E206+$J206</f>
        <v>-401.176609774697</v>
      </c>
    </row>
    <row r="207" customFormat="false" ht="12.75" hidden="false" customHeight="true" outlineLevel="0" collapsed="false">
      <c r="A207" s="79" t="n">
        <v>203</v>
      </c>
      <c r="B207" s="86" t="n">
        <f aca="false">EOMONTH(Input!$C$7,A207)</f>
        <v>49095</v>
      </c>
      <c r="C207" s="86"/>
      <c r="D207" s="81" t="n">
        <f aca="false">IF(($D206+$G206+$H206)&lt;=0,($D206+$G206+$H206),0)</f>
        <v>0</v>
      </c>
      <c r="E207" s="81" t="n">
        <f aca="false">IF($D207&lt;0,Input!$G$17,0)</f>
        <v>0</v>
      </c>
      <c r="F207" s="81" t="n">
        <f aca="false">($D207*(Input!$G$11/100))/12</f>
        <v>0</v>
      </c>
      <c r="G207" s="81" t="n">
        <f aca="false">(-1)*$E207+$F207</f>
        <v>0</v>
      </c>
      <c r="H207" s="81" t="n">
        <f aca="false">IF($D207&lt;0,((-1)*Input!$G$15),0)</f>
        <v>0</v>
      </c>
      <c r="I207" s="81" t="n">
        <f aca="false">($I206+$G207+$H207)*(1+Input!$G$8/(100*12))</f>
        <v>147920.542660437</v>
      </c>
      <c r="J207" s="81" t="n">
        <f aca="false">Input!$G$18*((1+Input!$G$14/100)^DATEDIF(Input!$C$7,$B207,"Y"))</f>
        <v>-401.176609774697</v>
      </c>
      <c r="L207" s="81" t="n">
        <f aca="false">$E207+$J207</f>
        <v>-401.176609774697</v>
      </c>
    </row>
    <row r="208" customFormat="false" ht="12.75" hidden="false" customHeight="true" outlineLevel="0" collapsed="false">
      <c r="A208" s="79" t="n">
        <v>204</v>
      </c>
      <c r="B208" s="86" t="n">
        <f aca="false">EOMONTH(Input!$C$7,A208)</f>
        <v>49125</v>
      </c>
      <c r="C208" s="86"/>
      <c r="D208" s="81" t="n">
        <f aca="false">IF(($D207+$G207+$H207)&lt;=0,($D207+$G207+$H207),0)</f>
        <v>0</v>
      </c>
      <c r="E208" s="81" t="n">
        <f aca="false">IF($D208&lt;0,Input!$G$17,0)</f>
        <v>0</v>
      </c>
      <c r="F208" s="81" t="n">
        <f aca="false">($D208*(Input!$G$11/100))/12</f>
        <v>0</v>
      </c>
      <c r="G208" s="81" t="n">
        <f aca="false">(-1)*$E208+$F208</f>
        <v>0</v>
      </c>
      <c r="H208" s="81" t="n">
        <f aca="false">IF($D208&lt;0,((-1)*Input!$G$15),0)</f>
        <v>0</v>
      </c>
      <c r="I208" s="81" t="n">
        <f aca="false">($I207+$G208+$H208)*(1+Input!$G$8/(100*12))</f>
        <v>148043.809779321</v>
      </c>
      <c r="J208" s="81" t="n">
        <f aca="false">Input!$G$18*((1+Input!$G$14/100)^DATEDIF(Input!$C$7,$B208,"Y"))</f>
        <v>-413.211908067938</v>
      </c>
      <c r="L208" s="81" t="n">
        <f aca="false">$E208+$J208</f>
        <v>-413.211908067938</v>
      </c>
    </row>
    <row r="209" customFormat="false" ht="12.75" hidden="false" customHeight="true" outlineLevel="0" collapsed="false">
      <c r="A209" s="79" t="n">
        <v>205</v>
      </c>
      <c r="B209" s="86" t="n">
        <f aca="false">EOMONTH(Input!$C$7,A209)</f>
        <v>49156</v>
      </c>
      <c r="C209" s="86"/>
      <c r="D209" s="81" t="n">
        <f aca="false">IF(($D208+$G208+$H208)&lt;=0,($D208+$G208+$H208),0)</f>
        <v>0</v>
      </c>
      <c r="E209" s="81" t="n">
        <f aca="false">IF($D209&lt;0,Input!$G$17,0)</f>
        <v>0</v>
      </c>
      <c r="F209" s="81" t="n">
        <f aca="false">($D209*(Input!$G$11/100))/12</f>
        <v>0</v>
      </c>
      <c r="G209" s="81" t="n">
        <f aca="false">(-1)*$E209+$F209</f>
        <v>0</v>
      </c>
      <c r="H209" s="81" t="n">
        <f aca="false">IF($D209&lt;0,((-1)*Input!$G$15),0)</f>
        <v>0</v>
      </c>
      <c r="I209" s="81" t="n">
        <f aca="false">($I208+$G209+$H209)*(1+Input!$G$8/(100*12))</f>
        <v>148167.179620803</v>
      </c>
      <c r="J209" s="81" t="n">
        <f aca="false">Input!$G$18*((1+Input!$G$14/100)^DATEDIF(Input!$C$7,$B209,"Y"))</f>
        <v>-413.211908067938</v>
      </c>
      <c r="L209" s="81" t="n">
        <f aca="false">$E209+$J209</f>
        <v>-413.211908067938</v>
      </c>
    </row>
    <row r="210" customFormat="false" ht="12.75" hidden="false" customHeight="true" outlineLevel="0" collapsed="false">
      <c r="A210" s="79" t="n">
        <v>206</v>
      </c>
      <c r="B210" s="86" t="n">
        <f aca="false">EOMONTH(Input!$C$7,A210)</f>
        <v>49187</v>
      </c>
      <c r="C210" s="86"/>
      <c r="D210" s="81" t="n">
        <f aca="false">IF(($D209+$G209+$H209)&lt;=0,($D209+$G209+$H209),0)</f>
        <v>0</v>
      </c>
      <c r="E210" s="81" t="n">
        <f aca="false">IF($D210&lt;0,Input!$G$17,0)</f>
        <v>0</v>
      </c>
      <c r="F210" s="81" t="n">
        <f aca="false">($D210*(Input!$G$11/100))/12</f>
        <v>0</v>
      </c>
      <c r="G210" s="81" t="n">
        <f aca="false">(-1)*$E210+$F210</f>
        <v>0</v>
      </c>
      <c r="H210" s="81" t="n">
        <f aca="false">IF($D210&lt;0,((-1)*Input!$G$15),0)</f>
        <v>0</v>
      </c>
      <c r="I210" s="81" t="n">
        <f aca="false">($I209+$G210+$H210)*(1+Input!$G$8/(100*12))</f>
        <v>148290.652270487</v>
      </c>
      <c r="J210" s="81" t="n">
        <f aca="false">Input!$G$18*((1+Input!$G$14/100)^DATEDIF(Input!$C$7,$B210,"Y"))</f>
        <v>-413.211908067938</v>
      </c>
      <c r="L210" s="81" t="n">
        <f aca="false">$E210+$J210</f>
        <v>-413.211908067938</v>
      </c>
    </row>
    <row r="211" customFormat="false" ht="12.75" hidden="false" customHeight="true" outlineLevel="0" collapsed="false">
      <c r="A211" s="79" t="n">
        <v>207</v>
      </c>
      <c r="B211" s="86" t="n">
        <f aca="false">EOMONTH(Input!$C$7,A211)</f>
        <v>49217</v>
      </c>
      <c r="C211" s="86"/>
      <c r="D211" s="81" t="n">
        <f aca="false">IF(($D210+$G210+$H210)&lt;=0,($D210+$G210+$H210),0)</f>
        <v>0</v>
      </c>
      <c r="E211" s="81" t="n">
        <f aca="false">IF($D211&lt;0,Input!$G$17,0)</f>
        <v>0</v>
      </c>
      <c r="F211" s="81" t="n">
        <f aca="false">($D211*(Input!$G$11/100))/12</f>
        <v>0</v>
      </c>
      <c r="G211" s="81" t="n">
        <f aca="false">(-1)*$E211+$F211</f>
        <v>0</v>
      </c>
      <c r="H211" s="81" t="n">
        <f aca="false">IF($D211&lt;0,((-1)*Input!$G$15),0)</f>
        <v>0</v>
      </c>
      <c r="I211" s="81" t="n">
        <f aca="false">($I210+$G211+$H211)*(1+Input!$G$8/(100*12))</f>
        <v>148414.227814046</v>
      </c>
      <c r="J211" s="81" t="n">
        <f aca="false">Input!$G$18*((1+Input!$G$14/100)^DATEDIF(Input!$C$7,$B211,"Y"))</f>
        <v>-413.211908067938</v>
      </c>
      <c r="L211" s="81" t="n">
        <f aca="false">$E211+$J211</f>
        <v>-413.211908067938</v>
      </c>
    </row>
    <row r="212" customFormat="false" ht="12.75" hidden="false" customHeight="true" outlineLevel="0" collapsed="false">
      <c r="A212" s="79" t="n">
        <v>208</v>
      </c>
      <c r="B212" s="86" t="n">
        <f aca="false">EOMONTH(Input!$C$7,A212)</f>
        <v>49248</v>
      </c>
      <c r="C212" s="86"/>
      <c r="D212" s="81" t="n">
        <f aca="false">IF(($D211+$G211+$H211)&lt;=0,($D211+$G211+$H211),0)</f>
        <v>0</v>
      </c>
      <c r="E212" s="81" t="n">
        <f aca="false">IF($D212&lt;0,Input!$G$17,0)</f>
        <v>0</v>
      </c>
      <c r="F212" s="81" t="n">
        <f aca="false">($D212*(Input!$G$11/100))/12</f>
        <v>0</v>
      </c>
      <c r="G212" s="81" t="n">
        <f aca="false">(-1)*$E212+$F212</f>
        <v>0</v>
      </c>
      <c r="H212" s="81" t="n">
        <f aca="false">IF($D212&lt;0,((-1)*Input!$G$15),0)</f>
        <v>0</v>
      </c>
      <c r="I212" s="81" t="n">
        <f aca="false">($I211+$G212+$H212)*(1+Input!$G$8/(100*12))</f>
        <v>148537.906337224</v>
      </c>
      <c r="J212" s="81" t="n">
        <f aca="false">Input!$G$18*((1+Input!$G$14/100)^DATEDIF(Input!$C$7,$B212,"Y"))</f>
        <v>-413.211908067938</v>
      </c>
      <c r="L212" s="81" t="n">
        <f aca="false">$E212+$J212</f>
        <v>-413.211908067938</v>
      </c>
    </row>
    <row r="213" customFormat="false" ht="12.75" hidden="false" customHeight="true" outlineLevel="0" collapsed="false">
      <c r="A213" s="79" t="n">
        <v>209</v>
      </c>
      <c r="B213" s="86" t="n">
        <f aca="false">EOMONTH(Input!$C$7,A213)</f>
        <v>49278</v>
      </c>
      <c r="C213" s="86"/>
      <c r="D213" s="81" t="n">
        <f aca="false">IF(($D212+$G212+$H212)&lt;=0,($D212+$G212+$H212),0)</f>
        <v>0</v>
      </c>
      <c r="E213" s="81" t="n">
        <f aca="false">IF($D213&lt;0,Input!$G$17,0)</f>
        <v>0</v>
      </c>
      <c r="F213" s="81" t="n">
        <f aca="false">($D213*(Input!$G$11/100))/12</f>
        <v>0</v>
      </c>
      <c r="G213" s="81" t="n">
        <f aca="false">(-1)*$E213+$F213</f>
        <v>0</v>
      </c>
      <c r="H213" s="81" t="n">
        <f aca="false">IF($D213&lt;0,((-1)*Input!$G$15),0)</f>
        <v>0</v>
      </c>
      <c r="I213" s="81" t="n">
        <f aca="false">($I212+$G213+$H213)*(1+Input!$G$8/(100*12))</f>
        <v>148661.687925839</v>
      </c>
      <c r="J213" s="81" t="n">
        <f aca="false">Input!$G$18*((1+Input!$G$14/100)^DATEDIF(Input!$C$7,$B213,"Y"))</f>
        <v>-413.211908067938</v>
      </c>
      <c r="L213" s="81" t="n">
        <f aca="false">$E213+$J213</f>
        <v>-413.211908067938</v>
      </c>
    </row>
    <row r="214" customFormat="false" ht="12.75" hidden="false" customHeight="true" outlineLevel="0" collapsed="false">
      <c r="A214" s="79" t="n">
        <v>210</v>
      </c>
      <c r="B214" s="86" t="n">
        <f aca="false">EOMONTH(Input!$C$7,A214)</f>
        <v>49309</v>
      </c>
      <c r="C214" s="86"/>
      <c r="D214" s="81" t="n">
        <f aca="false">IF(($D213+$G213+$H213)&lt;=0,($D213+$G213+$H213),0)</f>
        <v>0</v>
      </c>
      <c r="E214" s="81" t="n">
        <f aca="false">IF($D214&lt;0,Input!$G$17,0)</f>
        <v>0</v>
      </c>
      <c r="F214" s="81" t="n">
        <f aca="false">($D214*(Input!$G$11/100))/12</f>
        <v>0</v>
      </c>
      <c r="G214" s="81" t="n">
        <f aca="false">(-1)*$E214+$F214</f>
        <v>0</v>
      </c>
      <c r="H214" s="81" t="n">
        <f aca="false">IF($D214&lt;0,((-1)*Input!$G$15),0)</f>
        <v>0</v>
      </c>
      <c r="I214" s="81" t="n">
        <f aca="false">($I213+$G214+$H214)*(1+Input!$G$8/(100*12))</f>
        <v>148785.572665777</v>
      </c>
      <c r="J214" s="81" t="n">
        <f aca="false">Input!$G$18*((1+Input!$G$14/100)^DATEDIF(Input!$C$7,$B214,"Y"))</f>
        <v>-413.211908067938</v>
      </c>
      <c r="L214" s="81" t="n">
        <f aca="false">$E214+$J214</f>
        <v>-413.211908067938</v>
      </c>
    </row>
    <row r="215" customFormat="false" ht="12.75" hidden="false" customHeight="true" outlineLevel="0" collapsed="false">
      <c r="A215" s="79" t="n">
        <v>211</v>
      </c>
      <c r="B215" s="86" t="n">
        <f aca="false">EOMONTH(Input!$C$7,A215)</f>
        <v>49340</v>
      </c>
      <c r="C215" s="86"/>
      <c r="D215" s="81" t="n">
        <f aca="false">IF(($D214+$G214+$H214)&lt;=0,($D214+$G214+$H214),0)</f>
        <v>0</v>
      </c>
      <c r="E215" s="81" t="n">
        <f aca="false">IF($D215&lt;0,Input!$G$17,0)</f>
        <v>0</v>
      </c>
      <c r="F215" s="81" t="n">
        <f aca="false">($D215*(Input!$G$11/100))/12</f>
        <v>0</v>
      </c>
      <c r="G215" s="81" t="n">
        <f aca="false">(-1)*$E215+$F215</f>
        <v>0</v>
      </c>
      <c r="H215" s="81" t="n">
        <f aca="false">IF($D215&lt;0,((-1)*Input!$G$15),0)</f>
        <v>0</v>
      </c>
      <c r="I215" s="81" t="n">
        <f aca="false">($I214+$G215+$H215)*(1+Input!$G$8/(100*12))</f>
        <v>148909.560642998</v>
      </c>
      <c r="J215" s="81" t="n">
        <f aca="false">Input!$G$18*((1+Input!$G$14/100)^DATEDIF(Input!$C$7,$B215,"Y"))</f>
        <v>-413.211908067938</v>
      </c>
      <c r="L215" s="81" t="n">
        <f aca="false">$E215+$J215</f>
        <v>-413.211908067938</v>
      </c>
    </row>
    <row r="216" customFormat="false" ht="12.75" hidden="false" customHeight="true" outlineLevel="0" collapsed="false">
      <c r="A216" s="79" t="n">
        <v>212</v>
      </c>
      <c r="B216" s="86" t="n">
        <f aca="false">EOMONTH(Input!$C$7,A216)</f>
        <v>49368</v>
      </c>
      <c r="C216" s="86"/>
      <c r="D216" s="81" t="n">
        <f aca="false">IF(($D215+$G215+$H215)&lt;=0,($D215+$G215+$H215),0)</f>
        <v>0</v>
      </c>
      <c r="E216" s="81" t="n">
        <f aca="false">IF($D216&lt;0,Input!$G$17,0)</f>
        <v>0</v>
      </c>
      <c r="F216" s="81" t="n">
        <f aca="false">($D216*(Input!$G$11/100))/12</f>
        <v>0</v>
      </c>
      <c r="G216" s="81" t="n">
        <f aca="false">(-1)*$E216+$F216</f>
        <v>0</v>
      </c>
      <c r="H216" s="81" t="n">
        <f aca="false">IF($D216&lt;0,((-1)*Input!$G$15),0)</f>
        <v>0</v>
      </c>
      <c r="I216" s="81" t="n">
        <f aca="false">($I215+$G216+$H216)*(1+Input!$G$8/(100*12))</f>
        <v>149033.651943534</v>
      </c>
      <c r="J216" s="81" t="n">
        <f aca="false">Input!$G$18*((1+Input!$G$14/100)^DATEDIF(Input!$C$7,$B216,"Y"))</f>
        <v>-413.211908067938</v>
      </c>
      <c r="L216" s="81" t="n">
        <f aca="false">$E216+$J216</f>
        <v>-413.211908067938</v>
      </c>
    </row>
    <row r="217" customFormat="false" ht="12.75" hidden="false" customHeight="true" outlineLevel="0" collapsed="false">
      <c r="A217" s="79" t="n">
        <v>213</v>
      </c>
      <c r="B217" s="86" t="n">
        <f aca="false">EOMONTH(Input!$C$7,A217)</f>
        <v>49399</v>
      </c>
      <c r="C217" s="86"/>
      <c r="D217" s="81" t="n">
        <f aca="false">IF(($D216+$G216+$H216)&lt;=0,($D216+$G216+$H216),0)</f>
        <v>0</v>
      </c>
      <c r="E217" s="81" t="n">
        <f aca="false">IF($D217&lt;0,Input!$G$17,0)</f>
        <v>0</v>
      </c>
      <c r="F217" s="81" t="n">
        <f aca="false">($D217*(Input!$G$11/100))/12</f>
        <v>0</v>
      </c>
      <c r="G217" s="81" t="n">
        <f aca="false">(-1)*$E217+$F217</f>
        <v>0</v>
      </c>
      <c r="H217" s="81" t="n">
        <f aca="false">IF($D217&lt;0,((-1)*Input!$G$15),0)</f>
        <v>0</v>
      </c>
      <c r="I217" s="81" t="n">
        <f aca="false">($I216+$G217+$H217)*(1+Input!$G$8/(100*12))</f>
        <v>149157.846653487</v>
      </c>
      <c r="J217" s="81" t="n">
        <f aca="false">Input!$G$18*((1+Input!$G$14/100)^DATEDIF(Input!$C$7,$B217,"Y"))</f>
        <v>-413.211908067938</v>
      </c>
      <c r="L217" s="81" t="n">
        <f aca="false">$E217+$J217</f>
        <v>-413.211908067938</v>
      </c>
    </row>
    <row r="218" customFormat="false" ht="12.75" hidden="false" customHeight="true" outlineLevel="0" collapsed="false">
      <c r="A218" s="79" t="n">
        <v>214</v>
      </c>
      <c r="B218" s="86" t="n">
        <f aca="false">EOMONTH(Input!$C$7,A218)</f>
        <v>49429</v>
      </c>
      <c r="C218" s="86"/>
      <c r="D218" s="81" t="n">
        <f aca="false">IF(($D217+$G217+$H217)&lt;=0,($D217+$G217+$H217),0)</f>
        <v>0</v>
      </c>
      <c r="E218" s="81" t="n">
        <f aca="false">IF($D218&lt;0,Input!$G$17,0)</f>
        <v>0</v>
      </c>
      <c r="F218" s="81" t="n">
        <f aca="false">($D218*(Input!$G$11/100))/12</f>
        <v>0</v>
      </c>
      <c r="G218" s="81" t="n">
        <f aca="false">(-1)*$E218+$F218</f>
        <v>0</v>
      </c>
      <c r="H218" s="81" t="n">
        <f aca="false">IF($D218&lt;0,((-1)*Input!$G$15),0)</f>
        <v>0</v>
      </c>
      <c r="I218" s="81" t="n">
        <f aca="false">($I217+$G218+$H218)*(1+Input!$G$8/(100*12))</f>
        <v>149282.144859032</v>
      </c>
      <c r="J218" s="81" t="n">
        <f aca="false">Input!$G$18*((1+Input!$G$14/100)^DATEDIF(Input!$C$7,$B218,"Y"))</f>
        <v>-413.211908067938</v>
      </c>
      <c r="L218" s="81" t="n">
        <f aca="false">$E218+$J218</f>
        <v>-413.211908067938</v>
      </c>
    </row>
    <row r="219" customFormat="false" ht="12.75" hidden="false" customHeight="true" outlineLevel="0" collapsed="false">
      <c r="A219" s="79" t="n">
        <v>215</v>
      </c>
      <c r="B219" s="86" t="n">
        <f aca="false">EOMONTH(Input!$C$7,A219)</f>
        <v>49460</v>
      </c>
      <c r="C219" s="86"/>
      <c r="D219" s="81" t="n">
        <f aca="false">IF(($D218+$G218+$H218)&lt;=0,($D218+$G218+$H218),0)</f>
        <v>0</v>
      </c>
      <c r="E219" s="81" t="n">
        <f aca="false">IF($D219&lt;0,Input!$G$17,0)</f>
        <v>0</v>
      </c>
      <c r="F219" s="81" t="n">
        <f aca="false">($D219*(Input!$G$11/100))/12</f>
        <v>0</v>
      </c>
      <c r="G219" s="81" t="n">
        <f aca="false">(-1)*$E219+$F219</f>
        <v>0</v>
      </c>
      <c r="H219" s="81" t="n">
        <f aca="false">IF($D219&lt;0,((-1)*Input!$G$15),0)</f>
        <v>0</v>
      </c>
      <c r="I219" s="81" t="n">
        <f aca="false">($I218+$G219+$H219)*(1+Input!$G$8/(100*12))</f>
        <v>149406.546646414</v>
      </c>
      <c r="J219" s="81" t="n">
        <f aca="false">Input!$G$18*((1+Input!$G$14/100)^DATEDIF(Input!$C$7,$B219,"Y"))</f>
        <v>-413.211908067938</v>
      </c>
      <c r="L219" s="81" t="n">
        <f aca="false">$E219+$J219</f>
        <v>-413.211908067938</v>
      </c>
    </row>
    <row r="220" customFormat="false" ht="12.75" hidden="false" customHeight="true" outlineLevel="0" collapsed="false">
      <c r="A220" s="79" t="n">
        <v>216</v>
      </c>
      <c r="B220" s="86" t="n">
        <f aca="false">EOMONTH(Input!$C$7,A220)</f>
        <v>49490</v>
      </c>
      <c r="C220" s="86"/>
      <c r="D220" s="81" t="n">
        <f aca="false">IF(($D219+$G219+$H219)&lt;=0,($D219+$G219+$H219),0)</f>
        <v>0</v>
      </c>
      <c r="E220" s="81" t="n">
        <f aca="false">IF($D220&lt;0,Input!$G$17,0)</f>
        <v>0</v>
      </c>
      <c r="F220" s="81" t="n">
        <f aca="false">($D220*(Input!$G$11/100))/12</f>
        <v>0</v>
      </c>
      <c r="G220" s="81" t="n">
        <f aca="false">(-1)*$E220+$F220</f>
        <v>0</v>
      </c>
      <c r="H220" s="81" t="n">
        <f aca="false">IF($D220&lt;0,((-1)*Input!$G$15),0)</f>
        <v>0</v>
      </c>
      <c r="I220" s="81" t="n">
        <f aca="false">($I219+$G220+$H220)*(1+Input!$G$8/(100*12))</f>
        <v>149531.052101953</v>
      </c>
      <c r="J220" s="81" t="n">
        <f aca="false">Input!$G$18*((1+Input!$G$14/100)^DATEDIF(Input!$C$7,$B220,"Y"))</f>
        <v>-425.608265309976</v>
      </c>
      <c r="L220" s="81" t="n">
        <f aca="false">$E220+$J220</f>
        <v>-425.608265309976</v>
      </c>
    </row>
    <row r="221" customFormat="false" ht="12.75" hidden="false" customHeight="true" outlineLevel="0" collapsed="false">
      <c r="A221" s="79" t="n">
        <v>217</v>
      </c>
      <c r="B221" s="86" t="n">
        <f aca="false">EOMONTH(Input!$C$7,A221)</f>
        <v>49521</v>
      </c>
      <c r="C221" s="86"/>
      <c r="D221" s="81" t="n">
        <f aca="false">IF(($D220+$G220+$H220)&lt;=0,($D220+$G220+$H220),0)</f>
        <v>0</v>
      </c>
      <c r="E221" s="81" t="n">
        <f aca="false">IF($D221&lt;0,Input!$G$17,0)</f>
        <v>0</v>
      </c>
      <c r="F221" s="81" t="n">
        <f aca="false">($D221*(Input!$G$11/100))/12</f>
        <v>0</v>
      </c>
      <c r="G221" s="81" t="n">
        <f aca="false">(-1)*$E221+$F221</f>
        <v>0</v>
      </c>
      <c r="H221" s="81" t="n">
        <f aca="false">IF($D221&lt;0,((-1)*Input!$G$15),0)</f>
        <v>0</v>
      </c>
      <c r="I221" s="81" t="n">
        <f aca="false">($I220+$G221+$H221)*(1+Input!$G$8/(100*12))</f>
        <v>149655.661312038</v>
      </c>
      <c r="J221" s="81" t="n">
        <f aca="false">Input!$G$18*((1+Input!$G$14/100)^DATEDIF(Input!$C$7,$B221,"Y"))</f>
        <v>-425.608265309976</v>
      </c>
      <c r="L221" s="81" t="n">
        <f aca="false">$E221+$J221</f>
        <v>-425.608265309976</v>
      </c>
    </row>
    <row r="222" customFormat="false" ht="12.75" hidden="false" customHeight="true" outlineLevel="0" collapsed="false">
      <c r="A222" s="79" t="n">
        <v>218</v>
      </c>
      <c r="B222" s="86" t="n">
        <f aca="false">EOMONTH(Input!$C$7,A222)</f>
        <v>49552</v>
      </c>
      <c r="C222" s="86"/>
      <c r="D222" s="81" t="n">
        <f aca="false">IF(($D221+$G221+$H221)&lt;=0,($D221+$G221+$H221),0)</f>
        <v>0</v>
      </c>
      <c r="E222" s="81" t="n">
        <f aca="false">IF($D222&lt;0,Input!$G$17,0)</f>
        <v>0</v>
      </c>
      <c r="F222" s="81" t="n">
        <f aca="false">($D222*(Input!$G$11/100))/12</f>
        <v>0</v>
      </c>
      <c r="G222" s="81" t="n">
        <f aca="false">(-1)*$E222+$F222</f>
        <v>0</v>
      </c>
      <c r="H222" s="81" t="n">
        <f aca="false">IF($D222&lt;0,((-1)*Input!$G$15),0)</f>
        <v>0</v>
      </c>
      <c r="I222" s="81" t="n">
        <f aca="false">($I221+$G222+$H222)*(1+Input!$G$8/(100*12))</f>
        <v>149780.374363131</v>
      </c>
      <c r="J222" s="81" t="n">
        <f aca="false">Input!$G$18*((1+Input!$G$14/100)^DATEDIF(Input!$C$7,$B222,"Y"))</f>
        <v>-425.608265309976</v>
      </c>
      <c r="L222" s="81" t="n">
        <f aca="false">$E222+$J222</f>
        <v>-425.608265309976</v>
      </c>
    </row>
    <row r="223" customFormat="false" ht="12.75" hidden="false" customHeight="true" outlineLevel="0" collapsed="false">
      <c r="A223" s="79" t="n">
        <v>219</v>
      </c>
      <c r="B223" s="86" t="n">
        <f aca="false">EOMONTH(Input!$C$7,A223)</f>
        <v>49582</v>
      </c>
      <c r="C223" s="86"/>
      <c r="D223" s="81" t="n">
        <f aca="false">IF(($D222+$G222+$H222)&lt;=0,($D222+$G222+$H222),0)</f>
        <v>0</v>
      </c>
      <c r="E223" s="81" t="n">
        <f aca="false">IF($D223&lt;0,Input!$G$17,0)</f>
        <v>0</v>
      </c>
      <c r="F223" s="81" t="n">
        <f aca="false">($D223*(Input!$G$11/100))/12</f>
        <v>0</v>
      </c>
      <c r="G223" s="81" t="n">
        <f aca="false">(-1)*$E223+$F223</f>
        <v>0</v>
      </c>
      <c r="H223" s="81" t="n">
        <f aca="false">IF($D223&lt;0,((-1)*Input!$G$15),0)</f>
        <v>0</v>
      </c>
      <c r="I223" s="81" t="n">
        <f aca="false">($I222+$G223+$H223)*(1+Input!$G$8/(100*12))</f>
        <v>149905.191341767</v>
      </c>
      <c r="J223" s="81" t="n">
        <f aca="false">Input!$G$18*((1+Input!$G$14/100)^DATEDIF(Input!$C$7,$B223,"Y"))</f>
        <v>-425.608265309976</v>
      </c>
      <c r="L223" s="81" t="n">
        <f aca="false">$E223+$J223</f>
        <v>-425.608265309976</v>
      </c>
    </row>
    <row r="224" customFormat="false" ht="12.75" hidden="false" customHeight="true" outlineLevel="0" collapsed="false">
      <c r="A224" s="79" t="n">
        <v>220</v>
      </c>
      <c r="B224" s="86" t="n">
        <f aca="false">EOMONTH(Input!$C$7,A224)</f>
        <v>49613</v>
      </c>
      <c r="C224" s="86"/>
      <c r="D224" s="81" t="n">
        <f aca="false">IF(($D223+$G223+$H223)&lt;=0,($D223+$G223+$H223),0)</f>
        <v>0</v>
      </c>
      <c r="E224" s="81" t="n">
        <f aca="false">IF($D224&lt;0,Input!$G$17,0)</f>
        <v>0</v>
      </c>
      <c r="F224" s="81" t="n">
        <f aca="false">($D224*(Input!$G$11/100))/12</f>
        <v>0</v>
      </c>
      <c r="G224" s="81" t="n">
        <f aca="false">(-1)*$E224+$F224</f>
        <v>0</v>
      </c>
      <c r="H224" s="81" t="n">
        <f aca="false">IF($D224&lt;0,((-1)*Input!$G$15),0)</f>
        <v>0</v>
      </c>
      <c r="I224" s="81" t="n">
        <f aca="false">($I223+$G224+$H224)*(1+Input!$G$8/(100*12))</f>
        <v>150030.112334552</v>
      </c>
      <c r="J224" s="81" t="n">
        <f aca="false">Input!$G$18*((1+Input!$G$14/100)^DATEDIF(Input!$C$7,$B224,"Y"))</f>
        <v>-425.608265309976</v>
      </c>
      <c r="L224" s="81" t="n">
        <f aca="false">$E224+$J224</f>
        <v>-425.608265309976</v>
      </c>
    </row>
    <row r="225" customFormat="false" ht="12.75" hidden="false" customHeight="true" outlineLevel="0" collapsed="false">
      <c r="A225" s="79" t="n">
        <v>221</v>
      </c>
      <c r="B225" s="86" t="n">
        <f aca="false">EOMONTH(Input!$C$7,A225)</f>
        <v>49643</v>
      </c>
      <c r="C225" s="86"/>
      <c r="D225" s="81" t="n">
        <f aca="false">IF(($D224+$G224+$H224)&lt;=0,($D224+$G224+$H224),0)</f>
        <v>0</v>
      </c>
      <c r="E225" s="81" t="n">
        <f aca="false">IF($D225&lt;0,Input!$G$17,0)</f>
        <v>0</v>
      </c>
      <c r="F225" s="81" t="n">
        <f aca="false">($D225*(Input!$G$11/100))/12</f>
        <v>0</v>
      </c>
      <c r="G225" s="81" t="n">
        <f aca="false">(-1)*$E225+$F225</f>
        <v>0</v>
      </c>
      <c r="H225" s="81" t="n">
        <f aca="false">IF($D225&lt;0,((-1)*Input!$G$15),0)</f>
        <v>0</v>
      </c>
      <c r="I225" s="81" t="n">
        <f aca="false">($I224+$G225+$H225)*(1+Input!$G$8/(100*12))</f>
        <v>150155.137428164</v>
      </c>
      <c r="J225" s="81" t="n">
        <f aca="false">Input!$G$18*((1+Input!$G$14/100)^DATEDIF(Input!$C$7,$B225,"Y"))</f>
        <v>-425.608265309976</v>
      </c>
      <c r="L225" s="81" t="n">
        <f aca="false">$E225+$J225</f>
        <v>-425.608265309976</v>
      </c>
    </row>
    <row r="226" customFormat="false" ht="12.75" hidden="false" customHeight="true" outlineLevel="0" collapsed="false">
      <c r="A226" s="79" t="n">
        <v>222</v>
      </c>
      <c r="B226" s="86" t="n">
        <f aca="false">EOMONTH(Input!$C$7,A226)</f>
        <v>49674</v>
      </c>
      <c r="C226" s="86"/>
      <c r="D226" s="81" t="n">
        <f aca="false">IF(($D225+$G225+$H225)&lt;=0,($D225+$G225+$H225),0)</f>
        <v>0</v>
      </c>
      <c r="E226" s="81" t="n">
        <f aca="false">IF($D226&lt;0,Input!$G$17,0)</f>
        <v>0</v>
      </c>
      <c r="F226" s="81" t="n">
        <f aca="false">($D226*(Input!$G$11/100))/12</f>
        <v>0</v>
      </c>
      <c r="G226" s="81" t="n">
        <f aca="false">(-1)*$E226+$F226</f>
        <v>0</v>
      </c>
      <c r="H226" s="81" t="n">
        <f aca="false">IF($D226&lt;0,((-1)*Input!$G$15),0)</f>
        <v>0</v>
      </c>
      <c r="I226" s="81" t="n">
        <f aca="false">($I225+$G226+$H226)*(1+Input!$G$8/(100*12))</f>
        <v>150280.266709354</v>
      </c>
      <c r="J226" s="81" t="n">
        <f aca="false">Input!$G$18*((1+Input!$G$14/100)^DATEDIF(Input!$C$7,$B226,"Y"))</f>
        <v>-425.608265309976</v>
      </c>
      <c r="L226" s="81" t="n">
        <f aca="false">$E226+$J226</f>
        <v>-425.608265309976</v>
      </c>
    </row>
    <row r="227" customFormat="false" ht="12.75" hidden="false" customHeight="true" outlineLevel="0" collapsed="false">
      <c r="A227" s="79" t="n">
        <v>223</v>
      </c>
      <c r="B227" s="86" t="n">
        <f aca="false">EOMONTH(Input!$C$7,A227)</f>
        <v>49705</v>
      </c>
      <c r="C227" s="86"/>
      <c r="D227" s="81" t="n">
        <f aca="false">IF(($D226+$G226+$H226)&lt;=0,($D226+$G226+$H226),0)</f>
        <v>0</v>
      </c>
      <c r="E227" s="81" t="n">
        <f aca="false">IF($D227&lt;0,Input!$G$17,0)</f>
        <v>0</v>
      </c>
      <c r="F227" s="81" t="n">
        <f aca="false">($D227*(Input!$G$11/100))/12</f>
        <v>0</v>
      </c>
      <c r="G227" s="81" t="n">
        <f aca="false">(-1)*$E227+$F227</f>
        <v>0</v>
      </c>
      <c r="H227" s="81" t="n">
        <f aca="false">IF($D227&lt;0,((-1)*Input!$G$15),0)</f>
        <v>0</v>
      </c>
      <c r="I227" s="81" t="n">
        <f aca="false">($I226+$G227+$H227)*(1+Input!$G$8/(100*12))</f>
        <v>150405.500264945</v>
      </c>
      <c r="J227" s="81" t="n">
        <f aca="false">Input!$G$18*((1+Input!$G$14/100)^DATEDIF(Input!$C$7,$B227,"Y"))</f>
        <v>-425.608265309976</v>
      </c>
      <c r="L227" s="81" t="n">
        <f aca="false">$E227+$J227</f>
        <v>-425.608265309976</v>
      </c>
    </row>
    <row r="228" customFormat="false" ht="12.75" hidden="false" customHeight="true" outlineLevel="0" collapsed="false">
      <c r="A228" s="79" t="n">
        <v>224</v>
      </c>
      <c r="B228" s="86" t="n">
        <f aca="false">EOMONTH(Input!$C$7,A228)</f>
        <v>49734</v>
      </c>
      <c r="C228" s="86"/>
      <c r="D228" s="81" t="n">
        <f aca="false">IF(($D227+$G227+$H227)&lt;=0,($D227+$G227+$H227),0)</f>
        <v>0</v>
      </c>
      <c r="E228" s="81" t="n">
        <f aca="false">IF($D228&lt;0,Input!$G$17,0)</f>
        <v>0</v>
      </c>
      <c r="F228" s="81" t="n">
        <f aca="false">($D228*(Input!$G$11/100))/12</f>
        <v>0</v>
      </c>
      <c r="G228" s="81" t="n">
        <f aca="false">(-1)*$E228+$F228</f>
        <v>0</v>
      </c>
      <c r="H228" s="81" t="n">
        <f aca="false">IF($D228&lt;0,((-1)*Input!$G$15),0)</f>
        <v>0</v>
      </c>
      <c r="I228" s="81" t="n">
        <f aca="false">($I227+$G228+$H228)*(1+Input!$G$8/(100*12))</f>
        <v>150530.838181833</v>
      </c>
      <c r="J228" s="81" t="n">
        <f aca="false">Input!$G$18*((1+Input!$G$14/100)^DATEDIF(Input!$C$7,$B228,"Y"))</f>
        <v>-425.608265309976</v>
      </c>
      <c r="L228" s="81" t="n">
        <f aca="false">$E228+$J228</f>
        <v>-425.608265309976</v>
      </c>
    </row>
    <row r="229" customFormat="false" ht="12.75" hidden="false" customHeight="true" outlineLevel="0" collapsed="false">
      <c r="A229" s="79" t="n">
        <v>225</v>
      </c>
      <c r="B229" s="86" t="n">
        <f aca="false">EOMONTH(Input!$C$7,A229)</f>
        <v>49765</v>
      </c>
      <c r="C229" s="86"/>
      <c r="D229" s="81" t="n">
        <f aca="false">IF(($D228+$G228+$H228)&lt;=0,($D228+$G228+$H228),0)</f>
        <v>0</v>
      </c>
      <c r="E229" s="81" t="n">
        <f aca="false">IF($D229&lt;0,Input!$G$17,0)</f>
        <v>0</v>
      </c>
      <c r="F229" s="81" t="n">
        <f aca="false">($D229*(Input!$G$11/100))/12</f>
        <v>0</v>
      </c>
      <c r="G229" s="81" t="n">
        <f aca="false">(-1)*$E229+$F229</f>
        <v>0</v>
      </c>
      <c r="H229" s="81" t="n">
        <f aca="false">IF($D229&lt;0,((-1)*Input!$G$15),0)</f>
        <v>0</v>
      </c>
      <c r="I229" s="81" t="n">
        <f aca="false">($I228+$G229+$H229)*(1+Input!$G$8/(100*12))</f>
        <v>150656.280546984</v>
      </c>
      <c r="J229" s="81" t="n">
        <f aca="false">Input!$G$18*((1+Input!$G$14/100)^DATEDIF(Input!$C$7,$B229,"Y"))</f>
        <v>-425.608265309976</v>
      </c>
      <c r="L229" s="81" t="n">
        <f aca="false">$E229+$J229</f>
        <v>-425.608265309976</v>
      </c>
    </row>
    <row r="230" customFormat="false" ht="12.75" hidden="false" customHeight="true" outlineLevel="0" collapsed="false">
      <c r="A230" s="79" t="n">
        <v>226</v>
      </c>
      <c r="B230" s="86" t="n">
        <f aca="false">EOMONTH(Input!$C$7,A230)</f>
        <v>49795</v>
      </c>
      <c r="C230" s="86"/>
      <c r="D230" s="81" t="n">
        <f aca="false">IF(($D229+$G229+$H229)&lt;=0,($D229+$G229+$H229),0)</f>
        <v>0</v>
      </c>
      <c r="E230" s="81" t="n">
        <f aca="false">IF($D230&lt;0,Input!$G$17,0)</f>
        <v>0</v>
      </c>
      <c r="F230" s="81" t="n">
        <f aca="false">($D230*(Input!$G$11/100))/12</f>
        <v>0</v>
      </c>
      <c r="G230" s="81" t="n">
        <f aca="false">(-1)*$E230+$F230</f>
        <v>0</v>
      </c>
      <c r="H230" s="81" t="n">
        <f aca="false">IF($D230&lt;0,((-1)*Input!$G$15),0)</f>
        <v>0</v>
      </c>
      <c r="I230" s="81" t="n">
        <f aca="false">($I229+$G230+$H230)*(1+Input!$G$8/(100*12))</f>
        <v>150781.82744744</v>
      </c>
      <c r="J230" s="81" t="n">
        <f aca="false">Input!$G$18*((1+Input!$G$14/100)^DATEDIF(Input!$C$7,$B230,"Y"))</f>
        <v>-425.608265309976</v>
      </c>
      <c r="L230" s="81" t="n">
        <f aca="false">$E230+$J230</f>
        <v>-425.608265309976</v>
      </c>
    </row>
    <row r="231" customFormat="false" ht="12.75" hidden="false" customHeight="true" outlineLevel="0" collapsed="false">
      <c r="A231" s="79" t="n">
        <v>227</v>
      </c>
      <c r="B231" s="86" t="n">
        <f aca="false">EOMONTH(Input!$C$7,A231)</f>
        <v>49826</v>
      </c>
      <c r="C231" s="86"/>
      <c r="D231" s="81" t="n">
        <f aca="false">IF(($D230+$G230+$H230)&lt;=0,($D230+$G230+$H230),0)</f>
        <v>0</v>
      </c>
      <c r="E231" s="81" t="n">
        <f aca="false">IF($D231&lt;0,Input!$G$17,0)</f>
        <v>0</v>
      </c>
      <c r="F231" s="81" t="n">
        <f aca="false">($D231*(Input!$G$11/100))/12</f>
        <v>0</v>
      </c>
      <c r="G231" s="81" t="n">
        <f aca="false">(-1)*$E231+$F231</f>
        <v>0</v>
      </c>
      <c r="H231" s="81" t="n">
        <f aca="false">IF($D231&lt;0,((-1)*Input!$G$15),0)</f>
        <v>0</v>
      </c>
      <c r="I231" s="81" t="n">
        <f aca="false">($I230+$G231+$H231)*(1+Input!$G$8/(100*12))</f>
        <v>150907.478970313</v>
      </c>
      <c r="J231" s="81" t="n">
        <f aca="false">Input!$G$18*((1+Input!$G$14/100)^DATEDIF(Input!$C$7,$B231,"Y"))</f>
        <v>-425.608265309976</v>
      </c>
      <c r="L231" s="81" t="n">
        <f aca="false">$E231+$J231</f>
        <v>-425.608265309976</v>
      </c>
    </row>
    <row r="232" customFormat="false" ht="12.75" hidden="false" customHeight="true" outlineLevel="0" collapsed="false">
      <c r="A232" s="79" t="n">
        <v>228</v>
      </c>
      <c r="B232" s="86" t="n">
        <f aca="false">EOMONTH(Input!$C$7,A232)</f>
        <v>49856</v>
      </c>
      <c r="C232" s="86"/>
      <c r="D232" s="81" t="n">
        <f aca="false">IF(($D231+$G231+$H231)&lt;=0,($D231+$G231+$H231),0)</f>
        <v>0</v>
      </c>
      <c r="E232" s="81" t="n">
        <f aca="false">IF($D232&lt;0,Input!$G$17,0)</f>
        <v>0</v>
      </c>
      <c r="F232" s="81" t="n">
        <f aca="false">($D232*(Input!$G$11/100))/12</f>
        <v>0</v>
      </c>
      <c r="G232" s="81" t="n">
        <f aca="false">(-1)*$E232+$F232</f>
        <v>0</v>
      </c>
      <c r="H232" s="81" t="n">
        <f aca="false">IF($D232&lt;0,((-1)*Input!$G$15),0)</f>
        <v>0</v>
      </c>
      <c r="I232" s="81" t="n">
        <f aca="false">($I231+$G232+$H232)*(1+Input!$G$8/(100*12))</f>
        <v>151033.235202788</v>
      </c>
      <c r="J232" s="81" t="n">
        <f aca="false">Input!$G$18*((1+Input!$G$14/100)^DATEDIF(Input!$C$7,$B232,"Y"))</f>
        <v>-438.376513269275</v>
      </c>
      <c r="L232" s="81" t="n">
        <f aca="false">$E232+$J232</f>
        <v>-438.376513269275</v>
      </c>
    </row>
    <row r="233" customFormat="false" ht="12.75" hidden="false" customHeight="true" outlineLevel="0" collapsed="false">
      <c r="A233" s="79" t="n">
        <v>229</v>
      </c>
      <c r="B233" s="86" t="n">
        <f aca="false">EOMONTH(Input!$C$7,A233)</f>
        <v>49887</v>
      </c>
      <c r="C233" s="86"/>
      <c r="D233" s="81" t="n">
        <f aca="false">IF(($D232+$G232+$H232)&lt;=0,($D232+$G232+$H232),0)</f>
        <v>0</v>
      </c>
      <c r="E233" s="81" t="n">
        <f aca="false">IF($D233&lt;0,Input!$G$17,0)</f>
        <v>0</v>
      </c>
      <c r="F233" s="81" t="n">
        <f aca="false">($D233*(Input!$G$11/100))/12</f>
        <v>0</v>
      </c>
      <c r="G233" s="81" t="n">
        <f aca="false">(-1)*$E233+$F233</f>
        <v>0</v>
      </c>
      <c r="H233" s="81" t="n">
        <f aca="false">IF($D233&lt;0,((-1)*Input!$G$15),0)</f>
        <v>0</v>
      </c>
      <c r="I233" s="81" t="n">
        <f aca="false">($I232+$G233+$H233)*(1+Input!$G$8/(100*12))</f>
        <v>151159.096232124</v>
      </c>
      <c r="J233" s="81" t="n">
        <f aca="false">Input!$G$18*((1+Input!$G$14/100)^DATEDIF(Input!$C$7,$B233,"Y"))</f>
        <v>-438.376513269275</v>
      </c>
      <c r="L233" s="81" t="n">
        <f aca="false">$E233+$J233</f>
        <v>-438.376513269275</v>
      </c>
    </row>
    <row r="234" customFormat="false" ht="12.75" hidden="false" customHeight="true" outlineLevel="0" collapsed="false">
      <c r="A234" s="79" t="n">
        <v>230</v>
      </c>
      <c r="B234" s="86" t="n">
        <f aca="false">EOMONTH(Input!$C$7,A234)</f>
        <v>49918</v>
      </c>
      <c r="C234" s="86"/>
      <c r="D234" s="81" t="n">
        <f aca="false">IF(($D233+$G233+$H233)&lt;=0,($D233+$G233+$H233),0)</f>
        <v>0</v>
      </c>
      <c r="E234" s="81" t="n">
        <f aca="false">IF($D234&lt;0,Input!$G$17,0)</f>
        <v>0</v>
      </c>
      <c r="F234" s="81" t="n">
        <f aca="false">($D234*(Input!$G$11/100))/12</f>
        <v>0</v>
      </c>
      <c r="G234" s="81" t="n">
        <f aca="false">(-1)*$E234+$F234</f>
        <v>0</v>
      </c>
      <c r="H234" s="81" t="n">
        <f aca="false">IF($D234&lt;0,((-1)*Input!$G$15),0)</f>
        <v>0</v>
      </c>
      <c r="I234" s="81" t="n">
        <f aca="false">($I233+$G234+$H234)*(1+Input!$G$8/(100*12))</f>
        <v>151285.062145651</v>
      </c>
      <c r="J234" s="81" t="n">
        <f aca="false">Input!$G$18*((1+Input!$G$14/100)^DATEDIF(Input!$C$7,$B234,"Y"))</f>
        <v>-438.376513269275</v>
      </c>
      <c r="L234" s="81" t="n">
        <f aca="false">$E234+$J234</f>
        <v>-438.376513269275</v>
      </c>
    </row>
    <row r="235" customFormat="false" ht="12.75" hidden="false" customHeight="true" outlineLevel="0" collapsed="false">
      <c r="A235" s="79" t="n">
        <v>231</v>
      </c>
      <c r="B235" s="86" t="n">
        <f aca="false">EOMONTH(Input!$C$7,A235)</f>
        <v>49948</v>
      </c>
      <c r="C235" s="86"/>
      <c r="D235" s="81" t="n">
        <f aca="false">IF(($D234+$G234+$H234)&lt;=0,($D234+$G234+$H234),0)</f>
        <v>0</v>
      </c>
      <c r="E235" s="81" t="n">
        <f aca="false">IF($D235&lt;0,Input!$G$17,0)</f>
        <v>0</v>
      </c>
      <c r="F235" s="81" t="n">
        <f aca="false">($D235*(Input!$G$11/100))/12</f>
        <v>0</v>
      </c>
      <c r="G235" s="81" t="n">
        <f aca="false">(-1)*$E235+$F235</f>
        <v>0</v>
      </c>
      <c r="H235" s="81" t="n">
        <f aca="false">IF($D235&lt;0,((-1)*Input!$G$15),0)</f>
        <v>0</v>
      </c>
      <c r="I235" s="81" t="n">
        <f aca="false">($I234+$G235+$H235)*(1+Input!$G$8/(100*12))</f>
        <v>151411.133030772</v>
      </c>
      <c r="J235" s="81" t="n">
        <f aca="false">Input!$G$18*((1+Input!$G$14/100)^DATEDIF(Input!$C$7,$B235,"Y"))</f>
        <v>-438.376513269275</v>
      </c>
      <c r="L235" s="81" t="n">
        <f aca="false">$E235+$J235</f>
        <v>-438.376513269275</v>
      </c>
    </row>
    <row r="236" customFormat="false" ht="12.75" hidden="false" customHeight="true" outlineLevel="0" collapsed="false">
      <c r="A236" s="79" t="n">
        <v>232</v>
      </c>
      <c r="B236" s="86" t="n">
        <f aca="false">EOMONTH(Input!$C$7,A236)</f>
        <v>49979</v>
      </c>
      <c r="C236" s="86"/>
      <c r="D236" s="81" t="n">
        <f aca="false">IF(($D235+$G235+$H235)&lt;=0,($D235+$G235+$H235),0)</f>
        <v>0</v>
      </c>
      <c r="E236" s="81" t="n">
        <f aca="false">IF($D236&lt;0,Input!$G$17,0)</f>
        <v>0</v>
      </c>
      <c r="F236" s="81" t="n">
        <f aca="false">($D236*(Input!$G$11/100))/12</f>
        <v>0</v>
      </c>
      <c r="G236" s="81" t="n">
        <f aca="false">(-1)*$E236+$F236</f>
        <v>0</v>
      </c>
      <c r="H236" s="81" t="n">
        <f aca="false">IF($D236&lt;0,((-1)*Input!$G$15),0)</f>
        <v>0</v>
      </c>
      <c r="I236" s="81" t="n">
        <f aca="false">($I235+$G236+$H236)*(1+Input!$G$8/(100*12))</f>
        <v>151537.308974964</v>
      </c>
      <c r="J236" s="81" t="n">
        <f aca="false">Input!$G$18*((1+Input!$G$14/100)^DATEDIF(Input!$C$7,$B236,"Y"))</f>
        <v>-438.376513269275</v>
      </c>
      <c r="L236" s="81" t="n">
        <f aca="false">$E236+$J236</f>
        <v>-438.376513269275</v>
      </c>
    </row>
    <row r="237" customFormat="false" ht="12.75" hidden="false" customHeight="true" outlineLevel="0" collapsed="false">
      <c r="A237" s="79" t="n">
        <v>233</v>
      </c>
      <c r="B237" s="86" t="n">
        <f aca="false">EOMONTH(Input!$C$7,A237)</f>
        <v>50009</v>
      </c>
      <c r="C237" s="86"/>
      <c r="D237" s="81" t="n">
        <f aca="false">IF(($D236+$G236+$H236)&lt;=0,($D236+$G236+$H236),0)</f>
        <v>0</v>
      </c>
      <c r="E237" s="81" t="n">
        <f aca="false">IF($D237&lt;0,Input!$G$17,0)</f>
        <v>0</v>
      </c>
      <c r="F237" s="81" t="n">
        <f aca="false">($D237*(Input!$G$11/100))/12</f>
        <v>0</v>
      </c>
      <c r="G237" s="81" t="n">
        <f aca="false">(-1)*$E237+$F237</f>
        <v>0</v>
      </c>
      <c r="H237" s="81" t="n">
        <f aca="false">IF($D237&lt;0,((-1)*Input!$G$15),0)</f>
        <v>0</v>
      </c>
      <c r="I237" s="81" t="n">
        <f aca="false">($I236+$G237+$H237)*(1+Input!$G$8/(100*12))</f>
        <v>151663.590065777</v>
      </c>
      <c r="J237" s="81" t="n">
        <f aca="false">Input!$G$18*((1+Input!$G$14/100)^DATEDIF(Input!$C$7,$B237,"Y"))</f>
        <v>-438.376513269275</v>
      </c>
      <c r="L237" s="81" t="n">
        <f aca="false">$E237+$J237</f>
        <v>-438.376513269275</v>
      </c>
    </row>
    <row r="238" customFormat="false" ht="12.75" hidden="false" customHeight="true" outlineLevel="0" collapsed="false">
      <c r="A238" s="79" t="n">
        <v>234</v>
      </c>
      <c r="B238" s="86" t="n">
        <f aca="false">EOMONTH(Input!$C$7,A238)</f>
        <v>50040</v>
      </c>
      <c r="C238" s="86"/>
      <c r="D238" s="81" t="n">
        <f aca="false">IF(($D237+$G237+$H237)&lt;=0,($D237+$G237+$H237),0)</f>
        <v>0</v>
      </c>
      <c r="E238" s="81" t="n">
        <f aca="false">IF($D238&lt;0,Input!$G$17,0)</f>
        <v>0</v>
      </c>
      <c r="F238" s="81" t="n">
        <f aca="false">($D238*(Input!$G$11/100))/12</f>
        <v>0</v>
      </c>
      <c r="G238" s="81" t="n">
        <f aca="false">(-1)*$E238+$F238</f>
        <v>0</v>
      </c>
      <c r="H238" s="81" t="n">
        <f aca="false">IF($D238&lt;0,((-1)*Input!$G$15),0)</f>
        <v>0</v>
      </c>
      <c r="I238" s="81" t="n">
        <f aca="false">($I237+$G238+$H238)*(1+Input!$G$8/(100*12))</f>
        <v>151789.976390832</v>
      </c>
      <c r="J238" s="81" t="n">
        <f aca="false">Input!$G$18*((1+Input!$G$14/100)^DATEDIF(Input!$C$7,$B238,"Y"))</f>
        <v>-438.376513269275</v>
      </c>
      <c r="L238" s="81" t="n">
        <f aca="false">$E238+$J238</f>
        <v>-438.376513269275</v>
      </c>
    </row>
    <row r="239" customFormat="false" ht="12.75" hidden="false" customHeight="true" outlineLevel="0" collapsed="false">
      <c r="A239" s="79" t="n">
        <v>235</v>
      </c>
      <c r="B239" s="86" t="n">
        <f aca="false">EOMONTH(Input!$C$7,A239)</f>
        <v>50071</v>
      </c>
      <c r="C239" s="86"/>
      <c r="D239" s="81" t="n">
        <f aca="false">IF(($D238+$G238+$H238)&lt;=0,($D238+$G238+$H238),0)</f>
        <v>0</v>
      </c>
      <c r="E239" s="81" t="n">
        <f aca="false">IF($D239&lt;0,Input!$G$17,0)</f>
        <v>0</v>
      </c>
      <c r="F239" s="81" t="n">
        <f aca="false">($D239*(Input!$G$11/100))/12</f>
        <v>0</v>
      </c>
      <c r="G239" s="81" t="n">
        <f aca="false">(-1)*$E239+$F239</f>
        <v>0</v>
      </c>
      <c r="H239" s="81" t="n">
        <f aca="false">IF($D239&lt;0,((-1)*Input!$G$15),0)</f>
        <v>0</v>
      </c>
      <c r="I239" s="81" t="n">
        <f aca="false">($I238+$G239+$H239)*(1+Input!$G$8/(100*12))</f>
        <v>151916.468037824</v>
      </c>
      <c r="J239" s="81" t="n">
        <f aca="false">Input!$G$18*((1+Input!$G$14/100)^DATEDIF(Input!$C$7,$B239,"Y"))</f>
        <v>-438.376513269275</v>
      </c>
      <c r="L239" s="81" t="n">
        <f aca="false">$E239+$J239</f>
        <v>-438.376513269275</v>
      </c>
    </row>
    <row r="240" customFormat="false" ht="12.75" hidden="false" customHeight="true" outlineLevel="0" collapsed="false">
      <c r="A240" s="79" t="n">
        <v>236</v>
      </c>
      <c r="B240" s="86" t="n">
        <f aca="false">EOMONTH(Input!$C$7,A240)</f>
        <v>50099</v>
      </c>
      <c r="C240" s="86"/>
      <c r="D240" s="81" t="n">
        <f aca="false">IF(($D239+$G239+$H239)&lt;=0,($D239+$G239+$H239),0)</f>
        <v>0</v>
      </c>
      <c r="E240" s="81" t="n">
        <f aca="false">IF($D240&lt;0,Input!$G$17,0)</f>
        <v>0</v>
      </c>
      <c r="F240" s="81" t="n">
        <f aca="false">($D240*(Input!$G$11/100))/12</f>
        <v>0</v>
      </c>
      <c r="G240" s="81" t="n">
        <f aca="false">(-1)*$E240+$F240</f>
        <v>0</v>
      </c>
      <c r="H240" s="81" t="n">
        <f aca="false">IF($D240&lt;0,((-1)*Input!$G$15),0)</f>
        <v>0</v>
      </c>
      <c r="I240" s="81" t="n">
        <f aca="false">($I239+$G240+$H240)*(1+Input!$G$8/(100*12))</f>
        <v>152043.065094522</v>
      </c>
      <c r="J240" s="81" t="n">
        <f aca="false">Input!$G$18*((1+Input!$G$14/100)^DATEDIF(Input!$C$7,$B240,"Y"))</f>
        <v>-438.376513269275</v>
      </c>
      <c r="L240" s="81" t="n">
        <f aca="false">$E240+$J240</f>
        <v>-438.376513269275</v>
      </c>
    </row>
    <row r="241" customFormat="false" ht="12.75" hidden="false" customHeight="true" outlineLevel="0" collapsed="false">
      <c r="A241" s="79" t="n">
        <v>237</v>
      </c>
      <c r="B241" s="86" t="n">
        <f aca="false">EOMONTH(Input!$C$7,A241)</f>
        <v>50130</v>
      </c>
      <c r="C241" s="86"/>
      <c r="D241" s="81" t="n">
        <f aca="false">IF(($D240+$G240+$H240)&lt;=0,($D240+$G240+$H240),0)</f>
        <v>0</v>
      </c>
      <c r="E241" s="81" t="n">
        <f aca="false">IF($D241&lt;0,Input!$G$17,0)</f>
        <v>0</v>
      </c>
      <c r="F241" s="81" t="n">
        <f aca="false">($D241*(Input!$G$11/100))/12</f>
        <v>0</v>
      </c>
      <c r="G241" s="81" t="n">
        <f aca="false">(-1)*$E241+$F241</f>
        <v>0</v>
      </c>
      <c r="H241" s="81" t="n">
        <f aca="false">IF($D241&lt;0,((-1)*Input!$G$15),0)</f>
        <v>0</v>
      </c>
      <c r="I241" s="81" t="n">
        <f aca="false">($I240+$G241+$H241)*(1+Input!$G$8/(100*12))</f>
        <v>152169.767648767</v>
      </c>
      <c r="J241" s="81" t="n">
        <f aca="false">Input!$G$18*((1+Input!$G$14/100)^DATEDIF(Input!$C$7,$B241,"Y"))</f>
        <v>-438.376513269275</v>
      </c>
      <c r="L241" s="81" t="n">
        <f aca="false">$E241+$J241</f>
        <v>-438.376513269275</v>
      </c>
    </row>
    <row r="242" customFormat="false" ht="12.75" hidden="false" customHeight="true" outlineLevel="0" collapsed="false">
      <c r="A242" s="79" t="n">
        <v>238</v>
      </c>
      <c r="B242" s="86" t="n">
        <f aca="false">EOMONTH(Input!$C$7,A242)</f>
        <v>50160</v>
      </c>
      <c r="C242" s="86"/>
      <c r="D242" s="81" t="n">
        <f aca="false">IF(($D241+$G241+$H241)&lt;=0,($D241+$G241+$H241),0)</f>
        <v>0</v>
      </c>
      <c r="E242" s="81" t="n">
        <f aca="false">IF($D242&lt;0,Input!$G$17,0)</f>
        <v>0</v>
      </c>
      <c r="F242" s="81" t="n">
        <f aca="false">($D242*(Input!$G$11/100))/12</f>
        <v>0</v>
      </c>
      <c r="G242" s="81" t="n">
        <f aca="false">(-1)*$E242+$F242</f>
        <v>0</v>
      </c>
      <c r="H242" s="81" t="n">
        <f aca="false">IF($D242&lt;0,((-1)*Input!$G$15),0)</f>
        <v>0</v>
      </c>
      <c r="I242" s="81" t="n">
        <f aca="false">($I241+$G242+$H242)*(1+Input!$G$8/(100*12))</f>
        <v>152296.575788475</v>
      </c>
      <c r="J242" s="81" t="n">
        <f aca="false">Input!$G$18*((1+Input!$G$14/100)^DATEDIF(Input!$C$7,$B242,"Y"))</f>
        <v>-438.376513269275</v>
      </c>
      <c r="L242" s="81" t="n">
        <f aca="false">$E242+$J242</f>
        <v>-438.376513269275</v>
      </c>
    </row>
    <row r="243" customFormat="false" ht="12.75" hidden="false" customHeight="true" outlineLevel="0" collapsed="false">
      <c r="A243" s="79" t="n">
        <v>239</v>
      </c>
      <c r="B243" s="86" t="n">
        <f aca="false">EOMONTH(Input!$C$7,A243)</f>
        <v>50191</v>
      </c>
      <c r="C243" s="86"/>
      <c r="D243" s="81" t="n">
        <f aca="false">IF(($D242+$G242+$H242)&lt;=0,($D242+$G242+$H242),0)</f>
        <v>0</v>
      </c>
      <c r="E243" s="81" t="n">
        <f aca="false">IF($D243&lt;0,Input!$G$17,0)</f>
        <v>0</v>
      </c>
      <c r="F243" s="81" t="n">
        <f aca="false">($D243*(Input!$G$11/100))/12</f>
        <v>0</v>
      </c>
      <c r="G243" s="81" t="n">
        <f aca="false">(-1)*$E243+$F243</f>
        <v>0</v>
      </c>
      <c r="H243" s="81" t="n">
        <f aca="false">IF($D243&lt;0,((-1)*Input!$G$15),0)</f>
        <v>0</v>
      </c>
      <c r="I243" s="81" t="n">
        <f aca="false">($I242+$G243+$H243)*(1+Input!$G$8/(100*12))</f>
        <v>152423.489601632</v>
      </c>
      <c r="J243" s="81" t="n">
        <f aca="false">Input!$G$18*((1+Input!$G$14/100)^DATEDIF(Input!$C$7,$B243,"Y"))</f>
        <v>-438.376513269275</v>
      </c>
      <c r="L243" s="81" t="n">
        <f aca="false">$E243+$J243</f>
        <v>-438.376513269275</v>
      </c>
    </row>
    <row r="244" customFormat="false" ht="12.75" hidden="false" customHeight="true" outlineLevel="0" collapsed="false">
      <c r="A244" s="79" t="n">
        <v>240</v>
      </c>
      <c r="B244" s="86" t="n">
        <f aca="false">EOMONTH(Input!$C$7,A244)</f>
        <v>50221</v>
      </c>
      <c r="C244" s="86"/>
      <c r="D244" s="81" t="n">
        <f aca="false">IF(($D243+$G243+$H243)&lt;=0,($D243+$G243+$H243),0)</f>
        <v>0</v>
      </c>
      <c r="E244" s="81" t="n">
        <f aca="false">IF($D244&lt;0,Input!$G$17,0)</f>
        <v>0</v>
      </c>
      <c r="F244" s="81" t="n">
        <f aca="false">($D244*(Input!$G$11/100))/12</f>
        <v>0</v>
      </c>
      <c r="G244" s="81" t="n">
        <f aca="false">(-1)*$E244+$F244</f>
        <v>0</v>
      </c>
      <c r="H244" s="81" t="n">
        <f aca="false">IF($D244&lt;0,((-1)*Input!$G$15),0)</f>
        <v>0</v>
      </c>
      <c r="I244" s="81" t="n">
        <f aca="false">($I243+$G244+$H244)*(1+Input!$G$8/(100*12))</f>
        <v>152550.5091763</v>
      </c>
      <c r="J244" s="81" t="n">
        <f aca="false">Input!$G$18*((1+Input!$G$14/100)^DATEDIF(Input!$C$7,$B244,"Y"))</f>
        <v>-451.527808667354</v>
      </c>
      <c r="L244" s="81" t="n">
        <f aca="false">$E244+$J244</f>
        <v>-451.527808667354</v>
      </c>
    </row>
    <row r="245" customFormat="false" ht="12.75" hidden="false" customHeight="true" outlineLevel="0" collapsed="false">
      <c r="A245" s="79" t="n">
        <v>241</v>
      </c>
      <c r="B245" s="86" t="n">
        <f aca="false">EOMONTH(Input!$C$7,A245)</f>
        <v>50252</v>
      </c>
      <c r="C245" s="86"/>
      <c r="D245" s="81" t="n">
        <f aca="false">IF(($D244+$G244+$H244)&lt;=0,($D244+$G244+$H244),0)</f>
        <v>0</v>
      </c>
      <c r="E245" s="81" t="n">
        <f aca="false">IF($D245&lt;0,Input!$G$17,0)</f>
        <v>0</v>
      </c>
      <c r="F245" s="81" t="n">
        <f aca="false">($D245*(Input!$G$11/100))/12</f>
        <v>0</v>
      </c>
      <c r="G245" s="81" t="n">
        <f aca="false">(-1)*$E245+$F245</f>
        <v>0</v>
      </c>
      <c r="H245" s="81" t="n">
        <f aca="false">IF($D245&lt;0,((-1)*Input!$G$15),0)</f>
        <v>0</v>
      </c>
      <c r="I245" s="81" t="n">
        <f aca="false">($I244+$G245+$H245)*(1+Input!$G$8/(100*12))</f>
        <v>152677.634600613</v>
      </c>
      <c r="J245" s="81" t="n">
        <f aca="false">Input!$G$18*((1+Input!$G$14/100)^DATEDIF(Input!$C$7,$B245,"Y"))</f>
        <v>-451.527808667354</v>
      </c>
      <c r="L245" s="81" t="n">
        <f aca="false">$E245+$J245</f>
        <v>-451.527808667354</v>
      </c>
    </row>
    <row r="246" customFormat="false" ht="12.75" hidden="false" customHeight="true" outlineLevel="0" collapsed="false">
      <c r="A246" s="79" t="n">
        <v>242</v>
      </c>
      <c r="B246" s="86" t="n">
        <f aca="false">EOMONTH(Input!$C$7,A246)</f>
        <v>50283</v>
      </c>
      <c r="C246" s="86"/>
      <c r="D246" s="81" t="n">
        <f aca="false">IF(($D245+$G245+$H245)&lt;=0,($D245+$G245+$H245),0)</f>
        <v>0</v>
      </c>
      <c r="E246" s="81" t="n">
        <f aca="false">IF($D246&lt;0,Input!$G$17,0)</f>
        <v>0</v>
      </c>
      <c r="F246" s="81" t="n">
        <f aca="false">($D246*(Input!$G$11/100))/12</f>
        <v>0</v>
      </c>
      <c r="G246" s="81" t="n">
        <f aca="false">(-1)*$E246+$F246</f>
        <v>0</v>
      </c>
      <c r="H246" s="81" t="n">
        <f aca="false">IF($D246&lt;0,((-1)*Input!$G$15),0)</f>
        <v>0</v>
      </c>
      <c r="I246" s="81" t="n">
        <f aca="false">($I245+$G246+$H246)*(1+Input!$G$8/(100*12))</f>
        <v>152804.865962781</v>
      </c>
      <c r="J246" s="81" t="n">
        <f aca="false">Input!$G$18*((1+Input!$G$14/100)^DATEDIF(Input!$C$7,$B246,"Y"))</f>
        <v>-451.527808667354</v>
      </c>
      <c r="L246" s="81" t="n">
        <f aca="false">$E246+$J246</f>
        <v>-451.527808667354</v>
      </c>
    </row>
    <row r="247" customFormat="false" ht="12.75" hidden="false" customHeight="true" outlineLevel="0" collapsed="false">
      <c r="A247" s="79" t="n">
        <v>243</v>
      </c>
      <c r="B247" s="86" t="n">
        <f aca="false">EOMONTH(Input!$C$7,A247)</f>
        <v>50313</v>
      </c>
      <c r="C247" s="86"/>
      <c r="D247" s="81" t="n">
        <f aca="false">IF(($D246+$G246+$H246)&lt;=0,($D246+$G246+$H246),0)</f>
        <v>0</v>
      </c>
      <c r="E247" s="81" t="n">
        <f aca="false">IF($D247&lt;0,Input!$G$17,0)</f>
        <v>0</v>
      </c>
      <c r="F247" s="81" t="n">
        <f aca="false">($D247*(Input!$G$11/100))/12</f>
        <v>0</v>
      </c>
      <c r="G247" s="81" t="n">
        <f aca="false">(-1)*$E247+$F247</f>
        <v>0</v>
      </c>
      <c r="H247" s="81" t="n">
        <f aca="false">IF($D247&lt;0,((-1)*Input!$G$15),0)</f>
        <v>0</v>
      </c>
      <c r="I247" s="81" t="n">
        <f aca="false">($I246+$G247+$H247)*(1+Input!$G$8/(100*12))</f>
        <v>152932.203351083</v>
      </c>
      <c r="J247" s="81" t="n">
        <f aca="false">Input!$G$18*((1+Input!$G$14/100)^DATEDIF(Input!$C$7,$B247,"Y"))</f>
        <v>-451.527808667354</v>
      </c>
      <c r="L247" s="81" t="n">
        <f aca="false">$E247+$J247</f>
        <v>-451.527808667354</v>
      </c>
    </row>
    <row r="248" customFormat="false" ht="12.75" hidden="false" customHeight="true" outlineLevel="0" collapsed="false">
      <c r="A248" s="79" t="n">
        <v>244</v>
      </c>
      <c r="B248" s="86" t="n">
        <f aca="false">EOMONTH(Input!$C$7,A248)</f>
        <v>50344</v>
      </c>
      <c r="C248" s="86"/>
      <c r="D248" s="81" t="n">
        <f aca="false">IF(($D247+$G247+$H247)&lt;=0,($D247+$G247+$H247),0)</f>
        <v>0</v>
      </c>
      <c r="E248" s="81" t="n">
        <f aca="false">IF($D248&lt;0,Input!$G$17,0)</f>
        <v>0</v>
      </c>
      <c r="F248" s="81" t="n">
        <f aca="false">($D248*(Input!$G$11/100))/12</f>
        <v>0</v>
      </c>
      <c r="G248" s="81" t="n">
        <f aca="false">(-1)*$E248+$F248</f>
        <v>0</v>
      </c>
      <c r="H248" s="81" t="n">
        <f aca="false">IF($D248&lt;0,((-1)*Input!$G$15),0)</f>
        <v>0</v>
      </c>
      <c r="I248" s="81" t="n">
        <f aca="false">($I247+$G248+$H248)*(1+Input!$G$8/(100*12))</f>
        <v>153059.646853875</v>
      </c>
      <c r="J248" s="81" t="n">
        <f aca="false">Input!$G$18*((1+Input!$G$14/100)^DATEDIF(Input!$C$7,$B248,"Y"))</f>
        <v>-451.527808667354</v>
      </c>
      <c r="L248" s="81" t="n">
        <f aca="false">$E248+$J248</f>
        <v>-451.527808667354</v>
      </c>
    </row>
    <row r="249" customFormat="false" ht="12.75" hidden="false" customHeight="true" outlineLevel="0" collapsed="false">
      <c r="A249" s="79" t="n">
        <v>245</v>
      </c>
      <c r="B249" s="86" t="n">
        <f aca="false">EOMONTH(Input!$C$7,A249)</f>
        <v>50374</v>
      </c>
      <c r="C249" s="86"/>
      <c r="D249" s="81" t="n">
        <f aca="false">IF(($D248+$G248+$H248)&lt;=0,($D248+$G248+$H248),0)</f>
        <v>0</v>
      </c>
      <c r="E249" s="81" t="n">
        <f aca="false">IF($D249&lt;0,Input!$G$17,0)</f>
        <v>0</v>
      </c>
      <c r="F249" s="81" t="n">
        <f aca="false">($D249*(Input!$G$11/100))/12</f>
        <v>0</v>
      </c>
      <c r="G249" s="81" t="n">
        <f aca="false">(-1)*$E249+$F249</f>
        <v>0</v>
      </c>
      <c r="H249" s="81" t="n">
        <f aca="false">IF($D249&lt;0,((-1)*Input!$G$15),0)</f>
        <v>0</v>
      </c>
      <c r="I249" s="81" t="n">
        <f aca="false">($I248+$G249+$H249)*(1+Input!$G$8/(100*12))</f>
        <v>153187.196559587</v>
      </c>
      <c r="J249" s="81" t="n">
        <f aca="false">Input!$G$18*((1+Input!$G$14/100)^DATEDIF(Input!$C$7,$B249,"Y"))</f>
        <v>-451.527808667354</v>
      </c>
      <c r="L249" s="81" t="n">
        <f aca="false">$E249+$J249</f>
        <v>-451.527808667354</v>
      </c>
    </row>
    <row r="250" customFormat="false" ht="12.75" hidden="false" customHeight="true" outlineLevel="0" collapsed="false">
      <c r="A250" s="79" t="n">
        <v>246</v>
      </c>
      <c r="B250" s="86" t="n">
        <f aca="false">EOMONTH(Input!$C$7,A250)</f>
        <v>50405</v>
      </c>
      <c r="C250" s="86"/>
      <c r="D250" s="81" t="n">
        <f aca="false">IF(($D249+$G249+$H249)&lt;=0,($D249+$G249+$H249),0)</f>
        <v>0</v>
      </c>
      <c r="E250" s="81" t="n">
        <f aca="false">IF($D250&lt;0,Input!$G$17,0)</f>
        <v>0</v>
      </c>
      <c r="F250" s="81" t="n">
        <f aca="false">($D250*(Input!$G$11/100))/12</f>
        <v>0</v>
      </c>
      <c r="G250" s="81" t="n">
        <f aca="false">(-1)*$E250+$F250</f>
        <v>0</v>
      </c>
      <c r="H250" s="81" t="n">
        <f aca="false">IF($D250&lt;0,((-1)*Input!$G$15),0)</f>
        <v>0</v>
      </c>
      <c r="I250" s="81" t="n">
        <f aca="false">($I249+$G250+$H250)*(1+Input!$G$8/(100*12))</f>
        <v>153314.85255672</v>
      </c>
      <c r="J250" s="81" t="n">
        <f aca="false">Input!$G$18*((1+Input!$G$14/100)^DATEDIF(Input!$C$7,$B250,"Y"))</f>
        <v>-451.527808667354</v>
      </c>
      <c r="L250" s="81" t="n">
        <f aca="false">$E250+$J250</f>
        <v>-451.527808667354</v>
      </c>
    </row>
    <row r="251" customFormat="false" ht="12.75" hidden="false" customHeight="true" outlineLevel="0" collapsed="false">
      <c r="A251" s="79" t="n">
        <v>247</v>
      </c>
      <c r="B251" s="86" t="n">
        <f aca="false">EOMONTH(Input!$C$7,A251)</f>
        <v>50436</v>
      </c>
      <c r="C251" s="86"/>
      <c r="D251" s="81" t="n">
        <f aca="false">IF(($D250+$G250+$H250)&lt;=0,($D250+$G250+$H250),0)</f>
        <v>0</v>
      </c>
      <c r="E251" s="81" t="n">
        <f aca="false">IF($D251&lt;0,Input!$G$17,0)</f>
        <v>0</v>
      </c>
      <c r="F251" s="81" t="n">
        <f aca="false">($D251*(Input!$G$11/100))/12</f>
        <v>0</v>
      </c>
      <c r="G251" s="81" t="n">
        <f aca="false">(-1)*$E251+$F251</f>
        <v>0</v>
      </c>
      <c r="H251" s="81" t="n">
        <f aca="false">IF($D251&lt;0,((-1)*Input!$G$15),0)</f>
        <v>0</v>
      </c>
      <c r="I251" s="81" t="n">
        <f aca="false">($I250+$G251+$H251)*(1+Input!$G$8/(100*12))</f>
        <v>153442.61493385</v>
      </c>
      <c r="J251" s="81" t="n">
        <f aca="false">Input!$G$18*((1+Input!$G$14/100)^DATEDIF(Input!$C$7,$B251,"Y"))</f>
        <v>-451.527808667354</v>
      </c>
      <c r="L251" s="81" t="n">
        <f aca="false">$E251+$J251</f>
        <v>-451.527808667354</v>
      </c>
    </row>
    <row r="252" customFormat="false" ht="12.75" hidden="false" customHeight="true" outlineLevel="0" collapsed="false">
      <c r="A252" s="79" t="n">
        <v>248</v>
      </c>
      <c r="B252" s="86" t="n">
        <f aca="false">EOMONTH(Input!$C$7,A252)</f>
        <v>50464</v>
      </c>
      <c r="C252" s="86"/>
      <c r="D252" s="81" t="n">
        <f aca="false">IF(($D251+$G251+$H251)&lt;=0,($D251+$G251+$H251),0)</f>
        <v>0</v>
      </c>
      <c r="E252" s="81" t="n">
        <f aca="false">IF($D252&lt;0,Input!$G$17,0)</f>
        <v>0</v>
      </c>
      <c r="F252" s="81" t="n">
        <f aca="false">($D252*(Input!$G$11/100))/12</f>
        <v>0</v>
      </c>
      <c r="G252" s="81" t="n">
        <f aca="false">(-1)*$E252+$F252</f>
        <v>0</v>
      </c>
      <c r="H252" s="81" t="n">
        <f aca="false">IF($D252&lt;0,((-1)*Input!$G$15),0)</f>
        <v>0</v>
      </c>
      <c r="I252" s="81" t="n">
        <f aca="false">($I251+$G252+$H252)*(1+Input!$G$8/(100*12))</f>
        <v>153570.483779629</v>
      </c>
      <c r="J252" s="81" t="n">
        <f aca="false">Input!$G$18*((1+Input!$G$14/100)^DATEDIF(Input!$C$7,$B252,"Y"))</f>
        <v>-451.527808667354</v>
      </c>
      <c r="L252" s="81" t="n">
        <f aca="false">$E252+$J252</f>
        <v>-451.527808667354</v>
      </c>
    </row>
    <row r="253" customFormat="false" ht="12.75" hidden="false" customHeight="true" outlineLevel="0" collapsed="false">
      <c r="A253" s="79" t="n">
        <v>249</v>
      </c>
      <c r="B253" s="86" t="n">
        <f aca="false">EOMONTH(Input!$C$7,A253)</f>
        <v>50495</v>
      </c>
      <c r="C253" s="86"/>
      <c r="D253" s="81" t="n">
        <f aca="false">IF(($D252+$G252+$H252)&lt;=0,($D252+$G252+$H252),0)</f>
        <v>0</v>
      </c>
      <c r="E253" s="81" t="n">
        <f aca="false">IF($D253&lt;0,Input!$G$17,0)</f>
        <v>0</v>
      </c>
      <c r="F253" s="81" t="n">
        <f aca="false">($D253*(Input!$G$11/100))/12</f>
        <v>0</v>
      </c>
      <c r="G253" s="81" t="n">
        <f aca="false">(-1)*$E253+$F253</f>
        <v>0</v>
      </c>
      <c r="H253" s="81" t="n">
        <f aca="false">IF($D253&lt;0,((-1)*Input!$G$15),0)</f>
        <v>0</v>
      </c>
      <c r="I253" s="81" t="n">
        <f aca="false">($I252+$G253+$H253)*(1+Input!$G$8/(100*12))</f>
        <v>153698.459182778</v>
      </c>
      <c r="J253" s="81" t="n">
        <f aca="false">Input!$G$18*((1+Input!$G$14/100)^DATEDIF(Input!$C$7,$B253,"Y"))</f>
        <v>-451.527808667354</v>
      </c>
      <c r="L253" s="81" t="n">
        <f aca="false">$E253+$J253</f>
        <v>-451.527808667354</v>
      </c>
    </row>
    <row r="254" customFormat="false" ht="12.75" hidden="false" customHeight="true" outlineLevel="0" collapsed="false">
      <c r="A254" s="79" t="n">
        <v>250</v>
      </c>
      <c r="B254" s="86" t="n">
        <f aca="false">EOMONTH(Input!$C$7,A254)</f>
        <v>50525</v>
      </c>
      <c r="C254" s="86"/>
      <c r="D254" s="81" t="n">
        <f aca="false">IF(($D253+$G253+$H253)&lt;=0,($D253+$G253+$H253),0)</f>
        <v>0</v>
      </c>
      <c r="E254" s="81" t="n">
        <f aca="false">IF($D254&lt;0,Input!$G$17,0)</f>
        <v>0</v>
      </c>
      <c r="F254" s="81" t="n">
        <f aca="false">($D254*(Input!$G$11/100))/12</f>
        <v>0</v>
      </c>
      <c r="G254" s="81" t="n">
        <f aca="false">(-1)*$E254+$F254</f>
        <v>0</v>
      </c>
      <c r="H254" s="81" t="n">
        <f aca="false">IF($D254&lt;0,((-1)*Input!$G$15),0)</f>
        <v>0</v>
      </c>
      <c r="I254" s="81" t="n">
        <f aca="false">($I253+$G254+$H254)*(1+Input!$G$8/(100*12))</f>
        <v>153826.541232097</v>
      </c>
      <c r="J254" s="81" t="n">
        <f aca="false">Input!$G$18*((1+Input!$G$14/100)^DATEDIF(Input!$C$7,$B254,"Y"))</f>
        <v>-451.527808667354</v>
      </c>
      <c r="L254" s="81" t="n">
        <f aca="false">$E254+$J254</f>
        <v>-451.527808667354</v>
      </c>
    </row>
    <row r="255" customFormat="false" ht="12.75" hidden="false" customHeight="true" outlineLevel="0" collapsed="false">
      <c r="A255" s="79" t="n">
        <v>251</v>
      </c>
      <c r="B255" s="86" t="n">
        <f aca="false">EOMONTH(Input!$C$7,A255)</f>
        <v>50556</v>
      </c>
      <c r="C255" s="86"/>
      <c r="D255" s="81" t="n">
        <f aca="false">IF(($D254+$G254+$H254)&lt;=0,($D254+$G254+$H254),0)</f>
        <v>0</v>
      </c>
      <c r="E255" s="81" t="n">
        <f aca="false">IF($D255&lt;0,Input!$G$17,0)</f>
        <v>0</v>
      </c>
      <c r="F255" s="81" t="n">
        <f aca="false">($D255*(Input!$G$11/100))/12</f>
        <v>0</v>
      </c>
      <c r="G255" s="81" t="n">
        <f aca="false">(-1)*$E255+$F255</f>
        <v>0</v>
      </c>
      <c r="H255" s="81" t="n">
        <f aca="false">IF($D255&lt;0,((-1)*Input!$G$15),0)</f>
        <v>0</v>
      </c>
      <c r="I255" s="81" t="n">
        <f aca="false">($I254+$G255+$H255)*(1+Input!$G$8/(100*12))</f>
        <v>153954.730016457</v>
      </c>
      <c r="J255" s="81" t="n">
        <f aca="false">Input!$G$18*((1+Input!$G$14/100)^DATEDIF(Input!$C$7,$B255,"Y"))</f>
        <v>-451.527808667354</v>
      </c>
      <c r="L255" s="81" t="n">
        <f aca="false">$E255+$J255</f>
        <v>-451.527808667354</v>
      </c>
    </row>
    <row r="256" customFormat="false" ht="12.75" hidden="false" customHeight="true" outlineLevel="0" collapsed="false">
      <c r="A256" s="79" t="n">
        <v>252</v>
      </c>
      <c r="B256" s="86" t="n">
        <f aca="false">EOMONTH(Input!$C$7,A256)</f>
        <v>50586</v>
      </c>
      <c r="C256" s="86"/>
      <c r="D256" s="81" t="n">
        <f aca="false">IF(($D255+$G255+$H255)&lt;=0,($D255+$G255+$H255),0)</f>
        <v>0</v>
      </c>
      <c r="E256" s="81" t="n">
        <f aca="false">IF($D256&lt;0,Input!$G$17,0)</f>
        <v>0</v>
      </c>
      <c r="F256" s="81" t="n">
        <f aca="false">($D256*(Input!$G$11/100))/12</f>
        <v>0</v>
      </c>
      <c r="G256" s="81" t="n">
        <f aca="false">(-1)*$E256+$F256</f>
        <v>0</v>
      </c>
      <c r="H256" s="81" t="n">
        <f aca="false">IF($D256&lt;0,((-1)*Input!$G$15),0)</f>
        <v>0</v>
      </c>
      <c r="I256" s="81" t="n">
        <f aca="false">($I255+$G256+$H256)*(1+Input!$G$8/(100*12))</f>
        <v>154083.025624804</v>
      </c>
      <c r="J256" s="81" t="n">
        <f aca="false">Input!$G$18*((1+Input!$G$14/100)^DATEDIF(Input!$C$7,$B256,"Y"))</f>
        <v>-465.073642927374</v>
      </c>
      <c r="L256" s="81" t="n">
        <f aca="false">$E256+$J256</f>
        <v>-465.073642927374</v>
      </c>
    </row>
    <row r="257" customFormat="false" ht="12.75" hidden="false" customHeight="true" outlineLevel="0" collapsed="false">
      <c r="A257" s="79" t="n">
        <v>253</v>
      </c>
      <c r="B257" s="86" t="n">
        <f aca="false">EOMONTH(Input!$C$7,A257)</f>
        <v>50617</v>
      </c>
      <c r="C257" s="86"/>
      <c r="D257" s="81" t="n">
        <f aca="false">IF(($D256+$G256+$H256)&lt;=0,($D256+$G256+$H256),0)</f>
        <v>0</v>
      </c>
      <c r="E257" s="81" t="n">
        <f aca="false">IF($D257&lt;0,Input!$G$17,0)</f>
        <v>0</v>
      </c>
      <c r="F257" s="81" t="n">
        <f aca="false">($D257*(Input!$G$11/100))/12</f>
        <v>0</v>
      </c>
      <c r="G257" s="81" t="n">
        <f aca="false">(-1)*$E257+$F257</f>
        <v>0</v>
      </c>
      <c r="H257" s="81" t="n">
        <f aca="false">IF($D257&lt;0,((-1)*Input!$G$15),0)</f>
        <v>0</v>
      </c>
      <c r="I257" s="81" t="n">
        <f aca="false">($I256+$G257+$H257)*(1+Input!$G$8/(100*12))</f>
        <v>154211.428146158</v>
      </c>
      <c r="J257" s="81" t="n">
        <f aca="false">Input!$G$18*((1+Input!$G$14/100)^DATEDIF(Input!$C$7,$B257,"Y"))</f>
        <v>-465.073642927374</v>
      </c>
      <c r="L257" s="81" t="n">
        <f aca="false">$E257+$J257</f>
        <v>-465.073642927374</v>
      </c>
    </row>
    <row r="258" customFormat="false" ht="12.75" hidden="false" customHeight="true" outlineLevel="0" collapsed="false">
      <c r="A258" s="79" t="n">
        <v>254</v>
      </c>
      <c r="B258" s="86" t="n">
        <f aca="false">EOMONTH(Input!$C$7,A258)</f>
        <v>50648</v>
      </c>
      <c r="C258" s="86"/>
      <c r="D258" s="81" t="n">
        <f aca="false">IF(($D257+$G257+$H257)&lt;=0,($D257+$G257+$H257),0)</f>
        <v>0</v>
      </c>
      <c r="E258" s="81" t="n">
        <f aca="false">IF($D258&lt;0,Input!$G$17,0)</f>
        <v>0</v>
      </c>
      <c r="F258" s="81" t="n">
        <f aca="false">($D258*(Input!$G$11/100))/12</f>
        <v>0</v>
      </c>
      <c r="G258" s="81" t="n">
        <f aca="false">(-1)*$E258+$F258</f>
        <v>0</v>
      </c>
      <c r="H258" s="81" t="n">
        <f aca="false">IF($D258&lt;0,((-1)*Input!$G$15),0)</f>
        <v>0</v>
      </c>
      <c r="I258" s="81" t="n">
        <f aca="false">($I257+$G258+$H258)*(1+Input!$G$8/(100*12))</f>
        <v>154339.937669614</v>
      </c>
      <c r="J258" s="81" t="n">
        <f aca="false">Input!$G$18*((1+Input!$G$14/100)^DATEDIF(Input!$C$7,$B258,"Y"))</f>
        <v>-465.073642927374</v>
      </c>
      <c r="L258" s="81" t="n">
        <f aca="false">$E258+$J258</f>
        <v>-465.073642927374</v>
      </c>
    </row>
    <row r="259" customFormat="false" ht="12.75" hidden="false" customHeight="true" outlineLevel="0" collapsed="false">
      <c r="A259" s="79" t="n">
        <v>255</v>
      </c>
      <c r="B259" s="86" t="n">
        <f aca="false">EOMONTH(Input!$C$7,A259)</f>
        <v>50678</v>
      </c>
      <c r="C259" s="86"/>
      <c r="D259" s="81" t="n">
        <f aca="false">IF(($D258+$G258+$H258)&lt;=0,($D258+$G258+$H258),0)</f>
        <v>0</v>
      </c>
      <c r="E259" s="81" t="n">
        <f aca="false">IF($D259&lt;0,Input!$G$17,0)</f>
        <v>0</v>
      </c>
      <c r="F259" s="81" t="n">
        <f aca="false">($D259*(Input!$G$11/100))/12</f>
        <v>0</v>
      </c>
      <c r="G259" s="81" t="n">
        <f aca="false">(-1)*$E259+$F259</f>
        <v>0</v>
      </c>
      <c r="H259" s="81" t="n">
        <f aca="false">IF($D259&lt;0,((-1)*Input!$G$15),0)</f>
        <v>0</v>
      </c>
      <c r="I259" s="81" t="n">
        <f aca="false">($I258+$G259+$H259)*(1+Input!$G$8/(100*12))</f>
        <v>154468.554284338</v>
      </c>
      <c r="J259" s="81" t="n">
        <f aca="false">Input!$G$18*((1+Input!$G$14/100)^DATEDIF(Input!$C$7,$B259,"Y"))</f>
        <v>-465.073642927374</v>
      </c>
      <c r="L259" s="81" t="n">
        <f aca="false">$E259+$J259</f>
        <v>-465.073642927374</v>
      </c>
    </row>
    <row r="260" customFormat="false" ht="12.75" hidden="false" customHeight="true" outlineLevel="0" collapsed="false">
      <c r="A260" s="79" t="n">
        <v>256</v>
      </c>
      <c r="B260" s="86" t="n">
        <f aca="false">EOMONTH(Input!$C$7,A260)</f>
        <v>50709</v>
      </c>
      <c r="C260" s="86"/>
      <c r="D260" s="81" t="n">
        <f aca="false">IF(($D259+$G259+$H259)&lt;=0,($D259+$G259+$H259),0)</f>
        <v>0</v>
      </c>
      <c r="E260" s="81" t="n">
        <f aca="false">IF($D260&lt;0,Input!$G$17,0)</f>
        <v>0</v>
      </c>
      <c r="F260" s="81" t="n">
        <f aca="false">($D260*(Input!$G$11/100))/12</f>
        <v>0</v>
      </c>
      <c r="G260" s="81" t="n">
        <f aca="false">(-1)*$E260+$F260</f>
        <v>0</v>
      </c>
      <c r="H260" s="81" t="n">
        <f aca="false">IF($D260&lt;0,((-1)*Input!$G$15),0)</f>
        <v>0</v>
      </c>
      <c r="I260" s="81" t="n">
        <f aca="false">($I259+$G260+$H260)*(1+Input!$G$8/(100*12))</f>
        <v>154597.278079575</v>
      </c>
      <c r="J260" s="81" t="n">
        <f aca="false">Input!$G$18*((1+Input!$G$14/100)^DATEDIF(Input!$C$7,$B260,"Y"))</f>
        <v>-465.073642927374</v>
      </c>
      <c r="L260" s="81" t="n">
        <f aca="false">$E260+$J260</f>
        <v>-465.073642927374</v>
      </c>
    </row>
    <row r="261" customFormat="false" ht="12.75" hidden="false" customHeight="true" outlineLevel="0" collapsed="false">
      <c r="A261" s="79" t="n">
        <v>257</v>
      </c>
      <c r="B261" s="86" t="n">
        <f aca="false">EOMONTH(Input!$C$7,A261)</f>
        <v>50739</v>
      </c>
      <c r="C261" s="86"/>
      <c r="D261" s="81" t="n">
        <f aca="false">IF(($D260+$G260+$H260)&lt;=0,($D260+$G260+$H260),0)</f>
        <v>0</v>
      </c>
      <c r="E261" s="81" t="n">
        <f aca="false">IF($D261&lt;0,Input!$G$17,0)</f>
        <v>0</v>
      </c>
      <c r="F261" s="81" t="n">
        <f aca="false">($D261*(Input!$G$11/100))/12</f>
        <v>0</v>
      </c>
      <c r="G261" s="81" t="n">
        <f aca="false">(-1)*$E261+$F261</f>
        <v>0</v>
      </c>
      <c r="H261" s="81" t="n">
        <f aca="false">IF($D261&lt;0,((-1)*Input!$G$15),0)</f>
        <v>0</v>
      </c>
      <c r="I261" s="81" t="n">
        <f aca="false">($I260+$G261+$H261)*(1+Input!$G$8/(100*12))</f>
        <v>154726.109144641</v>
      </c>
      <c r="J261" s="81" t="n">
        <f aca="false">Input!$G$18*((1+Input!$G$14/100)^DATEDIF(Input!$C$7,$B261,"Y"))</f>
        <v>-465.073642927374</v>
      </c>
      <c r="L261" s="81" t="n">
        <f aca="false">$E261+$J261</f>
        <v>-465.073642927374</v>
      </c>
    </row>
    <row r="262" customFormat="false" ht="12.75" hidden="false" customHeight="true" outlineLevel="0" collapsed="false">
      <c r="A262" s="79" t="n">
        <v>258</v>
      </c>
      <c r="B262" s="86" t="n">
        <f aca="false">EOMONTH(Input!$C$7,A262)</f>
        <v>50770</v>
      </c>
      <c r="C262" s="86"/>
      <c r="D262" s="81" t="n">
        <f aca="false">IF(($D261+$G261+$H261)&lt;=0,($D261+$G261+$H261),0)</f>
        <v>0</v>
      </c>
      <c r="E262" s="81" t="n">
        <f aca="false">IF($D262&lt;0,Input!$G$17,0)</f>
        <v>0</v>
      </c>
      <c r="F262" s="81" t="n">
        <f aca="false">($D262*(Input!$G$11/100))/12</f>
        <v>0</v>
      </c>
      <c r="G262" s="81" t="n">
        <f aca="false">(-1)*$E262+$F262</f>
        <v>0</v>
      </c>
      <c r="H262" s="81" t="n">
        <f aca="false">IF($D262&lt;0,((-1)*Input!$G$15),0)</f>
        <v>0</v>
      </c>
      <c r="I262" s="81" t="n">
        <f aca="false">($I261+$G262+$H262)*(1+Input!$G$8/(100*12))</f>
        <v>154855.047568929</v>
      </c>
      <c r="J262" s="81" t="n">
        <f aca="false">Input!$G$18*((1+Input!$G$14/100)^DATEDIF(Input!$C$7,$B262,"Y"))</f>
        <v>-465.073642927374</v>
      </c>
      <c r="L262" s="81" t="n">
        <f aca="false">$E262+$J262</f>
        <v>-465.073642927374</v>
      </c>
    </row>
    <row r="263" customFormat="false" ht="12.75" hidden="false" customHeight="true" outlineLevel="0" collapsed="false">
      <c r="A263" s="79" t="n">
        <v>259</v>
      </c>
      <c r="B263" s="86" t="n">
        <f aca="false">EOMONTH(Input!$C$7,A263)</f>
        <v>50801</v>
      </c>
      <c r="C263" s="86"/>
      <c r="D263" s="81" t="n">
        <f aca="false">IF(($D262+$G262+$H262)&lt;=0,($D262+$G262+$H262),0)</f>
        <v>0</v>
      </c>
      <c r="E263" s="81" t="n">
        <f aca="false">IF($D263&lt;0,Input!$G$17,0)</f>
        <v>0</v>
      </c>
      <c r="F263" s="81" t="n">
        <f aca="false">($D263*(Input!$G$11/100))/12</f>
        <v>0</v>
      </c>
      <c r="G263" s="81" t="n">
        <f aca="false">(-1)*$E263+$F263</f>
        <v>0</v>
      </c>
      <c r="H263" s="81" t="n">
        <f aca="false">IF($D263&lt;0,((-1)*Input!$G$15),0)</f>
        <v>0</v>
      </c>
      <c r="I263" s="81" t="n">
        <f aca="false">($I262+$G263+$H263)*(1+Input!$G$8/(100*12))</f>
        <v>154984.093441903</v>
      </c>
      <c r="J263" s="81" t="n">
        <f aca="false">Input!$G$18*((1+Input!$G$14/100)^DATEDIF(Input!$C$7,$B263,"Y"))</f>
        <v>-465.073642927374</v>
      </c>
      <c r="L263" s="81" t="n">
        <f aca="false">$E263+$J263</f>
        <v>-465.073642927374</v>
      </c>
    </row>
    <row r="264" customFormat="false" ht="12.75" hidden="false" customHeight="true" outlineLevel="0" collapsed="false">
      <c r="A264" s="79" t="n">
        <v>260</v>
      </c>
      <c r="B264" s="86" t="n">
        <f aca="false">EOMONTH(Input!$C$7,A264)</f>
        <v>50829</v>
      </c>
      <c r="C264" s="86"/>
      <c r="D264" s="81" t="n">
        <f aca="false">IF(($D263+$G263+$H263)&lt;=0,($D263+$G263+$H263),0)</f>
        <v>0</v>
      </c>
      <c r="E264" s="81" t="n">
        <f aca="false">IF($D264&lt;0,Input!$G$17,0)</f>
        <v>0</v>
      </c>
      <c r="F264" s="81" t="n">
        <f aca="false">($D264*(Input!$G$11/100))/12</f>
        <v>0</v>
      </c>
      <c r="G264" s="81" t="n">
        <f aca="false">(-1)*$E264+$F264</f>
        <v>0</v>
      </c>
      <c r="H264" s="81" t="n">
        <f aca="false">IF($D264&lt;0,((-1)*Input!$G$15),0)</f>
        <v>0</v>
      </c>
      <c r="I264" s="81" t="n">
        <f aca="false">($I263+$G264+$H264)*(1+Input!$G$8/(100*12))</f>
        <v>155113.246853104</v>
      </c>
      <c r="J264" s="81" t="n">
        <f aca="false">Input!$G$18*((1+Input!$G$14/100)^DATEDIF(Input!$C$7,$B264,"Y"))</f>
        <v>-465.073642927374</v>
      </c>
      <c r="L264" s="81" t="n">
        <f aca="false">$E264+$J264</f>
        <v>-465.073642927374</v>
      </c>
    </row>
    <row r="265" customFormat="false" ht="12.75" hidden="false" customHeight="true" outlineLevel="0" collapsed="false">
      <c r="A265" s="79" t="n">
        <v>261</v>
      </c>
      <c r="B265" s="86" t="n">
        <f aca="false">EOMONTH(Input!$C$7,A265)</f>
        <v>50860</v>
      </c>
      <c r="C265" s="86"/>
      <c r="D265" s="81" t="n">
        <f aca="false">IF(($D264+$G264+$H264)&lt;=0,($D264+$G264+$H264),0)</f>
        <v>0</v>
      </c>
      <c r="E265" s="81" t="n">
        <f aca="false">IF($D265&lt;0,Input!$G$17,0)</f>
        <v>0</v>
      </c>
      <c r="F265" s="81" t="n">
        <f aca="false">($D265*(Input!$G$11/100))/12</f>
        <v>0</v>
      </c>
      <c r="G265" s="81" t="n">
        <f aca="false">(-1)*$E265+$F265</f>
        <v>0</v>
      </c>
      <c r="H265" s="81" t="n">
        <f aca="false">IF($D265&lt;0,((-1)*Input!$G$15),0)</f>
        <v>0</v>
      </c>
      <c r="I265" s="81" t="n">
        <f aca="false">($I264+$G265+$H265)*(1+Input!$G$8/(100*12))</f>
        <v>155242.507892149</v>
      </c>
      <c r="J265" s="81" t="n">
        <f aca="false">Input!$G$18*((1+Input!$G$14/100)^DATEDIF(Input!$C$7,$B265,"Y"))</f>
        <v>-465.073642927374</v>
      </c>
      <c r="L265" s="81" t="n">
        <f aca="false">$E265+$J265</f>
        <v>-465.073642927374</v>
      </c>
    </row>
    <row r="266" customFormat="false" ht="12.75" hidden="false" customHeight="true" outlineLevel="0" collapsed="false">
      <c r="A266" s="79" t="n">
        <v>262</v>
      </c>
      <c r="B266" s="86" t="n">
        <f aca="false">EOMONTH(Input!$C$7,A266)</f>
        <v>50890</v>
      </c>
      <c r="C266" s="86"/>
      <c r="D266" s="81" t="n">
        <f aca="false">IF(($D265+$G265+$H265)&lt;=0,($D265+$G265+$H265),0)</f>
        <v>0</v>
      </c>
      <c r="E266" s="81" t="n">
        <f aca="false">IF($D266&lt;0,Input!$G$17,0)</f>
        <v>0</v>
      </c>
      <c r="F266" s="81" t="n">
        <f aca="false">($D266*(Input!$G$11/100))/12</f>
        <v>0</v>
      </c>
      <c r="G266" s="81" t="n">
        <f aca="false">(-1)*$E266+$F266</f>
        <v>0</v>
      </c>
      <c r="H266" s="81" t="n">
        <f aca="false">IF($D266&lt;0,((-1)*Input!$G$15),0)</f>
        <v>0</v>
      </c>
      <c r="I266" s="81" t="n">
        <f aca="false">($I265+$G266+$H266)*(1+Input!$G$8/(100*12))</f>
        <v>155371.876648725</v>
      </c>
      <c r="J266" s="81" t="n">
        <f aca="false">Input!$G$18*((1+Input!$G$14/100)^DATEDIF(Input!$C$7,$B266,"Y"))</f>
        <v>-465.073642927374</v>
      </c>
      <c r="L266" s="81" t="n">
        <f aca="false">$E266+$J266</f>
        <v>-465.073642927374</v>
      </c>
    </row>
    <row r="267" customFormat="false" ht="12.75" hidden="false" customHeight="true" outlineLevel="0" collapsed="false">
      <c r="A267" s="79" t="n">
        <v>263</v>
      </c>
      <c r="B267" s="86" t="n">
        <f aca="false">EOMONTH(Input!$C$7,A267)</f>
        <v>50921</v>
      </c>
      <c r="C267" s="86"/>
      <c r="D267" s="81" t="n">
        <f aca="false">IF(($D266+$G266+$H266)&lt;=0,($D266+$G266+$H266),0)</f>
        <v>0</v>
      </c>
      <c r="E267" s="81" t="n">
        <f aca="false">IF($D267&lt;0,Input!$G$17,0)</f>
        <v>0</v>
      </c>
      <c r="F267" s="81" t="n">
        <f aca="false">($D267*(Input!$G$11/100))/12</f>
        <v>0</v>
      </c>
      <c r="G267" s="81" t="n">
        <f aca="false">(-1)*$E267+$F267</f>
        <v>0</v>
      </c>
      <c r="H267" s="81" t="n">
        <f aca="false">IF($D267&lt;0,((-1)*Input!$G$15),0)</f>
        <v>0</v>
      </c>
      <c r="I267" s="81" t="n">
        <f aca="false">($I266+$G267+$H267)*(1+Input!$G$8/(100*12))</f>
        <v>155501.353212599</v>
      </c>
      <c r="J267" s="81" t="n">
        <f aca="false">Input!$G$18*((1+Input!$G$14/100)^DATEDIF(Input!$C$7,$B267,"Y"))</f>
        <v>-465.073642927374</v>
      </c>
      <c r="L267" s="81" t="n">
        <f aca="false">$E267+$J267</f>
        <v>-465.073642927374</v>
      </c>
    </row>
    <row r="268" customFormat="false" ht="12.75" hidden="false" customHeight="true" outlineLevel="0" collapsed="false">
      <c r="A268" s="79" t="n">
        <v>264</v>
      </c>
      <c r="B268" s="86" t="n">
        <f aca="false">EOMONTH(Input!$C$7,A268)</f>
        <v>50951</v>
      </c>
      <c r="C268" s="86"/>
      <c r="D268" s="81" t="n">
        <f aca="false">IF(($D267+$G267+$H267)&lt;=0,($D267+$G267+$H267),0)</f>
        <v>0</v>
      </c>
      <c r="E268" s="81" t="n">
        <f aca="false">IF($D268&lt;0,Input!$G$17,0)</f>
        <v>0</v>
      </c>
      <c r="F268" s="81" t="n">
        <f aca="false">($D268*(Input!$G$11/100))/12</f>
        <v>0</v>
      </c>
      <c r="G268" s="81" t="n">
        <f aca="false">(-1)*$E268+$F268</f>
        <v>0</v>
      </c>
      <c r="H268" s="81" t="n">
        <f aca="false">IF($D268&lt;0,((-1)*Input!$G$15),0)</f>
        <v>0</v>
      </c>
      <c r="I268" s="81" t="n">
        <f aca="false">($I267+$G268+$H268)*(1+Input!$G$8/(100*12))</f>
        <v>155630.93767361</v>
      </c>
      <c r="J268" s="81" t="n">
        <f aca="false">Input!$G$18*((1+Input!$G$14/100)^DATEDIF(Input!$C$7,$B268,"Y"))</f>
        <v>-479.025852215196</v>
      </c>
      <c r="L268" s="81" t="n">
        <f aca="false">$E268+$J268</f>
        <v>-479.025852215196</v>
      </c>
    </row>
    <row r="269" customFormat="false" ht="12.75" hidden="false" customHeight="true" outlineLevel="0" collapsed="false">
      <c r="A269" s="79" t="n">
        <v>265</v>
      </c>
      <c r="B269" s="86" t="n">
        <f aca="false">EOMONTH(Input!$C$7,A269)</f>
        <v>50982</v>
      </c>
      <c r="C269" s="86"/>
      <c r="D269" s="81" t="n">
        <f aca="false">IF(($D268+$G268+$H268)&lt;=0,($D268+$G268+$H268),0)</f>
        <v>0</v>
      </c>
      <c r="E269" s="81" t="n">
        <f aca="false">IF($D269&lt;0,Input!$G$17,0)</f>
        <v>0</v>
      </c>
      <c r="F269" s="81" t="n">
        <f aca="false">($D269*(Input!$G$11/100))/12</f>
        <v>0</v>
      </c>
      <c r="G269" s="81" t="n">
        <f aca="false">(-1)*$E269+$F269</f>
        <v>0</v>
      </c>
      <c r="H269" s="81" t="n">
        <f aca="false">IF($D269&lt;0,((-1)*Input!$G$15),0)</f>
        <v>0</v>
      </c>
      <c r="I269" s="81" t="n">
        <f aca="false">($I268+$G269+$H269)*(1+Input!$G$8/(100*12))</f>
        <v>155760.630121671</v>
      </c>
      <c r="J269" s="81" t="n">
        <f aca="false">Input!$G$18*((1+Input!$G$14/100)^DATEDIF(Input!$C$7,$B269,"Y"))</f>
        <v>-479.025852215196</v>
      </c>
      <c r="L269" s="81" t="n">
        <f aca="false">$E269+$J269</f>
        <v>-479.025852215196</v>
      </c>
    </row>
    <row r="270" customFormat="false" ht="12.75" hidden="false" customHeight="true" outlineLevel="0" collapsed="false">
      <c r="A270" s="79" t="n">
        <v>266</v>
      </c>
      <c r="B270" s="86" t="n">
        <f aca="false">EOMONTH(Input!$C$7,A270)</f>
        <v>51013</v>
      </c>
      <c r="C270" s="86"/>
      <c r="D270" s="81" t="n">
        <f aca="false">IF(($D269+$G269+$H269)&lt;=0,($D269+$G269+$H269),0)</f>
        <v>0</v>
      </c>
      <c r="E270" s="81" t="n">
        <f aca="false">IF($D270&lt;0,Input!$G$17,0)</f>
        <v>0</v>
      </c>
      <c r="F270" s="81" t="n">
        <f aca="false">($D270*(Input!$G$11/100))/12</f>
        <v>0</v>
      </c>
      <c r="G270" s="81" t="n">
        <f aca="false">(-1)*$E270+$F270</f>
        <v>0</v>
      </c>
      <c r="H270" s="81" t="n">
        <f aca="false">IF($D270&lt;0,((-1)*Input!$G$15),0)</f>
        <v>0</v>
      </c>
      <c r="I270" s="81" t="n">
        <f aca="false">($I269+$G270+$H270)*(1+Input!$G$8/(100*12))</f>
        <v>155890.430646772</v>
      </c>
      <c r="J270" s="81" t="n">
        <f aca="false">Input!$G$18*((1+Input!$G$14/100)^DATEDIF(Input!$C$7,$B270,"Y"))</f>
        <v>-479.025852215196</v>
      </c>
      <c r="L270" s="81" t="n">
        <f aca="false">$E270+$J270</f>
        <v>-479.025852215196</v>
      </c>
    </row>
    <row r="271" customFormat="false" ht="12.75" hidden="false" customHeight="true" outlineLevel="0" collapsed="false">
      <c r="A271" s="79" t="n">
        <v>267</v>
      </c>
      <c r="B271" s="86" t="n">
        <f aca="false">EOMONTH(Input!$C$7,A271)</f>
        <v>51043</v>
      </c>
      <c r="C271" s="86"/>
      <c r="D271" s="81" t="n">
        <f aca="false">IF(($D270+$G270+$H270)&lt;=0,($D270+$G270+$H270),0)</f>
        <v>0</v>
      </c>
      <c r="E271" s="81" t="n">
        <f aca="false">IF($D271&lt;0,Input!$G$17,0)</f>
        <v>0</v>
      </c>
      <c r="F271" s="81" t="n">
        <f aca="false">($D271*(Input!$G$11/100))/12</f>
        <v>0</v>
      </c>
      <c r="G271" s="81" t="n">
        <f aca="false">(-1)*$E271+$F271</f>
        <v>0</v>
      </c>
      <c r="H271" s="81" t="n">
        <f aca="false">IF($D271&lt;0,((-1)*Input!$G$15),0)</f>
        <v>0</v>
      </c>
      <c r="I271" s="81" t="n">
        <f aca="false">($I270+$G271+$H271)*(1+Input!$G$8/(100*12))</f>
        <v>156020.339338978</v>
      </c>
      <c r="J271" s="81" t="n">
        <f aca="false">Input!$G$18*((1+Input!$G$14/100)^DATEDIF(Input!$C$7,$B271,"Y"))</f>
        <v>-479.025852215196</v>
      </c>
      <c r="L271" s="81" t="n">
        <f aca="false">$E271+$J271</f>
        <v>-479.025852215196</v>
      </c>
    </row>
    <row r="272" customFormat="false" ht="12.75" hidden="false" customHeight="true" outlineLevel="0" collapsed="false">
      <c r="A272" s="79" t="n">
        <v>268</v>
      </c>
      <c r="B272" s="86" t="n">
        <f aca="false">EOMONTH(Input!$C$7,A272)</f>
        <v>51074</v>
      </c>
      <c r="C272" s="86"/>
      <c r="D272" s="81" t="n">
        <f aca="false">IF(($D271+$G271+$H271)&lt;=0,($D271+$G271+$H271),0)</f>
        <v>0</v>
      </c>
      <c r="E272" s="81" t="n">
        <f aca="false">IF($D272&lt;0,Input!$G$17,0)</f>
        <v>0</v>
      </c>
      <c r="F272" s="81" t="n">
        <f aca="false">($D272*(Input!$G$11/100))/12</f>
        <v>0</v>
      </c>
      <c r="G272" s="81" t="n">
        <f aca="false">(-1)*$E272+$F272</f>
        <v>0</v>
      </c>
      <c r="H272" s="81" t="n">
        <f aca="false">IF($D272&lt;0,((-1)*Input!$G$15),0)</f>
        <v>0</v>
      </c>
      <c r="I272" s="81" t="n">
        <f aca="false">($I271+$G272+$H272)*(1+Input!$G$8/(100*12))</f>
        <v>156150.356288427</v>
      </c>
      <c r="J272" s="81" t="n">
        <f aca="false">Input!$G$18*((1+Input!$G$14/100)^DATEDIF(Input!$C$7,$B272,"Y"))</f>
        <v>-479.025852215196</v>
      </c>
      <c r="L272" s="81" t="n">
        <f aca="false">$E272+$J272</f>
        <v>-479.025852215196</v>
      </c>
    </row>
    <row r="273" customFormat="false" ht="12.75" hidden="false" customHeight="true" outlineLevel="0" collapsed="false">
      <c r="A273" s="79" t="n">
        <v>269</v>
      </c>
      <c r="B273" s="86" t="n">
        <f aca="false">EOMONTH(Input!$C$7,A273)</f>
        <v>51104</v>
      </c>
      <c r="C273" s="86"/>
      <c r="D273" s="81" t="n">
        <f aca="false">IF(($D272+$G272+$H272)&lt;=0,($D272+$G272+$H272),0)</f>
        <v>0</v>
      </c>
      <c r="E273" s="81" t="n">
        <f aca="false">IF($D273&lt;0,Input!$G$17,0)</f>
        <v>0</v>
      </c>
      <c r="F273" s="81" t="n">
        <f aca="false">($D273*(Input!$G$11/100))/12</f>
        <v>0</v>
      </c>
      <c r="G273" s="81" t="n">
        <f aca="false">(-1)*$E273+$F273</f>
        <v>0</v>
      </c>
      <c r="H273" s="81" t="n">
        <f aca="false">IF($D273&lt;0,((-1)*Input!$G$15),0)</f>
        <v>0</v>
      </c>
      <c r="I273" s="81" t="n">
        <f aca="false">($I272+$G273+$H273)*(1+Input!$G$8/(100*12))</f>
        <v>156280.481585334</v>
      </c>
      <c r="J273" s="81" t="n">
        <f aca="false">Input!$G$18*((1+Input!$G$14/100)^DATEDIF(Input!$C$7,$B273,"Y"))</f>
        <v>-479.025852215196</v>
      </c>
      <c r="L273" s="81" t="n">
        <f aca="false">$E273+$J273</f>
        <v>-479.025852215196</v>
      </c>
    </row>
    <row r="274" customFormat="false" ht="12.75" hidden="false" customHeight="true" outlineLevel="0" collapsed="false">
      <c r="A274" s="79" t="n">
        <v>270</v>
      </c>
      <c r="B274" s="86" t="n">
        <f aca="false">EOMONTH(Input!$C$7,A274)</f>
        <v>51135</v>
      </c>
      <c r="C274" s="86"/>
      <c r="D274" s="81" t="n">
        <f aca="false">IF(($D273+$G273+$H273)&lt;=0,($D273+$G273+$H273),0)</f>
        <v>0</v>
      </c>
      <c r="E274" s="81" t="n">
        <f aca="false">IF($D274&lt;0,Input!$G$17,0)</f>
        <v>0</v>
      </c>
      <c r="F274" s="81" t="n">
        <f aca="false">($D274*(Input!$G$11/100))/12</f>
        <v>0</v>
      </c>
      <c r="G274" s="81" t="n">
        <f aca="false">(-1)*$E274+$F274</f>
        <v>0</v>
      </c>
      <c r="H274" s="81" t="n">
        <f aca="false">IF($D274&lt;0,((-1)*Input!$G$15),0)</f>
        <v>0</v>
      </c>
      <c r="I274" s="81" t="n">
        <f aca="false">($I273+$G274+$H274)*(1+Input!$G$8/(100*12))</f>
        <v>156410.715319989</v>
      </c>
      <c r="J274" s="81" t="n">
        <f aca="false">Input!$G$18*((1+Input!$G$14/100)^DATEDIF(Input!$C$7,$B274,"Y"))</f>
        <v>-479.025852215196</v>
      </c>
      <c r="L274" s="81" t="n">
        <f aca="false">$E274+$J274</f>
        <v>-479.025852215196</v>
      </c>
    </row>
    <row r="275" customFormat="false" ht="12.75" hidden="false" customHeight="true" outlineLevel="0" collapsed="false">
      <c r="A275" s="79" t="n">
        <v>271</v>
      </c>
      <c r="B275" s="86" t="n">
        <f aca="false">EOMONTH(Input!$C$7,A275)</f>
        <v>51166</v>
      </c>
      <c r="C275" s="86"/>
      <c r="D275" s="81" t="n">
        <f aca="false">IF(($D274+$G274+$H274)&lt;=0,($D274+$G274+$H274),0)</f>
        <v>0</v>
      </c>
      <c r="E275" s="81" t="n">
        <f aca="false">IF($D275&lt;0,Input!$G$17,0)</f>
        <v>0</v>
      </c>
      <c r="F275" s="81" t="n">
        <f aca="false">($D275*(Input!$G$11/100))/12</f>
        <v>0</v>
      </c>
      <c r="G275" s="81" t="n">
        <f aca="false">(-1)*$E275+$F275</f>
        <v>0</v>
      </c>
      <c r="H275" s="81" t="n">
        <f aca="false">IF($D275&lt;0,((-1)*Input!$G$15),0)</f>
        <v>0</v>
      </c>
      <c r="I275" s="81" t="n">
        <f aca="false">($I274+$G275+$H275)*(1+Input!$G$8/(100*12))</f>
        <v>156541.057582755</v>
      </c>
      <c r="J275" s="81" t="n">
        <f aca="false">Input!$G$18*((1+Input!$G$14/100)^DATEDIF(Input!$C$7,$B275,"Y"))</f>
        <v>-479.025852215196</v>
      </c>
      <c r="L275" s="81" t="n">
        <f aca="false">$E275+$J275</f>
        <v>-479.025852215196</v>
      </c>
    </row>
    <row r="276" customFormat="false" ht="12.75" hidden="false" customHeight="true" outlineLevel="0" collapsed="false">
      <c r="A276" s="79" t="n">
        <v>272</v>
      </c>
      <c r="B276" s="86" t="n">
        <f aca="false">EOMONTH(Input!$C$7,A276)</f>
        <v>51195</v>
      </c>
      <c r="C276" s="86"/>
      <c r="D276" s="81" t="n">
        <f aca="false">IF(($D275+$G275+$H275)&lt;=0,($D275+$G275+$H275),0)</f>
        <v>0</v>
      </c>
      <c r="E276" s="81" t="n">
        <f aca="false">IF($D276&lt;0,Input!$G$17,0)</f>
        <v>0</v>
      </c>
      <c r="F276" s="81" t="n">
        <f aca="false">($D276*(Input!$G$11/100))/12</f>
        <v>0</v>
      </c>
      <c r="G276" s="81" t="n">
        <f aca="false">(-1)*$E276+$F276</f>
        <v>0</v>
      </c>
      <c r="H276" s="81" t="n">
        <f aca="false">IF($D276&lt;0,((-1)*Input!$G$15),0)</f>
        <v>0</v>
      </c>
      <c r="I276" s="81" t="n">
        <f aca="false">($I275+$G276+$H276)*(1+Input!$G$8/(100*12))</f>
        <v>156671.508464074</v>
      </c>
      <c r="J276" s="81" t="n">
        <f aca="false">Input!$G$18*((1+Input!$G$14/100)^DATEDIF(Input!$C$7,$B276,"Y"))</f>
        <v>-479.025852215196</v>
      </c>
      <c r="L276" s="81" t="n">
        <f aca="false">$E276+$J276</f>
        <v>-479.025852215196</v>
      </c>
    </row>
    <row r="277" customFormat="false" ht="12.75" hidden="false" customHeight="true" outlineLevel="0" collapsed="false">
      <c r="A277" s="79" t="n">
        <v>273</v>
      </c>
      <c r="B277" s="86" t="n">
        <f aca="false">EOMONTH(Input!$C$7,A277)</f>
        <v>51226</v>
      </c>
      <c r="C277" s="86"/>
      <c r="D277" s="81" t="n">
        <f aca="false">IF(($D276+$G276+$H276)&lt;=0,($D276+$G276+$H276),0)</f>
        <v>0</v>
      </c>
      <c r="E277" s="81" t="n">
        <f aca="false">IF($D277&lt;0,Input!$G$17,0)</f>
        <v>0</v>
      </c>
      <c r="F277" s="81" t="n">
        <f aca="false">($D277*(Input!$G$11/100))/12</f>
        <v>0</v>
      </c>
      <c r="G277" s="81" t="n">
        <f aca="false">(-1)*$E277+$F277</f>
        <v>0</v>
      </c>
      <c r="H277" s="81" t="n">
        <f aca="false">IF($D277&lt;0,((-1)*Input!$G$15),0)</f>
        <v>0</v>
      </c>
      <c r="I277" s="81" t="n">
        <f aca="false">($I276+$G277+$H277)*(1+Input!$G$8/(100*12))</f>
        <v>156802.068054461</v>
      </c>
      <c r="J277" s="81" t="n">
        <f aca="false">Input!$G$18*((1+Input!$G$14/100)^DATEDIF(Input!$C$7,$B277,"Y"))</f>
        <v>-479.025852215196</v>
      </c>
      <c r="L277" s="81" t="n">
        <f aca="false">$E277+$J277</f>
        <v>-479.025852215196</v>
      </c>
    </row>
    <row r="278" customFormat="false" ht="12.75" hidden="false" customHeight="true" outlineLevel="0" collapsed="false">
      <c r="A278" s="79" t="n">
        <v>274</v>
      </c>
      <c r="B278" s="86" t="n">
        <f aca="false">EOMONTH(Input!$C$7,A278)</f>
        <v>51256</v>
      </c>
      <c r="C278" s="86"/>
      <c r="D278" s="81" t="n">
        <f aca="false">IF(($D277+$G277+$H277)&lt;=0,($D277+$G277+$H277),0)</f>
        <v>0</v>
      </c>
      <c r="E278" s="81" t="n">
        <f aca="false">IF($D278&lt;0,Input!$G$17,0)</f>
        <v>0</v>
      </c>
      <c r="F278" s="81" t="n">
        <f aca="false">($D278*(Input!$G$11/100))/12</f>
        <v>0</v>
      </c>
      <c r="G278" s="81" t="n">
        <f aca="false">(-1)*$E278+$F278</f>
        <v>0</v>
      </c>
      <c r="H278" s="81" t="n">
        <f aca="false">IF($D278&lt;0,((-1)*Input!$G$15),0)</f>
        <v>0</v>
      </c>
      <c r="I278" s="81" t="n">
        <f aca="false">($I277+$G278+$H278)*(1+Input!$G$8/(100*12))</f>
        <v>156932.736444506</v>
      </c>
      <c r="J278" s="81" t="n">
        <f aca="false">Input!$G$18*((1+Input!$G$14/100)^DATEDIF(Input!$C$7,$B278,"Y"))</f>
        <v>-479.025852215196</v>
      </c>
      <c r="L278" s="81" t="n">
        <f aca="false">$E278+$J278</f>
        <v>-479.025852215196</v>
      </c>
    </row>
    <row r="279" customFormat="false" ht="12.75" hidden="false" customHeight="true" outlineLevel="0" collapsed="false">
      <c r="A279" s="79" t="n">
        <v>275</v>
      </c>
      <c r="B279" s="86" t="n">
        <f aca="false">EOMONTH(Input!$C$7,A279)</f>
        <v>51287</v>
      </c>
      <c r="C279" s="86"/>
      <c r="D279" s="81" t="n">
        <f aca="false">IF(($D278+$G278+$H278)&lt;=0,($D278+$G278+$H278),0)</f>
        <v>0</v>
      </c>
      <c r="E279" s="81" t="n">
        <f aca="false">IF($D279&lt;0,Input!$G$17,0)</f>
        <v>0</v>
      </c>
      <c r="F279" s="81" t="n">
        <f aca="false">($D279*(Input!$G$11/100))/12</f>
        <v>0</v>
      </c>
      <c r="G279" s="81" t="n">
        <f aca="false">(-1)*$E279+$F279</f>
        <v>0</v>
      </c>
      <c r="H279" s="81" t="n">
        <f aca="false">IF($D279&lt;0,((-1)*Input!$G$15),0)</f>
        <v>0</v>
      </c>
      <c r="I279" s="81" t="n">
        <f aca="false">($I278+$G279+$H279)*(1+Input!$G$8/(100*12))</f>
        <v>157063.513724877</v>
      </c>
      <c r="J279" s="81" t="n">
        <f aca="false">Input!$G$18*((1+Input!$G$14/100)^DATEDIF(Input!$C$7,$B279,"Y"))</f>
        <v>-479.025852215196</v>
      </c>
      <c r="L279" s="81" t="n">
        <f aca="false">$E279+$J279</f>
        <v>-479.025852215196</v>
      </c>
    </row>
    <row r="280" customFormat="false" ht="12.75" hidden="false" customHeight="true" outlineLevel="0" collapsed="false">
      <c r="A280" s="79" t="n">
        <v>276</v>
      </c>
      <c r="B280" s="86" t="n">
        <f aca="false">EOMONTH(Input!$C$7,A280)</f>
        <v>51317</v>
      </c>
      <c r="C280" s="86"/>
      <c r="D280" s="81" t="n">
        <f aca="false">IF(($D279+$G279+$H279)&lt;=0,($D279+$G279+$H279),0)</f>
        <v>0</v>
      </c>
      <c r="E280" s="81" t="n">
        <f aca="false">IF($D280&lt;0,Input!$G$17,0)</f>
        <v>0</v>
      </c>
      <c r="F280" s="81" t="n">
        <f aca="false">($D280*(Input!$G$11/100))/12</f>
        <v>0</v>
      </c>
      <c r="G280" s="81" t="n">
        <f aca="false">(-1)*$E280+$F280</f>
        <v>0</v>
      </c>
      <c r="H280" s="81" t="n">
        <f aca="false">IF($D280&lt;0,((-1)*Input!$G$15),0)</f>
        <v>0</v>
      </c>
      <c r="I280" s="81" t="n">
        <f aca="false">($I279+$G280+$H280)*(1+Input!$G$8/(100*12))</f>
        <v>157194.399986314</v>
      </c>
      <c r="J280" s="81" t="n">
        <f aca="false">Input!$G$18*((1+Input!$G$14/100)^DATEDIF(Input!$C$7,$B280,"Y"))</f>
        <v>-493.396627781651</v>
      </c>
      <c r="L280" s="81" t="n">
        <f aca="false">$E280+$J280</f>
        <v>-493.396627781651</v>
      </c>
    </row>
    <row r="281" customFormat="false" ht="12.75" hidden="false" customHeight="true" outlineLevel="0" collapsed="false">
      <c r="A281" s="79" t="n">
        <v>277</v>
      </c>
      <c r="B281" s="86" t="n">
        <f aca="false">EOMONTH(Input!$C$7,A281)</f>
        <v>51348</v>
      </c>
      <c r="C281" s="86"/>
      <c r="D281" s="81" t="n">
        <f aca="false">IF(($D280+$G280+$H280)&lt;=0,($D280+$G280+$H280),0)</f>
        <v>0</v>
      </c>
      <c r="E281" s="81" t="n">
        <f aca="false">IF($D281&lt;0,Input!$G$17,0)</f>
        <v>0</v>
      </c>
      <c r="F281" s="81" t="n">
        <f aca="false">($D281*(Input!$G$11/100))/12</f>
        <v>0</v>
      </c>
      <c r="G281" s="81" t="n">
        <f aca="false">(-1)*$E281+$F281</f>
        <v>0</v>
      </c>
      <c r="H281" s="81" t="n">
        <f aca="false">IF($D281&lt;0,((-1)*Input!$G$15),0)</f>
        <v>0</v>
      </c>
      <c r="I281" s="81" t="n">
        <f aca="false">($I280+$G281+$H281)*(1+Input!$G$8/(100*12))</f>
        <v>157325.395319636</v>
      </c>
      <c r="J281" s="81" t="n">
        <f aca="false">Input!$G$18*((1+Input!$G$14/100)^DATEDIF(Input!$C$7,$B281,"Y"))</f>
        <v>-493.396627781651</v>
      </c>
      <c r="L281" s="81" t="n">
        <f aca="false">$E281+$J281</f>
        <v>-493.396627781651</v>
      </c>
    </row>
    <row r="282" customFormat="false" ht="12.75" hidden="false" customHeight="true" outlineLevel="0" collapsed="false">
      <c r="A282" s="79" t="n">
        <v>278</v>
      </c>
      <c r="B282" s="86" t="n">
        <f aca="false">EOMONTH(Input!$C$7,A282)</f>
        <v>51379</v>
      </c>
      <c r="C282" s="86"/>
      <c r="D282" s="81" t="n">
        <f aca="false">IF(($D281+$G281+$H281)&lt;=0,($D281+$G281+$H281),0)</f>
        <v>0</v>
      </c>
      <c r="E282" s="81" t="n">
        <f aca="false">IF($D282&lt;0,Input!$G$17,0)</f>
        <v>0</v>
      </c>
      <c r="F282" s="81" t="n">
        <f aca="false">($D282*(Input!$G$11/100))/12</f>
        <v>0</v>
      </c>
      <c r="G282" s="81" t="n">
        <f aca="false">(-1)*$E282+$F282</f>
        <v>0</v>
      </c>
      <c r="H282" s="81" t="n">
        <f aca="false">IF($D282&lt;0,((-1)*Input!$G$15),0)</f>
        <v>0</v>
      </c>
      <c r="I282" s="81" t="n">
        <f aca="false">($I281+$G282+$H282)*(1+Input!$G$8/(100*12))</f>
        <v>157456.499815736</v>
      </c>
      <c r="J282" s="81" t="n">
        <f aca="false">Input!$G$18*((1+Input!$G$14/100)^DATEDIF(Input!$C$7,$B282,"Y"))</f>
        <v>-493.396627781651</v>
      </c>
      <c r="L282" s="81" t="n">
        <f aca="false">$E282+$J282</f>
        <v>-493.396627781651</v>
      </c>
    </row>
    <row r="283" customFormat="false" ht="12.75" hidden="false" customHeight="true" outlineLevel="0" collapsed="false">
      <c r="A283" s="79" t="n">
        <v>279</v>
      </c>
      <c r="B283" s="86" t="n">
        <f aca="false">EOMONTH(Input!$C$7,A283)</f>
        <v>51409</v>
      </c>
      <c r="C283" s="86"/>
      <c r="D283" s="81" t="n">
        <f aca="false">IF(($D282+$G282+$H282)&lt;=0,($D282+$G282+$H282),0)</f>
        <v>0</v>
      </c>
      <c r="E283" s="81" t="n">
        <f aca="false">IF($D283&lt;0,Input!$G$17,0)</f>
        <v>0</v>
      </c>
      <c r="F283" s="81" t="n">
        <f aca="false">($D283*(Input!$G$11/100))/12</f>
        <v>0</v>
      </c>
      <c r="G283" s="81" t="n">
        <f aca="false">(-1)*$E283+$F283</f>
        <v>0</v>
      </c>
      <c r="H283" s="81" t="n">
        <f aca="false">IF($D283&lt;0,((-1)*Input!$G$15),0)</f>
        <v>0</v>
      </c>
      <c r="I283" s="81" t="n">
        <f aca="false">($I282+$G283+$H283)*(1+Input!$G$8/(100*12))</f>
        <v>157587.713565582</v>
      </c>
      <c r="J283" s="81" t="n">
        <f aca="false">Input!$G$18*((1+Input!$G$14/100)^DATEDIF(Input!$C$7,$B283,"Y"))</f>
        <v>-493.396627781651</v>
      </c>
      <c r="L283" s="81" t="n">
        <f aca="false">$E283+$J283</f>
        <v>-493.396627781651</v>
      </c>
    </row>
    <row r="284" customFormat="false" ht="12.75" hidden="false" customHeight="true" outlineLevel="0" collapsed="false">
      <c r="A284" s="79" t="n">
        <v>280</v>
      </c>
      <c r="B284" s="86" t="n">
        <f aca="false">EOMONTH(Input!$C$7,A284)</f>
        <v>51440</v>
      </c>
      <c r="C284" s="86"/>
      <c r="D284" s="81" t="n">
        <f aca="false">IF(($D283+$G283+$H283)&lt;=0,($D283+$G283+$H283),0)</f>
        <v>0</v>
      </c>
      <c r="E284" s="81" t="n">
        <f aca="false">IF($D284&lt;0,Input!$G$17,0)</f>
        <v>0</v>
      </c>
      <c r="F284" s="81" t="n">
        <f aca="false">($D284*(Input!$G$11/100))/12</f>
        <v>0</v>
      </c>
      <c r="G284" s="81" t="n">
        <f aca="false">(-1)*$E284+$F284</f>
        <v>0</v>
      </c>
      <c r="H284" s="81" t="n">
        <f aca="false">IF($D284&lt;0,((-1)*Input!$G$15),0)</f>
        <v>0</v>
      </c>
      <c r="I284" s="81" t="n">
        <f aca="false">($I283+$G284+$H284)*(1+Input!$G$8/(100*12))</f>
        <v>157719.03666022</v>
      </c>
      <c r="J284" s="81" t="n">
        <f aca="false">Input!$G$18*((1+Input!$G$14/100)^DATEDIF(Input!$C$7,$B284,"Y"))</f>
        <v>-493.396627781651</v>
      </c>
      <c r="L284" s="81" t="n">
        <f aca="false">$E284+$J284</f>
        <v>-493.396627781651</v>
      </c>
    </row>
    <row r="285" customFormat="false" ht="12.75" hidden="false" customHeight="true" outlineLevel="0" collapsed="false">
      <c r="A285" s="79" t="n">
        <v>281</v>
      </c>
      <c r="B285" s="86" t="n">
        <f aca="false">EOMONTH(Input!$C$7,A285)</f>
        <v>51470</v>
      </c>
      <c r="C285" s="86"/>
      <c r="D285" s="81" t="n">
        <f aca="false">IF(($D284+$G284+$H284)&lt;=0,($D284+$G284+$H284),0)</f>
        <v>0</v>
      </c>
      <c r="E285" s="81" t="n">
        <f aca="false">IF($D285&lt;0,Input!$G$17,0)</f>
        <v>0</v>
      </c>
      <c r="F285" s="81" t="n">
        <f aca="false">($D285*(Input!$G$11/100))/12</f>
        <v>0</v>
      </c>
      <c r="G285" s="81" t="n">
        <f aca="false">(-1)*$E285+$F285</f>
        <v>0</v>
      </c>
      <c r="H285" s="81" t="n">
        <f aca="false">IF($D285&lt;0,((-1)*Input!$G$15),0)</f>
        <v>0</v>
      </c>
      <c r="I285" s="81" t="n">
        <f aca="false">($I284+$G285+$H285)*(1+Input!$G$8/(100*12))</f>
        <v>157850.46919077</v>
      </c>
      <c r="J285" s="81" t="n">
        <f aca="false">Input!$G$18*((1+Input!$G$14/100)^DATEDIF(Input!$C$7,$B285,"Y"))</f>
        <v>-493.396627781651</v>
      </c>
      <c r="L285" s="81" t="n">
        <f aca="false">$E285+$J285</f>
        <v>-493.396627781651</v>
      </c>
    </row>
    <row r="286" customFormat="false" ht="12.75" hidden="false" customHeight="true" outlineLevel="0" collapsed="false">
      <c r="A286" s="79" t="n">
        <v>282</v>
      </c>
      <c r="B286" s="86" t="n">
        <f aca="false">EOMONTH(Input!$C$7,A286)</f>
        <v>51501</v>
      </c>
      <c r="C286" s="86"/>
      <c r="D286" s="81" t="n">
        <f aca="false">IF(($D285+$G285+$H285)&lt;=0,($D285+$G285+$H285),0)</f>
        <v>0</v>
      </c>
      <c r="E286" s="81" t="n">
        <f aca="false">IF($D286&lt;0,Input!$G$17,0)</f>
        <v>0</v>
      </c>
      <c r="F286" s="81" t="n">
        <f aca="false">($D286*(Input!$G$11/100))/12</f>
        <v>0</v>
      </c>
      <c r="G286" s="81" t="n">
        <f aca="false">(-1)*$E286+$F286</f>
        <v>0</v>
      </c>
      <c r="H286" s="81" t="n">
        <f aca="false">IF($D286&lt;0,((-1)*Input!$G$15),0)</f>
        <v>0</v>
      </c>
      <c r="I286" s="81" t="n">
        <f aca="false">($I285+$G286+$H286)*(1+Input!$G$8/(100*12))</f>
        <v>157982.011248429</v>
      </c>
      <c r="J286" s="81" t="n">
        <f aca="false">Input!$G$18*((1+Input!$G$14/100)^DATEDIF(Input!$C$7,$B286,"Y"))</f>
        <v>-493.396627781651</v>
      </c>
      <c r="L286" s="81" t="n">
        <f aca="false">$E286+$J286</f>
        <v>-493.396627781651</v>
      </c>
    </row>
    <row r="287" customFormat="false" ht="12.75" hidden="false" customHeight="true" outlineLevel="0" collapsed="false">
      <c r="A287" s="79" t="n">
        <v>283</v>
      </c>
      <c r="B287" s="86" t="n">
        <f aca="false">EOMONTH(Input!$C$7,A287)</f>
        <v>51532</v>
      </c>
      <c r="C287" s="86"/>
      <c r="D287" s="81" t="n">
        <f aca="false">IF(($D286+$G286+$H286)&lt;=0,($D286+$G286+$H286),0)</f>
        <v>0</v>
      </c>
      <c r="E287" s="81" t="n">
        <f aca="false">IF($D287&lt;0,Input!$G$17,0)</f>
        <v>0</v>
      </c>
      <c r="F287" s="81" t="n">
        <f aca="false">($D287*(Input!$G$11/100))/12</f>
        <v>0</v>
      </c>
      <c r="G287" s="81" t="n">
        <f aca="false">(-1)*$E287+$F287</f>
        <v>0</v>
      </c>
      <c r="H287" s="81" t="n">
        <f aca="false">IF($D287&lt;0,((-1)*Input!$G$15),0)</f>
        <v>0</v>
      </c>
      <c r="I287" s="81" t="n">
        <f aca="false">($I286+$G287+$H287)*(1+Input!$G$8/(100*12))</f>
        <v>158113.66292447</v>
      </c>
      <c r="J287" s="81" t="n">
        <f aca="false">Input!$G$18*((1+Input!$G$14/100)^DATEDIF(Input!$C$7,$B287,"Y"))</f>
        <v>-493.396627781651</v>
      </c>
      <c r="L287" s="81" t="n">
        <f aca="false">$E287+$J287</f>
        <v>-493.396627781651</v>
      </c>
    </row>
    <row r="288" customFormat="false" ht="12.75" hidden="false" customHeight="true" outlineLevel="0" collapsed="false">
      <c r="A288" s="79" t="n">
        <v>284</v>
      </c>
      <c r="B288" s="86" t="n">
        <f aca="false">EOMONTH(Input!$C$7,A288)</f>
        <v>51560</v>
      </c>
      <c r="C288" s="86"/>
      <c r="D288" s="81" t="n">
        <f aca="false">IF(($D287+$G287+$H287)&lt;=0,($D287+$G287+$H287),0)</f>
        <v>0</v>
      </c>
      <c r="E288" s="81" t="n">
        <f aca="false">IF($D288&lt;0,Input!$G$17,0)</f>
        <v>0</v>
      </c>
      <c r="F288" s="81" t="n">
        <f aca="false">($D288*(Input!$G$11/100))/12</f>
        <v>0</v>
      </c>
      <c r="G288" s="81" t="n">
        <f aca="false">(-1)*$E288+$F288</f>
        <v>0</v>
      </c>
      <c r="H288" s="81" t="n">
        <f aca="false">IF($D288&lt;0,((-1)*Input!$G$15),0)</f>
        <v>0</v>
      </c>
      <c r="I288" s="81" t="n">
        <f aca="false">($I287+$G288+$H288)*(1+Input!$G$8/(100*12))</f>
        <v>158245.42431024</v>
      </c>
      <c r="J288" s="81" t="n">
        <f aca="false">Input!$G$18*((1+Input!$G$14/100)^DATEDIF(Input!$C$7,$B288,"Y"))</f>
        <v>-493.396627781651</v>
      </c>
      <c r="L288" s="81" t="n">
        <f aca="false">$E288+$J288</f>
        <v>-493.396627781651</v>
      </c>
    </row>
    <row r="289" customFormat="false" ht="12.75" hidden="false" customHeight="true" outlineLevel="0" collapsed="false">
      <c r="A289" s="79" t="n">
        <v>285</v>
      </c>
      <c r="B289" s="86" t="n">
        <f aca="false">EOMONTH(Input!$C$7,A289)</f>
        <v>51591</v>
      </c>
      <c r="C289" s="86"/>
      <c r="D289" s="81" t="n">
        <f aca="false">IF(($D288+$G288+$H288)&lt;=0,($D288+$G288+$H288),0)</f>
        <v>0</v>
      </c>
      <c r="E289" s="81" t="n">
        <f aca="false">IF($D289&lt;0,Input!$G$17,0)</f>
        <v>0</v>
      </c>
      <c r="F289" s="81" t="n">
        <f aca="false">($D289*(Input!$G$11/100))/12</f>
        <v>0</v>
      </c>
      <c r="G289" s="81" t="n">
        <f aca="false">(-1)*$E289+$F289</f>
        <v>0</v>
      </c>
      <c r="H289" s="81" t="n">
        <f aca="false">IF($D289&lt;0,((-1)*Input!$G$15),0)</f>
        <v>0</v>
      </c>
      <c r="I289" s="81" t="n">
        <f aca="false">($I288+$G289+$H289)*(1+Input!$G$8/(100*12))</f>
        <v>158377.295497165</v>
      </c>
      <c r="J289" s="81" t="n">
        <f aca="false">Input!$G$18*((1+Input!$G$14/100)^DATEDIF(Input!$C$7,$B289,"Y"))</f>
        <v>-493.396627781651</v>
      </c>
      <c r="L289" s="81" t="n">
        <f aca="false">$E289+$J289</f>
        <v>-493.396627781651</v>
      </c>
    </row>
    <row r="290" customFormat="false" ht="12.75" hidden="false" customHeight="true" outlineLevel="0" collapsed="false">
      <c r="A290" s="79" t="n">
        <v>286</v>
      </c>
      <c r="B290" s="86" t="n">
        <f aca="false">EOMONTH(Input!$C$7,A290)</f>
        <v>51621</v>
      </c>
      <c r="C290" s="86"/>
      <c r="D290" s="81" t="n">
        <f aca="false">IF(($D289+$G289+$H289)&lt;=0,($D289+$G289+$H289),0)</f>
        <v>0</v>
      </c>
      <c r="E290" s="81" t="n">
        <f aca="false">IF($D290&lt;0,Input!$G$17,0)</f>
        <v>0</v>
      </c>
      <c r="F290" s="81" t="n">
        <f aca="false">($D290*(Input!$G$11/100))/12</f>
        <v>0</v>
      </c>
      <c r="G290" s="81" t="n">
        <f aca="false">(-1)*$E290+$F290</f>
        <v>0</v>
      </c>
      <c r="H290" s="81" t="n">
        <f aca="false">IF($D290&lt;0,((-1)*Input!$G$15),0)</f>
        <v>0</v>
      </c>
      <c r="I290" s="81" t="n">
        <f aca="false">($I289+$G290+$H290)*(1+Input!$G$8/(100*12))</f>
        <v>158509.276576746</v>
      </c>
      <c r="J290" s="81" t="n">
        <f aca="false">Input!$G$18*((1+Input!$G$14/100)^DATEDIF(Input!$C$7,$B290,"Y"))</f>
        <v>-493.396627781651</v>
      </c>
      <c r="L290" s="81" t="n">
        <f aca="false">$E290+$J290</f>
        <v>-493.396627781651</v>
      </c>
    </row>
    <row r="291" customFormat="false" ht="12.75" hidden="false" customHeight="true" outlineLevel="0" collapsed="false">
      <c r="A291" s="79" t="n">
        <v>287</v>
      </c>
      <c r="B291" s="86" t="n">
        <f aca="false">EOMONTH(Input!$C$7,A291)</f>
        <v>51652</v>
      </c>
      <c r="C291" s="86"/>
      <c r="D291" s="81" t="n">
        <f aca="false">IF(($D290+$G290+$H290)&lt;=0,($D290+$G290+$H290),0)</f>
        <v>0</v>
      </c>
      <c r="E291" s="81" t="n">
        <f aca="false">IF($D291&lt;0,Input!$G$17,0)</f>
        <v>0</v>
      </c>
      <c r="F291" s="81" t="n">
        <f aca="false">($D291*(Input!$G$11/100))/12</f>
        <v>0</v>
      </c>
      <c r="G291" s="81" t="n">
        <f aca="false">(-1)*$E291+$F291</f>
        <v>0</v>
      </c>
      <c r="H291" s="81" t="n">
        <f aca="false">IF($D291&lt;0,((-1)*Input!$G$15),0)</f>
        <v>0</v>
      </c>
      <c r="I291" s="81" t="n">
        <f aca="false">($I290+$G291+$H291)*(1+Input!$G$8/(100*12))</f>
        <v>158641.36764056</v>
      </c>
      <c r="J291" s="81" t="n">
        <f aca="false">Input!$G$18*((1+Input!$G$14/100)^DATEDIF(Input!$C$7,$B291,"Y"))</f>
        <v>-493.396627781651</v>
      </c>
      <c r="L291" s="81" t="n">
        <f aca="false">$E291+$J291</f>
        <v>-493.396627781651</v>
      </c>
    </row>
    <row r="292" customFormat="false" ht="12.75" hidden="false" customHeight="true" outlineLevel="0" collapsed="false">
      <c r="A292" s="79" t="n">
        <v>288</v>
      </c>
      <c r="B292" s="86" t="n">
        <f aca="false">EOMONTH(Input!$C$7,A292)</f>
        <v>51682</v>
      </c>
      <c r="C292" s="86"/>
      <c r="D292" s="81" t="n">
        <f aca="false">IF(($D291+$G291+$H291)&lt;=0,($D291+$G291+$H291),0)</f>
        <v>0</v>
      </c>
      <c r="E292" s="81" t="n">
        <f aca="false">IF($D292&lt;0,Input!$G$17,0)</f>
        <v>0</v>
      </c>
      <c r="F292" s="81" t="n">
        <f aca="false">($D292*(Input!$G$11/100))/12</f>
        <v>0</v>
      </c>
      <c r="G292" s="81" t="n">
        <f aca="false">(-1)*$E292+$F292</f>
        <v>0</v>
      </c>
      <c r="H292" s="81" t="n">
        <f aca="false">IF($D292&lt;0,((-1)*Input!$G$15),0)</f>
        <v>0</v>
      </c>
      <c r="I292" s="81" t="n">
        <f aca="false">($I291+$G292+$H292)*(1+Input!$G$8/(100*12))</f>
        <v>158773.568780261</v>
      </c>
      <c r="J292" s="81" t="n">
        <f aca="false">Input!$G$18*((1+Input!$G$14/100)^DATEDIF(Input!$C$7,$B292,"Y"))</f>
        <v>-508.198526615101</v>
      </c>
      <c r="L292" s="81" t="n">
        <f aca="false">$E292+$J292</f>
        <v>-508.198526615101</v>
      </c>
    </row>
    <row r="293" customFormat="false" ht="12.75" hidden="false" customHeight="true" outlineLevel="0" collapsed="false">
      <c r="A293" s="79" t="n">
        <v>289</v>
      </c>
      <c r="B293" s="86" t="n">
        <f aca="false">EOMONTH(Input!$C$7,A293)</f>
        <v>51713</v>
      </c>
      <c r="C293" s="86"/>
      <c r="D293" s="81" t="n">
        <f aca="false">IF(($D292+$G292+$H292)&lt;=0,($D292+$G292+$H292),0)</f>
        <v>0</v>
      </c>
      <c r="E293" s="81" t="n">
        <f aca="false">IF($D293&lt;0,Input!$G$17,0)</f>
        <v>0</v>
      </c>
      <c r="F293" s="81" t="n">
        <f aca="false">($D293*(Input!$G$11/100))/12</f>
        <v>0</v>
      </c>
      <c r="G293" s="81" t="n">
        <f aca="false">(-1)*$E293+$F293</f>
        <v>0</v>
      </c>
      <c r="H293" s="81" t="n">
        <f aca="false">IF($D293&lt;0,((-1)*Input!$G$15),0)</f>
        <v>0</v>
      </c>
      <c r="I293" s="81" t="n">
        <f aca="false">($I292+$G293+$H293)*(1+Input!$G$8/(100*12))</f>
        <v>158905.880087577</v>
      </c>
      <c r="J293" s="81" t="n">
        <f aca="false">Input!$G$18*((1+Input!$G$14/100)^DATEDIF(Input!$C$7,$B293,"Y"))</f>
        <v>-508.198526615101</v>
      </c>
      <c r="L293" s="81" t="n">
        <f aca="false">$E293+$J293</f>
        <v>-508.198526615101</v>
      </c>
    </row>
    <row r="294" customFormat="false" ht="12.75" hidden="false" customHeight="true" outlineLevel="0" collapsed="false">
      <c r="A294" s="79" t="n">
        <v>290</v>
      </c>
      <c r="B294" s="86" t="n">
        <f aca="false">EOMONTH(Input!$C$7,A294)</f>
        <v>51744</v>
      </c>
      <c r="C294" s="86"/>
      <c r="D294" s="81" t="n">
        <f aca="false">IF(($D293+$G293+$H293)&lt;=0,($D293+$G293+$H293),0)</f>
        <v>0</v>
      </c>
      <c r="E294" s="81" t="n">
        <f aca="false">IF($D294&lt;0,Input!$G$17,0)</f>
        <v>0</v>
      </c>
      <c r="F294" s="81" t="n">
        <f aca="false">($D294*(Input!$G$11/100))/12</f>
        <v>0</v>
      </c>
      <c r="G294" s="81" t="n">
        <f aca="false">(-1)*$E294+$F294</f>
        <v>0</v>
      </c>
      <c r="H294" s="81" t="n">
        <f aca="false">IF($D294&lt;0,((-1)*Input!$G$15),0)</f>
        <v>0</v>
      </c>
      <c r="I294" s="81" t="n">
        <f aca="false">($I293+$G294+$H294)*(1+Input!$G$8/(100*12))</f>
        <v>159038.301654317</v>
      </c>
      <c r="J294" s="81" t="n">
        <f aca="false">Input!$G$18*((1+Input!$G$14/100)^DATEDIF(Input!$C$7,$B294,"Y"))</f>
        <v>-508.198526615101</v>
      </c>
      <c r="L294" s="81" t="n">
        <f aca="false">$E294+$J294</f>
        <v>-508.198526615101</v>
      </c>
    </row>
    <row r="295" customFormat="false" ht="12.75" hidden="false" customHeight="true" outlineLevel="0" collapsed="false">
      <c r="A295" s="79" t="n">
        <v>291</v>
      </c>
      <c r="B295" s="86" t="n">
        <f aca="false">EOMONTH(Input!$C$7,A295)</f>
        <v>51774</v>
      </c>
      <c r="C295" s="86"/>
      <c r="D295" s="81" t="n">
        <f aca="false">IF(($D294+$G294+$H294)&lt;=0,($D294+$G294+$H294),0)</f>
        <v>0</v>
      </c>
      <c r="E295" s="81" t="n">
        <f aca="false">IF($D295&lt;0,Input!$G$17,0)</f>
        <v>0</v>
      </c>
      <c r="F295" s="81" t="n">
        <f aca="false">($D295*(Input!$G$11/100))/12</f>
        <v>0</v>
      </c>
      <c r="G295" s="81" t="n">
        <f aca="false">(-1)*$E295+$F295</f>
        <v>0</v>
      </c>
      <c r="H295" s="81" t="n">
        <f aca="false">IF($D295&lt;0,((-1)*Input!$G$15),0)</f>
        <v>0</v>
      </c>
      <c r="I295" s="81" t="n">
        <f aca="false">($I294+$G295+$H295)*(1+Input!$G$8/(100*12))</f>
        <v>159170.833572362</v>
      </c>
      <c r="J295" s="81" t="n">
        <f aca="false">Input!$G$18*((1+Input!$G$14/100)^DATEDIF(Input!$C$7,$B295,"Y"))</f>
        <v>-508.198526615101</v>
      </c>
      <c r="L295" s="81" t="n">
        <f aca="false">$E295+$J295</f>
        <v>-508.198526615101</v>
      </c>
    </row>
    <row r="296" customFormat="false" ht="12.75" hidden="false" customHeight="true" outlineLevel="0" collapsed="false">
      <c r="A296" s="79" t="n">
        <v>292</v>
      </c>
      <c r="B296" s="86" t="n">
        <f aca="false">EOMONTH(Input!$C$7,A296)</f>
        <v>51805</v>
      </c>
      <c r="C296" s="86"/>
      <c r="D296" s="81" t="n">
        <f aca="false">IF(($D295+$G295+$H295)&lt;=0,($D295+$G295+$H295),0)</f>
        <v>0</v>
      </c>
      <c r="E296" s="81" t="n">
        <f aca="false">IF($D296&lt;0,Input!$G$17,0)</f>
        <v>0</v>
      </c>
      <c r="F296" s="81" t="n">
        <f aca="false">($D296*(Input!$G$11/100))/12</f>
        <v>0</v>
      </c>
      <c r="G296" s="81" t="n">
        <f aca="false">(-1)*$E296+$F296</f>
        <v>0</v>
      </c>
      <c r="H296" s="81" t="n">
        <f aca="false">IF($D296&lt;0,((-1)*Input!$G$15),0)</f>
        <v>0</v>
      </c>
      <c r="I296" s="81" t="n">
        <f aca="false">($I295+$G296+$H296)*(1+Input!$G$8/(100*12))</f>
        <v>159303.475933673</v>
      </c>
      <c r="J296" s="81" t="n">
        <f aca="false">Input!$G$18*((1+Input!$G$14/100)^DATEDIF(Input!$C$7,$B296,"Y"))</f>
        <v>-508.198526615101</v>
      </c>
      <c r="L296" s="81" t="n">
        <f aca="false">$E296+$J296</f>
        <v>-508.198526615101</v>
      </c>
    </row>
    <row r="297" customFormat="false" ht="12.75" hidden="false" customHeight="true" outlineLevel="0" collapsed="false">
      <c r="A297" s="79" t="n">
        <v>293</v>
      </c>
      <c r="B297" s="86" t="n">
        <f aca="false">EOMONTH(Input!$C$7,A297)</f>
        <v>51835</v>
      </c>
      <c r="C297" s="86"/>
      <c r="D297" s="81" t="n">
        <f aca="false">IF(($D296+$G296+$H296)&lt;=0,($D296+$G296+$H296),0)</f>
        <v>0</v>
      </c>
      <c r="E297" s="81" t="n">
        <f aca="false">IF($D297&lt;0,Input!$G$17,0)</f>
        <v>0</v>
      </c>
      <c r="F297" s="81" t="n">
        <f aca="false">($D297*(Input!$G$11/100))/12</f>
        <v>0</v>
      </c>
      <c r="G297" s="81" t="n">
        <f aca="false">(-1)*$E297+$F297</f>
        <v>0</v>
      </c>
      <c r="H297" s="81" t="n">
        <f aca="false">IF($D297&lt;0,((-1)*Input!$G$15),0)</f>
        <v>0</v>
      </c>
      <c r="I297" s="81" t="n">
        <f aca="false">($I296+$G297+$H297)*(1+Input!$G$8/(100*12))</f>
        <v>159436.228830284</v>
      </c>
      <c r="J297" s="81" t="n">
        <f aca="false">Input!$G$18*((1+Input!$G$14/100)^DATEDIF(Input!$C$7,$B297,"Y"))</f>
        <v>-508.198526615101</v>
      </c>
      <c r="L297" s="81" t="n">
        <f aca="false">$E297+$J297</f>
        <v>-508.198526615101</v>
      </c>
    </row>
    <row r="298" customFormat="false" ht="12.75" hidden="false" customHeight="true" outlineLevel="0" collapsed="false">
      <c r="A298" s="79" t="n">
        <v>294</v>
      </c>
      <c r="B298" s="86" t="n">
        <f aca="false">EOMONTH(Input!$C$7,A298)</f>
        <v>51866</v>
      </c>
      <c r="C298" s="86"/>
      <c r="D298" s="81" t="n">
        <f aca="false">IF(($D297+$G297+$H297)&lt;=0,($D297+$G297+$H297),0)</f>
        <v>0</v>
      </c>
      <c r="E298" s="81" t="n">
        <f aca="false">IF($D298&lt;0,Input!$G$17,0)</f>
        <v>0</v>
      </c>
      <c r="F298" s="81" t="n">
        <f aca="false">($D298*(Input!$G$11/100))/12</f>
        <v>0</v>
      </c>
      <c r="G298" s="81" t="n">
        <f aca="false">(-1)*$E298+$F298</f>
        <v>0</v>
      </c>
      <c r="H298" s="81" t="n">
        <f aca="false">IF($D298&lt;0,((-1)*Input!$G$15),0)</f>
        <v>0</v>
      </c>
      <c r="I298" s="81" t="n">
        <f aca="false">($I297+$G298+$H298)*(1+Input!$G$8/(100*12))</f>
        <v>159569.092354309</v>
      </c>
      <c r="J298" s="81" t="n">
        <f aca="false">Input!$G$18*((1+Input!$G$14/100)^DATEDIF(Input!$C$7,$B298,"Y"))</f>
        <v>-508.198526615101</v>
      </c>
      <c r="L298" s="81" t="n">
        <f aca="false">$E298+$J298</f>
        <v>-508.198526615101</v>
      </c>
    </row>
    <row r="299" customFormat="false" ht="12.75" hidden="false" customHeight="true" outlineLevel="0" collapsed="false">
      <c r="A299" s="79" t="n">
        <v>295</v>
      </c>
      <c r="B299" s="86" t="n">
        <f aca="false">EOMONTH(Input!$C$7,A299)</f>
        <v>51897</v>
      </c>
      <c r="C299" s="86"/>
      <c r="D299" s="81" t="n">
        <f aca="false">IF(($D298+$G298+$H298)&lt;=0,($D298+$G298+$H298),0)</f>
        <v>0</v>
      </c>
      <c r="E299" s="81" t="n">
        <f aca="false">IF($D299&lt;0,Input!$G$17,0)</f>
        <v>0</v>
      </c>
      <c r="F299" s="81" t="n">
        <f aca="false">($D299*(Input!$G$11/100))/12</f>
        <v>0</v>
      </c>
      <c r="G299" s="81" t="n">
        <f aca="false">(-1)*$E299+$F299</f>
        <v>0</v>
      </c>
      <c r="H299" s="81" t="n">
        <f aca="false">IF($D299&lt;0,((-1)*Input!$G$15),0)</f>
        <v>0</v>
      </c>
      <c r="I299" s="81" t="n">
        <f aca="false">($I298+$G299+$H299)*(1+Input!$G$8/(100*12))</f>
        <v>159702.066597938</v>
      </c>
      <c r="J299" s="81" t="n">
        <f aca="false">Input!$G$18*((1+Input!$G$14/100)^DATEDIF(Input!$C$7,$B299,"Y"))</f>
        <v>-508.198526615101</v>
      </c>
      <c r="L299" s="81" t="n">
        <f aca="false">$E299+$J299</f>
        <v>-508.198526615101</v>
      </c>
    </row>
    <row r="300" customFormat="false" ht="12.75" hidden="false" customHeight="true" outlineLevel="0" collapsed="false">
      <c r="A300" s="79" t="n">
        <v>296</v>
      </c>
      <c r="B300" s="86" t="n">
        <f aca="false">EOMONTH(Input!$C$7,A300)</f>
        <v>51925</v>
      </c>
      <c r="C300" s="86"/>
      <c r="D300" s="81" t="n">
        <f aca="false">IF(($D299+$G299+$H299)&lt;=0,($D299+$G299+$H299),0)</f>
        <v>0</v>
      </c>
      <c r="E300" s="81" t="n">
        <f aca="false">IF($D300&lt;0,Input!$G$17,0)</f>
        <v>0</v>
      </c>
      <c r="F300" s="81" t="n">
        <f aca="false">($D300*(Input!$G$11/100))/12</f>
        <v>0</v>
      </c>
      <c r="G300" s="81" t="n">
        <f aca="false">(-1)*$E300+$F300</f>
        <v>0</v>
      </c>
      <c r="H300" s="81" t="n">
        <f aca="false">IF($D300&lt;0,((-1)*Input!$G$15),0)</f>
        <v>0</v>
      </c>
      <c r="I300" s="81" t="n">
        <f aca="false">($I299+$G300+$H300)*(1+Input!$G$8/(100*12))</f>
        <v>159835.151653436</v>
      </c>
      <c r="J300" s="81" t="n">
        <f aca="false">Input!$G$18*((1+Input!$G$14/100)^DATEDIF(Input!$C$7,$B300,"Y"))</f>
        <v>-508.198526615101</v>
      </c>
      <c r="L300" s="81" t="n">
        <f aca="false">$E300+$J300</f>
        <v>-508.198526615101</v>
      </c>
    </row>
    <row r="301" customFormat="false" ht="12.75" hidden="false" customHeight="true" outlineLevel="0" collapsed="false">
      <c r="A301" s="79" t="n">
        <v>297</v>
      </c>
      <c r="B301" s="86" t="n">
        <f aca="false">EOMONTH(Input!$C$7,A301)</f>
        <v>51956</v>
      </c>
      <c r="C301" s="86"/>
      <c r="D301" s="81" t="n">
        <f aca="false">IF(($D300+$G300+$H300)&lt;=0,($D300+$G300+$H300),0)</f>
        <v>0</v>
      </c>
      <c r="E301" s="81" t="n">
        <f aca="false">IF($D301&lt;0,Input!$G$17,0)</f>
        <v>0</v>
      </c>
      <c r="F301" s="81" t="n">
        <f aca="false">($D301*(Input!$G$11/100))/12</f>
        <v>0</v>
      </c>
      <c r="G301" s="81" t="n">
        <f aca="false">(-1)*$E301+$F301</f>
        <v>0</v>
      </c>
      <c r="H301" s="81" t="n">
        <f aca="false">IF($D301&lt;0,((-1)*Input!$G$15),0)</f>
        <v>0</v>
      </c>
      <c r="I301" s="81" t="n">
        <f aca="false">($I300+$G301+$H301)*(1+Input!$G$8/(100*12))</f>
        <v>159968.347613147</v>
      </c>
      <c r="J301" s="81" t="n">
        <f aca="false">Input!$G$18*((1+Input!$G$14/100)^DATEDIF(Input!$C$7,$B301,"Y"))</f>
        <v>-508.198526615101</v>
      </c>
      <c r="L301" s="81" t="n">
        <f aca="false">$E301+$J301</f>
        <v>-508.198526615101</v>
      </c>
    </row>
    <row r="302" customFormat="false" ht="12.75" hidden="false" customHeight="true" outlineLevel="0" collapsed="false">
      <c r="A302" s="79" t="n">
        <v>298</v>
      </c>
      <c r="B302" s="86" t="n">
        <f aca="false">EOMONTH(Input!$C$7,A302)</f>
        <v>51986</v>
      </c>
      <c r="C302" s="86"/>
      <c r="D302" s="81" t="n">
        <f aca="false">IF(($D301+$G301+$H301)&lt;=0,($D301+$G301+$H301),0)</f>
        <v>0</v>
      </c>
      <c r="E302" s="81" t="n">
        <f aca="false">IF($D302&lt;0,Input!$G$17,0)</f>
        <v>0</v>
      </c>
      <c r="F302" s="81" t="n">
        <f aca="false">($D302*(Input!$G$11/100))/12</f>
        <v>0</v>
      </c>
      <c r="G302" s="81" t="n">
        <f aca="false">(-1)*$E302+$F302</f>
        <v>0</v>
      </c>
      <c r="H302" s="81" t="n">
        <f aca="false">IF($D302&lt;0,((-1)*Input!$G$15),0)</f>
        <v>0</v>
      </c>
      <c r="I302" s="81" t="n">
        <f aca="false">($I301+$G302+$H302)*(1+Input!$G$8/(100*12))</f>
        <v>160101.654569491</v>
      </c>
      <c r="J302" s="81" t="n">
        <f aca="false">Input!$G$18*((1+Input!$G$14/100)^DATEDIF(Input!$C$7,$B302,"Y"))</f>
        <v>-508.198526615101</v>
      </c>
      <c r="L302" s="81" t="n">
        <f aca="false">$E302+$J302</f>
        <v>-508.198526615101</v>
      </c>
    </row>
    <row r="303" customFormat="false" ht="12.75" hidden="false" customHeight="true" outlineLevel="0" collapsed="false">
      <c r="A303" s="79" t="n">
        <v>299</v>
      </c>
      <c r="B303" s="86" t="n">
        <f aca="false">EOMONTH(Input!$C$7,A303)</f>
        <v>52017</v>
      </c>
      <c r="C303" s="86"/>
      <c r="D303" s="81" t="n">
        <f aca="false">IF(($D302+$G302+$H302)&lt;=0,($D302+$G302+$H302),0)</f>
        <v>0</v>
      </c>
      <c r="E303" s="81" t="n">
        <f aca="false">IF($D303&lt;0,Input!$G$17,0)</f>
        <v>0</v>
      </c>
      <c r="F303" s="81" t="n">
        <f aca="false">($D303*(Input!$G$11/100))/12</f>
        <v>0</v>
      </c>
      <c r="G303" s="81" t="n">
        <f aca="false">(-1)*$E303+$F303</f>
        <v>0</v>
      </c>
      <c r="H303" s="81" t="n">
        <f aca="false">IF($D303&lt;0,((-1)*Input!$G$15),0)</f>
        <v>0</v>
      </c>
      <c r="I303" s="81" t="n">
        <f aca="false">($I302+$G303+$H303)*(1+Input!$G$8/(100*12))</f>
        <v>160235.072614966</v>
      </c>
      <c r="J303" s="81" t="n">
        <f aca="false">Input!$G$18*((1+Input!$G$14/100)^DATEDIF(Input!$C$7,$B303,"Y"))</f>
        <v>-508.198526615101</v>
      </c>
      <c r="L303" s="81" t="n">
        <f aca="false">$E303+$J303</f>
        <v>-508.198526615101</v>
      </c>
    </row>
    <row r="304" customFormat="false" ht="12.75" hidden="false" customHeight="true" outlineLevel="0" collapsed="false">
      <c r="A304" s="79" t="n">
        <v>300</v>
      </c>
      <c r="B304" s="86" t="n">
        <f aca="false">EOMONTH(Input!$C$7,A304)</f>
        <v>52047</v>
      </c>
      <c r="C304" s="86"/>
      <c r="D304" s="81" t="n">
        <f aca="false">IF(($D303+$G303+$H303)&lt;=0,($D303+$G303+$H303),0)</f>
        <v>0</v>
      </c>
      <c r="E304" s="81" t="n">
        <f aca="false">IF($D304&lt;0,Input!$G$17,0)</f>
        <v>0</v>
      </c>
      <c r="F304" s="81" t="n">
        <f aca="false">($D304*(Input!$G$11/100))/12</f>
        <v>0</v>
      </c>
      <c r="G304" s="81" t="n">
        <f aca="false">(-1)*$E304+$F304</f>
        <v>0</v>
      </c>
      <c r="H304" s="81" t="n">
        <f aca="false">IF($D304&lt;0,((-1)*Input!$G$15),0)</f>
        <v>0</v>
      </c>
      <c r="I304" s="81" t="n">
        <f aca="false">($I303+$G304+$H304)*(1+Input!$G$8/(100*12))</f>
        <v>160368.601842145</v>
      </c>
      <c r="J304" s="81" t="n">
        <f aca="false">Input!$G$18*((1+Input!$G$14/100)^DATEDIF(Input!$C$7,$B304,"Y"))</f>
        <v>-523.444482413554</v>
      </c>
      <c r="L304" s="81" t="n">
        <f aca="false">$E304+$J304</f>
        <v>-523.444482413554</v>
      </c>
    </row>
    <row r="305" customFormat="false" ht="12.75" hidden="false" customHeight="true" outlineLevel="0" collapsed="false">
      <c r="A305" s="79" t="n">
        <v>301</v>
      </c>
      <c r="B305" s="86" t="n">
        <f aca="false">EOMONTH(Input!$C$7,A305)</f>
        <v>52078</v>
      </c>
      <c r="C305" s="86"/>
      <c r="D305" s="81" t="n">
        <f aca="false">IF(($D304+$G304+$H304)&lt;=0,($D304+$G304+$H304),0)</f>
        <v>0</v>
      </c>
      <c r="E305" s="81" t="n">
        <f aca="false">IF($D305&lt;0,Input!$G$17,0)</f>
        <v>0</v>
      </c>
      <c r="F305" s="81" t="n">
        <f aca="false">($D305*(Input!$G$11/100))/12</f>
        <v>0</v>
      </c>
      <c r="G305" s="81" t="n">
        <f aca="false">(-1)*$E305+$F305</f>
        <v>0</v>
      </c>
      <c r="H305" s="81" t="n">
        <f aca="false">IF($D305&lt;0,((-1)*Input!$G$15),0)</f>
        <v>0</v>
      </c>
      <c r="I305" s="81" t="n">
        <f aca="false">($I304+$G305+$H305)*(1+Input!$G$8/(100*12))</f>
        <v>160502.24234368</v>
      </c>
      <c r="J305" s="81" t="n">
        <f aca="false">Input!$G$18*((1+Input!$G$14/100)^DATEDIF(Input!$C$7,$B305,"Y"))</f>
        <v>-523.444482413554</v>
      </c>
      <c r="L305" s="81" t="n">
        <f aca="false">$E305+$J305</f>
        <v>-523.444482413554</v>
      </c>
    </row>
    <row r="306" customFormat="false" ht="12.75" hidden="false" customHeight="true" outlineLevel="0" collapsed="false">
      <c r="A306" s="79" t="n">
        <v>302</v>
      </c>
      <c r="B306" s="86" t="n">
        <f aca="false">EOMONTH(Input!$C$7,A306)</f>
        <v>52109</v>
      </c>
      <c r="C306" s="86"/>
      <c r="D306" s="81" t="n">
        <f aca="false">IF(($D305+$G305+$H305)&lt;=0,($D305+$G305+$H305),0)</f>
        <v>0</v>
      </c>
      <c r="E306" s="81" t="n">
        <f aca="false">IF($D306&lt;0,Input!$G$17,0)</f>
        <v>0</v>
      </c>
      <c r="F306" s="81" t="n">
        <f aca="false">($D306*(Input!$G$11/100))/12</f>
        <v>0</v>
      </c>
      <c r="G306" s="81" t="n">
        <f aca="false">(-1)*$E306+$F306</f>
        <v>0</v>
      </c>
      <c r="H306" s="81" t="n">
        <f aca="false">IF($D306&lt;0,((-1)*Input!$G$15),0)</f>
        <v>0</v>
      </c>
      <c r="I306" s="81" t="n">
        <f aca="false">($I305+$G306+$H306)*(1+Input!$G$8/(100*12))</f>
        <v>160635.9942123</v>
      </c>
      <c r="J306" s="81" t="n">
        <f aca="false">Input!$G$18*((1+Input!$G$14/100)^DATEDIF(Input!$C$7,$B306,"Y"))</f>
        <v>-523.444482413554</v>
      </c>
      <c r="L306" s="81" t="n">
        <f aca="false">$E306+$J306</f>
        <v>-523.444482413554</v>
      </c>
    </row>
    <row r="307" customFormat="false" ht="12.75" hidden="false" customHeight="true" outlineLevel="0" collapsed="false">
      <c r="A307" s="79" t="n">
        <v>303</v>
      </c>
      <c r="B307" s="86" t="n">
        <f aca="false">EOMONTH(Input!$C$7,A307)</f>
        <v>52139</v>
      </c>
      <c r="C307" s="86"/>
      <c r="D307" s="81" t="n">
        <f aca="false">IF(($D306+$G306+$H306)&lt;=0,($D306+$G306+$H306),0)</f>
        <v>0</v>
      </c>
      <c r="E307" s="81" t="n">
        <f aca="false">IF($D307&lt;0,Input!$G$17,0)</f>
        <v>0</v>
      </c>
      <c r="F307" s="81" t="n">
        <f aca="false">($D307*(Input!$G$11/100))/12</f>
        <v>0</v>
      </c>
      <c r="G307" s="81" t="n">
        <f aca="false">(-1)*$E307+$F307</f>
        <v>0</v>
      </c>
      <c r="H307" s="81" t="n">
        <f aca="false">IF($D307&lt;0,((-1)*Input!$G$15),0)</f>
        <v>0</v>
      </c>
      <c r="I307" s="81" t="n">
        <f aca="false">($I306+$G307+$H307)*(1+Input!$G$8/(100*12))</f>
        <v>160769.85754081</v>
      </c>
      <c r="J307" s="81" t="n">
        <f aca="false">Input!$G$18*((1+Input!$G$14/100)^DATEDIF(Input!$C$7,$B307,"Y"))</f>
        <v>-523.444482413554</v>
      </c>
      <c r="L307" s="81" t="n">
        <f aca="false">$E307+$J307</f>
        <v>-523.444482413554</v>
      </c>
    </row>
    <row r="308" customFormat="false" ht="12.75" hidden="false" customHeight="true" outlineLevel="0" collapsed="false">
      <c r="A308" s="79" t="n">
        <v>304</v>
      </c>
      <c r="B308" s="86" t="n">
        <f aca="false">EOMONTH(Input!$C$7,A308)</f>
        <v>52170</v>
      </c>
      <c r="C308" s="86"/>
      <c r="D308" s="81" t="n">
        <f aca="false">IF(($D307+$G307+$H307)&lt;=0,($D307+$G307+$H307),0)</f>
        <v>0</v>
      </c>
      <c r="E308" s="81" t="n">
        <f aca="false">IF($D308&lt;0,Input!$G$17,0)</f>
        <v>0</v>
      </c>
      <c r="F308" s="81" t="n">
        <f aca="false">($D308*(Input!$G$11/100))/12</f>
        <v>0</v>
      </c>
      <c r="G308" s="81" t="n">
        <f aca="false">(-1)*$E308+$F308</f>
        <v>0</v>
      </c>
      <c r="H308" s="81" t="n">
        <f aca="false">IF($D308&lt;0,((-1)*Input!$G$15),0)</f>
        <v>0</v>
      </c>
      <c r="I308" s="81" t="n">
        <f aca="false">($I307+$G308+$H308)*(1+Input!$G$8/(100*12))</f>
        <v>160903.832422094</v>
      </c>
      <c r="J308" s="81" t="n">
        <f aca="false">Input!$G$18*((1+Input!$G$14/100)^DATEDIF(Input!$C$7,$B308,"Y"))</f>
        <v>-523.444482413554</v>
      </c>
      <c r="L308" s="81" t="n">
        <f aca="false">$E308+$J308</f>
        <v>-523.444482413554</v>
      </c>
    </row>
    <row r="309" customFormat="false" ht="12.75" hidden="false" customHeight="true" outlineLevel="0" collapsed="false">
      <c r="A309" s="79" t="n">
        <v>305</v>
      </c>
      <c r="B309" s="86" t="n">
        <f aca="false">EOMONTH(Input!$C$7,A309)</f>
        <v>52200</v>
      </c>
      <c r="C309" s="86"/>
      <c r="D309" s="81" t="n">
        <f aca="false">IF(($D308+$G308+$H308)&lt;=0,($D308+$G308+$H308),0)</f>
        <v>0</v>
      </c>
      <c r="E309" s="81" t="n">
        <f aca="false">IF($D309&lt;0,Input!$G$17,0)</f>
        <v>0</v>
      </c>
      <c r="F309" s="81" t="n">
        <f aca="false">($D309*(Input!$G$11/100))/12</f>
        <v>0</v>
      </c>
      <c r="G309" s="81" t="n">
        <f aca="false">(-1)*$E309+$F309</f>
        <v>0</v>
      </c>
      <c r="H309" s="81" t="n">
        <f aca="false">IF($D309&lt;0,((-1)*Input!$G$15),0)</f>
        <v>0</v>
      </c>
      <c r="I309" s="81" t="n">
        <f aca="false">($I308+$G309+$H309)*(1+Input!$G$8/(100*12))</f>
        <v>161037.918949113</v>
      </c>
      <c r="J309" s="81" t="n">
        <f aca="false">Input!$G$18*((1+Input!$G$14/100)^DATEDIF(Input!$C$7,$B309,"Y"))</f>
        <v>-523.444482413554</v>
      </c>
      <c r="L309" s="81" t="n">
        <f aca="false">$E309+$J309</f>
        <v>-523.444482413554</v>
      </c>
    </row>
    <row r="310" customFormat="false" ht="12.75" hidden="false" customHeight="true" outlineLevel="0" collapsed="false">
      <c r="A310" s="79" t="n">
        <v>306</v>
      </c>
      <c r="B310" s="86" t="n">
        <f aca="false">EOMONTH(Input!$C$7,A310)</f>
        <v>52231</v>
      </c>
      <c r="C310" s="86"/>
      <c r="D310" s="81" t="n">
        <f aca="false">IF(($D309+$G309+$H309)&lt;=0,($D309+$G309+$H309),0)</f>
        <v>0</v>
      </c>
      <c r="E310" s="81" t="n">
        <f aca="false">IF($D310&lt;0,Input!$G$17,0)</f>
        <v>0</v>
      </c>
      <c r="F310" s="81" t="n">
        <f aca="false">($D310*(Input!$G$11/100))/12</f>
        <v>0</v>
      </c>
      <c r="G310" s="81" t="n">
        <f aca="false">(-1)*$E310+$F310</f>
        <v>0</v>
      </c>
      <c r="H310" s="81" t="n">
        <f aca="false">IF($D310&lt;0,((-1)*Input!$G$15),0)</f>
        <v>0</v>
      </c>
      <c r="I310" s="81" t="n">
        <f aca="false">($I309+$G310+$H310)*(1+Input!$G$8/(100*12))</f>
        <v>161172.117214904</v>
      </c>
      <c r="J310" s="81" t="n">
        <f aca="false">Input!$G$18*((1+Input!$G$14/100)^DATEDIF(Input!$C$7,$B310,"Y"))</f>
        <v>-523.444482413554</v>
      </c>
      <c r="L310" s="81" t="n">
        <f aca="false">$E310+$J310</f>
        <v>-523.444482413554</v>
      </c>
    </row>
    <row r="311" customFormat="false" ht="12.75" hidden="false" customHeight="true" outlineLevel="0" collapsed="false">
      <c r="A311" s="79" t="n">
        <v>307</v>
      </c>
      <c r="B311" s="86" t="n">
        <f aca="false">EOMONTH(Input!$C$7,A311)</f>
        <v>52262</v>
      </c>
      <c r="C311" s="86"/>
      <c r="D311" s="81" t="n">
        <f aca="false">IF(($D310+$G310+$H310)&lt;=0,($D310+$G310+$H310),0)</f>
        <v>0</v>
      </c>
      <c r="E311" s="81" t="n">
        <f aca="false">IF($D311&lt;0,Input!$G$17,0)</f>
        <v>0</v>
      </c>
      <c r="F311" s="81" t="n">
        <f aca="false">($D311*(Input!$G$11/100))/12</f>
        <v>0</v>
      </c>
      <c r="G311" s="81" t="n">
        <f aca="false">(-1)*$E311+$F311</f>
        <v>0</v>
      </c>
      <c r="H311" s="81" t="n">
        <f aca="false">IF($D311&lt;0,((-1)*Input!$G$15),0)</f>
        <v>0</v>
      </c>
      <c r="I311" s="81" t="n">
        <f aca="false">($I310+$G311+$H311)*(1+Input!$G$8/(100*12))</f>
        <v>161306.427312583</v>
      </c>
      <c r="J311" s="81" t="n">
        <f aca="false">Input!$G$18*((1+Input!$G$14/100)^DATEDIF(Input!$C$7,$B311,"Y"))</f>
        <v>-523.444482413554</v>
      </c>
      <c r="L311" s="81" t="n">
        <f aca="false">$E311+$J311</f>
        <v>-523.444482413554</v>
      </c>
    </row>
    <row r="312" customFormat="false" ht="12.75" hidden="false" customHeight="true" outlineLevel="0" collapsed="false">
      <c r="A312" s="79" t="n">
        <v>308</v>
      </c>
      <c r="B312" s="86" t="n">
        <f aca="false">EOMONTH(Input!$C$7,A312)</f>
        <v>52290</v>
      </c>
      <c r="C312" s="86"/>
      <c r="D312" s="81" t="n">
        <f aca="false">IF(($D311+$G311+$H311)&lt;=0,($D311+$G311+$H311),0)</f>
        <v>0</v>
      </c>
      <c r="E312" s="81" t="n">
        <f aca="false">IF($D312&lt;0,Input!$G$17,0)</f>
        <v>0</v>
      </c>
      <c r="F312" s="81" t="n">
        <f aca="false">($D312*(Input!$G$11/100))/12</f>
        <v>0</v>
      </c>
      <c r="G312" s="81" t="n">
        <f aca="false">(-1)*$E312+$F312</f>
        <v>0</v>
      </c>
      <c r="H312" s="81" t="n">
        <f aca="false">IF($D312&lt;0,((-1)*Input!$G$15),0)</f>
        <v>0</v>
      </c>
      <c r="I312" s="81" t="n">
        <f aca="false">($I311+$G312+$H312)*(1+Input!$G$8/(100*12))</f>
        <v>161440.849335343</v>
      </c>
      <c r="J312" s="81" t="n">
        <f aca="false">Input!$G$18*((1+Input!$G$14/100)^DATEDIF(Input!$C$7,$B312,"Y"))</f>
        <v>-523.444482413554</v>
      </c>
      <c r="L312" s="81" t="n">
        <f aca="false">$E312+$J312</f>
        <v>-523.444482413554</v>
      </c>
    </row>
    <row r="313" customFormat="false" ht="12.75" hidden="false" customHeight="true" outlineLevel="0" collapsed="false">
      <c r="A313" s="79" t="n">
        <v>309</v>
      </c>
      <c r="B313" s="86" t="n">
        <f aca="false">EOMONTH(Input!$C$7,A313)</f>
        <v>52321</v>
      </c>
      <c r="C313" s="86"/>
      <c r="D313" s="81" t="n">
        <f aca="false">IF(($D312+$G312+$H312)&lt;=0,($D312+$G312+$H312),0)</f>
        <v>0</v>
      </c>
      <c r="E313" s="81" t="n">
        <f aca="false">IF($D313&lt;0,Input!$G$17,0)</f>
        <v>0</v>
      </c>
      <c r="F313" s="81" t="n">
        <f aca="false">($D313*(Input!$G$11/100))/12</f>
        <v>0</v>
      </c>
      <c r="G313" s="81" t="n">
        <f aca="false">(-1)*$E313+$F313</f>
        <v>0</v>
      </c>
      <c r="H313" s="81" t="n">
        <f aca="false">IF($D313&lt;0,((-1)*Input!$G$15),0)</f>
        <v>0</v>
      </c>
      <c r="I313" s="81" t="n">
        <f aca="false">($I312+$G313+$H313)*(1+Input!$G$8/(100*12))</f>
        <v>161575.383376456</v>
      </c>
      <c r="J313" s="81" t="n">
        <f aca="false">Input!$G$18*((1+Input!$G$14/100)^DATEDIF(Input!$C$7,$B313,"Y"))</f>
        <v>-523.444482413554</v>
      </c>
      <c r="L313" s="81" t="n">
        <f aca="false">$E313+$J313</f>
        <v>-523.444482413554</v>
      </c>
    </row>
    <row r="314" customFormat="false" ht="12.75" hidden="false" customHeight="true" outlineLevel="0" collapsed="false">
      <c r="A314" s="79" t="n">
        <v>310</v>
      </c>
      <c r="B314" s="86" t="n">
        <f aca="false">EOMONTH(Input!$C$7,A314)</f>
        <v>52351</v>
      </c>
      <c r="C314" s="86"/>
      <c r="D314" s="81" t="n">
        <f aca="false">IF(($D313+$G313+$H313)&lt;=0,($D313+$G313+$H313),0)</f>
        <v>0</v>
      </c>
      <c r="E314" s="81" t="n">
        <f aca="false">IF($D314&lt;0,Input!$G$17,0)</f>
        <v>0</v>
      </c>
      <c r="F314" s="81" t="n">
        <f aca="false">($D314*(Input!$G$11/100))/12</f>
        <v>0</v>
      </c>
      <c r="G314" s="81" t="n">
        <f aca="false">(-1)*$E314+$F314</f>
        <v>0</v>
      </c>
      <c r="H314" s="81" t="n">
        <f aca="false">IF($D314&lt;0,((-1)*Input!$G$15),0)</f>
        <v>0</v>
      </c>
      <c r="I314" s="81" t="n">
        <f aca="false">($I313+$G314+$H314)*(1+Input!$G$8/(100*12))</f>
        <v>161710.02952927</v>
      </c>
      <c r="J314" s="81" t="n">
        <f aca="false">Input!$G$18*((1+Input!$G$14/100)^DATEDIF(Input!$C$7,$B314,"Y"))</f>
        <v>-523.444482413554</v>
      </c>
      <c r="L314" s="81" t="n">
        <f aca="false">$E314+$J314</f>
        <v>-523.444482413554</v>
      </c>
    </row>
    <row r="315" customFormat="false" ht="12.75" hidden="false" customHeight="true" outlineLevel="0" collapsed="false">
      <c r="A315" s="79" t="n">
        <v>311</v>
      </c>
      <c r="B315" s="86" t="n">
        <f aca="false">EOMONTH(Input!$C$7,A315)</f>
        <v>52382</v>
      </c>
      <c r="C315" s="86"/>
      <c r="D315" s="81" t="n">
        <f aca="false">IF(($D314+$G314+$H314)&lt;=0,($D314+$G314+$H314),0)</f>
        <v>0</v>
      </c>
      <c r="E315" s="81" t="n">
        <f aca="false">IF($D315&lt;0,Input!$G$17,0)</f>
        <v>0</v>
      </c>
      <c r="F315" s="81" t="n">
        <f aca="false">($D315*(Input!$G$11/100))/12</f>
        <v>0</v>
      </c>
      <c r="G315" s="81" t="n">
        <f aca="false">(-1)*$E315+$F315</f>
        <v>0</v>
      </c>
      <c r="H315" s="81" t="n">
        <f aca="false">IF($D315&lt;0,((-1)*Input!$G$15),0)</f>
        <v>0</v>
      </c>
      <c r="I315" s="81" t="n">
        <f aca="false">($I314+$G315+$H315)*(1+Input!$G$8/(100*12))</f>
        <v>161844.787887211</v>
      </c>
      <c r="J315" s="81" t="n">
        <f aca="false">Input!$G$18*((1+Input!$G$14/100)^DATEDIF(Input!$C$7,$B315,"Y"))</f>
        <v>-523.444482413554</v>
      </c>
      <c r="L315" s="81" t="n">
        <f aca="false">$E315+$J315</f>
        <v>-523.444482413554</v>
      </c>
    </row>
    <row r="316" customFormat="false" ht="12.75" hidden="false" customHeight="true" outlineLevel="0" collapsed="false">
      <c r="A316" s="79" t="n">
        <v>312</v>
      </c>
      <c r="B316" s="86" t="n">
        <f aca="false">EOMONTH(Input!$C$7,A316)</f>
        <v>52412</v>
      </c>
      <c r="C316" s="86"/>
      <c r="D316" s="81" t="n">
        <f aca="false">IF(($D315+$G315+$H315)&lt;=0,($D315+$G315+$H315),0)</f>
        <v>0</v>
      </c>
      <c r="E316" s="81" t="n">
        <f aca="false">IF($D316&lt;0,Input!$G$17,0)</f>
        <v>0</v>
      </c>
      <c r="F316" s="81" t="n">
        <f aca="false">($D316*(Input!$G$11/100))/12</f>
        <v>0</v>
      </c>
      <c r="G316" s="81" t="n">
        <f aca="false">(-1)*$E316+$F316</f>
        <v>0</v>
      </c>
      <c r="H316" s="81" t="n">
        <f aca="false">IF($D316&lt;0,((-1)*Input!$G$15),0)</f>
        <v>0</v>
      </c>
      <c r="I316" s="81" t="n">
        <f aca="false">($I315+$G316+$H316)*(1+Input!$G$8/(100*12))</f>
        <v>161979.658543783</v>
      </c>
      <c r="J316" s="81" t="n">
        <f aca="false">Input!$G$18*((1+Input!$G$14/100)^DATEDIF(Input!$C$7,$B316,"Y"))</f>
        <v>-539.147816885961</v>
      </c>
      <c r="L316" s="81" t="n">
        <f aca="false">$E316+$J316</f>
        <v>-539.147816885961</v>
      </c>
    </row>
    <row r="317" customFormat="false" ht="12.75" hidden="false" customHeight="true" outlineLevel="0" collapsed="false">
      <c r="A317" s="79" t="n">
        <v>313</v>
      </c>
      <c r="B317" s="86" t="n">
        <f aca="false">EOMONTH(Input!$C$7,A317)</f>
        <v>52443</v>
      </c>
      <c r="C317" s="86"/>
      <c r="D317" s="81" t="n">
        <f aca="false">IF(($D316+$G316+$H316)&lt;=0,($D316+$G316+$H316),0)</f>
        <v>0</v>
      </c>
      <c r="E317" s="81" t="n">
        <f aca="false">IF($D317&lt;0,Input!$G$17,0)</f>
        <v>0</v>
      </c>
      <c r="F317" s="81" t="n">
        <f aca="false">($D317*(Input!$G$11/100))/12</f>
        <v>0</v>
      </c>
      <c r="G317" s="81" t="n">
        <f aca="false">(-1)*$E317+$F317</f>
        <v>0</v>
      </c>
      <c r="H317" s="81" t="n">
        <f aca="false">IF($D317&lt;0,((-1)*Input!$G$15),0)</f>
        <v>0</v>
      </c>
      <c r="I317" s="81" t="n">
        <f aca="false">($I316+$G317+$H317)*(1+Input!$G$8/(100*12))</f>
        <v>162114.64159257</v>
      </c>
      <c r="J317" s="81" t="n">
        <f aca="false">Input!$G$18*((1+Input!$G$14/100)^DATEDIF(Input!$C$7,$B317,"Y"))</f>
        <v>-539.147816885961</v>
      </c>
      <c r="L317" s="81" t="n">
        <f aca="false">$E317+$J317</f>
        <v>-539.147816885961</v>
      </c>
    </row>
    <row r="318" customFormat="false" ht="12.75" hidden="false" customHeight="true" outlineLevel="0" collapsed="false">
      <c r="A318" s="79" t="n">
        <v>314</v>
      </c>
      <c r="B318" s="86" t="n">
        <f aca="false">EOMONTH(Input!$C$7,A318)</f>
        <v>52474</v>
      </c>
      <c r="C318" s="86"/>
      <c r="D318" s="81" t="n">
        <f aca="false">IF(($D317+$G317+$H317)&lt;=0,($D317+$G317+$H317),0)</f>
        <v>0</v>
      </c>
      <c r="E318" s="81" t="n">
        <f aca="false">IF($D318&lt;0,Input!$G$17,0)</f>
        <v>0</v>
      </c>
      <c r="F318" s="81" t="n">
        <f aca="false">($D318*(Input!$G$11/100))/12</f>
        <v>0</v>
      </c>
      <c r="G318" s="81" t="n">
        <f aca="false">(-1)*$E318+$F318</f>
        <v>0</v>
      </c>
      <c r="H318" s="81" t="n">
        <f aca="false">IF($D318&lt;0,((-1)*Input!$G$15),0)</f>
        <v>0</v>
      </c>
      <c r="I318" s="81" t="n">
        <f aca="false">($I317+$G318+$H318)*(1+Input!$G$8/(100*12))</f>
        <v>162249.73712723</v>
      </c>
      <c r="J318" s="81" t="n">
        <f aca="false">Input!$G$18*((1+Input!$G$14/100)^DATEDIF(Input!$C$7,$B318,"Y"))</f>
        <v>-539.147816885961</v>
      </c>
      <c r="L318" s="81" t="n">
        <f aca="false">$E318+$J318</f>
        <v>-539.147816885961</v>
      </c>
    </row>
    <row r="319" customFormat="false" ht="12.75" hidden="false" customHeight="true" outlineLevel="0" collapsed="false">
      <c r="A319" s="79" t="n">
        <v>315</v>
      </c>
      <c r="B319" s="86" t="n">
        <f aca="false">EOMONTH(Input!$C$7,A319)</f>
        <v>52504</v>
      </c>
      <c r="C319" s="86"/>
      <c r="D319" s="81" t="n">
        <f aca="false">IF(($D318+$G318+$H318)&lt;=0,($D318+$G318+$H318),0)</f>
        <v>0</v>
      </c>
      <c r="E319" s="81" t="n">
        <f aca="false">IF($D319&lt;0,Input!$G$17,0)</f>
        <v>0</v>
      </c>
      <c r="F319" s="81" t="n">
        <f aca="false">($D319*(Input!$G$11/100))/12</f>
        <v>0</v>
      </c>
      <c r="G319" s="81" t="n">
        <f aca="false">(-1)*$E319+$F319</f>
        <v>0</v>
      </c>
      <c r="H319" s="81" t="n">
        <f aca="false">IF($D319&lt;0,((-1)*Input!$G$15),0)</f>
        <v>0</v>
      </c>
      <c r="I319" s="81" t="n">
        <f aca="false">($I318+$G319+$H319)*(1+Input!$G$8/(100*12))</f>
        <v>162384.945241503</v>
      </c>
      <c r="J319" s="81" t="n">
        <f aca="false">Input!$G$18*((1+Input!$G$14/100)^DATEDIF(Input!$C$7,$B319,"Y"))</f>
        <v>-539.147816885961</v>
      </c>
      <c r="L319" s="81" t="n">
        <f aca="false">$E319+$J319</f>
        <v>-539.147816885961</v>
      </c>
    </row>
    <row r="320" customFormat="false" ht="12.75" hidden="false" customHeight="true" outlineLevel="0" collapsed="false">
      <c r="A320" s="79" t="n">
        <v>316</v>
      </c>
      <c r="B320" s="86" t="n">
        <f aca="false">EOMONTH(Input!$C$7,A320)</f>
        <v>52535</v>
      </c>
      <c r="C320" s="86"/>
      <c r="D320" s="81" t="n">
        <f aca="false">IF(($D319+$G319+$H319)&lt;=0,($D319+$G319+$H319),0)</f>
        <v>0</v>
      </c>
      <c r="E320" s="81" t="n">
        <f aca="false">IF($D320&lt;0,Input!$G$17,0)</f>
        <v>0</v>
      </c>
      <c r="F320" s="81" t="n">
        <f aca="false">($D320*(Input!$G$11/100))/12</f>
        <v>0</v>
      </c>
      <c r="G320" s="81" t="n">
        <f aca="false">(-1)*$E320+$F320</f>
        <v>0</v>
      </c>
      <c r="H320" s="81" t="n">
        <f aca="false">IF($D320&lt;0,((-1)*Input!$G$15),0)</f>
        <v>0</v>
      </c>
      <c r="I320" s="81" t="n">
        <f aca="false">($I319+$G320+$H320)*(1+Input!$G$8/(100*12))</f>
        <v>162520.266029204</v>
      </c>
      <c r="J320" s="81" t="n">
        <f aca="false">Input!$G$18*((1+Input!$G$14/100)^DATEDIF(Input!$C$7,$B320,"Y"))</f>
        <v>-539.147816885961</v>
      </c>
      <c r="L320" s="81" t="n">
        <f aca="false">$E320+$J320</f>
        <v>-539.147816885961</v>
      </c>
    </row>
    <row r="321" customFormat="false" ht="12.75" hidden="false" customHeight="true" outlineLevel="0" collapsed="false">
      <c r="A321" s="79" t="n">
        <v>317</v>
      </c>
      <c r="B321" s="86" t="n">
        <f aca="false">EOMONTH(Input!$C$7,A321)</f>
        <v>52565</v>
      </c>
      <c r="C321" s="86"/>
      <c r="D321" s="81" t="n">
        <f aca="false">IF(($D320+$G320+$H320)&lt;=0,($D320+$G320+$H320),0)</f>
        <v>0</v>
      </c>
      <c r="E321" s="81" t="n">
        <f aca="false">IF($D321&lt;0,Input!$G$17,0)</f>
        <v>0</v>
      </c>
      <c r="F321" s="81" t="n">
        <f aca="false">($D321*(Input!$G$11/100))/12</f>
        <v>0</v>
      </c>
      <c r="G321" s="81" t="n">
        <f aca="false">(-1)*$E321+$F321</f>
        <v>0</v>
      </c>
      <c r="H321" s="81" t="n">
        <f aca="false">IF($D321&lt;0,((-1)*Input!$G$15),0)</f>
        <v>0</v>
      </c>
      <c r="I321" s="81" t="n">
        <f aca="false">($I320+$G321+$H321)*(1+Input!$G$8/(100*12))</f>
        <v>162655.699584228</v>
      </c>
      <c r="J321" s="81" t="n">
        <f aca="false">Input!$G$18*((1+Input!$G$14/100)^DATEDIF(Input!$C$7,$B321,"Y"))</f>
        <v>-539.147816885961</v>
      </c>
      <c r="L321" s="81" t="n">
        <f aca="false">$E321+$J321</f>
        <v>-539.147816885961</v>
      </c>
    </row>
    <row r="322" customFormat="false" ht="12.75" hidden="false" customHeight="true" outlineLevel="0" collapsed="false">
      <c r="A322" s="79" t="n">
        <v>318</v>
      </c>
      <c r="B322" s="86" t="n">
        <f aca="false">EOMONTH(Input!$C$7,A322)</f>
        <v>52596</v>
      </c>
      <c r="C322" s="86"/>
      <c r="D322" s="81" t="n">
        <f aca="false">IF(($D321+$G321+$H321)&lt;=0,($D321+$G321+$H321),0)</f>
        <v>0</v>
      </c>
      <c r="E322" s="81" t="n">
        <f aca="false">IF($D322&lt;0,Input!$G$17,0)</f>
        <v>0</v>
      </c>
      <c r="F322" s="81" t="n">
        <f aca="false">($D322*(Input!$G$11/100))/12</f>
        <v>0</v>
      </c>
      <c r="G322" s="81" t="n">
        <f aca="false">(-1)*$E322+$F322</f>
        <v>0</v>
      </c>
      <c r="H322" s="81" t="n">
        <f aca="false">IF($D322&lt;0,((-1)*Input!$G$15),0)</f>
        <v>0</v>
      </c>
      <c r="I322" s="81" t="n">
        <f aca="false">($I321+$G322+$H322)*(1+Input!$G$8/(100*12))</f>
        <v>162791.246000549</v>
      </c>
      <c r="J322" s="81" t="n">
        <f aca="false">Input!$G$18*((1+Input!$G$14/100)^DATEDIF(Input!$C$7,$B322,"Y"))</f>
        <v>-539.147816885961</v>
      </c>
      <c r="L322" s="81" t="n">
        <f aca="false">$E322+$J322</f>
        <v>-539.147816885961</v>
      </c>
    </row>
    <row r="323" customFormat="false" ht="12.75" hidden="false" customHeight="true" outlineLevel="0" collapsed="false">
      <c r="A323" s="79" t="n">
        <v>319</v>
      </c>
      <c r="B323" s="86" t="n">
        <f aca="false">EOMONTH(Input!$C$7,A323)</f>
        <v>52627</v>
      </c>
      <c r="C323" s="86"/>
      <c r="D323" s="81" t="n">
        <f aca="false">IF(($D322+$G322+$H322)&lt;=0,($D322+$G322+$H322),0)</f>
        <v>0</v>
      </c>
      <c r="E323" s="81" t="n">
        <f aca="false">IF($D323&lt;0,Input!$G$17,0)</f>
        <v>0</v>
      </c>
      <c r="F323" s="81" t="n">
        <f aca="false">($D323*(Input!$G$11/100))/12</f>
        <v>0</v>
      </c>
      <c r="G323" s="81" t="n">
        <f aca="false">(-1)*$E323+$F323</f>
        <v>0</v>
      </c>
      <c r="H323" s="81" t="n">
        <f aca="false">IF($D323&lt;0,((-1)*Input!$G$15),0)</f>
        <v>0</v>
      </c>
      <c r="I323" s="81" t="n">
        <f aca="false">($I322+$G323+$H323)*(1+Input!$G$8/(100*12))</f>
        <v>162926.905372216</v>
      </c>
      <c r="J323" s="81" t="n">
        <f aca="false">Input!$G$18*((1+Input!$G$14/100)^DATEDIF(Input!$C$7,$B323,"Y"))</f>
        <v>-539.147816885961</v>
      </c>
      <c r="L323" s="81" t="n">
        <f aca="false">$E323+$J323</f>
        <v>-539.147816885961</v>
      </c>
    </row>
    <row r="324" customFormat="false" ht="12.75" hidden="false" customHeight="true" outlineLevel="0" collapsed="false">
      <c r="A324" s="79" t="n">
        <v>320</v>
      </c>
      <c r="B324" s="86" t="n">
        <f aca="false">EOMONTH(Input!$C$7,A324)</f>
        <v>52656</v>
      </c>
      <c r="C324" s="86"/>
      <c r="D324" s="81" t="n">
        <f aca="false">IF(($D323+$G323+$H323)&lt;=0,($D323+$G323+$H323),0)</f>
        <v>0</v>
      </c>
      <c r="E324" s="81" t="n">
        <f aca="false">IF($D324&lt;0,Input!$G$17,0)</f>
        <v>0</v>
      </c>
      <c r="F324" s="81" t="n">
        <f aca="false">($D324*(Input!$G$11/100))/12</f>
        <v>0</v>
      </c>
      <c r="G324" s="81" t="n">
        <f aca="false">(-1)*$E324+$F324</f>
        <v>0</v>
      </c>
      <c r="H324" s="81" t="n">
        <f aca="false">IF($D324&lt;0,((-1)*Input!$G$15),0)</f>
        <v>0</v>
      </c>
      <c r="I324" s="81" t="n">
        <f aca="false">($I323+$G324+$H324)*(1+Input!$G$8/(100*12))</f>
        <v>163062.677793359</v>
      </c>
      <c r="J324" s="81" t="n">
        <f aca="false">Input!$G$18*((1+Input!$G$14/100)^DATEDIF(Input!$C$7,$B324,"Y"))</f>
        <v>-539.147816885961</v>
      </c>
      <c r="L324" s="81" t="n">
        <f aca="false">$E324+$J324</f>
        <v>-539.147816885961</v>
      </c>
    </row>
    <row r="325" customFormat="false" ht="12.75" hidden="false" customHeight="true" outlineLevel="0" collapsed="false">
      <c r="A325" s="79" t="n">
        <v>321</v>
      </c>
      <c r="B325" s="86" t="n">
        <f aca="false">EOMONTH(Input!$C$7,A325)</f>
        <v>52687</v>
      </c>
      <c r="C325" s="86"/>
      <c r="D325" s="81" t="n">
        <f aca="false">IF(($D324+$G324+$H324)&lt;=0,($D324+$G324+$H324),0)</f>
        <v>0</v>
      </c>
      <c r="E325" s="81" t="n">
        <f aca="false">IF($D325&lt;0,Input!$G$17,0)</f>
        <v>0</v>
      </c>
      <c r="F325" s="81" t="n">
        <f aca="false">($D325*(Input!$G$11/100))/12</f>
        <v>0</v>
      </c>
      <c r="G325" s="81" t="n">
        <f aca="false">(-1)*$E325+$F325</f>
        <v>0</v>
      </c>
      <c r="H325" s="81" t="n">
        <f aca="false">IF($D325&lt;0,((-1)*Input!$G$15),0)</f>
        <v>0</v>
      </c>
      <c r="I325" s="81" t="n">
        <f aca="false">($I324+$G325+$H325)*(1+Input!$G$8/(100*12))</f>
        <v>163198.563358187</v>
      </c>
      <c r="J325" s="81" t="n">
        <f aca="false">Input!$G$18*((1+Input!$G$14/100)^DATEDIF(Input!$C$7,$B325,"Y"))</f>
        <v>-539.147816885961</v>
      </c>
      <c r="L325" s="81" t="n">
        <f aca="false">$E325+$J325</f>
        <v>-539.147816885961</v>
      </c>
    </row>
    <row r="326" customFormat="false" ht="12.75" hidden="false" customHeight="true" outlineLevel="0" collapsed="false">
      <c r="A326" s="79" t="n">
        <v>322</v>
      </c>
      <c r="B326" s="86" t="n">
        <f aca="false">EOMONTH(Input!$C$7,A326)</f>
        <v>52717</v>
      </c>
      <c r="C326" s="86"/>
      <c r="D326" s="81" t="n">
        <f aca="false">IF(($D325+$G325+$H325)&lt;=0,($D325+$G325+$H325),0)</f>
        <v>0</v>
      </c>
      <c r="E326" s="81" t="n">
        <f aca="false">IF($D326&lt;0,Input!$G$17,0)</f>
        <v>0</v>
      </c>
      <c r="F326" s="81" t="n">
        <f aca="false">($D326*(Input!$G$11/100))/12</f>
        <v>0</v>
      </c>
      <c r="G326" s="81" t="n">
        <f aca="false">(-1)*$E326+$F326</f>
        <v>0</v>
      </c>
      <c r="H326" s="81" t="n">
        <f aca="false">IF($D326&lt;0,((-1)*Input!$G$15),0)</f>
        <v>0</v>
      </c>
      <c r="I326" s="81" t="n">
        <f aca="false">($I325+$G326+$H326)*(1+Input!$G$8/(100*12))</f>
        <v>163334.562160986</v>
      </c>
      <c r="J326" s="81" t="n">
        <f aca="false">Input!$G$18*((1+Input!$G$14/100)^DATEDIF(Input!$C$7,$B326,"Y"))</f>
        <v>-539.147816885961</v>
      </c>
      <c r="L326" s="81" t="n">
        <f aca="false">$E326+$J326</f>
        <v>-539.147816885961</v>
      </c>
    </row>
    <row r="327" customFormat="false" ht="12.75" hidden="false" customHeight="true" outlineLevel="0" collapsed="false">
      <c r="A327" s="79" t="n">
        <v>323</v>
      </c>
      <c r="B327" s="86" t="n">
        <f aca="false">EOMONTH(Input!$C$7,A327)</f>
        <v>52748</v>
      </c>
      <c r="C327" s="86"/>
      <c r="D327" s="81" t="n">
        <f aca="false">IF(($D326+$G326+$H326)&lt;=0,($D326+$G326+$H326),0)</f>
        <v>0</v>
      </c>
      <c r="E327" s="81" t="n">
        <f aca="false">IF($D327&lt;0,Input!$G$17,0)</f>
        <v>0</v>
      </c>
      <c r="F327" s="81" t="n">
        <f aca="false">($D327*(Input!$G$11/100))/12</f>
        <v>0</v>
      </c>
      <c r="G327" s="81" t="n">
        <f aca="false">(-1)*$E327+$F327</f>
        <v>0</v>
      </c>
      <c r="H327" s="81" t="n">
        <f aca="false">IF($D327&lt;0,((-1)*Input!$G$15),0)</f>
        <v>0</v>
      </c>
      <c r="I327" s="81" t="n">
        <f aca="false">($I326+$G327+$H327)*(1+Input!$G$8/(100*12))</f>
        <v>163470.67429612</v>
      </c>
      <c r="J327" s="81" t="n">
        <f aca="false">Input!$G$18*((1+Input!$G$14/100)^DATEDIF(Input!$C$7,$B327,"Y"))</f>
        <v>-539.147816885961</v>
      </c>
      <c r="L327" s="81" t="n">
        <f aca="false">$E327+$J327</f>
        <v>-539.147816885961</v>
      </c>
    </row>
    <row r="328" customFormat="false" ht="12.75" hidden="false" customHeight="true" outlineLevel="0" collapsed="false">
      <c r="A328" s="79" t="n">
        <v>324</v>
      </c>
      <c r="B328" s="86" t="n">
        <f aca="false">EOMONTH(Input!$C$7,A328)</f>
        <v>52778</v>
      </c>
      <c r="C328" s="86"/>
      <c r="D328" s="81" t="n">
        <f aca="false">IF(($D327+$G327+$H327)&lt;=0,($D327+$G327+$H327),0)</f>
        <v>0</v>
      </c>
      <c r="E328" s="81" t="n">
        <f aca="false">IF($D328&lt;0,Input!$G$17,0)</f>
        <v>0</v>
      </c>
      <c r="F328" s="81" t="n">
        <f aca="false">($D328*(Input!$G$11/100))/12</f>
        <v>0</v>
      </c>
      <c r="G328" s="81" t="n">
        <f aca="false">(-1)*$E328+$F328</f>
        <v>0</v>
      </c>
      <c r="H328" s="81" t="n">
        <f aca="false">IF($D328&lt;0,((-1)*Input!$G$15),0)</f>
        <v>0</v>
      </c>
      <c r="I328" s="81" t="n">
        <f aca="false">($I327+$G328+$H328)*(1+Input!$G$8/(100*12))</f>
        <v>163606.899858033</v>
      </c>
      <c r="J328" s="81" t="n">
        <f aca="false">Input!$G$18*((1+Input!$G$14/100)^DATEDIF(Input!$C$7,$B328,"Y"))</f>
        <v>-555.32225139254</v>
      </c>
      <c r="L328" s="81" t="n">
        <f aca="false">$E328+$J328</f>
        <v>-555.32225139254</v>
      </c>
    </row>
    <row r="329" customFormat="false" ht="12.75" hidden="false" customHeight="true" outlineLevel="0" collapsed="false">
      <c r="A329" s="79" t="n">
        <v>325</v>
      </c>
      <c r="B329" s="86" t="n">
        <f aca="false">EOMONTH(Input!$C$7,A329)</f>
        <v>52809</v>
      </c>
      <c r="C329" s="86"/>
      <c r="D329" s="81" t="n">
        <f aca="false">IF(($D328+$G328+$H328)&lt;=0,($D328+$G328+$H328),0)</f>
        <v>0</v>
      </c>
      <c r="E329" s="81" t="n">
        <f aca="false">IF($D329&lt;0,Input!$G$17,0)</f>
        <v>0</v>
      </c>
      <c r="F329" s="81" t="n">
        <f aca="false">($D329*(Input!$G$11/100))/12</f>
        <v>0</v>
      </c>
      <c r="G329" s="81" t="n">
        <f aca="false">(-1)*$E329+$F329</f>
        <v>0</v>
      </c>
      <c r="H329" s="81" t="n">
        <f aca="false">IF($D329&lt;0,((-1)*Input!$G$15),0)</f>
        <v>0</v>
      </c>
      <c r="I329" s="81" t="n">
        <f aca="false">($I328+$G329+$H329)*(1+Input!$G$8/(100*12))</f>
        <v>163743.238941248</v>
      </c>
      <c r="J329" s="81" t="n">
        <f aca="false">Input!$G$18*((1+Input!$G$14/100)^DATEDIF(Input!$C$7,$B329,"Y"))</f>
        <v>-555.32225139254</v>
      </c>
      <c r="L329" s="81" t="n">
        <f aca="false">$E329+$J329</f>
        <v>-555.32225139254</v>
      </c>
    </row>
    <row r="330" customFormat="false" ht="12.75" hidden="false" customHeight="true" outlineLevel="0" collapsed="false">
      <c r="A330" s="79" t="n">
        <v>326</v>
      </c>
      <c r="B330" s="86" t="n">
        <f aca="false">EOMONTH(Input!$C$7,A330)</f>
        <v>52840</v>
      </c>
      <c r="C330" s="86"/>
      <c r="D330" s="81" t="n">
        <f aca="false">IF(($D329+$G329+$H329)&lt;=0,($D329+$G329+$H329),0)</f>
        <v>0</v>
      </c>
      <c r="E330" s="81" t="n">
        <f aca="false">IF($D330&lt;0,Input!$G$17,0)</f>
        <v>0</v>
      </c>
      <c r="F330" s="81" t="n">
        <f aca="false">($D330*(Input!$G$11/100))/12</f>
        <v>0</v>
      </c>
      <c r="G330" s="81" t="n">
        <f aca="false">(-1)*$E330+$F330</f>
        <v>0</v>
      </c>
      <c r="H330" s="81" t="n">
        <f aca="false">IF($D330&lt;0,((-1)*Input!$G$15),0)</f>
        <v>0</v>
      </c>
      <c r="I330" s="81" t="n">
        <f aca="false">($I329+$G330+$H330)*(1+Input!$G$8/(100*12))</f>
        <v>163879.691640366</v>
      </c>
      <c r="J330" s="81" t="n">
        <f aca="false">Input!$G$18*((1+Input!$G$14/100)^DATEDIF(Input!$C$7,$B330,"Y"))</f>
        <v>-555.32225139254</v>
      </c>
      <c r="L330" s="81" t="n">
        <f aca="false">$E330+$J330</f>
        <v>-555.32225139254</v>
      </c>
    </row>
    <row r="331" customFormat="false" ht="12.75" hidden="false" customHeight="true" outlineLevel="0" collapsed="false">
      <c r="A331" s="79" t="n">
        <v>327</v>
      </c>
      <c r="B331" s="86" t="n">
        <f aca="false">EOMONTH(Input!$C$7,A331)</f>
        <v>52870</v>
      </c>
      <c r="C331" s="86"/>
      <c r="D331" s="81" t="n">
        <f aca="false">IF(($D330+$G330+$H330)&lt;=0,($D330+$G330+$H330),0)</f>
        <v>0</v>
      </c>
      <c r="E331" s="81" t="n">
        <f aca="false">IF($D331&lt;0,Input!$G$17,0)</f>
        <v>0</v>
      </c>
      <c r="F331" s="81" t="n">
        <f aca="false">($D331*(Input!$G$11/100))/12</f>
        <v>0</v>
      </c>
      <c r="G331" s="81" t="n">
        <f aca="false">(-1)*$E331+$F331</f>
        <v>0</v>
      </c>
      <c r="H331" s="81" t="n">
        <f aca="false">IF($D331&lt;0,((-1)*Input!$G$15),0)</f>
        <v>0</v>
      </c>
      <c r="I331" s="81" t="n">
        <f aca="false">($I330+$G331+$H331)*(1+Input!$G$8/(100*12))</f>
        <v>164016.258050066</v>
      </c>
      <c r="J331" s="81" t="n">
        <f aca="false">Input!$G$18*((1+Input!$G$14/100)^DATEDIF(Input!$C$7,$B331,"Y"))</f>
        <v>-555.32225139254</v>
      </c>
      <c r="L331" s="81" t="n">
        <f aca="false">$E331+$J331</f>
        <v>-555.32225139254</v>
      </c>
    </row>
    <row r="332" customFormat="false" ht="12.75" hidden="false" customHeight="true" outlineLevel="0" collapsed="false">
      <c r="A332" s="79" t="n">
        <v>328</v>
      </c>
      <c r="B332" s="86" t="n">
        <f aca="false">EOMONTH(Input!$C$7,A332)</f>
        <v>52901</v>
      </c>
      <c r="C332" s="86"/>
      <c r="D332" s="81" t="n">
        <f aca="false">IF(($D331+$G331+$H331)&lt;=0,($D331+$G331+$H331),0)</f>
        <v>0</v>
      </c>
      <c r="E332" s="81" t="n">
        <f aca="false">IF($D332&lt;0,Input!$G$17,0)</f>
        <v>0</v>
      </c>
      <c r="F332" s="81" t="n">
        <f aca="false">($D332*(Input!$G$11/100))/12</f>
        <v>0</v>
      </c>
      <c r="G332" s="81" t="n">
        <f aca="false">(-1)*$E332+$F332</f>
        <v>0</v>
      </c>
      <c r="H332" s="81" t="n">
        <f aca="false">IF($D332&lt;0,((-1)*Input!$G$15),0)</f>
        <v>0</v>
      </c>
      <c r="I332" s="81" t="n">
        <f aca="false">($I331+$G332+$H332)*(1+Input!$G$8/(100*12))</f>
        <v>164152.938265108</v>
      </c>
      <c r="J332" s="81" t="n">
        <f aca="false">Input!$G$18*((1+Input!$G$14/100)^DATEDIF(Input!$C$7,$B332,"Y"))</f>
        <v>-555.32225139254</v>
      </c>
      <c r="L332" s="81" t="n">
        <f aca="false">$E332+$J332</f>
        <v>-555.32225139254</v>
      </c>
    </row>
    <row r="333" customFormat="false" ht="12.75" hidden="false" customHeight="true" outlineLevel="0" collapsed="false">
      <c r="A333" s="79" t="n">
        <v>329</v>
      </c>
      <c r="B333" s="86" t="n">
        <f aca="false">EOMONTH(Input!$C$7,A333)</f>
        <v>52931</v>
      </c>
      <c r="C333" s="86"/>
      <c r="D333" s="81" t="n">
        <f aca="false">IF(($D332+$G332+$H332)&lt;=0,($D332+$G332+$H332),0)</f>
        <v>0</v>
      </c>
      <c r="E333" s="81" t="n">
        <f aca="false">IF($D333&lt;0,Input!$G$17,0)</f>
        <v>0</v>
      </c>
      <c r="F333" s="81" t="n">
        <f aca="false">($D333*(Input!$G$11/100))/12</f>
        <v>0</v>
      </c>
      <c r="G333" s="81" t="n">
        <f aca="false">(-1)*$E333+$F333</f>
        <v>0</v>
      </c>
      <c r="H333" s="81" t="n">
        <f aca="false">IF($D333&lt;0,((-1)*Input!$G$15),0)</f>
        <v>0</v>
      </c>
      <c r="I333" s="81" t="n">
        <f aca="false">($I332+$G333+$H333)*(1+Input!$G$8/(100*12))</f>
        <v>164289.732380329</v>
      </c>
      <c r="J333" s="81" t="n">
        <f aca="false">Input!$G$18*((1+Input!$G$14/100)^DATEDIF(Input!$C$7,$B333,"Y"))</f>
        <v>-555.32225139254</v>
      </c>
      <c r="L333" s="81" t="n">
        <f aca="false">$E333+$J333</f>
        <v>-555.32225139254</v>
      </c>
    </row>
    <row r="334" customFormat="false" ht="12.75" hidden="false" customHeight="true" outlineLevel="0" collapsed="false">
      <c r="A334" s="79" t="n">
        <v>330</v>
      </c>
      <c r="B334" s="86" t="n">
        <f aca="false">EOMONTH(Input!$C$7,A334)</f>
        <v>52962</v>
      </c>
      <c r="C334" s="86"/>
      <c r="D334" s="81" t="n">
        <f aca="false">IF(($D333+$G333+$H333)&lt;=0,($D333+$G333+$H333),0)</f>
        <v>0</v>
      </c>
      <c r="E334" s="81" t="n">
        <f aca="false">IF($D334&lt;0,Input!$G$17,0)</f>
        <v>0</v>
      </c>
      <c r="F334" s="81" t="n">
        <f aca="false">($D334*(Input!$G$11/100))/12</f>
        <v>0</v>
      </c>
      <c r="G334" s="81" t="n">
        <f aca="false">(-1)*$E334+$F334</f>
        <v>0</v>
      </c>
      <c r="H334" s="81" t="n">
        <f aca="false">IF($D334&lt;0,((-1)*Input!$G$15),0)</f>
        <v>0</v>
      </c>
      <c r="I334" s="81" t="n">
        <f aca="false">($I333+$G334+$H334)*(1+Input!$G$8/(100*12))</f>
        <v>164426.640490646</v>
      </c>
      <c r="J334" s="81" t="n">
        <f aca="false">Input!$G$18*((1+Input!$G$14/100)^DATEDIF(Input!$C$7,$B334,"Y"))</f>
        <v>-555.32225139254</v>
      </c>
      <c r="L334" s="81" t="n">
        <f aca="false">$E334+$J334</f>
        <v>-555.32225139254</v>
      </c>
    </row>
    <row r="335" customFormat="false" ht="12.75" hidden="false" customHeight="true" outlineLevel="0" collapsed="false">
      <c r="A335" s="79" t="n">
        <v>331</v>
      </c>
      <c r="B335" s="86" t="n">
        <f aca="false">EOMONTH(Input!$C$7,A335)</f>
        <v>52993</v>
      </c>
      <c r="C335" s="86"/>
      <c r="D335" s="81" t="n">
        <f aca="false">IF(($D334+$G334+$H334)&lt;=0,($D334+$G334+$H334),0)</f>
        <v>0</v>
      </c>
      <c r="E335" s="81" t="n">
        <f aca="false">IF($D335&lt;0,Input!$G$17,0)</f>
        <v>0</v>
      </c>
      <c r="F335" s="81" t="n">
        <f aca="false">($D335*(Input!$G$11/100))/12</f>
        <v>0</v>
      </c>
      <c r="G335" s="81" t="n">
        <f aca="false">(-1)*$E335+$F335</f>
        <v>0</v>
      </c>
      <c r="H335" s="81" t="n">
        <f aca="false">IF($D335&lt;0,((-1)*Input!$G$15),0)</f>
        <v>0</v>
      </c>
      <c r="I335" s="81" t="n">
        <f aca="false">($I334+$G335+$H335)*(1+Input!$G$8/(100*12))</f>
        <v>164563.662691054</v>
      </c>
      <c r="J335" s="81" t="n">
        <f aca="false">Input!$G$18*((1+Input!$G$14/100)^DATEDIF(Input!$C$7,$B335,"Y"))</f>
        <v>-555.32225139254</v>
      </c>
      <c r="L335" s="81" t="n">
        <f aca="false">$E335+$J335</f>
        <v>-555.32225139254</v>
      </c>
    </row>
    <row r="336" customFormat="false" ht="12.75" hidden="false" customHeight="true" outlineLevel="0" collapsed="false">
      <c r="A336" s="79" t="n">
        <v>332</v>
      </c>
      <c r="B336" s="86" t="n">
        <f aca="false">EOMONTH(Input!$C$7,A336)</f>
        <v>53021</v>
      </c>
      <c r="C336" s="86"/>
      <c r="D336" s="81" t="n">
        <f aca="false">IF(($D335+$G335+$H335)&lt;=0,($D335+$G335+$H335),0)</f>
        <v>0</v>
      </c>
      <c r="E336" s="81" t="n">
        <f aca="false">IF($D336&lt;0,Input!$G$17,0)</f>
        <v>0</v>
      </c>
      <c r="F336" s="81" t="n">
        <f aca="false">($D336*(Input!$G$11/100))/12</f>
        <v>0</v>
      </c>
      <c r="G336" s="81" t="n">
        <f aca="false">(-1)*$E336+$F336</f>
        <v>0</v>
      </c>
      <c r="H336" s="81" t="n">
        <f aca="false">IF($D336&lt;0,((-1)*Input!$G$15),0)</f>
        <v>0</v>
      </c>
      <c r="I336" s="81" t="n">
        <f aca="false">($I335+$G336+$H336)*(1+Input!$G$8/(100*12))</f>
        <v>164700.79907663</v>
      </c>
      <c r="J336" s="81" t="n">
        <f aca="false">Input!$G$18*((1+Input!$G$14/100)^DATEDIF(Input!$C$7,$B336,"Y"))</f>
        <v>-555.32225139254</v>
      </c>
      <c r="L336" s="81" t="n">
        <f aca="false">$E336+$J336</f>
        <v>-555.32225139254</v>
      </c>
    </row>
    <row r="337" customFormat="false" ht="12.75" hidden="false" customHeight="true" outlineLevel="0" collapsed="false">
      <c r="A337" s="79" t="n">
        <v>333</v>
      </c>
      <c r="B337" s="86" t="n">
        <f aca="false">EOMONTH(Input!$C$7,A337)</f>
        <v>53052</v>
      </c>
      <c r="C337" s="86"/>
      <c r="D337" s="81" t="n">
        <f aca="false">IF(($D336+$G336+$H336)&lt;=0,($D336+$G336+$H336),0)</f>
        <v>0</v>
      </c>
      <c r="E337" s="81" t="n">
        <f aca="false">IF($D337&lt;0,Input!$G$17,0)</f>
        <v>0</v>
      </c>
      <c r="F337" s="81" t="n">
        <f aca="false">($D337*(Input!$G$11/100))/12</f>
        <v>0</v>
      </c>
      <c r="G337" s="81" t="n">
        <f aca="false">(-1)*$E337+$F337</f>
        <v>0</v>
      </c>
      <c r="H337" s="81" t="n">
        <f aca="false">IF($D337&lt;0,((-1)*Input!$G$15),0)</f>
        <v>0</v>
      </c>
      <c r="I337" s="81" t="n">
        <f aca="false">($I336+$G337+$H337)*(1+Input!$G$8/(100*12))</f>
        <v>164838.049742527</v>
      </c>
      <c r="J337" s="81" t="n">
        <f aca="false">Input!$G$18*((1+Input!$G$14/100)^DATEDIF(Input!$C$7,$B337,"Y"))</f>
        <v>-555.32225139254</v>
      </c>
      <c r="L337" s="81" t="n">
        <f aca="false">$E337+$J337</f>
        <v>-555.32225139254</v>
      </c>
    </row>
    <row r="338" customFormat="false" ht="12.75" hidden="false" customHeight="true" outlineLevel="0" collapsed="false">
      <c r="A338" s="79" t="n">
        <v>334</v>
      </c>
      <c r="B338" s="86" t="n">
        <f aca="false">EOMONTH(Input!$C$7,A338)</f>
        <v>53082</v>
      </c>
      <c r="C338" s="86"/>
      <c r="D338" s="81" t="n">
        <f aca="false">IF(($D337+$G337+$H337)&lt;=0,($D337+$G337+$H337),0)</f>
        <v>0</v>
      </c>
      <c r="E338" s="81" t="n">
        <f aca="false">IF($D338&lt;0,Input!$G$17,0)</f>
        <v>0</v>
      </c>
      <c r="F338" s="81" t="n">
        <f aca="false">($D338*(Input!$G$11/100))/12</f>
        <v>0</v>
      </c>
      <c r="G338" s="81" t="n">
        <f aca="false">(-1)*$E338+$F338</f>
        <v>0</v>
      </c>
      <c r="H338" s="81" t="n">
        <f aca="false">IF($D338&lt;0,((-1)*Input!$G$15),0)</f>
        <v>0</v>
      </c>
      <c r="I338" s="81" t="n">
        <f aca="false">($I337+$G338+$H338)*(1+Input!$G$8/(100*12))</f>
        <v>164975.41478398</v>
      </c>
      <c r="J338" s="81" t="n">
        <f aca="false">Input!$G$18*((1+Input!$G$14/100)^DATEDIF(Input!$C$7,$B338,"Y"))</f>
        <v>-555.32225139254</v>
      </c>
      <c r="L338" s="81" t="n">
        <f aca="false">$E338+$J338</f>
        <v>-555.32225139254</v>
      </c>
    </row>
    <row r="339" customFormat="false" ht="12.75" hidden="false" customHeight="true" outlineLevel="0" collapsed="false">
      <c r="A339" s="79" t="n">
        <v>335</v>
      </c>
      <c r="B339" s="86" t="n">
        <f aca="false">EOMONTH(Input!$C$7,A339)</f>
        <v>53113</v>
      </c>
      <c r="C339" s="86"/>
      <c r="D339" s="81" t="n">
        <f aca="false">IF(($D338+$G338+$H338)&lt;=0,($D338+$G338+$H338),0)</f>
        <v>0</v>
      </c>
      <c r="E339" s="81" t="n">
        <f aca="false">IF($D339&lt;0,Input!$G$17,0)</f>
        <v>0</v>
      </c>
      <c r="F339" s="81" t="n">
        <f aca="false">($D339*(Input!$G$11/100))/12</f>
        <v>0</v>
      </c>
      <c r="G339" s="81" t="n">
        <f aca="false">(-1)*$E339+$F339</f>
        <v>0</v>
      </c>
      <c r="H339" s="81" t="n">
        <f aca="false">IF($D339&lt;0,((-1)*Input!$G$15),0)</f>
        <v>0</v>
      </c>
      <c r="I339" s="81" t="n">
        <f aca="false">($I338+$G339+$H339)*(1+Input!$G$8/(100*12))</f>
        <v>165112.8942963</v>
      </c>
      <c r="J339" s="81" t="n">
        <f aca="false">Input!$G$18*((1+Input!$G$14/100)^DATEDIF(Input!$C$7,$B339,"Y"))</f>
        <v>-555.32225139254</v>
      </c>
      <c r="L339" s="81" t="n">
        <f aca="false">$E339+$J339</f>
        <v>-555.32225139254</v>
      </c>
    </row>
    <row r="340" customFormat="false" ht="12.75" hidden="false" customHeight="true" outlineLevel="0" collapsed="false">
      <c r="A340" s="79" t="n">
        <v>336</v>
      </c>
      <c r="B340" s="86" t="n">
        <f aca="false">EOMONTH(Input!$C$7,A340)</f>
        <v>53143</v>
      </c>
      <c r="C340" s="86"/>
      <c r="D340" s="81" t="n">
        <f aca="false">IF(($D339+$G339+$H339)&lt;=0,($D339+$G339+$H339),0)</f>
        <v>0</v>
      </c>
      <c r="E340" s="81" t="n">
        <f aca="false">IF($D340&lt;0,Input!$G$17,0)</f>
        <v>0</v>
      </c>
      <c r="F340" s="81" t="n">
        <f aca="false">($D340*(Input!$G$11/100))/12</f>
        <v>0</v>
      </c>
      <c r="G340" s="81" t="n">
        <f aca="false">(-1)*$E340+$F340</f>
        <v>0</v>
      </c>
      <c r="H340" s="81" t="n">
        <f aca="false">IF($D340&lt;0,((-1)*Input!$G$15),0)</f>
        <v>0</v>
      </c>
      <c r="I340" s="81" t="n">
        <f aca="false">($I339+$G340+$H340)*(1+Input!$G$8/(100*12))</f>
        <v>165250.48837488</v>
      </c>
      <c r="J340" s="81" t="n">
        <f aca="false">Input!$G$18*((1+Input!$G$14/100)^DATEDIF(Input!$C$7,$B340,"Y"))</f>
        <v>-571.981918934316</v>
      </c>
      <c r="L340" s="81" t="n">
        <f aca="false">$E340+$J340</f>
        <v>-571.981918934316</v>
      </c>
    </row>
    <row r="341" customFormat="false" ht="12.75" hidden="false" customHeight="true" outlineLevel="0" collapsed="false">
      <c r="A341" s="79" t="n">
        <v>337</v>
      </c>
      <c r="B341" s="86" t="n">
        <f aca="false">EOMONTH(Input!$C$7,A341)</f>
        <v>53174</v>
      </c>
      <c r="C341" s="86"/>
      <c r="D341" s="81" t="n">
        <f aca="false">IF(($D340+$G340+$H340)&lt;=0,($D340+$G340+$H340),0)</f>
        <v>0</v>
      </c>
      <c r="E341" s="81" t="n">
        <f aca="false">IF($D341&lt;0,Input!$G$17,0)</f>
        <v>0</v>
      </c>
      <c r="F341" s="81" t="n">
        <f aca="false">($D341*(Input!$G$11/100))/12</f>
        <v>0</v>
      </c>
      <c r="G341" s="81" t="n">
        <f aca="false">(-1)*$E341+$F341</f>
        <v>0</v>
      </c>
      <c r="H341" s="81" t="n">
        <f aca="false">IF($D341&lt;0,((-1)*Input!$G$15),0)</f>
        <v>0</v>
      </c>
      <c r="I341" s="81" t="n">
        <f aca="false">($I340+$G341+$H341)*(1+Input!$G$8/(100*12))</f>
        <v>165388.197115192</v>
      </c>
      <c r="J341" s="81" t="n">
        <f aca="false">Input!$G$18*((1+Input!$G$14/100)^DATEDIF(Input!$C$7,$B341,"Y"))</f>
        <v>-571.981918934316</v>
      </c>
      <c r="L341" s="81" t="n">
        <f aca="false">$E341+$J341</f>
        <v>-571.981918934316</v>
      </c>
    </row>
    <row r="342" customFormat="false" ht="12.75" hidden="false" customHeight="true" outlineLevel="0" collapsed="false">
      <c r="A342" s="79" t="n">
        <v>338</v>
      </c>
      <c r="B342" s="86" t="n">
        <f aca="false">EOMONTH(Input!$C$7,A342)</f>
        <v>53205</v>
      </c>
      <c r="C342" s="86"/>
      <c r="D342" s="81" t="n">
        <f aca="false">IF(($D341+$G341+$H341)&lt;=0,($D341+$G341+$H341),0)</f>
        <v>0</v>
      </c>
      <c r="E342" s="81" t="n">
        <f aca="false">IF($D342&lt;0,Input!$G$17,0)</f>
        <v>0</v>
      </c>
      <c r="F342" s="81" t="n">
        <f aca="false">($D342*(Input!$G$11/100))/12</f>
        <v>0</v>
      </c>
      <c r="G342" s="81" t="n">
        <f aca="false">(-1)*$E342+$F342</f>
        <v>0</v>
      </c>
      <c r="H342" s="81" t="n">
        <f aca="false">IF($D342&lt;0,((-1)*Input!$G$15),0)</f>
        <v>0</v>
      </c>
      <c r="I342" s="81" t="n">
        <f aca="false">($I341+$G342+$H342)*(1+Input!$G$8/(100*12))</f>
        <v>165526.020612788</v>
      </c>
      <c r="J342" s="81" t="n">
        <f aca="false">Input!$G$18*((1+Input!$G$14/100)^DATEDIF(Input!$C$7,$B342,"Y"))</f>
        <v>-571.981918934316</v>
      </c>
      <c r="L342" s="81" t="n">
        <f aca="false">$E342+$J342</f>
        <v>-571.981918934316</v>
      </c>
    </row>
    <row r="343" customFormat="false" ht="12.75" hidden="false" customHeight="true" outlineLevel="0" collapsed="false">
      <c r="A343" s="79" t="n">
        <v>339</v>
      </c>
      <c r="B343" s="86" t="n">
        <f aca="false">EOMONTH(Input!$C$7,A343)</f>
        <v>53235</v>
      </c>
      <c r="C343" s="86"/>
      <c r="D343" s="81" t="n">
        <f aca="false">IF(($D342+$G342+$H342)&lt;=0,($D342+$G342+$H342),0)</f>
        <v>0</v>
      </c>
      <c r="E343" s="81" t="n">
        <f aca="false">IF($D343&lt;0,Input!$G$17,0)</f>
        <v>0</v>
      </c>
      <c r="F343" s="81" t="n">
        <f aca="false">($D343*(Input!$G$11/100))/12</f>
        <v>0</v>
      </c>
      <c r="G343" s="81" t="n">
        <f aca="false">(-1)*$E343+$F343</f>
        <v>0</v>
      </c>
      <c r="H343" s="81" t="n">
        <f aca="false">IF($D343&lt;0,((-1)*Input!$G$15),0)</f>
        <v>0</v>
      </c>
      <c r="I343" s="81" t="n">
        <f aca="false">($I342+$G343+$H343)*(1+Input!$G$8/(100*12))</f>
        <v>165663.958963299</v>
      </c>
      <c r="J343" s="81" t="n">
        <f aca="false">Input!$G$18*((1+Input!$G$14/100)^DATEDIF(Input!$C$7,$B343,"Y"))</f>
        <v>-571.981918934316</v>
      </c>
      <c r="L343" s="81" t="n">
        <f aca="false">$E343+$J343</f>
        <v>-571.981918934316</v>
      </c>
    </row>
    <row r="344" customFormat="false" ht="12.75" hidden="false" customHeight="true" outlineLevel="0" collapsed="false">
      <c r="A344" s="79" t="n">
        <v>340</v>
      </c>
      <c r="B344" s="86" t="n">
        <f aca="false">EOMONTH(Input!$C$7,A344)</f>
        <v>53266</v>
      </c>
      <c r="C344" s="86"/>
      <c r="D344" s="81" t="n">
        <f aca="false">IF(($D343+$G343+$H343)&lt;=0,($D343+$G343+$H343),0)</f>
        <v>0</v>
      </c>
      <c r="E344" s="81" t="n">
        <f aca="false">IF($D344&lt;0,Input!$G$17,0)</f>
        <v>0</v>
      </c>
      <c r="F344" s="81" t="n">
        <f aca="false">($D344*(Input!$G$11/100))/12</f>
        <v>0</v>
      </c>
      <c r="G344" s="81" t="n">
        <f aca="false">(-1)*$E344+$F344</f>
        <v>0</v>
      </c>
      <c r="H344" s="81" t="n">
        <f aca="false">IF($D344&lt;0,((-1)*Input!$G$15),0)</f>
        <v>0</v>
      </c>
      <c r="I344" s="81" t="n">
        <f aca="false">($I343+$G344+$H344)*(1+Input!$G$8/(100*12))</f>
        <v>165802.012262435</v>
      </c>
      <c r="J344" s="81" t="n">
        <f aca="false">Input!$G$18*((1+Input!$G$14/100)^DATEDIF(Input!$C$7,$B344,"Y"))</f>
        <v>-571.981918934316</v>
      </c>
      <c r="L344" s="81" t="n">
        <f aca="false">$E344+$J344</f>
        <v>-571.981918934316</v>
      </c>
    </row>
    <row r="345" customFormat="false" ht="12.75" hidden="false" customHeight="true" outlineLevel="0" collapsed="false">
      <c r="A345" s="79" t="n">
        <v>341</v>
      </c>
      <c r="B345" s="86" t="n">
        <f aca="false">EOMONTH(Input!$C$7,A345)</f>
        <v>53296</v>
      </c>
      <c r="C345" s="86"/>
      <c r="D345" s="81" t="n">
        <f aca="false">IF(($D344+$G344+$H344)&lt;=0,($D344+$G344+$H344),0)</f>
        <v>0</v>
      </c>
      <c r="E345" s="81" t="n">
        <f aca="false">IF($D345&lt;0,Input!$G$17,0)</f>
        <v>0</v>
      </c>
      <c r="F345" s="81" t="n">
        <f aca="false">($D345*(Input!$G$11/100))/12</f>
        <v>0</v>
      </c>
      <c r="G345" s="81" t="n">
        <f aca="false">(-1)*$E345+$F345</f>
        <v>0</v>
      </c>
      <c r="H345" s="81" t="n">
        <f aca="false">IF($D345&lt;0,((-1)*Input!$G$15),0)</f>
        <v>0</v>
      </c>
      <c r="I345" s="81" t="n">
        <f aca="false">($I344+$G345+$H345)*(1+Input!$G$8/(100*12))</f>
        <v>165940.180605987</v>
      </c>
      <c r="J345" s="81" t="n">
        <f aca="false">Input!$G$18*((1+Input!$G$14/100)^DATEDIF(Input!$C$7,$B345,"Y"))</f>
        <v>-571.981918934316</v>
      </c>
      <c r="L345" s="81" t="n">
        <f aca="false">$E345+$J345</f>
        <v>-571.981918934316</v>
      </c>
    </row>
    <row r="346" customFormat="false" ht="12.75" hidden="false" customHeight="true" outlineLevel="0" collapsed="false">
      <c r="A346" s="79" t="n">
        <v>342</v>
      </c>
      <c r="B346" s="86" t="n">
        <f aca="false">EOMONTH(Input!$C$7,A346)</f>
        <v>53327</v>
      </c>
      <c r="C346" s="86"/>
      <c r="D346" s="81" t="n">
        <f aca="false">IF(($D345+$G345+$H345)&lt;=0,($D345+$G345+$H345),0)</f>
        <v>0</v>
      </c>
      <c r="E346" s="81" t="n">
        <f aca="false">IF($D346&lt;0,Input!$G$17,0)</f>
        <v>0</v>
      </c>
      <c r="F346" s="81" t="n">
        <f aca="false">($D346*(Input!$G$11/100))/12</f>
        <v>0</v>
      </c>
      <c r="G346" s="81" t="n">
        <f aca="false">(-1)*$E346+$F346</f>
        <v>0</v>
      </c>
      <c r="H346" s="81" t="n">
        <f aca="false">IF($D346&lt;0,((-1)*Input!$G$15),0)</f>
        <v>0</v>
      </c>
      <c r="I346" s="81" t="n">
        <f aca="false">($I345+$G346+$H346)*(1+Input!$G$8/(100*12))</f>
        <v>166078.464089825</v>
      </c>
      <c r="J346" s="81" t="n">
        <f aca="false">Input!$G$18*((1+Input!$G$14/100)^DATEDIF(Input!$C$7,$B346,"Y"))</f>
        <v>-571.981918934316</v>
      </c>
      <c r="L346" s="81" t="n">
        <f aca="false">$E346+$J346</f>
        <v>-571.981918934316</v>
      </c>
    </row>
    <row r="347" customFormat="false" ht="12.75" hidden="false" customHeight="true" outlineLevel="0" collapsed="false">
      <c r="A347" s="79" t="n">
        <v>343</v>
      </c>
      <c r="B347" s="86" t="n">
        <f aca="false">EOMONTH(Input!$C$7,A347)</f>
        <v>53358</v>
      </c>
      <c r="C347" s="86"/>
      <c r="D347" s="81" t="n">
        <f aca="false">IF(($D346+$G346+$H346)&lt;=0,($D346+$G346+$H346),0)</f>
        <v>0</v>
      </c>
      <c r="E347" s="81" t="n">
        <f aca="false">IF($D347&lt;0,Input!$G$17,0)</f>
        <v>0</v>
      </c>
      <c r="F347" s="81" t="n">
        <f aca="false">($D347*(Input!$G$11/100))/12</f>
        <v>0</v>
      </c>
      <c r="G347" s="81" t="n">
        <f aca="false">(-1)*$E347+$F347</f>
        <v>0</v>
      </c>
      <c r="H347" s="81" t="n">
        <f aca="false">IF($D347&lt;0,((-1)*Input!$G$15),0)</f>
        <v>0</v>
      </c>
      <c r="I347" s="81" t="n">
        <f aca="false">($I346+$G347+$H347)*(1+Input!$G$8/(100*12))</f>
        <v>166216.8628099</v>
      </c>
      <c r="J347" s="81" t="n">
        <f aca="false">Input!$G$18*((1+Input!$G$14/100)^DATEDIF(Input!$C$7,$B347,"Y"))</f>
        <v>-571.981918934316</v>
      </c>
      <c r="L347" s="81" t="n">
        <f aca="false">$E347+$J347</f>
        <v>-571.981918934316</v>
      </c>
    </row>
    <row r="348" customFormat="false" ht="12.75" hidden="false" customHeight="true" outlineLevel="0" collapsed="false">
      <c r="A348" s="79" t="n">
        <v>344</v>
      </c>
      <c r="B348" s="86" t="n">
        <f aca="false">EOMONTH(Input!$C$7,A348)</f>
        <v>53386</v>
      </c>
      <c r="C348" s="86"/>
      <c r="D348" s="81" t="n">
        <f aca="false">IF(($D347+$G347+$H347)&lt;=0,($D347+$G347+$H347),0)</f>
        <v>0</v>
      </c>
      <c r="E348" s="81" t="n">
        <f aca="false">IF($D348&lt;0,Input!$G$17,0)</f>
        <v>0</v>
      </c>
      <c r="F348" s="81" t="n">
        <f aca="false">($D348*(Input!$G$11/100))/12</f>
        <v>0</v>
      </c>
      <c r="G348" s="81" t="n">
        <f aca="false">(-1)*$E348+$F348</f>
        <v>0</v>
      </c>
      <c r="H348" s="81" t="n">
        <f aca="false">IF($D348&lt;0,((-1)*Input!$G$15),0)</f>
        <v>0</v>
      </c>
      <c r="I348" s="81" t="n">
        <f aca="false">($I347+$G348+$H348)*(1+Input!$G$8/(100*12))</f>
        <v>166355.376862242</v>
      </c>
      <c r="J348" s="81" t="n">
        <f aca="false">Input!$G$18*((1+Input!$G$14/100)^DATEDIF(Input!$C$7,$B348,"Y"))</f>
        <v>-571.981918934316</v>
      </c>
      <c r="L348" s="81" t="n">
        <f aca="false">$E348+$J348</f>
        <v>-571.981918934316</v>
      </c>
    </row>
    <row r="349" customFormat="false" ht="12.75" hidden="false" customHeight="true" outlineLevel="0" collapsed="false">
      <c r="A349" s="79" t="n">
        <v>345</v>
      </c>
      <c r="B349" s="86" t="n">
        <f aca="false">EOMONTH(Input!$C$7,A349)</f>
        <v>53417</v>
      </c>
      <c r="C349" s="86"/>
      <c r="D349" s="81" t="n">
        <f aca="false">IF(($D348+$G348+$H348)&lt;=0,($D348+$G348+$H348),0)</f>
        <v>0</v>
      </c>
      <c r="E349" s="81" t="n">
        <f aca="false">IF($D349&lt;0,Input!$G$17,0)</f>
        <v>0</v>
      </c>
      <c r="F349" s="81" t="n">
        <f aca="false">($D349*(Input!$G$11/100))/12</f>
        <v>0</v>
      </c>
      <c r="G349" s="81" t="n">
        <f aca="false">(-1)*$E349+$F349</f>
        <v>0</v>
      </c>
      <c r="H349" s="81" t="n">
        <f aca="false">IF($D349&lt;0,((-1)*Input!$G$15),0)</f>
        <v>0</v>
      </c>
      <c r="I349" s="81" t="n">
        <f aca="false">($I348+$G349+$H349)*(1+Input!$G$8/(100*12))</f>
        <v>166494.00634296</v>
      </c>
      <c r="J349" s="81" t="n">
        <f aca="false">Input!$G$18*((1+Input!$G$14/100)^DATEDIF(Input!$C$7,$B349,"Y"))</f>
        <v>-571.981918934316</v>
      </c>
      <c r="L349" s="81" t="n">
        <f aca="false">$E349+$J349</f>
        <v>-571.981918934316</v>
      </c>
    </row>
    <row r="350" customFormat="false" ht="12.75" hidden="false" customHeight="true" outlineLevel="0" collapsed="false">
      <c r="A350" s="79" t="n">
        <v>346</v>
      </c>
      <c r="B350" s="86" t="n">
        <f aca="false">EOMONTH(Input!$C$7,A350)</f>
        <v>53447</v>
      </c>
      <c r="C350" s="86"/>
      <c r="D350" s="81" t="n">
        <f aca="false">IF(($D349+$G349+$H349)&lt;=0,($D349+$G349+$H349),0)</f>
        <v>0</v>
      </c>
      <c r="E350" s="81" t="n">
        <f aca="false">IF($D350&lt;0,Input!$G$17,0)</f>
        <v>0</v>
      </c>
      <c r="F350" s="81" t="n">
        <f aca="false">($D350*(Input!$G$11/100))/12</f>
        <v>0</v>
      </c>
      <c r="G350" s="81" t="n">
        <f aca="false">(-1)*$E350+$F350</f>
        <v>0</v>
      </c>
      <c r="H350" s="81" t="n">
        <f aca="false">IF($D350&lt;0,((-1)*Input!$G$15),0)</f>
        <v>0</v>
      </c>
      <c r="I350" s="81" t="n">
        <f aca="false">($I349+$G350+$H350)*(1+Input!$G$8/(100*12))</f>
        <v>166632.751348246</v>
      </c>
      <c r="J350" s="81" t="n">
        <f aca="false">Input!$G$18*((1+Input!$G$14/100)^DATEDIF(Input!$C$7,$B350,"Y"))</f>
        <v>-571.981918934316</v>
      </c>
      <c r="L350" s="81" t="n">
        <f aca="false">$E350+$J350</f>
        <v>-571.981918934316</v>
      </c>
    </row>
    <row r="351" customFormat="false" ht="12.75" hidden="false" customHeight="true" outlineLevel="0" collapsed="false">
      <c r="A351" s="79" t="n">
        <v>347</v>
      </c>
      <c r="B351" s="86" t="n">
        <f aca="false">EOMONTH(Input!$C$7,A351)</f>
        <v>53478</v>
      </c>
      <c r="C351" s="86"/>
      <c r="D351" s="81" t="n">
        <f aca="false">IF(($D350+$G350+$H350)&lt;=0,($D350+$G350+$H350),0)</f>
        <v>0</v>
      </c>
      <c r="E351" s="81" t="n">
        <f aca="false">IF($D351&lt;0,Input!$G$17,0)</f>
        <v>0</v>
      </c>
      <c r="F351" s="81" t="n">
        <f aca="false">($D351*(Input!$G$11/100))/12</f>
        <v>0</v>
      </c>
      <c r="G351" s="81" t="n">
        <f aca="false">(-1)*$E351+$F351</f>
        <v>0</v>
      </c>
      <c r="H351" s="81" t="n">
        <f aca="false">IF($D351&lt;0,((-1)*Input!$G$15),0)</f>
        <v>0</v>
      </c>
      <c r="I351" s="81" t="n">
        <f aca="false">($I350+$G351+$H351)*(1+Input!$G$8/(100*12))</f>
        <v>166771.611974369</v>
      </c>
      <c r="J351" s="81" t="n">
        <f aca="false">Input!$G$18*((1+Input!$G$14/100)^DATEDIF(Input!$C$7,$B351,"Y"))</f>
        <v>-571.981918934316</v>
      </c>
      <c r="L351" s="81" t="n">
        <f aca="false">$E351+$J351</f>
        <v>-571.981918934316</v>
      </c>
    </row>
    <row r="352" customFormat="false" ht="12.75" hidden="false" customHeight="true" outlineLevel="0" collapsed="false">
      <c r="A352" s="79" t="n">
        <v>348</v>
      </c>
      <c r="B352" s="86" t="n">
        <f aca="false">EOMONTH(Input!$C$7,A352)</f>
        <v>53508</v>
      </c>
      <c r="C352" s="86"/>
      <c r="D352" s="81" t="n">
        <f aca="false">IF(($D351+$G351+$H351)&lt;=0,($D351+$G351+$H351),0)</f>
        <v>0</v>
      </c>
      <c r="E352" s="81" t="n">
        <f aca="false">IF($D352&lt;0,Input!$G$17,0)</f>
        <v>0</v>
      </c>
      <c r="F352" s="81" t="n">
        <f aca="false">($D352*(Input!$G$11/100))/12</f>
        <v>0</v>
      </c>
      <c r="G352" s="81" t="n">
        <f aca="false">(-1)*$E352+$F352</f>
        <v>0</v>
      </c>
      <c r="H352" s="81" t="n">
        <f aca="false">IF($D352&lt;0,((-1)*Input!$G$15),0)</f>
        <v>0</v>
      </c>
      <c r="I352" s="81" t="n">
        <f aca="false">($I351+$G352+$H352)*(1+Input!$G$8/(100*12))</f>
        <v>166910.588317681</v>
      </c>
      <c r="J352" s="81" t="n">
        <f aca="false">Input!$G$18*((1+Input!$G$14/100)^DATEDIF(Input!$C$7,$B352,"Y"))</f>
        <v>-589.141376502345</v>
      </c>
      <c r="L352" s="81" t="n">
        <f aca="false">$E352+$J352</f>
        <v>-589.141376502345</v>
      </c>
    </row>
    <row r="353" customFormat="false" ht="12.75" hidden="false" customHeight="true" outlineLevel="0" collapsed="false">
      <c r="A353" s="79" t="n">
        <v>349</v>
      </c>
      <c r="B353" s="86" t="n">
        <f aca="false">EOMONTH(Input!$C$7,A353)</f>
        <v>53539</v>
      </c>
      <c r="C353" s="86"/>
      <c r="D353" s="81" t="n">
        <f aca="false">IF(($D352+$G352+$H352)&lt;=0,($D352+$G352+$H352),0)</f>
        <v>0</v>
      </c>
      <c r="E353" s="81" t="n">
        <f aca="false">IF($D353&lt;0,Input!$G$17,0)</f>
        <v>0</v>
      </c>
      <c r="F353" s="81" t="n">
        <f aca="false">($D353*(Input!$G$11/100))/12</f>
        <v>0</v>
      </c>
      <c r="G353" s="81" t="n">
        <f aca="false">(-1)*$E353+$F353</f>
        <v>0</v>
      </c>
      <c r="H353" s="81" t="n">
        <f aca="false">IF($D353&lt;0,((-1)*Input!$G$15),0)</f>
        <v>0</v>
      </c>
      <c r="I353" s="81" t="n">
        <f aca="false">($I352+$G353+$H353)*(1+Input!$G$8/(100*12))</f>
        <v>167049.680474613</v>
      </c>
      <c r="J353" s="81" t="n">
        <f aca="false">Input!$G$18*((1+Input!$G$14/100)^DATEDIF(Input!$C$7,$B353,"Y"))</f>
        <v>-589.141376502345</v>
      </c>
      <c r="L353" s="81" t="n">
        <f aca="false">$E353+$J353</f>
        <v>-589.141376502345</v>
      </c>
    </row>
    <row r="354" customFormat="false" ht="12.75" hidden="false" customHeight="true" outlineLevel="0" collapsed="false">
      <c r="A354" s="79" t="n">
        <v>350</v>
      </c>
      <c r="B354" s="86" t="n">
        <f aca="false">EOMONTH(Input!$C$7,A354)</f>
        <v>53570</v>
      </c>
      <c r="C354" s="86"/>
      <c r="D354" s="81" t="n">
        <f aca="false">IF(($D353+$G353+$H353)&lt;=0,($D353+$G353+$H353),0)</f>
        <v>0</v>
      </c>
      <c r="E354" s="81" t="n">
        <f aca="false">IF($D354&lt;0,Input!$G$17,0)</f>
        <v>0</v>
      </c>
      <c r="F354" s="81" t="n">
        <f aca="false">($D354*(Input!$G$11/100))/12</f>
        <v>0</v>
      </c>
      <c r="G354" s="81" t="n">
        <f aca="false">(-1)*$E354+$F354</f>
        <v>0</v>
      </c>
      <c r="H354" s="81" t="n">
        <f aca="false">IF($D354&lt;0,((-1)*Input!$G$15),0)</f>
        <v>0</v>
      </c>
      <c r="I354" s="81" t="n">
        <f aca="false">($I353+$G354+$H354)*(1+Input!$G$8/(100*12))</f>
        <v>167188.888541675</v>
      </c>
      <c r="J354" s="81" t="n">
        <f aca="false">Input!$G$18*((1+Input!$G$14/100)^DATEDIF(Input!$C$7,$B354,"Y"))</f>
        <v>-589.141376502345</v>
      </c>
      <c r="L354" s="81" t="n">
        <f aca="false">$E354+$J354</f>
        <v>-589.141376502345</v>
      </c>
    </row>
    <row r="355" customFormat="false" ht="12.75" hidden="false" customHeight="true" outlineLevel="0" collapsed="false">
      <c r="A355" s="79" t="n">
        <v>351</v>
      </c>
      <c r="B355" s="86" t="n">
        <f aca="false">EOMONTH(Input!$C$7,A355)</f>
        <v>53600</v>
      </c>
      <c r="C355" s="86"/>
      <c r="D355" s="81" t="n">
        <f aca="false">IF(($D354+$G354+$H354)&lt;=0,($D354+$G354+$H354),0)</f>
        <v>0</v>
      </c>
      <c r="E355" s="81" t="n">
        <f aca="false">IF($D355&lt;0,Input!$G$17,0)</f>
        <v>0</v>
      </c>
      <c r="F355" s="81" t="n">
        <f aca="false">($D355*(Input!$G$11/100))/12</f>
        <v>0</v>
      </c>
      <c r="G355" s="81" t="n">
        <f aca="false">(-1)*$E355+$F355</f>
        <v>0</v>
      </c>
      <c r="H355" s="81" t="n">
        <f aca="false">IF($D355&lt;0,((-1)*Input!$G$15),0)</f>
        <v>0</v>
      </c>
      <c r="I355" s="81" t="n">
        <f aca="false">($I354+$G355+$H355)*(1+Input!$G$8/(100*12))</f>
        <v>167328.21261546</v>
      </c>
      <c r="J355" s="81" t="n">
        <f aca="false">Input!$G$18*((1+Input!$G$14/100)^DATEDIF(Input!$C$7,$B355,"Y"))</f>
        <v>-589.141376502345</v>
      </c>
      <c r="L355" s="81" t="n">
        <f aca="false">$E355+$J355</f>
        <v>-589.141376502345</v>
      </c>
    </row>
    <row r="356" customFormat="false" ht="12.75" hidden="false" customHeight="true" outlineLevel="0" collapsed="false">
      <c r="A356" s="79" t="n">
        <v>352</v>
      </c>
      <c r="B356" s="86" t="n">
        <f aca="false">EOMONTH(Input!$C$7,A356)</f>
        <v>53631</v>
      </c>
      <c r="C356" s="86"/>
      <c r="D356" s="81" t="n">
        <f aca="false">IF(($D355+$G355+$H355)&lt;=0,($D355+$G355+$H355),0)</f>
        <v>0</v>
      </c>
      <c r="E356" s="81" t="n">
        <f aca="false">IF($D356&lt;0,Input!$G$17,0)</f>
        <v>0</v>
      </c>
      <c r="F356" s="81" t="n">
        <f aca="false">($D356*(Input!$G$11/100))/12</f>
        <v>0</v>
      </c>
      <c r="G356" s="81" t="n">
        <f aca="false">(-1)*$E356+$F356</f>
        <v>0</v>
      </c>
      <c r="H356" s="81" t="n">
        <f aca="false">IF($D356&lt;0,((-1)*Input!$G$15),0)</f>
        <v>0</v>
      </c>
      <c r="I356" s="81" t="n">
        <f aca="false">($I355+$G356+$H356)*(1+Input!$G$8/(100*12))</f>
        <v>167467.652792639</v>
      </c>
      <c r="J356" s="81" t="n">
        <f aca="false">Input!$G$18*((1+Input!$G$14/100)^DATEDIF(Input!$C$7,$B356,"Y"))</f>
        <v>-589.141376502345</v>
      </c>
      <c r="L356" s="81" t="n">
        <f aca="false">$E356+$J356</f>
        <v>-589.141376502345</v>
      </c>
    </row>
    <row r="357" customFormat="false" ht="12.75" hidden="false" customHeight="true" outlineLevel="0" collapsed="false">
      <c r="A357" s="79" t="n">
        <v>353</v>
      </c>
      <c r="B357" s="86" t="n">
        <f aca="false">EOMONTH(Input!$C$7,A357)</f>
        <v>53661</v>
      </c>
      <c r="C357" s="86"/>
      <c r="D357" s="81" t="n">
        <f aca="false">IF(($D356+$G356+$H356)&lt;=0,($D356+$G356+$H356),0)</f>
        <v>0</v>
      </c>
      <c r="E357" s="81" t="n">
        <f aca="false">IF($D357&lt;0,Input!$G$17,0)</f>
        <v>0</v>
      </c>
      <c r="F357" s="81" t="n">
        <f aca="false">($D357*(Input!$G$11/100))/12</f>
        <v>0</v>
      </c>
      <c r="G357" s="81" t="n">
        <f aca="false">(-1)*$E357+$F357</f>
        <v>0</v>
      </c>
      <c r="H357" s="81" t="n">
        <f aca="false">IF($D357&lt;0,((-1)*Input!$G$15),0)</f>
        <v>0</v>
      </c>
      <c r="I357" s="81" t="n">
        <f aca="false">($I356+$G357+$H357)*(1+Input!$G$8/(100*12))</f>
        <v>167607.209169966</v>
      </c>
      <c r="J357" s="81" t="n">
        <f aca="false">Input!$G$18*((1+Input!$G$14/100)^DATEDIF(Input!$C$7,$B357,"Y"))</f>
        <v>-589.141376502345</v>
      </c>
      <c r="L357" s="81" t="n">
        <f aca="false">$E357+$J357</f>
        <v>-589.141376502345</v>
      </c>
    </row>
    <row r="358" customFormat="false" ht="12.75" hidden="false" customHeight="true" outlineLevel="0" collapsed="false">
      <c r="A358" s="79" t="n">
        <v>354</v>
      </c>
      <c r="B358" s="86" t="n">
        <f aca="false">EOMONTH(Input!$C$7,A358)</f>
        <v>53692</v>
      </c>
      <c r="C358" s="86"/>
      <c r="D358" s="81" t="n">
        <f aca="false">IF(($D357+$G357+$H357)&lt;=0,($D357+$G357+$H357),0)</f>
        <v>0</v>
      </c>
      <c r="E358" s="81" t="n">
        <f aca="false">IF($D358&lt;0,Input!$G$17,0)</f>
        <v>0</v>
      </c>
      <c r="F358" s="81" t="n">
        <f aca="false">($D358*(Input!$G$11/100))/12</f>
        <v>0</v>
      </c>
      <c r="G358" s="81" t="n">
        <f aca="false">(-1)*$E358+$F358</f>
        <v>0</v>
      </c>
      <c r="H358" s="81" t="n">
        <f aca="false">IF($D358&lt;0,((-1)*Input!$G$15),0)</f>
        <v>0</v>
      </c>
      <c r="I358" s="81" t="n">
        <f aca="false">($I357+$G358+$H358)*(1+Input!$G$8/(100*12))</f>
        <v>167746.881844275</v>
      </c>
      <c r="J358" s="81" t="n">
        <f aca="false">Input!$G$18*((1+Input!$G$14/100)^DATEDIF(Input!$C$7,$B358,"Y"))</f>
        <v>-589.141376502345</v>
      </c>
      <c r="L358" s="81" t="n">
        <f aca="false">$E358+$J358</f>
        <v>-589.141376502345</v>
      </c>
    </row>
    <row r="359" customFormat="false" ht="12.75" hidden="false" customHeight="true" outlineLevel="0" collapsed="false">
      <c r="A359" s="79" t="n">
        <v>355</v>
      </c>
      <c r="B359" s="86" t="n">
        <f aca="false">EOMONTH(Input!$C$7,A359)</f>
        <v>53723</v>
      </c>
      <c r="C359" s="86"/>
      <c r="D359" s="81" t="n">
        <f aca="false">IF(($D358+$G358+$H358)&lt;=0,($D358+$G358+$H358),0)</f>
        <v>0</v>
      </c>
      <c r="E359" s="81" t="n">
        <f aca="false">IF($D359&lt;0,Input!$G$17,0)</f>
        <v>0</v>
      </c>
      <c r="F359" s="81" t="n">
        <f aca="false">($D359*(Input!$G$11/100))/12</f>
        <v>0</v>
      </c>
      <c r="G359" s="81" t="n">
        <f aca="false">(-1)*$E359+$F359</f>
        <v>0</v>
      </c>
      <c r="H359" s="81" t="n">
        <f aca="false">IF($D359&lt;0,((-1)*Input!$G$15),0)</f>
        <v>0</v>
      </c>
      <c r="I359" s="81" t="n">
        <f aca="false">($I358+$G359+$H359)*(1+Input!$G$8/(100*12))</f>
        <v>167886.670912478</v>
      </c>
      <c r="J359" s="81" t="n">
        <f aca="false">Input!$G$18*((1+Input!$G$14/100)^DATEDIF(Input!$C$7,$B359,"Y"))</f>
        <v>-589.141376502345</v>
      </c>
      <c r="L359" s="81" t="n">
        <f aca="false">$E359+$J359</f>
        <v>-589.141376502345</v>
      </c>
    </row>
    <row r="360" customFormat="false" ht="12.75" hidden="false" customHeight="true" outlineLevel="0" collapsed="false">
      <c r="A360" s="79" t="n">
        <v>356</v>
      </c>
      <c r="B360" s="86" t="n">
        <f aca="false">EOMONTH(Input!$C$7,A360)</f>
        <v>53751</v>
      </c>
      <c r="C360" s="86"/>
      <c r="D360" s="81" t="n">
        <f aca="false">IF(($D359+$G359+$H359)&lt;=0,($D359+$G359+$H359),0)</f>
        <v>0</v>
      </c>
      <c r="E360" s="81" t="n">
        <f aca="false">IF($D360&lt;0,Input!$G$17,0)</f>
        <v>0</v>
      </c>
      <c r="F360" s="81" t="n">
        <f aca="false">($D360*(Input!$G$11/100))/12</f>
        <v>0</v>
      </c>
      <c r="G360" s="81" t="n">
        <f aca="false">(-1)*$E360+$F360</f>
        <v>0</v>
      </c>
      <c r="H360" s="81" t="n">
        <f aca="false">IF($D360&lt;0,((-1)*Input!$G$15),0)</f>
        <v>0</v>
      </c>
      <c r="I360" s="81" t="n">
        <f aca="false">($I359+$G360+$H360)*(1+Input!$G$8/(100*12))</f>
        <v>168026.576471572</v>
      </c>
      <c r="J360" s="81" t="n">
        <f aca="false">Input!$G$18*((1+Input!$G$14/100)^DATEDIF(Input!$C$7,$B360,"Y"))</f>
        <v>-589.141376502345</v>
      </c>
      <c r="L360" s="81" t="n">
        <f aca="false">$E360+$J360</f>
        <v>-589.141376502345</v>
      </c>
    </row>
    <row r="361" customFormat="false" ht="12.75" hidden="false" customHeight="true" outlineLevel="0" collapsed="false">
      <c r="A361" s="79" t="n">
        <v>357</v>
      </c>
      <c r="B361" s="86" t="n">
        <f aca="false">EOMONTH(Input!$C$7,A361)</f>
        <v>53782</v>
      </c>
      <c r="C361" s="86"/>
      <c r="D361" s="81" t="n">
        <f aca="false">IF(($D360+$G360+$H360)&lt;=0,($D360+$G360+$H360),0)</f>
        <v>0</v>
      </c>
      <c r="E361" s="81" t="n">
        <f aca="false">IF($D361&lt;0,Input!$G$17,0)</f>
        <v>0</v>
      </c>
      <c r="F361" s="81" t="n">
        <f aca="false">($D361*(Input!$G$11/100))/12</f>
        <v>0</v>
      </c>
      <c r="G361" s="81" t="n">
        <f aca="false">(-1)*$E361+$F361</f>
        <v>0</v>
      </c>
      <c r="H361" s="81" t="n">
        <f aca="false">IF($D361&lt;0,((-1)*Input!$G$15),0)</f>
        <v>0</v>
      </c>
      <c r="I361" s="81" t="n">
        <f aca="false">($I360+$G361+$H361)*(1+Input!$G$8/(100*12))</f>
        <v>168166.598618631</v>
      </c>
      <c r="J361" s="81" t="n">
        <f aca="false">Input!$G$18*((1+Input!$G$14/100)^DATEDIF(Input!$C$7,$B361,"Y"))</f>
        <v>-589.141376502345</v>
      </c>
      <c r="L361" s="81" t="n">
        <f aca="false">$E361+$J361</f>
        <v>-589.141376502345</v>
      </c>
    </row>
    <row r="362" customFormat="false" ht="12.75" hidden="false" customHeight="true" outlineLevel="0" collapsed="false">
      <c r="A362" s="79" t="n">
        <v>358</v>
      </c>
      <c r="B362" s="86" t="n">
        <f aca="false">EOMONTH(Input!$C$7,A362)</f>
        <v>53812</v>
      </c>
      <c r="C362" s="86"/>
      <c r="D362" s="81" t="n">
        <f aca="false">IF(($D361+$G361+$H361)&lt;=0,($D361+$G361+$H361),0)</f>
        <v>0</v>
      </c>
      <c r="E362" s="81" t="n">
        <f aca="false">IF($D362&lt;0,Input!$G$17,0)</f>
        <v>0</v>
      </c>
      <c r="F362" s="81" t="n">
        <f aca="false">($D362*(Input!$G$11/100))/12</f>
        <v>0</v>
      </c>
      <c r="G362" s="81" t="n">
        <f aca="false">(-1)*$E362+$F362</f>
        <v>0</v>
      </c>
      <c r="H362" s="81" t="n">
        <f aca="false">IF($D362&lt;0,((-1)*Input!$G$15),0)</f>
        <v>0</v>
      </c>
      <c r="I362" s="81" t="n">
        <f aca="false">($I361+$G362+$H362)*(1+Input!$G$8/(100*12))</f>
        <v>168306.737450814</v>
      </c>
      <c r="J362" s="81" t="n">
        <f aca="false">Input!$G$18*((1+Input!$G$14/100)^DATEDIF(Input!$C$7,$B362,"Y"))</f>
        <v>-589.141376502345</v>
      </c>
      <c r="L362" s="81" t="n">
        <f aca="false">$E362+$J362</f>
        <v>-589.141376502345</v>
      </c>
    </row>
    <row r="363" customFormat="false" ht="12.75" hidden="false" customHeight="true" outlineLevel="0" collapsed="false">
      <c r="A363" s="79" t="n">
        <v>359</v>
      </c>
      <c r="B363" s="86" t="n">
        <f aca="false">EOMONTH(Input!$C$7,A363)</f>
        <v>53843</v>
      </c>
      <c r="C363" s="86"/>
      <c r="D363" s="81" t="n">
        <f aca="false">IF(($D362+$G362+$H362)&lt;=0,($D362+$G362+$H362),0)</f>
        <v>0</v>
      </c>
      <c r="E363" s="81" t="n">
        <f aca="false">IF($D363&lt;0,Input!$G$17,0)</f>
        <v>0</v>
      </c>
      <c r="F363" s="81" t="n">
        <f aca="false">($D363*(Input!$G$11/100))/12</f>
        <v>0</v>
      </c>
      <c r="G363" s="81" t="n">
        <f aca="false">(-1)*$E363+$F363</f>
        <v>0</v>
      </c>
      <c r="H363" s="81" t="n">
        <f aca="false">IF($D363&lt;0,((-1)*Input!$G$15),0)</f>
        <v>0</v>
      </c>
      <c r="I363" s="81" t="n">
        <f aca="false">($I362+$G363+$H363)*(1+Input!$G$8/(100*12))</f>
        <v>168446.993065356</v>
      </c>
      <c r="J363" s="81" t="n">
        <f aca="false">Input!$G$18*((1+Input!$G$14/100)^DATEDIF(Input!$C$7,$B363,"Y"))</f>
        <v>-589.141376502345</v>
      </c>
      <c r="L363" s="81" t="n">
        <f aca="false">$E363+$J363</f>
        <v>-589.141376502345</v>
      </c>
    </row>
    <row r="364" customFormat="false" ht="12.75" hidden="false" customHeight="true" outlineLevel="0" collapsed="false">
      <c r="A364" s="80" t="n">
        <v>360</v>
      </c>
      <c r="B364" s="86" t="n">
        <f aca="false">EOMONTH(Input!$C$7,A364)</f>
        <v>53873</v>
      </c>
      <c r="C364" s="86"/>
      <c r="D364" s="81" t="n">
        <f aca="false">IF(($D363+$G363+$H363)&lt;=0,($D363+$G363+$H363),0)</f>
        <v>0</v>
      </c>
      <c r="E364" s="81" t="n">
        <f aca="false">IF($D364&lt;0,Input!$G$17,0)</f>
        <v>0</v>
      </c>
      <c r="F364" s="81" t="n">
        <f aca="false">($D364*(Input!$G$11/100))/12</f>
        <v>0</v>
      </c>
      <c r="G364" s="81" t="n">
        <f aca="false">(-1)*$E364+$F364</f>
        <v>0</v>
      </c>
      <c r="H364" s="81" t="n">
        <f aca="false">IF($D364&lt;0,((-1)*Input!$G$15),0)</f>
        <v>0</v>
      </c>
      <c r="I364" s="81" t="n">
        <f aca="false">($I363+$G364+$H364)*(1+Input!$G$8/(100*12))</f>
        <v>168587.365559577</v>
      </c>
      <c r="J364" s="81" t="n">
        <f aca="false">Input!$G$18*((1+Input!$G$14/100)^DATEDIF(Input!$C$7,$B364,"Y"))</f>
        <v>-606.815617797416</v>
      </c>
      <c r="L364" s="81" t="n">
        <f aca="false">$E364+$J364</f>
        <v>-606.815617797416</v>
      </c>
    </row>
    <row r="365" customFormat="false" ht="12.75" hidden="false" customHeight="true" outlineLevel="0" collapsed="false">
      <c r="A365" s="80" t="n">
        <v>361</v>
      </c>
      <c r="B365" s="86" t="n">
        <f aca="false">EOMONTH(Input!$C$7,A365)</f>
        <v>53904</v>
      </c>
      <c r="C365" s="86"/>
      <c r="D365" s="81" t="n">
        <f aca="false">IF(($D364+$G364+$H364)&lt;=0,($D364+$G364+$H364),0)</f>
        <v>0</v>
      </c>
      <c r="E365" s="81" t="n">
        <f aca="false">IF($D365&lt;0,Input!$G$17,0)</f>
        <v>0</v>
      </c>
      <c r="F365" s="81" t="n">
        <f aca="false">($D365*(Input!$G$11/100))/12</f>
        <v>0</v>
      </c>
      <c r="G365" s="81" t="n">
        <f aca="false">(-1)*$E365+$F365</f>
        <v>0</v>
      </c>
      <c r="H365" s="81" t="n">
        <f aca="false">IF($D365&lt;0,((-1)*Input!$G$15),0)</f>
        <v>0</v>
      </c>
      <c r="I365" s="81" t="n">
        <f aca="false">($I364+$G365+$H365)*(1+Input!$G$8/(100*12))</f>
        <v>168727.855030877</v>
      </c>
      <c r="J365" s="81" t="n">
        <f aca="false">Input!$G$18*((1+Input!$G$14/100)^DATEDIF(Input!$C$7,$B365,"Y"))</f>
        <v>-606.815617797416</v>
      </c>
      <c r="L365" s="81" t="n">
        <f aca="false">$E365+$J365</f>
        <v>-606.815617797416</v>
      </c>
    </row>
    <row r="366" customFormat="false" ht="12.75" hidden="false" customHeight="true" outlineLevel="0" collapsed="false">
      <c r="A366" s="80" t="n">
        <v>362</v>
      </c>
      <c r="B366" s="86" t="n">
        <f aca="false">EOMONTH(Input!$C$7,A366)</f>
        <v>53935</v>
      </c>
      <c r="C366" s="86"/>
      <c r="D366" s="81" t="n">
        <f aca="false">IF(($D365+$G365+$H365)&lt;=0,($D365+$G365+$H365),0)</f>
        <v>0</v>
      </c>
      <c r="E366" s="81" t="n">
        <f aca="false">IF($D366&lt;0,Input!$G$17,0)</f>
        <v>0</v>
      </c>
      <c r="F366" s="81" t="n">
        <f aca="false">($D366*(Input!$G$11/100))/12</f>
        <v>0</v>
      </c>
      <c r="G366" s="81" t="n">
        <f aca="false">(-1)*$E366+$F366</f>
        <v>0</v>
      </c>
      <c r="H366" s="81" t="n">
        <f aca="false">IF($D366&lt;0,((-1)*Input!$G$15),0)</f>
        <v>0</v>
      </c>
      <c r="I366" s="81" t="n">
        <f aca="false">($I365+$G366+$H366)*(1+Input!$G$8/(100*12))</f>
        <v>168868.461576736</v>
      </c>
      <c r="J366" s="81" t="n">
        <f aca="false">Input!$G$18*((1+Input!$G$14/100)^DATEDIF(Input!$C$7,$B366,"Y"))</f>
        <v>-606.815617797416</v>
      </c>
      <c r="L366" s="81" t="n">
        <f aca="false">$E366+$J366</f>
        <v>-606.815617797416</v>
      </c>
    </row>
    <row r="367" customFormat="false" ht="12.75" hidden="false" customHeight="true" outlineLevel="0" collapsed="false">
      <c r="A367" s="80" t="n">
        <v>363</v>
      </c>
      <c r="B367" s="86" t="n">
        <f aca="false">EOMONTH(Input!$C$7,A367)</f>
        <v>53965</v>
      </c>
      <c r="C367" s="86"/>
      <c r="D367" s="81" t="n">
        <f aca="false">IF(($D366+$G366+$H366)&lt;=0,($D366+$G366+$H366),0)</f>
        <v>0</v>
      </c>
      <c r="E367" s="81" t="n">
        <f aca="false">IF($D367&lt;0,Input!$G$17,0)</f>
        <v>0</v>
      </c>
      <c r="F367" s="81" t="n">
        <f aca="false">($D367*(Input!$G$11/100))/12</f>
        <v>0</v>
      </c>
      <c r="G367" s="81" t="n">
        <f aca="false">(-1)*$E367+$F367</f>
        <v>0</v>
      </c>
      <c r="H367" s="81" t="n">
        <f aca="false">IF($D367&lt;0,((-1)*Input!$G$15),0)</f>
        <v>0</v>
      </c>
      <c r="I367" s="81" t="n">
        <f aca="false">($I366+$G367+$H367)*(1+Input!$G$8/(100*12))</f>
        <v>169009.185294716</v>
      </c>
      <c r="J367" s="81" t="n">
        <f aca="false">Input!$G$18*((1+Input!$G$14/100)^DATEDIF(Input!$C$7,$B367,"Y"))</f>
        <v>-606.815617797416</v>
      </c>
      <c r="L367" s="81" t="n">
        <f aca="false">$E367+$J367</f>
        <v>-606.815617797416</v>
      </c>
    </row>
    <row r="368" customFormat="false" ht="12.75" hidden="false" customHeight="true" outlineLevel="0" collapsed="false">
      <c r="A368" s="80" t="n">
        <v>364</v>
      </c>
      <c r="B368" s="86" t="n">
        <f aca="false">EOMONTH(Input!$C$7,A368)</f>
        <v>53996</v>
      </c>
      <c r="C368" s="86"/>
      <c r="D368" s="81" t="n">
        <f aca="false">IF(($D367+$G367+$H367)&lt;=0,($D367+$G367+$H367),0)</f>
        <v>0</v>
      </c>
      <c r="E368" s="81" t="n">
        <f aca="false">IF($D368&lt;0,Input!$G$17,0)</f>
        <v>0</v>
      </c>
      <c r="F368" s="81" t="n">
        <f aca="false">($D368*(Input!$G$11/100))/12</f>
        <v>0</v>
      </c>
      <c r="G368" s="81" t="n">
        <f aca="false">(-1)*$E368+$F368</f>
        <v>0</v>
      </c>
      <c r="H368" s="81" t="n">
        <f aca="false">IF($D368&lt;0,((-1)*Input!$G$15),0)</f>
        <v>0</v>
      </c>
      <c r="I368" s="81" t="n">
        <f aca="false">($I367+$G368+$H368)*(1+Input!$G$8/(100*12))</f>
        <v>169150.026282462</v>
      </c>
      <c r="J368" s="81" t="n">
        <f aca="false">Input!$G$18*((1+Input!$G$14/100)^DATEDIF(Input!$C$7,$B368,"Y"))</f>
        <v>-606.815617797416</v>
      </c>
      <c r="L368" s="81" t="n">
        <f aca="false">$E368+$J368</f>
        <v>-606.815617797416</v>
      </c>
    </row>
    <row r="369" customFormat="false" ht="12.75" hidden="false" customHeight="true" outlineLevel="0" collapsed="false">
      <c r="A369" s="80" t="n">
        <v>365</v>
      </c>
      <c r="B369" s="86" t="n">
        <f aca="false">EOMONTH(Input!$C$7,A369)</f>
        <v>54026</v>
      </c>
      <c r="C369" s="86"/>
      <c r="D369" s="81" t="n">
        <f aca="false">IF(($D368+$G368+$H368)&lt;=0,($D368+$G368+$H368),0)</f>
        <v>0</v>
      </c>
      <c r="E369" s="81" t="n">
        <f aca="false">IF($D369&lt;0,Input!$G$17,0)</f>
        <v>0</v>
      </c>
      <c r="F369" s="81" t="n">
        <f aca="false">($D369*(Input!$G$11/100))/12</f>
        <v>0</v>
      </c>
      <c r="G369" s="81" t="n">
        <f aca="false">(-1)*$E369+$F369</f>
        <v>0</v>
      </c>
      <c r="H369" s="81" t="n">
        <f aca="false">IF($D369&lt;0,((-1)*Input!$G$15),0)</f>
        <v>0</v>
      </c>
      <c r="I369" s="81" t="n">
        <f aca="false">($I368+$G369+$H369)*(1+Input!$G$8/(100*12))</f>
        <v>169290.984637697</v>
      </c>
      <c r="J369" s="81" t="n">
        <f aca="false">Input!$G$18*((1+Input!$G$14/100)^DATEDIF(Input!$C$7,$B369,"Y"))</f>
        <v>-606.815617797416</v>
      </c>
      <c r="L369" s="81" t="n">
        <f aca="false">$E369+$J369</f>
        <v>-606.815617797416</v>
      </c>
    </row>
    <row r="370" customFormat="false" ht="12.75" hidden="false" customHeight="true" outlineLevel="0" collapsed="false">
      <c r="A370" s="80" t="n">
        <v>366</v>
      </c>
      <c r="B370" s="86" t="n">
        <f aca="false">EOMONTH(Input!$C$7,A370)</f>
        <v>54057</v>
      </c>
      <c r="C370" s="86"/>
      <c r="D370" s="81" t="n">
        <f aca="false">IF(($D369+$G369+$H369)&lt;=0,($D369+$G369+$H369),0)</f>
        <v>0</v>
      </c>
      <c r="E370" s="81" t="n">
        <f aca="false">IF($D370&lt;0,Input!$G$17,0)</f>
        <v>0</v>
      </c>
      <c r="F370" s="81" t="n">
        <f aca="false">($D370*(Input!$G$11/100))/12</f>
        <v>0</v>
      </c>
      <c r="G370" s="81" t="n">
        <f aca="false">(-1)*$E370+$F370</f>
        <v>0</v>
      </c>
      <c r="H370" s="81" t="n">
        <f aca="false">IF($D370&lt;0,((-1)*Input!$G$15),0)</f>
        <v>0</v>
      </c>
      <c r="I370" s="81" t="n">
        <f aca="false">($I369+$G370+$H370)*(1+Input!$G$8/(100*12))</f>
        <v>169432.060458229</v>
      </c>
      <c r="J370" s="81" t="n">
        <f aca="false">Input!$G$18*((1+Input!$G$14/100)^DATEDIF(Input!$C$7,$B370,"Y"))</f>
        <v>-606.815617797416</v>
      </c>
      <c r="L370" s="81" t="n">
        <f aca="false">$E370+$J370</f>
        <v>-606.815617797416</v>
      </c>
    </row>
    <row r="371" customFormat="false" ht="12.75" hidden="false" customHeight="true" outlineLevel="0" collapsed="false">
      <c r="A371" s="80" t="n">
        <v>367</v>
      </c>
      <c r="B371" s="86" t="n">
        <f aca="false">EOMONTH(Input!$C$7,A371)</f>
        <v>54088</v>
      </c>
      <c r="C371" s="86"/>
      <c r="D371" s="81" t="n">
        <f aca="false">IF(($D370+$G370+$H370)&lt;=0,($D370+$G370+$H370),0)</f>
        <v>0</v>
      </c>
      <c r="E371" s="81" t="n">
        <f aca="false">IF($D371&lt;0,Input!$G$17,0)</f>
        <v>0</v>
      </c>
      <c r="F371" s="81" t="n">
        <f aca="false">($D371*(Input!$G$11/100))/12</f>
        <v>0</v>
      </c>
      <c r="G371" s="81" t="n">
        <f aca="false">(-1)*$E371+$F371</f>
        <v>0</v>
      </c>
      <c r="H371" s="81" t="n">
        <f aca="false">IF($D371&lt;0,((-1)*Input!$G$15),0)</f>
        <v>0</v>
      </c>
      <c r="I371" s="81" t="n">
        <f aca="false">($I370+$G371+$H371)*(1+Input!$G$8/(100*12))</f>
        <v>169573.253841944</v>
      </c>
      <c r="J371" s="81" t="n">
        <f aca="false">Input!$G$18*((1+Input!$G$14/100)^DATEDIF(Input!$C$7,$B371,"Y"))</f>
        <v>-606.815617797416</v>
      </c>
      <c r="L371" s="81" t="n">
        <f aca="false">$E371+$J371</f>
        <v>-606.815617797416</v>
      </c>
    </row>
    <row r="372" customFormat="false" ht="12.75" hidden="false" customHeight="true" outlineLevel="0" collapsed="false">
      <c r="A372" s="80" t="n">
        <v>368</v>
      </c>
      <c r="B372" s="86" t="n">
        <f aca="false">EOMONTH(Input!$C$7,A372)</f>
        <v>54117</v>
      </c>
      <c r="C372" s="86"/>
      <c r="D372" s="81" t="n">
        <f aca="false">IF(($D371+$G371+$H371)&lt;=0,($D371+$G371+$H371),0)</f>
        <v>0</v>
      </c>
      <c r="E372" s="81" t="n">
        <f aca="false">IF($D372&lt;0,Input!$G$17,0)</f>
        <v>0</v>
      </c>
      <c r="F372" s="81" t="n">
        <f aca="false">($D372*(Input!$G$11/100))/12</f>
        <v>0</v>
      </c>
      <c r="G372" s="81" t="n">
        <f aca="false">(-1)*$E372+$F372</f>
        <v>0</v>
      </c>
      <c r="H372" s="81" t="n">
        <f aca="false">IF($D372&lt;0,((-1)*Input!$G$15),0)</f>
        <v>0</v>
      </c>
      <c r="I372" s="81" t="n">
        <f aca="false">($I371+$G372+$H372)*(1+Input!$G$8/(100*12))</f>
        <v>169714.564886812</v>
      </c>
      <c r="J372" s="81" t="n">
        <f aca="false">Input!$G$18*((1+Input!$G$14/100)^DATEDIF(Input!$C$7,$B372,"Y"))</f>
        <v>-606.815617797416</v>
      </c>
      <c r="L372" s="81" t="n">
        <f aca="false">$E372+$J372</f>
        <v>-606.815617797416</v>
      </c>
    </row>
    <row r="373" customFormat="false" ht="12.75" hidden="false" customHeight="true" outlineLevel="0" collapsed="false">
      <c r="A373" s="80" t="n">
        <v>369</v>
      </c>
      <c r="B373" s="86" t="n">
        <f aca="false">EOMONTH(Input!$C$7,A373)</f>
        <v>54148</v>
      </c>
      <c r="C373" s="86"/>
      <c r="D373" s="81" t="n">
        <f aca="false">IF(($D372+$G372+$H372)&lt;=0,($D372+$G372+$H372),0)</f>
        <v>0</v>
      </c>
      <c r="E373" s="81" t="n">
        <f aca="false">IF($D373&lt;0,Input!$G$17,0)</f>
        <v>0</v>
      </c>
      <c r="F373" s="81" t="n">
        <f aca="false">($D373*(Input!$G$11/100))/12</f>
        <v>0</v>
      </c>
      <c r="G373" s="81" t="n">
        <f aca="false">(-1)*$E373+$F373</f>
        <v>0</v>
      </c>
      <c r="H373" s="81" t="n">
        <f aca="false">IF($D373&lt;0,((-1)*Input!$G$15),0)</f>
        <v>0</v>
      </c>
      <c r="I373" s="81" t="n">
        <f aca="false">($I372+$G373+$H373)*(1+Input!$G$8/(100*12))</f>
        <v>169855.993690885</v>
      </c>
      <c r="J373" s="81" t="n">
        <f aca="false">Input!$G$18*((1+Input!$G$14/100)^DATEDIF(Input!$C$7,$B373,"Y"))</f>
        <v>-606.815617797416</v>
      </c>
      <c r="L373" s="81" t="n">
        <f aca="false">$E373+$J373</f>
        <v>-606.815617797416</v>
      </c>
    </row>
    <row r="374" customFormat="false" ht="12.75" hidden="false" customHeight="true" outlineLevel="0" collapsed="false">
      <c r="A374" s="80" t="n">
        <v>370</v>
      </c>
      <c r="B374" s="86" t="n">
        <f aca="false">EOMONTH(Input!$C$7,A374)</f>
        <v>54178</v>
      </c>
      <c r="C374" s="86"/>
      <c r="D374" s="81" t="n">
        <f aca="false">IF(($D373+$G373+$H373)&lt;=0,($D373+$G373+$H373),0)</f>
        <v>0</v>
      </c>
      <c r="E374" s="81" t="n">
        <f aca="false">IF($D374&lt;0,Input!$G$17,0)</f>
        <v>0</v>
      </c>
      <c r="F374" s="81" t="n">
        <f aca="false">($D374*(Input!$G$11/100))/12</f>
        <v>0</v>
      </c>
      <c r="G374" s="81" t="n">
        <f aca="false">(-1)*$E374+$F374</f>
        <v>0</v>
      </c>
      <c r="H374" s="81" t="n">
        <f aca="false">IF($D374&lt;0,((-1)*Input!$G$15),0)</f>
        <v>0</v>
      </c>
      <c r="I374" s="81" t="n">
        <f aca="false">($I373+$G374+$H374)*(1+Input!$G$8/(100*12))</f>
        <v>169997.540352294</v>
      </c>
      <c r="J374" s="81" t="n">
        <f aca="false">Input!$G$18*((1+Input!$G$14/100)^DATEDIF(Input!$C$7,$B374,"Y"))</f>
        <v>-606.815617797416</v>
      </c>
      <c r="L374" s="81" t="n">
        <f aca="false">$E374+$J374</f>
        <v>-606.815617797416</v>
      </c>
    </row>
    <row r="375" customFormat="false" ht="12.75" hidden="false" customHeight="true" outlineLevel="0" collapsed="false">
      <c r="A375" s="80" t="n">
        <v>371</v>
      </c>
      <c r="B375" s="86" t="n">
        <f aca="false">EOMONTH(Input!$C$7,A375)</f>
        <v>54209</v>
      </c>
      <c r="C375" s="86"/>
      <c r="D375" s="81" t="n">
        <f aca="false">IF(($D374+$G374+$H374)&lt;=0,($D374+$G374+$H374),0)</f>
        <v>0</v>
      </c>
      <c r="E375" s="81" t="n">
        <f aca="false">IF($D375&lt;0,Input!$G$17,0)</f>
        <v>0</v>
      </c>
      <c r="F375" s="81" t="n">
        <f aca="false">($D375*(Input!$G$11/100))/12</f>
        <v>0</v>
      </c>
      <c r="G375" s="81" t="n">
        <f aca="false">(-1)*$E375+$F375</f>
        <v>0</v>
      </c>
      <c r="H375" s="81" t="n">
        <f aca="false">IF($D375&lt;0,((-1)*Input!$G$15),0)</f>
        <v>0</v>
      </c>
      <c r="I375" s="81" t="n">
        <f aca="false">($I374+$G375+$H375)*(1+Input!$G$8/(100*12))</f>
        <v>170139.204969254</v>
      </c>
      <c r="J375" s="81" t="n">
        <f aca="false">Input!$G$18*((1+Input!$G$14/100)^DATEDIF(Input!$C$7,$B375,"Y"))</f>
        <v>-606.815617797416</v>
      </c>
      <c r="L375" s="81" t="n">
        <f aca="false">$E375+$J375</f>
        <v>-606.815617797416</v>
      </c>
    </row>
    <row r="376" customFormat="false" ht="12.75" hidden="false" customHeight="true" outlineLevel="0" collapsed="false">
      <c r="A376" s="80" t="n">
        <v>372</v>
      </c>
      <c r="B376" s="86" t="n">
        <f aca="false">EOMONTH(Input!$C$7,A376)</f>
        <v>54239</v>
      </c>
      <c r="C376" s="86"/>
      <c r="D376" s="81" t="n">
        <f aca="false">IF(($D375+$G375+$H375)&lt;=0,($D375+$G375+$H375),0)</f>
        <v>0</v>
      </c>
      <c r="E376" s="81" t="n">
        <f aca="false">IF($D376&lt;0,Input!$G$17,0)</f>
        <v>0</v>
      </c>
      <c r="F376" s="81" t="n">
        <f aca="false">($D376*(Input!$G$11/100))/12</f>
        <v>0</v>
      </c>
      <c r="G376" s="81" t="n">
        <f aca="false">(-1)*$E376+$F376</f>
        <v>0</v>
      </c>
      <c r="H376" s="81" t="n">
        <f aca="false">IF($D376&lt;0,((-1)*Input!$G$15),0)</f>
        <v>0</v>
      </c>
      <c r="I376" s="81" t="n">
        <f aca="false">($I375+$G376+$H376)*(1+Input!$G$8/(100*12))</f>
        <v>170280.987640062</v>
      </c>
      <c r="J376" s="81" t="n">
        <f aca="false">Input!$G$18*((1+Input!$G$14/100)^DATEDIF(Input!$C$7,$B376,"Y"))</f>
        <v>-625.020086331338</v>
      </c>
      <c r="L376" s="81" t="n">
        <f aca="false">$E376+$J376</f>
        <v>-625.020086331338</v>
      </c>
    </row>
    <row r="377" customFormat="false" ht="12.75" hidden="false" customHeight="true" outlineLevel="0" collapsed="false">
      <c r="A377" s="80" t="n">
        <v>373</v>
      </c>
      <c r="B377" s="86" t="n">
        <f aca="false">EOMONTH(Input!$C$7,A377)</f>
        <v>54270</v>
      </c>
      <c r="C377" s="86"/>
      <c r="D377" s="81" t="n">
        <f aca="false">IF(($D376+$G376+$H376)&lt;=0,($D376+$G376+$H376),0)</f>
        <v>0</v>
      </c>
      <c r="E377" s="81" t="n">
        <f aca="false">IF($D377&lt;0,Input!$G$17,0)</f>
        <v>0</v>
      </c>
      <c r="F377" s="81" t="n">
        <f aca="false">($D377*(Input!$G$11/100))/12</f>
        <v>0</v>
      </c>
      <c r="G377" s="81" t="n">
        <f aca="false">(-1)*$E377+$F377</f>
        <v>0</v>
      </c>
      <c r="H377" s="81" t="n">
        <f aca="false">IF($D377&lt;0,((-1)*Input!$G$15),0)</f>
        <v>0</v>
      </c>
      <c r="I377" s="81" t="n">
        <f aca="false">($I376+$G377+$H377)*(1+Input!$G$8/(100*12))</f>
        <v>170422.888463095</v>
      </c>
      <c r="J377" s="81" t="n">
        <f aca="false">Input!$G$18*((1+Input!$G$14/100)^DATEDIF(Input!$C$7,$B377,"Y"))</f>
        <v>-625.020086331338</v>
      </c>
      <c r="L377" s="81" t="n">
        <f aca="false">$E377+$J377</f>
        <v>-625.020086331338</v>
      </c>
    </row>
    <row r="378" customFormat="false" ht="12.75" hidden="false" customHeight="true" outlineLevel="0" collapsed="false">
      <c r="A378" s="80" t="n">
        <v>374</v>
      </c>
      <c r="B378" s="86" t="n">
        <f aca="false">EOMONTH(Input!$C$7,A378)</f>
        <v>54301</v>
      </c>
      <c r="C378" s="86"/>
      <c r="D378" s="81" t="n">
        <f aca="false">IF(($D377+$G377+$H377)&lt;=0,($D377+$G377+$H377),0)</f>
        <v>0</v>
      </c>
      <c r="E378" s="81" t="n">
        <f aca="false">IF($D378&lt;0,Input!$G$17,0)</f>
        <v>0</v>
      </c>
      <c r="F378" s="81" t="n">
        <f aca="false">($D378*(Input!$G$11/100))/12</f>
        <v>0</v>
      </c>
      <c r="G378" s="81" t="n">
        <f aca="false">(-1)*$E378+$F378</f>
        <v>0</v>
      </c>
      <c r="H378" s="81" t="n">
        <f aca="false">IF($D378&lt;0,((-1)*Input!$G$15),0)</f>
        <v>0</v>
      </c>
      <c r="I378" s="81" t="n">
        <f aca="false">($I377+$G378+$H378)*(1+Input!$G$8/(100*12))</f>
        <v>170564.907536814</v>
      </c>
      <c r="J378" s="81" t="n">
        <f aca="false">Input!$G$18*((1+Input!$G$14/100)^DATEDIF(Input!$C$7,$B378,"Y"))</f>
        <v>-625.020086331338</v>
      </c>
      <c r="L378" s="81" t="n">
        <f aca="false">$E378+$J378</f>
        <v>-625.020086331338</v>
      </c>
    </row>
    <row r="379" customFormat="false" ht="12.75" hidden="false" customHeight="true" outlineLevel="0" collapsed="false">
      <c r="A379" s="80" t="n">
        <v>375</v>
      </c>
      <c r="B379" s="86" t="n">
        <f aca="false">EOMONTH(Input!$C$7,A379)</f>
        <v>54331</v>
      </c>
      <c r="C379" s="86"/>
      <c r="D379" s="81" t="n">
        <f aca="false">IF(($D378+$G378+$H378)&lt;=0,($D378+$G378+$H378),0)</f>
        <v>0</v>
      </c>
      <c r="E379" s="81" t="n">
        <f aca="false">IF($D379&lt;0,Input!$G$17,0)</f>
        <v>0</v>
      </c>
      <c r="F379" s="81" t="n">
        <f aca="false">($D379*(Input!$G$11/100))/12</f>
        <v>0</v>
      </c>
      <c r="G379" s="81" t="n">
        <f aca="false">(-1)*$E379+$F379</f>
        <v>0</v>
      </c>
      <c r="H379" s="81" t="n">
        <f aca="false">IF($D379&lt;0,((-1)*Input!$G$15),0)</f>
        <v>0</v>
      </c>
      <c r="I379" s="81" t="n">
        <f aca="false">($I378+$G379+$H379)*(1+Input!$G$8/(100*12))</f>
        <v>170707.044959761</v>
      </c>
      <c r="J379" s="81" t="n">
        <f aca="false">Input!$G$18*((1+Input!$G$14/100)^DATEDIF(Input!$C$7,$B379,"Y"))</f>
        <v>-625.020086331338</v>
      </c>
      <c r="L379" s="81" t="n">
        <f aca="false">$E379+$J379</f>
        <v>-625.020086331338</v>
      </c>
    </row>
    <row r="380" customFormat="false" ht="12.75" hidden="false" customHeight="true" outlineLevel="0" collapsed="false">
      <c r="A380" s="80" t="n">
        <v>376</v>
      </c>
      <c r="B380" s="86" t="n">
        <f aca="false">EOMONTH(Input!$C$7,A380)</f>
        <v>54362</v>
      </c>
      <c r="C380" s="86"/>
      <c r="D380" s="81" t="n">
        <f aca="false">IF(($D379+$G379+$H379)&lt;=0,($D379+$G379+$H379),0)</f>
        <v>0</v>
      </c>
      <c r="E380" s="81" t="n">
        <f aca="false">IF($D380&lt;0,Input!$G$17,0)</f>
        <v>0</v>
      </c>
      <c r="F380" s="81" t="n">
        <f aca="false">($D380*(Input!$G$11/100))/12</f>
        <v>0</v>
      </c>
      <c r="G380" s="81" t="n">
        <f aca="false">(-1)*$E380+$F380</f>
        <v>0</v>
      </c>
      <c r="H380" s="81" t="n">
        <f aca="false">IF($D380&lt;0,((-1)*Input!$G$15),0)</f>
        <v>0</v>
      </c>
      <c r="I380" s="81" t="n">
        <f aca="false">($I379+$G380+$H380)*(1+Input!$G$8/(100*12))</f>
        <v>170849.300830561</v>
      </c>
      <c r="J380" s="81" t="n">
        <f aca="false">Input!$G$18*((1+Input!$G$14/100)^DATEDIF(Input!$C$7,$B380,"Y"))</f>
        <v>-625.020086331338</v>
      </c>
      <c r="L380" s="81" t="n">
        <f aca="false">$E380+$J380</f>
        <v>-625.020086331338</v>
      </c>
    </row>
    <row r="381" customFormat="false" ht="12.75" hidden="false" customHeight="true" outlineLevel="0" collapsed="false">
      <c r="A381" s="80" t="n">
        <v>377</v>
      </c>
      <c r="B381" s="86" t="n">
        <f aca="false">EOMONTH(Input!$C$7,A381)</f>
        <v>54392</v>
      </c>
      <c r="C381" s="86"/>
      <c r="D381" s="81" t="n">
        <f aca="false">IF(($D380+$G380+$H380)&lt;=0,($D380+$G380+$H380),0)</f>
        <v>0</v>
      </c>
      <c r="E381" s="81" t="n">
        <f aca="false">IF($D381&lt;0,Input!$G$17,0)</f>
        <v>0</v>
      </c>
      <c r="F381" s="81" t="n">
        <f aca="false">($D381*(Input!$G$11/100))/12</f>
        <v>0</v>
      </c>
      <c r="G381" s="81" t="n">
        <f aca="false">(-1)*$E381+$F381</f>
        <v>0</v>
      </c>
      <c r="H381" s="81" t="n">
        <f aca="false">IF($D381&lt;0,((-1)*Input!$G$15),0)</f>
        <v>0</v>
      </c>
      <c r="I381" s="81" t="n">
        <f aca="false">($I380+$G381+$H381)*(1+Input!$G$8/(100*12))</f>
        <v>170991.67524792</v>
      </c>
      <c r="J381" s="81" t="n">
        <f aca="false">Input!$G$18*((1+Input!$G$14/100)^DATEDIF(Input!$C$7,$B381,"Y"))</f>
        <v>-625.020086331338</v>
      </c>
      <c r="L381" s="81" t="n">
        <f aca="false">$E381+$J381</f>
        <v>-625.020086331338</v>
      </c>
    </row>
    <row r="382" customFormat="false" ht="12.75" hidden="false" customHeight="true" outlineLevel="0" collapsed="false">
      <c r="A382" s="80" t="n">
        <v>378</v>
      </c>
      <c r="B382" s="86" t="n">
        <f aca="false">EOMONTH(Input!$C$7,A382)</f>
        <v>54423</v>
      </c>
      <c r="C382" s="86"/>
      <c r="D382" s="81" t="n">
        <f aca="false">IF(($D381+$G381+$H381)&lt;=0,($D381+$G381+$H381),0)</f>
        <v>0</v>
      </c>
      <c r="E382" s="81" t="n">
        <f aca="false">IF($D382&lt;0,Input!$G$17,0)</f>
        <v>0</v>
      </c>
      <c r="F382" s="81" t="n">
        <f aca="false">($D382*(Input!$G$11/100))/12</f>
        <v>0</v>
      </c>
      <c r="G382" s="81" t="n">
        <f aca="false">(-1)*$E382+$F382</f>
        <v>0</v>
      </c>
      <c r="H382" s="81" t="n">
        <f aca="false">IF($D382&lt;0,((-1)*Input!$G$15),0)</f>
        <v>0</v>
      </c>
      <c r="I382" s="81" t="n">
        <f aca="false">($I381+$G382+$H382)*(1+Input!$G$8/(100*12))</f>
        <v>171134.168310627</v>
      </c>
      <c r="J382" s="81" t="n">
        <f aca="false">Input!$G$18*((1+Input!$G$14/100)^DATEDIF(Input!$C$7,$B382,"Y"))</f>
        <v>-625.020086331338</v>
      </c>
      <c r="L382" s="81" t="n">
        <f aca="false">$E382+$J382</f>
        <v>-625.020086331338</v>
      </c>
    </row>
    <row r="383" customFormat="false" ht="12.75" hidden="false" customHeight="true" outlineLevel="0" collapsed="false">
      <c r="A383" s="80" t="n">
        <v>379</v>
      </c>
      <c r="B383" s="86" t="n">
        <f aca="false">EOMONTH(Input!$C$7,A383)</f>
        <v>54454</v>
      </c>
      <c r="C383" s="86"/>
      <c r="D383" s="81" t="n">
        <f aca="false">IF(($D382+$G382+$H382)&lt;=0,($D382+$G382+$H382),0)</f>
        <v>0</v>
      </c>
      <c r="E383" s="81" t="n">
        <f aca="false">IF($D383&lt;0,Input!$G$17,0)</f>
        <v>0</v>
      </c>
      <c r="F383" s="81" t="n">
        <f aca="false">($D383*(Input!$G$11/100))/12</f>
        <v>0</v>
      </c>
      <c r="G383" s="81" t="n">
        <f aca="false">(-1)*$E383+$F383</f>
        <v>0</v>
      </c>
      <c r="H383" s="81" t="n">
        <f aca="false">IF($D383&lt;0,((-1)*Input!$G$15),0)</f>
        <v>0</v>
      </c>
      <c r="I383" s="81" t="n">
        <f aca="false">($I382+$G383+$H383)*(1+Input!$G$8/(100*12))</f>
        <v>171276.780117552</v>
      </c>
      <c r="J383" s="81" t="n">
        <f aca="false">Input!$G$18*((1+Input!$G$14/100)^DATEDIF(Input!$C$7,$B383,"Y"))</f>
        <v>-625.020086331338</v>
      </c>
      <c r="L383" s="81" t="n">
        <f aca="false">$E383+$J383</f>
        <v>-625.020086331338</v>
      </c>
    </row>
    <row r="384" customFormat="false" ht="12.75" hidden="false" customHeight="true" outlineLevel="0" collapsed="false">
      <c r="A384" s="80" t="n">
        <v>380</v>
      </c>
      <c r="B384" s="86" t="n">
        <f aca="false">EOMONTH(Input!$C$7,A384)</f>
        <v>54482</v>
      </c>
      <c r="C384" s="86"/>
      <c r="D384" s="81" t="n">
        <f aca="false">IF(($D383+$G383+$H383)&lt;=0,($D383+$G383+$H383),0)</f>
        <v>0</v>
      </c>
      <c r="E384" s="81" t="n">
        <f aca="false">IF($D384&lt;0,Input!$G$17,0)</f>
        <v>0</v>
      </c>
      <c r="F384" s="81" t="n">
        <f aca="false">($D384*(Input!$G$11/100))/12</f>
        <v>0</v>
      </c>
      <c r="G384" s="81" t="n">
        <f aca="false">(-1)*$E384+$F384</f>
        <v>0</v>
      </c>
      <c r="H384" s="81" t="n">
        <f aca="false">IF($D384&lt;0,((-1)*Input!$G$15),0)</f>
        <v>0</v>
      </c>
      <c r="I384" s="81" t="n">
        <f aca="false">($I383+$G384+$H384)*(1+Input!$G$8/(100*12))</f>
        <v>171419.51076765</v>
      </c>
      <c r="J384" s="81" t="n">
        <f aca="false">Input!$G$18*((1+Input!$G$14/100)^DATEDIF(Input!$C$7,$B384,"Y"))</f>
        <v>-625.020086331338</v>
      </c>
      <c r="L384" s="81" t="n">
        <f aca="false">$E384+$J384</f>
        <v>-625.020086331338</v>
      </c>
    </row>
    <row r="385" customFormat="false" ht="12.75" hidden="false" customHeight="true" outlineLevel="0" collapsed="false">
      <c r="A385" s="80" t="n">
        <v>381</v>
      </c>
      <c r="B385" s="86" t="n">
        <f aca="false">EOMONTH(Input!$C$7,A385)</f>
        <v>54513</v>
      </c>
      <c r="C385" s="86"/>
      <c r="D385" s="81" t="n">
        <f aca="false">IF(($D384+$G384+$H384)&lt;=0,($D384+$G384+$H384),0)</f>
        <v>0</v>
      </c>
      <c r="E385" s="81" t="n">
        <f aca="false">IF($D385&lt;0,Input!$G$17,0)</f>
        <v>0</v>
      </c>
      <c r="F385" s="81" t="n">
        <f aca="false">($D385*(Input!$G$11/100))/12</f>
        <v>0</v>
      </c>
      <c r="G385" s="81" t="n">
        <f aca="false">(-1)*$E385+$F385</f>
        <v>0</v>
      </c>
      <c r="H385" s="81" t="n">
        <f aca="false">IF($D385&lt;0,((-1)*Input!$G$15),0)</f>
        <v>0</v>
      </c>
      <c r="I385" s="81" t="n">
        <f aca="false">($I384+$G385+$H385)*(1+Input!$G$8/(100*12))</f>
        <v>171562.360359956</v>
      </c>
      <c r="J385" s="81" t="n">
        <f aca="false">Input!$G$18*((1+Input!$G$14/100)^DATEDIF(Input!$C$7,$B385,"Y"))</f>
        <v>-625.020086331338</v>
      </c>
      <c r="L385" s="81" t="n">
        <f aca="false">$E385+$J385</f>
        <v>-625.020086331338</v>
      </c>
    </row>
    <row r="386" customFormat="false" ht="12.75" hidden="false" customHeight="true" outlineLevel="0" collapsed="false">
      <c r="A386" s="80" t="n">
        <v>382</v>
      </c>
      <c r="B386" s="86" t="n">
        <f aca="false">EOMONTH(Input!$C$7,A386)</f>
        <v>54543</v>
      </c>
      <c r="C386" s="86"/>
      <c r="D386" s="81" t="n">
        <f aca="false">IF(($D385+$G385+$H385)&lt;=0,($D385+$G385+$H385),0)</f>
        <v>0</v>
      </c>
      <c r="E386" s="81" t="n">
        <f aca="false">IF($D386&lt;0,Input!$G$17,0)</f>
        <v>0</v>
      </c>
      <c r="F386" s="81" t="n">
        <f aca="false">($D386*(Input!$G$11/100))/12</f>
        <v>0</v>
      </c>
      <c r="G386" s="81" t="n">
        <f aca="false">(-1)*$E386+$F386</f>
        <v>0</v>
      </c>
      <c r="H386" s="81" t="n">
        <f aca="false">IF($D386&lt;0,((-1)*Input!$G$15),0)</f>
        <v>0</v>
      </c>
      <c r="I386" s="81" t="n">
        <f aca="false">($I385+$G386+$H386)*(1+Input!$G$8/(100*12))</f>
        <v>171705.32899359</v>
      </c>
      <c r="J386" s="81" t="n">
        <f aca="false">Input!$G$18*((1+Input!$G$14/100)^DATEDIF(Input!$C$7,$B386,"Y"))</f>
        <v>-625.020086331338</v>
      </c>
      <c r="L386" s="81" t="n">
        <f aca="false">$E386+$J386</f>
        <v>-625.020086331338</v>
      </c>
    </row>
    <row r="387" customFormat="false" ht="12.75" hidden="false" customHeight="true" outlineLevel="0" collapsed="false">
      <c r="A387" s="80" t="n">
        <v>383</v>
      </c>
      <c r="B387" s="86" t="n">
        <f aca="false">EOMONTH(Input!$C$7,A387)</f>
        <v>54574</v>
      </c>
      <c r="C387" s="86"/>
      <c r="D387" s="81" t="n">
        <f aca="false">IF(($D386+$G386+$H386)&lt;=0,($D386+$G386+$H386),0)</f>
        <v>0</v>
      </c>
      <c r="E387" s="81" t="n">
        <f aca="false">IF($D387&lt;0,Input!$G$17,0)</f>
        <v>0</v>
      </c>
      <c r="F387" s="81" t="n">
        <f aca="false">($D387*(Input!$G$11/100))/12</f>
        <v>0</v>
      </c>
      <c r="G387" s="81" t="n">
        <f aca="false">(-1)*$E387+$F387</f>
        <v>0</v>
      </c>
      <c r="H387" s="81" t="n">
        <f aca="false">IF($D387&lt;0,((-1)*Input!$G$15),0)</f>
        <v>0</v>
      </c>
      <c r="I387" s="81" t="n">
        <f aca="false">($I386+$G387+$H387)*(1+Input!$G$8/(100*12))</f>
        <v>171848.416767751</v>
      </c>
      <c r="J387" s="81" t="n">
        <f aca="false">Input!$G$18*((1+Input!$G$14/100)^DATEDIF(Input!$C$7,$B387,"Y"))</f>
        <v>-625.020086331338</v>
      </c>
      <c r="L387" s="81" t="n">
        <f aca="false">$E387+$J387</f>
        <v>-625.020086331338</v>
      </c>
    </row>
    <row r="388" customFormat="false" ht="12.75" hidden="false" customHeight="true" outlineLevel="0" collapsed="false">
      <c r="A388" s="80" t="n">
        <v>384</v>
      </c>
      <c r="B388" s="86" t="n">
        <f aca="false">EOMONTH(Input!$C$7,A388)</f>
        <v>54604</v>
      </c>
      <c r="C388" s="86"/>
      <c r="D388" s="81" t="n">
        <f aca="false">IF(($D387+$G387+$H387)&lt;=0,($D387+$G387+$H387),0)</f>
        <v>0</v>
      </c>
      <c r="E388" s="81" t="n">
        <f aca="false">IF($D388&lt;0,Input!$G$17,0)</f>
        <v>0</v>
      </c>
      <c r="F388" s="81" t="n">
        <f aca="false">($D388*(Input!$G$11/100))/12</f>
        <v>0</v>
      </c>
      <c r="G388" s="81" t="n">
        <f aca="false">(-1)*$E388+$F388</f>
        <v>0</v>
      </c>
      <c r="H388" s="81" t="n">
        <f aca="false">IF($D388&lt;0,((-1)*Input!$G$15),0)</f>
        <v>0</v>
      </c>
      <c r="I388" s="81" t="n">
        <f aca="false">($I387+$G388+$H388)*(1+Input!$G$8/(100*12))</f>
        <v>171991.623781724</v>
      </c>
      <c r="J388" s="81" t="n">
        <f aca="false">Input!$G$18*((1+Input!$G$14/100)^DATEDIF(Input!$C$7,$B388,"Y"))</f>
        <v>-643.770688921278</v>
      </c>
      <c r="L388" s="81" t="n">
        <f aca="false">$E388+$J388</f>
        <v>-643.770688921278</v>
      </c>
    </row>
    <row r="389" customFormat="false" ht="12.75" hidden="false" customHeight="true" outlineLevel="0" collapsed="false">
      <c r="A389" s="80" t="n">
        <v>385</v>
      </c>
      <c r="B389" s="86" t="n">
        <f aca="false">EOMONTH(Input!$C$7,A389)</f>
        <v>54635</v>
      </c>
      <c r="C389" s="86"/>
      <c r="D389" s="81" t="n">
        <f aca="false">IF(($D388+$G388+$H388)&lt;=0,($D388+$G388+$H388),0)</f>
        <v>0</v>
      </c>
      <c r="E389" s="81" t="n">
        <f aca="false">IF($D389&lt;0,Input!$G$17,0)</f>
        <v>0</v>
      </c>
      <c r="F389" s="81" t="n">
        <f aca="false">($D389*(Input!$G$11/100))/12</f>
        <v>0</v>
      </c>
      <c r="G389" s="81" t="n">
        <f aca="false">(-1)*$E389+$F389</f>
        <v>0</v>
      </c>
      <c r="H389" s="81" t="n">
        <f aca="false">IF($D389&lt;0,((-1)*Input!$G$15),0)</f>
        <v>0</v>
      </c>
      <c r="I389" s="81" t="n">
        <f aca="false">($I388+$G389+$H389)*(1+Input!$G$8/(100*12))</f>
        <v>172134.950134875</v>
      </c>
      <c r="J389" s="81" t="n">
        <f aca="false">Input!$G$18*((1+Input!$G$14/100)^DATEDIF(Input!$C$7,$B389,"Y"))</f>
        <v>-643.770688921278</v>
      </c>
      <c r="L389" s="81" t="n">
        <f aca="false">$E389+$J389</f>
        <v>-643.770688921278</v>
      </c>
    </row>
    <row r="390" customFormat="false" ht="12.75" hidden="false" customHeight="true" outlineLevel="0" collapsed="false">
      <c r="A390" s="80" t="n">
        <v>386</v>
      </c>
      <c r="B390" s="86" t="n">
        <f aca="false">EOMONTH(Input!$C$7,A390)</f>
        <v>54666</v>
      </c>
      <c r="C390" s="86"/>
      <c r="D390" s="81" t="n">
        <f aca="false">IF(($D389+$G389+$H389)&lt;=0,($D389+$G389+$H389),0)</f>
        <v>0</v>
      </c>
      <c r="E390" s="81" t="n">
        <f aca="false">IF($D390&lt;0,Input!$G$17,0)</f>
        <v>0</v>
      </c>
      <c r="F390" s="81" t="n">
        <f aca="false">($D390*(Input!$G$11/100))/12</f>
        <v>0</v>
      </c>
      <c r="G390" s="81" t="n">
        <f aca="false">(-1)*$E390+$F390</f>
        <v>0</v>
      </c>
      <c r="H390" s="81" t="n">
        <f aca="false">IF($D390&lt;0,((-1)*Input!$G$15),0)</f>
        <v>0</v>
      </c>
      <c r="I390" s="81" t="n">
        <f aca="false">($I389+$G390+$H390)*(1+Input!$G$8/(100*12))</f>
        <v>172278.395926655</v>
      </c>
      <c r="J390" s="81" t="n">
        <f aca="false">Input!$G$18*((1+Input!$G$14/100)^DATEDIF(Input!$C$7,$B390,"Y"))</f>
        <v>-643.770688921278</v>
      </c>
      <c r="L390" s="81" t="n">
        <f aca="false">$E390+$J390</f>
        <v>-643.770688921278</v>
      </c>
    </row>
    <row r="391" customFormat="false" ht="12.75" hidden="false" customHeight="true" outlineLevel="0" collapsed="false">
      <c r="A391" s="80" t="n">
        <v>387</v>
      </c>
      <c r="B391" s="86" t="n">
        <f aca="false">EOMONTH(Input!$C$7,A391)</f>
        <v>54696</v>
      </c>
      <c r="C391" s="86"/>
      <c r="D391" s="81" t="n">
        <f aca="false">IF(($D390+$G390+$H390)&lt;=0,($D390+$G390+$H390),0)</f>
        <v>0</v>
      </c>
      <c r="E391" s="81" t="n">
        <f aca="false">IF($D391&lt;0,Input!$G$17,0)</f>
        <v>0</v>
      </c>
      <c r="F391" s="81" t="n">
        <f aca="false">($D391*(Input!$G$11/100))/12</f>
        <v>0</v>
      </c>
      <c r="G391" s="81" t="n">
        <f aca="false">(-1)*$E391+$F391</f>
        <v>0</v>
      </c>
      <c r="H391" s="81" t="n">
        <f aca="false">IF($D391&lt;0,((-1)*Input!$G$15),0)</f>
        <v>0</v>
      </c>
      <c r="I391" s="81" t="n">
        <f aca="false">($I390+$G391+$H391)*(1+Input!$G$8/(100*12))</f>
        <v>172421.961256593</v>
      </c>
      <c r="J391" s="81" t="n">
        <f aca="false">Input!$G$18*((1+Input!$G$14/100)^DATEDIF(Input!$C$7,$B391,"Y"))</f>
        <v>-643.770688921278</v>
      </c>
      <c r="L391" s="81" t="n">
        <f aca="false">$E391+$J391</f>
        <v>-643.770688921278</v>
      </c>
    </row>
    <row r="392" customFormat="false" ht="12.75" hidden="false" customHeight="true" outlineLevel="0" collapsed="false">
      <c r="A392" s="80" t="n">
        <v>388</v>
      </c>
      <c r="B392" s="86" t="n">
        <f aca="false">EOMONTH(Input!$C$7,A392)</f>
        <v>54727</v>
      </c>
      <c r="C392" s="86"/>
      <c r="D392" s="81" t="n">
        <f aca="false">IF(($D391+$G391+$H391)&lt;=0,($D391+$G391+$H391),0)</f>
        <v>0</v>
      </c>
      <c r="E392" s="81" t="n">
        <f aca="false">IF($D392&lt;0,Input!$G$17,0)</f>
        <v>0</v>
      </c>
      <c r="F392" s="81" t="n">
        <f aca="false">($D392*(Input!$G$11/100))/12</f>
        <v>0</v>
      </c>
      <c r="G392" s="81" t="n">
        <f aca="false">(-1)*$E392+$F392</f>
        <v>0</v>
      </c>
      <c r="H392" s="81" t="n">
        <f aca="false">IF($D392&lt;0,((-1)*Input!$G$15),0)</f>
        <v>0</v>
      </c>
      <c r="I392" s="81" t="n">
        <f aca="false">($I391+$G392+$H392)*(1+Input!$G$8/(100*12))</f>
        <v>172565.646224307</v>
      </c>
      <c r="J392" s="81" t="n">
        <f aca="false">Input!$G$18*((1+Input!$G$14/100)^DATEDIF(Input!$C$7,$B392,"Y"))</f>
        <v>-643.770688921278</v>
      </c>
      <c r="L392" s="81" t="n">
        <f aca="false">$E392+$J392</f>
        <v>-643.770688921278</v>
      </c>
    </row>
    <row r="393" customFormat="false" ht="12.75" hidden="false" customHeight="true" outlineLevel="0" collapsed="false">
      <c r="A393" s="80" t="n">
        <v>389</v>
      </c>
      <c r="B393" s="86" t="n">
        <f aca="false">EOMONTH(Input!$C$7,A393)</f>
        <v>54757</v>
      </c>
      <c r="C393" s="86"/>
      <c r="D393" s="81" t="n">
        <f aca="false">IF(($D392+$G392+$H392)&lt;=0,($D392+$G392+$H392),0)</f>
        <v>0</v>
      </c>
      <c r="E393" s="81" t="n">
        <f aca="false">IF($D393&lt;0,Input!$G$17,0)</f>
        <v>0</v>
      </c>
      <c r="F393" s="81" t="n">
        <f aca="false">($D393*(Input!$G$11/100))/12</f>
        <v>0</v>
      </c>
      <c r="G393" s="81" t="n">
        <f aca="false">(-1)*$E393+$F393</f>
        <v>0</v>
      </c>
      <c r="H393" s="81" t="n">
        <f aca="false">IF($D393&lt;0,((-1)*Input!$G$15),0)</f>
        <v>0</v>
      </c>
      <c r="I393" s="81" t="n">
        <f aca="false">($I392+$G393+$H393)*(1+Input!$G$8/(100*12))</f>
        <v>172709.450929494</v>
      </c>
      <c r="J393" s="81" t="n">
        <f aca="false">Input!$G$18*((1+Input!$G$14/100)^DATEDIF(Input!$C$7,$B393,"Y"))</f>
        <v>-643.770688921278</v>
      </c>
      <c r="L393" s="81" t="n">
        <f aca="false">$E393+$J393</f>
        <v>-643.770688921278</v>
      </c>
    </row>
    <row r="394" customFormat="false" ht="12.75" hidden="false" customHeight="true" outlineLevel="0" collapsed="false">
      <c r="A394" s="80" t="n">
        <v>390</v>
      </c>
      <c r="B394" s="86" t="n">
        <f aca="false">EOMONTH(Input!$C$7,A394)</f>
        <v>54788</v>
      </c>
      <c r="C394" s="86"/>
      <c r="D394" s="81" t="n">
        <f aca="false">IF(($D393+$G393+$H393)&lt;=0,($D393+$G393+$H393),0)</f>
        <v>0</v>
      </c>
      <c r="E394" s="81" t="n">
        <f aca="false">IF($D394&lt;0,Input!$G$17,0)</f>
        <v>0</v>
      </c>
      <c r="F394" s="81" t="n">
        <f aca="false">($D394*(Input!$G$11/100))/12</f>
        <v>0</v>
      </c>
      <c r="G394" s="81" t="n">
        <f aca="false">(-1)*$E394+$F394</f>
        <v>0</v>
      </c>
      <c r="H394" s="81" t="n">
        <f aca="false">IF($D394&lt;0,((-1)*Input!$G$15),0)</f>
        <v>0</v>
      </c>
      <c r="I394" s="81" t="n">
        <f aca="false">($I393+$G394+$H394)*(1+Input!$G$8/(100*12))</f>
        <v>172853.375471935</v>
      </c>
      <c r="J394" s="81" t="n">
        <f aca="false">Input!$G$18*((1+Input!$G$14/100)^DATEDIF(Input!$C$7,$B394,"Y"))</f>
        <v>-643.770688921278</v>
      </c>
      <c r="L394" s="81" t="n">
        <f aca="false">$E394+$J394</f>
        <v>-643.770688921278</v>
      </c>
    </row>
    <row r="395" customFormat="false" ht="12.75" hidden="false" customHeight="true" outlineLevel="0" collapsed="false">
      <c r="A395" s="80" t="n">
        <v>391</v>
      </c>
      <c r="B395" s="86" t="n">
        <f aca="false">EOMONTH(Input!$C$7,A395)</f>
        <v>54819</v>
      </c>
      <c r="C395" s="86"/>
      <c r="D395" s="81" t="n">
        <f aca="false">IF(($D394+$G394+$H394)&lt;=0,($D394+$G394+$H394),0)</f>
        <v>0</v>
      </c>
      <c r="E395" s="81" t="n">
        <f aca="false">IF($D395&lt;0,Input!$G$17,0)</f>
        <v>0</v>
      </c>
      <c r="F395" s="81" t="n">
        <f aca="false">($D395*(Input!$G$11/100))/12</f>
        <v>0</v>
      </c>
      <c r="G395" s="81" t="n">
        <f aca="false">(-1)*$E395+$F395</f>
        <v>0</v>
      </c>
      <c r="H395" s="81" t="n">
        <f aca="false">IF($D395&lt;0,((-1)*Input!$G$15),0)</f>
        <v>0</v>
      </c>
      <c r="I395" s="81" t="n">
        <f aca="false">($I394+$G395+$H395)*(1+Input!$G$8/(100*12))</f>
        <v>172997.419951495</v>
      </c>
      <c r="J395" s="81" t="n">
        <f aca="false">Input!$G$18*((1+Input!$G$14/100)^DATEDIF(Input!$C$7,$B395,"Y"))</f>
        <v>-643.770688921278</v>
      </c>
      <c r="L395" s="81" t="n">
        <f aca="false">$E395+$J395</f>
        <v>-643.770688921278</v>
      </c>
    </row>
    <row r="396" customFormat="false" ht="12.75" hidden="false" customHeight="true" outlineLevel="0" collapsed="false">
      <c r="A396" s="80" t="n">
        <v>392</v>
      </c>
      <c r="B396" s="86" t="n">
        <f aca="false">EOMONTH(Input!$C$7,A396)</f>
        <v>54847</v>
      </c>
      <c r="C396" s="86"/>
      <c r="D396" s="81" t="n">
        <f aca="false">IF(($D395+$G395+$H395)&lt;=0,($D395+$G395+$H395),0)</f>
        <v>0</v>
      </c>
      <c r="E396" s="81" t="n">
        <f aca="false">IF($D396&lt;0,Input!$G$17,0)</f>
        <v>0</v>
      </c>
      <c r="F396" s="81" t="n">
        <f aca="false">($D396*(Input!$G$11/100))/12</f>
        <v>0</v>
      </c>
      <c r="G396" s="81" t="n">
        <f aca="false">(-1)*$E396+$F396</f>
        <v>0</v>
      </c>
      <c r="H396" s="81" t="n">
        <f aca="false">IF($D396&lt;0,((-1)*Input!$G$15),0)</f>
        <v>0</v>
      </c>
      <c r="I396" s="81" t="n">
        <f aca="false">($I395+$G396+$H396)*(1+Input!$G$8/(100*12))</f>
        <v>173141.584468122</v>
      </c>
      <c r="J396" s="81" t="n">
        <f aca="false">Input!$G$18*((1+Input!$G$14/100)^DATEDIF(Input!$C$7,$B396,"Y"))</f>
        <v>-643.770688921278</v>
      </c>
      <c r="L396" s="81" t="n">
        <f aca="false">$E396+$J396</f>
        <v>-643.770688921278</v>
      </c>
    </row>
    <row r="397" customFormat="false" ht="12.75" hidden="false" customHeight="true" outlineLevel="0" collapsed="false">
      <c r="A397" s="80" t="n">
        <v>393</v>
      </c>
      <c r="B397" s="86" t="n">
        <f aca="false">EOMONTH(Input!$C$7,A397)</f>
        <v>54878</v>
      </c>
      <c r="C397" s="86"/>
      <c r="D397" s="81" t="n">
        <f aca="false">IF(($D396+$G396+$H396)&lt;=0,($D396+$G396+$H396),0)</f>
        <v>0</v>
      </c>
      <c r="E397" s="81" t="n">
        <f aca="false">IF($D397&lt;0,Input!$G$17,0)</f>
        <v>0</v>
      </c>
      <c r="F397" s="81" t="n">
        <f aca="false">($D397*(Input!$G$11/100))/12</f>
        <v>0</v>
      </c>
      <c r="G397" s="81" t="n">
        <f aca="false">(-1)*$E397+$F397</f>
        <v>0</v>
      </c>
      <c r="H397" s="81" t="n">
        <f aca="false">IF($D397&lt;0,((-1)*Input!$G$15),0)</f>
        <v>0</v>
      </c>
      <c r="I397" s="81" t="n">
        <f aca="false">($I396+$G397+$H397)*(1+Input!$G$8/(100*12))</f>
        <v>173285.869121845</v>
      </c>
      <c r="J397" s="81" t="n">
        <f aca="false">Input!$G$18*((1+Input!$G$14/100)^DATEDIF(Input!$C$7,$B397,"Y"))</f>
        <v>-643.770688921278</v>
      </c>
      <c r="L397" s="81" t="n">
        <f aca="false">$E397+$J397</f>
        <v>-643.770688921278</v>
      </c>
    </row>
    <row r="398" customFormat="false" ht="12.75" hidden="false" customHeight="true" outlineLevel="0" collapsed="false">
      <c r="A398" s="80" t="n">
        <v>394</v>
      </c>
      <c r="B398" s="86" t="n">
        <f aca="false">EOMONTH(Input!$C$7,A398)</f>
        <v>54908</v>
      </c>
      <c r="C398" s="86"/>
      <c r="D398" s="81" t="n">
        <f aca="false">IF(($D397+$G397+$H397)&lt;=0,($D397+$G397+$H397),0)</f>
        <v>0</v>
      </c>
      <c r="E398" s="81" t="n">
        <f aca="false">IF($D398&lt;0,Input!$G$17,0)</f>
        <v>0</v>
      </c>
      <c r="F398" s="81" t="n">
        <f aca="false">($D398*(Input!$G$11/100))/12</f>
        <v>0</v>
      </c>
      <c r="G398" s="81" t="n">
        <f aca="false">(-1)*$E398+$F398</f>
        <v>0</v>
      </c>
      <c r="H398" s="81" t="n">
        <f aca="false">IF($D398&lt;0,((-1)*Input!$G$15),0)</f>
        <v>0</v>
      </c>
      <c r="I398" s="81" t="n">
        <f aca="false">($I397+$G398+$H398)*(1+Input!$G$8/(100*12))</f>
        <v>173430.27401278</v>
      </c>
      <c r="J398" s="81" t="n">
        <f aca="false">Input!$G$18*((1+Input!$G$14/100)^DATEDIF(Input!$C$7,$B398,"Y"))</f>
        <v>-643.770688921278</v>
      </c>
      <c r="L398" s="81" t="n">
        <f aca="false">$E398+$J398</f>
        <v>-643.770688921278</v>
      </c>
    </row>
    <row r="399" customFormat="false" ht="12.75" hidden="false" customHeight="true" outlineLevel="0" collapsed="false">
      <c r="A399" s="80" t="n">
        <v>395</v>
      </c>
      <c r="B399" s="86" t="n">
        <f aca="false">EOMONTH(Input!$C$7,A399)</f>
        <v>54939</v>
      </c>
      <c r="C399" s="86"/>
      <c r="D399" s="81" t="n">
        <f aca="false">IF(($D398+$G398+$H398)&lt;=0,($D398+$G398+$H398),0)</f>
        <v>0</v>
      </c>
      <c r="E399" s="81" t="n">
        <f aca="false">IF($D399&lt;0,Input!$G$17,0)</f>
        <v>0</v>
      </c>
      <c r="F399" s="81" t="n">
        <f aca="false">($D399*(Input!$G$11/100))/12</f>
        <v>0</v>
      </c>
      <c r="G399" s="81" t="n">
        <f aca="false">(-1)*$E399+$F399</f>
        <v>0</v>
      </c>
      <c r="H399" s="81" t="n">
        <f aca="false">IF($D399&lt;0,((-1)*Input!$G$15),0)</f>
        <v>0</v>
      </c>
      <c r="I399" s="81" t="n">
        <f aca="false">($I398+$G399+$H399)*(1+Input!$G$8/(100*12))</f>
        <v>173574.799241124</v>
      </c>
      <c r="J399" s="81" t="n">
        <f aca="false">Input!$G$18*((1+Input!$G$14/100)^DATEDIF(Input!$C$7,$B399,"Y"))</f>
        <v>-643.770688921278</v>
      </c>
      <c r="L399" s="81" t="n">
        <f aca="false">$E399+$J399</f>
        <v>-643.770688921278</v>
      </c>
    </row>
    <row r="400" customFormat="false" ht="12.75" hidden="false" customHeight="true" outlineLevel="0" collapsed="false">
      <c r="A400" s="80" t="n">
        <v>396</v>
      </c>
      <c r="B400" s="86" t="n">
        <f aca="false">EOMONTH(Input!$C$7,A400)</f>
        <v>54969</v>
      </c>
      <c r="C400" s="86"/>
      <c r="D400" s="81" t="n">
        <f aca="false">IF(($D399+$G399+$H399)&lt;=0,($D399+$G399+$H399),0)</f>
        <v>0</v>
      </c>
      <c r="E400" s="81" t="n">
        <f aca="false">IF($D400&lt;0,Input!$G$17,0)</f>
        <v>0</v>
      </c>
      <c r="F400" s="81" t="n">
        <f aca="false">($D400*(Input!$G$11/100))/12</f>
        <v>0</v>
      </c>
      <c r="G400" s="81" t="n">
        <f aca="false">(-1)*$E400+$F400</f>
        <v>0</v>
      </c>
      <c r="H400" s="81" t="n">
        <f aca="false">IF($D400&lt;0,((-1)*Input!$G$15),0)</f>
        <v>0</v>
      </c>
      <c r="I400" s="81" t="n">
        <f aca="false">($I399+$G400+$H400)*(1+Input!$G$8/(100*12))</f>
        <v>173719.444907158</v>
      </c>
      <c r="J400" s="81" t="n">
        <f aca="false">Input!$G$18*((1+Input!$G$14/100)^DATEDIF(Input!$C$7,$B400,"Y"))</f>
        <v>-663.083809588917</v>
      </c>
      <c r="L400" s="81" t="n">
        <f aca="false">$E400+$J400</f>
        <v>-663.083809588917</v>
      </c>
    </row>
    <row r="401" customFormat="false" ht="12.75" hidden="false" customHeight="true" outlineLevel="0" collapsed="false">
      <c r="A401" s="80" t="n">
        <v>397</v>
      </c>
      <c r="B401" s="86" t="n">
        <f aca="false">EOMONTH(Input!$C$7,A401)</f>
        <v>55000</v>
      </c>
      <c r="C401" s="86"/>
      <c r="D401" s="81" t="n">
        <f aca="false">IF(($D400+$G400+$H400)&lt;=0,($D400+$G400+$H400),0)</f>
        <v>0</v>
      </c>
      <c r="E401" s="81" t="n">
        <f aca="false">IF($D401&lt;0,Input!$G$17,0)</f>
        <v>0</v>
      </c>
      <c r="F401" s="81" t="n">
        <f aca="false">($D401*(Input!$G$11/100))/12</f>
        <v>0</v>
      </c>
      <c r="G401" s="81" t="n">
        <f aca="false">(-1)*$E401+$F401</f>
        <v>0</v>
      </c>
      <c r="H401" s="81" t="n">
        <f aca="false">IF($D401&lt;0,((-1)*Input!$G$15),0)</f>
        <v>0</v>
      </c>
      <c r="I401" s="81" t="n">
        <f aca="false">($I400+$G401+$H401)*(1+Input!$G$8/(100*12))</f>
        <v>173864.211111247</v>
      </c>
      <c r="J401" s="81" t="n">
        <f aca="false">Input!$G$18*((1+Input!$G$14/100)^DATEDIF(Input!$C$7,$B401,"Y"))</f>
        <v>-663.083809588917</v>
      </c>
      <c r="L401" s="81" t="n">
        <f aca="false">$E401+$J401</f>
        <v>-663.083809588917</v>
      </c>
    </row>
    <row r="402" customFormat="false" ht="12.75" hidden="false" customHeight="true" outlineLevel="0" collapsed="false">
      <c r="A402" s="80" t="n">
        <v>398</v>
      </c>
      <c r="B402" s="86" t="n">
        <f aca="false">EOMONTH(Input!$C$7,A402)</f>
        <v>55031</v>
      </c>
      <c r="C402" s="86"/>
      <c r="D402" s="81" t="n">
        <f aca="false">IF(($D401+$G401+$H401)&lt;=0,($D401+$G401+$H401),0)</f>
        <v>0</v>
      </c>
      <c r="E402" s="81" t="n">
        <f aca="false">IF($D402&lt;0,Input!$G$17,0)</f>
        <v>0</v>
      </c>
      <c r="F402" s="81" t="n">
        <f aca="false">($D402*(Input!$G$11/100))/12</f>
        <v>0</v>
      </c>
      <c r="G402" s="81" t="n">
        <f aca="false">(-1)*$E402+$F402</f>
        <v>0</v>
      </c>
      <c r="H402" s="81" t="n">
        <f aca="false">IF($D402&lt;0,((-1)*Input!$G$15),0)</f>
        <v>0</v>
      </c>
      <c r="I402" s="81" t="n">
        <f aca="false">($I401+$G402+$H402)*(1+Input!$G$8/(100*12))</f>
        <v>174009.09795384</v>
      </c>
      <c r="J402" s="81" t="n">
        <f aca="false">Input!$G$18*((1+Input!$G$14/100)^DATEDIF(Input!$C$7,$B402,"Y"))</f>
        <v>-663.083809588917</v>
      </c>
      <c r="L402" s="81" t="n">
        <f aca="false">$E402+$J402</f>
        <v>-663.083809588917</v>
      </c>
    </row>
    <row r="403" customFormat="false" ht="12.75" hidden="false" customHeight="true" outlineLevel="0" collapsed="false">
      <c r="A403" s="80" t="n">
        <v>399</v>
      </c>
      <c r="B403" s="86" t="n">
        <f aca="false">EOMONTH(Input!$C$7,A403)</f>
        <v>55061</v>
      </c>
      <c r="C403" s="86"/>
      <c r="D403" s="81" t="n">
        <f aca="false">IF(($D402+$G402+$H402)&lt;=0,($D402+$G402+$H402),0)</f>
        <v>0</v>
      </c>
      <c r="E403" s="81" t="n">
        <f aca="false">IF($D403&lt;0,Input!$G$17,0)</f>
        <v>0</v>
      </c>
      <c r="F403" s="81" t="n">
        <f aca="false">($D403*(Input!$G$11/100))/12</f>
        <v>0</v>
      </c>
      <c r="G403" s="81" t="n">
        <f aca="false">(-1)*$E403+$F403</f>
        <v>0</v>
      </c>
      <c r="H403" s="81" t="n">
        <f aca="false">IF($D403&lt;0,((-1)*Input!$G$15),0)</f>
        <v>0</v>
      </c>
      <c r="I403" s="81" t="n">
        <f aca="false">($I402+$G403+$H403)*(1+Input!$G$8/(100*12))</f>
        <v>174154.105535468</v>
      </c>
      <c r="J403" s="81" t="n">
        <f aca="false">Input!$G$18*((1+Input!$G$14/100)^DATEDIF(Input!$C$7,$B403,"Y"))</f>
        <v>-663.083809588917</v>
      </c>
      <c r="L403" s="81" t="n">
        <f aca="false">$E403+$J403</f>
        <v>-663.083809588917</v>
      </c>
    </row>
    <row r="404" customFormat="false" ht="12.75" hidden="false" customHeight="true" outlineLevel="0" collapsed="false">
      <c r="A404" s="80" t="n">
        <v>400</v>
      </c>
      <c r="B404" s="86" t="n">
        <f aca="false">EOMONTH(Input!$C$7,A404)</f>
        <v>55092</v>
      </c>
      <c r="C404" s="86"/>
      <c r="D404" s="81" t="n">
        <f aca="false">IF(($D403+$G403+$H403)&lt;=0,($D403+$G403+$H403),0)</f>
        <v>0</v>
      </c>
      <c r="E404" s="81" t="n">
        <f aca="false">IF($D404&lt;0,Input!$G$17,0)</f>
        <v>0</v>
      </c>
      <c r="F404" s="81" t="n">
        <f aca="false">($D404*(Input!$G$11/100))/12</f>
        <v>0</v>
      </c>
      <c r="G404" s="81" t="n">
        <f aca="false">(-1)*$E404+$F404</f>
        <v>0</v>
      </c>
      <c r="H404" s="81" t="n">
        <f aca="false">IF($D404&lt;0,((-1)*Input!$G$15),0)</f>
        <v>0</v>
      </c>
      <c r="I404" s="81" t="n">
        <f aca="false">($I403+$G404+$H404)*(1+Input!$G$8/(100*12))</f>
        <v>174299.233956748</v>
      </c>
      <c r="J404" s="81" t="n">
        <f aca="false">Input!$G$18*((1+Input!$G$14/100)^DATEDIF(Input!$C$7,$B404,"Y"))</f>
        <v>-663.083809588917</v>
      </c>
      <c r="L404" s="81" t="n">
        <f aca="false">$E404+$J404</f>
        <v>-663.083809588917</v>
      </c>
    </row>
    <row r="405" customFormat="false" ht="12.75" hidden="false" customHeight="true" outlineLevel="0" collapsed="false">
      <c r="A405" s="80" t="n">
        <v>401</v>
      </c>
      <c r="B405" s="86" t="n">
        <f aca="false">EOMONTH(Input!$C$7,A405)</f>
        <v>55122</v>
      </c>
      <c r="C405" s="86"/>
      <c r="D405" s="81" t="n">
        <f aca="false">IF(($D404+$G404+$H404)&lt;=0,($D404+$G404+$H404),0)</f>
        <v>0</v>
      </c>
      <c r="E405" s="81" t="n">
        <f aca="false">IF($D405&lt;0,Input!$G$17,0)</f>
        <v>0</v>
      </c>
      <c r="F405" s="81" t="n">
        <f aca="false">($D405*(Input!$G$11/100))/12</f>
        <v>0</v>
      </c>
      <c r="G405" s="81" t="n">
        <f aca="false">(-1)*$E405+$F405</f>
        <v>0</v>
      </c>
      <c r="H405" s="81" t="n">
        <f aca="false">IF($D405&lt;0,((-1)*Input!$G$15),0)</f>
        <v>0</v>
      </c>
      <c r="I405" s="81" t="n">
        <f aca="false">($I404+$G405+$H405)*(1+Input!$G$8/(100*12))</f>
        <v>174444.483318378</v>
      </c>
      <c r="J405" s="81" t="n">
        <f aca="false">Input!$G$18*((1+Input!$G$14/100)^DATEDIF(Input!$C$7,$B405,"Y"))</f>
        <v>-663.083809588917</v>
      </c>
      <c r="L405" s="81" t="n">
        <f aca="false">$E405+$J405</f>
        <v>-663.083809588917</v>
      </c>
    </row>
    <row r="406" customFormat="false" ht="12.75" hidden="false" customHeight="true" outlineLevel="0" collapsed="false">
      <c r="A406" s="80" t="n">
        <v>402</v>
      </c>
      <c r="B406" s="86" t="n">
        <f aca="false">EOMONTH(Input!$C$7,A406)</f>
        <v>55153</v>
      </c>
      <c r="C406" s="86"/>
      <c r="D406" s="81" t="n">
        <f aca="false">IF(($D405+$G405+$H405)&lt;=0,($D405+$G405+$H405),0)</f>
        <v>0</v>
      </c>
      <c r="E406" s="81" t="n">
        <f aca="false">IF($D406&lt;0,Input!$G$17,0)</f>
        <v>0</v>
      </c>
      <c r="F406" s="81" t="n">
        <f aca="false">($D406*(Input!$G$11/100))/12</f>
        <v>0</v>
      </c>
      <c r="G406" s="81" t="n">
        <f aca="false">(-1)*$E406+$F406</f>
        <v>0</v>
      </c>
      <c r="H406" s="81" t="n">
        <f aca="false">IF($D406&lt;0,((-1)*Input!$G$15),0)</f>
        <v>0</v>
      </c>
      <c r="I406" s="81" t="n">
        <f aca="false">($I405+$G406+$H406)*(1+Input!$G$8/(100*12))</f>
        <v>174589.853721144</v>
      </c>
      <c r="J406" s="81" t="n">
        <f aca="false">Input!$G$18*((1+Input!$G$14/100)^DATEDIF(Input!$C$7,$B406,"Y"))</f>
        <v>-663.083809588917</v>
      </c>
      <c r="L406" s="81" t="n">
        <f aca="false">$E406+$J406</f>
        <v>-663.083809588917</v>
      </c>
    </row>
    <row r="407" customFormat="false" ht="12.75" hidden="false" customHeight="true" outlineLevel="0" collapsed="false">
      <c r="A407" s="80" t="n">
        <v>403</v>
      </c>
      <c r="B407" s="86" t="n">
        <f aca="false">EOMONTH(Input!$C$7,A407)</f>
        <v>55184</v>
      </c>
      <c r="C407" s="86"/>
      <c r="D407" s="81" t="n">
        <f aca="false">IF(($D406+$G406+$H406)&lt;=0,($D406+$G406+$H406),0)</f>
        <v>0</v>
      </c>
      <c r="E407" s="81" t="n">
        <f aca="false">IF($D407&lt;0,Input!$G$17,0)</f>
        <v>0</v>
      </c>
      <c r="F407" s="81" t="n">
        <f aca="false">($D407*(Input!$G$11/100))/12</f>
        <v>0</v>
      </c>
      <c r="G407" s="81" t="n">
        <f aca="false">(-1)*$E407+$F407</f>
        <v>0</v>
      </c>
      <c r="H407" s="81" t="n">
        <f aca="false">IF($D407&lt;0,((-1)*Input!$G$15),0)</f>
        <v>0</v>
      </c>
      <c r="I407" s="81" t="n">
        <f aca="false">($I406+$G407+$H407)*(1+Input!$G$8/(100*12))</f>
        <v>174735.345265911</v>
      </c>
      <c r="J407" s="81" t="n">
        <f aca="false">Input!$G$18*((1+Input!$G$14/100)^DATEDIF(Input!$C$7,$B407,"Y"))</f>
        <v>-663.083809588917</v>
      </c>
      <c r="L407" s="81" t="n">
        <f aca="false">$E407+$J407</f>
        <v>-663.083809588917</v>
      </c>
    </row>
    <row r="408" customFormat="false" ht="12.75" hidden="false" customHeight="true" outlineLevel="0" collapsed="false">
      <c r="A408" s="80" t="n">
        <v>404</v>
      </c>
      <c r="B408" s="86" t="n">
        <f aca="false">EOMONTH(Input!$C$7,A408)</f>
        <v>55212</v>
      </c>
      <c r="C408" s="86"/>
      <c r="D408" s="81" t="n">
        <f aca="false">IF(($D407+$G407+$H407)&lt;=0,($D407+$G407+$H407),0)</f>
        <v>0</v>
      </c>
      <c r="E408" s="81" t="n">
        <f aca="false">IF($D408&lt;0,Input!$G$17,0)</f>
        <v>0</v>
      </c>
      <c r="F408" s="81" t="n">
        <f aca="false">($D408*(Input!$G$11/100))/12</f>
        <v>0</v>
      </c>
      <c r="G408" s="81" t="n">
        <f aca="false">(-1)*$E408+$F408</f>
        <v>0</v>
      </c>
      <c r="H408" s="81" t="n">
        <f aca="false">IF($D408&lt;0,((-1)*Input!$G$15),0)</f>
        <v>0</v>
      </c>
      <c r="I408" s="81" t="n">
        <f aca="false">($I407+$G408+$H408)*(1+Input!$G$8/(100*12))</f>
        <v>174880.958053633</v>
      </c>
      <c r="J408" s="81" t="n">
        <f aca="false">Input!$G$18*((1+Input!$G$14/100)^DATEDIF(Input!$C$7,$B408,"Y"))</f>
        <v>-663.083809588917</v>
      </c>
      <c r="L408" s="81" t="n">
        <f aca="false">$E408+$J408</f>
        <v>-663.083809588917</v>
      </c>
    </row>
    <row r="409" customFormat="false" ht="12.75" hidden="false" customHeight="true" outlineLevel="0" collapsed="false">
      <c r="A409" s="80" t="n">
        <v>405</v>
      </c>
      <c r="B409" s="86" t="n">
        <f aca="false">EOMONTH(Input!$C$7,A409)</f>
        <v>55243</v>
      </c>
      <c r="C409" s="86"/>
      <c r="D409" s="81" t="n">
        <f aca="false">IF(($D408+$G408+$H408)&lt;=0,($D408+$G408+$H408),0)</f>
        <v>0</v>
      </c>
      <c r="E409" s="81" t="n">
        <f aca="false">IF($D409&lt;0,Input!$G$17,0)</f>
        <v>0</v>
      </c>
      <c r="F409" s="81" t="n">
        <f aca="false">($D409*(Input!$G$11/100))/12</f>
        <v>0</v>
      </c>
      <c r="G409" s="81" t="n">
        <f aca="false">(-1)*$E409+$F409</f>
        <v>0</v>
      </c>
      <c r="H409" s="81" t="n">
        <f aca="false">IF($D409&lt;0,((-1)*Input!$G$15),0)</f>
        <v>0</v>
      </c>
      <c r="I409" s="81" t="n">
        <f aca="false">($I408+$G409+$H409)*(1+Input!$G$8/(100*12))</f>
        <v>175026.692185344</v>
      </c>
      <c r="J409" s="81" t="n">
        <f aca="false">Input!$G$18*((1+Input!$G$14/100)^DATEDIF(Input!$C$7,$B409,"Y"))</f>
        <v>-663.083809588917</v>
      </c>
      <c r="L409" s="81" t="n">
        <f aca="false">$E409+$J409</f>
        <v>-663.083809588917</v>
      </c>
    </row>
    <row r="410" customFormat="false" ht="12.75" hidden="false" customHeight="true" outlineLevel="0" collapsed="false">
      <c r="A410" s="80" t="n">
        <v>406</v>
      </c>
      <c r="B410" s="86" t="n">
        <f aca="false">EOMONTH(Input!$C$7,A410)</f>
        <v>55273</v>
      </c>
      <c r="C410" s="86"/>
      <c r="D410" s="81" t="n">
        <f aca="false">IF(($D409+$G409+$H409)&lt;=0,($D409+$G409+$H409),0)</f>
        <v>0</v>
      </c>
      <c r="E410" s="81" t="n">
        <f aca="false">IF($D410&lt;0,Input!$G$17,0)</f>
        <v>0</v>
      </c>
      <c r="F410" s="81" t="n">
        <f aca="false">($D410*(Input!$G$11/100))/12</f>
        <v>0</v>
      </c>
      <c r="G410" s="81" t="n">
        <f aca="false">(-1)*$E410+$F410</f>
        <v>0</v>
      </c>
      <c r="H410" s="81" t="n">
        <f aca="false">IF($D410&lt;0,((-1)*Input!$G$15),0)</f>
        <v>0</v>
      </c>
      <c r="I410" s="81" t="n">
        <f aca="false">($I409+$G410+$H410)*(1+Input!$G$8/(100*12))</f>
        <v>175172.547762165</v>
      </c>
      <c r="J410" s="81" t="n">
        <f aca="false">Input!$G$18*((1+Input!$G$14/100)^DATEDIF(Input!$C$7,$B410,"Y"))</f>
        <v>-663.083809588917</v>
      </c>
      <c r="L410" s="81" t="n">
        <f aca="false">$E410+$J410</f>
        <v>-663.083809588917</v>
      </c>
    </row>
    <row r="411" customFormat="false" ht="12.75" hidden="false" customHeight="true" outlineLevel="0" collapsed="false">
      <c r="A411" s="80" t="n">
        <v>407</v>
      </c>
      <c r="B411" s="86" t="n">
        <f aca="false">EOMONTH(Input!$C$7,A411)</f>
        <v>55304</v>
      </c>
      <c r="C411" s="86"/>
      <c r="D411" s="81" t="n">
        <f aca="false">IF(($D410+$G410+$H410)&lt;=0,($D410+$G410+$H410),0)</f>
        <v>0</v>
      </c>
      <c r="E411" s="81" t="n">
        <f aca="false">IF($D411&lt;0,Input!$G$17,0)</f>
        <v>0</v>
      </c>
      <c r="F411" s="81" t="n">
        <f aca="false">($D411*(Input!$G$11/100))/12</f>
        <v>0</v>
      </c>
      <c r="G411" s="81" t="n">
        <f aca="false">(-1)*$E411+$F411</f>
        <v>0</v>
      </c>
      <c r="H411" s="81" t="n">
        <f aca="false">IF($D411&lt;0,((-1)*Input!$G$15),0)</f>
        <v>0</v>
      </c>
      <c r="I411" s="81" t="n">
        <f aca="false">($I410+$G411+$H411)*(1+Input!$G$8/(100*12))</f>
        <v>175318.5248853</v>
      </c>
      <c r="J411" s="81" t="n">
        <f aca="false">Input!$G$18*((1+Input!$G$14/100)^DATEDIF(Input!$C$7,$B411,"Y"))</f>
        <v>-663.083809588917</v>
      </c>
      <c r="L411" s="81" t="n">
        <f aca="false">$E411+$J411</f>
        <v>-663.083809588917</v>
      </c>
    </row>
    <row r="412" customFormat="false" ht="12.75" hidden="false" customHeight="true" outlineLevel="0" collapsed="false">
      <c r="A412" s="80" t="n">
        <v>408</v>
      </c>
      <c r="B412" s="86" t="n">
        <f aca="false">EOMONTH(Input!$C$7,A412)</f>
        <v>55334</v>
      </c>
      <c r="C412" s="86"/>
      <c r="D412" s="81" t="n">
        <f aca="false">IF(($D411+$G411+$H411)&lt;=0,($D411+$G411+$H411),0)</f>
        <v>0</v>
      </c>
      <c r="E412" s="81" t="n">
        <f aca="false">IF($D412&lt;0,Input!$G$17,0)</f>
        <v>0</v>
      </c>
      <c r="F412" s="81" t="n">
        <f aca="false">($D412*(Input!$G$11/100))/12</f>
        <v>0</v>
      </c>
      <c r="G412" s="81" t="n">
        <f aca="false">(-1)*$E412+$F412</f>
        <v>0</v>
      </c>
      <c r="H412" s="81" t="n">
        <f aca="false">IF($D412&lt;0,((-1)*Input!$G$15),0)</f>
        <v>0</v>
      </c>
      <c r="I412" s="81" t="n">
        <f aca="false">($I411+$G412+$H412)*(1+Input!$G$8/(100*12))</f>
        <v>175464.623656038</v>
      </c>
      <c r="J412" s="81" t="n">
        <f aca="false">Input!$G$18*((1+Input!$G$14/100)^DATEDIF(Input!$C$7,$B412,"Y"))</f>
        <v>-682.976323876584</v>
      </c>
      <c r="L412" s="81" t="n">
        <f aca="false">$E412+$J412</f>
        <v>-682.976323876584</v>
      </c>
    </row>
    <row r="413" customFormat="false" ht="12.75" hidden="false" customHeight="true" outlineLevel="0" collapsed="false">
      <c r="A413" s="80" t="n">
        <v>409</v>
      </c>
      <c r="B413" s="86" t="n">
        <f aca="false">EOMONTH(Input!$C$7,A413)</f>
        <v>55365</v>
      </c>
      <c r="C413" s="86"/>
      <c r="D413" s="81" t="n">
        <f aca="false">IF(($D412+$G412+$H412)&lt;=0,($D412+$G412+$H412),0)</f>
        <v>0</v>
      </c>
      <c r="E413" s="81" t="n">
        <f aca="false">IF($D413&lt;0,Input!$G$17,0)</f>
        <v>0</v>
      </c>
      <c r="F413" s="81" t="n">
        <f aca="false">($D413*(Input!$G$11/100))/12</f>
        <v>0</v>
      </c>
      <c r="G413" s="81" t="n">
        <f aca="false">(-1)*$E413+$F413</f>
        <v>0</v>
      </c>
      <c r="H413" s="81" t="n">
        <f aca="false">IF($D413&lt;0,((-1)*Input!$G$15),0)</f>
        <v>0</v>
      </c>
      <c r="I413" s="81" t="n">
        <f aca="false">($I412+$G413+$H413)*(1+Input!$G$8/(100*12))</f>
        <v>175610.844175751</v>
      </c>
      <c r="J413" s="81" t="n">
        <f aca="false">Input!$G$18*((1+Input!$G$14/100)^DATEDIF(Input!$C$7,$B413,"Y"))</f>
        <v>-682.976323876584</v>
      </c>
      <c r="L413" s="81" t="n">
        <f aca="false">$E413+$J413</f>
        <v>-682.976323876584</v>
      </c>
    </row>
    <row r="414" customFormat="false" ht="12.75" hidden="false" customHeight="true" outlineLevel="0" collapsed="false">
      <c r="A414" s="80" t="n">
        <v>410</v>
      </c>
      <c r="B414" s="86" t="n">
        <f aca="false">EOMONTH(Input!$C$7,A414)</f>
        <v>55396</v>
      </c>
      <c r="C414" s="86"/>
      <c r="D414" s="81" t="n">
        <f aca="false">IF(($D413+$G413+$H413)&lt;=0,($D413+$G413+$H413),0)</f>
        <v>0</v>
      </c>
      <c r="E414" s="81" t="n">
        <f aca="false">IF($D414&lt;0,Input!$G$17,0)</f>
        <v>0</v>
      </c>
      <c r="F414" s="81" t="n">
        <f aca="false">($D414*(Input!$G$11/100))/12</f>
        <v>0</v>
      </c>
      <c r="G414" s="81" t="n">
        <f aca="false">(-1)*$E414+$F414</f>
        <v>0</v>
      </c>
      <c r="H414" s="81" t="n">
        <f aca="false">IF($D414&lt;0,((-1)*Input!$G$15),0)</f>
        <v>0</v>
      </c>
      <c r="I414" s="81" t="n">
        <f aca="false">($I413+$G414+$H414)*(1+Input!$G$8/(100*12))</f>
        <v>175757.186545898</v>
      </c>
      <c r="J414" s="81" t="n">
        <f aca="false">Input!$G$18*((1+Input!$G$14/100)^DATEDIF(Input!$C$7,$B414,"Y"))</f>
        <v>-682.976323876584</v>
      </c>
      <c r="L414" s="81" t="n">
        <f aca="false">$E414+$J414</f>
        <v>-682.976323876584</v>
      </c>
    </row>
    <row r="415" customFormat="false" ht="12.75" hidden="false" customHeight="true" outlineLevel="0" collapsed="false">
      <c r="A415" s="80" t="n">
        <v>411</v>
      </c>
      <c r="B415" s="86" t="n">
        <f aca="false">EOMONTH(Input!$C$7,A415)</f>
        <v>55426</v>
      </c>
      <c r="C415" s="86"/>
      <c r="D415" s="81" t="n">
        <f aca="false">IF(($D414+$G414+$H414)&lt;=0,($D414+$G414+$H414),0)</f>
        <v>0</v>
      </c>
      <c r="E415" s="81" t="n">
        <f aca="false">IF($D415&lt;0,Input!$G$17,0)</f>
        <v>0</v>
      </c>
      <c r="F415" s="81" t="n">
        <f aca="false">($D415*(Input!$G$11/100))/12</f>
        <v>0</v>
      </c>
      <c r="G415" s="81" t="n">
        <f aca="false">(-1)*$E415+$F415</f>
        <v>0</v>
      </c>
      <c r="H415" s="81" t="n">
        <f aca="false">IF($D415&lt;0,((-1)*Input!$G$15),0)</f>
        <v>0</v>
      </c>
      <c r="I415" s="81" t="n">
        <f aca="false">($I414+$G415+$H415)*(1+Input!$G$8/(100*12))</f>
        <v>175903.650868019</v>
      </c>
      <c r="J415" s="81" t="n">
        <f aca="false">Input!$G$18*((1+Input!$G$14/100)^DATEDIF(Input!$C$7,$B415,"Y"))</f>
        <v>-682.976323876584</v>
      </c>
      <c r="L415" s="81" t="n">
        <f aca="false">$E415+$J415</f>
        <v>-682.976323876584</v>
      </c>
    </row>
    <row r="416" customFormat="false" ht="12.75" hidden="false" customHeight="true" outlineLevel="0" collapsed="false">
      <c r="A416" s="80" t="n">
        <v>412</v>
      </c>
      <c r="B416" s="86" t="n">
        <f aca="false">EOMONTH(Input!$C$7,A416)</f>
        <v>55457</v>
      </c>
      <c r="C416" s="86"/>
      <c r="D416" s="81" t="n">
        <f aca="false">IF(($D415+$G415+$H415)&lt;=0,($D415+$G415+$H415),0)</f>
        <v>0</v>
      </c>
      <c r="E416" s="81" t="n">
        <f aca="false">IF($D416&lt;0,Input!$G$17,0)</f>
        <v>0</v>
      </c>
      <c r="F416" s="81" t="n">
        <f aca="false">($D416*(Input!$G$11/100))/12</f>
        <v>0</v>
      </c>
      <c r="G416" s="81" t="n">
        <f aca="false">(-1)*$E416+$F416</f>
        <v>0</v>
      </c>
      <c r="H416" s="81" t="n">
        <f aca="false">IF($D416&lt;0,((-1)*Input!$G$15),0)</f>
        <v>0</v>
      </c>
      <c r="I416" s="81" t="n">
        <f aca="false">($I415+$G416+$H416)*(1+Input!$G$8/(100*12))</f>
        <v>176050.237243743</v>
      </c>
      <c r="J416" s="81" t="n">
        <f aca="false">Input!$G$18*((1+Input!$G$14/100)^DATEDIF(Input!$C$7,$B416,"Y"))</f>
        <v>-682.976323876584</v>
      </c>
      <c r="L416" s="81" t="n">
        <f aca="false">$E416+$J416</f>
        <v>-682.976323876584</v>
      </c>
    </row>
    <row r="417" customFormat="false" ht="12.75" hidden="false" customHeight="true" outlineLevel="0" collapsed="false">
      <c r="A417" s="80" t="n">
        <v>413</v>
      </c>
      <c r="B417" s="86" t="n">
        <f aca="false">EOMONTH(Input!$C$7,A417)</f>
        <v>55487</v>
      </c>
      <c r="C417" s="86"/>
      <c r="D417" s="81" t="n">
        <f aca="false">IF(($D416+$G416+$H416)&lt;=0,($D416+$G416+$H416),0)</f>
        <v>0</v>
      </c>
      <c r="E417" s="81" t="n">
        <f aca="false">IF($D417&lt;0,Input!$G$17,0)</f>
        <v>0</v>
      </c>
      <c r="F417" s="81" t="n">
        <f aca="false">($D417*(Input!$G$11/100))/12</f>
        <v>0</v>
      </c>
      <c r="G417" s="81" t="n">
        <f aca="false">(-1)*$E417+$F417</f>
        <v>0</v>
      </c>
      <c r="H417" s="81" t="n">
        <f aca="false">IF($D417&lt;0,((-1)*Input!$G$15),0)</f>
        <v>0</v>
      </c>
      <c r="I417" s="81" t="n">
        <f aca="false">($I416+$G417+$H417)*(1+Input!$G$8/(100*12))</f>
        <v>176196.945774779</v>
      </c>
      <c r="J417" s="81" t="n">
        <f aca="false">Input!$G$18*((1+Input!$G$14/100)^DATEDIF(Input!$C$7,$B417,"Y"))</f>
        <v>-682.976323876584</v>
      </c>
      <c r="L417" s="81" t="n">
        <f aca="false">$E417+$J417</f>
        <v>-682.976323876584</v>
      </c>
    </row>
    <row r="418" customFormat="false" ht="12.75" hidden="false" customHeight="true" outlineLevel="0" collapsed="false">
      <c r="A418" s="80" t="n">
        <v>414</v>
      </c>
      <c r="B418" s="86" t="n">
        <f aca="false">EOMONTH(Input!$C$7,A418)</f>
        <v>55518</v>
      </c>
      <c r="C418" s="86"/>
      <c r="D418" s="81" t="n">
        <f aca="false">IF(($D417+$G417+$H417)&lt;=0,($D417+$G417+$H417),0)</f>
        <v>0</v>
      </c>
      <c r="E418" s="81" t="n">
        <f aca="false">IF($D418&lt;0,Input!$G$17,0)</f>
        <v>0</v>
      </c>
      <c r="F418" s="81" t="n">
        <f aca="false">($D418*(Input!$G$11/100))/12</f>
        <v>0</v>
      </c>
      <c r="G418" s="81" t="n">
        <f aca="false">(-1)*$E418+$F418</f>
        <v>0</v>
      </c>
      <c r="H418" s="81" t="n">
        <f aca="false">IF($D418&lt;0,((-1)*Input!$G$15),0)</f>
        <v>0</v>
      </c>
      <c r="I418" s="81" t="n">
        <f aca="false">($I417+$G418+$H418)*(1+Input!$G$8/(100*12))</f>
        <v>176343.776562925</v>
      </c>
      <c r="J418" s="81" t="n">
        <f aca="false">Input!$G$18*((1+Input!$G$14/100)^DATEDIF(Input!$C$7,$B418,"Y"))</f>
        <v>-682.976323876584</v>
      </c>
      <c r="L418" s="81" t="n">
        <f aca="false">$E418+$J418</f>
        <v>-682.976323876584</v>
      </c>
    </row>
    <row r="419" customFormat="false" ht="12.75" hidden="false" customHeight="true" outlineLevel="0" collapsed="false">
      <c r="A419" s="80" t="n">
        <v>415</v>
      </c>
      <c r="B419" s="86" t="n">
        <f aca="false">EOMONTH(Input!$C$7,A419)</f>
        <v>55549</v>
      </c>
      <c r="C419" s="86"/>
      <c r="D419" s="81" t="n">
        <f aca="false">IF(($D418+$G418+$H418)&lt;=0,($D418+$G418+$H418),0)</f>
        <v>0</v>
      </c>
      <c r="E419" s="81" t="n">
        <f aca="false">IF($D419&lt;0,Input!$G$17,0)</f>
        <v>0</v>
      </c>
      <c r="F419" s="81" t="n">
        <f aca="false">($D419*(Input!$G$11/100))/12</f>
        <v>0</v>
      </c>
      <c r="G419" s="81" t="n">
        <f aca="false">(-1)*$E419+$F419</f>
        <v>0</v>
      </c>
      <c r="H419" s="81" t="n">
        <f aca="false">IF($D419&lt;0,((-1)*Input!$G$15),0)</f>
        <v>0</v>
      </c>
      <c r="I419" s="81" t="n">
        <f aca="false">($I418+$G419+$H419)*(1+Input!$G$8/(100*12))</f>
        <v>176490.729710061</v>
      </c>
      <c r="J419" s="81" t="n">
        <f aca="false">Input!$G$18*((1+Input!$G$14/100)^DATEDIF(Input!$C$7,$B419,"Y"))</f>
        <v>-682.976323876584</v>
      </c>
      <c r="L419" s="81" t="n">
        <f aca="false">$E419+$J419</f>
        <v>-682.976323876584</v>
      </c>
    </row>
    <row r="420" customFormat="false" ht="12.75" hidden="false" customHeight="true" outlineLevel="0" collapsed="false">
      <c r="A420" s="80" t="n">
        <v>416</v>
      </c>
      <c r="B420" s="86" t="n">
        <f aca="false">EOMONTH(Input!$C$7,A420)</f>
        <v>55578</v>
      </c>
      <c r="C420" s="86"/>
      <c r="D420" s="81" t="n">
        <f aca="false">IF(($D419+$G419+$H419)&lt;=0,($D419+$G419+$H419),0)</f>
        <v>0</v>
      </c>
      <c r="E420" s="81" t="n">
        <f aca="false">IF($D420&lt;0,Input!$G$17,0)</f>
        <v>0</v>
      </c>
      <c r="F420" s="81" t="n">
        <f aca="false">($D420*(Input!$G$11/100))/12</f>
        <v>0</v>
      </c>
      <c r="G420" s="81" t="n">
        <f aca="false">(-1)*$E420+$F420</f>
        <v>0</v>
      </c>
      <c r="H420" s="81" t="n">
        <f aca="false">IF($D420&lt;0,((-1)*Input!$G$15),0)</f>
        <v>0</v>
      </c>
      <c r="I420" s="81" t="n">
        <f aca="false">($I419+$G420+$H420)*(1+Input!$G$8/(100*12))</f>
        <v>176637.805318152</v>
      </c>
      <c r="J420" s="81" t="n">
        <f aca="false">Input!$G$18*((1+Input!$G$14/100)^DATEDIF(Input!$C$7,$B420,"Y"))</f>
        <v>-682.976323876584</v>
      </c>
      <c r="L420" s="81" t="n">
        <f aca="false">$E420+$J420</f>
        <v>-682.976323876584</v>
      </c>
    </row>
    <row r="421" customFormat="false" ht="12.75" hidden="false" customHeight="true" outlineLevel="0" collapsed="false">
      <c r="A421" s="80" t="n">
        <v>417</v>
      </c>
      <c r="B421" s="86" t="n">
        <f aca="false">EOMONTH(Input!$C$7,A421)</f>
        <v>55609</v>
      </c>
      <c r="C421" s="86"/>
      <c r="D421" s="81" t="n">
        <f aca="false">IF(($D420+$G420+$H420)&lt;=0,($D420+$G420+$H420),0)</f>
        <v>0</v>
      </c>
      <c r="E421" s="81" t="n">
        <f aca="false">IF($D421&lt;0,Input!$G$17,0)</f>
        <v>0</v>
      </c>
      <c r="F421" s="81" t="n">
        <f aca="false">($D421*(Input!$G$11/100))/12</f>
        <v>0</v>
      </c>
      <c r="G421" s="81" t="n">
        <f aca="false">(-1)*$E421+$F421</f>
        <v>0</v>
      </c>
      <c r="H421" s="81" t="n">
        <f aca="false">IF($D421&lt;0,((-1)*Input!$G$15),0)</f>
        <v>0</v>
      </c>
      <c r="I421" s="81" t="n">
        <f aca="false">($I420+$G421+$H421)*(1+Input!$G$8/(100*12))</f>
        <v>176785.003489251</v>
      </c>
      <c r="J421" s="81" t="n">
        <f aca="false">Input!$G$18*((1+Input!$G$14/100)^DATEDIF(Input!$C$7,$B421,"Y"))</f>
        <v>-682.976323876584</v>
      </c>
      <c r="L421" s="81" t="n">
        <f aca="false">$E421+$J421</f>
        <v>-682.976323876584</v>
      </c>
    </row>
    <row r="422" customFormat="false" ht="12.75" hidden="false" customHeight="true" outlineLevel="0" collapsed="false">
      <c r="A422" s="80" t="n">
        <v>418</v>
      </c>
      <c r="B422" s="86" t="n">
        <f aca="false">EOMONTH(Input!$C$7,A422)</f>
        <v>55639</v>
      </c>
      <c r="C422" s="86"/>
      <c r="D422" s="81" t="n">
        <f aca="false">IF(($D421+$G421+$H421)&lt;=0,($D421+$G421+$H421),0)</f>
        <v>0</v>
      </c>
      <c r="E422" s="81" t="n">
        <f aca="false">IF($D422&lt;0,Input!$G$17,0)</f>
        <v>0</v>
      </c>
      <c r="F422" s="81" t="n">
        <f aca="false">($D422*(Input!$G$11/100))/12</f>
        <v>0</v>
      </c>
      <c r="G422" s="81" t="n">
        <f aca="false">(-1)*$E422+$F422</f>
        <v>0</v>
      </c>
      <c r="H422" s="81" t="n">
        <f aca="false">IF($D422&lt;0,((-1)*Input!$G$15),0)</f>
        <v>0</v>
      </c>
      <c r="I422" s="81" t="n">
        <f aca="false">($I421+$G422+$H422)*(1+Input!$G$8/(100*12))</f>
        <v>176932.324325492</v>
      </c>
      <c r="J422" s="81" t="n">
        <f aca="false">Input!$G$18*((1+Input!$G$14/100)^DATEDIF(Input!$C$7,$B422,"Y"))</f>
        <v>-682.976323876584</v>
      </c>
      <c r="L422" s="81" t="n">
        <f aca="false">$E422+$J422</f>
        <v>-682.976323876584</v>
      </c>
    </row>
    <row r="423" customFormat="false" ht="12.75" hidden="false" customHeight="true" outlineLevel="0" collapsed="false">
      <c r="A423" s="80" t="n">
        <v>419</v>
      </c>
      <c r="B423" s="86" t="n">
        <f aca="false">EOMONTH(Input!$C$7,A423)</f>
        <v>55670</v>
      </c>
      <c r="C423" s="86"/>
      <c r="D423" s="81" t="n">
        <f aca="false">IF(($D422+$G422+$H422)&lt;=0,($D422+$G422+$H422),0)</f>
        <v>0</v>
      </c>
      <c r="E423" s="81" t="n">
        <f aca="false">IF($D423&lt;0,Input!$G$17,0)</f>
        <v>0</v>
      </c>
      <c r="F423" s="81" t="n">
        <f aca="false">($D423*(Input!$G$11/100))/12</f>
        <v>0</v>
      </c>
      <c r="G423" s="81" t="n">
        <f aca="false">(-1)*$E423+$F423</f>
        <v>0</v>
      </c>
      <c r="H423" s="81" t="n">
        <f aca="false">IF($D423&lt;0,((-1)*Input!$G$15),0)</f>
        <v>0</v>
      </c>
      <c r="I423" s="81" t="n">
        <f aca="false">($I422+$G423+$H423)*(1+Input!$G$8/(100*12))</f>
        <v>177079.767929096</v>
      </c>
      <c r="J423" s="81" t="n">
        <f aca="false">Input!$G$18*((1+Input!$G$14/100)^DATEDIF(Input!$C$7,$B423,"Y"))</f>
        <v>-682.976323876584</v>
      </c>
      <c r="L423" s="81" t="n">
        <f aca="false">$E423+$J423</f>
        <v>-682.976323876584</v>
      </c>
    </row>
    <row r="424" customFormat="false" ht="12.75" hidden="false" customHeight="true" outlineLevel="0" collapsed="false">
      <c r="A424" s="80" t="n">
        <v>420</v>
      </c>
      <c r="B424" s="86" t="n">
        <f aca="false">EOMONTH(Input!$C$7,A424)</f>
        <v>55700</v>
      </c>
      <c r="C424" s="86"/>
      <c r="D424" s="81" t="n">
        <f aca="false">IF(($D423+$G423+$H423)&lt;=0,($D423+$G423+$H423),0)</f>
        <v>0</v>
      </c>
      <c r="E424" s="81" t="n">
        <f aca="false">IF($D424&lt;0,Input!$G$17,0)</f>
        <v>0</v>
      </c>
      <c r="F424" s="81" t="n">
        <f aca="false">($D424*(Input!$G$11/100))/12</f>
        <v>0</v>
      </c>
      <c r="G424" s="81" t="n">
        <f aca="false">(-1)*$E424+$F424</f>
        <v>0</v>
      </c>
      <c r="H424" s="81" t="n">
        <f aca="false">IF($D424&lt;0,((-1)*Input!$G$15),0)</f>
        <v>0</v>
      </c>
      <c r="I424" s="81" t="n">
        <f aca="false">($I423+$G424+$H424)*(1+Input!$G$8/(100*12))</f>
        <v>177227.334402371</v>
      </c>
      <c r="J424" s="81" t="n">
        <f aca="false">Input!$G$18*((1+Input!$G$14/100)^DATEDIF(Input!$C$7,$B424,"Y"))</f>
        <v>-703.465613592882</v>
      </c>
      <c r="L424" s="81" t="n">
        <f aca="false">$E424+$J424</f>
        <v>-703.465613592882</v>
      </c>
    </row>
    <row r="425" customFormat="false" ht="12.75" hidden="false" customHeight="true" outlineLevel="0" collapsed="false">
      <c r="A425" s="80" t="n">
        <v>421</v>
      </c>
      <c r="B425" s="86" t="n">
        <f aca="false">EOMONTH(Input!$C$7,A425)</f>
        <v>55731</v>
      </c>
      <c r="C425" s="86"/>
      <c r="D425" s="81" t="n">
        <f aca="false">IF(($D424+$G424+$H424)&lt;=0,($D424+$G424+$H424),0)</f>
        <v>0</v>
      </c>
      <c r="E425" s="81" t="n">
        <f aca="false">IF($D425&lt;0,Input!$G$17,0)</f>
        <v>0</v>
      </c>
      <c r="F425" s="81" t="n">
        <f aca="false">($D425*(Input!$G$11/100))/12</f>
        <v>0</v>
      </c>
      <c r="G425" s="81" t="n">
        <f aca="false">(-1)*$E425+$F425</f>
        <v>0</v>
      </c>
      <c r="H425" s="81" t="n">
        <f aca="false">IF($D425&lt;0,((-1)*Input!$G$15),0)</f>
        <v>0</v>
      </c>
      <c r="I425" s="81" t="n">
        <f aca="false">($I424+$G425+$H425)*(1+Input!$G$8/(100*12))</f>
        <v>177375.023847706</v>
      </c>
      <c r="J425" s="81" t="n">
        <f aca="false">Input!$G$18*((1+Input!$G$14/100)^DATEDIF(Input!$C$7,$B425,"Y"))</f>
        <v>-703.465613592882</v>
      </c>
      <c r="L425" s="81" t="n">
        <f aca="false">$E425+$J425</f>
        <v>-703.465613592882</v>
      </c>
    </row>
    <row r="426" customFormat="false" ht="12.75" hidden="false" customHeight="true" outlineLevel="0" collapsed="false">
      <c r="A426" s="80" t="n">
        <v>422</v>
      </c>
      <c r="B426" s="86" t="n">
        <f aca="false">EOMONTH(Input!$C$7,A426)</f>
        <v>55762</v>
      </c>
      <c r="C426" s="86"/>
      <c r="D426" s="81" t="n">
        <f aca="false">IF(($D425+$G425+$H425)&lt;=0,($D425+$G425+$H425),0)</f>
        <v>0</v>
      </c>
      <c r="E426" s="81" t="n">
        <f aca="false">IF($D426&lt;0,Input!$G$17,0)</f>
        <v>0</v>
      </c>
      <c r="F426" s="81" t="n">
        <f aca="false">($D426*(Input!$G$11/100))/12</f>
        <v>0</v>
      </c>
      <c r="G426" s="81" t="n">
        <f aca="false">(-1)*$E426+$F426</f>
        <v>0</v>
      </c>
      <c r="H426" s="81" t="n">
        <f aca="false">IF($D426&lt;0,((-1)*Input!$G$15),0)</f>
        <v>0</v>
      </c>
      <c r="I426" s="81" t="n">
        <f aca="false">($I425+$G426+$H426)*(1+Input!$G$8/(100*12))</f>
        <v>177522.836367579</v>
      </c>
      <c r="J426" s="81" t="n">
        <f aca="false">Input!$G$18*((1+Input!$G$14/100)^DATEDIF(Input!$C$7,$B426,"Y"))</f>
        <v>-703.465613592882</v>
      </c>
      <c r="L426" s="81" t="n">
        <f aca="false">$E426+$J426</f>
        <v>-703.465613592882</v>
      </c>
    </row>
    <row r="427" customFormat="false" ht="12.75" hidden="false" customHeight="true" outlineLevel="0" collapsed="false">
      <c r="A427" s="80" t="n">
        <v>423</v>
      </c>
      <c r="B427" s="86" t="n">
        <f aca="false">EOMONTH(Input!$C$7,A427)</f>
        <v>55792</v>
      </c>
      <c r="C427" s="86"/>
      <c r="D427" s="81" t="n">
        <f aca="false">IF(($D426+$G426+$H426)&lt;=0,($D426+$G426+$H426),0)</f>
        <v>0</v>
      </c>
      <c r="E427" s="81" t="n">
        <f aca="false">IF($D427&lt;0,Input!$G$17,0)</f>
        <v>0</v>
      </c>
      <c r="F427" s="81" t="n">
        <f aca="false">($D427*(Input!$G$11/100))/12</f>
        <v>0</v>
      </c>
      <c r="G427" s="81" t="n">
        <f aca="false">(-1)*$E427+$F427</f>
        <v>0</v>
      </c>
      <c r="H427" s="81" t="n">
        <f aca="false">IF($D427&lt;0,((-1)*Input!$G$15),0)</f>
        <v>0</v>
      </c>
      <c r="I427" s="81" t="n">
        <f aca="false">($I426+$G427+$H427)*(1+Input!$G$8/(100*12))</f>
        <v>177670.772064552</v>
      </c>
      <c r="J427" s="81" t="n">
        <f aca="false">Input!$G$18*((1+Input!$G$14/100)^DATEDIF(Input!$C$7,$B427,"Y"))</f>
        <v>-703.465613592882</v>
      </c>
      <c r="L427" s="81" t="n">
        <f aca="false">$E427+$J427</f>
        <v>-703.465613592882</v>
      </c>
    </row>
    <row r="428" customFormat="false" ht="12.75" hidden="false" customHeight="true" outlineLevel="0" collapsed="false">
      <c r="A428" s="80" t="n">
        <v>424</v>
      </c>
      <c r="B428" s="86" t="n">
        <f aca="false">EOMONTH(Input!$C$7,A428)</f>
        <v>55823</v>
      </c>
      <c r="C428" s="86"/>
      <c r="D428" s="81" t="n">
        <f aca="false">IF(($D427+$G427+$H427)&lt;=0,($D427+$G427+$H427),0)</f>
        <v>0</v>
      </c>
      <c r="E428" s="81" t="n">
        <f aca="false">IF($D428&lt;0,Input!$G$17,0)</f>
        <v>0</v>
      </c>
      <c r="F428" s="81" t="n">
        <f aca="false">($D428*(Input!$G$11/100))/12</f>
        <v>0</v>
      </c>
      <c r="G428" s="81" t="n">
        <f aca="false">(-1)*$E428+$F428</f>
        <v>0</v>
      </c>
      <c r="H428" s="81" t="n">
        <f aca="false">IF($D428&lt;0,((-1)*Input!$G$15),0)</f>
        <v>0</v>
      </c>
      <c r="I428" s="81" t="n">
        <f aca="false">($I427+$G428+$H428)*(1+Input!$G$8/(100*12))</f>
        <v>177818.831041272</v>
      </c>
      <c r="J428" s="81" t="n">
        <f aca="false">Input!$G$18*((1+Input!$G$14/100)^DATEDIF(Input!$C$7,$B428,"Y"))</f>
        <v>-703.465613592882</v>
      </c>
      <c r="L428" s="81" t="n">
        <f aca="false">$E428+$J428</f>
        <v>-703.465613592882</v>
      </c>
    </row>
    <row r="429" customFormat="false" ht="12.75" hidden="false" customHeight="true" outlineLevel="0" collapsed="false">
      <c r="A429" s="80" t="n">
        <v>425</v>
      </c>
      <c r="B429" s="86" t="n">
        <f aca="false">EOMONTH(Input!$C$7,A429)</f>
        <v>55853</v>
      </c>
      <c r="C429" s="86"/>
      <c r="D429" s="81" t="n">
        <f aca="false">IF(($D428+$G428+$H428)&lt;=0,($D428+$G428+$H428),0)</f>
        <v>0</v>
      </c>
      <c r="E429" s="81" t="n">
        <f aca="false">IF($D429&lt;0,Input!$G$17,0)</f>
        <v>0</v>
      </c>
      <c r="F429" s="81" t="n">
        <f aca="false">($D429*(Input!$G$11/100))/12</f>
        <v>0</v>
      </c>
      <c r="G429" s="81" t="n">
        <f aca="false">(-1)*$E429+$F429</f>
        <v>0</v>
      </c>
      <c r="H429" s="81" t="n">
        <f aca="false">IF($D429&lt;0,((-1)*Input!$G$15),0)</f>
        <v>0</v>
      </c>
      <c r="I429" s="81" t="n">
        <f aca="false">($I428+$G429+$H429)*(1+Input!$G$8/(100*12))</f>
        <v>177967.013400473</v>
      </c>
      <c r="J429" s="81" t="n">
        <f aca="false">Input!$G$18*((1+Input!$G$14/100)^DATEDIF(Input!$C$7,$B429,"Y"))</f>
        <v>-703.465613592882</v>
      </c>
      <c r="L429" s="81" t="n">
        <f aca="false">$E429+$J429</f>
        <v>-703.465613592882</v>
      </c>
    </row>
    <row r="430" customFormat="false" ht="12.75" hidden="false" customHeight="true" outlineLevel="0" collapsed="false">
      <c r="A430" s="80" t="n">
        <v>426</v>
      </c>
      <c r="B430" s="86" t="n">
        <f aca="false">EOMONTH(Input!$C$7,A430)</f>
        <v>55884</v>
      </c>
      <c r="C430" s="86"/>
      <c r="D430" s="81" t="n">
        <f aca="false">IF(($D429+$G429+$H429)&lt;=0,($D429+$G429+$H429),0)</f>
        <v>0</v>
      </c>
      <c r="E430" s="81" t="n">
        <f aca="false">IF($D430&lt;0,Input!$G$17,0)</f>
        <v>0</v>
      </c>
      <c r="F430" s="81" t="n">
        <f aca="false">($D430*(Input!$G$11/100))/12</f>
        <v>0</v>
      </c>
      <c r="G430" s="81" t="n">
        <f aca="false">(-1)*$E430+$F430</f>
        <v>0</v>
      </c>
      <c r="H430" s="81" t="n">
        <f aca="false">IF($D430&lt;0,((-1)*Input!$G$15),0)</f>
        <v>0</v>
      </c>
      <c r="I430" s="81" t="n">
        <f aca="false">($I429+$G430+$H430)*(1+Input!$G$8/(100*12))</f>
        <v>178115.319244974</v>
      </c>
      <c r="J430" s="81" t="n">
        <f aca="false">Input!$G$18*((1+Input!$G$14/100)^DATEDIF(Input!$C$7,$B430,"Y"))</f>
        <v>-703.465613592882</v>
      </c>
      <c r="L430" s="81" t="n">
        <f aca="false">$E430+$J430</f>
        <v>-703.465613592882</v>
      </c>
    </row>
    <row r="431" customFormat="false" ht="12.75" hidden="false" customHeight="true" outlineLevel="0" collapsed="false">
      <c r="A431" s="80" t="n">
        <v>427</v>
      </c>
      <c r="B431" s="86" t="n">
        <f aca="false">EOMONTH(Input!$C$7,A431)</f>
        <v>55915</v>
      </c>
      <c r="C431" s="86"/>
      <c r="D431" s="81" t="n">
        <f aca="false">IF(($D430+$G430+$H430)&lt;=0,($D430+$G430+$H430),0)</f>
        <v>0</v>
      </c>
      <c r="E431" s="81" t="n">
        <f aca="false">IF($D431&lt;0,Input!$G$17,0)</f>
        <v>0</v>
      </c>
      <c r="F431" s="81" t="n">
        <f aca="false">($D431*(Input!$G$11/100))/12</f>
        <v>0</v>
      </c>
      <c r="G431" s="81" t="n">
        <f aca="false">(-1)*$E431+$F431</f>
        <v>0</v>
      </c>
      <c r="H431" s="81" t="n">
        <f aca="false">IF($D431&lt;0,((-1)*Input!$G$15),0)</f>
        <v>0</v>
      </c>
      <c r="I431" s="81" t="n">
        <f aca="false">($I430+$G431+$H431)*(1+Input!$G$8/(100*12))</f>
        <v>178263.748677678</v>
      </c>
      <c r="J431" s="81" t="n">
        <f aca="false">Input!$G$18*((1+Input!$G$14/100)^DATEDIF(Input!$C$7,$B431,"Y"))</f>
        <v>-703.465613592882</v>
      </c>
      <c r="L431" s="81" t="n">
        <f aca="false">$E431+$J431</f>
        <v>-703.465613592882</v>
      </c>
    </row>
    <row r="432" customFormat="false" ht="12.75" hidden="false" customHeight="true" outlineLevel="0" collapsed="false">
      <c r="A432" s="80" t="n">
        <v>428</v>
      </c>
      <c r="B432" s="86" t="n">
        <f aca="false">EOMONTH(Input!$C$7,A432)</f>
        <v>55943</v>
      </c>
      <c r="C432" s="86"/>
      <c r="D432" s="81" t="n">
        <f aca="false">IF(($D431+$G431+$H431)&lt;=0,($D431+$G431+$H431),0)</f>
        <v>0</v>
      </c>
      <c r="E432" s="81" t="n">
        <f aca="false">IF($D432&lt;0,Input!$G$17,0)</f>
        <v>0</v>
      </c>
      <c r="F432" s="81" t="n">
        <f aca="false">($D432*(Input!$G$11/100))/12</f>
        <v>0</v>
      </c>
      <c r="G432" s="81" t="n">
        <f aca="false">(-1)*$E432+$F432</f>
        <v>0</v>
      </c>
      <c r="H432" s="81" t="n">
        <f aca="false">IF($D432&lt;0,((-1)*Input!$G$15),0)</f>
        <v>0</v>
      </c>
      <c r="I432" s="81" t="n">
        <f aca="false">($I431+$G432+$H432)*(1+Input!$G$8/(100*12))</f>
        <v>178412.301801576</v>
      </c>
      <c r="J432" s="81" t="n">
        <f aca="false">Input!$G$18*((1+Input!$G$14/100)^DATEDIF(Input!$C$7,$B432,"Y"))</f>
        <v>-703.465613592882</v>
      </c>
      <c r="L432" s="81" t="n">
        <f aca="false">$E432+$J432</f>
        <v>-703.465613592882</v>
      </c>
    </row>
    <row r="433" customFormat="false" ht="12.75" hidden="false" customHeight="true" outlineLevel="0" collapsed="false">
      <c r="A433" s="80" t="n">
        <v>429</v>
      </c>
      <c r="B433" s="86" t="n">
        <f aca="false">EOMONTH(Input!$C$7,A433)</f>
        <v>55974</v>
      </c>
      <c r="C433" s="86"/>
      <c r="D433" s="81" t="n">
        <f aca="false">IF(($D432+$G432+$H432)&lt;=0,($D432+$G432+$H432),0)</f>
        <v>0</v>
      </c>
      <c r="E433" s="81" t="n">
        <f aca="false">IF($D433&lt;0,Input!$G$17,0)</f>
        <v>0</v>
      </c>
      <c r="F433" s="81" t="n">
        <f aca="false">($D433*(Input!$G$11/100))/12</f>
        <v>0</v>
      </c>
      <c r="G433" s="81" t="n">
        <f aca="false">(-1)*$E433+$F433</f>
        <v>0</v>
      </c>
      <c r="H433" s="81" t="n">
        <f aca="false">IF($D433&lt;0,((-1)*Input!$G$15),0)</f>
        <v>0</v>
      </c>
      <c r="I433" s="81" t="n">
        <f aca="false">($I432+$G433+$H433)*(1+Input!$G$8/(100*12))</f>
        <v>178560.978719744</v>
      </c>
      <c r="J433" s="81" t="n">
        <f aca="false">Input!$G$18*((1+Input!$G$14/100)^DATEDIF(Input!$C$7,$B433,"Y"))</f>
        <v>-703.465613592882</v>
      </c>
      <c r="L433" s="81" t="n">
        <f aca="false">$E433+$J433</f>
        <v>-703.465613592882</v>
      </c>
    </row>
    <row r="434" customFormat="false" ht="12.75" hidden="false" customHeight="true" outlineLevel="0" collapsed="false">
      <c r="A434" s="80" t="n">
        <v>430</v>
      </c>
      <c r="B434" s="86" t="n">
        <f aca="false">EOMONTH(Input!$C$7,A434)</f>
        <v>56004</v>
      </c>
      <c r="C434" s="86"/>
      <c r="D434" s="81" t="n">
        <f aca="false">IF(($D433+$G433+$H433)&lt;=0,($D433+$G433+$H433),0)</f>
        <v>0</v>
      </c>
      <c r="E434" s="81" t="n">
        <f aca="false">IF($D434&lt;0,Input!$G$17,0)</f>
        <v>0</v>
      </c>
      <c r="F434" s="81" t="n">
        <f aca="false">($D434*(Input!$G$11/100))/12</f>
        <v>0</v>
      </c>
      <c r="G434" s="81" t="n">
        <f aca="false">(-1)*$E434+$F434</f>
        <v>0</v>
      </c>
      <c r="H434" s="81" t="n">
        <f aca="false">IF($D434&lt;0,((-1)*Input!$G$15),0)</f>
        <v>0</v>
      </c>
      <c r="I434" s="81" t="n">
        <f aca="false">($I433+$G434+$H434)*(1+Input!$G$8/(100*12))</f>
        <v>178709.779535344</v>
      </c>
      <c r="J434" s="81" t="n">
        <f aca="false">Input!$G$18*((1+Input!$G$14/100)^DATEDIF(Input!$C$7,$B434,"Y"))</f>
        <v>-703.465613592882</v>
      </c>
      <c r="L434" s="81" t="n">
        <f aca="false">$E434+$J434</f>
        <v>-703.465613592882</v>
      </c>
    </row>
    <row r="435" customFormat="false" ht="12.75" hidden="false" customHeight="true" outlineLevel="0" collapsed="false">
      <c r="A435" s="80" t="n">
        <v>431</v>
      </c>
      <c r="B435" s="86" t="n">
        <f aca="false">EOMONTH(Input!$C$7,A435)</f>
        <v>56035</v>
      </c>
      <c r="C435" s="86"/>
      <c r="D435" s="81" t="n">
        <f aca="false">IF(($D434+$G434+$H434)&lt;=0,($D434+$G434+$H434),0)</f>
        <v>0</v>
      </c>
      <c r="E435" s="81" t="n">
        <f aca="false">IF($D435&lt;0,Input!$G$17,0)</f>
        <v>0</v>
      </c>
      <c r="F435" s="81" t="n">
        <f aca="false">($D435*(Input!$G$11/100))/12</f>
        <v>0</v>
      </c>
      <c r="G435" s="81" t="n">
        <f aca="false">(-1)*$E435+$F435</f>
        <v>0</v>
      </c>
      <c r="H435" s="81" t="n">
        <f aca="false">IF($D435&lt;0,((-1)*Input!$G$15),0)</f>
        <v>0</v>
      </c>
      <c r="I435" s="81" t="n">
        <f aca="false">($I434+$G435+$H435)*(1+Input!$G$8/(100*12))</f>
        <v>178858.704351623</v>
      </c>
      <c r="J435" s="81" t="n">
        <f aca="false">Input!$G$18*((1+Input!$G$14/100)^DATEDIF(Input!$C$7,$B435,"Y"))</f>
        <v>-703.465613592882</v>
      </c>
      <c r="L435" s="81" t="n">
        <f aca="false">$E435+$J435</f>
        <v>-703.465613592882</v>
      </c>
    </row>
    <row r="436" customFormat="false" ht="12.75" hidden="false" customHeight="true" outlineLevel="0" collapsed="false">
      <c r="A436" s="80" t="n">
        <v>432</v>
      </c>
      <c r="B436" s="86" t="n">
        <f aca="false">EOMONTH(Input!$C$7,A436)</f>
        <v>56065</v>
      </c>
      <c r="C436" s="86"/>
      <c r="D436" s="81" t="n">
        <f aca="false">IF(($D435+$G435+$H435)&lt;=0,($D435+$G435+$H435),0)</f>
        <v>0</v>
      </c>
      <c r="E436" s="81" t="n">
        <f aca="false">IF($D436&lt;0,Input!$G$17,0)</f>
        <v>0</v>
      </c>
      <c r="F436" s="81" t="n">
        <f aca="false">($D436*(Input!$G$11/100))/12</f>
        <v>0</v>
      </c>
      <c r="G436" s="81" t="n">
        <f aca="false">(-1)*$E436+$F436</f>
        <v>0</v>
      </c>
      <c r="H436" s="81" t="n">
        <f aca="false">IF($D436&lt;0,((-1)*Input!$G$15),0)</f>
        <v>0</v>
      </c>
      <c r="I436" s="81" t="n">
        <f aca="false">($I435+$G436+$H436)*(1+Input!$G$8/(100*12))</f>
        <v>179007.753271916</v>
      </c>
      <c r="J436" s="81" t="n">
        <f aca="false">Input!$G$18*((1+Input!$G$14/100)^DATEDIF(Input!$C$7,$B436,"Y"))</f>
        <v>-724.569582000668</v>
      </c>
      <c r="L436" s="81" t="n">
        <f aca="false">$E436+$J436</f>
        <v>-724.569582000668</v>
      </c>
    </row>
    <row r="437" customFormat="false" ht="12.75" hidden="false" customHeight="true" outlineLevel="0" collapsed="false">
      <c r="A437" s="80" t="n">
        <v>433</v>
      </c>
      <c r="B437" s="86" t="n">
        <f aca="false">EOMONTH(Input!$C$7,A437)</f>
        <v>56096</v>
      </c>
      <c r="C437" s="86"/>
      <c r="D437" s="81" t="n">
        <f aca="false">IF(($D436+$G436+$H436)&lt;=0,($D436+$G436+$H436),0)</f>
        <v>0</v>
      </c>
      <c r="E437" s="81" t="n">
        <f aca="false">IF($D437&lt;0,Input!$G$17,0)</f>
        <v>0</v>
      </c>
      <c r="F437" s="81" t="n">
        <f aca="false">($D437*(Input!$G$11/100))/12</f>
        <v>0</v>
      </c>
      <c r="G437" s="81" t="n">
        <f aca="false">(-1)*$E437+$F437</f>
        <v>0</v>
      </c>
      <c r="H437" s="81" t="n">
        <f aca="false">IF($D437&lt;0,((-1)*Input!$G$15),0)</f>
        <v>0</v>
      </c>
      <c r="I437" s="81" t="n">
        <f aca="false">($I436+$G437+$H437)*(1+Input!$G$8/(100*12))</f>
        <v>179156.926399643</v>
      </c>
      <c r="J437" s="81" t="n">
        <f aca="false">Input!$G$18*((1+Input!$G$14/100)^DATEDIF(Input!$C$7,$B437,"Y"))</f>
        <v>-724.569582000668</v>
      </c>
      <c r="L437" s="81" t="n">
        <f aca="false">$E437+$J437</f>
        <v>-724.569582000668</v>
      </c>
    </row>
    <row r="438" customFormat="false" ht="12.75" hidden="false" customHeight="true" outlineLevel="0" collapsed="false">
      <c r="A438" s="80" t="n">
        <v>434</v>
      </c>
      <c r="B438" s="86" t="n">
        <f aca="false">EOMONTH(Input!$C$7,A438)</f>
        <v>56127</v>
      </c>
      <c r="C438" s="86"/>
      <c r="D438" s="81" t="n">
        <f aca="false">IF(($D437+$G437+$H437)&lt;=0,($D437+$G437+$H437),0)</f>
        <v>0</v>
      </c>
      <c r="E438" s="81" t="n">
        <f aca="false">IF($D438&lt;0,Input!$G$17,0)</f>
        <v>0</v>
      </c>
      <c r="F438" s="81" t="n">
        <f aca="false">($D438*(Input!$G$11/100))/12</f>
        <v>0</v>
      </c>
      <c r="G438" s="81" t="n">
        <f aca="false">(-1)*$E438+$F438</f>
        <v>0</v>
      </c>
      <c r="H438" s="81" t="n">
        <f aca="false">IF($D438&lt;0,((-1)*Input!$G$15),0)</f>
        <v>0</v>
      </c>
      <c r="I438" s="81" t="n">
        <f aca="false">($I437+$G438+$H438)*(1+Input!$G$8/(100*12))</f>
        <v>179306.223838309</v>
      </c>
      <c r="J438" s="81" t="n">
        <f aca="false">Input!$G$18*((1+Input!$G$14/100)^DATEDIF(Input!$C$7,$B438,"Y"))</f>
        <v>-724.569582000668</v>
      </c>
      <c r="L438" s="81" t="n">
        <f aca="false">$E438+$J438</f>
        <v>-724.569582000668</v>
      </c>
    </row>
    <row r="439" customFormat="false" ht="12.75" hidden="false" customHeight="true" outlineLevel="0" collapsed="false">
      <c r="A439" s="80" t="n">
        <v>435</v>
      </c>
      <c r="B439" s="86" t="n">
        <f aca="false">EOMONTH(Input!$C$7,A439)</f>
        <v>56157</v>
      </c>
      <c r="C439" s="86"/>
      <c r="D439" s="81" t="n">
        <f aca="false">IF(($D438+$G438+$H438)&lt;=0,($D438+$G438+$H438),0)</f>
        <v>0</v>
      </c>
      <c r="E439" s="81" t="n">
        <f aca="false">IF($D439&lt;0,Input!$G$17,0)</f>
        <v>0</v>
      </c>
      <c r="F439" s="81" t="n">
        <f aca="false">($D439*(Input!$G$11/100))/12</f>
        <v>0</v>
      </c>
      <c r="G439" s="81" t="n">
        <f aca="false">(-1)*$E439+$F439</f>
        <v>0</v>
      </c>
      <c r="H439" s="81" t="n">
        <f aca="false">IF($D439&lt;0,((-1)*Input!$G$15),0)</f>
        <v>0</v>
      </c>
      <c r="I439" s="81" t="n">
        <f aca="false">($I438+$G439+$H439)*(1+Input!$G$8/(100*12))</f>
        <v>179455.645691508</v>
      </c>
      <c r="J439" s="81" t="n">
        <f aca="false">Input!$G$18*((1+Input!$G$14/100)^DATEDIF(Input!$C$7,$B439,"Y"))</f>
        <v>-724.569582000668</v>
      </c>
      <c r="L439" s="81" t="n">
        <f aca="false">$E439+$J439</f>
        <v>-724.569582000668</v>
      </c>
    </row>
    <row r="440" customFormat="false" ht="12.75" hidden="false" customHeight="true" outlineLevel="0" collapsed="false">
      <c r="A440" s="80" t="n">
        <v>436</v>
      </c>
      <c r="B440" s="86" t="n">
        <f aca="false">EOMONTH(Input!$C$7,A440)</f>
        <v>56188</v>
      </c>
      <c r="C440" s="86"/>
      <c r="D440" s="81" t="n">
        <f aca="false">IF(($D439+$G439+$H439)&lt;=0,($D439+$G439+$H439),0)</f>
        <v>0</v>
      </c>
      <c r="E440" s="81" t="n">
        <f aca="false">IF($D440&lt;0,Input!$G$17,0)</f>
        <v>0</v>
      </c>
      <c r="F440" s="81" t="n">
        <f aca="false">($D440*(Input!$G$11/100))/12</f>
        <v>0</v>
      </c>
      <c r="G440" s="81" t="n">
        <f aca="false">(-1)*$E440+$F440</f>
        <v>0</v>
      </c>
      <c r="H440" s="81" t="n">
        <f aca="false">IF($D440&lt;0,((-1)*Input!$G$15),0)</f>
        <v>0</v>
      </c>
      <c r="I440" s="81" t="n">
        <f aca="false">($I439+$G440+$H440)*(1+Input!$G$8/(100*12))</f>
        <v>179605.192062917</v>
      </c>
      <c r="J440" s="81" t="n">
        <f aca="false">Input!$G$18*((1+Input!$G$14/100)^DATEDIF(Input!$C$7,$B440,"Y"))</f>
        <v>-724.569582000668</v>
      </c>
      <c r="L440" s="81" t="n">
        <f aca="false">$E440+$J440</f>
        <v>-724.569582000668</v>
      </c>
    </row>
    <row r="441" customFormat="false" ht="12.75" hidden="false" customHeight="true" outlineLevel="0" collapsed="false">
      <c r="A441" s="80" t="n">
        <v>437</v>
      </c>
      <c r="B441" s="86" t="n">
        <f aca="false">EOMONTH(Input!$C$7,A441)</f>
        <v>56218</v>
      </c>
      <c r="C441" s="86"/>
      <c r="D441" s="81" t="n">
        <f aca="false">IF(($D440+$G440+$H440)&lt;=0,($D440+$G440+$H440),0)</f>
        <v>0</v>
      </c>
      <c r="E441" s="81" t="n">
        <f aca="false">IF($D441&lt;0,Input!$G$17,0)</f>
        <v>0</v>
      </c>
      <c r="F441" s="81" t="n">
        <f aca="false">($D441*(Input!$G$11/100))/12</f>
        <v>0</v>
      </c>
      <c r="G441" s="81" t="n">
        <f aca="false">(-1)*$E441+$F441</f>
        <v>0</v>
      </c>
      <c r="H441" s="81" t="n">
        <f aca="false">IF($D441&lt;0,((-1)*Input!$G$15),0)</f>
        <v>0</v>
      </c>
      <c r="I441" s="81" t="n">
        <f aca="false">($I440+$G441+$H441)*(1+Input!$G$8/(100*12))</f>
        <v>179754.863056303</v>
      </c>
      <c r="J441" s="81" t="n">
        <f aca="false">Input!$G$18*((1+Input!$G$14/100)^DATEDIF(Input!$C$7,$B441,"Y"))</f>
        <v>-724.569582000668</v>
      </c>
      <c r="L441" s="81" t="n">
        <f aca="false">$E441+$J441</f>
        <v>-724.569582000668</v>
      </c>
    </row>
    <row r="442" customFormat="false" ht="12.75" hidden="false" customHeight="true" outlineLevel="0" collapsed="false">
      <c r="A442" s="80" t="n">
        <v>438</v>
      </c>
      <c r="B442" s="86" t="n">
        <f aca="false">EOMONTH(Input!$C$7,A442)</f>
        <v>56249</v>
      </c>
      <c r="C442" s="86"/>
      <c r="D442" s="81" t="n">
        <f aca="false">IF(($D441+$G441+$H441)&lt;=0,($D441+$G441+$H441),0)</f>
        <v>0</v>
      </c>
      <c r="E442" s="81" t="n">
        <f aca="false">IF($D442&lt;0,Input!$G$17,0)</f>
        <v>0</v>
      </c>
      <c r="F442" s="81" t="n">
        <f aca="false">($D442*(Input!$G$11/100))/12</f>
        <v>0</v>
      </c>
      <c r="G442" s="81" t="n">
        <f aca="false">(-1)*$E442+$F442</f>
        <v>0</v>
      </c>
      <c r="H442" s="81" t="n">
        <f aca="false">IF($D442&lt;0,((-1)*Input!$G$15),0)</f>
        <v>0</v>
      </c>
      <c r="I442" s="81" t="n">
        <f aca="false">($I441+$G442+$H442)*(1+Input!$G$8/(100*12))</f>
        <v>179904.658775517</v>
      </c>
      <c r="J442" s="81" t="n">
        <f aca="false">Input!$G$18*((1+Input!$G$14/100)^DATEDIF(Input!$C$7,$B442,"Y"))</f>
        <v>-724.569582000668</v>
      </c>
      <c r="L442" s="81" t="n">
        <f aca="false">$E442+$J442</f>
        <v>-724.569582000668</v>
      </c>
    </row>
    <row r="443" customFormat="false" ht="12.75" hidden="false" customHeight="true" outlineLevel="0" collapsed="false">
      <c r="A443" s="80" t="n">
        <v>439</v>
      </c>
      <c r="B443" s="86" t="n">
        <f aca="false">EOMONTH(Input!$C$7,A443)</f>
        <v>56280</v>
      </c>
      <c r="C443" s="86"/>
      <c r="D443" s="81" t="n">
        <f aca="false">IF(($D442+$G442+$H442)&lt;=0,($D442+$G442+$H442),0)</f>
        <v>0</v>
      </c>
      <c r="E443" s="81" t="n">
        <f aca="false">IF($D443&lt;0,Input!$G$17,0)</f>
        <v>0</v>
      </c>
      <c r="F443" s="81" t="n">
        <f aca="false">($D443*(Input!$G$11/100))/12</f>
        <v>0</v>
      </c>
      <c r="G443" s="81" t="n">
        <f aca="false">(-1)*$E443+$F443</f>
        <v>0</v>
      </c>
      <c r="H443" s="81" t="n">
        <f aca="false">IF($D443&lt;0,((-1)*Input!$G$15),0)</f>
        <v>0</v>
      </c>
      <c r="I443" s="81" t="n">
        <f aca="false">($I442+$G443+$H443)*(1+Input!$G$8/(100*12))</f>
        <v>180054.579324496</v>
      </c>
      <c r="J443" s="81" t="n">
        <f aca="false">Input!$G$18*((1+Input!$G$14/100)^DATEDIF(Input!$C$7,$B443,"Y"))</f>
        <v>-724.569582000668</v>
      </c>
      <c r="L443" s="81" t="n">
        <f aca="false">$E443+$J443</f>
        <v>-724.569582000668</v>
      </c>
    </row>
    <row r="444" customFormat="false" ht="12.75" hidden="false" customHeight="true" outlineLevel="0" collapsed="false">
      <c r="A444" s="80" t="n">
        <v>440</v>
      </c>
      <c r="B444" s="86" t="n">
        <f aca="false">EOMONTH(Input!$C$7,A444)</f>
        <v>56308</v>
      </c>
      <c r="C444" s="86"/>
      <c r="D444" s="81" t="n">
        <f aca="false">IF(($D443+$G443+$H443)&lt;=0,($D443+$G443+$H443),0)</f>
        <v>0</v>
      </c>
      <c r="E444" s="81" t="n">
        <f aca="false">IF($D444&lt;0,Input!$G$17,0)</f>
        <v>0</v>
      </c>
      <c r="F444" s="81" t="n">
        <f aca="false">($D444*(Input!$G$11/100))/12</f>
        <v>0</v>
      </c>
      <c r="G444" s="81" t="n">
        <f aca="false">(-1)*$E444+$F444</f>
        <v>0</v>
      </c>
      <c r="H444" s="81" t="n">
        <f aca="false">IF($D444&lt;0,((-1)*Input!$G$15),0)</f>
        <v>0</v>
      </c>
      <c r="I444" s="81" t="n">
        <f aca="false">($I443+$G444+$H444)*(1+Input!$G$8/(100*12))</f>
        <v>180204.624807266</v>
      </c>
      <c r="J444" s="81" t="n">
        <f aca="false">Input!$G$18*((1+Input!$G$14/100)^DATEDIF(Input!$C$7,$B444,"Y"))</f>
        <v>-724.569582000668</v>
      </c>
      <c r="L444" s="81" t="n">
        <f aca="false">$E444+$J444</f>
        <v>-724.569582000668</v>
      </c>
    </row>
    <row r="445" customFormat="false" ht="12.75" hidden="false" customHeight="true" outlineLevel="0" collapsed="false">
      <c r="A445" s="80" t="n">
        <v>441</v>
      </c>
      <c r="B445" s="86" t="n">
        <f aca="false">EOMONTH(Input!$C$7,A445)</f>
        <v>56339</v>
      </c>
      <c r="C445" s="86"/>
      <c r="D445" s="81" t="n">
        <f aca="false">IF(($D444+$G444+$H444)&lt;=0,($D444+$G444+$H444),0)</f>
        <v>0</v>
      </c>
      <c r="E445" s="81" t="n">
        <f aca="false">IF($D445&lt;0,Input!$G$17,0)</f>
        <v>0</v>
      </c>
      <c r="F445" s="81" t="n">
        <f aca="false">($D445*(Input!$G$11/100))/12</f>
        <v>0</v>
      </c>
      <c r="G445" s="81" t="n">
        <f aca="false">(-1)*$E445+$F445</f>
        <v>0</v>
      </c>
      <c r="H445" s="81" t="n">
        <f aca="false">IF($D445&lt;0,((-1)*Input!$G$15),0)</f>
        <v>0</v>
      </c>
      <c r="I445" s="81" t="n">
        <f aca="false">($I444+$G445+$H445)*(1+Input!$G$8/(100*12))</f>
        <v>180354.795327939</v>
      </c>
      <c r="J445" s="81" t="n">
        <f aca="false">Input!$G$18*((1+Input!$G$14/100)^DATEDIF(Input!$C$7,$B445,"Y"))</f>
        <v>-724.569582000668</v>
      </c>
      <c r="L445" s="81" t="n">
        <f aca="false">$E445+$J445</f>
        <v>-724.569582000668</v>
      </c>
    </row>
    <row r="446" customFormat="false" ht="12.75" hidden="false" customHeight="true" outlineLevel="0" collapsed="false">
      <c r="A446" s="80" t="n">
        <v>442</v>
      </c>
      <c r="B446" s="86" t="n">
        <f aca="false">EOMONTH(Input!$C$7,A446)</f>
        <v>56369</v>
      </c>
      <c r="C446" s="86"/>
      <c r="D446" s="81" t="n">
        <f aca="false">IF(($D445+$G445+$H445)&lt;=0,($D445+$G445+$H445),0)</f>
        <v>0</v>
      </c>
      <c r="E446" s="81" t="n">
        <f aca="false">IF($D446&lt;0,Input!$G$17,0)</f>
        <v>0</v>
      </c>
      <c r="F446" s="81" t="n">
        <f aca="false">($D446*(Input!$G$11/100))/12</f>
        <v>0</v>
      </c>
      <c r="G446" s="81" t="n">
        <f aca="false">(-1)*$E446+$F446</f>
        <v>0</v>
      </c>
      <c r="H446" s="81" t="n">
        <f aca="false">IF($D446&lt;0,((-1)*Input!$G$15),0)</f>
        <v>0</v>
      </c>
      <c r="I446" s="81" t="n">
        <f aca="false">($I445+$G446+$H446)*(1+Input!$G$8/(100*12))</f>
        <v>180505.090990712</v>
      </c>
      <c r="J446" s="81" t="n">
        <f aca="false">Input!$G$18*((1+Input!$G$14/100)^DATEDIF(Input!$C$7,$B446,"Y"))</f>
        <v>-724.569582000668</v>
      </c>
      <c r="L446" s="81" t="n">
        <f aca="false">$E446+$J446</f>
        <v>-724.569582000668</v>
      </c>
    </row>
    <row r="447" customFormat="false" ht="12.75" hidden="false" customHeight="true" outlineLevel="0" collapsed="false">
      <c r="A447" s="80" t="n">
        <v>443</v>
      </c>
      <c r="B447" s="86" t="n">
        <f aca="false">EOMONTH(Input!$C$7,A447)</f>
        <v>56400</v>
      </c>
      <c r="C447" s="86"/>
      <c r="D447" s="81" t="n">
        <f aca="false">IF(($D446+$G446+$H446)&lt;=0,($D446+$G446+$H446),0)</f>
        <v>0</v>
      </c>
      <c r="E447" s="81" t="n">
        <f aca="false">IF($D447&lt;0,Input!$G$17,0)</f>
        <v>0</v>
      </c>
      <c r="F447" s="81" t="n">
        <f aca="false">($D447*(Input!$G$11/100))/12</f>
        <v>0</v>
      </c>
      <c r="G447" s="81" t="n">
        <f aca="false">(-1)*$E447+$F447</f>
        <v>0</v>
      </c>
      <c r="H447" s="81" t="n">
        <f aca="false">IF($D447&lt;0,((-1)*Input!$G$15),0)</f>
        <v>0</v>
      </c>
      <c r="I447" s="81" t="n">
        <f aca="false">($I446+$G447+$H447)*(1+Input!$G$8/(100*12))</f>
        <v>180655.511899871</v>
      </c>
      <c r="J447" s="81" t="n">
        <f aca="false">Input!$G$18*((1+Input!$G$14/100)^DATEDIF(Input!$C$7,$B447,"Y"))</f>
        <v>-724.569582000668</v>
      </c>
      <c r="L447" s="81" t="n">
        <f aca="false">$E447+$J447</f>
        <v>-724.569582000668</v>
      </c>
    </row>
    <row r="448" customFormat="false" ht="12.75" hidden="false" customHeight="true" outlineLevel="0" collapsed="false">
      <c r="A448" s="80" t="n">
        <v>444</v>
      </c>
      <c r="B448" s="86" t="n">
        <f aca="false">EOMONTH(Input!$C$7,A448)</f>
        <v>56430</v>
      </c>
      <c r="C448" s="86"/>
      <c r="D448" s="81" t="n">
        <f aca="false">IF(($D447+$G447+$H447)&lt;=0,($D447+$G447+$H447),0)</f>
        <v>0</v>
      </c>
      <c r="E448" s="81" t="n">
        <f aca="false">IF($D448&lt;0,Input!$G$17,0)</f>
        <v>0</v>
      </c>
      <c r="F448" s="81" t="n">
        <f aca="false">($D448*(Input!$G$11/100))/12</f>
        <v>0</v>
      </c>
      <c r="G448" s="81" t="n">
        <f aca="false">(-1)*$E448+$F448</f>
        <v>0</v>
      </c>
      <c r="H448" s="81" t="n">
        <f aca="false">IF($D448&lt;0,((-1)*Input!$G$15),0)</f>
        <v>0</v>
      </c>
      <c r="I448" s="81" t="n">
        <f aca="false">($I447+$G448+$H448)*(1+Input!$G$8/(100*12))</f>
        <v>180806.058159788</v>
      </c>
      <c r="J448" s="81" t="n">
        <f aca="false">Input!$G$18*((1+Input!$G$14/100)^DATEDIF(Input!$C$7,$B448,"Y"))</f>
        <v>-746.306669460688</v>
      </c>
      <c r="L448" s="81" t="n">
        <f aca="false">$E448+$J448</f>
        <v>-746.306669460688</v>
      </c>
    </row>
    <row r="449" customFormat="false" ht="12.75" hidden="false" customHeight="true" outlineLevel="0" collapsed="false">
      <c r="A449" s="80" t="n">
        <v>445</v>
      </c>
      <c r="B449" s="86" t="n">
        <f aca="false">EOMONTH(Input!$C$7,A449)</f>
        <v>56461</v>
      </c>
      <c r="C449" s="86"/>
      <c r="D449" s="81" t="n">
        <f aca="false">IF(($D448+$G448+$H448)&lt;=0,($D448+$G448+$H448),0)</f>
        <v>0</v>
      </c>
      <c r="E449" s="81" t="n">
        <f aca="false">IF($D449&lt;0,Input!$G$17,0)</f>
        <v>0</v>
      </c>
      <c r="F449" s="81" t="n">
        <f aca="false">($D449*(Input!$G$11/100))/12</f>
        <v>0</v>
      </c>
      <c r="G449" s="81" t="n">
        <f aca="false">(-1)*$E449+$F449</f>
        <v>0</v>
      </c>
      <c r="H449" s="81" t="n">
        <f aca="false">IF($D449&lt;0,((-1)*Input!$G$15),0)</f>
        <v>0</v>
      </c>
      <c r="I449" s="81" t="n">
        <f aca="false">($I448+$G449+$H449)*(1+Input!$G$8/(100*12))</f>
        <v>180956.729874921</v>
      </c>
      <c r="J449" s="81" t="n">
        <f aca="false">Input!$G$18*((1+Input!$G$14/100)^DATEDIF(Input!$C$7,$B449,"Y"))</f>
        <v>-746.306669460688</v>
      </c>
      <c r="L449" s="81" t="n">
        <f aca="false">$E449+$J449</f>
        <v>-746.306669460688</v>
      </c>
    </row>
    <row r="450" customFormat="false" ht="12.75" hidden="false" customHeight="true" outlineLevel="0" collapsed="false">
      <c r="A450" s="80" t="n">
        <v>446</v>
      </c>
      <c r="B450" s="86" t="n">
        <f aca="false">EOMONTH(Input!$C$7,A450)</f>
        <v>56492</v>
      </c>
      <c r="C450" s="86"/>
      <c r="D450" s="81" t="n">
        <f aca="false">IF(($D449+$G449+$H449)&lt;=0,($D449+$G449+$H449),0)</f>
        <v>0</v>
      </c>
      <c r="E450" s="81" t="n">
        <f aca="false">IF($D450&lt;0,Input!$G$17,0)</f>
        <v>0</v>
      </c>
      <c r="F450" s="81" t="n">
        <f aca="false">($D450*(Input!$G$11/100))/12</f>
        <v>0</v>
      </c>
      <c r="G450" s="81" t="n">
        <f aca="false">(-1)*$E450+$F450</f>
        <v>0</v>
      </c>
      <c r="H450" s="81" t="n">
        <f aca="false">IF($D450&lt;0,((-1)*Input!$G$15),0)</f>
        <v>0</v>
      </c>
      <c r="I450" s="81" t="n">
        <f aca="false">($I449+$G450+$H450)*(1+Input!$G$8/(100*12))</f>
        <v>181107.527149817</v>
      </c>
      <c r="J450" s="81" t="n">
        <f aca="false">Input!$G$18*((1+Input!$G$14/100)^DATEDIF(Input!$C$7,$B450,"Y"))</f>
        <v>-746.306669460688</v>
      </c>
      <c r="L450" s="81" t="n">
        <f aca="false">$E450+$J450</f>
        <v>-746.306669460688</v>
      </c>
    </row>
    <row r="451" customFormat="false" ht="12.75" hidden="false" customHeight="true" outlineLevel="0" collapsed="false">
      <c r="A451" s="80" t="n">
        <v>447</v>
      </c>
      <c r="B451" s="86" t="n">
        <f aca="false">EOMONTH(Input!$C$7,A451)</f>
        <v>56522</v>
      </c>
      <c r="C451" s="86"/>
      <c r="D451" s="81" t="n">
        <f aca="false">IF(($D450+$G450+$H450)&lt;=0,($D450+$G450+$H450),0)</f>
        <v>0</v>
      </c>
      <c r="E451" s="81" t="n">
        <f aca="false">IF($D451&lt;0,Input!$G$17,0)</f>
        <v>0</v>
      </c>
      <c r="F451" s="81" t="n">
        <f aca="false">($D451*(Input!$G$11/100))/12</f>
        <v>0</v>
      </c>
      <c r="G451" s="81" t="n">
        <f aca="false">(-1)*$E451+$F451</f>
        <v>0</v>
      </c>
      <c r="H451" s="81" t="n">
        <f aca="false">IF($D451&lt;0,((-1)*Input!$G$15),0)</f>
        <v>0</v>
      </c>
      <c r="I451" s="81" t="n">
        <f aca="false">($I450+$G451+$H451)*(1+Input!$G$8/(100*12))</f>
        <v>181258.450089108</v>
      </c>
      <c r="J451" s="81" t="n">
        <f aca="false">Input!$G$18*((1+Input!$G$14/100)^DATEDIF(Input!$C$7,$B451,"Y"))</f>
        <v>-746.306669460688</v>
      </c>
      <c r="L451" s="81" t="n">
        <f aca="false">$E451+$J451</f>
        <v>-746.306669460688</v>
      </c>
    </row>
    <row r="452" customFormat="false" ht="12.75" hidden="false" customHeight="true" outlineLevel="0" collapsed="false">
      <c r="A452" s="80" t="n">
        <v>448</v>
      </c>
      <c r="B452" s="86" t="n">
        <f aca="false">EOMONTH(Input!$C$7,A452)</f>
        <v>56553</v>
      </c>
      <c r="C452" s="86"/>
      <c r="D452" s="81" t="n">
        <f aca="false">IF(($D451+$G451+$H451)&lt;=0,($D451+$G451+$H451),0)</f>
        <v>0</v>
      </c>
      <c r="E452" s="81" t="n">
        <f aca="false">IF($D452&lt;0,Input!$G$17,0)</f>
        <v>0</v>
      </c>
      <c r="F452" s="81" t="n">
        <f aca="false">($D452*(Input!$G$11/100))/12</f>
        <v>0</v>
      </c>
      <c r="G452" s="81" t="n">
        <f aca="false">(-1)*$E452+$F452</f>
        <v>0</v>
      </c>
      <c r="H452" s="81" t="n">
        <f aca="false">IF($D452&lt;0,((-1)*Input!$G$15),0)</f>
        <v>0</v>
      </c>
      <c r="I452" s="81" t="n">
        <f aca="false">($I451+$G452+$H452)*(1+Input!$G$8/(100*12))</f>
        <v>181409.498797516</v>
      </c>
      <c r="J452" s="81" t="n">
        <f aca="false">Input!$G$18*((1+Input!$G$14/100)^DATEDIF(Input!$C$7,$B452,"Y"))</f>
        <v>-746.306669460688</v>
      </c>
      <c r="L452" s="81" t="n">
        <f aca="false">$E452+$J452</f>
        <v>-746.306669460688</v>
      </c>
    </row>
    <row r="453" customFormat="false" ht="12.75" hidden="false" customHeight="true" outlineLevel="0" collapsed="false">
      <c r="A453" s="80" t="n">
        <v>449</v>
      </c>
      <c r="B453" s="86" t="n">
        <f aca="false">EOMONTH(Input!$C$7,A453)</f>
        <v>56583</v>
      </c>
      <c r="C453" s="86"/>
      <c r="D453" s="81" t="n">
        <f aca="false">IF(($D452+$G452+$H452)&lt;=0,($D452+$G452+$H452),0)</f>
        <v>0</v>
      </c>
      <c r="E453" s="81" t="n">
        <f aca="false">IF($D453&lt;0,Input!$G$17,0)</f>
        <v>0</v>
      </c>
      <c r="F453" s="81" t="n">
        <f aca="false">($D453*(Input!$G$11/100))/12</f>
        <v>0</v>
      </c>
      <c r="G453" s="81" t="n">
        <f aca="false">(-1)*$E453+$F453</f>
        <v>0</v>
      </c>
      <c r="H453" s="81" t="n">
        <f aca="false">IF($D453&lt;0,((-1)*Input!$G$15),0)</f>
        <v>0</v>
      </c>
      <c r="I453" s="81" t="n">
        <f aca="false">($I452+$G453+$H453)*(1+Input!$G$8/(100*12))</f>
        <v>181560.673379847</v>
      </c>
      <c r="J453" s="81" t="n">
        <f aca="false">Input!$G$18*((1+Input!$G$14/100)^DATEDIF(Input!$C$7,$B453,"Y"))</f>
        <v>-746.306669460688</v>
      </c>
      <c r="L453" s="81" t="n">
        <f aca="false">$E453+$J453</f>
        <v>-746.306669460688</v>
      </c>
    </row>
    <row r="454" customFormat="false" ht="12.75" hidden="false" customHeight="true" outlineLevel="0" collapsed="false">
      <c r="A454" s="80" t="n">
        <v>450</v>
      </c>
      <c r="B454" s="86" t="n">
        <f aca="false">EOMONTH(Input!$C$7,A454)</f>
        <v>56614</v>
      </c>
      <c r="C454" s="86"/>
      <c r="D454" s="81" t="n">
        <f aca="false">IF(($D453+$G453+$H453)&lt;=0,($D453+$G453+$H453),0)</f>
        <v>0</v>
      </c>
      <c r="E454" s="81" t="n">
        <f aca="false">IF($D454&lt;0,Input!$G$17,0)</f>
        <v>0</v>
      </c>
      <c r="F454" s="81" t="n">
        <f aca="false">($D454*(Input!$G$11/100))/12</f>
        <v>0</v>
      </c>
      <c r="G454" s="81" t="n">
        <f aca="false">(-1)*$E454+$F454</f>
        <v>0</v>
      </c>
      <c r="H454" s="81" t="n">
        <f aca="false">IF($D454&lt;0,((-1)*Input!$G$15),0)</f>
        <v>0</v>
      </c>
      <c r="I454" s="81" t="n">
        <f aca="false">($I453+$G454+$H454)*(1+Input!$G$8/(100*12))</f>
        <v>181711.973940997</v>
      </c>
      <c r="J454" s="81" t="n">
        <f aca="false">Input!$G$18*((1+Input!$G$14/100)^DATEDIF(Input!$C$7,$B454,"Y"))</f>
        <v>-746.306669460688</v>
      </c>
      <c r="L454" s="81" t="n">
        <f aca="false">$E454+$J454</f>
        <v>-746.306669460688</v>
      </c>
    </row>
    <row r="455" customFormat="false" ht="12.75" hidden="false" customHeight="true" outlineLevel="0" collapsed="false">
      <c r="A455" s="80" t="n">
        <v>451</v>
      </c>
      <c r="B455" s="86" t="n">
        <f aca="false">EOMONTH(Input!$C$7,A455)</f>
        <v>56645</v>
      </c>
      <c r="C455" s="86"/>
      <c r="D455" s="81" t="n">
        <f aca="false">IF(($D454+$G454+$H454)&lt;=0,($D454+$G454+$H454),0)</f>
        <v>0</v>
      </c>
      <c r="E455" s="81" t="n">
        <f aca="false">IF($D455&lt;0,Input!$G$17,0)</f>
        <v>0</v>
      </c>
      <c r="F455" s="81" t="n">
        <f aca="false">($D455*(Input!$G$11/100))/12</f>
        <v>0</v>
      </c>
      <c r="G455" s="81" t="n">
        <f aca="false">(-1)*$E455+$F455</f>
        <v>0</v>
      </c>
      <c r="H455" s="81" t="n">
        <f aca="false">IF($D455&lt;0,((-1)*Input!$G$15),0)</f>
        <v>0</v>
      </c>
      <c r="I455" s="81" t="n">
        <f aca="false">($I454+$G455+$H455)*(1+Input!$G$8/(100*12))</f>
        <v>181863.400585948</v>
      </c>
      <c r="J455" s="81" t="n">
        <f aca="false">Input!$G$18*((1+Input!$G$14/100)^DATEDIF(Input!$C$7,$B455,"Y"))</f>
        <v>-746.306669460688</v>
      </c>
      <c r="L455" s="81" t="n">
        <f aca="false">$E455+$J455</f>
        <v>-746.306669460688</v>
      </c>
    </row>
    <row r="456" customFormat="false" ht="12.75" hidden="false" customHeight="true" outlineLevel="0" collapsed="false">
      <c r="A456" s="80" t="n">
        <v>452</v>
      </c>
      <c r="B456" s="86" t="n">
        <f aca="false">EOMONTH(Input!$C$7,A456)</f>
        <v>56673</v>
      </c>
      <c r="C456" s="86"/>
      <c r="D456" s="81" t="n">
        <f aca="false">IF(($D455+$G455+$H455)&lt;=0,($D455+$G455+$H455),0)</f>
        <v>0</v>
      </c>
      <c r="E456" s="81" t="n">
        <f aca="false">IF($D456&lt;0,Input!$G$17,0)</f>
        <v>0</v>
      </c>
      <c r="F456" s="81" t="n">
        <f aca="false">($D456*(Input!$G$11/100))/12</f>
        <v>0</v>
      </c>
      <c r="G456" s="81" t="n">
        <f aca="false">(-1)*$E456+$F456</f>
        <v>0</v>
      </c>
      <c r="H456" s="81" t="n">
        <f aca="false">IF($D456&lt;0,((-1)*Input!$G$15),0)</f>
        <v>0</v>
      </c>
      <c r="I456" s="81" t="n">
        <f aca="false">($I455+$G456+$H456)*(1+Input!$G$8/(100*12))</f>
        <v>182014.953419769</v>
      </c>
      <c r="J456" s="81" t="n">
        <f aca="false">Input!$G$18*((1+Input!$G$14/100)^DATEDIF(Input!$C$7,$B456,"Y"))</f>
        <v>-746.306669460688</v>
      </c>
      <c r="L456" s="81" t="n">
        <f aca="false">$E456+$J456</f>
        <v>-746.306669460688</v>
      </c>
    </row>
    <row r="457" customFormat="false" ht="12.75" hidden="false" customHeight="true" outlineLevel="0" collapsed="false">
      <c r="A457" s="80" t="n">
        <v>453</v>
      </c>
      <c r="B457" s="86" t="n">
        <f aca="false">EOMONTH(Input!$C$7,A457)</f>
        <v>56704</v>
      </c>
      <c r="C457" s="86"/>
      <c r="D457" s="81" t="n">
        <f aca="false">IF(($D456+$G456+$H456)&lt;=0,($D456+$G456+$H456),0)</f>
        <v>0</v>
      </c>
      <c r="E457" s="81" t="n">
        <f aca="false">IF($D457&lt;0,Input!$G$17,0)</f>
        <v>0</v>
      </c>
      <c r="F457" s="81" t="n">
        <f aca="false">($D457*(Input!$G$11/100))/12</f>
        <v>0</v>
      </c>
      <c r="G457" s="81" t="n">
        <f aca="false">(-1)*$E457+$F457</f>
        <v>0</v>
      </c>
      <c r="H457" s="81" t="n">
        <f aca="false">IF($D457&lt;0,((-1)*Input!$G$15),0)</f>
        <v>0</v>
      </c>
      <c r="I457" s="81" t="n">
        <f aca="false">($I456+$G457+$H457)*(1+Input!$G$8/(100*12))</f>
        <v>182166.632547619</v>
      </c>
      <c r="J457" s="81" t="n">
        <f aca="false">Input!$G$18*((1+Input!$G$14/100)^DATEDIF(Input!$C$7,$B457,"Y"))</f>
        <v>-746.306669460688</v>
      </c>
      <c r="L457" s="81" t="n">
        <f aca="false">$E457+$J457</f>
        <v>-746.306669460688</v>
      </c>
    </row>
    <row r="458" customFormat="false" ht="12.75" hidden="false" customHeight="true" outlineLevel="0" collapsed="false">
      <c r="A458" s="80" t="n">
        <v>454</v>
      </c>
      <c r="B458" s="86" t="n">
        <f aca="false">EOMONTH(Input!$C$7,A458)</f>
        <v>56734</v>
      </c>
      <c r="C458" s="86"/>
      <c r="D458" s="81" t="n">
        <f aca="false">IF(($D457+$G457+$H457)&lt;=0,($D457+$G457+$H457),0)</f>
        <v>0</v>
      </c>
      <c r="E458" s="81" t="n">
        <f aca="false">IF($D458&lt;0,Input!$G$17,0)</f>
        <v>0</v>
      </c>
      <c r="F458" s="81" t="n">
        <f aca="false">($D458*(Input!$G$11/100))/12</f>
        <v>0</v>
      </c>
      <c r="G458" s="81" t="n">
        <f aca="false">(-1)*$E458+$F458</f>
        <v>0</v>
      </c>
      <c r="H458" s="81" t="n">
        <f aca="false">IF($D458&lt;0,((-1)*Input!$G$15),0)</f>
        <v>0</v>
      </c>
      <c r="I458" s="81" t="n">
        <f aca="false">($I457+$G458+$H458)*(1+Input!$G$8/(100*12))</f>
        <v>182318.438074742</v>
      </c>
      <c r="J458" s="81" t="n">
        <f aca="false">Input!$G$18*((1+Input!$G$14/100)^DATEDIF(Input!$C$7,$B458,"Y"))</f>
        <v>-746.306669460688</v>
      </c>
      <c r="L458" s="81" t="n">
        <f aca="false">$E458+$J458</f>
        <v>-746.306669460688</v>
      </c>
    </row>
    <row r="459" customFormat="false" ht="12.75" hidden="false" customHeight="true" outlineLevel="0" collapsed="false">
      <c r="A459" s="80" t="n">
        <v>455</v>
      </c>
      <c r="B459" s="86" t="n">
        <f aca="false">EOMONTH(Input!$C$7,A459)</f>
        <v>56765</v>
      </c>
      <c r="C459" s="86"/>
      <c r="D459" s="81" t="n">
        <f aca="false">IF(($D458+$G458+$H458)&lt;=0,($D458+$G458+$H458),0)</f>
        <v>0</v>
      </c>
      <c r="E459" s="81" t="n">
        <f aca="false">IF($D459&lt;0,Input!$G$17,0)</f>
        <v>0</v>
      </c>
      <c r="F459" s="81" t="n">
        <f aca="false">($D459*(Input!$G$11/100))/12</f>
        <v>0</v>
      </c>
      <c r="G459" s="81" t="n">
        <f aca="false">(-1)*$E459+$F459</f>
        <v>0</v>
      </c>
      <c r="H459" s="81" t="n">
        <f aca="false">IF($D459&lt;0,((-1)*Input!$G$15),0)</f>
        <v>0</v>
      </c>
      <c r="I459" s="81" t="n">
        <f aca="false">($I458+$G459+$H459)*(1+Input!$G$8/(100*12))</f>
        <v>182470.370106471</v>
      </c>
      <c r="J459" s="81" t="n">
        <f aca="false">Input!$G$18*((1+Input!$G$14/100)^DATEDIF(Input!$C$7,$B459,"Y"))</f>
        <v>-746.306669460688</v>
      </c>
      <c r="L459" s="81" t="n">
        <f aca="false">$E459+$J459</f>
        <v>-746.306669460688</v>
      </c>
    </row>
    <row r="460" customFormat="false" ht="12.75" hidden="false" customHeight="true" outlineLevel="0" collapsed="false">
      <c r="A460" s="80" t="n">
        <v>456</v>
      </c>
      <c r="B460" s="86" t="n">
        <f aca="false">EOMONTH(Input!$C$7,A460)</f>
        <v>56795</v>
      </c>
      <c r="C460" s="86"/>
      <c r="D460" s="81" t="n">
        <f aca="false">IF(($D459+$G459+$H459)&lt;=0,($D459+$G459+$H459),0)</f>
        <v>0</v>
      </c>
      <c r="E460" s="81" t="n">
        <f aca="false">IF($D460&lt;0,Input!$G$17,0)</f>
        <v>0</v>
      </c>
      <c r="F460" s="81" t="n">
        <f aca="false">($D460*(Input!$G$11/100))/12</f>
        <v>0</v>
      </c>
      <c r="G460" s="81" t="n">
        <f aca="false">(-1)*$E460+$F460</f>
        <v>0</v>
      </c>
      <c r="H460" s="81" t="n">
        <f aca="false">IF($D460&lt;0,((-1)*Input!$G$15),0)</f>
        <v>0</v>
      </c>
      <c r="I460" s="81" t="n">
        <f aca="false">($I459+$G460+$H460)*(1+Input!$G$8/(100*12))</f>
        <v>182622.428748227</v>
      </c>
      <c r="J460" s="81" t="n">
        <f aca="false">Input!$G$18*((1+Input!$G$14/100)^DATEDIF(Input!$C$7,$B460,"Y"))</f>
        <v>-768.695869544509</v>
      </c>
      <c r="L460" s="81" t="n">
        <f aca="false">$E460+$J460</f>
        <v>-768.695869544509</v>
      </c>
    </row>
    <row r="461" customFormat="false" ht="12.75" hidden="false" customHeight="true" outlineLevel="0" collapsed="false">
      <c r="A461" s="80" t="n">
        <v>457</v>
      </c>
      <c r="B461" s="86" t="n">
        <f aca="false">EOMONTH(Input!$C$7,A461)</f>
        <v>56826</v>
      </c>
      <c r="C461" s="86"/>
      <c r="D461" s="81" t="n">
        <f aca="false">IF(($D460+$G460+$H460)&lt;=0,($D460+$G460+$H460),0)</f>
        <v>0</v>
      </c>
      <c r="E461" s="81" t="n">
        <f aca="false">IF($D461&lt;0,Input!$G$17,0)</f>
        <v>0</v>
      </c>
      <c r="F461" s="81" t="n">
        <f aca="false">($D461*(Input!$G$11/100))/12</f>
        <v>0</v>
      </c>
      <c r="G461" s="81" t="n">
        <f aca="false">(-1)*$E461+$F461</f>
        <v>0</v>
      </c>
      <c r="H461" s="81" t="n">
        <f aca="false">IF($D461&lt;0,((-1)*Input!$G$15),0)</f>
        <v>0</v>
      </c>
      <c r="I461" s="81" t="n">
        <f aca="false">($I460+$G461+$H461)*(1+Input!$G$8/(100*12))</f>
        <v>182774.614105517</v>
      </c>
      <c r="J461" s="81" t="n">
        <f aca="false">Input!$G$18*((1+Input!$G$14/100)^DATEDIF(Input!$C$7,$B461,"Y"))</f>
        <v>-768.695869544509</v>
      </c>
      <c r="L461" s="81" t="n">
        <f aca="false">$E461+$J461</f>
        <v>-768.695869544509</v>
      </c>
    </row>
    <row r="462" customFormat="false" ht="12.75" hidden="false" customHeight="true" outlineLevel="0" collapsed="false">
      <c r="A462" s="80" t="n">
        <v>458</v>
      </c>
      <c r="B462" s="86" t="n">
        <f aca="false">EOMONTH(Input!$C$7,A462)</f>
        <v>56857</v>
      </c>
      <c r="C462" s="86"/>
      <c r="D462" s="81" t="n">
        <f aca="false">IF(($D461+$G461+$H461)&lt;=0,($D461+$G461+$H461),0)</f>
        <v>0</v>
      </c>
      <c r="E462" s="81" t="n">
        <f aca="false">IF($D462&lt;0,Input!$G$17,0)</f>
        <v>0</v>
      </c>
      <c r="F462" s="81" t="n">
        <f aca="false">($D462*(Input!$G$11/100))/12</f>
        <v>0</v>
      </c>
      <c r="G462" s="81" t="n">
        <f aca="false">(-1)*$E462+$F462</f>
        <v>0</v>
      </c>
      <c r="H462" s="81" t="n">
        <f aca="false">IF($D462&lt;0,((-1)*Input!$G$15),0)</f>
        <v>0</v>
      </c>
      <c r="I462" s="81" t="n">
        <f aca="false">($I461+$G462+$H462)*(1+Input!$G$8/(100*12))</f>
        <v>182926.926283938</v>
      </c>
      <c r="J462" s="81" t="n">
        <f aca="false">Input!$G$18*((1+Input!$G$14/100)^DATEDIF(Input!$C$7,$B462,"Y"))</f>
        <v>-768.695869544509</v>
      </c>
      <c r="L462" s="81" t="n">
        <f aca="false">$E462+$J462</f>
        <v>-768.695869544509</v>
      </c>
    </row>
    <row r="463" customFormat="false" ht="12.75" hidden="false" customHeight="true" outlineLevel="0" collapsed="false">
      <c r="A463" s="80" t="n">
        <v>459</v>
      </c>
      <c r="B463" s="86" t="n">
        <f aca="false">EOMONTH(Input!$C$7,A463)</f>
        <v>56887</v>
      </c>
      <c r="C463" s="86"/>
      <c r="D463" s="81" t="n">
        <f aca="false">IF(($D462+$G462+$H462)&lt;=0,($D462+$G462+$H462),0)</f>
        <v>0</v>
      </c>
      <c r="E463" s="81" t="n">
        <f aca="false">IF($D463&lt;0,Input!$G$17,0)</f>
        <v>0</v>
      </c>
      <c r="F463" s="81" t="n">
        <f aca="false">($D463*(Input!$G$11/100))/12</f>
        <v>0</v>
      </c>
      <c r="G463" s="81" t="n">
        <f aca="false">(-1)*$E463+$F463</f>
        <v>0</v>
      </c>
      <c r="H463" s="81" t="n">
        <f aca="false">IF($D463&lt;0,((-1)*Input!$G$15),0)</f>
        <v>0</v>
      </c>
      <c r="I463" s="81" t="n">
        <f aca="false">($I462+$G463+$H463)*(1+Input!$G$8/(100*12))</f>
        <v>183079.365389175</v>
      </c>
      <c r="J463" s="81" t="n">
        <f aca="false">Input!$G$18*((1+Input!$G$14/100)^DATEDIF(Input!$C$7,$B463,"Y"))</f>
        <v>-768.695869544509</v>
      </c>
      <c r="L463" s="81" t="n">
        <f aca="false">$E463+$J463</f>
        <v>-768.695869544509</v>
      </c>
    </row>
    <row r="464" customFormat="false" ht="12.75" hidden="false" customHeight="true" outlineLevel="0" collapsed="false">
      <c r="A464" s="80" t="n">
        <v>460</v>
      </c>
      <c r="B464" s="86" t="n">
        <f aca="false">EOMONTH(Input!$C$7,A464)</f>
        <v>56918</v>
      </c>
      <c r="C464" s="86"/>
      <c r="D464" s="81" t="n">
        <f aca="false">IF(($D463+$G463+$H463)&lt;=0,($D463+$G463+$H463),0)</f>
        <v>0</v>
      </c>
      <c r="E464" s="81" t="n">
        <f aca="false">IF($D464&lt;0,Input!$G$17,0)</f>
        <v>0</v>
      </c>
      <c r="F464" s="81" t="n">
        <f aca="false">($D464*(Input!$G$11/100))/12</f>
        <v>0</v>
      </c>
      <c r="G464" s="81" t="n">
        <f aca="false">(-1)*$E464+$F464</f>
        <v>0</v>
      </c>
      <c r="H464" s="81" t="n">
        <f aca="false">IF($D464&lt;0,((-1)*Input!$G$15),0)</f>
        <v>0</v>
      </c>
      <c r="I464" s="81" t="n">
        <f aca="false">($I463+$G464+$H464)*(1+Input!$G$8/(100*12))</f>
        <v>183231.931526999</v>
      </c>
      <c r="J464" s="81" t="n">
        <f aca="false">Input!$G$18*((1+Input!$G$14/100)^DATEDIF(Input!$C$7,$B464,"Y"))</f>
        <v>-768.695869544509</v>
      </c>
      <c r="L464" s="81" t="n">
        <f aca="false">$E464+$J464</f>
        <v>-768.695869544509</v>
      </c>
    </row>
    <row r="465" customFormat="false" ht="12.75" hidden="false" customHeight="true" outlineLevel="0" collapsed="false">
      <c r="A465" s="80" t="n">
        <v>461</v>
      </c>
      <c r="B465" s="86" t="n">
        <f aca="false">EOMONTH(Input!$C$7,A465)</f>
        <v>56948</v>
      </c>
      <c r="C465" s="86"/>
      <c r="D465" s="81" t="n">
        <f aca="false">IF(($D464+$G464+$H464)&lt;=0,($D464+$G464+$H464),0)</f>
        <v>0</v>
      </c>
      <c r="E465" s="81" t="n">
        <f aca="false">IF($D465&lt;0,Input!$G$17,0)</f>
        <v>0</v>
      </c>
      <c r="F465" s="81" t="n">
        <f aca="false">($D465*(Input!$G$11/100))/12</f>
        <v>0</v>
      </c>
      <c r="G465" s="81" t="n">
        <f aca="false">(-1)*$E465+$F465</f>
        <v>0</v>
      </c>
      <c r="H465" s="81" t="n">
        <f aca="false">IF($D465&lt;0,((-1)*Input!$G$15),0)</f>
        <v>0</v>
      </c>
      <c r="I465" s="81" t="n">
        <f aca="false">($I464+$G465+$H465)*(1+Input!$G$8/(100*12))</f>
        <v>183384.624803271</v>
      </c>
      <c r="J465" s="81" t="n">
        <f aca="false">Input!$G$18*((1+Input!$G$14/100)^DATEDIF(Input!$C$7,$B465,"Y"))</f>
        <v>-768.695869544509</v>
      </c>
      <c r="L465" s="81" t="n">
        <f aca="false">$E465+$J465</f>
        <v>-768.695869544509</v>
      </c>
    </row>
    <row r="466" customFormat="false" ht="12.75" hidden="false" customHeight="true" outlineLevel="0" collapsed="false">
      <c r="A466" s="80" t="n">
        <v>462</v>
      </c>
      <c r="B466" s="86" t="n">
        <f aca="false">EOMONTH(Input!$C$7,A466)</f>
        <v>56979</v>
      </c>
      <c r="C466" s="86"/>
      <c r="D466" s="81" t="n">
        <f aca="false">IF(($D465+$G465+$H465)&lt;=0,($D465+$G465+$H465),0)</f>
        <v>0</v>
      </c>
      <c r="E466" s="81" t="n">
        <f aca="false">IF($D466&lt;0,Input!$G$17,0)</f>
        <v>0</v>
      </c>
      <c r="F466" s="81" t="n">
        <f aca="false">($D466*(Input!$G$11/100))/12</f>
        <v>0</v>
      </c>
      <c r="G466" s="81" t="n">
        <f aca="false">(-1)*$E466+$F466</f>
        <v>0</v>
      </c>
      <c r="H466" s="81" t="n">
        <f aca="false">IF($D466&lt;0,((-1)*Input!$G$15),0)</f>
        <v>0</v>
      </c>
      <c r="I466" s="81" t="n">
        <f aca="false">($I465+$G466+$H466)*(1+Input!$G$8/(100*12))</f>
        <v>183537.445323941</v>
      </c>
      <c r="J466" s="81" t="n">
        <f aca="false">Input!$G$18*((1+Input!$G$14/100)^DATEDIF(Input!$C$7,$B466,"Y"))</f>
        <v>-768.695869544509</v>
      </c>
      <c r="L466" s="81" t="n">
        <f aca="false">$E466+$J466</f>
        <v>-768.695869544509</v>
      </c>
    </row>
    <row r="467" customFormat="false" ht="12.75" hidden="false" customHeight="true" outlineLevel="0" collapsed="false">
      <c r="A467" s="80" t="n">
        <v>463</v>
      </c>
      <c r="B467" s="86" t="n">
        <f aca="false">EOMONTH(Input!$C$7,A467)</f>
        <v>57010</v>
      </c>
      <c r="C467" s="86"/>
      <c r="D467" s="81" t="n">
        <f aca="false">IF(($D466+$G466+$H466)&lt;=0,($D466+$G466+$H466),0)</f>
        <v>0</v>
      </c>
      <c r="E467" s="81" t="n">
        <f aca="false">IF($D467&lt;0,Input!$G$17,0)</f>
        <v>0</v>
      </c>
      <c r="F467" s="81" t="n">
        <f aca="false">($D467*(Input!$G$11/100))/12</f>
        <v>0</v>
      </c>
      <c r="G467" s="81" t="n">
        <f aca="false">(-1)*$E467+$F467</f>
        <v>0</v>
      </c>
      <c r="H467" s="81" t="n">
        <f aca="false">IF($D467&lt;0,((-1)*Input!$G$15),0)</f>
        <v>0</v>
      </c>
      <c r="I467" s="81" t="n">
        <f aca="false">($I466+$G467+$H467)*(1+Input!$G$8/(100*12))</f>
        <v>183690.393195044</v>
      </c>
      <c r="J467" s="81" t="n">
        <f aca="false">Input!$G$18*((1+Input!$G$14/100)^DATEDIF(Input!$C$7,$B467,"Y"))</f>
        <v>-768.695869544509</v>
      </c>
      <c r="L467" s="81" t="n">
        <f aca="false">$E467+$J467</f>
        <v>-768.695869544509</v>
      </c>
    </row>
    <row r="468" customFormat="false" ht="12.75" hidden="false" customHeight="true" outlineLevel="0" collapsed="false">
      <c r="A468" s="80" t="n">
        <v>464</v>
      </c>
      <c r="B468" s="86" t="n">
        <f aca="false">EOMONTH(Input!$C$7,A468)</f>
        <v>57039</v>
      </c>
      <c r="C468" s="86"/>
      <c r="D468" s="81" t="n">
        <f aca="false">IF(($D467+$G467+$H467)&lt;=0,($D467+$G467+$H467),0)</f>
        <v>0</v>
      </c>
      <c r="E468" s="81" t="n">
        <f aca="false">IF($D468&lt;0,Input!$G$17,0)</f>
        <v>0</v>
      </c>
      <c r="F468" s="81" t="n">
        <f aca="false">($D468*(Input!$G$11/100))/12</f>
        <v>0</v>
      </c>
      <c r="G468" s="81" t="n">
        <f aca="false">(-1)*$E468+$F468</f>
        <v>0</v>
      </c>
      <c r="H468" s="81" t="n">
        <f aca="false">IF($D468&lt;0,((-1)*Input!$G$15),0)</f>
        <v>0</v>
      </c>
      <c r="I468" s="81" t="n">
        <f aca="false">($I467+$G468+$H468)*(1+Input!$G$8/(100*12))</f>
        <v>183843.468522706</v>
      </c>
      <c r="J468" s="81" t="n">
        <f aca="false">Input!$G$18*((1+Input!$G$14/100)^DATEDIF(Input!$C$7,$B468,"Y"))</f>
        <v>-768.695869544509</v>
      </c>
      <c r="L468" s="81" t="n">
        <f aca="false">$E468+$J468</f>
        <v>-768.695869544509</v>
      </c>
    </row>
    <row r="469" customFormat="false" ht="12.75" hidden="false" customHeight="true" outlineLevel="0" collapsed="false">
      <c r="A469" s="80" t="n">
        <v>465</v>
      </c>
      <c r="B469" s="86" t="n">
        <f aca="false">EOMONTH(Input!$C$7,A469)</f>
        <v>57070</v>
      </c>
      <c r="C469" s="86"/>
      <c r="D469" s="81" t="n">
        <f aca="false">IF(($D468+$G468+$H468)&lt;=0,($D468+$G468+$H468),0)</f>
        <v>0</v>
      </c>
      <c r="E469" s="81" t="n">
        <f aca="false">IF($D469&lt;0,Input!$G$17,0)</f>
        <v>0</v>
      </c>
      <c r="F469" s="81" t="n">
        <f aca="false">($D469*(Input!$G$11/100))/12</f>
        <v>0</v>
      </c>
      <c r="G469" s="81" t="n">
        <f aca="false">(-1)*$E469+$F469</f>
        <v>0</v>
      </c>
      <c r="H469" s="81" t="n">
        <f aca="false">IF($D469&lt;0,((-1)*Input!$G$15),0)</f>
        <v>0</v>
      </c>
      <c r="I469" s="81" t="n">
        <f aca="false">($I468+$G469+$H469)*(1+Input!$G$8/(100*12))</f>
        <v>183996.671413142</v>
      </c>
      <c r="J469" s="81" t="n">
        <f aca="false">Input!$G$18*((1+Input!$G$14/100)^DATEDIF(Input!$C$7,$B469,"Y"))</f>
        <v>-768.695869544509</v>
      </c>
      <c r="L469" s="81" t="n">
        <f aca="false">$E469+$J469</f>
        <v>-768.695869544509</v>
      </c>
    </row>
    <row r="470" customFormat="false" ht="12.75" hidden="false" customHeight="true" outlineLevel="0" collapsed="false">
      <c r="A470" s="80" t="n">
        <v>466</v>
      </c>
      <c r="B470" s="86" t="n">
        <f aca="false">EOMONTH(Input!$C$7,A470)</f>
        <v>57100</v>
      </c>
      <c r="C470" s="86"/>
      <c r="D470" s="81" t="n">
        <f aca="false">IF(($D469+$G469+$H469)&lt;=0,($D469+$G469+$H469),0)</f>
        <v>0</v>
      </c>
      <c r="E470" s="81" t="n">
        <f aca="false">IF($D470&lt;0,Input!$G$17,0)</f>
        <v>0</v>
      </c>
      <c r="F470" s="81" t="n">
        <f aca="false">($D470*(Input!$G$11/100))/12</f>
        <v>0</v>
      </c>
      <c r="G470" s="81" t="n">
        <f aca="false">(-1)*$E470+$F470</f>
        <v>0</v>
      </c>
      <c r="H470" s="81" t="n">
        <f aca="false">IF($D470&lt;0,((-1)*Input!$G$15),0)</f>
        <v>0</v>
      </c>
      <c r="I470" s="81" t="n">
        <f aca="false">($I469+$G470+$H470)*(1+Input!$G$8/(100*12))</f>
        <v>184150.001972653</v>
      </c>
      <c r="J470" s="81" t="n">
        <f aca="false">Input!$G$18*((1+Input!$G$14/100)^DATEDIF(Input!$C$7,$B470,"Y"))</f>
        <v>-768.695869544509</v>
      </c>
      <c r="L470" s="81" t="n">
        <f aca="false">$E470+$J470</f>
        <v>-768.695869544509</v>
      </c>
    </row>
    <row r="471" customFormat="false" ht="12.75" hidden="false" customHeight="true" outlineLevel="0" collapsed="false">
      <c r="A471" s="80" t="n">
        <v>467</v>
      </c>
      <c r="B471" s="86" t="n">
        <f aca="false">EOMONTH(Input!$C$7,A471)</f>
        <v>57131</v>
      </c>
      <c r="C471" s="86"/>
      <c r="D471" s="81" t="n">
        <f aca="false">IF(($D470+$G470+$H470)&lt;=0,($D470+$G470+$H470),0)</f>
        <v>0</v>
      </c>
      <c r="E471" s="81" t="n">
        <f aca="false">IF($D471&lt;0,Input!$G$17,0)</f>
        <v>0</v>
      </c>
      <c r="F471" s="81" t="n">
        <f aca="false">($D471*(Input!$G$11/100))/12</f>
        <v>0</v>
      </c>
      <c r="G471" s="81" t="n">
        <f aca="false">(-1)*$E471+$F471</f>
        <v>0</v>
      </c>
      <c r="H471" s="81" t="n">
        <f aca="false">IF($D471&lt;0,((-1)*Input!$G$15),0)</f>
        <v>0</v>
      </c>
      <c r="I471" s="81" t="n">
        <f aca="false">($I470+$G471+$H471)*(1+Input!$G$8/(100*12))</f>
        <v>184303.46030763</v>
      </c>
      <c r="J471" s="81" t="n">
        <f aca="false">Input!$G$18*((1+Input!$G$14/100)^DATEDIF(Input!$C$7,$B471,"Y"))</f>
        <v>-768.695869544509</v>
      </c>
      <c r="L471" s="81" t="n">
        <f aca="false">$E471+$J471</f>
        <v>-768.695869544509</v>
      </c>
    </row>
    <row r="472" customFormat="false" ht="12.75" hidden="false" customHeight="true" outlineLevel="0" collapsed="false">
      <c r="A472" s="80" t="n">
        <v>468</v>
      </c>
      <c r="B472" s="86" t="n">
        <f aca="false">EOMONTH(Input!$C$7,A472)</f>
        <v>57161</v>
      </c>
      <c r="C472" s="86"/>
      <c r="D472" s="81" t="n">
        <f aca="false">IF(($D471+$G471+$H471)&lt;=0,($D471+$G471+$H471),0)</f>
        <v>0</v>
      </c>
      <c r="E472" s="81" t="n">
        <f aca="false">IF($D472&lt;0,Input!$G$17,0)</f>
        <v>0</v>
      </c>
      <c r="F472" s="81" t="n">
        <f aca="false">($D472*(Input!$G$11/100))/12</f>
        <v>0</v>
      </c>
      <c r="G472" s="81" t="n">
        <f aca="false">(-1)*$E472+$F472</f>
        <v>0</v>
      </c>
      <c r="H472" s="81" t="n">
        <f aca="false">IF($D472&lt;0,((-1)*Input!$G$15),0)</f>
        <v>0</v>
      </c>
      <c r="I472" s="81" t="n">
        <f aca="false">($I471+$G472+$H472)*(1+Input!$G$8/(100*12))</f>
        <v>184457.046524553</v>
      </c>
      <c r="J472" s="81" t="n">
        <f aca="false">Input!$G$18*((1+Input!$G$14/100)^DATEDIF(Input!$C$7,$B472,"Y"))</f>
        <v>-791.756745630844</v>
      </c>
      <c r="L472" s="81" t="n">
        <f aca="false">$E472+$J472</f>
        <v>-791.756745630844</v>
      </c>
    </row>
    <row r="473" customFormat="false" ht="12.75" hidden="false" customHeight="true" outlineLevel="0" collapsed="false">
      <c r="A473" s="80" t="n">
        <v>469</v>
      </c>
      <c r="B473" s="86" t="n">
        <f aca="false">EOMONTH(Input!$C$7,A473)</f>
        <v>57192</v>
      </c>
      <c r="C473" s="86"/>
      <c r="D473" s="81" t="n">
        <f aca="false">IF(($D472+$G472+$H472)&lt;=0,($D472+$G472+$H472),0)</f>
        <v>0</v>
      </c>
      <c r="E473" s="81" t="n">
        <f aca="false">IF($D473&lt;0,Input!$G$17,0)</f>
        <v>0</v>
      </c>
      <c r="F473" s="81" t="n">
        <f aca="false">($D473*(Input!$G$11/100))/12</f>
        <v>0</v>
      </c>
      <c r="G473" s="81" t="n">
        <f aca="false">(-1)*$E473+$F473</f>
        <v>0</v>
      </c>
      <c r="H473" s="81" t="n">
        <f aca="false">IF($D473&lt;0,((-1)*Input!$G$15),0)</f>
        <v>0</v>
      </c>
      <c r="I473" s="81" t="n">
        <f aca="false">($I472+$G473+$H473)*(1+Input!$G$8/(100*12))</f>
        <v>184610.76072999</v>
      </c>
      <c r="J473" s="81" t="n">
        <f aca="false">Input!$G$18*((1+Input!$G$14/100)^DATEDIF(Input!$C$7,$B473,"Y"))</f>
        <v>-791.756745630844</v>
      </c>
      <c r="L473" s="81" t="n">
        <f aca="false">$E473+$J473</f>
        <v>-791.756745630844</v>
      </c>
    </row>
    <row r="474" customFormat="false" ht="12.75" hidden="false" customHeight="true" outlineLevel="0" collapsed="false">
      <c r="A474" s="80" t="n">
        <v>470</v>
      </c>
      <c r="B474" s="86" t="n">
        <f aca="false">EOMONTH(Input!$C$7,A474)</f>
        <v>57223</v>
      </c>
      <c r="C474" s="86"/>
      <c r="D474" s="81" t="n">
        <f aca="false">IF(($D473+$G473+$H473)&lt;=0,($D473+$G473+$H473),0)</f>
        <v>0</v>
      </c>
      <c r="E474" s="81" t="n">
        <f aca="false">IF($D474&lt;0,Input!$G$17,0)</f>
        <v>0</v>
      </c>
      <c r="F474" s="81" t="n">
        <f aca="false">($D474*(Input!$G$11/100))/12</f>
        <v>0</v>
      </c>
      <c r="G474" s="81" t="n">
        <f aca="false">(-1)*$E474+$F474</f>
        <v>0</v>
      </c>
      <c r="H474" s="81" t="n">
        <f aca="false">IF($D474&lt;0,((-1)*Input!$G$15),0)</f>
        <v>0</v>
      </c>
      <c r="I474" s="81" t="n">
        <f aca="false">($I473+$G474+$H474)*(1+Input!$G$8/(100*12))</f>
        <v>184764.603030599</v>
      </c>
      <c r="J474" s="81" t="n">
        <f aca="false">Input!$G$18*((1+Input!$G$14/100)^DATEDIF(Input!$C$7,$B474,"Y"))</f>
        <v>-791.756745630844</v>
      </c>
      <c r="L474" s="81" t="n">
        <f aca="false">$E474+$J474</f>
        <v>-791.756745630844</v>
      </c>
    </row>
    <row r="475" customFormat="false" ht="12.75" hidden="false" customHeight="true" outlineLevel="0" collapsed="false">
      <c r="A475" s="80" t="n">
        <v>471</v>
      </c>
      <c r="B475" s="86" t="n">
        <f aca="false">EOMONTH(Input!$C$7,A475)</f>
        <v>57253</v>
      </c>
      <c r="C475" s="86"/>
      <c r="D475" s="81" t="n">
        <f aca="false">IF(($D474+$G474+$H474)&lt;=0,($D474+$G474+$H474),0)</f>
        <v>0</v>
      </c>
      <c r="E475" s="81" t="n">
        <f aca="false">IF($D475&lt;0,Input!$G$17,0)</f>
        <v>0</v>
      </c>
      <c r="F475" s="81" t="n">
        <f aca="false">($D475*(Input!$G$11/100))/12</f>
        <v>0</v>
      </c>
      <c r="G475" s="81" t="n">
        <f aca="false">(-1)*$E475+$F475</f>
        <v>0</v>
      </c>
      <c r="H475" s="81" t="n">
        <f aca="false">IF($D475&lt;0,((-1)*Input!$G$15),0)</f>
        <v>0</v>
      </c>
      <c r="I475" s="81" t="n">
        <f aca="false">($I474+$G475+$H475)*(1+Input!$G$8/(100*12))</f>
        <v>184918.573533124</v>
      </c>
      <c r="J475" s="81" t="n">
        <f aca="false">Input!$G$18*((1+Input!$G$14/100)^DATEDIF(Input!$C$7,$B475,"Y"))</f>
        <v>-791.756745630844</v>
      </c>
      <c r="L475" s="81" t="n">
        <f aca="false">$E475+$J475</f>
        <v>-791.756745630844</v>
      </c>
    </row>
    <row r="476" customFormat="false" ht="12.75" hidden="false" customHeight="true" outlineLevel="0" collapsed="false">
      <c r="A476" s="80" t="n">
        <v>472</v>
      </c>
      <c r="B476" s="86" t="n">
        <f aca="false">EOMONTH(Input!$C$7,A476)</f>
        <v>57284</v>
      </c>
      <c r="C476" s="86"/>
      <c r="D476" s="81" t="n">
        <f aca="false">IF(($D475+$G475+$H475)&lt;=0,($D475+$G475+$H475),0)</f>
        <v>0</v>
      </c>
      <c r="E476" s="81" t="n">
        <f aca="false">IF($D476&lt;0,Input!$G$17,0)</f>
        <v>0</v>
      </c>
      <c r="F476" s="81" t="n">
        <f aca="false">($D476*(Input!$G$11/100))/12</f>
        <v>0</v>
      </c>
      <c r="G476" s="81" t="n">
        <f aca="false">(-1)*$E476+$F476</f>
        <v>0</v>
      </c>
      <c r="H476" s="81" t="n">
        <f aca="false">IF($D476&lt;0,((-1)*Input!$G$15),0)</f>
        <v>0</v>
      </c>
      <c r="I476" s="81" t="n">
        <f aca="false">($I475+$G476+$H476)*(1+Input!$G$8/(100*12))</f>
        <v>185072.672344402</v>
      </c>
      <c r="J476" s="81" t="n">
        <f aca="false">Input!$G$18*((1+Input!$G$14/100)^DATEDIF(Input!$C$7,$B476,"Y"))</f>
        <v>-791.756745630844</v>
      </c>
      <c r="L476" s="81" t="n">
        <f aca="false">$E476+$J476</f>
        <v>-791.756745630844</v>
      </c>
    </row>
    <row r="477" customFormat="false" ht="12.75" hidden="false" customHeight="true" outlineLevel="0" collapsed="false">
      <c r="A477" s="80" t="n">
        <v>473</v>
      </c>
      <c r="B477" s="86" t="n">
        <f aca="false">EOMONTH(Input!$C$7,A477)</f>
        <v>57314</v>
      </c>
      <c r="C477" s="86"/>
      <c r="D477" s="81" t="n">
        <f aca="false">IF(($D476+$G476+$H476)&lt;=0,($D476+$G476+$H476),0)</f>
        <v>0</v>
      </c>
      <c r="E477" s="81" t="n">
        <f aca="false">IF($D477&lt;0,Input!$G$17,0)</f>
        <v>0</v>
      </c>
      <c r="F477" s="81" t="n">
        <f aca="false">($D477*(Input!$G$11/100))/12</f>
        <v>0</v>
      </c>
      <c r="G477" s="81" t="n">
        <f aca="false">(-1)*$E477+$F477</f>
        <v>0</v>
      </c>
      <c r="H477" s="81" t="n">
        <f aca="false">IF($D477&lt;0,((-1)*Input!$G$15),0)</f>
        <v>0</v>
      </c>
      <c r="I477" s="81" t="n">
        <f aca="false">($I476+$G477+$H477)*(1+Input!$G$8/(100*12))</f>
        <v>185226.899571355</v>
      </c>
      <c r="J477" s="81" t="n">
        <f aca="false">Input!$G$18*((1+Input!$G$14/100)^DATEDIF(Input!$C$7,$B477,"Y"))</f>
        <v>-791.756745630844</v>
      </c>
      <c r="L477" s="81" t="n">
        <f aca="false">$E477+$J477</f>
        <v>-791.756745630844</v>
      </c>
    </row>
    <row r="478" customFormat="false" ht="12.75" hidden="false" customHeight="true" outlineLevel="0" collapsed="false">
      <c r="A478" s="80" t="n">
        <v>474</v>
      </c>
      <c r="B478" s="86" t="n">
        <f aca="false">EOMONTH(Input!$C$7,A478)</f>
        <v>57345</v>
      </c>
      <c r="C478" s="86"/>
      <c r="D478" s="81" t="n">
        <f aca="false">IF(($D477+$G477+$H477)&lt;=0,($D477+$G477+$H477),0)</f>
        <v>0</v>
      </c>
      <c r="E478" s="81" t="n">
        <f aca="false">IF($D478&lt;0,Input!$G$17,0)</f>
        <v>0</v>
      </c>
      <c r="F478" s="81" t="n">
        <f aca="false">($D478*(Input!$G$11/100))/12</f>
        <v>0</v>
      </c>
      <c r="G478" s="81" t="n">
        <f aca="false">(-1)*$E478+$F478</f>
        <v>0</v>
      </c>
      <c r="H478" s="81" t="n">
        <f aca="false">IF($D478&lt;0,((-1)*Input!$G$15),0)</f>
        <v>0</v>
      </c>
      <c r="I478" s="81" t="n">
        <f aca="false">($I477+$G478+$H478)*(1+Input!$G$8/(100*12))</f>
        <v>185381.255320998</v>
      </c>
      <c r="J478" s="81" t="n">
        <f aca="false">Input!$G$18*((1+Input!$G$14/100)^DATEDIF(Input!$C$7,$B478,"Y"))</f>
        <v>-791.756745630844</v>
      </c>
      <c r="L478" s="81" t="n">
        <f aca="false">$E478+$J478</f>
        <v>-791.756745630844</v>
      </c>
    </row>
    <row r="479" customFormat="false" ht="12.75" hidden="false" customHeight="true" outlineLevel="0" collapsed="false">
      <c r="A479" s="80" t="n">
        <v>475</v>
      </c>
      <c r="B479" s="86" t="n">
        <f aca="false">EOMONTH(Input!$C$7,A479)</f>
        <v>57376</v>
      </c>
      <c r="C479" s="86"/>
      <c r="D479" s="81" t="n">
        <f aca="false">IF(($D478+$G478+$H478)&lt;=0,($D478+$G478+$H478),0)</f>
        <v>0</v>
      </c>
      <c r="E479" s="81" t="n">
        <f aca="false">IF($D479&lt;0,Input!$G$17,0)</f>
        <v>0</v>
      </c>
      <c r="F479" s="81" t="n">
        <f aca="false">($D479*(Input!$G$11/100))/12</f>
        <v>0</v>
      </c>
      <c r="G479" s="81" t="n">
        <f aca="false">(-1)*$E479+$F479</f>
        <v>0</v>
      </c>
      <c r="H479" s="81" t="n">
        <f aca="false">IF($D479&lt;0,((-1)*Input!$G$15),0)</f>
        <v>0</v>
      </c>
      <c r="I479" s="81" t="n">
        <f aca="false">($I478+$G479+$H479)*(1+Input!$G$8/(100*12))</f>
        <v>185535.739700432</v>
      </c>
      <c r="J479" s="81" t="n">
        <f aca="false">Input!$G$18*((1+Input!$G$14/100)^DATEDIF(Input!$C$7,$B479,"Y"))</f>
        <v>-791.756745630844</v>
      </c>
      <c r="L479" s="81" t="n">
        <f aca="false">$E479+$J479</f>
        <v>-791.756745630844</v>
      </c>
    </row>
    <row r="480" customFormat="false" ht="12.75" hidden="false" customHeight="true" outlineLevel="0" collapsed="false">
      <c r="A480" s="80" t="n">
        <v>476</v>
      </c>
      <c r="B480" s="86" t="n">
        <f aca="false">EOMONTH(Input!$C$7,A480)</f>
        <v>57404</v>
      </c>
      <c r="C480" s="86"/>
      <c r="D480" s="81" t="n">
        <f aca="false">IF(($D479+$G479+$H479)&lt;=0,($D479+$G479+$H479),0)</f>
        <v>0</v>
      </c>
      <c r="E480" s="81" t="n">
        <f aca="false">IF($D480&lt;0,Input!$G$17,0)</f>
        <v>0</v>
      </c>
      <c r="F480" s="81" t="n">
        <f aca="false">($D480*(Input!$G$11/100))/12</f>
        <v>0</v>
      </c>
      <c r="G480" s="81" t="n">
        <f aca="false">(-1)*$E480+$F480</f>
        <v>0</v>
      </c>
      <c r="H480" s="81" t="n">
        <f aca="false">IF($D480&lt;0,((-1)*Input!$G$15),0)</f>
        <v>0</v>
      </c>
      <c r="I480" s="81" t="n">
        <f aca="false">($I479+$G480+$H480)*(1+Input!$G$8/(100*12))</f>
        <v>185690.352816849</v>
      </c>
      <c r="J480" s="81" t="n">
        <f aca="false">Input!$G$18*((1+Input!$G$14/100)^DATEDIF(Input!$C$7,$B480,"Y"))</f>
        <v>-791.756745630844</v>
      </c>
      <c r="L480" s="81" t="n">
        <f aca="false">$E480+$J480</f>
        <v>-791.756745630844</v>
      </c>
    </row>
    <row r="481" customFormat="false" ht="12.75" hidden="false" customHeight="true" outlineLevel="0" collapsed="false">
      <c r="A481" s="80" t="n">
        <v>477</v>
      </c>
      <c r="B481" s="86" t="n">
        <f aca="false">EOMONTH(Input!$C$7,A481)</f>
        <v>57435</v>
      </c>
      <c r="C481" s="86"/>
      <c r="D481" s="81" t="n">
        <f aca="false">IF(($D480+$G480+$H480)&lt;=0,($D480+$G480+$H480),0)</f>
        <v>0</v>
      </c>
      <c r="E481" s="81" t="n">
        <f aca="false">IF($D481&lt;0,Input!$G$17,0)</f>
        <v>0</v>
      </c>
      <c r="F481" s="81" t="n">
        <f aca="false">($D481*(Input!$G$11/100))/12</f>
        <v>0</v>
      </c>
      <c r="G481" s="81" t="n">
        <f aca="false">(-1)*$E481+$F481</f>
        <v>0</v>
      </c>
      <c r="H481" s="81" t="n">
        <f aca="false">IF($D481&lt;0,((-1)*Input!$G$15),0)</f>
        <v>0</v>
      </c>
      <c r="I481" s="81" t="n">
        <f aca="false">($I480+$G481+$H481)*(1+Input!$G$8/(100*12))</f>
        <v>185845.09477753</v>
      </c>
      <c r="J481" s="81" t="n">
        <f aca="false">Input!$G$18*((1+Input!$G$14/100)^DATEDIF(Input!$C$7,$B481,"Y"))</f>
        <v>-791.756745630844</v>
      </c>
      <c r="L481" s="81" t="n">
        <f aca="false">$E481+$J481</f>
        <v>-791.756745630844</v>
      </c>
    </row>
    <row r="482" customFormat="false" ht="12.75" hidden="false" customHeight="true" outlineLevel="0" collapsed="false">
      <c r="A482" s="80" t="n">
        <v>478</v>
      </c>
      <c r="B482" s="86" t="n">
        <f aca="false">EOMONTH(Input!$C$7,A482)</f>
        <v>57465</v>
      </c>
      <c r="C482" s="86"/>
      <c r="D482" s="81" t="n">
        <f aca="false">IF(($D481+$G481+$H481)&lt;=0,($D481+$G481+$H481),0)</f>
        <v>0</v>
      </c>
      <c r="E482" s="81" t="n">
        <f aca="false">IF($D482&lt;0,Input!$G$17,0)</f>
        <v>0</v>
      </c>
      <c r="F482" s="81" t="n">
        <f aca="false">($D482*(Input!$G$11/100))/12</f>
        <v>0</v>
      </c>
      <c r="G482" s="81" t="n">
        <f aca="false">(-1)*$E482+$F482</f>
        <v>0</v>
      </c>
      <c r="H482" s="81" t="n">
        <f aca="false">IF($D482&lt;0,((-1)*Input!$G$15),0)</f>
        <v>0</v>
      </c>
      <c r="I482" s="81" t="n">
        <f aca="false">($I481+$G482+$H482)*(1+Input!$G$8/(100*12))</f>
        <v>185999.965689845</v>
      </c>
      <c r="J482" s="81" t="n">
        <f aca="false">Input!$G$18*((1+Input!$G$14/100)^DATEDIF(Input!$C$7,$B482,"Y"))</f>
        <v>-791.756745630844</v>
      </c>
      <c r="L482" s="81" t="n">
        <f aca="false">$E482+$J482</f>
        <v>-791.756745630844</v>
      </c>
    </row>
    <row r="483" customFormat="false" ht="12.75" hidden="false" customHeight="true" outlineLevel="0" collapsed="false">
      <c r="A483" s="80" t="n">
        <v>479</v>
      </c>
      <c r="B483" s="86" t="n">
        <f aca="false">EOMONTH(Input!$C$7,A483)</f>
        <v>57496</v>
      </c>
      <c r="C483" s="86"/>
      <c r="D483" s="81" t="n">
        <f aca="false">IF(($D482+$G482+$H482)&lt;=0,($D482+$G482+$H482),0)</f>
        <v>0</v>
      </c>
      <c r="E483" s="81" t="n">
        <f aca="false">IF($D483&lt;0,Input!$G$17,0)</f>
        <v>0</v>
      </c>
      <c r="F483" s="81" t="n">
        <f aca="false">($D483*(Input!$G$11/100))/12</f>
        <v>0</v>
      </c>
      <c r="G483" s="81" t="n">
        <f aca="false">(-1)*$E483+$F483</f>
        <v>0</v>
      </c>
      <c r="H483" s="81" t="n">
        <f aca="false">IF($D483&lt;0,((-1)*Input!$G$15),0)</f>
        <v>0</v>
      </c>
      <c r="I483" s="81" t="n">
        <f aca="false">($I482+$G483+$H483)*(1+Input!$G$8/(100*12))</f>
        <v>186154.965661253</v>
      </c>
      <c r="J483" s="81" t="n">
        <f aca="false">Input!$G$18*((1+Input!$G$14/100)^DATEDIF(Input!$C$7,$B483,"Y"))</f>
        <v>-791.756745630844</v>
      </c>
      <c r="L483" s="81" t="n">
        <f aca="false">$E483+$J483</f>
        <v>-791.756745630844</v>
      </c>
    </row>
    <row r="484" customFormat="false" ht="12.75" hidden="false" customHeight="true" outlineLevel="0" collapsed="false">
      <c r="A484" s="80" t="n">
        <v>480</v>
      </c>
      <c r="B484" s="86" t="n">
        <f aca="false">EOMONTH(Input!$C$7,A484)</f>
        <v>57526</v>
      </c>
      <c r="C484" s="86"/>
      <c r="D484" s="81" t="n">
        <f aca="false">IF(($D483+$G483+$H483)&lt;=0,($D483+$G483+$H483),0)</f>
        <v>0</v>
      </c>
      <c r="E484" s="81" t="n">
        <f aca="false">IF($D484&lt;0,Input!$G$17,0)</f>
        <v>0</v>
      </c>
      <c r="F484" s="81" t="n">
        <f aca="false">($D484*(Input!$G$11/100))/12</f>
        <v>0</v>
      </c>
      <c r="G484" s="81" t="n">
        <f aca="false">(-1)*$E484+$F484</f>
        <v>0</v>
      </c>
      <c r="H484" s="81" t="n">
        <f aca="false">IF($D484&lt;0,((-1)*Input!$G$15),0)</f>
        <v>0</v>
      </c>
      <c r="I484" s="81" t="n">
        <f aca="false">($I483+$G484+$H484)*(1+Input!$G$8/(100*12))</f>
        <v>186310.094799304</v>
      </c>
      <c r="J484" s="81" t="n">
        <f aca="false">Input!$G$18*((1+Input!$G$14/100)^DATEDIF(Input!$C$7,$B484,"Y"))</f>
        <v>-815.50944799977</v>
      </c>
      <c r="L484" s="81" t="n">
        <f aca="false">$E484+$J484</f>
        <v>-815.50944799977</v>
      </c>
    </row>
    <row r="485" customFormat="false" ht="12.75" hidden="false" customHeight="true" outlineLevel="0" collapsed="false">
      <c r="A485" s="80" t="n">
        <v>481</v>
      </c>
      <c r="B485" s="86" t="n">
        <f aca="false">EOMONTH(Input!$C$7,A485)</f>
        <v>57557</v>
      </c>
      <c r="C485" s="86"/>
      <c r="D485" s="81" t="n">
        <f aca="false">IF(($D484+$G484+$H484)&lt;=0,($D484+$G484+$H484),0)</f>
        <v>0</v>
      </c>
      <c r="E485" s="81" t="n">
        <f aca="false">IF($D485&lt;0,Input!$G$17,0)</f>
        <v>0</v>
      </c>
      <c r="F485" s="81" t="n">
        <f aca="false">($D485*(Input!$G$11/100))/12</f>
        <v>0</v>
      </c>
      <c r="G485" s="81" t="n">
        <f aca="false">(-1)*$E485+$F485</f>
        <v>0</v>
      </c>
      <c r="H485" s="81" t="n">
        <f aca="false">IF($D485&lt;0,((-1)*Input!$G$15),0)</f>
        <v>0</v>
      </c>
      <c r="I485" s="81" t="n">
        <f aca="false">($I484+$G485+$H485)*(1+Input!$G$8/(100*12))</f>
        <v>186465.353211637</v>
      </c>
      <c r="J485" s="81" t="n">
        <f aca="false">Input!$G$18*((1+Input!$G$14/100)^DATEDIF(Input!$C$7,$B485,"Y"))</f>
        <v>-815.50944799977</v>
      </c>
      <c r="L485" s="81" t="n">
        <f aca="false">$E485+$J485</f>
        <v>-815.50944799977</v>
      </c>
    </row>
    <row r="486" customFormat="false" ht="12.75" hidden="false" customHeight="true" outlineLevel="0" collapsed="false">
      <c r="A486" s="80" t="n">
        <v>482</v>
      </c>
      <c r="B486" s="86" t="n">
        <f aca="false">EOMONTH(Input!$C$7,A486)</f>
        <v>57588</v>
      </c>
      <c r="C486" s="86"/>
      <c r="D486" s="81" t="n">
        <f aca="false">IF(($D485+$G485+$H485)&lt;=0,($D485+$G485+$H485),0)</f>
        <v>0</v>
      </c>
      <c r="E486" s="81" t="n">
        <f aca="false">IF($D486&lt;0,Input!$G$17,0)</f>
        <v>0</v>
      </c>
      <c r="F486" s="81" t="n">
        <f aca="false">($D486*(Input!$G$11/100))/12</f>
        <v>0</v>
      </c>
      <c r="G486" s="81" t="n">
        <f aca="false">(-1)*$E486+$F486</f>
        <v>0</v>
      </c>
      <c r="H486" s="81" t="n">
        <f aca="false">IF($D486&lt;0,((-1)*Input!$G$15),0)</f>
        <v>0</v>
      </c>
      <c r="I486" s="81" t="n">
        <f aca="false">($I485+$G486+$H486)*(1+Input!$G$8/(100*12))</f>
        <v>186620.74100598</v>
      </c>
      <c r="J486" s="81" t="n">
        <f aca="false">Input!$G$18*((1+Input!$G$14/100)^DATEDIF(Input!$C$7,$B486,"Y"))</f>
        <v>-815.50944799977</v>
      </c>
      <c r="L486" s="81" t="n">
        <f aca="false">$E486+$J486</f>
        <v>-815.50944799977</v>
      </c>
    </row>
    <row r="487" customFormat="false" ht="12.75" hidden="false" customHeight="true" outlineLevel="0" collapsed="false">
      <c r="A487" s="80" t="n">
        <v>483</v>
      </c>
      <c r="B487" s="86" t="n">
        <f aca="false">EOMONTH(Input!$C$7,A487)</f>
        <v>57618</v>
      </c>
      <c r="C487" s="86"/>
      <c r="D487" s="81" t="n">
        <f aca="false">IF(($D486+$G486+$H486)&lt;=0,($D486+$G486+$H486),0)</f>
        <v>0</v>
      </c>
      <c r="E487" s="81" t="n">
        <f aca="false">IF($D487&lt;0,Input!$G$17,0)</f>
        <v>0</v>
      </c>
      <c r="F487" s="81" t="n">
        <f aca="false">($D487*(Input!$G$11/100))/12</f>
        <v>0</v>
      </c>
      <c r="G487" s="81" t="n">
        <f aca="false">(-1)*$E487+$F487</f>
        <v>0</v>
      </c>
      <c r="H487" s="81" t="n">
        <f aca="false">IF($D487&lt;0,((-1)*Input!$G$15),0)</f>
        <v>0</v>
      </c>
      <c r="I487" s="81" t="n">
        <f aca="false">($I486+$G487+$H487)*(1+Input!$G$8/(100*12))</f>
        <v>186776.258290151</v>
      </c>
      <c r="J487" s="81" t="n">
        <f aca="false">Input!$G$18*((1+Input!$G$14/100)^DATEDIF(Input!$C$7,$B487,"Y"))</f>
        <v>-815.50944799977</v>
      </c>
      <c r="L487" s="81" t="n">
        <f aca="false">$E487+$J487</f>
        <v>-815.50944799977</v>
      </c>
    </row>
    <row r="488" customFormat="false" ht="12.75" hidden="false" customHeight="true" outlineLevel="0" collapsed="false">
      <c r="A488" s="80" t="n">
        <v>484</v>
      </c>
      <c r="B488" s="86" t="n">
        <f aca="false">EOMONTH(Input!$C$7,A488)</f>
        <v>57649</v>
      </c>
      <c r="C488" s="86"/>
      <c r="D488" s="81" t="n">
        <f aca="false">IF(($D487+$G487+$H487)&lt;=0,($D487+$G487+$H487),0)</f>
        <v>0</v>
      </c>
      <c r="E488" s="81" t="n">
        <f aca="false">IF($D488&lt;0,Input!$G$17,0)</f>
        <v>0</v>
      </c>
      <c r="F488" s="81" t="n">
        <f aca="false">($D488*(Input!$G$11/100))/12</f>
        <v>0</v>
      </c>
      <c r="G488" s="81" t="n">
        <f aca="false">(-1)*$E488+$F488</f>
        <v>0</v>
      </c>
      <c r="H488" s="81" t="n">
        <f aca="false">IF($D488&lt;0,((-1)*Input!$G$15),0)</f>
        <v>0</v>
      </c>
      <c r="I488" s="81" t="n">
        <f aca="false">($I487+$G488+$H488)*(1+Input!$G$8/(100*12))</f>
        <v>186931.90517206</v>
      </c>
      <c r="J488" s="81" t="n">
        <f aca="false">Input!$G$18*((1+Input!$G$14/100)^DATEDIF(Input!$C$7,$B488,"Y"))</f>
        <v>-815.50944799977</v>
      </c>
      <c r="L488" s="81" t="n">
        <f aca="false">$E488+$J488</f>
        <v>-815.50944799977</v>
      </c>
    </row>
    <row r="489" customFormat="false" ht="12.75" hidden="false" customHeight="true" outlineLevel="0" collapsed="false">
      <c r="A489" s="80" t="n">
        <v>485</v>
      </c>
      <c r="B489" s="86" t="n">
        <f aca="false">EOMONTH(Input!$C$7,A489)</f>
        <v>57679</v>
      </c>
      <c r="C489" s="86"/>
      <c r="D489" s="81" t="n">
        <f aca="false">IF(($D488+$G488+$H488)&lt;=0,($D488+$G488+$H488),0)</f>
        <v>0</v>
      </c>
      <c r="E489" s="81" t="n">
        <f aca="false">IF($D489&lt;0,Input!$G$17,0)</f>
        <v>0</v>
      </c>
      <c r="F489" s="81" t="n">
        <f aca="false">($D489*(Input!$G$11/100))/12</f>
        <v>0</v>
      </c>
      <c r="G489" s="81" t="n">
        <f aca="false">(-1)*$E489+$F489</f>
        <v>0</v>
      </c>
      <c r="H489" s="81" t="n">
        <f aca="false">IF($D489&lt;0,((-1)*Input!$G$15),0)</f>
        <v>0</v>
      </c>
      <c r="I489" s="81" t="n">
        <f aca="false">($I488+$G489+$H489)*(1+Input!$G$8/(100*12))</f>
        <v>187087.681759703</v>
      </c>
      <c r="J489" s="81" t="n">
        <f aca="false">Input!$G$18*((1+Input!$G$14/100)^DATEDIF(Input!$C$7,$B489,"Y"))</f>
        <v>-815.50944799977</v>
      </c>
      <c r="L489" s="81" t="n">
        <f aca="false">$E489+$J489</f>
        <v>-815.50944799977</v>
      </c>
    </row>
    <row r="490" customFormat="false" ht="12.75" hidden="false" customHeight="true" outlineLevel="0" collapsed="false">
      <c r="A490" s="80" t="n">
        <v>486</v>
      </c>
      <c r="B490" s="86" t="n">
        <f aca="false">EOMONTH(Input!$C$7,A490)</f>
        <v>57710</v>
      </c>
      <c r="C490" s="86"/>
      <c r="D490" s="81" t="n">
        <f aca="false">IF(($D489+$G489+$H489)&lt;=0,($D489+$G489+$H489),0)</f>
        <v>0</v>
      </c>
      <c r="E490" s="81" t="n">
        <f aca="false">IF($D490&lt;0,Input!$G$17,0)</f>
        <v>0</v>
      </c>
      <c r="F490" s="81" t="n">
        <f aca="false">($D490*(Input!$G$11/100))/12</f>
        <v>0</v>
      </c>
      <c r="G490" s="81" t="n">
        <f aca="false">(-1)*$E490+$F490</f>
        <v>0</v>
      </c>
      <c r="H490" s="81" t="n">
        <f aca="false">IF($D490&lt;0,((-1)*Input!$G$15),0)</f>
        <v>0</v>
      </c>
      <c r="I490" s="81" t="n">
        <f aca="false">($I489+$G490+$H490)*(1+Input!$G$8/(100*12))</f>
        <v>187243.588161169</v>
      </c>
      <c r="J490" s="81" t="n">
        <f aca="false">Input!$G$18*((1+Input!$G$14/100)^DATEDIF(Input!$C$7,$B490,"Y"))</f>
        <v>-815.50944799977</v>
      </c>
      <c r="L490" s="81" t="n">
        <f aca="false">$E490+$J490</f>
        <v>-815.50944799977</v>
      </c>
    </row>
    <row r="491" customFormat="false" ht="12.75" hidden="false" customHeight="true" outlineLevel="0" collapsed="false">
      <c r="A491" s="80" t="n">
        <v>487</v>
      </c>
      <c r="B491" s="86" t="n">
        <f aca="false">EOMONTH(Input!$C$7,A491)</f>
        <v>57741</v>
      </c>
      <c r="C491" s="86"/>
      <c r="D491" s="81" t="n">
        <f aca="false">IF(($D490+$G490+$H490)&lt;=0,($D490+$G490+$H490),0)</f>
        <v>0</v>
      </c>
      <c r="E491" s="81" t="n">
        <f aca="false">IF($D491&lt;0,Input!$G$17,0)</f>
        <v>0</v>
      </c>
      <c r="F491" s="81" t="n">
        <f aca="false">($D491*(Input!$G$11/100))/12</f>
        <v>0</v>
      </c>
      <c r="G491" s="81" t="n">
        <f aca="false">(-1)*$E491+$F491</f>
        <v>0</v>
      </c>
      <c r="H491" s="81" t="n">
        <f aca="false">IF($D491&lt;0,((-1)*Input!$G$15),0)</f>
        <v>0</v>
      </c>
      <c r="I491" s="81" t="n">
        <f aca="false">($I490+$G491+$H491)*(1+Input!$G$8/(100*12))</f>
        <v>187399.624484637</v>
      </c>
      <c r="J491" s="81" t="n">
        <f aca="false">Input!$G$18*((1+Input!$G$14/100)^DATEDIF(Input!$C$7,$B491,"Y"))</f>
        <v>-815.50944799977</v>
      </c>
      <c r="L491" s="81" t="n">
        <f aca="false">$E491+$J491</f>
        <v>-815.50944799977</v>
      </c>
    </row>
    <row r="492" customFormat="false" ht="12.75" hidden="false" customHeight="true" outlineLevel="0" collapsed="false">
      <c r="A492" s="80" t="n">
        <v>488</v>
      </c>
      <c r="B492" s="86" t="n">
        <f aca="false">EOMONTH(Input!$C$7,A492)</f>
        <v>57769</v>
      </c>
      <c r="C492" s="86"/>
      <c r="D492" s="81" t="n">
        <f aca="false">IF(($D491+$G491+$H491)&lt;=0,($D491+$G491+$H491),0)</f>
        <v>0</v>
      </c>
      <c r="E492" s="81" t="n">
        <f aca="false">IF($D492&lt;0,Input!$G$17,0)</f>
        <v>0</v>
      </c>
      <c r="F492" s="81" t="n">
        <f aca="false">($D492*(Input!$G$11/100))/12</f>
        <v>0</v>
      </c>
      <c r="G492" s="81" t="n">
        <f aca="false">(-1)*$E492+$F492</f>
        <v>0</v>
      </c>
      <c r="H492" s="81" t="n">
        <f aca="false">IF($D492&lt;0,((-1)*Input!$G$15),0)</f>
        <v>0</v>
      </c>
      <c r="I492" s="81" t="n">
        <f aca="false">($I491+$G492+$H492)*(1+Input!$G$8/(100*12))</f>
        <v>187555.790838374</v>
      </c>
      <c r="J492" s="81" t="n">
        <f aca="false">Input!$G$18*((1+Input!$G$14/100)^DATEDIF(Input!$C$7,$B492,"Y"))</f>
        <v>-815.50944799977</v>
      </c>
      <c r="L492" s="81" t="n">
        <f aca="false">$E492+$J492</f>
        <v>-815.50944799977</v>
      </c>
    </row>
    <row r="493" customFormat="false" ht="12.75" hidden="false" customHeight="true" outlineLevel="0" collapsed="false">
      <c r="A493" s="80" t="n">
        <v>489</v>
      </c>
      <c r="B493" s="86" t="n">
        <f aca="false">EOMONTH(Input!$C$7,A493)</f>
        <v>57800</v>
      </c>
      <c r="C493" s="86"/>
      <c r="D493" s="81" t="n">
        <f aca="false">IF(($D492+$G492+$H492)&lt;=0,($D492+$G492+$H492),0)</f>
        <v>0</v>
      </c>
      <c r="E493" s="81" t="n">
        <f aca="false">IF($D493&lt;0,Input!$G$17,0)</f>
        <v>0</v>
      </c>
      <c r="F493" s="81" t="n">
        <f aca="false">($D493*(Input!$G$11/100))/12</f>
        <v>0</v>
      </c>
      <c r="G493" s="81" t="n">
        <f aca="false">(-1)*$E493+$F493</f>
        <v>0</v>
      </c>
      <c r="H493" s="81" t="n">
        <f aca="false">IF($D493&lt;0,((-1)*Input!$G$15),0)</f>
        <v>0</v>
      </c>
      <c r="I493" s="81" t="n">
        <f aca="false">($I492+$G493+$H493)*(1+Input!$G$8/(100*12))</f>
        <v>187712.087330739</v>
      </c>
      <c r="J493" s="81" t="n">
        <f aca="false">Input!$G$18*((1+Input!$G$14/100)^DATEDIF(Input!$C$7,$B493,"Y"))</f>
        <v>-815.50944799977</v>
      </c>
      <c r="L493" s="81" t="n">
        <f aca="false">$E493+$J493</f>
        <v>-815.50944799977</v>
      </c>
    </row>
    <row r="494" customFormat="false" ht="12.75" hidden="false" customHeight="true" outlineLevel="0" collapsed="false">
      <c r="A494" s="80" t="n">
        <v>490</v>
      </c>
      <c r="B494" s="86" t="n">
        <f aca="false">EOMONTH(Input!$C$7,A494)</f>
        <v>57830</v>
      </c>
      <c r="C494" s="86"/>
      <c r="D494" s="81" t="n">
        <f aca="false">IF(($D493+$G493+$H493)&lt;=0,($D493+$G493+$H493),0)</f>
        <v>0</v>
      </c>
      <c r="E494" s="81" t="n">
        <f aca="false">IF($D494&lt;0,Input!$G$17,0)</f>
        <v>0</v>
      </c>
      <c r="F494" s="81" t="n">
        <f aca="false">($D494*(Input!$G$11/100))/12</f>
        <v>0</v>
      </c>
      <c r="G494" s="81" t="n">
        <f aca="false">(-1)*$E494+$F494</f>
        <v>0</v>
      </c>
      <c r="H494" s="81" t="n">
        <f aca="false">IF($D494&lt;0,((-1)*Input!$G$15),0)</f>
        <v>0</v>
      </c>
      <c r="I494" s="81" t="n">
        <f aca="false">($I493+$G494+$H494)*(1+Input!$G$8/(100*12))</f>
        <v>187868.514070182</v>
      </c>
      <c r="J494" s="81" t="n">
        <f aca="false">Input!$G$18*((1+Input!$G$14/100)^DATEDIF(Input!$C$7,$B494,"Y"))</f>
        <v>-815.50944799977</v>
      </c>
      <c r="L494" s="81" t="n">
        <f aca="false">$E494+$J494</f>
        <v>-815.50944799977</v>
      </c>
    </row>
    <row r="495" customFormat="false" ht="12.75" hidden="false" customHeight="true" outlineLevel="0" collapsed="false">
      <c r="A495" s="80" t="n">
        <v>491</v>
      </c>
      <c r="B495" s="86" t="n">
        <f aca="false">EOMONTH(Input!$C$7,A495)</f>
        <v>57861</v>
      </c>
      <c r="C495" s="86"/>
      <c r="D495" s="81" t="n">
        <f aca="false">IF(($D494+$G494+$H494)&lt;=0,($D494+$G494+$H494),0)</f>
        <v>0</v>
      </c>
      <c r="E495" s="81" t="n">
        <f aca="false">IF($D495&lt;0,Input!$G$17,0)</f>
        <v>0</v>
      </c>
      <c r="F495" s="81" t="n">
        <f aca="false">($D495*(Input!$G$11/100))/12</f>
        <v>0</v>
      </c>
      <c r="G495" s="81" t="n">
        <f aca="false">(-1)*$E495+$F495</f>
        <v>0</v>
      </c>
      <c r="H495" s="81" t="n">
        <f aca="false">IF($D495&lt;0,((-1)*Input!$G$15),0)</f>
        <v>0</v>
      </c>
      <c r="I495" s="81" t="n">
        <f aca="false">($I494+$G495+$H495)*(1+Input!$G$8/(100*12))</f>
        <v>188025.07116524</v>
      </c>
      <c r="J495" s="81" t="n">
        <f aca="false">Input!$G$18*((1+Input!$G$14/100)^DATEDIF(Input!$C$7,$B495,"Y"))</f>
        <v>-815.50944799977</v>
      </c>
      <c r="L495" s="81" t="n">
        <f aca="false">$E495+$J495</f>
        <v>-815.50944799977</v>
      </c>
    </row>
    <row r="496" customFormat="false" ht="12.75" hidden="false" customHeight="true" outlineLevel="0" collapsed="false">
      <c r="A496" s="80" t="n">
        <v>492</v>
      </c>
      <c r="B496" s="86" t="n">
        <f aca="false">EOMONTH(Input!$C$7,A496)</f>
        <v>57891</v>
      </c>
      <c r="C496" s="86"/>
      <c r="D496" s="81" t="n">
        <f aca="false">IF(($D495+$G495+$H495)&lt;=0,($D495+$G495+$H495),0)</f>
        <v>0</v>
      </c>
      <c r="E496" s="81" t="n">
        <f aca="false">IF($D496&lt;0,Input!$G$17,0)</f>
        <v>0</v>
      </c>
      <c r="F496" s="81" t="n">
        <f aca="false">($D496*(Input!$G$11/100))/12</f>
        <v>0</v>
      </c>
      <c r="G496" s="81" t="n">
        <f aca="false">(-1)*$E496+$F496</f>
        <v>0</v>
      </c>
      <c r="H496" s="81" t="n">
        <f aca="false">IF($D496&lt;0,((-1)*Input!$G$15),0)</f>
        <v>0</v>
      </c>
      <c r="I496" s="81" t="n">
        <f aca="false">($I495+$G496+$H496)*(1+Input!$G$8/(100*12))</f>
        <v>188181.758724545</v>
      </c>
      <c r="J496" s="81" t="n">
        <f aca="false">Input!$G$18*((1+Input!$G$14/100)^DATEDIF(Input!$C$7,$B496,"Y"))</f>
        <v>-839.974731439763</v>
      </c>
      <c r="L496" s="81" t="n">
        <f aca="false">$E496+$J496</f>
        <v>-839.974731439763</v>
      </c>
    </row>
    <row r="497" customFormat="false" ht="12.75" hidden="false" customHeight="true" outlineLevel="0" collapsed="false">
      <c r="A497" s="80" t="n">
        <v>493</v>
      </c>
      <c r="B497" s="86" t="n">
        <f aca="false">EOMONTH(Input!$C$7,A497)</f>
        <v>57922</v>
      </c>
      <c r="C497" s="86"/>
      <c r="D497" s="81" t="n">
        <f aca="false">IF(($D496+$G496+$H496)&lt;=0,($D496+$G496+$H496),0)</f>
        <v>0</v>
      </c>
      <c r="E497" s="81" t="n">
        <f aca="false">IF($D497&lt;0,Input!$G$17,0)</f>
        <v>0</v>
      </c>
      <c r="F497" s="81" t="n">
        <f aca="false">($D497*(Input!$G$11/100))/12</f>
        <v>0</v>
      </c>
      <c r="G497" s="81" t="n">
        <f aca="false">(-1)*$E497+$F497</f>
        <v>0</v>
      </c>
      <c r="H497" s="81" t="n">
        <f aca="false">IF($D497&lt;0,((-1)*Input!$G$15),0)</f>
        <v>0</v>
      </c>
      <c r="I497" s="81" t="n">
        <f aca="false">($I496+$G497+$H497)*(1+Input!$G$8/(100*12))</f>
        <v>188338.576856815</v>
      </c>
      <c r="J497" s="81" t="n">
        <f aca="false">Input!$G$18*((1+Input!$G$14/100)^DATEDIF(Input!$C$7,$B497,"Y"))</f>
        <v>-839.974731439763</v>
      </c>
      <c r="L497" s="81" t="n">
        <f aca="false">$E497+$J497</f>
        <v>-839.974731439763</v>
      </c>
    </row>
    <row r="498" customFormat="false" ht="12.75" hidden="false" customHeight="true" outlineLevel="0" collapsed="false">
      <c r="A498" s="80" t="n">
        <v>494</v>
      </c>
      <c r="B498" s="86" t="n">
        <f aca="false">EOMONTH(Input!$C$7,A498)</f>
        <v>57953</v>
      </c>
      <c r="C498" s="86"/>
      <c r="D498" s="81" t="n">
        <f aca="false">IF(($D497+$G497+$H497)&lt;=0,($D497+$G497+$H497),0)</f>
        <v>0</v>
      </c>
      <c r="E498" s="81" t="n">
        <f aca="false">IF($D498&lt;0,Input!$G$17,0)</f>
        <v>0</v>
      </c>
      <c r="F498" s="81" t="n">
        <f aca="false">($D498*(Input!$G$11/100))/12</f>
        <v>0</v>
      </c>
      <c r="G498" s="81" t="n">
        <f aca="false">(-1)*$E498+$F498</f>
        <v>0</v>
      </c>
      <c r="H498" s="81" t="n">
        <f aca="false">IF($D498&lt;0,((-1)*Input!$G$15),0)</f>
        <v>0</v>
      </c>
      <c r="I498" s="81" t="n">
        <f aca="false">($I497+$G498+$H498)*(1+Input!$G$8/(100*12))</f>
        <v>188495.525670862</v>
      </c>
      <c r="J498" s="81" t="n">
        <f aca="false">Input!$G$18*((1+Input!$G$14/100)^DATEDIF(Input!$C$7,$B498,"Y"))</f>
        <v>-839.974731439763</v>
      </c>
      <c r="L498" s="81" t="n">
        <f aca="false">$E498+$J498</f>
        <v>-839.974731439763</v>
      </c>
    </row>
    <row r="499" customFormat="false" ht="12.75" hidden="false" customHeight="true" outlineLevel="0" collapsed="false">
      <c r="A499" s="80" t="n">
        <v>495</v>
      </c>
      <c r="B499" s="86" t="n">
        <f aca="false">EOMONTH(Input!$C$7,A499)</f>
        <v>57983</v>
      </c>
      <c r="C499" s="86"/>
      <c r="D499" s="81" t="n">
        <f aca="false">IF(($D498+$G498+$H498)&lt;=0,($D498+$G498+$H498),0)</f>
        <v>0</v>
      </c>
      <c r="E499" s="81" t="n">
        <f aca="false">IF($D499&lt;0,Input!$G$17,0)</f>
        <v>0</v>
      </c>
      <c r="F499" s="81" t="n">
        <f aca="false">($D499*(Input!$G$11/100))/12</f>
        <v>0</v>
      </c>
      <c r="G499" s="81" t="n">
        <f aca="false">(-1)*$E499+$F499</f>
        <v>0</v>
      </c>
      <c r="H499" s="81" t="n">
        <f aca="false">IF($D499&lt;0,((-1)*Input!$G$15),0)</f>
        <v>0</v>
      </c>
      <c r="I499" s="81" t="n">
        <f aca="false">($I498+$G499+$H499)*(1+Input!$G$8/(100*12))</f>
        <v>188652.605275588</v>
      </c>
      <c r="J499" s="81" t="n">
        <f aca="false">Input!$G$18*((1+Input!$G$14/100)^DATEDIF(Input!$C$7,$B499,"Y"))</f>
        <v>-839.974731439763</v>
      </c>
      <c r="L499" s="81" t="n">
        <f aca="false">$E499+$J499</f>
        <v>-839.974731439763</v>
      </c>
    </row>
    <row r="500" customFormat="false" ht="12.75" hidden="false" customHeight="true" outlineLevel="0" collapsed="false">
      <c r="A500" s="80" t="n">
        <v>496</v>
      </c>
      <c r="B500" s="86" t="n">
        <f aca="false">EOMONTH(Input!$C$7,A500)</f>
        <v>58014</v>
      </c>
      <c r="C500" s="86"/>
      <c r="D500" s="81" t="n">
        <f aca="false">IF(($D499+$G499+$H499)&lt;=0,($D499+$G499+$H499),0)</f>
        <v>0</v>
      </c>
      <c r="E500" s="81" t="n">
        <f aca="false">IF($D500&lt;0,Input!$G$17,0)</f>
        <v>0</v>
      </c>
      <c r="F500" s="81" t="n">
        <f aca="false">($D500*(Input!$G$11/100))/12</f>
        <v>0</v>
      </c>
      <c r="G500" s="81" t="n">
        <f aca="false">(-1)*$E500+$F500</f>
        <v>0</v>
      </c>
      <c r="H500" s="81" t="n">
        <f aca="false">IF($D500&lt;0,((-1)*Input!$G$15),0)</f>
        <v>0</v>
      </c>
      <c r="I500" s="81" t="n">
        <f aca="false">($I499+$G500+$H500)*(1+Input!$G$8/(100*12))</f>
        <v>188809.815779984</v>
      </c>
      <c r="J500" s="81" t="n">
        <f aca="false">Input!$G$18*((1+Input!$G$14/100)^DATEDIF(Input!$C$7,$B500,"Y"))</f>
        <v>-839.974731439763</v>
      </c>
      <c r="L500" s="81" t="n">
        <f aca="false">$E500+$J500</f>
        <v>-839.974731439763</v>
      </c>
    </row>
    <row r="501" customFormat="false" ht="12.75" hidden="false" customHeight="true" outlineLevel="0" collapsed="false">
      <c r="A501" s="80" t="n">
        <v>497</v>
      </c>
      <c r="B501" s="86" t="n">
        <f aca="false">EOMONTH(Input!$C$7,A501)</f>
        <v>58044</v>
      </c>
      <c r="C501" s="86"/>
      <c r="D501" s="81" t="n">
        <f aca="false">IF(($D500+$G500+$H500)&lt;=0,($D500+$G500+$H500),0)</f>
        <v>0</v>
      </c>
      <c r="E501" s="81" t="n">
        <f aca="false">IF($D501&lt;0,Input!$G$17,0)</f>
        <v>0</v>
      </c>
      <c r="F501" s="81" t="n">
        <f aca="false">($D501*(Input!$G$11/100))/12</f>
        <v>0</v>
      </c>
      <c r="G501" s="81" t="n">
        <f aca="false">(-1)*$E501+$F501</f>
        <v>0</v>
      </c>
      <c r="H501" s="81" t="n">
        <f aca="false">IF($D501&lt;0,((-1)*Input!$G$15),0)</f>
        <v>0</v>
      </c>
      <c r="I501" s="81" t="n">
        <f aca="false">($I500+$G501+$H501)*(1+Input!$G$8/(100*12))</f>
        <v>188967.157293134</v>
      </c>
      <c r="J501" s="81" t="n">
        <f aca="false">Input!$G$18*((1+Input!$G$14/100)^DATEDIF(Input!$C$7,$B501,"Y"))</f>
        <v>-839.974731439763</v>
      </c>
      <c r="L501" s="81" t="n">
        <f aca="false">$E501+$J501</f>
        <v>-839.974731439763</v>
      </c>
    </row>
    <row r="502" customFormat="false" ht="12.75" hidden="false" customHeight="true" outlineLevel="0" collapsed="false">
      <c r="A502" s="80" t="n">
        <v>498</v>
      </c>
      <c r="B502" s="86" t="n">
        <f aca="false">EOMONTH(Input!$C$7,A502)</f>
        <v>58075</v>
      </c>
      <c r="C502" s="86"/>
      <c r="D502" s="81" t="n">
        <f aca="false">IF(($D501+$G501+$H501)&lt;=0,($D501+$G501+$H501),0)</f>
        <v>0</v>
      </c>
      <c r="E502" s="81" t="n">
        <f aca="false">IF($D502&lt;0,Input!$G$17,0)</f>
        <v>0</v>
      </c>
      <c r="F502" s="81" t="n">
        <f aca="false">($D502*(Input!$G$11/100))/12</f>
        <v>0</v>
      </c>
      <c r="G502" s="81" t="n">
        <f aca="false">(-1)*$E502+$F502</f>
        <v>0</v>
      </c>
      <c r="H502" s="81" t="n">
        <f aca="false">IF($D502&lt;0,((-1)*Input!$G$15),0)</f>
        <v>0</v>
      </c>
      <c r="I502" s="81" t="n">
        <f aca="false">($I501+$G502+$H502)*(1+Input!$G$8/(100*12))</f>
        <v>189124.629924212</v>
      </c>
      <c r="J502" s="81" t="n">
        <f aca="false">Input!$G$18*((1+Input!$G$14/100)^DATEDIF(Input!$C$7,$B502,"Y"))</f>
        <v>-839.974731439763</v>
      </c>
      <c r="L502" s="81" t="n">
        <f aca="false">$E502+$J502</f>
        <v>-839.974731439763</v>
      </c>
    </row>
    <row r="503" customFormat="false" ht="12.75" hidden="false" customHeight="true" outlineLevel="0" collapsed="false">
      <c r="A503" s="80" t="n">
        <v>499</v>
      </c>
      <c r="B503" s="86" t="n">
        <f aca="false">EOMONTH(Input!$C$7,A503)</f>
        <v>58106</v>
      </c>
      <c r="C503" s="86"/>
      <c r="D503" s="81" t="n">
        <f aca="false">IF(($D502+$G502+$H502)&lt;=0,($D502+$G502+$H502),0)</f>
        <v>0</v>
      </c>
      <c r="E503" s="81" t="n">
        <f aca="false">IF($D503&lt;0,Input!$G$17,0)</f>
        <v>0</v>
      </c>
      <c r="F503" s="81" t="n">
        <f aca="false">($D503*(Input!$G$11/100))/12</f>
        <v>0</v>
      </c>
      <c r="G503" s="81" t="n">
        <f aca="false">(-1)*$E503+$F503</f>
        <v>0</v>
      </c>
      <c r="H503" s="81" t="n">
        <f aca="false">IF($D503&lt;0,((-1)*Input!$G$15),0)</f>
        <v>0</v>
      </c>
      <c r="I503" s="81" t="n">
        <f aca="false">($I502+$G503+$H503)*(1+Input!$G$8/(100*12))</f>
        <v>189282.233782482</v>
      </c>
      <c r="J503" s="81" t="n">
        <f aca="false">Input!$G$18*((1+Input!$G$14/100)^DATEDIF(Input!$C$7,$B503,"Y"))</f>
        <v>-839.974731439763</v>
      </c>
      <c r="L503" s="81" t="n">
        <f aca="false">$E503+$J503</f>
        <v>-839.974731439763</v>
      </c>
    </row>
    <row r="504" customFormat="false" ht="12.75" hidden="false" customHeight="true" outlineLevel="0" collapsed="false">
      <c r="A504" s="80" t="n">
        <v>500</v>
      </c>
      <c r="B504" s="86" t="n">
        <f aca="false">EOMONTH(Input!$C$7,A504)</f>
        <v>58134</v>
      </c>
      <c r="C504" s="86"/>
      <c r="D504" s="81" t="n">
        <f aca="false">IF(($D503+$G503+$H503)&lt;=0,($D503+$G503+$H503),0)</f>
        <v>0</v>
      </c>
      <c r="E504" s="81" t="n">
        <f aca="false">IF($D504&lt;0,Input!$G$17,0)</f>
        <v>0</v>
      </c>
      <c r="F504" s="81" t="n">
        <f aca="false">($D504*(Input!$G$11/100))/12</f>
        <v>0</v>
      </c>
      <c r="G504" s="81" t="n">
        <f aca="false">(-1)*$E504+$F504</f>
        <v>0</v>
      </c>
      <c r="H504" s="81" t="n">
        <f aca="false">IF($D504&lt;0,((-1)*Input!$G$15),0)</f>
        <v>0</v>
      </c>
      <c r="I504" s="81" t="n">
        <f aca="false">($I503+$G504+$H504)*(1+Input!$G$8/(100*12))</f>
        <v>189439.968977301</v>
      </c>
      <c r="J504" s="81" t="n">
        <f aca="false">Input!$G$18*((1+Input!$G$14/100)^DATEDIF(Input!$C$7,$B504,"Y"))</f>
        <v>-839.974731439763</v>
      </c>
      <c r="L504" s="81" t="n">
        <f aca="false">$E504+$J504</f>
        <v>-839.974731439763</v>
      </c>
    </row>
    <row r="505" customFormat="false" ht="12.75" hidden="false" customHeight="true" outlineLevel="0" collapsed="false">
      <c r="A505" s="80" t="n">
        <v>501</v>
      </c>
      <c r="B505" s="86" t="n">
        <f aca="false">EOMONTH(Input!$C$7,A505)</f>
        <v>58165</v>
      </c>
      <c r="C505" s="86"/>
      <c r="D505" s="81" t="n">
        <f aca="false">IF(($D504+$G504+$H504)&lt;=0,($D504+$G504+$H504),0)</f>
        <v>0</v>
      </c>
      <c r="E505" s="81" t="n">
        <f aca="false">IF($D505&lt;0,Input!$G$17,0)</f>
        <v>0</v>
      </c>
      <c r="F505" s="81" t="n">
        <f aca="false">($D505*(Input!$G$11/100))/12</f>
        <v>0</v>
      </c>
      <c r="G505" s="81" t="n">
        <f aca="false">(-1)*$E505+$F505</f>
        <v>0</v>
      </c>
      <c r="H505" s="81" t="n">
        <f aca="false">IF($D505&lt;0,((-1)*Input!$G$15),0)</f>
        <v>0</v>
      </c>
      <c r="I505" s="81" t="n">
        <f aca="false">($I504+$G505+$H505)*(1+Input!$G$8/(100*12))</f>
        <v>189597.835618115</v>
      </c>
      <c r="J505" s="81" t="n">
        <f aca="false">Input!$G$18*((1+Input!$G$14/100)^DATEDIF(Input!$C$7,$B505,"Y"))</f>
        <v>-839.974731439763</v>
      </c>
      <c r="L505" s="81" t="n">
        <f aca="false">$E505+$J505</f>
        <v>-839.974731439763</v>
      </c>
    </row>
    <row r="506" customFormat="false" ht="12.75" hidden="false" customHeight="true" outlineLevel="0" collapsed="false">
      <c r="A506" s="80" t="n">
        <v>502</v>
      </c>
      <c r="B506" s="86" t="n">
        <f aca="false">EOMONTH(Input!$C$7,A506)</f>
        <v>58195</v>
      </c>
      <c r="C506" s="86"/>
      <c r="D506" s="81" t="n">
        <f aca="false">IF(($D505+$G505+$H505)&lt;=0,($D505+$G505+$H505),0)</f>
        <v>0</v>
      </c>
      <c r="E506" s="81" t="n">
        <f aca="false">IF($D506&lt;0,Input!$G$17,0)</f>
        <v>0</v>
      </c>
      <c r="F506" s="81" t="n">
        <f aca="false">($D506*(Input!$G$11/100))/12</f>
        <v>0</v>
      </c>
      <c r="G506" s="81" t="n">
        <f aca="false">(-1)*$E506+$F506</f>
        <v>0</v>
      </c>
      <c r="H506" s="81" t="n">
        <f aca="false">IF($D506&lt;0,((-1)*Input!$G$15),0)</f>
        <v>0</v>
      </c>
      <c r="I506" s="81" t="n">
        <f aca="false">($I505+$G506+$H506)*(1+Input!$G$8/(100*12))</f>
        <v>189755.833814464</v>
      </c>
      <c r="J506" s="81" t="n">
        <f aca="false">Input!$G$18*((1+Input!$G$14/100)^DATEDIF(Input!$C$7,$B506,"Y"))</f>
        <v>-839.974731439763</v>
      </c>
      <c r="L506" s="81" t="n">
        <f aca="false">$E506+$J506</f>
        <v>-839.974731439763</v>
      </c>
    </row>
    <row r="507" customFormat="false" ht="12.75" hidden="false" customHeight="true" outlineLevel="0" collapsed="false">
      <c r="A507" s="80" t="n">
        <v>503</v>
      </c>
      <c r="B507" s="86" t="n">
        <f aca="false">EOMONTH(Input!$C$7,A507)</f>
        <v>58226</v>
      </c>
      <c r="C507" s="86"/>
      <c r="D507" s="81" t="n">
        <f aca="false">IF(($D506+$G506+$H506)&lt;=0,($D506+$G506+$H506),0)</f>
        <v>0</v>
      </c>
      <c r="E507" s="81" t="n">
        <f aca="false">IF($D507&lt;0,Input!$G$17,0)</f>
        <v>0</v>
      </c>
      <c r="F507" s="81" t="n">
        <f aca="false">($D507*(Input!$G$11/100))/12</f>
        <v>0</v>
      </c>
      <c r="G507" s="81" t="n">
        <f aca="false">(-1)*$E507+$F507</f>
        <v>0</v>
      </c>
      <c r="H507" s="81" t="n">
        <f aca="false">IF($D507&lt;0,((-1)*Input!$G$15),0)</f>
        <v>0</v>
      </c>
      <c r="I507" s="81" t="n">
        <f aca="false">($I506+$G507+$H507)*(1+Input!$G$8/(100*12))</f>
        <v>189913.963675976</v>
      </c>
      <c r="J507" s="81" t="n">
        <f aca="false">Input!$G$18*((1+Input!$G$14/100)^DATEDIF(Input!$C$7,$B507,"Y"))</f>
        <v>-839.974731439763</v>
      </c>
      <c r="L507" s="81" t="n">
        <f aca="false">$E507+$J507</f>
        <v>-839.974731439763</v>
      </c>
    </row>
    <row r="508" customFormat="false" ht="12.75" hidden="false" customHeight="true" outlineLevel="0" collapsed="false">
      <c r="A508" s="80" t="n">
        <v>504</v>
      </c>
      <c r="B508" s="86" t="n">
        <f aca="false">EOMONTH(Input!$C$7,A508)</f>
        <v>58256</v>
      </c>
      <c r="C508" s="86"/>
      <c r="D508" s="81" t="n">
        <f aca="false">IF(($D507+$G507+$H507)&lt;=0,($D507+$G507+$H507),0)</f>
        <v>0</v>
      </c>
      <c r="E508" s="81" t="n">
        <f aca="false">IF($D508&lt;0,Input!$G$17,0)</f>
        <v>0</v>
      </c>
      <c r="F508" s="81" t="n">
        <f aca="false">($D508*(Input!$G$11/100))/12</f>
        <v>0</v>
      </c>
      <c r="G508" s="81" t="n">
        <f aca="false">(-1)*$E508+$F508</f>
        <v>0</v>
      </c>
      <c r="H508" s="81" t="n">
        <f aca="false">IF($D508&lt;0,((-1)*Input!$G$15),0)</f>
        <v>0</v>
      </c>
      <c r="I508" s="81" t="n">
        <f aca="false">($I507+$G508+$H508)*(1+Input!$G$8/(100*12))</f>
        <v>190072.225312372</v>
      </c>
      <c r="J508" s="81" t="n">
        <f aca="false">Input!$G$18*((1+Input!$G$14/100)^DATEDIF(Input!$C$7,$B508,"Y"))</f>
        <v>-865.173973382955</v>
      </c>
      <c r="L508" s="81" t="n">
        <f aca="false">$E508+$J508</f>
        <v>-865.173973382955</v>
      </c>
    </row>
    <row r="509" customFormat="false" ht="12.75" hidden="false" customHeight="true" outlineLevel="0" collapsed="false">
      <c r="A509" s="80" t="n">
        <v>505</v>
      </c>
      <c r="B509" s="86" t="n">
        <f aca="false">EOMONTH(Input!$C$7,A509)</f>
        <v>58287</v>
      </c>
      <c r="C509" s="86"/>
      <c r="D509" s="81" t="n">
        <f aca="false">IF(($D508+$G508+$H508)&lt;=0,($D508+$G508+$H508),0)</f>
        <v>0</v>
      </c>
      <c r="E509" s="81" t="n">
        <f aca="false">IF($D509&lt;0,Input!$G$17,0)</f>
        <v>0</v>
      </c>
      <c r="F509" s="81" t="n">
        <f aca="false">($D509*(Input!$G$11/100))/12</f>
        <v>0</v>
      </c>
      <c r="G509" s="81" t="n">
        <f aca="false">(-1)*$E509+$F509</f>
        <v>0</v>
      </c>
      <c r="H509" s="81" t="n">
        <f aca="false">IF($D509&lt;0,((-1)*Input!$G$15),0)</f>
        <v>0</v>
      </c>
      <c r="I509" s="81" t="n">
        <f aca="false">($I508+$G509+$H509)*(1+Input!$G$8/(100*12))</f>
        <v>190230.618833466</v>
      </c>
      <c r="J509" s="81" t="n">
        <f aca="false">Input!$G$18*((1+Input!$G$14/100)^DATEDIF(Input!$C$7,$B509,"Y"))</f>
        <v>-865.173973382955</v>
      </c>
      <c r="L509" s="81" t="n">
        <f aca="false">$E509+$J509</f>
        <v>-865.173973382955</v>
      </c>
    </row>
    <row r="510" customFormat="false" ht="12.75" hidden="false" customHeight="true" outlineLevel="0" collapsed="false">
      <c r="A510" s="80" t="n">
        <v>506</v>
      </c>
      <c r="B510" s="86" t="n">
        <f aca="false">EOMONTH(Input!$C$7,A510)</f>
        <v>58318</v>
      </c>
      <c r="C510" s="86"/>
      <c r="D510" s="81" t="n">
        <f aca="false">IF(($D509+$G509+$H509)&lt;=0,($D509+$G509+$H509),0)</f>
        <v>0</v>
      </c>
      <c r="E510" s="81" t="n">
        <f aca="false">IF($D510&lt;0,Input!$G$17,0)</f>
        <v>0</v>
      </c>
      <c r="F510" s="81" t="n">
        <f aca="false">($D510*(Input!$G$11/100))/12</f>
        <v>0</v>
      </c>
      <c r="G510" s="81" t="n">
        <f aca="false">(-1)*$E510+$F510</f>
        <v>0</v>
      </c>
      <c r="H510" s="81" t="n">
        <f aca="false">IF($D510&lt;0,((-1)*Input!$G$15),0)</f>
        <v>0</v>
      </c>
      <c r="I510" s="81" t="n">
        <f aca="false">($I509+$G510+$H510)*(1+Input!$G$8/(100*12))</f>
        <v>190389.14434916</v>
      </c>
      <c r="J510" s="81" t="n">
        <f aca="false">Input!$G$18*((1+Input!$G$14/100)^DATEDIF(Input!$C$7,$B510,"Y"))</f>
        <v>-865.173973382955</v>
      </c>
      <c r="L510" s="81" t="n">
        <f aca="false">$E510+$J510</f>
        <v>-865.173973382955</v>
      </c>
    </row>
    <row r="511" customFormat="false" ht="12.75" hidden="false" customHeight="true" outlineLevel="0" collapsed="false">
      <c r="A511" s="80" t="n">
        <v>507</v>
      </c>
      <c r="B511" s="86" t="n">
        <f aca="false">EOMONTH(Input!$C$7,A511)</f>
        <v>58348</v>
      </c>
      <c r="C511" s="86"/>
      <c r="D511" s="81" t="n">
        <f aca="false">IF(($D510+$G510+$H510)&lt;=0,($D510+$G510+$H510),0)</f>
        <v>0</v>
      </c>
      <c r="E511" s="81" t="n">
        <f aca="false">IF($D511&lt;0,Input!$G$17,0)</f>
        <v>0</v>
      </c>
      <c r="F511" s="81" t="n">
        <f aca="false">($D511*(Input!$G$11/100))/12</f>
        <v>0</v>
      </c>
      <c r="G511" s="81" t="n">
        <f aca="false">(-1)*$E511+$F511</f>
        <v>0</v>
      </c>
      <c r="H511" s="81" t="n">
        <f aca="false">IF($D511&lt;0,((-1)*Input!$G$15),0)</f>
        <v>0</v>
      </c>
      <c r="I511" s="81" t="n">
        <f aca="false">($I510+$G511+$H511)*(1+Input!$G$8/(100*12))</f>
        <v>190547.801969451</v>
      </c>
      <c r="J511" s="81" t="n">
        <f aca="false">Input!$G$18*((1+Input!$G$14/100)^DATEDIF(Input!$C$7,$B511,"Y"))</f>
        <v>-865.173973382955</v>
      </c>
      <c r="L511" s="81" t="n">
        <f aca="false">$E511+$J511</f>
        <v>-865.173973382955</v>
      </c>
    </row>
    <row r="512" customFormat="false" ht="12.75" hidden="false" customHeight="true" outlineLevel="0" collapsed="false">
      <c r="A512" s="80" t="n">
        <v>508</v>
      </c>
      <c r="B512" s="86" t="n">
        <f aca="false">EOMONTH(Input!$C$7,A512)</f>
        <v>58379</v>
      </c>
      <c r="C512" s="86"/>
      <c r="D512" s="81" t="n">
        <f aca="false">IF(($D511+$G511+$H511)&lt;=0,($D511+$G511+$H511),0)</f>
        <v>0</v>
      </c>
      <c r="E512" s="81" t="n">
        <f aca="false">IF($D512&lt;0,Input!$G$17,0)</f>
        <v>0</v>
      </c>
      <c r="F512" s="81" t="n">
        <f aca="false">($D512*(Input!$G$11/100))/12</f>
        <v>0</v>
      </c>
      <c r="G512" s="81" t="n">
        <f aca="false">(-1)*$E512+$F512</f>
        <v>0</v>
      </c>
      <c r="H512" s="81" t="n">
        <f aca="false">IF($D512&lt;0,((-1)*Input!$G$15),0)</f>
        <v>0</v>
      </c>
      <c r="I512" s="81" t="n">
        <f aca="false">($I511+$G512+$H512)*(1+Input!$G$8/(100*12))</f>
        <v>190706.591804426</v>
      </c>
      <c r="J512" s="81" t="n">
        <f aca="false">Input!$G$18*((1+Input!$G$14/100)^DATEDIF(Input!$C$7,$B512,"Y"))</f>
        <v>-865.173973382955</v>
      </c>
      <c r="L512" s="81" t="n">
        <f aca="false">$E512+$J512</f>
        <v>-865.173973382955</v>
      </c>
    </row>
    <row r="513" customFormat="false" ht="12.75" hidden="false" customHeight="true" outlineLevel="0" collapsed="false">
      <c r="A513" s="80" t="n">
        <v>509</v>
      </c>
      <c r="B513" s="86" t="n">
        <f aca="false">EOMONTH(Input!$C$7,A513)</f>
        <v>58409</v>
      </c>
      <c r="C513" s="86"/>
      <c r="D513" s="81" t="n">
        <f aca="false">IF(($D512+$G512+$H512)&lt;=0,($D512+$G512+$H512),0)</f>
        <v>0</v>
      </c>
      <c r="E513" s="81" t="n">
        <f aca="false">IF($D513&lt;0,Input!$G$17,0)</f>
        <v>0</v>
      </c>
      <c r="F513" s="81" t="n">
        <f aca="false">($D513*(Input!$G$11/100))/12</f>
        <v>0</v>
      </c>
      <c r="G513" s="81" t="n">
        <f aca="false">(-1)*$E513+$F513</f>
        <v>0</v>
      </c>
      <c r="H513" s="81" t="n">
        <f aca="false">IF($D513&lt;0,((-1)*Input!$G$15),0)</f>
        <v>0</v>
      </c>
      <c r="I513" s="81" t="n">
        <f aca="false">($I512+$G513+$H513)*(1+Input!$G$8/(100*12))</f>
        <v>190865.513964263</v>
      </c>
      <c r="J513" s="81" t="n">
        <f aca="false">Input!$G$18*((1+Input!$G$14/100)^DATEDIF(Input!$C$7,$B513,"Y"))</f>
        <v>-865.173973382955</v>
      </c>
      <c r="L513" s="81" t="n">
        <f aca="false">$E513+$J513</f>
        <v>-865.173973382955</v>
      </c>
    </row>
    <row r="514" customFormat="false" ht="12.75" hidden="false" customHeight="true" outlineLevel="0" collapsed="false">
      <c r="A514" s="80" t="n">
        <v>510</v>
      </c>
      <c r="B514" s="86" t="n">
        <f aca="false">EOMONTH(Input!$C$7,A514)</f>
        <v>58440</v>
      </c>
      <c r="C514" s="86"/>
      <c r="D514" s="81" t="n">
        <f aca="false">IF(($D513+$G513+$H513)&lt;=0,($D513+$G513+$H513),0)</f>
        <v>0</v>
      </c>
      <c r="E514" s="81" t="n">
        <f aca="false">IF($D514&lt;0,Input!$G$17,0)</f>
        <v>0</v>
      </c>
      <c r="F514" s="81" t="n">
        <f aca="false">($D514*(Input!$G$11/100))/12</f>
        <v>0</v>
      </c>
      <c r="G514" s="81" t="n">
        <f aca="false">(-1)*$E514+$F514</f>
        <v>0</v>
      </c>
      <c r="H514" s="81" t="n">
        <f aca="false">IF($D514&lt;0,((-1)*Input!$G$15),0)</f>
        <v>0</v>
      </c>
      <c r="I514" s="81" t="n">
        <f aca="false">($I513+$G514+$H514)*(1+Input!$G$8/(100*12))</f>
        <v>191024.568559233</v>
      </c>
      <c r="J514" s="81" t="n">
        <f aca="false">Input!$G$18*((1+Input!$G$14/100)^DATEDIF(Input!$C$7,$B514,"Y"))</f>
        <v>-865.173973382955</v>
      </c>
      <c r="L514" s="81" t="n">
        <f aca="false">$E514+$J514</f>
        <v>-865.173973382955</v>
      </c>
    </row>
    <row r="515" customFormat="false" ht="12.75" hidden="false" customHeight="true" outlineLevel="0" collapsed="false">
      <c r="A515" s="80" t="n">
        <v>511</v>
      </c>
      <c r="B515" s="86" t="n">
        <f aca="false">EOMONTH(Input!$C$7,A515)</f>
        <v>58471</v>
      </c>
      <c r="C515" s="86"/>
      <c r="D515" s="81" t="n">
        <f aca="false">IF(($D514+$G514+$H514)&lt;=0,($D514+$G514+$H514),0)</f>
        <v>0</v>
      </c>
      <c r="E515" s="81" t="n">
        <f aca="false">IF($D515&lt;0,Input!$G$17,0)</f>
        <v>0</v>
      </c>
      <c r="F515" s="81" t="n">
        <f aca="false">($D515*(Input!$G$11/100))/12</f>
        <v>0</v>
      </c>
      <c r="G515" s="81" t="n">
        <f aca="false">(-1)*$E515+$F515</f>
        <v>0</v>
      </c>
      <c r="H515" s="81" t="n">
        <f aca="false">IF($D515&lt;0,((-1)*Input!$G$15),0)</f>
        <v>0</v>
      </c>
      <c r="I515" s="81" t="n">
        <f aca="false">($I514+$G515+$H515)*(1+Input!$G$8/(100*12))</f>
        <v>191183.755699699</v>
      </c>
      <c r="J515" s="81" t="n">
        <f aca="false">Input!$G$18*((1+Input!$G$14/100)^DATEDIF(Input!$C$7,$B515,"Y"))</f>
        <v>-865.173973382955</v>
      </c>
      <c r="L515" s="81" t="n">
        <f aca="false">$E515+$J515</f>
        <v>-865.173973382955</v>
      </c>
    </row>
    <row r="516" customFormat="false" ht="12.75" hidden="false" customHeight="true" outlineLevel="0" collapsed="false">
      <c r="A516" s="80" t="n">
        <v>512</v>
      </c>
      <c r="B516" s="86" t="n">
        <f aca="false">EOMONTH(Input!$C$7,A516)</f>
        <v>58500</v>
      </c>
      <c r="C516" s="86"/>
      <c r="D516" s="81" t="n">
        <f aca="false">IF(($D515+$G515+$H515)&lt;=0,($D515+$G515+$H515),0)</f>
        <v>0</v>
      </c>
      <c r="E516" s="81" t="n">
        <f aca="false">IF($D516&lt;0,Input!$G$17,0)</f>
        <v>0</v>
      </c>
      <c r="F516" s="81" t="n">
        <f aca="false">($D516*(Input!$G$11/100))/12</f>
        <v>0</v>
      </c>
      <c r="G516" s="81" t="n">
        <f aca="false">(-1)*$E516+$F516</f>
        <v>0</v>
      </c>
      <c r="H516" s="81" t="n">
        <f aca="false">IF($D516&lt;0,((-1)*Input!$G$15),0)</f>
        <v>0</v>
      </c>
      <c r="I516" s="81" t="n">
        <f aca="false">($I515+$G516+$H516)*(1+Input!$G$8/(100*12))</f>
        <v>191343.075496116</v>
      </c>
      <c r="J516" s="81" t="n">
        <f aca="false">Input!$G$18*((1+Input!$G$14/100)^DATEDIF(Input!$C$7,$B516,"Y"))</f>
        <v>-865.173973382955</v>
      </c>
      <c r="L516" s="81" t="n">
        <f aca="false">$E516+$J516</f>
        <v>-865.173973382955</v>
      </c>
    </row>
    <row r="517" customFormat="false" ht="12.75" hidden="false" customHeight="true" outlineLevel="0" collapsed="false">
      <c r="A517" s="80" t="n">
        <v>513</v>
      </c>
      <c r="B517" s="86" t="n">
        <f aca="false">EOMONTH(Input!$C$7,A517)</f>
        <v>58531</v>
      </c>
      <c r="C517" s="86"/>
      <c r="D517" s="81" t="n">
        <f aca="false">IF(($D516+$G516+$H516)&lt;=0,($D516+$G516+$H516),0)</f>
        <v>0</v>
      </c>
      <c r="E517" s="81" t="n">
        <f aca="false">IF($D517&lt;0,Input!$G$17,0)</f>
        <v>0</v>
      </c>
      <c r="F517" s="81" t="n">
        <f aca="false">($D517*(Input!$G$11/100))/12</f>
        <v>0</v>
      </c>
      <c r="G517" s="81" t="n">
        <f aca="false">(-1)*$E517+$F517</f>
        <v>0</v>
      </c>
      <c r="H517" s="81" t="n">
        <f aca="false">IF($D517&lt;0,((-1)*Input!$G$15),0)</f>
        <v>0</v>
      </c>
      <c r="I517" s="81" t="n">
        <f aca="false">($I516+$G517+$H517)*(1+Input!$G$8/(100*12))</f>
        <v>191502.528059029</v>
      </c>
      <c r="J517" s="81" t="n">
        <f aca="false">Input!$G$18*((1+Input!$G$14/100)^DATEDIF(Input!$C$7,$B517,"Y"))</f>
        <v>-865.173973382955</v>
      </c>
      <c r="L517" s="81" t="n">
        <f aca="false">$E517+$J517</f>
        <v>-865.173973382955</v>
      </c>
    </row>
    <row r="518" customFormat="false" ht="12.75" hidden="false" customHeight="true" outlineLevel="0" collapsed="false">
      <c r="A518" s="80" t="n">
        <v>514</v>
      </c>
      <c r="B518" s="86" t="n">
        <f aca="false">EOMONTH(Input!$C$7,A518)</f>
        <v>58561</v>
      </c>
      <c r="C518" s="86"/>
      <c r="D518" s="81" t="n">
        <f aca="false">IF(($D517+$G517+$H517)&lt;=0,($D517+$G517+$H517),0)</f>
        <v>0</v>
      </c>
      <c r="E518" s="81" t="n">
        <f aca="false">IF($D518&lt;0,Input!$G$17,0)</f>
        <v>0</v>
      </c>
      <c r="F518" s="81" t="n">
        <f aca="false">($D518*(Input!$G$11/100))/12</f>
        <v>0</v>
      </c>
      <c r="G518" s="81" t="n">
        <f aca="false">(-1)*$E518+$F518</f>
        <v>0</v>
      </c>
      <c r="H518" s="81" t="n">
        <f aca="false">IF($D518&lt;0,((-1)*Input!$G$15),0)</f>
        <v>0</v>
      </c>
      <c r="I518" s="81" t="n">
        <f aca="false">($I517+$G518+$H518)*(1+Input!$G$8/(100*12))</f>
        <v>191662.113499078</v>
      </c>
      <c r="J518" s="81" t="n">
        <f aca="false">Input!$G$18*((1+Input!$G$14/100)^DATEDIF(Input!$C$7,$B518,"Y"))</f>
        <v>-865.173973382955</v>
      </c>
      <c r="L518" s="81" t="n">
        <f aca="false">$E518+$J518</f>
        <v>-865.173973382955</v>
      </c>
    </row>
    <row r="519" customFormat="false" ht="12.75" hidden="false" customHeight="true" outlineLevel="0" collapsed="false">
      <c r="A519" s="80" t="n">
        <v>515</v>
      </c>
      <c r="B519" s="86" t="n">
        <f aca="false">EOMONTH(Input!$C$7,A519)</f>
        <v>58592</v>
      </c>
      <c r="C519" s="86"/>
      <c r="D519" s="81" t="n">
        <f aca="false">IF(($D518+$G518+$H518)&lt;=0,($D518+$G518+$H518),0)</f>
        <v>0</v>
      </c>
      <c r="E519" s="81" t="n">
        <f aca="false">IF($D519&lt;0,Input!$G$17,0)</f>
        <v>0</v>
      </c>
      <c r="F519" s="81" t="n">
        <f aca="false">($D519*(Input!$G$11/100))/12</f>
        <v>0</v>
      </c>
      <c r="G519" s="81" t="n">
        <f aca="false">(-1)*$E519+$F519</f>
        <v>0</v>
      </c>
      <c r="H519" s="81" t="n">
        <f aca="false">IF($D519&lt;0,((-1)*Input!$G$15),0)</f>
        <v>0</v>
      </c>
      <c r="I519" s="81" t="n">
        <f aca="false">($I518+$G519+$H519)*(1+Input!$G$8/(100*12))</f>
        <v>191821.831926994</v>
      </c>
      <c r="J519" s="81" t="n">
        <f aca="false">Input!$G$18*((1+Input!$G$14/100)^DATEDIF(Input!$C$7,$B519,"Y"))</f>
        <v>-865.173973382955</v>
      </c>
      <c r="L519" s="81" t="n">
        <f aca="false">$E519+$J519</f>
        <v>-865.173973382955</v>
      </c>
    </row>
    <row r="520" customFormat="false" ht="12.75" hidden="false" customHeight="true" outlineLevel="0" collapsed="false">
      <c r="A520" s="80" t="n">
        <v>516</v>
      </c>
      <c r="B520" s="86" t="n">
        <f aca="false">EOMONTH(Input!$C$7,A520)</f>
        <v>58622</v>
      </c>
      <c r="C520" s="86"/>
      <c r="D520" s="81" t="n">
        <f aca="false">IF(($D519+$G519+$H519)&lt;=0,($D519+$G519+$H519),0)</f>
        <v>0</v>
      </c>
      <c r="E520" s="81" t="n">
        <f aca="false">IF($D520&lt;0,Input!$G$17,0)</f>
        <v>0</v>
      </c>
      <c r="F520" s="81" t="n">
        <f aca="false">($D520*(Input!$G$11/100))/12</f>
        <v>0</v>
      </c>
      <c r="G520" s="81" t="n">
        <f aca="false">(-1)*$E520+$F520</f>
        <v>0</v>
      </c>
      <c r="H520" s="81" t="n">
        <f aca="false">IF($D520&lt;0,((-1)*Input!$G$15),0)</f>
        <v>0</v>
      </c>
      <c r="I520" s="81" t="n">
        <f aca="false">($I519+$G520+$H520)*(1+Input!$G$8/(100*12))</f>
        <v>191981.6834536</v>
      </c>
      <c r="J520" s="81" t="n">
        <f aca="false">Input!$G$18*((1+Input!$G$14/100)^DATEDIF(Input!$C$7,$B520,"Y"))</f>
        <v>-891.129192584444</v>
      </c>
      <c r="L520" s="81" t="n">
        <f aca="false">$E520+$J520</f>
        <v>-891.129192584444</v>
      </c>
    </row>
    <row r="521" customFormat="false" ht="12.75" hidden="false" customHeight="true" outlineLevel="0" collapsed="false">
      <c r="A521" s="80" t="n">
        <v>517</v>
      </c>
      <c r="B521" s="86" t="n">
        <f aca="false">EOMONTH(Input!$C$7,A521)</f>
        <v>58653</v>
      </c>
      <c r="C521" s="86"/>
      <c r="D521" s="81" t="n">
        <f aca="false">IF(($D520+$G520+$H520)&lt;=0,($D520+$G520+$H520),0)</f>
        <v>0</v>
      </c>
      <c r="E521" s="81" t="n">
        <f aca="false">IF($D521&lt;0,Input!$G$17,0)</f>
        <v>0</v>
      </c>
      <c r="F521" s="81" t="n">
        <f aca="false">($D521*(Input!$G$11/100))/12</f>
        <v>0</v>
      </c>
      <c r="G521" s="81" t="n">
        <f aca="false">(-1)*$E521+$F521</f>
        <v>0</v>
      </c>
      <c r="H521" s="81" t="n">
        <f aca="false">IF($D521&lt;0,((-1)*Input!$G$15),0)</f>
        <v>0</v>
      </c>
      <c r="I521" s="81" t="n">
        <f aca="false">($I520+$G521+$H521)*(1+Input!$G$8/(100*12))</f>
        <v>192141.668189811</v>
      </c>
      <c r="J521" s="81" t="n">
        <f aca="false">Input!$G$18*((1+Input!$G$14/100)^DATEDIF(Input!$C$7,$B521,"Y"))</f>
        <v>-891.129192584444</v>
      </c>
      <c r="L521" s="81" t="n">
        <f aca="false">$E521+$J521</f>
        <v>-891.129192584444</v>
      </c>
    </row>
    <row r="522" customFormat="false" ht="12.75" hidden="false" customHeight="true" outlineLevel="0" collapsed="false">
      <c r="A522" s="80" t="n">
        <v>518</v>
      </c>
      <c r="B522" s="86" t="n">
        <f aca="false">EOMONTH(Input!$C$7,A522)</f>
        <v>58684</v>
      </c>
      <c r="C522" s="86"/>
      <c r="D522" s="81" t="n">
        <f aca="false">IF(($D521+$G521+$H521)&lt;=0,($D521+$G521+$H521),0)</f>
        <v>0</v>
      </c>
      <c r="E522" s="81" t="n">
        <f aca="false">IF($D522&lt;0,Input!$G$17,0)</f>
        <v>0</v>
      </c>
      <c r="F522" s="81" t="n">
        <f aca="false">($D522*(Input!$G$11/100))/12</f>
        <v>0</v>
      </c>
      <c r="G522" s="81" t="n">
        <f aca="false">(-1)*$E522+$F522</f>
        <v>0</v>
      </c>
      <c r="H522" s="81" t="n">
        <f aca="false">IF($D522&lt;0,((-1)*Input!$G$15),0)</f>
        <v>0</v>
      </c>
      <c r="I522" s="81" t="n">
        <f aca="false">($I521+$G522+$H522)*(1+Input!$G$8/(100*12))</f>
        <v>192301.786246636</v>
      </c>
      <c r="J522" s="81" t="n">
        <f aca="false">Input!$G$18*((1+Input!$G$14/100)^DATEDIF(Input!$C$7,$B522,"Y"))</f>
        <v>-891.129192584444</v>
      </c>
      <c r="L522" s="81" t="n">
        <f aca="false">$E522+$J522</f>
        <v>-891.129192584444</v>
      </c>
    </row>
    <row r="523" customFormat="false" ht="12.75" hidden="false" customHeight="true" outlineLevel="0" collapsed="false">
      <c r="A523" s="80" t="n">
        <v>519</v>
      </c>
      <c r="B523" s="86" t="n">
        <f aca="false">EOMONTH(Input!$C$7,A523)</f>
        <v>58714</v>
      </c>
      <c r="C523" s="86"/>
      <c r="D523" s="81" t="n">
        <f aca="false">IF(($D522+$G522+$H522)&lt;=0,($D522+$G522+$H522),0)</f>
        <v>0</v>
      </c>
      <c r="E523" s="81" t="n">
        <f aca="false">IF($D523&lt;0,Input!$G$17,0)</f>
        <v>0</v>
      </c>
      <c r="F523" s="81" t="n">
        <f aca="false">($D523*(Input!$G$11/100))/12</f>
        <v>0</v>
      </c>
      <c r="G523" s="81" t="n">
        <f aca="false">(-1)*$E523+$F523</f>
        <v>0</v>
      </c>
      <c r="H523" s="81" t="n">
        <f aca="false">IF($D523&lt;0,((-1)*Input!$G$15),0)</f>
        <v>0</v>
      </c>
      <c r="I523" s="81" t="n">
        <f aca="false">($I522+$G523+$H523)*(1+Input!$G$8/(100*12))</f>
        <v>192462.037735175</v>
      </c>
      <c r="J523" s="81" t="n">
        <f aca="false">Input!$G$18*((1+Input!$G$14/100)^DATEDIF(Input!$C$7,$B523,"Y"))</f>
        <v>-891.129192584444</v>
      </c>
      <c r="L523" s="81" t="n">
        <f aca="false">$E523+$J523</f>
        <v>-891.129192584444</v>
      </c>
    </row>
    <row r="524" customFormat="false" ht="12.75" hidden="false" customHeight="true" outlineLevel="0" collapsed="false">
      <c r="A524" s="80" t="n">
        <v>520</v>
      </c>
      <c r="B524" s="86" t="n">
        <f aca="false">EOMONTH(Input!$C$7,A524)</f>
        <v>58745</v>
      </c>
      <c r="C524" s="86"/>
      <c r="D524" s="81" t="n">
        <f aca="false">IF(($D523+$G523+$H523)&lt;=0,($D523+$G523+$H523),0)</f>
        <v>0</v>
      </c>
      <c r="E524" s="81" t="n">
        <f aca="false">IF($D524&lt;0,Input!$G$17,0)</f>
        <v>0</v>
      </c>
      <c r="F524" s="81" t="n">
        <f aca="false">($D524*(Input!$G$11/100))/12</f>
        <v>0</v>
      </c>
      <c r="G524" s="81" t="n">
        <f aca="false">(-1)*$E524+$F524</f>
        <v>0</v>
      </c>
      <c r="H524" s="81" t="n">
        <f aca="false">IF($D524&lt;0,((-1)*Input!$G$15),0)</f>
        <v>0</v>
      </c>
      <c r="I524" s="81" t="n">
        <f aca="false">($I523+$G524+$H524)*(1+Input!$G$8/(100*12))</f>
        <v>192622.422766621</v>
      </c>
      <c r="J524" s="81" t="n">
        <f aca="false">Input!$G$18*((1+Input!$G$14/100)^DATEDIF(Input!$C$7,$B524,"Y"))</f>
        <v>-891.129192584444</v>
      </c>
      <c r="L524" s="81" t="n">
        <f aca="false">$E524+$J524</f>
        <v>-891.129192584444</v>
      </c>
    </row>
    <row r="525" customFormat="false" ht="12.75" hidden="false" customHeight="true" outlineLevel="0" collapsed="false">
      <c r="A525" s="80" t="n">
        <v>521</v>
      </c>
      <c r="B525" s="86" t="n">
        <f aca="false">EOMONTH(Input!$C$7,A525)</f>
        <v>58775</v>
      </c>
      <c r="C525" s="86"/>
      <c r="D525" s="81" t="n">
        <f aca="false">IF(($D524+$G524+$H524)&lt;=0,($D524+$G524+$H524),0)</f>
        <v>0</v>
      </c>
      <c r="E525" s="81" t="n">
        <f aca="false">IF($D525&lt;0,Input!$G$17,0)</f>
        <v>0</v>
      </c>
      <c r="F525" s="81" t="n">
        <f aca="false">($D525*(Input!$G$11/100))/12</f>
        <v>0</v>
      </c>
      <c r="G525" s="81" t="n">
        <f aca="false">(-1)*$E525+$F525</f>
        <v>0</v>
      </c>
      <c r="H525" s="81" t="n">
        <f aca="false">IF($D525&lt;0,((-1)*Input!$G$15),0)</f>
        <v>0</v>
      </c>
      <c r="I525" s="81" t="n">
        <f aca="false">($I524+$G525+$H525)*(1+Input!$G$8/(100*12))</f>
        <v>192782.94145226</v>
      </c>
      <c r="J525" s="81" t="n">
        <f aca="false">Input!$G$18*((1+Input!$G$14/100)^DATEDIF(Input!$C$7,$B525,"Y"))</f>
        <v>-891.129192584444</v>
      </c>
      <c r="L525" s="81" t="n">
        <f aca="false">$E525+$J525</f>
        <v>-891.129192584444</v>
      </c>
    </row>
    <row r="526" customFormat="false" ht="12.75" hidden="false" customHeight="true" outlineLevel="0" collapsed="false">
      <c r="A526" s="80" t="n">
        <v>522</v>
      </c>
      <c r="B526" s="86" t="n">
        <f aca="false">EOMONTH(Input!$C$7,A526)</f>
        <v>58806</v>
      </c>
      <c r="C526" s="86"/>
      <c r="D526" s="81" t="n">
        <f aca="false">IF(($D525+$G525+$H525)&lt;=0,($D525+$G525+$H525),0)</f>
        <v>0</v>
      </c>
      <c r="E526" s="81" t="n">
        <f aca="false">IF($D526&lt;0,Input!$G$17,0)</f>
        <v>0</v>
      </c>
      <c r="F526" s="81" t="n">
        <f aca="false">($D526*(Input!$G$11/100))/12</f>
        <v>0</v>
      </c>
      <c r="G526" s="81" t="n">
        <f aca="false">(-1)*$E526+$F526</f>
        <v>0</v>
      </c>
      <c r="H526" s="81" t="n">
        <f aca="false">IF($D526&lt;0,((-1)*Input!$G$15),0)</f>
        <v>0</v>
      </c>
      <c r="I526" s="81" t="n">
        <f aca="false">($I525+$G526+$H526)*(1+Input!$G$8/(100*12))</f>
        <v>192943.59390347</v>
      </c>
      <c r="J526" s="81" t="n">
        <f aca="false">Input!$G$18*((1+Input!$G$14/100)^DATEDIF(Input!$C$7,$B526,"Y"))</f>
        <v>-891.129192584444</v>
      </c>
      <c r="L526" s="81" t="n">
        <f aca="false">$E526+$J526</f>
        <v>-891.129192584444</v>
      </c>
    </row>
    <row r="527" customFormat="false" ht="12.75" hidden="false" customHeight="true" outlineLevel="0" collapsed="false">
      <c r="A527" s="80" t="n">
        <v>523</v>
      </c>
      <c r="B527" s="86" t="n">
        <f aca="false">EOMONTH(Input!$C$7,A527)</f>
        <v>58837</v>
      </c>
      <c r="C527" s="86"/>
      <c r="D527" s="81" t="n">
        <f aca="false">IF(($D526+$G526+$H526)&lt;=0,($D526+$G526+$H526),0)</f>
        <v>0</v>
      </c>
      <c r="E527" s="81" t="n">
        <f aca="false">IF($D527&lt;0,Input!$G$17,0)</f>
        <v>0</v>
      </c>
      <c r="F527" s="81" t="n">
        <f aca="false">($D527*(Input!$G$11/100))/12</f>
        <v>0</v>
      </c>
      <c r="G527" s="81" t="n">
        <f aca="false">(-1)*$E527+$F527</f>
        <v>0</v>
      </c>
      <c r="H527" s="81" t="n">
        <f aca="false">IF($D527&lt;0,((-1)*Input!$G$15),0)</f>
        <v>0</v>
      </c>
      <c r="I527" s="81" t="n">
        <f aca="false">($I526+$G527+$H527)*(1+Input!$G$8/(100*12))</f>
        <v>193104.380231723</v>
      </c>
      <c r="J527" s="81" t="n">
        <f aca="false">Input!$G$18*((1+Input!$G$14/100)^DATEDIF(Input!$C$7,$B527,"Y"))</f>
        <v>-891.129192584444</v>
      </c>
      <c r="L527" s="81" t="n">
        <f aca="false">$E527+$J527</f>
        <v>-891.129192584444</v>
      </c>
    </row>
    <row r="528" customFormat="false" ht="12.75" hidden="false" customHeight="true" outlineLevel="0" collapsed="false">
      <c r="A528" s="80" t="n">
        <v>524</v>
      </c>
      <c r="B528" s="86" t="n">
        <f aca="false">EOMONTH(Input!$C$7,A528)</f>
        <v>58865</v>
      </c>
      <c r="C528" s="86"/>
      <c r="D528" s="81" t="n">
        <f aca="false">IF(($D527+$G527+$H527)&lt;=0,($D527+$G527+$H527),0)</f>
        <v>0</v>
      </c>
      <c r="E528" s="81" t="n">
        <f aca="false">IF($D528&lt;0,Input!$G$17,0)</f>
        <v>0</v>
      </c>
      <c r="F528" s="81" t="n">
        <f aca="false">($D528*(Input!$G$11/100))/12</f>
        <v>0</v>
      </c>
      <c r="G528" s="81" t="n">
        <f aca="false">(-1)*$E528+$F528</f>
        <v>0</v>
      </c>
      <c r="H528" s="81" t="n">
        <f aca="false">IF($D528&lt;0,((-1)*Input!$G$15),0)</f>
        <v>0</v>
      </c>
      <c r="I528" s="81" t="n">
        <f aca="false">($I527+$G528+$H528)*(1+Input!$G$8/(100*12))</f>
        <v>193265.300548582</v>
      </c>
      <c r="J528" s="81" t="n">
        <f aca="false">Input!$G$18*((1+Input!$G$14/100)^DATEDIF(Input!$C$7,$B528,"Y"))</f>
        <v>-891.129192584444</v>
      </c>
      <c r="L528" s="81" t="n">
        <f aca="false">$E528+$J528</f>
        <v>-891.129192584444</v>
      </c>
    </row>
    <row r="529" customFormat="false" ht="12.75" hidden="false" customHeight="true" outlineLevel="0" collapsed="false">
      <c r="A529" s="80" t="n">
        <v>525</v>
      </c>
      <c r="B529" s="86" t="n">
        <f aca="false">EOMONTH(Input!$C$7,A529)</f>
        <v>58896</v>
      </c>
      <c r="C529" s="86"/>
      <c r="D529" s="81" t="n">
        <f aca="false">IF(($D528+$G528+$H528)&lt;=0,($D528+$G528+$H528),0)</f>
        <v>0</v>
      </c>
      <c r="E529" s="81" t="n">
        <f aca="false">IF($D529&lt;0,Input!$G$17,0)</f>
        <v>0</v>
      </c>
      <c r="F529" s="81" t="n">
        <f aca="false">($D529*(Input!$G$11/100))/12</f>
        <v>0</v>
      </c>
      <c r="G529" s="81" t="n">
        <f aca="false">(-1)*$E529+$F529</f>
        <v>0</v>
      </c>
      <c r="H529" s="81" t="n">
        <f aca="false">IF($D529&lt;0,((-1)*Input!$G$15),0)</f>
        <v>0</v>
      </c>
      <c r="I529" s="81" t="n">
        <f aca="false">($I528+$G529+$H529)*(1+Input!$G$8/(100*12))</f>
        <v>193426.354965706</v>
      </c>
      <c r="J529" s="81" t="n">
        <f aca="false">Input!$G$18*((1+Input!$G$14/100)^DATEDIF(Input!$C$7,$B529,"Y"))</f>
        <v>-891.129192584444</v>
      </c>
      <c r="L529" s="81" t="n">
        <f aca="false">$E529+$J529</f>
        <v>-891.129192584444</v>
      </c>
    </row>
    <row r="530" customFormat="false" ht="12.75" hidden="false" customHeight="true" outlineLevel="0" collapsed="false">
      <c r="A530" s="80" t="n">
        <v>526</v>
      </c>
      <c r="B530" s="86" t="n">
        <f aca="false">EOMONTH(Input!$C$7,A530)</f>
        <v>58926</v>
      </c>
      <c r="C530" s="86"/>
      <c r="D530" s="81" t="n">
        <f aca="false">IF(($D529+$G529+$H529)&lt;=0,($D529+$G529+$H529),0)</f>
        <v>0</v>
      </c>
      <c r="E530" s="81" t="n">
        <f aca="false">IF($D530&lt;0,Input!$G$17,0)</f>
        <v>0</v>
      </c>
      <c r="F530" s="81" t="n">
        <f aca="false">($D530*(Input!$G$11/100))/12</f>
        <v>0</v>
      </c>
      <c r="G530" s="81" t="n">
        <f aca="false">(-1)*$E530+$F530</f>
        <v>0</v>
      </c>
      <c r="H530" s="81" t="n">
        <f aca="false">IF($D530&lt;0,((-1)*Input!$G$15),0)</f>
        <v>0</v>
      </c>
      <c r="I530" s="81" t="n">
        <f aca="false">($I529+$G530+$H530)*(1+Input!$G$8/(100*12))</f>
        <v>193587.543594844</v>
      </c>
      <c r="J530" s="81" t="n">
        <f aca="false">Input!$G$18*((1+Input!$G$14/100)^DATEDIF(Input!$C$7,$B530,"Y"))</f>
        <v>-891.129192584444</v>
      </c>
      <c r="L530" s="81" t="n">
        <f aca="false">$E530+$J530</f>
        <v>-891.129192584444</v>
      </c>
    </row>
    <row r="531" customFormat="false" ht="12.75" hidden="false" customHeight="true" outlineLevel="0" collapsed="false">
      <c r="A531" s="80" t="n">
        <v>527</v>
      </c>
      <c r="B531" s="86" t="n">
        <f aca="false">EOMONTH(Input!$C$7,A531)</f>
        <v>58957</v>
      </c>
      <c r="C531" s="86"/>
      <c r="D531" s="81" t="n">
        <f aca="false">IF(($D530+$G530+$H530)&lt;=0,($D530+$G530+$H530),0)</f>
        <v>0</v>
      </c>
      <c r="E531" s="81" t="n">
        <f aca="false">IF($D531&lt;0,Input!$G$17,0)</f>
        <v>0</v>
      </c>
      <c r="F531" s="81" t="n">
        <f aca="false">($D531*(Input!$G$11/100))/12</f>
        <v>0</v>
      </c>
      <c r="G531" s="81" t="n">
        <f aca="false">(-1)*$E531+$F531</f>
        <v>0</v>
      </c>
      <c r="H531" s="81" t="n">
        <f aca="false">IF($D531&lt;0,((-1)*Input!$G$15),0)</f>
        <v>0</v>
      </c>
      <c r="I531" s="81" t="n">
        <f aca="false">($I530+$G531+$H531)*(1+Input!$G$8/(100*12))</f>
        <v>193748.86654784</v>
      </c>
      <c r="J531" s="81" t="n">
        <f aca="false">Input!$G$18*((1+Input!$G$14/100)^DATEDIF(Input!$C$7,$B531,"Y"))</f>
        <v>-891.129192584444</v>
      </c>
      <c r="L531" s="81" t="n">
        <f aca="false">$E531+$J531</f>
        <v>-891.129192584444</v>
      </c>
    </row>
    <row r="532" customFormat="false" ht="12.75" hidden="false" customHeight="true" outlineLevel="0" collapsed="false">
      <c r="A532" s="80" t="n">
        <v>528</v>
      </c>
      <c r="B532" s="86" t="n">
        <f aca="false">EOMONTH(Input!$C$7,A532)</f>
        <v>58987</v>
      </c>
      <c r="C532" s="86"/>
      <c r="D532" s="81" t="n">
        <f aca="false">IF(($D531+$G531+$H531)&lt;=0,($D531+$G531+$H531),0)</f>
        <v>0</v>
      </c>
      <c r="E532" s="81" t="n">
        <f aca="false">IF($D532&lt;0,Input!$G$17,0)</f>
        <v>0</v>
      </c>
      <c r="F532" s="81" t="n">
        <f aca="false">($D532*(Input!$G$11/100))/12</f>
        <v>0</v>
      </c>
      <c r="G532" s="81" t="n">
        <f aca="false">(-1)*$E532+$F532</f>
        <v>0</v>
      </c>
      <c r="H532" s="81" t="n">
        <f aca="false">IF($D532&lt;0,((-1)*Input!$G$15),0)</f>
        <v>0</v>
      </c>
      <c r="I532" s="81" t="n">
        <f aca="false">($I531+$G532+$H532)*(1+Input!$G$8/(100*12))</f>
        <v>193910.32393663</v>
      </c>
      <c r="J532" s="81" t="n">
        <f aca="false">Input!$G$18*((1+Input!$G$14/100)^DATEDIF(Input!$C$7,$B532,"Y"))</f>
        <v>-917.863068361978</v>
      </c>
      <c r="L532" s="81" t="n">
        <f aca="false">$E532+$J532</f>
        <v>-917.863068361978</v>
      </c>
    </row>
    <row r="533" customFormat="false" ht="12.75" hidden="false" customHeight="true" outlineLevel="0" collapsed="false">
      <c r="A533" s="80" t="n">
        <v>529</v>
      </c>
      <c r="B533" s="86" t="n">
        <f aca="false">EOMONTH(Input!$C$7,A533)</f>
        <v>59018</v>
      </c>
      <c r="C533" s="86"/>
      <c r="D533" s="81" t="n">
        <f aca="false">IF(($D532+$G532+$H532)&lt;=0,($D532+$G532+$H532),0)</f>
        <v>0</v>
      </c>
      <c r="E533" s="81" t="n">
        <f aca="false">IF($D533&lt;0,Input!$G$17,0)</f>
        <v>0</v>
      </c>
      <c r="F533" s="81" t="n">
        <f aca="false">($D533*(Input!$G$11/100))/12</f>
        <v>0</v>
      </c>
      <c r="G533" s="81" t="n">
        <f aca="false">(-1)*$E533+$F533</f>
        <v>0</v>
      </c>
      <c r="H533" s="81" t="n">
        <f aca="false">IF($D533&lt;0,((-1)*Input!$G$15),0)</f>
        <v>0</v>
      </c>
      <c r="I533" s="81" t="n">
        <f aca="false">($I532+$G533+$H533)*(1+Input!$G$8/(100*12))</f>
        <v>194071.915873244</v>
      </c>
      <c r="J533" s="81" t="n">
        <f aca="false">Input!$G$18*((1+Input!$G$14/100)^DATEDIF(Input!$C$7,$B533,"Y"))</f>
        <v>-917.863068361978</v>
      </c>
      <c r="L533" s="81" t="n">
        <f aca="false">$E533+$J533</f>
        <v>-917.863068361978</v>
      </c>
    </row>
    <row r="534" customFormat="false" ht="12.75" hidden="false" customHeight="true" outlineLevel="0" collapsed="false">
      <c r="A534" s="80" t="n">
        <v>530</v>
      </c>
      <c r="B534" s="86" t="n">
        <f aca="false">EOMONTH(Input!$C$7,A534)</f>
        <v>59049</v>
      </c>
      <c r="C534" s="86"/>
      <c r="D534" s="81" t="n">
        <f aca="false">IF(($D533+$G533+$H533)&lt;=0,($D533+$G533+$H533),0)</f>
        <v>0</v>
      </c>
      <c r="E534" s="81" t="n">
        <f aca="false">IF($D534&lt;0,Input!$G$17,0)</f>
        <v>0</v>
      </c>
      <c r="F534" s="81" t="n">
        <f aca="false">($D534*(Input!$G$11/100))/12</f>
        <v>0</v>
      </c>
      <c r="G534" s="81" t="n">
        <f aca="false">(-1)*$E534+$F534</f>
        <v>0</v>
      </c>
      <c r="H534" s="81" t="n">
        <f aca="false">IF($D534&lt;0,((-1)*Input!$G$15),0)</f>
        <v>0</v>
      </c>
      <c r="I534" s="81" t="n">
        <f aca="false">($I533+$G534+$H534)*(1+Input!$G$8/(100*12))</f>
        <v>194233.642469805</v>
      </c>
      <c r="J534" s="81" t="n">
        <f aca="false">Input!$G$18*((1+Input!$G$14/100)^DATEDIF(Input!$C$7,$B534,"Y"))</f>
        <v>-917.863068361978</v>
      </c>
      <c r="L534" s="81" t="n">
        <f aca="false">$E534+$J534</f>
        <v>-917.863068361978</v>
      </c>
    </row>
    <row r="535" customFormat="false" ht="12.75" hidden="false" customHeight="true" outlineLevel="0" collapsed="false">
      <c r="A535" s="80" t="n">
        <v>531</v>
      </c>
      <c r="B535" s="86" t="n">
        <f aca="false">EOMONTH(Input!$C$7,A535)</f>
        <v>59079</v>
      </c>
      <c r="C535" s="86"/>
      <c r="D535" s="81" t="n">
        <f aca="false">IF(($D534+$G534+$H534)&lt;=0,($D534+$G534+$H534),0)</f>
        <v>0</v>
      </c>
      <c r="E535" s="81" t="n">
        <f aca="false">IF($D535&lt;0,Input!$G$17,0)</f>
        <v>0</v>
      </c>
      <c r="F535" s="81" t="n">
        <f aca="false">($D535*(Input!$G$11/100))/12</f>
        <v>0</v>
      </c>
      <c r="G535" s="81" t="n">
        <f aca="false">(-1)*$E535+$F535</f>
        <v>0</v>
      </c>
      <c r="H535" s="81" t="n">
        <f aca="false">IF($D535&lt;0,((-1)*Input!$G$15),0)</f>
        <v>0</v>
      </c>
      <c r="I535" s="81" t="n">
        <f aca="false">($I534+$G535+$H535)*(1+Input!$G$8/(100*12))</f>
        <v>194395.50383853</v>
      </c>
      <c r="J535" s="81" t="n">
        <f aca="false">Input!$G$18*((1+Input!$G$14/100)^DATEDIF(Input!$C$7,$B535,"Y"))</f>
        <v>-917.863068361978</v>
      </c>
      <c r="L535" s="81" t="n">
        <f aca="false">$E535+$J535</f>
        <v>-917.863068361978</v>
      </c>
    </row>
    <row r="536" customFormat="false" ht="12.75" hidden="false" customHeight="true" outlineLevel="0" collapsed="false">
      <c r="A536" s="80" t="n">
        <v>532</v>
      </c>
      <c r="B536" s="86" t="n">
        <f aca="false">EOMONTH(Input!$C$7,A536)</f>
        <v>59110</v>
      </c>
      <c r="C536" s="86"/>
      <c r="D536" s="81" t="n">
        <f aca="false">IF(($D535+$G535+$H535)&lt;=0,($D535+$G535+$H535),0)</f>
        <v>0</v>
      </c>
      <c r="E536" s="81" t="n">
        <f aca="false">IF($D536&lt;0,Input!$G$17,0)</f>
        <v>0</v>
      </c>
      <c r="F536" s="81" t="n">
        <f aca="false">($D536*(Input!$G$11/100))/12</f>
        <v>0</v>
      </c>
      <c r="G536" s="81" t="n">
        <f aca="false">(-1)*$E536+$F536</f>
        <v>0</v>
      </c>
      <c r="H536" s="81" t="n">
        <f aca="false">IF($D536&lt;0,((-1)*Input!$G$15),0)</f>
        <v>0</v>
      </c>
      <c r="I536" s="81" t="n">
        <f aca="false">($I535+$G536+$H536)*(1+Input!$G$8/(100*12))</f>
        <v>194557.500091728</v>
      </c>
      <c r="J536" s="81" t="n">
        <f aca="false">Input!$G$18*((1+Input!$G$14/100)^DATEDIF(Input!$C$7,$B536,"Y"))</f>
        <v>-917.863068361978</v>
      </c>
      <c r="L536" s="81" t="n">
        <f aca="false">$E536+$J536</f>
        <v>-917.863068361978</v>
      </c>
    </row>
    <row r="537" customFormat="false" ht="12.75" hidden="false" customHeight="true" outlineLevel="0" collapsed="false">
      <c r="A537" s="80" t="n">
        <v>533</v>
      </c>
      <c r="B537" s="86" t="n">
        <f aca="false">EOMONTH(Input!$C$7,A537)</f>
        <v>59140</v>
      </c>
      <c r="C537" s="86"/>
      <c r="D537" s="81" t="n">
        <f aca="false">IF(($D536+$G536+$H536)&lt;=0,($D536+$G536+$H536),0)</f>
        <v>0</v>
      </c>
      <c r="E537" s="81" t="n">
        <f aca="false">IF($D537&lt;0,Input!$G$17,0)</f>
        <v>0</v>
      </c>
      <c r="F537" s="81" t="n">
        <f aca="false">($D537*(Input!$G$11/100))/12</f>
        <v>0</v>
      </c>
      <c r="G537" s="81" t="n">
        <f aca="false">(-1)*$E537+$F537</f>
        <v>0</v>
      </c>
      <c r="H537" s="81" t="n">
        <f aca="false">IF($D537&lt;0,((-1)*Input!$G$15),0)</f>
        <v>0</v>
      </c>
      <c r="I537" s="81" t="n">
        <f aca="false">($I536+$G537+$H537)*(1+Input!$G$8/(100*12))</f>
        <v>194719.631341805</v>
      </c>
      <c r="J537" s="81" t="n">
        <f aca="false">Input!$G$18*((1+Input!$G$14/100)^DATEDIF(Input!$C$7,$B537,"Y"))</f>
        <v>-917.863068361978</v>
      </c>
      <c r="L537" s="81" t="n">
        <f aca="false">$E537+$J537</f>
        <v>-917.863068361978</v>
      </c>
    </row>
    <row r="538" customFormat="false" ht="12.75" hidden="false" customHeight="true" outlineLevel="0" collapsed="false">
      <c r="A538" s="80" t="n">
        <v>534</v>
      </c>
      <c r="B538" s="86" t="n">
        <f aca="false">EOMONTH(Input!$C$7,A538)</f>
        <v>59171</v>
      </c>
      <c r="C538" s="86"/>
      <c r="D538" s="81" t="n">
        <f aca="false">IF(($D537+$G537+$H537)&lt;=0,($D537+$G537+$H537),0)</f>
        <v>0</v>
      </c>
      <c r="E538" s="81" t="n">
        <f aca="false">IF($D538&lt;0,Input!$G$17,0)</f>
        <v>0</v>
      </c>
      <c r="F538" s="81" t="n">
        <f aca="false">($D538*(Input!$G$11/100))/12</f>
        <v>0</v>
      </c>
      <c r="G538" s="81" t="n">
        <f aca="false">(-1)*$E538+$F538</f>
        <v>0</v>
      </c>
      <c r="H538" s="81" t="n">
        <f aca="false">IF($D538&lt;0,((-1)*Input!$G$15),0)</f>
        <v>0</v>
      </c>
      <c r="I538" s="81" t="n">
        <f aca="false">($I537+$G538+$H538)*(1+Input!$G$8/(100*12))</f>
        <v>194881.897701256</v>
      </c>
      <c r="J538" s="81" t="n">
        <f aca="false">Input!$G$18*((1+Input!$G$14/100)^DATEDIF(Input!$C$7,$B538,"Y"))</f>
        <v>-917.863068361978</v>
      </c>
      <c r="L538" s="81" t="n">
        <f aca="false">$E538+$J538</f>
        <v>-917.863068361978</v>
      </c>
    </row>
    <row r="539" customFormat="false" ht="12.75" hidden="false" customHeight="true" outlineLevel="0" collapsed="false">
      <c r="A539" s="80" t="n">
        <v>535</v>
      </c>
      <c r="B539" s="86" t="n">
        <f aca="false">EOMONTH(Input!$C$7,A539)</f>
        <v>59202</v>
      </c>
      <c r="C539" s="86"/>
      <c r="D539" s="81" t="n">
        <f aca="false">IF(($D538+$G538+$H538)&lt;=0,($D538+$G538+$H538),0)</f>
        <v>0</v>
      </c>
      <c r="E539" s="81" t="n">
        <f aca="false">IF($D539&lt;0,Input!$G$17,0)</f>
        <v>0</v>
      </c>
      <c r="F539" s="81" t="n">
        <f aca="false">($D539*(Input!$G$11/100))/12</f>
        <v>0</v>
      </c>
      <c r="G539" s="81" t="n">
        <f aca="false">(-1)*$E539+$F539</f>
        <v>0</v>
      </c>
      <c r="H539" s="81" t="n">
        <f aca="false">IF($D539&lt;0,((-1)*Input!$G$15),0)</f>
        <v>0</v>
      </c>
      <c r="I539" s="81" t="n">
        <f aca="false">($I538+$G539+$H539)*(1+Input!$G$8/(100*12))</f>
        <v>195044.299282674</v>
      </c>
      <c r="J539" s="81" t="n">
        <f aca="false">Input!$G$18*((1+Input!$G$14/100)^DATEDIF(Input!$C$7,$B539,"Y"))</f>
        <v>-917.863068361978</v>
      </c>
      <c r="L539" s="81" t="n">
        <f aca="false">$E539+$J539</f>
        <v>-917.863068361978</v>
      </c>
    </row>
    <row r="540" customFormat="false" ht="12.75" hidden="false" customHeight="true" outlineLevel="0" collapsed="false">
      <c r="A540" s="80" t="n">
        <v>536</v>
      </c>
      <c r="B540" s="86" t="n">
        <f aca="false">EOMONTH(Input!$C$7,A540)</f>
        <v>59230</v>
      </c>
      <c r="C540" s="86"/>
      <c r="D540" s="81" t="n">
        <f aca="false">IF(($D539+$G539+$H539)&lt;=0,($D539+$G539+$H539),0)</f>
        <v>0</v>
      </c>
      <c r="E540" s="81" t="n">
        <f aca="false">IF($D540&lt;0,Input!$G$17,0)</f>
        <v>0</v>
      </c>
      <c r="F540" s="81" t="n">
        <f aca="false">($D540*(Input!$G$11/100))/12</f>
        <v>0</v>
      </c>
      <c r="G540" s="81" t="n">
        <f aca="false">(-1)*$E540+$F540</f>
        <v>0</v>
      </c>
      <c r="H540" s="81" t="n">
        <f aca="false">IF($D540&lt;0,((-1)*Input!$G$15),0)</f>
        <v>0</v>
      </c>
      <c r="I540" s="81" t="n">
        <f aca="false">($I539+$G540+$H540)*(1+Input!$G$8/(100*12))</f>
        <v>195206.836198743</v>
      </c>
      <c r="J540" s="81" t="n">
        <f aca="false">Input!$G$18*((1+Input!$G$14/100)^DATEDIF(Input!$C$7,$B540,"Y"))</f>
        <v>-917.863068361978</v>
      </c>
      <c r="L540" s="81" t="n">
        <f aca="false">$E540+$J540</f>
        <v>-917.863068361978</v>
      </c>
    </row>
    <row r="541" customFormat="false" ht="12.75" hidden="false" customHeight="true" outlineLevel="0" collapsed="false">
      <c r="A541" s="80" t="n">
        <v>537</v>
      </c>
      <c r="B541" s="86" t="n">
        <f aca="false">EOMONTH(Input!$C$7,A541)</f>
        <v>59261</v>
      </c>
      <c r="C541" s="86"/>
      <c r="D541" s="81" t="n">
        <f aca="false">IF(($D540+$G540+$H540)&lt;=0,($D540+$G540+$H540),0)</f>
        <v>0</v>
      </c>
      <c r="E541" s="81" t="n">
        <f aca="false">IF($D541&lt;0,Input!$G$17,0)</f>
        <v>0</v>
      </c>
      <c r="F541" s="81" t="n">
        <f aca="false">($D541*(Input!$G$11/100))/12</f>
        <v>0</v>
      </c>
      <c r="G541" s="81" t="n">
        <f aca="false">(-1)*$E541+$F541</f>
        <v>0</v>
      </c>
      <c r="H541" s="81" t="n">
        <f aca="false">IF($D541&lt;0,((-1)*Input!$G$15),0)</f>
        <v>0</v>
      </c>
      <c r="I541" s="81" t="n">
        <f aca="false">($I540+$G541+$H541)*(1+Input!$G$8/(100*12))</f>
        <v>195369.508562242</v>
      </c>
      <c r="J541" s="81" t="n">
        <f aca="false">Input!$G$18*((1+Input!$G$14/100)^DATEDIF(Input!$C$7,$B541,"Y"))</f>
        <v>-917.863068361978</v>
      </c>
      <c r="L541" s="81" t="n">
        <f aca="false">$E541+$J541</f>
        <v>-917.863068361978</v>
      </c>
    </row>
    <row r="542" customFormat="false" ht="12.75" hidden="false" customHeight="true" outlineLevel="0" collapsed="false">
      <c r="A542" s="80" t="n">
        <v>538</v>
      </c>
      <c r="B542" s="86" t="n">
        <f aca="false">EOMONTH(Input!$C$7,A542)</f>
        <v>59291</v>
      </c>
      <c r="C542" s="86"/>
      <c r="D542" s="81" t="n">
        <f aca="false">IF(($D541+$G541+$H541)&lt;=0,($D541+$G541+$H541),0)</f>
        <v>0</v>
      </c>
      <c r="E542" s="81" t="n">
        <f aca="false">IF($D542&lt;0,Input!$G$17,0)</f>
        <v>0</v>
      </c>
      <c r="F542" s="81" t="n">
        <f aca="false">($D542*(Input!$G$11/100))/12</f>
        <v>0</v>
      </c>
      <c r="G542" s="81" t="n">
        <f aca="false">(-1)*$E542+$F542</f>
        <v>0</v>
      </c>
      <c r="H542" s="81" t="n">
        <f aca="false">IF($D542&lt;0,((-1)*Input!$G$15),0)</f>
        <v>0</v>
      </c>
      <c r="I542" s="81" t="n">
        <f aca="false">($I541+$G542+$H542)*(1+Input!$G$8/(100*12))</f>
        <v>195532.316486044</v>
      </c>
      <c r="J542" s="81" t="n">
        <f aca="false">Input!$G$18*((1+Input!$G$14/100)^DATEDIF(Input!$C$7,$B542,"Y"))</f>
        <v>-917.863068361978</v>
      </c>
      <c r="L542" s="81" t="n">
        <f aca="false">$E542+$J542</f>
        <v>-917.863068361978</v>
      </c>
    </row>
    <row r="543" customFormat="false" ht="12.75" hidden="false" customHeight="true" outlineLevel="0" collapsed="false">
      <c r="A543" s="80" t="n">
        <v>539</v>
      </c>
      <c r="B543" s="86" t="n">
        <f aca="false">EOMONTH(Input!$C$7,A543)</f>
        <v>59322</v>
      </c>
      <c r="C543" s="86"/>
      <c r="D543" s="81" t="n">
        <f aca="false">IF(($D542+$G542+$H542)&lt;=0,($D542+$G542+$H542),0)</f>
        <v>0</v>
      </c>
      <c r="E543" s="81" t="n">
        <f aca="false">IF($D543&lt;0,Input!$G$17,0)</f>
        <v>0</v>
      </c>
      <c r="F543" s="81" t="n">
        <f aca="false">($D543*(Input!$G$11/100))/12</f>
        <v>0</v>
      </c>
      <c r="G543" s="81" t="n">
        <f aca="false">(-1)*$E543+$F543</f>
        <v>0</v>
      </c>
      <c r="H543" s="81" t="n">
        <f aca="false">IF($D543&lt;0,((-1)*Input!$G$15),0)</f>
        <v>0</v>
      </c>
      <c r="I543" s="81" t="n">
        <f aca="false">($I542+$G543+$H543)*(1+Input!$G$8/(100*12))</f>
        <v>195695.260083115</v>
      </c>
      <c r="J543" s="81" t="n">
        <f aca="false">Input!$G$18*((1+Input!$G$14/100)^DATEDIF(Input!$C$7,$B543,"Y"))</f>
        <v>-917.863068361978</v>
      </c>
      <c r="L543" s="81" t="n">
        <f aca="false">$E543+$J543</f>
        <v>-917.863068361978</v>
      </c>
    </row>
    <row r="544" customFormat="false" ht="12.75" hidden="false" customHeight="true" outlineLevel="0" collapsed="false">
      <c r="A544" s="80" t="n">
        <v>540</v>
      </c>
      <c r="B544" s="86" t="n">
        <f aca="false">EOMONTH(Input!$C$7,A544)</f>
        <v>59352</v>
      </c>
      <c r="C544" s="86"/>
      <c r="D544" s="81" t="n">
        <f aca="false">IF(($D543+$G543+$H543)&lt;=0,($D543+$G543+$H543),0)</f>
        <v>0</v>
      </c>
      <c r="E544" s="81" t="n">
        <f aca="false">IF($D544&lt;0,Input!$G$17,0)</f>
        <v>0</v>
      </c>
      <c r="F544" s="81" t="n">
        <f aca="false">($D544*(Input!$G$11/100))/12</f>
        <v>0</v>
      </c>
      <c r="G544" s="81" t="n">
        <f aca="false">(-1)*$E544+$F544</f>
        <v>0</v>
      </c>
      <c r="H544" s="81" t="n">
        <f aca="false">IF($D544&lt;0,((-1)*Input!$G$15),0)</f>
        <v>0</v>
      </c>
      <c r="I544" s="81" t="n">
        <f aca="false">($I543+$G544+$H544)*(1+Input!$G$8/(100*12))</f>
        <v>195858.339466518</v>
      </c>
      <c r="J544" s="81" t="n">
        <f aca="false">Input!$G$18*((1+Input!$G$14/100)^DATEDIF(Input!$C$7,$B544,"Y"))</f>
        <v>-945.398960412837</v>
      </c>
      <c r="L544" s="81" t="n">
        <f aca="false">$E544+$J544</f>
        <v>-945.398960412837</v>
      </c>
    </row>
    <row r="545" customFormat="false" ht="12.75" hidden="false" customHeight="true" outlineLevel="0" collapsed="false">
      <c r="A545" s="80" t="n">
        <v>541</v>
      </c>
      <c r="B545" s="86" t="n">
        <f aca="false">EOMONTH(Input!$C$7,A545)</f>
        <v>59383</v>
      </c>
      <c r="C545" s="86"/>
      <c r="D545" s="81" t="n">
        <f aca="false">IF(($D544+$G544+$H544)&lt;=0,($D544+$G544+$H544),0)</f>
        <v>0</v>
      </c>
      <c r="E545" s="81" t="n">
        <f aca="false">IF($D545&lt;0,Input!$G$17,0)</f>
        <v>0</v>
      </c>
      <c r="F545" s="81" t="n">
        <f aca="false">($D545*(Input!$G$11/100))/12</f>
        <v>0</v>
      </c>
      <c r="G545" s="81" t="n">
        <f aca="false">(-1)*$E545+$F545</f>
        <v>0</v>
      </c>
      <c r="H545" s="81" t="n">
        <f aca="false">IF($D545&lt;0,((-1)*Input!$G$15),0)</f>
        <v>0</v>
      </c>
      <c r="I545" s="81" t="n">
        <f aca="false">($I544+$G545+$H545)*(1+Input!$G$8/(100*12))</f>
        <v>196021.554749407</v>
      </c>
      <c r="J545" s="81" t="n">
        <f aca="false">Input!$G$18*((1+Input!$G$14/100)^DATEDIF(Input!$C$7,$B545,"Y"))</f>
        <v>-945.398960412837</v>
      </c>
      <c r="L545" s="81" t="n">
        <f aca="false">$E545+$J545</f>
        <v>-945.398960412837</v>
      </c>
    </row>
    <row r="546" customFormat="false" ht="12.75" hidden="false" customHeight="true" outlineLevel="0" collapsed="false">
      <c r="A546" s="80" t="n">
        <v>542</v>
      </c>
      <c r="B546" s="86" t="n">
        <f aca="false">EOMONTH(Input!$C$7,A546)</f>
        <v>59414</v>
      </c>
      <c r="C546" s="86"/>
      <c r="D546" s="81" t="n">
        <f aca="false">IF(($D545+$G545+$H545)&lt;=0,($D545+$G545+$H545),0)</f>
        <v>0</v>
      </c>
      <c r="E546" s="81" t="n">
        <f aca="false">IF($D546&lt;0,Input!$G$17,0)</f>
        <v>0</v>
      </c>
      <c r="F546" s="81" t="n">
        <f aca="false">($D546*(Input!$G$11/100))/12</f>
        <v>0</v>
      </c>
      <c r="G546" s="81" t="n">
        <f aca="false">(-1)*$E546+$F546</f>
        <v>0</v>
      </c>
      <c r="H546" s="81" t="n">
        <f aca="false">IF($D546&lt;0,((-1)*Input!$G$15),0)</f>
        <v>0</v>
      </c>
      <c r="I546" s="81" t="n">
        <f aca="false">($I545+$G546+$H546)*(1+Input!$G$8/(100*12))</f>
        <v>196184.906045031</v>
      </c>
      <c r="J546" s="81" t="n">
        <f aca="false">Input!$G$18*((1+Input!$G$14/100)^DATEDIF(Input!$C$7,$B546,"Y"))</f>
        <v>-945.398960412837</v>
      </c>
      <c r="L546" s="81" t="n">
        <f aca="false">$E546+$J546</f>
        <v>-945.398960412837</v>
      </c>
    </row>
    <row r="547" customFormat="false" ht="12.75" hidden="false" customHeight="true" outlineLevel="0" collapsed="false">
      <c r="A547" s="80" t="n">
        <v>543</v>
      </c>
      <c r="B547" s="86" t="n">
        <f aca="false">EOMONTH(Input!$C$7,A547)</f>
        <v>59444</v>
      </c>
      <c r="C547" s="86"/>
      <c r="D547" s="81" t="n">
        <f aca="false">IF(($D546+$G546+$H546)&lt;=0,($D546+$G546+$H546),0)</f>
        <v>0</v>
      </c>
      <c r="E547" s="81" t="n">
        <f aca="false">IF($D547&lt;0,Input!$G$17,0)</f>
        <v>0</v>
      </c>
      <c r="F547" s="81" t="n">
        <f aca="false">($D547*(Input!$G$11/100))/12</f>
        <v>0</v>
      </c>
      <c r="G547" s="81" t="n">
        <f aca="false">(-1)*$E547+$F547</f>
        <v>0</v>
      </c>
      <c r="H547" s="81" t="n">
        <f aca="false">IF($D547&lt;0,((-1)*Input!$G$15),0)</f>
        <v>0</v>
      </c>
      <c r="I547" s="81" t="n">
        <f aca="false">($I546+$G547+$H547)*(1+Input!$G$8/(100*12))</f>
        <v>196348.393466735</v>
      </c>
      <c r="J547" s="81" t="n">
        <f aca="false">Input!$G$18*((1+Input!$G$14/100)^DATEDIF(Input!$C$7,$B547,"Y"))</f>
        <v>-945.398960412837</v>
      </c>
      <c r="L547" s="81" t="n">
        <f aca="false">$E547+$J547</f>
        <v>-945.398960412837</v>
      </c>
    </row>
    <row r="548" customFormat="false" ht="12.75" hidden="false" customHeight="true" outlineLevel="0" collapsed="false">
      <c r="A548" s="80" t="n">
        <v>544</v>
      </c>
      <c r="B548" s="86" t="n">
        <f aca="false">EOMONTH(Input!$C$7,A548)</f>
        <v>59475</v>
      </c>
      <c r="C548" s="86"/>
      <c r="D548" s="81" t="n">
        <f aca="false">IF(($D547+$G547+$H547)&lt;=0,($D547+$G547+$H547),0)</f>
        <v>0</v>
      </c>
      <c r="E548" s="81" t="n">
        <f aca="false">IF($D548&lt;0,Input!$G$17,0)</f>
        <v>0</v>
      </c>
      <c r="F548" s="81" t="n">
        <f aca="false">($D548*(Input!$G$11/100))/12</f>
        <v>0</v>
      </c>
      <c r="G548" s="81" t="n">
        <f aca="false">(-1)*$E548+$F548</f>
        <v>0</v>
      </c>
      <c r="H548" s="81" t="n">
        <f aca="false">IF($D548&lt;0,((-1)*Input!$G$15),0)</f>
        <v>0</v>
      </c>
      <c r="I548" s="81" t="n">
        <f aca="false">($I547+$G548+$H548)*(1+Input!$G$8/(100*12))</f>
        <v>196512.017127958</v>
      </c>
      <c r="J548" s="81" t="n">
        <f aca="false">Input!$G$18*((1+Input!$G$14/100)^DATEDIF(Input!$C$7,$B548,"Y"))</f>
        <v>-945.398960412837</v>
      </c>
      <c r="L548" s="81" t="n">
        <f aca="false">$E548+$J548</f>
        <v>-945.398960412837</v>
      </c>
    </row>
    <row r="549" customFormat="false" ht="12.75" hidden="false" customHeight="true" outlineLevel="0" collapsed="false">
      <c r="A549" s="80" t="n">
        <v>545</v>
      </c>
      <c r="B549" s="86" t="n">
        <f aca="false">EOMONTH(Input!$C$7,A549)</f>
        <v>59505</v>
      </c>
      <c r="C549" s="86"/>
      <c r="D549" s="81" t="n">
        <f aca="false">IF(($D548+$G548+$H548)&lt;=0,($D548+$G548+$H548),0)</f>
        <v>0</v>
      </c>
      <c r="E549" s="81" t="n">
        <f aca="false">IF($D549&lt;0,Input!$G$17,0)</f>
        <v>0</v>
      </c>
      <c r="F549" s="81" t="n">
        <f aca="false">($D549*(Input!$G$11/100))/12</f>
        <v>0</v>
      </c>
      <c r="G549" s="81" t="n">
        <f aca="false">(-1)*$E549+$F549</f>
        <v>0</v>
      </c>
      <c r="H549" s="81" t="n">
        <f aca="false">IF($D549&lt;0,((-1)*Input!$G$15),0)</f>
        <v>0</v>
      </c>
      <c r="I549" s="81" t="n">
        <f aca="false">($I548+$G549+$H549)*(1+Input!$G$8/(100*12))</f>
        <v>196675.777142231</v>
      </c>
      <c r="J549" s="81" t="n">
        <f aca="false">Input!$G$18*((1+Input!$G$14/100)^DATEDIF(Input!$C$7,$B549,"Y"))</f>
        <v>-945.398960412837</v>
      </c>
      <c r="L549" s="81" t="n">
        <f aca="false">$E549+$J549</f>
        <v>-945.398960412837</v>
      </c>
    </row>
    <row r="550" customFormat="false" ht="12.75" hidden="false" customHeight="true" outlineLevel="0" collapsed="false">
      <c r="A550" s="80" t="n">
        <v>546</v>
      </c>
      <c r="B550" s="86" t="n">
        <f aca="false">EOMONTH(Input!$C$7,A550)</f>
        <v>59536</v>
      </c>
      <c r="C550" s="86"/>
      <c r="D550" s="81" t="n">
        <f aca="false">IF(($D549+$G549+$H549)&lt;=0,($D549+$G549+$H549),0)</f>
        <v>0</v>
      </c>
      <c r="E550" s="81" t="n">
        <f aca="false">IF($D550&lt;0,Input!$G$17,0)</f>
        <v>0</v>
      </c>
      <c r="F550" s="81" t="n">
        <f aca="false">($D550*(Input!$G$11/100))/12</f>
        <v>0</v>
      </c>
      <c r="G550" s="81" t="n">
        <f aca="false">(-1)*$E550+$F550</f>
        <v>0</v>
      </c>
      <c r="H550" s="81" t="n">
        <f aca="false">IF($D550&lt;0,((-1)*Input!$G$15),0)</f>
        <v>0</v>
      </c>
      <c r="I550" s="81" t="n">
        <f aca="false">($I549+$G550+$H550)*(1+Input!$G$8/(100*12))</f>
        <v>196839.673623183</v>
      </c>
      <c r="J550" s="81" t="n">
        <f aca="false">Input!$G$18*((1+Input!$G$14/100)^DATEDIF(Input!$C$7,$B550,"Y"))</f>
        <v>-945.398960412837</v>
      </c>
      <c r="L550" s="81" t="n">
        <f aca="false">$E550+$J550</f>
        <v>-945.398960412837</v>
      </c>
    </row>
    <row r="551" customFormat="false" ht="12.75" hidden="false" customHeight="true" outlineLevel="0" collapsed="false">
      <c r="A551" s="80" t="n">
        <v>547</v>
      </c>
      <c r="B551" s="86" t="n">
        <f aca="false">EOMONTH(Input!$C$7,A551)</f>
        <v>59567</v>
      </c>
      <c r="C551" s="86"/>
      <c r="D551" s="81" t="n">
        <f aca="false">IF(($D550+$G550+$H550)&lt;=0,($D550+$G550+$H550),0)</f>
        <v>0</v>
      </c>
      <c r="E551" s="81" t="n">
        <f aca="false">IF($D551&lt;0,Input!$G$17,0)</f>
        <v>0</v>
      </c>
      <c r="F551" s="81" t="n">
        <f aca="false">($D551*(Input!$G$11/100))/12</f>
        <v>0</v>
      </c>
      <c r="G551" s="81" t="n">
        <f aca="false">(-1)*$E551+$F551</f>
        <v>0</v>
      </c>
      <c r="H551" s="81" t="n">
        <f aca="false">IF($D551&lt;0,((-1)*Input!$G$15),0)</f>
        <v>0</v>
      </c>
      <c r="I551" s="81" t="n">
        <f aca="false">($I550+$G551+$H551)*(1+Input!$G$8/(100*12))</f>
        <v>197003.706684535</v>
      </c>
      <c r="J551" s="81" t="n">
        <f aca="false">Input!$G$18*((1+Input!$G$14/100)^DATEDIF(Input!$C$7,$B551,"Y"))</f>
        <v>-945.398960412837</v>
      </c>
      <c r="L551" s="81" t="n">
        <f aca="false">$E551+$J551</f>
        <v>-945.398960412837</v>
      </c>
    </row>
    <row r="552" customFormat="false" ht="12.75" hidden="false" customHeight="true" outlineLevel="0" collapsed="false">
      <c r="A552" s="80" t="n">
        <v>548</v>
      </c>
      <c r="B552" s="86" t="n">
        <f aca="false">EOMONTH(Input!$C$7,A552)</f>
        <v>59595</v>
      </c>
      <c r="C552" s="86"/>
      <c r="D552" s="81" t="n">
        <f aca="false">IF(($D551+$G551+$H551)&lt;=0,($D551+$G551+$H551),0)</f>
        <v>0</v>
      </c>
      <c r="E552" s="81" t="n">
        <f aca="false">IF($D552&lt;0,Input!$G$17,0)</f>
        <v>0</v>
      </c>
      <c r="F552" s="81" t="n">
        <f aca="false">($D552*(Input!$G$11/100))/12</f>
        <v>0</v>
      </c>
      <c r="G552" s="81" t="n">
        <f aca="false">(-1)*$E552+$F552</f>
        <v>0</v>
      </c>
      <c r="H552" s="81" t="n">
        <f aca="false">IF($D552&lt;0,((-1)*Input!$G$15),0)</f>
        <v>0</v>
      </c>
      <c r="I552" s="81" t="n">
        <f aca="false">($I551+$G552+$H552)*(1+Input!$G$8/(100*12))</f>
        <v>197167.876440106</v>
      </c>
      <c r="J552" s="81" t="n">
        <f aca="false">Input!$G$18*((1+Input!$G$14/100)^DATEDIF(Input!$C$7,$B552,"Y"))</f>
        <v>-945.398960412837</v>
      </c>
      <c r="L552" s="81" t="n">
        <f aca="false">$E552+$J552</f>
        <v>-945.398960412837</v>
      </c>
    </row>
    <row r="553" customFormat="false" ht="12.75" hidden="false" customHeight="true" outlineLevel="0" collapsed="false">
      <c r="A553" s="80" t="n">
        <v>549</v>
      </c>
      <c r="B553" s="86" t="n">
        <f aca="false">EOMONTH(Input!$C$7,A553)</f>
        <v>59626</v>
      </c>
      <c r="C553" s="86"/>
      <c r="D553" s="81" t="n">
        <f aca="false">IF(($D552+$G552+$H552)&lt;=0,($D552+$G552+$H552),0)</f>
        <v>0</v>
      </c>
      <c r="E553" s="81" t="n">
        <f aca="false">IF($D553&lt;0,Input!$G$17,0)</f>
        <v>0</v>
      </c>
      <c r="F553" s="81" t="n">
        <f aca="false">($D553*(Input!$G$11/100))/12</f>
        <v>0</v>
      </c>
      <c r="G553" s="81" t="n">
        <f aca="false">(-1)*$E553+$F553</f>
        <v>0</v>
      </c>
      <c r="H553" s="81" t="n">
        <f aca="false">IF($D553&lt;0,((-1)*Input!$G$15),0)</f>
        <v>0</v>
      </c>
      <c r="I553" s="81" t="n">
        <f aca="false">($I552+$G553+$H553)*(1+Input!$G$8/(100*12))</f>
        <v>197332.183003806</v>
      </c>
      <c r="J553" s="81" t="n">
        <f aca="false">Input!$G$18*((1+Input!$G$14/100)^DATEDIF(Input!$C$7,$B553,"Y"))</f>
        <v>-945.398960412837</v>
      </c>
      <c r="L553" s="81" t="n">
        <f aca="false">$E553+$J553</f>
        <v>-945.398960412837</v>
      </c>
    </row>
    <row r="554" customFormat="false" ht="12.75" hidden="false" customHeight="true" outlineLevel="0" collapsed="false">
      <c r="A554" s="80" t="n">
        <v>550</v>
      </c>
      <c r="B554" s="86" t="n">
        <f aca="false">EOMONTH(Input!$C$7,A554)</f>
        <v>59656</v>
      </c>
      <c r="C554" s="86"/>
      <c r="D554" s="81" t="n">
        <f aca="false">IF(($D553+$G553+$H553)&lt;=0,($D553+$G553+$H553),0)</f>
        <v>0</v>
      </c>
      <c r="E554" s="81" t="n">
        <f aca="false">IF($D554&lt;0,Input!$G$17,0)</f>
        <v>0</v>
      </c>
      <c r="F554" s="81" t="n">
        <f aca="false">($D554*(Input!$G$11/100))/12</f>
        <v>0</v>
      </c>
      <c r="G554" s="81" t="n">
        <f aca="false">(-1)*$E554+$F554</f>
        <v>0</v>
      </c>
      <c r="H554" s="81" t="n">
        <f aca="false">IF($D554&lt;0,((-1)*Input!$G$15),0)</f>
        <v>0</v>
      </c>
      <c r="I554" s="81" t="n">
        <f aca="false">($I553+$G554+$H554)*(1+Input!$G$8/(100*12))</f>
        <v>197496.626489642</v>
      </c>
      <c r="J554" s="81" t="n">
        <f aca="false">Input!$G$18*((1+Input!$G$14/100)^DATEDIF(Input!$C$7,$B554,"Y"))</f>
        <v>-945.398960412837</v>
      </c>
      <c r="L554" s="81" t="n">
        <f aca="false">$E554+$J554</f>
        <v>-945.398960412837</v>
      </c>
    </row>
    <row r="555" customFormat="false" ht="12.75" hidden="false" customHeight="true" outlineLevel="0" collapsed="false">
      <c r="A555" s="80" t="n">
        <v>551</v>
      </c>
      <c r="B555" s="86" t="n">
        <f aca="false">EOMONTH(Input!$C$7,A555)</f>
        <v>59687</v>
      </c>
      <c r="C555" s="86"/>
      <c r="D555" s="81" t="n">
        <f aca="false">IF(($D554+$G554+$H554)&lt;=0,($D554+$G554+$H554),0)</f>
        <v>0</v>
      </c>
      <c r="E555" s="81" t="n">
        <f aca="false">IF($D555&lt;0,Input!$G$17,0)</f>
        <v>0</v>
      </c>
      <c r="F555" s="81" t="n">
        <f aca="false">($D555*(Input!$G$11/100))/12</f>
        <v>0</v>
      </c>
      <c r="G555" s="81" t="n">
        <f aca="false">(-1)*$E555+$F555</f>
        <v>0</v>
      </c>
      <c r="H555" s="81" t="n">
        <f aca="false">IF($D555&lt;0,((-1)*Input!$G$15),0)</f>
        <v>0</v>
      </c>
      <c r="I555" s="81" t="n">
        <f aca="false">($I554+$G555+$H555)*(1+Input!$G$8/(100*12))</f>
        <v>197661.207011717</v>
      </c>
      <c r="J555" s="81" t="n">
        <f aca="false">Input!$G$18*((1+Input!$G$14/100)^DATEDIF(Input!$C$7,$B555,"Y"))</f>
        <v>-945.398960412837</v>
      </c>
      <c r="L555" s="81" t="n">
        <f aca="false">$E555+$J555</f>
        <v>-945.398960412837</v>
      </c>
    </row>
    <row r="556" customFormat="false" ht="12.75" hidden="false" customHeight="true" outlineLevel="0" collapsed="false">
      <c r="A556" s="80" t="n">
        <v>552</v>
      </c>
      <c r="B556" s="86" t="n">
        <f aca="false">EOMONTH(Input!$C$7,A556)</f>
        <v>59717</v>
      </c>
      <c r="C556" s="86"/>
      <c r="D556" s="81" t="n">
        <f aca="false">IF(($D555+$G555+$H555)&lt;=0,($D555+$G555+$H555),0)</f>
        <v>0</v>
      </c>
      <c r="E556" s="81" t="n">
        <f aca="false">IF($D556&lt;0,Input!$G$17,0)</f>
        <v>0</v>
      </c>
      <c r="F556" s="81" t="n">
        <f aca="false">($D556*(Input!$G$11/100))/12</f>
        <v>0</v>
      </c>
      <c r="G556" s="81" t="n">
        <f aca="false">(-1)*$E556+$F556</f>
        <v>0</v>
      </c>
      <c r="H556" s="81" t="n">
        <f aca="false">IF($D556&lt;0,((-1)*Input!$G$15),0)</f>
        <v>0</v>
      </c>
      <c r="I556" s="81" t="n">
        <f aca="false">($I555+$G556+$H556)*(1+Input!$G$8/(100*12))</f>
        <v>197825.924684227</v>
      </c>
      <c r="J556" s="81" t="n">
        <f aca="false">Input!$G$18*((1+Input!$G$14/100)^DATEDIF(Input!$C$7,$B556,"Y"))</f>
        <v>-973.760929225222</v>
      </c>
      <c r="L556" s="81" t="n">
        <f aca="false">$E556+$J556</f>
        <v>-973.760929225222</v>
      </c>
    </row>
    <row r="557" customFormat="false" ht="12.75" hidden="false" customHeight="true" outlineLevel="0" collapsed="false">
      <c r="A557" s="80" t="n">
        <v>553</v>
      </c>
      <c r="B557" s="86" t="n">
        <f aca="false">EOMONTH(Input!$C$7,A557)</f>
        <v>59748</v>
      </c>
      <c r="C557" s="86"/>
      <c r="D557" s="81" t="n">
        <f aca="false">IF(($D556+$G556+$H556)&lt;=0,($D556+$G556+$H556),0)</f>
        <v>0</v>
      </c>
      <c r="E557" s="81" t="n">
        <f aca="false">IF($D557&lt;0,Input!$G$17,0)</f>
        <v>0</v>
      </c>
      <c r="F557" s="81" t="n">
        <f aca="false">($D557*(Input!$G$11/100))/12</f>
        <v>0</v>
      </c>
      <c r="G557" s="81" t="n">
        <f aca="false">(-1)*$E557+$F557</f>
        <v>0</v>
      </c>
      <c r="H557" s="81" t="n">
        <f aca="false">IF($D557&lt;0,((-1)*Input!$G$15),0)</f>
        <v>0</v>
      </c>
      <c r="I557" s="81" t="n">
        <f aca="false">($I556+$G557+$H557)*(1+Input!$G$8/(100*12))</f>
        <v>197990.779621464</v>
      </c>
      <c r="J557" s="81" t="n">
        <f aca="false">Input!$G$18*((1+Input!$G$14/100)^DATEDIF(Input!$C$7,$B557,"Y"))</f>
        <v>-973.760929225222</v>
      </c>
      <c r="L557" s="81" t="n">
        <f aca="false">$E557+$J557</f>
        <v>-973.760929225222</v>
      </c>
    </row>
    <row r="558" customFormat="false" ht="12.75" hidden="false" customHeight="true" outlineLevel="0" collapsed="false">
      <c r="A558" s="80" t="n">
        <v>554</v>
      </c>
      <c r="B558" s="86" t="n">
        <f aca="false">EOMONTH(Input!$C$7,A558)</f>
        <v>59779</v>
      </c>
      <c r="C558" s="86"/>
      <c r="D558" s="81" t="n">
        <f aca="false">IF(($D557+$G557+$H557)&lt;=0,($D557+$G557+$H557),0)</f>
        <v>0</v>
      </c>
      <c r="E558" s="81" t="n">
        <f aca="false">IF($D558&lt;0,Input!$G$17,0)</f>
        <v>0</v>
      </c>
      <c r="F558" s="81" t="n">
        <f aca="false">($D558*(Input!$G$11/100))/12</f>
        <v>0</v>
      </c>
      <c r="G558" s="81" t="n">
        <f aca="false">(-1)*$E558+$F558</f>
        <v>0</v>
      </c>
      <c r="H558" s="81" t="n">
        <f aca="false">IF($D558&lt;0,((-1)*Input!$G$15),0)</f>
        <v>0</v>
      </c>
      <c r="I558" s="81" t="n">
        <f aca="false">($I557+$G558+$H558)*(1+Input!$G$8/(100*12))</f>
        <v>198155.771937815</v>
      </c>
      <c r="J558" s="81" t="n">
        <f aca="false">Input!$G$18*((1+Input!$G$14/100)^DATEDIF(Input!$C$7,$B558,"Y"))</f>
        <v>-973.760929225222</v>
      </c>
      <c r="L558" s="81" t="n">
        <f aca="false">$E558+$J558</f>
        <v>-973.760929225222</v>
      </c>
    </row>
    <row r="559" customFormat="false" ht="12.75" hidden="false" customHeight="true" outlineLevel="0" collapsed="false">
      <c r="A559" s="80" t="n">
        <v>555</v>
      </c>
      <c r="B559" s="86" t="n">
        <f aca="false">EOMONTH(Input!$C$7,A559)</f>
        <v>59809</v>
      </c>
      <c r="C559" s="86"/>
      <c r="D559" s="81" t="n">
        <f aca="false">IF(($D558+$G558+$H558)&lt;=0,($D558+$G558+$H558),0)</f>
        <v>0</v>
      </c>
      <c r="E559" s="81" t="n">
        <f aca="false">IF($D559&lt;0,Input!$G$17,0)</f>
        <v>0</v>
      </c>
      <c r="F559" s="81" t="n">
        <f aca="false">($D559*(Input!$G$11/100))/12</f>
        <v>0</v>
      </c>
      <c r="G559" s="81" t="n">
        <f aca="false">(-1)*$E559+$F559</f>
        <v>0</v>
      </c>
      <c r="H559" s="81" t="n">
        <f aca="false">IF($D559&lt;0,((-1)*Input!$G$15),0)</f>
        <v>0</v>
      </c>
      <c r="I559" s="81" t="n">
        <f aca="false">($I558+$G559+$H559)*(1+Input!$G$8/(100*12))</f>
        <v>198320.901747763</v>
      </c>
      <c r="J559" s="81" t="n">
        <f aca="false">Input!$G$18*((1+Input!$G$14/100)^DATEDIF(Input!$C$7,$B559,"Y"))</f>
        <v>-973.760929225222</v>
      </c>
      <c r="L559" s="81" t="n">
        <f aca="false">$E559+$J559</f>
        <v>-973.760929225222</v>
      </c>
    </row>
    <row r="560" customFormat="false" ht="12.75" hidden="false" customHeight="true" outlineLevel="0" collapsed="false">
      <c r="A560" s="80" t="n">
        <v>556</v>
      </c>
      <c r="B560" s="86" t="n">
        <f aca="false">EOMONTH(Input!$C$7,A560)</f>
        <v>59840</v>
      </c>
      <c r="C560" s="86"/>
      <c r="D560" s="81" t="n">
        <f aca="false">IF(($D559+$G559+$H559)&lt;=0,($D559+$G559+$H559),0)</f>
        <v>0</v>
      </c>
      <c r="E560" s="81" t="n">
        <f aca="false">IF($D560&lt;0,Input!$G$17,0)</f>
        <v>0</v>
      </c>
      <c r="F560" s="81" t="n">
        <f aca="false">($D560*(Input!$G$11/100))/12</f>
        <v>0</v>
      </c>
      <c r="G560" s="81" t="n">
        <f aca="false">(-1)*$E560+$F560</f>
        <v>0</v>
      </c>
      <c r="H560" s="81" t="n">
        <f aca="false">IF($D560&lt;0,((-1)*Input!$G$15),0)</f>
        <v>0</v>
      </c>
      <c r="I560" s="81" t="n">
        <f aca="false">($I559+$G560+$H560)*(1+Input!$G$8/(100*12))</f>
        <v>198486.169165886</v>
      </c>
      <c r="J560" s="81" t="n">
        <f aca="false">Input!$G$18*((1+Input!$G$14/100)^DATEDIF(Input!$C$7,$B560,"Y"))</f>
        <v>-973.760929225222</v>
      </c>
      <c r="L560" s="81" t="n">
        <f aca="false">$E560+$J560</f>
        <v>-973.760929225222</v>
      </c>
    </row>
    <row r="561" customFormat="false" ht="12.75" hidden="false" customHeight="true" outlineLevel="0" collapsed="false">
      <c r="A561" s="80" t="n">
        <v>557</v>
      </c>
      <c r="B561" s="86" t="n">
        <f aca="false">EOMONTH(Input!$C$7,A561)</f>
        <v>59870</v>
      </c>
      <c r="C561" s="86"/>
      <c r="D561" s="81" t="n">
        <f aca="false">IF(($D560+$G560+$H560)&lt;=0,($D560+$G560+$H560),0)</f>
        <v>0</v>
      </c>
      <c r="E561" s="81" t="n">
        <f aca="false">IF($D561&lt;0,Input!$G$17,0)</f>
        <v>0</v>
      </c>
      <c r="F561" s="81" t="n">
        <f aca="false">($D561*(Input!$G$11/100))/12</f>
        <v>0</v>
      </c>
      <c r="G561" s="81" t="n">
        <f aca="false">(-1)*$E561+$F561</f>
        <v>0</v>
      </c>
      <c r="H561" s="81" t="n">
        <f aca="false">IF($D561&lt;0,((-1)*Input!$G$15),0)</f>
        <v>0</v>
      </c>
      <c r="I561" s="81" t="n">
        <f aca="false">($I560+$G561+$H561)*(1+Input!$G$8/(100*12))</f>
        <v>198651.574306858</v>
      </c>
      <c r="J561" s="81" t="n">
        <f aca="false">Input!$G$18*((1+Input!$G$14/100)^DATEDIF(Input!$C$7,$B561,"Y"))</f>
        <v>-973.760929225222</v>
      </c>
      <c r="L561" s="81" t="n">
        <f aca="false">$E561+$J561</f>
        <v>-973.760929225222</v>
      </c>
    </row>
    <row r="562" customFormat="false" ht="12.75" hidden="false" customHeight="true" outlineLevel="0" collapsed="false">
      <c r="A562" s="80" t="n">
        <v>558</v>
      </c>
      <c r="B562" s="86" t="n">
        <f aca="false">EOMONTH(Input!$C$7,A562)</f>
        <v>59901</v>
      </c>
      <c r="C562" s="86"/>
      <c r="D562" s="81" t="n">
        <f aca="false">IF(($D561+$G561+$H561)&lt;=0,($D561+$G561+$H561),0)</f>
        <v>0</v>
      </c>
      <c r="E562" s="81" t="n">
        <f aca="false">IF($D562&lt;0,Input!$G$17,0)</f>
        <v>0</v>
      </c>
      <c r="F562" s="81" t="n">
        <f aca="false">($D562*(Input!$G$11/100))/12</f>
        <v>0</v>
      </c>
      <c r="G562" s="81" t="n">
        <f aca="false">(-1)*$E562+$F562</f>
        <v>0</v>
      </c>
      <c r="H562" s="81" t="n">
        <f aca="false">IF($D562&lt;0,((-1)*Input!$G$15),0)</f>
        <v>0</v>
      </c>
      <c r="I562" s="81" t="n">
        <f aca="false">($I561+$G562+$H562)*(1+Input!$G$8/(100*12))</f>
        <v>198817.117285447</v>
      </c>
      <c r="J562" s="81" t="n">
        <f aca="false">Input!$G$18*((1+Input!$G$14/100)^DATEDIF(Input!$C$7,$B562,"Y"))</f>
        <v>-973.760929225222</v>
      </c>
      <c r="L562" s="81" t="n">
        <f aca="false">$E562+$J562</f>
        <v>-973.760929225222</v>
      </c>
    </row>
    <row r="563" customFormat="false" ht="12.75" hidden="false" customHeight="true" outlineLevel="0" collapsed="false">
      <c r="A563" s="80" t="n">
        <v>559</v>
      </c>
      <c r="B563" s="86" t="n">
        <f aca="false">EOMONTH(Input!$C$7,A563)</f>
        <v>59932</v>
      </c>
      <c r="C563" s="86"/>
      <c r="D563" s="81" t="n">
        <f aca="false">IF(($D562+$G562+$H562)&lt;=0,($D562+$G562+$H562),0)</f>
        <v>0</v>
      </c>
      <c r="E563" s="81" t="n">
        <f aca="false">IF($D563&lt;0,Input!$G$17,0)</f>
        <v>0</v>
      </c>
      <c r="F563" s="81" t="n">
        <f aca="false">($D563*(Input!$G$11/100))/12</f>
        <v>0</v>
      </c>
      <c r="G563" s="81" t="n">
        <f aca="false">(-1)*$E563+$F563</f>
        <v>0</v>
      </c>
      <c r="H563" s="81" t="n">
        <f aca="false">IF($D563&lt;0,((-1)*Input!$G$15),0)</f>
        <v>0</v>
      </c>
      <c r="I563" s="81" t="n">
        <f aca="false">($I562+$G563+$H563)*(1+Input!$G$8/(100*12))</f>
        <v>198982.798216518</v>
      </c>
      <c r="J563" s="81" t="n">
        <f aca="false">Input!$G$18*((1+Input!$G$14/100)^DATEDIF(Input!$C$7,$B563,"Y"))</f>
        <v>-973.760929225222</v>
      </c>
      <c r="L563" s="81" t="n">
        <f aca="false">$E563+$J563</f>
        <v>-973.760929225222</v>
      </c>
    </row>
    <row r="564" customFormat="false" ht="12.75" hidden="false" customHeight="true" outlineLevel="0" collapsed="false">
      <c r="A564" s="80" t="n">
        <v>560</v>
      </c>
      <c r="B564" s="86" t="n">
        <f aca="false">EOMONTH(Input!$C$7,A564)</f>
        <v>59961</v>
      </c>
      <c r="C564" s="86"/>
      <c r="D564" s="81" t="n">
        <f aca="false">IF(($D563+$G563+$H563)&lt;=0,($D563+$G563+$H563),0)</f>
        <v>0</v>
      </c>
      <c r="E564" s="81" t="n">
        <f aca="false">IF($D564&lt;0,Input!$G$17,0)</f>
        <v>0</v>
      </c>
      <c r="F564" s="81" t="n">
        <f aca="false">($D564*(Input!$G$11/100))/12</f>
        <v>0</v>
      </c>
      <c r="G564" s="81" t="n">
        <f aca="false">(-1)*$E564+$F564</f>
        <v>0</v>
      </c>
      <c r="H564" s="81" t="n">
        <f aca="false">IF($D564&lt;0,((-1)*Input!$G$15),0)</f>
        <v>0</v>
      </c>
      <c r="I564" s="81" t="n">
        <f aca="false">($I563+$G564+$H564)*(1+Input!$G$8/(100*12))</f>
        <v>199148.617215032</v>
      </c>
      <c r="J564" s="81" t="n">
        <f aca="false">Input!$G$18*((1+Input!$G$14/100)^DATEDIF(Input!$C$7,$B564,"Y"))</f>
        <v>-973.760929225222</v>
      </c>
      <c r="L564" s="81" t="n">
        <f aca="false">$E564+$J564</f>
        <v>-973.760929225222</v>
      </c>
    </row>
    <row r="565" customFormat="false" ht="12.75" hidden="false" customHeight="true" outlineLevel="0" collapsed="false">
      <c r="A565" s="80" t="n">
        <v>561</v>
      </c>
      <c r="B565" s="86" t="n">
        <f aca="false">EOMONTH(Input!$C$7,A565)</f>
        <v>59992</v>
      </c>
      <c r="C565" s="86"/>
      <c r="D565" s="81" t="n">
        <f aca="false">IF(($D564+$G564+$H564)&lt;=0,($D564+$G564+$H564),0)</f>
        <v>0</v>
      </c>
      <c r="E565" s="81" t="n">
        <f aca="false">IF($D565&lt;0,Input!$G$17,0)</f>
        <v>0</v>
      </c>
      <c r="F565" s="81" t="n">
        <f aca="false">($D565*(Input!$G$11/100))/12</f>
        <v>0</v>
      </c>
      <c r="G565" s="81" t="n">
        <f aca="false">(-1)*$E565+$F565</f>
        <v>0</v>
      </c>
      <c r="H565" s="81" t="n">
        <f aca="false">IF($D565&lt;0,((-1)*Input!$G$15),0)</f>
        <v>0</v>
      </c>
      <c r="I565" s="81" t="n">
        <f aca="false">($I564+$G565+$H565)*(1+Input!$G$8/(100*12))</f>
        <v>199314.574396044</v>
      </c>
      <c r="J565" s="81" t="n">
        <f aca="false">Input!$G$18*((1+Input!$G$14/100)^DATEDIF(Input!$C$7,$B565,"Y"))</f>
        <v>-973.760929225222</v>
      </c>
      <c r="L565" s="81" t="n">
        <f aca="false">$E565+$J565</f>
        <v>-973.760929225222</v>
      </c>
    </row>
    <row r="566" customFormat="false" ht="12.75" hidden="false" customHeight="true" outlineLevel="0" collapsed="false">
      <c r="A566" s="80" t="n">
        <v>562</v>
      </c>
      <c r="B566" s="86" t="n">
        <f aca="false">EOMONTH(Input!$C$7,A566)</f>
        <v>60022</v>
      </c>
      <c r="C566" s="86"/>
      <c r="D566" s="81" t="n">
        <f aca="false">IF(($D565+$G565+$H565)&lt;=0,($D565+$G565+$H565),0)</f>
        <v>0</v>
      </c>
      <c r="E566" s="81" t="n">
        <f aca="false">IF($D566&lt;0,Input!$G$17,0)</f>
        <v>0</v>
      </c>
      <c r="F566" s="81" t="n">
        <f aca="false">($D566*(Input!$G$11/100))/12</f>
        <v>0</v>
      </c>
      <c r="G566" s="81" t="n">
        <f aca="false">(-1)*$E566+$F566</f>
        <v>0</v>
      </c>
      <c r="H566" s="81" t="n">
        <f aca="false">IF($D566&lt;0,((-1)*Input!$G$15),0)</f>
        <v>0</v>
      </c>
      <c r="I566" s="81" t="n">
        <f aca="false">($I565+$G566+$H566)*(1+Input!$G$8/(100*12))</f>
        <v>199480.669874707</v>
      </c>
      <c r="J566" s="81" t="n">
        <f aca="false">Input!$G$18*((1+Input!$G$14/100)^DATEDIF(Input!$C$7,$B566,"Y"))</f>
        <v>-973.760929225222</v>
      </c>
      <c r="L566" s="81" t="n">
        <f aca="false">$E566+$J566</f>
        <v>-973.760929225222</v>
      </c>
    </row>
    <row r="567" customFormat="false" ht="12.75" hidden="false" customHeight="true" outlineLevel="0" collapsed="false">
      <c r="A567" s="80" t="n">
        <v>563</v>
      </c>
      <c r="B567" s="86" t="n">
        <f aca="false">EOMONTH(Input!$C$7,A567)</f>
        <v>60053</v>
      </c>
      <c r="C567" s="86"/>
      <c r="D567" s="81" t="n">
        <f aca="false">IF(($D566+$G566+$H566)&lt;=0,($D566+$G566+$H566),0)</f>
        <v>0</v>
      </c>
      <c r="E567" s="81" t="n">
        <f aca="false">IF($D567&lt;0,Input!$G$17,0)</f>
        <v>0</v>
      </c>
      <c r="F567" s="81" t="n">
        <f aca="false">($D567*(Input!$G$11/100))/12</f>
        <v>0</v>
      </c>
      <c r="G567" s="81" t="n">
        <f aca="false">(-1)*$E567+$F567</f>
        <v>0</v>
      </c>
      <c r="H567" s="81" t="n">
        <f aca="false">IF($D567&lt;0,((-1)*Input!$G$15),0)</f>
        <v>0</v>
      </c>
      <c r="I567" s="81" t="n">
        <f aca="false">($I566+$G567+$H567)*(1+Input!$G$8/(100*12))</f>
        <v>199646.90376627</v>
      </c>
      <c r="J567" s="81" t="n">
        <f aca="false">Input!$G$18*((1+Input!$G$14/100)^DATEDIF(Input!$C$7,$B567,"Y"))</f>
        <v>-973.760929225222</v>
      </c>
      <c r="L567" s="81" t="n">
        <f aca="false">$E567+$J567</f>
        <v>-973.760929225222</v>
      </c>
    </row>
    <row r="568" customFormat="false" ht="12.75" hidden="false" customHeight="true" outlineLevel="0" collapsed="false">
      <c r="A568" s="80" t="n">
        <v>564</v>
      </c>
      <c r="B568" s="86" t="n">
        <f aca="false">EOMONTH(Input!$C$7,A568)</f>
        <v>60083</v>
      </c>
      <c r="C568" s="86"/>
      <c r="D568" s="81" t="n">
        <f aca="false">IF(($D567+$G567+$H567)&lt;=0,($D567+$G567+$H567),0)</f>
        <v>0</v>
      </c>
      <c r="E568" s="81" t="n">
        <f aca="false">IF($D568&lt;0,Input!$G$17,0)</f>
        <v>0</v>
      </c>
      <c r="F568" s="81" t="n">
        <f aca="false">($D568*(Input!$G$11/100))/12</f>
        <v>0</v>
      </c>
      <c r="G568" s="81" t="n">
        <f aca="false">(-1)*$E568+$F568</f>
        <v>0</v>
      </c>
      <c r="H568" s="81" t="n">
        <f aca="false">IF($D568&lt;0,((-1)*Input!$G$15),0)</f>
        <v>0</v>
      </c>
      <c r="I568" s="81" t="n">
        <f aca="false">($I567+$G568+$H568)*(1+Input!$G$8/(100*12))</f>
        <v>199813.276186075</v>
      </c>
      <c r="J568" s="81" t="n">
        <f aca="false">Input!$G$18*((1+Input!$G$14/100)^DATEDIF(Input!$C$7,$B568,"Y"))</f>
        <v>-1002.97375710198</v>
      </c>
      <c r="L568" s="81" t="n">
        <f aca="false">$E568+$J568</f>
        <v>-1002.97375710198</v>
      </c>
    </row>
    <row r="569" customFormat="false" ht="12.75" hidden="false" customHeight="true" outlineLevel="0" collapsed="false">
      <c r="A569" s="80" t="n">
        <v>565</v>
      </c>
      <c r="B569" s="86" t="n">
        <f aca="false">EOMONTH(Input!$C$7,A569)</f>
        <v>60114</v>
      </c>
      <c r="C569" s="86"/>
      <c r="D569" s="81" t="n">
        <f aca="false">IF(($D568+$G568+$H568)&lt;=0,($D568+$G568+$H568),0)</f>
        <v>0</v>
      </c>
      <c r="E569" s="81" t="n">
        <f aca="false">IF($D569&lt;0,Input!$G$17,0)</f>
        <v>0</v>
      </c>
      <c r="F569" s="81" t="n">
        <f aca="false">($D569*(Input!$G$11/100))/12</f>
        <v>0</v>
      </c>
      <c r="G569" s="81" t="n">
        <f aca="false">(-1)*$E569+$F569</f>
        <v>0</v>
      </c>
      <c r="H569" s="81" t="n">
        <f aca="false">IF($D569&lt;0,((-1)*Input!$G$15),0)</f>
        <v>0</v>
      </c>
      <c r="I569" s="81" t="n">
        <f aca="false">($I568+$G569+$H569)*(1+Input!$G$8/(100*12))</f>
        <v>199979.787249563</v>
      </c>
      <c r="J569" s="81" t="n">
        <f aca="false">Input!$G$18*((1+Input!$G$14/100)^DATEDIF(Input!$C$7,$B569,"Y"))</f>
        <v>-1002.97375710198</v>
      </c>
      <c r="L569" s="81" t="n">
        <f aca="false">$E569+$J569</f>
        <v>-1002.97375710198</v>
      </c>
    </row>
    <row r="570" customFormat="false" ht="12.75" hidden="false" customHeight="true" outlineLevel="0" collapsed="false">
      <c r="A570" s="80" t="n">
        <v>566</v>
      </c>
      <c r="B570" s="86" t="n">
        <f aca="false">EOMONTH(Input!$C$7,A570)</f>
        <v>60145</v>
      </c>
      <c r="C570" s="86"/>
      <c r="D570" s="81" t="n">
        <f aca="false">IF(($D569+$G569+$H569)&lt;=0,($D569+$G569+$H569),0)</f>
        <v>0</v>
      </c>
      <c r="E570" s="81" t="n">
        <f aca="false">IF($D570&lt;0,Input!$G$17,0)</f>
        <v>0</v>
      </c>
      <c r="F570" s="81" t="n">
        <f aca="false">($D570*(Input!$G$11/100))/12</f>
        <v>0</v>
      </c>
      <c r="G570" s="81" t="n">
        <f aca="false">(-1)*$E570+$F570</f>
        <v>0</v>
      </c>
      <c r="H570" s="81" t="n">
        <f aca="false">IF($D570&lt;0,((-1)*Input!$G$15),0)</f>
        <v>0</v>
      </c>
      <c r="I570" s="81" t="n">
        <f aca="false">($I569+$G570+$H570)*(1+Input!$G$8/(100*12))</f>
        <v>200146.437072271</v>
      </c>
      <c r="J570" s="81" t="n">
        <f aca="false">Input!$G$18*((1+Input!$G$14/100)^DATEDIF(Input!$C$7,$B570,"Y"))</f>
        <v>-1002.97375710198</v>
      </c>
      <c r="L570" s="81" t="n">
        <f aca="false">$E570+$J570</f>
        <v>-1002.97375710198</v>
      </c>
    </row>
    <row r="571" customFormat="false" ht="12.75" hidden="false" customHeight="true" outlineLevel="0" collapsed="false">
      <c r="A571" s="80" t="n">
        <v>567</v>
      </c>
      <c r="B571" s="86" t="n">
        <f aca="false">EOMONTH(Input!$C$7,A571)</f>
        <v>60175</v>
      </c>
      <c r="C571" s="86"/>
      <c r="D571" s="81" t="n">
        <f aca="false">IF(($D570+$G570+$H570)&lt;=0,($D570+$G570+$H570),0)</f>
        <v>0</v>
      </c>
      <c r="E571" s="81" t="n">
        <f aca="false">IF($D571&lt;0,Input!$G$17,0)</f>
        <v>0</v>
      </c>
      <c r="F571" s="81" t="n">
        <f aca="false">($D571*(Input!$G$11/100))/12</f>
        <v>0</v>
      </c>
      <c r="G571" s="81" t="n">
        <f aca="false">(-1)*$E571+$F571</f>
        <v>0</v>
      </c>
      <c r="H571" s="81" t="n">
        <f aca="false">IF($D571&lt;0,((-1)*Input!$G$15),0)</f>
        <v>0</v>
      </c>
      <c r="I571" s="81" t="n">
        <f aca="false">($I570+$G571+$H571)*(1+Input!$G$8/(100*12))</f>
        <v>200313.225769831</v>
      </c>
      <c r="J571" s="81" t="n">
        <f aca="false">Input!$G$18*((1+Input!$G$14/100)^DATEDIF(Input!$C$7,$B571,"Y"))</f>
        <v>-1002.97375710198</v>
      </c>
      <c r="L571" s="81" t="n">
        <f aca="false">$E571+$J571</f>
        <v>-1002.97375710198</v>
      </c>
    </row>
    <row r="572" customFormat="false" ht="12.75" hidden="false" customHeight="true" outlineLevel="0" collapsed="false">
      <c r="A572" s="80" t="n">
        <v>568</v>
      </c>
      <c r="B572" s="86" t="n">
        <f aca="false">EOMONTH(Input!$C$7,A572)</f>
        <v>60206</v>
      </c>
      <c r="C572" s="86"/>
      <c r="D572" s="81" t="n">
        <f aca="false">IF(($D571+$G571+$H571)&lt;=0,($D571+$G571+$H571),0)</f>
        <v>0</v>
      </c>
      <c r="E572" s="81" t="n">
        <f aca="false">IF($D572&lt;0,Input!$G$17,0)</f>
        <v>0</v>
      </c>
      <c r="F572" s="81" t="n">
        <f aca="false">($D572*(Input!$G$11/100))/12</f>
        <v>0</v>
      </c>
      <c r="G572" s="81" t="n">
        <f aca="false">(-1)*$E572+$F572</f>
        <v>0</v>
      </c>
      <c r="H572" s="81" t="n">
        <f aca="false">IF($D572&lt;0,((-1)*Input!$G$15),0)</f>
        <v>0</v>
      </c>
      <c r="I572" s="81" t="n">
        <f aca="false">($I571+$G572+$H572)*(1+Input!$G$8/(100*12))</f>
        <v>200480.153457973</v>
      </c>
      <c r="J572" s="81" t="n">
        <f aca="false">Input!$G$18*((1+Input!$G$14/100)^DATEDIF(Input!$C$7,$B572,"Y"))</f>
        <v>-1002.97375710198</v>
      </c>
      <c r="L572" s="81" t="n">
        <f aca="false">$E572+$J572</f>
        <v>-1002.97375710198</v>
      </c>
    </row>
    <row r="573" customFormat="false" ht="12.75" hidden="false" customHeight="true" outlineLevel="0" collapsed="false">
      <c r="A573" s="80" t="n">
        <v>569</v>
      </c>
      <c r="B573" s="86" t="n">
        <f aca="false">EOMONTH(Input!$C$7,A573)</f>
        <v>60236</v>
      </c>
      <c r="C573" s="86"/>
      <c r="D573" s="81" t="n">
        <f aca="false">IF(($D572+$G572+$H572)&lt;=0,($D572+$G572+$H572),0)</f>
        <v>0</v>
      </c>
      <c r="E573" s="81" t="n">
        <f aca="false">IF($D573&lt;0,Input!$G$17,0)</f>
        <v>0</v>
      </c>
      <c r="F573" s="81" t="n">
        <f aca="false">($D573*(Input!$G$11/100))/12</f>
        <v>0</v>
      </c>
      <c r="G573" s="81" t="n">
        <f aca="false">(-1)*$E573+$F573</f>
        <v>0</v>
      </c>
      <c r="H573" s="81" t="n">
        <f aca="false">IF($D573&lt;0,((-1)*Input!$G$15),0)</f>
        <v>0</v>
      </c>
      <c r="I573" s="81" t="n">
        <f aca="false">($I572+$G573+$H573)*(1+Input!$G$8/(100*12))</f>
        <v>200647.220252521</v>
      </c>
      <c r="J573" s="81" t="n">
        <f aca="false">Input!$G$18*((1+Input!$G$14/100)^DATEDIF(Input!$C$7,$B573,"Y"))</f>
        <v>-1002.97375710198</v>
      </c>
      <c r="L573" s="81" t="n">
        <f aca="false">$E573+$J573</f>
        <v>-1002.97375710198</v>
      </c>
    </row>
    <row r="574" customFormat="false" ht="12.75" hidden="false" customHeight="true" outlineLevel="0" collapsed="false">
      <c r="A574" s="80" t="n">
        <v>570</v>
      </c>
      <c r="B574" s="86" t="n">
        <f aca="false">EOMONTH(Input!$C$7,A574)</f>
        <v>60267</v>
      </c>
      <c r="C574" s="86"/>
      <c r="D574" s="81" t="n">
        <f aca="false">IF(($D573+$G573+$H573)&lt;=0,($D573+$G573+$H573),0)</f>
        <v>0</v>
      </c>
      <c r="E574" s="81" t="n">
        <f aca="false">IF($D574&lt;0,Input!$G$17,0)</f>
        <v>0</v>
      </c>
      <c r="F574" s="81" t="n">
        <f aca="false">($D574*(Input!$G$11/100))/12</f>
        <v>0</v>
      </c>
      <c r="G574" s="81" t="n">
        <f aca="false">(-1)*$E574+$F574</f>
        <v>0</v>
      </c>
      <c r="H574" s="81" t="n">
        <f aca="false">IF($D574&lt;0,((-1)*Input!$G$15),0)</f>
        <v>0</v>
      </c>
      <c r="I574" s="81" t="n">
        <f aca="false">($I573+$G574+$H574)*(1+Input!$G$8/(100*12))</f>
        <v>200814.426269398</v>
      </c>
      <c r="J574" s="81" t="n">
        <f aca="false">Input!$G$18*((1+Input!$G$14/100)^DATEDIF(Input!$C$7,$B574,"Y"))</f>
        <v>-1002.97375710198</v>
      </c>
      <c r="L574" s="81" t="n">
        <f aca="false">$E574+$J574</f>
        <v>-1002.97375710198</v>
      </c>
    </row>
    <row r="575" customFormat="false" ht="12.75" hidden="false" customHeight="true" outlineLevel="0" collapsed="false">
      <c r="A575" s="80" t="n">
        <v>571</v>
      </c>
      <c r="B575" s="86" t="n">
        <f aca="false">EOMONTH(Input!$C$7,A575)</f>
        <v>60298</v>
      </c>
      <c r="C575" s="86"/>
      <c r="D575" s="81" t="n">
        <f aca="false">IF(($D574+$G574+$H574)&lt;=0,($D574+$G574+$H574),0)</f>
        <v>0</v>
      </c>
      <c r="E575" s="81" t="n">
        <f aca="false">IF($D575&lt;0,Input!$G$17,0)</f>
        <v>0</v>
      </c>
      <c r="F575" s="81" t="n">
        <f aca="false">($D575*(Input!$G$11/100))/12</f>
        <v>0</v>
      </c>
      <c r="G575" s="81" t="n">
        <f aca="false">(-1)*$E575+$F575</f>
        <v>0</v>
      </c>
      <c r="H575" s="81" t="n">
        <f aca="false">IF($D575&lt;0,((-1)*Input!$G$15),0)</f>
        <v>0</v>
      </c>
      <c r="I575" s="81" t="n">
        <f aca="false">($I574+$G575+$H575)*(1+Input!$G$8/(100*12))</f>
        <v>200981.771624623</v>
      </c>
      <c r="J575" s="81" t="n">
        <f aca="false">Input!$G$18*((1+Input!$G$14/100)^DATEDIF(Input!$C$7,$B575,"Y"))</f>
        <v>-1002.97375710198</v>
      </c>
      <c r="L575" s="81" t="n">
        <f aca="false">$E575+$J575</f>
        <v>-1002.97375710198</v>
      </c>
    </row>
    <row r="576" customFormat="false" ht="12.75" hidden="false" customHeight="true" outlineLevel="0" collapsed="false">
      <c r="A576" s="80" t="n">
        <v>572</v>
      </c>
      <c r="B576" s="86" t="n">
        <f aca="false">EOMONTH(Input!$C$7,A576)</f>
        <v>60326</v>
      </c>
      <c r="C576" s="86"/>
      <c r="D576" s="81" t="n">
        <f aca="false">IF(($D575+$G575+$H575)&lt;=0,($D575+$G575+$H575),0)</f>
        <v>0</v>
      </c>
      <c r="E576" s="81" t="n">
        <f aca="false">IF($D576&lt;0,Input!$G$17,0)</f>
        <v>0</v>
      </c>
      <c r="F576" s="81" t="n">
        <f aca="false">($D576*(Input!$G$11/100))/12</f>
        <v>0</v>
      </c>
      <c r="G576" s="81" t="n">
        <f aca="false">(-1)*$E576+$F576</f>
        <v>0</v>
      </c>
      <c r="H576" s="81" t="n">
        <f aca="false">IF($D576&lt;0,((-1)*Input!$G$15),0)</f>
        <v>0</v>
      </c>
      <c r="I576" s="81" t="n">
        <f aca="false">($I575+$G576+$H576)*(1+Input!$G$8/(100*12))</f>
        <v>201149.25643431</v>
      </c>
      <c r="J576" s="81" t="n">
        <f aca="false">Input!$G$18*((1+Input!$G$14/100)^DATEDIF(Input!$C$7,$B576,"Y"))</f>
        <v>-1002.97375710198</v>
      </c>
      <c r="L576" s="81" t="n">
        <f aca="false">$E576+$J576</f>
        <v>-1002.97375710198</v>
      </c>
    </row>
    <row r="577" customFormat="false" ht="12.75" hidden="false" customHeight="true" outlineLevel="0" collapsed="false">
      <c r="A577" s="80" t="n">
        <v>573</v>
      </c>
      <c r="B577" s="86" t="n">
        <f aca="false">EOMONTH(Input!$C$7,A577)</f>
        <v>60357</v>
      </c>
      <c r="C577" s="86"/>
      <c r="D577" s="81" t="n">
        <f aca="false">IF(($D576+$G576+$H576)&lt;=0,($D576+$G576+$H576),0)</f>
        <v>0</v>
      </c>
      <c r="E577" s="81" t="n">
        <f aca="false">IF($D577&lt;0,Input!$G$17,0)</f>
        <v>0</v>
      </c>
      <c r="F577" s="81" t="n">
        <f aca="false">($D577*(Input!$G$11/100))/12</f>
        <v>0</v>
      </c>
      <c r="G577" s="81" t="n">
        <f aca="false">(-1)*$E577+$F577</f>
        <v>0</v>
      </c>
      <c r="H577" s="81" t="n">
        <f aca="false">IF($D577&lt;0,((-1)*Input!$G$15),0)</f>
        <v>0</v>
      </c>
      <c r="I577" s="81" t="n">
        <f aca="false">($I576+$G577+$H577)*(1+Input!$G$8/(100*12))</f>
        <v>201316.880814672</v>
      </c>
      <c r="J577" s="81" t="n">
        <f aca="false">Input!$G$18*((1+Input!$G$14/100)^DATEDIF(Input!$C$7,$B577,"Y"))</f>
        <v>-1002.97375710198</v>
      </c>
      <c r="L577" s="81" t="n">
        <f aca="false">$E577+$J577</f>
        <v>-1002.97375710198</v>
      </c>
    </row>
    <row r="578" customFormat="false" ht="12.75" hidden="false" customHeight="true" outlineLevel="0" collapsed="false">
      <c r="A578" s="80" t="n">
        <v>574</v>
      </c>
      <c r="B578" s="86" t="n">
        <f aca="false">EOMONTH(Input!$C$7,A578)</f>
        <v>60387</v>
      </c>
      <c r="C578" s="86"/>
      <c r="D578" s="81" t="n">
        <f aca="false">IF(($D577+$G577+$H577)&lt;=0,($D577+$G577+$H577),0)</f>
        <v>0</v>
      </c>
      <c r="E578" s="81" t="n">
        <f aca="false">IF($D578&lt;0,Input!$G$17,0)</f>
        <v>0</v>
      </c>
      <c r="F578" s="81" t="n">
        <f aca="false">($D578*(Input!$G$11/100))/12</f>
        <v>0</v>
      </c>
      <c r="G578" s="81" t="n">
        <f aca="false">(-1)*$E578+$F578</f>
        <v>0</v>
      </c>
      <c r="H578" s="81" t="n">
        <f aca="false">IF($D578&lt;0,((-1)*Input!$G$15),0)</f>
        <v>0</v>
      </c>
      <c r="I578" s="81" t="n">
        <f aca="false">($I577+$G578+$H578)*(1+Input!$G$8/(100*12))</f>
        <v>201484.644882017</v>
      </c>
      <c r="J578" s="81" t="n">
        <f aca="false">Input!$G$18*((1+Input!$G$14/100)^DATEDIF(Input!$C$7,$B578,"Y"))</f>
        <v>-1002.97375710198</v>
      </c>
      <c r="L578" s="81" t="n">
        <f aca="false">$E578+$J578</f>
        <v>-1002.97375710198</v>
      </c>
    </row>
    <row r="579" customFormat="false" ht="12.75" hidden="false" customHeight="true" outlineLevel="0" collapsed="false">
      <c r="A579" s="80" t="n">
        <v>575</v>
      </c>
      <c r="B579" s="86" t="n">
        <f aca="false">EOMONTH(Input!$C$7,A579)</f>
        <v>60418</v>
      </c>
      <c r="C579" s="86"/>
      <c r="D579" s="81" t="n">
        <f aca="false">IF(($D578+$G578+$H578)&lt;=0,($D578+$G578+$H578),0)</f>
        <v>0</v>
      </c>
      <c r="E579" s="81" t="n">
        <f aca="false">IF($D579&lt;0,Input!$G$17,0)</f>
        <v>0</v>
      </c>
      <c r="F579" s="81" t="n">
        <f aca="false">($D579*(Input!$G$11/100))/12</f>
        <v>0</v>
      </c>
      <c r="G579" s="81" t="n">
        <f aca="false">(-1)*$E579+$F579</f>
        <v>0</v>
      </c>
      <c r="H579" s="81" t="n">
        <f aca="false">IF($D579&lt;0,((-1)*Input!$G$15),0)</f>
        <v>0</v>
      </c>
      <c r="I579" s="81" t="n">
        <f aca="false">($I578+$G579+$H579)*(1+Input!$G$8/(100*12))</f>
        <v>201652.548752752</v>
      </c>
      <c r="J579" s="81" t="n">
        <f aca="false">Input!$G$18*((1+Input!$G$14/100)^DATEDIF(Input!$C$7,$B579,"Y"))</f>
        <v>-1002.97375710198</v>
      </c>
      <c r="L579" s="81" t="n">
        <f aca="false">$E579+$J579</f>
        <v>-1002.97375710198</v>
      </c>
    </row>
    <row r="580" customFormat="false" ht="12.75" hidden="false" customHeight="true" outlineLevel="0" collapsed="false">
      <c r="A580" s="80" t="n">
        <v>576</v>
      </c>
      <c r="B580" s="86" t="n">
        <f aca="false">EOMONTH(Input!$C$7,A580)</f>
        <v>60448</v>
      </c>
      <c r="C580" s="86"/>
      <c r="D580" s="81" t="n">
        <f aca="false">IF(($D579+$G579+$H579)&lt;=0,($D579+$G579+$H579),0)</f>
        <v>0</v>
      </c>
      <c r="E580" s="81" t="n">
        <f aca="false">IF($D580&lt;0,Input!$G$17,0)</f>
        <v>0</v>
      </c>
      <c r="F580" s="81" t="n">
        <f aca="false">($D580*(Input!$G$11/100))/12</f>
        <v>0</v>
      </c>
      <c r="G580" s="81" t="n">
        <f aca="false">(-1)*$E580+$F580</f>
        <v>0</v>
      </c>
      <c r="H580" s="81" t="n">
        <f aca="false">IF($D580&lt;0,((-1)*Input!$G$15),0)</f>
        <v>0</v>
      </c>
      <c r="I580" s="81" t="n">
        <f aca="false">($I579+$G580+$H580)*(1+Input!$G$8/(100*12))</f>
        <v>201820.59254338</v>
      </c>
      <c r="J580" s="81" t="n">
        <f aca="false">Input!$G$18*((1+Input!$G$14/100)^DATEDIF(Input!$C$7,$B580,"Y"))</f>
        <v>-1033.06296981504</v>
      </c>
      <c r="L580" s="81" t="n">
        <f aca="false">$E580+$J580</f>
        <v>-1033.06296981504</v>
      </c>
    </row>
    <row r="581" customFormat="false" ht="12.75" hidden="false" customHeight="true" outlineLevel="0" collapsed="false">
      <c r="A581" s="80" t="n">
        <v>577</v>
      </c>
      <c r="B581" s="86" t="n">
        <f aca="false">EOMONTH(Input!$C$7,A581)</f>
        <v>60479</v>
      </c>
      <c r="C581" s="86"/>
      <c r="D581" s="81" t="n">
        <f aca="false">IF(($D580+$G580+$H580)&lt;=0,($D580+$G580+$H580),0)</f>
        <v>0</v>
      </c>
      <c r="E581" s="81" t="n">
        <f aca="false">IF($D581&lt;0,Input!$G$17,0)</f>
        <v>0</v>
      </c>
      <c r="F581" s="81" t="n">
        <f aca="false">($D581*(Input!$G$11/100))/12</f>
        <v>0</v>
      </c>
      <c r="G581" s="81" t="n">
        <f aca="false">(-1)*$E581+$F581</f>
        <v>0</v>
      </c>
      <c r="H581" s="81" t="n">
        <f aca="false">IF($D581&lt;0,((-1)*Input!$G$15),0)</f>
        <v>0</v>
      </c>
      <c r="I581" s="81" t="n">
        <f aca="false">($I580+$G581+$H581)*(1+Input!$G$8/(100*12))</f>
        <v>201988.776370499</v>
      </c>
      <c r="J581" s="81" t="n">
        <f aca="false">Input!$G$18*((1+Input!$G$14/100)^DATEDIF(Input!$C$7,$B581,"Y"))</f>
        <v>-1033.06296981504</v>
      </c>
      <c r="L581" s="81" t="n">
        <f aca="false">$E581+$J581</f>
        <v>-1033.06296981504</v>
      </c>
    </row>
    <row r="582" customFormat="false" ht="12.75" hidden="false" customHeight="true" outlineLevel="0" collapsed="false">
      <c r="A582" s="80" t="n">
        <v>578</v>
      </c>
      <c r="B582" s="86" t="n">
        <f aca="false">EOMONTH(Input!$C$7,A582)</f>
        <v>60510</v>
      </c>
      <c r="C582" s="86"/>
      <c r="D582" s="81" t="n">
        <f aca="false">IF(($D581+$G581+$H581)&lt;=0,($D581+$G581+$H581),0)</f>
        <v>0</v>
      </c>
      <c r="E582" s="81" t="n">
        <f aca="false">IF($D582&lt;0,Input!$G$17,0)</f>
        <v>0</v>
      </c>
      <c r="F582" s="81" t="n">
        <f aca="false">($D582*(Input!$G$11/100))/12</f>
        <v>0</v>
      </c>
      <c r="G582" s="81" t="n">
        <f aca="false">(-1)*$E582+$F582</f>
        <v>0</v>
      </c>
      <c r="H582" s="81" t="n">
        <f aca="false">IF($D582&lt;0,((-1)*Input!$G$15),0)</f>
        <v>0</v>
      </c>
      <c r="I582" s="81" t="n">
        <f aca="false">($I581+$G582+$H582)*(1+Input!$G$8/(100*12))</f>
        <v>202157.100350808</v>
      </c>
      <c r="J582" s="81" t="n">
        <f aca="false">Input!$G$18*((1+Input!$G$14/100)^DATEDIF(Input!$C$7,$B582,"Y"))</f>
        <v>-1033.06296981504</v>
      </c>
      <c r="L582" s="81" t="n">
        <f aca="false">$E582+$J582</f>
        <v>-1033.06296981504</v>
      </c>
    </row>
    <row r="583" customFormat="false" ht="12.75" hidden="false" customHeight="true" outlineLevel="0" collapsed="false">
      <c r="A583" s="80" t="n">
        <v>579</v>
      </c>
      <c r="B583" s="86" t="n">
        <f aca="false">EOMONTH(Input!$C$7,A583)</f>
        <v>60540</v>
      </c>
      <c r="C583" s="86"/>
      <c r="D583" s="81" t="n">
        <f aca="false">IF(($D582+$G582+$H582)&lt;=0,($D582+$G582+$H582),0)</f>
        <v>0</v>
      </c>
      <c r="E583" s="81" t="n">
        <f aca="false">IF($D583&lt;0,Input!$G$17,0)</f>
        <v>0</v>
      </c>
      <c r="F583" s="81" t="n">
        <f aca="false">($D583*(Input!$G$11/100))/12</f>
        <v>0</v>
      </c>
      <c r="G583" s="81" t="n">
        <f aca="false">(-1)*$E583+$F583</f>
        <v>0</v>
      </c>
      <c r="H583" s="81" t="n">
        <f aca="false">IF($D583&lt;0,((-1)*Input!$G$15),0)</f>
        <v>0</v>
      </c>
      <c r="I583" s="81" t="n">
        <f aca="false">($I582+$G583+$H583)*(1+Input!$G$8/(100*12))</f>
        <v>202325.5646011</v>
      </c>
      <c r="J583" s="81" t="n">
        <f aca="false">Input!$G$18*((1+Input!$G$14/100)^DATEDIF(Input!$C$7,$B583,"Y"))</f>
        <v>-1033.06296981504</v>
      </c>
      <c r="L583" s="81" t="n">
        <f aca="false">$E583+$J583</f>
        <v>-1033.06296981504</v>
      </c>
    </row>
    <row r="584" customFormat="false" ht="12.75" hidden="false" customHeight="true" outlineLevel="0" collapsed="false">
      <c r="A584" s="80" t="n">
        <v>580</v>
      </c>
      <c r="B584" s="86" t="n">
        <f aca="false">EOMONTH(Input!$C$7,A584)</f>
        <v>60571</v>
      </c>
      <c r="C584" s="86"/>
      <c r="D584" s="81" t="n">
        <f aca="false">IF(($D583+$G583+$H583)&lt;=0,($D583+$G583+$H583),0)</f>
        <v>0</v>
      </c>
      <c r="E584" s="81" t="n">
        <f aca="false">IF($D584&lt;0,Input!$G$17,0)</f>
        <v>0</v>
      </c>
      <c r="F584" s="81" t="n">
        <f aca="false">($D584*(Input!$G$11/100))/12</f>
        <v>0</v>
      </c>
      <c r="G584" s="81" t="n">
        <f aca="false">(-1)*$E584+$F584</f>
        <v>0</v>
      </c>
      <c r="H584" s="81" t="n">
        <f aca="false">IF($D584&lt;0,((-1)*Input!$G$15),0)</f>
        <v>0</v>
      </c>
      <c r="I584" s="81" t="n">
        <f aca="false">($I583+$G584+$H584)*(1+Input!$G$8/(100*12))</f>
        <v>202494.169238268</v>
      </c>
      <c r="J584" s="81" t="n">
        <f aca="false">Input!$G$18*((1+Input!$G$14/100)^DATEDIF(Input!$C$7,$B584,"Y"))</f>
        <v>-1033.06296981504</v>
      </c>
      <c r="L584" s="81" t="n">
        <f aca="false">$E584+$J584</f>
        <v>-1033.06296981504</v>
      </c>
    </row>
    <row r="585" customFormat="false" ht="12.75" hidden="false" customHeight="true" outlineLevel="0" collapsed="false">
      <c r="A585" s="80" t="n">
        <v>581</v>
      </c>
      <c r="B585" s="86" t="n">
        <f aca="false">EOMONTH(Input!$C$7,A585)</f>
        <v>60601</v>
      </c>
      <c r="C585" s="86"/>
      <c r="D585" s="81" t="n">
        <f aca="false">IF(($D584+$G584+$H584)&lt;=0,($D584+$G584+$H584),0)</f>
        <v>0</v>
      </c>
      <c r="E585" s="81" t="n">
        <f aca="false">IF($D585&lt;0,Input!$G$17,0)</f>
        <v>0</v>
      </c>
      <c r="F585" s="81" t="n">
        <f aca="false">($D585*(Input!$G$11/100))/12</f>
        <v>0</v>
      </c>
      <c r="G585" s="81" t="n">
        <f aca="false">(-1)*$E585+$F585</f>
        <v>0</v>
      </c>
      <c r="H585" s="81" t="n">
        <f aca="false">IF($D585&lt;0,((-1)*Input!$G$15),0)</f>
        <v>0</v>
      </c>
      <c r="I585" s="81" t="n">
        <f aca="false">($I584+$G585+$H585)*(1+Input!$G$8/(100*12))</f>
        <v>202662.9143793</v>
      </c>
      <c r="J585" s="81" t="n">
        <f aca="false">Input!$G$18*((1+Input!$G$14/100)^DATEDIF(Input!$C$7,$B585,"Y"))</f>
        <v>-1033.06296981504</v>
      </c>
      <c r="L585" s="81" t="n">
        <f aca="false">$E585+$J585</f>
        <v>-1033.06296981504</v>
      </c>
    </row>
    <row r="586" customFormat="false" ht="12.75" hidden="false" customHeight="true" outlineLevel="0" collapsed="false">
      <c r="A586" s="80" t="n">
        <v>582</v>
      </c>
      <c r="B586" s="86" t="n">
        <f aca="false">EOMONTH(Input!$C$7,A586)</f>
        <v>60632</v>
      </c>
      <c r="C586" s="86"/>
      <c r="D586" s="81" t="n">
        <f aca="false">IF(($D585+$G585+$H585)&lt;=0,($D585+$G585+$H585),0)</f>
        <v>0</v>
      </c>
      <c r="E586" s="81" t="n">
        <f aca="false">IF($D586&lt;0,Input!$G$17,0)</f>
        <v>0</v>
      </c>
      <c r="F586" s="81" t="n">
        <f aca="false">($D586*(Input!$G$11/100))/12</f>
        <v>0</v>
      </c>
      <c r="G586" s="81" t="n">
        <f aca="false">(-1)*$E586+$F586</f>
        <v>0</v>
      </c>
      <c r="H586" s="81" t="n">
        <f aca="false">IF($D586&lt;0,((-1)*Input!$G$15),0)</f>
        <v>0</v>
      </c>
      <c r="I586" s="81" t="n">
        <f aca="false">($I585+$G586+$H586)*(1+Input!$G$8/(100*12))</f>
        <v>202831.800141282</v>
      </c>
      <c r="J586" s="81" t="n">
        <f aca="false">Input!$G$18*((1+Input!$G$14/100)^DATEDIF(Input!$C$7,$B586,"Y"))</f>
        <v>-1033.06296981504</v>
      </c>
      <c r="L586" s="81" t="n">
        <f aca="false">$E586+$J586</f>
        <v>-1033.06296981504</v>
      </c>
    </row>
    <row r="587" customFormat="false" ht="12.75" hidden="false" customHeight="true" outlineLevel="0" collapsed="false">
      <c r="A587" s="80" t="n">
        <v>583</v>
      </c>
      <c r="B587" s="86" t="n">
        <f aca="false">EOMONTH(Input!$C$7,A587)</f>
        <v>60663</v>
      </c>
      <c r="C587" s="86"/>
      <c r="D587" s="81" t="n">
        <f aca="false">IF(($D586+$G586+$H586)&lt;=0,($D586+$G586+$H586),0)</f>
        <v>0</v>
      </c>
      <c r="E587" s="81" t="n">
        <f aca="false">IF($D587&lt;0,Input!$G$17,0)</f>
        <v>0</v>
      </c>
      <c r="F587" s="81" t="n">
        <f aca="false">($D587*(Input!$G$11/100))/12</f>
        <v>0</v>
      </c>
      <c r="G587" s="81" t="n">
        <f aca="false">(-1)*$E587+$F587</f>
        <v>0</v>
      </c>
      <c r="H587" s="81" t="n">
        <f aca="false">IF($D587&lt;0,((-1)*Input!$G$15),0)</f>
        <v>0</v>
      </c>
      <c r="I587" s="81" t="n">
        <f aca="false">($I586+$G587+$H587)*(1+Input!$G$8/(100*12))</f>
        <v>203000.8266414</v>
      </c>
      <c r="J587" s="81" t="n">
        <f aca="false">Input!$G$18*((1+Input!$G$14/100)^DATEDIF(Input!$C$7,$B587,"Y"))</f>
        <v>-1033.06296981504</v>
      </c>
      <c r="L587" s="81" t="n">
        <f aca="false">$E587+$J587</f>
        <v>-1033.06296981504</v>
      </c>
    </row>
    <row r="588" customFormat="false" ht="12.75" hidden="false" customHeight="true" outlineLevel="0" collapsed="false">
      <c r="A588" s="80" t="n">
        <v>584</v>
      </c>
      <c r="B588" s="86" t="n">
        <f aca="false">EOMONTH(Input!$C$7,A588)</f>
        <v>60691</v>
      </c>
      <c r="C588" s="86"/>
      <c r="D588" s="81" t="n">
        <f aca="false">IF(($D587+$G587+$H587)&lt;=0,($D587+$G587+$H587),0)</f>
        <v>0</v>
      </c>
      <c r="E588" s="81" t="n">
        <f aca="false">IF($D588&lt;0,Input!$G$17,0)</f>
        <v>0</v>
      </c>
      <c r="F588" s="81" t="n">
        <f aca="false">($D588*(Input!$G$11/100))/12</f>
        <v>0</v>
      </c>
      <c r="G588" s="81" t="n">
        <f aca="false">(-1)*$E588+$F588</f>
        <v>0</v>
      </c>
      <c r="H588" s="81" t="n">
        <f aca="false">IF($D588&lt;0,((-1)*Input!$G$15),0)</f>
        <v>0</v>
      </c>
      <c r="I588" s="81" t="n">
        <f aca="false">($I587+$G588+$H588)*(1+Input!$G$8/(100*12))</f>
        <v>203169.993996934</v>
      </c>
      <c r="J588" s="81" t="n">
        <f aca="false">Input!$G$18*((1+Input!$G$14/100)^DATEDIF(Input!$C$7,$B588,"Y"))</f>
        <v>-1033.06296981504</v>
      </c>
      <c r="L588" s="81" t="n">
        <f aca="false">$E588+$J588</f>
        <v>-1033.06296981504</v>
      </c>
    </row>
    <row r="589" customFormat="false" ht="12.75" hidden="false" customHeight="true" outlineLevel="0" collapsed="false">
      <c r="A589" s="80" t="n">
        <v>585</v>
      </c>
      <c r="B589" s="86" t="n">
        <f aca="false">EOMONTH(Input!$C$7,A589)</f>
        <v>60722</v>
      </c>
      <c r="C589" s="86"/>
      <c r="D589" s="81" t="n">
        <f aca="false">IF(($D588+$G588+$H588)&lt;=0,($D588+$G588+$H588),0)</f>
        <v>0</v>
      </c>
      <c r="E589" s="81" t="n">
        <f aca="false">IF($D589&lt;0,Input!$G$17,0)</f>
        <v>0</v>
      </c>
      <c r="F589" s="81" t="n">
        <f aca="false">($D589*(Input!$G$11/100))/12</f>
        <v>0</v>
      </c>
      <c r="G589" s="81" t="n">
        <f aca="false">(-1)*$E589+$F589</f>
        <v>0</v>
      </c>
      <c r="H589" s="81" t="n">
        <f aca="false">IF($D589&lt;0,((-1)*Input!$G$15),0)</f>
        <v>0</v>
      </c>
      <c r="I589" s="81" t="n">
        <f aca="false">($I588+$G589+$H589)*(1+Input!$G$8/(100*12))</f>
        <v>203339.302325265</v>
      </c>
      <c r="J589" s="81" t="n">
        <f aca="false">Input!$G$18*((1+Input!$G$14/100)^DATEDIF(Input!$C$7,$B589,"Y"))</f>
        <v>-1033.06296981504</v>
      </c>
      <c r="L589" s="81" t="n">
        <f aca="false">$E589+$J589</f>
        <v>-1033.06296981504</v>
      </c>
    </row>
    <row r="590" customFormat="false" ht="12.75" hidden="false" customHeight="true" outlineLevel="0" collapsed="false">
      <c r="A590" s="80" t="n">
        <v>586</v>
      </c>
      <c r="B590" s="86" t="n">
        <f aca="false">EOMONTH(Input!$C$7,A590)</f>
        <v>60752</v>
      </c>
      <c r="C590" s="86"/>
      <c r="D590" s="81" t="n">
        <f aca="false">IF(($D589+$G589+$H589)&lt;=0,($D589+$G589+$H589),0)</f>
        <v>0</v>
      </c>
      <c r="E590" s="81" t="n">
        <f aca="false">IF($D590&lt;0,Input!$G$17,0)</f>
        <v>0</v>
      </c>
      <c r="F590" s="81" t="n">
        <f aca="false">($D590*(Input!$G$11/100))/12</f>
        <v>0</v>
      </c>
      <c r="G590" s="81" t="n">
        <f aca="false">(-1)*$E590+$F590</f>
        <v>0</v>
      </c>
      <c r="H590" s="81" t="n">
        <f aca="false">IF($D590&lt;0,((-1)*Input!$G$15),0)</f>
        <v>0</v>
      </c>
      <c r="I590" s="81" t="n">
        <f aca="false">($I589+$G590+$H590)*(1+Input!$G$8/(100*12))</f>
        <v>203508.75174387</v>
      </c>
      <c r="J590" s="81" t="n">
        <f aca="false">Input!$G$18*((1+Input!$G$14/100)^DATEDIF(Input!$C$7,$B590,"Y"))</f>
        <v>-1033.06296981504</v>
      </c>
      <c r="L590" s="81" t="n">
        <f aca="false">$E590+$J590</f>
        <v>-1033.06296981504</v>
      </c>
    </row>
    <row r="591" customFormat="false" ht="12.75" hidden="false" customHeight="true" outlineLevel="0" collapsed="false">
      <c r="A591" s="80" t="n">
        <v>587</v>
      </c>
      <c r="B591" s="86" t="n">
        <f aca="false">EOMONTH(Input!$C$7,A591)</f>
        <v>60783</v>
      </c>
      <c r="C591" s="86"/>
      <c r="D591" s="81" t="n">
        <f aca="false">IF(($D590+$G590+$H590)&lt;=0,($D590+$G590+$H590),0)</f>
        <v>0</v>
      </c>
      <c r="E591" s="81" t="n">
        <f aca="false">IF($D591&lt;0,Input!$G$17,0)</f>
        <v>0</v>
      </c>
      <c r="F591" s="81" t="n">
        <f aca="false">($D591*(Input!$G$11/100))/12</f>
        <v>0</v>
      </c>
      <c r="G591" s="81" t="n">
        <f aca="false">(-1)*$E591+$F591</f>
        <v>0</v>
      </c>
      <c r="H591" s="81" t="n">
        <f aca="false">IF($D591&lt;0,((-1)*Input!$G$15),0)</f>
        <v>0</v>
      </c>
      <c r="I591" s="81" t="n">
        <f aca="false">($I590+$G591+$H591)*(1+Input!$G$8/(100*12))</f>
        <v>203678.342370323</v>
      </c>
      <c r="J591" s="81" t="n">
        <f aca="false">Input!$G$18*((1+Input!$G$14/100)^DATEDIF(Input!$C$7,$B591,"Y"))</f>
        <v>-1033.06296981504</v>
      </c>
      <c r="L591" s="81" t="n">
        <f aca="false">$E591+$J591</f>
        <v>-1033.06296981504</v>
      </c>
    </row>
    <row r="592" customFormat="false" ht="12.75" hidden="false" customHeight="true" outlineLevel="0" collapsed="false">
      <c r="A592" s="80" t="n">
        <v>588</v>
      </c>
      <c r="B592" s="86" t="n">
        <f aca="false">EOMONTH(Input!$C$7,A592)</f>
        <v>60813</v>
      </c>
      <c r="C592" s="86"/>
      <c r="D592" s="81" t="n">
        <f aca="false">IF(($D591+$G591+$H591)&lt;=0,($D591+$G591+$H591),0)</f>
        <v>0</v>
      </c>
      <c r="E592" s="81" t="n">
        <f aca="false">IF($D592&lt;0,Input!$G$17,0)</f>
        <v>0</v>
      </c>
      <c r="F592" s="81" t="n">
        <f aca="false">($D592*(Input!$G$11/100))/12</f>
        <v>0</v>
      </c>
      <c r="G592" s="81" t="n">
        <f aca="false">(-1)*$E592+$F592</f>
        <v>0</v>
      </c>
      <c r="H592" s="81" t="n">
        <f aca="false">IF($D592&lt;0,((-1)*Input!$G$15),0)</f>
        <v>0</v>
      </c>
      <c r="I592" s="81" t="n">
        <f aca="false">($I591+$G592+$H592)*(1+Input!$G$8/(100*12))</f>
        <v>203848.074322298</v>
      </c>
      <c r="J592" s="81" t="n">
        <f aca="false">Input!$G$18*((1+Input!$G$14/100)^DATEDIF(Input!$C$7,$B592,"Y"))</f>
        <v>-1064.05485890949</v>
      </c>
      <c r="L592" s="81" t="n">
        <f aca="false">$E592+$J592</f>
        <v>-1064.05485890949</v>
      </c>
    </row>
    <row r="593" customFormat="false" ht="12.75" hidden="false" customHeight="true" outlineLevel="0" collapsed="false">
      <c r="A593" s="80" t="n">
        <v>589</v>
      </c>
      <c r="B593" s="86" t="n">
        <f aca="false">EOMONTH(Input!$C$7,A593)</f>
        <v>60844</v>
      </c>
      <c r="C593" s="86"/>
      <c r="D593" s="81" t="n">
        <f aca="false">IF(($D592+$G592+$H592)&lt;=0,($D592+$G592+$H592),0)</f>
        <v>0</v>
      </c>
      <c r="E593" s="81" t="n">
        <f aca="false">IF($D593&lt;0,Input!$G$17,0)</f>
        <v>0</v>
      </c>
      <c r="F593" s="81" t="n">
        <f aca="false">($D593*(Input!$G$11/100))/12</f>
        <v>0</v>
      </c>
      <c r="G593" s="81" t="n">
        <f aca="false">(-1)*$E593+$F593</f>
        <v>0</v>
      </c>
      <c r="H593" s="81" t="n">
        <f aca="false">IF($D593&lt;0,((-1)*Input!$G$15),0)</f>
        <v>0</v>
      </c>
      <c r="I593" s="81" t="n">
        <f aca="false">($I592+$G593+$H593)*(1+Input!$G$8/(100*12))</f>
        <v>204017.947717567</v>
      </c>
      <c r="J593" s="81" t="n">
        <f aca="false">Input!$G$18*((1+Input!$G$14/100)^DATEDIF(Input!$C$7,$B593,"Y"))</f>
        <v>-1064.05485890949</v>
      </c>
      <c r="L593" s="81" t="n">
        <f aca="false">$E593+$J593</f>
        <v>-1064.05485890949</v>
      </c>
    </row>
    <row r="594" customFormat="false" ht="12.75" hidden="false" customHeight="true" outlineLevel="0" collapsed="false">
      <c r="A594" s="80" t="n">
        <v>590</v>
      </c>
      <c r="B594" s="86" t="n">
        <f aca="false">EOMONTH(Input!$C$7,A594)</f>
        <v>60875</v>
      </c>
      <c r="C594" s="86"/>
      <c r="D594" s="81" t="n">
        <f aca="false">IF(($D593+$G593+$H593)&lt;=0,($D593+$G593+$H593),0)</f>
        <v>0</v>
      </c>
      <c r="E594" s="81" t="n">
        <f aca="false">IF($D594&lt;0,Input!$G$17,0)</f>
        <v>0</v>
      </c>
      <c r="F594" s="81" t="n">
        <f aca="false">($D594*(Input!$G$11/100))/12</f>
        <v>0</v>
      </c>
      <c r="G594" s="81" t="n">
        <f aca="false">(-1)*$E594+$F594</f>
        <v>0</v>
      </c>
      <c r="H594" s="81" t="n">
        <f aca="false">IF($D594&lt;0,((-1)*Input!$G$15),0)</f>
        <v>0</v>
      </c>
      <c r="I594" s="81" t="n">
        <f aca="false">($I593+$G594+$H594)*(1+Input!$G$8/(100*12))</f>
        <v>204187.962673998</v>
      </c>
      <c r="J594" s="81" t="n">
        <f aca="false">Input!$G$18*((1+Input!$G$14/100)^DATEDIF(Input!$C$7,$B594,"Y"))</f>
        <v>-1064.05485890949</v>
      </c>
      <c r="L594" s="81" t="n">
        <f aca="false">$E594+$J594</f>
        <v>-1064.05485890949</v>
      </c>
    </row>
    <row r="595" customFormat="false" ht="12.75" hidden="false" customHeight="true" outlineLevel="0" collapsed="false">
      <c r="A595" s="80" t="n">
        <v>591</v>
      </c>
      <c r="B595" s="86" t="n">
        <f aca="false">EOMONTH(Input!$C$7,A595)</f>
        <v>60905</v>
      </c>
      <c r="C595" s="86"/>
      <c r="D595" s="81" t="n">
        <f aca="false">IF(($D594+$G594+$H594)&lt;=0,($D594+$G594+$H594),0)</f>
        <v>0</v>
      </c>
      <c r="E595" s="81" t="n">
        <f aca="false">IF($D595&lt;0,Input!$G$17,0)</f>
        <v>0</v>
      </c>
      <c r="F595" s="81" t="n">
        <f aca="false">($D595*(Input!$G$11/100))/12</f>
        <v>0</v>
      </c>
      <c r="G595" s="81" t="n">
        <f aca="false">(-1)*$E595+$F595</f>
        <v>0</v>
      </c>
      <c r="H595" s="81" t="n">
        <f aca="false">IF($D595&lt;0,((-1)*Input!$G$15),0)</f>
        <v>0</v>
      </c>
      <c r="I595" s="81" t="n">
        <f aca="false">($I594+$G595+$H595)*(1+Input!$G$8/(100*12))</f>
        <v>204358.11930956</v>
      </c>
      <c r="J595" s="81" t="n">
        <f aca="false">Input!$G$18*((1+Input!$G$14/100)^DATEDIF(Input!$C$7,$B595,"Y"))</f>
        <v>-1064.05485890949</v>
      </c>
      <c r="L595" s="81" t="n">
        <f aca="false">$E595+$J595</f>
        <v>-1064.05485890949</v>
      </c>
    </row>
    <row r="596" customFormat="false" ht="12.75" hidden="false" customHeight="true" outlineLevel="0" collapsed="false">
      <c r="A596" s="80" t="n">
        <v>592</v>
      </c>
      <c r="B596" s="86" t="n">
        <f aca="false">EOMONTH(Input!$C$7,A596)</f>
        <v>60936</v>
      </c>
      <c r="C596" s="86"/>
      <c r="D596" s="81" t="n">
        <f aca="false">IF(($D595+$G595+$H595)&lt;=0,($D595+$G595+$H595),0)</f>
        <v>0</v>
      </c>
      <c r="E596" s="81" t="n">
        <f aca="false">IF($D596&lt;0,Input!$G$17,0)</f>
        <v>0</v>
      </c>
      <c r="F596" s="81" t="n">
        <f aca="false">($D596*(Input!$G$11/100))/12</f>
        <v>0</v>
      </c>
      <c r="G596" s="81" t="n">
        <f aca="false">(-1)*$E596+$F596</f>
        <v>0</v>
      </c>
      <c r="H596" s="81" t="n">
        <f aca="false">IF($D596&lt;0,((-1)*Input!$G$15),0)</f>
        <v>0</v>
      </c>
      <c r="I596" s="81" t="n">
        <f aca="false">($I595+$G596+$H596)*(1+Input!$G$8/(100*12))</f>
        <v>204528.417742317</v>
      </c>
      <c r="J596" s="81" t="n">
        <f aca="false">Input!$G$18*((1+Input!$G$14/100)^DATEDIF(Input!$C$7,$B596,"Y"))</f>
        <v>-1064.05485890949</v>
      </c>
      <c r="L596" s="81" t="n">
        <f aca="false">$E596+$J596</f>
        <v>-1064.05485890949</v>
      </c>
    </row>
    <row r="597" customFormat="false" ht="12.75" hidden="false" customHeight="true" outlineLevel="0" collapsed="false">
      <c r="A597" s="80" t="n">
        <v>593</v>
      </c>
      <c r="B597" s="86" t="n">
        <f aca="false">EOMONTH(Input!$C$7,A597)</f>
        <v>60966</v>
      </c>
      <c r="C597" s="86"/>
      <c r="D597" s="81" t="n">
        <f aca="false">IF(($D596+$G596+$H596)&lt;=0,($D596+$G596+$H596),0)</f>
        <v>0</v>
      </c>
      <c r="E597" s="81" t="n">
        <f aca="false">IF($D597&lt;0,Input!$G$17,0)</f>
        <v>0</v>
      </c>
      <c r="F597" s="81" t="n">
        <f aca="false">($D597*(Input!$G$11/100))/12</f>
        <v>0</v>
      </c>
      <c r="G597" s="81" t="n">
        <f aca="false">(-1)*$E597+$F597</f>
        <v>0</v>
      </c>
      <c r="H597" s="81" t="n">
        <f aca="false">IF($D597&lt;0,((-1)*Input!$G$15),0)</f>
        <v>0</v>
      </c>
      <c r="I597" s="81" t="n">
        <f aca="false">($I596+$G597+$H597)*(1+Input!$G$8/(100*12))</f>
        <v>204698.858090436</v>
      </c>
      <c r="J597" s="81" t="n">
        <f aca="false">Input!$G$18*((1+Input!$G$14/100)^DATEDIF(Input!$C$7,$B597,"Y"))</f>
        <v>-1064.05485890949</v>
      </c>
      <c r="L597" s="81" t="n">
        <f aca="false">$E597+$J597</f>
        <v>-1064.05485890949</v>
      </c>
    </row>
    <row r="598" customFormat="false" ht="12.75" hidden="false" customHeight="true" outlineLevel="0" collapsed="false">
      <c r="A598" s="80" t="n">
        <v>594</v>
      </c>
      <c r="B598" s="86" t="n">
        <f aca="false">EOMONTH(Input!$C$7,A598)</f>
        <v>60997</v>
      </c>
      <c r="C598" s="86"/>
      <c r="D598" s="81" t="n">
        <f aca="false">IF(($D597+$G597+$H597)&lt;=0,($D597+$G597+$H597),0)</f>
        <v>0</v>
      </c>
      <c r="E598" s="81" t="n">
        <f aca="false">IF($D598&lt;0,Input!$G$17,0)</f>
        <v>0</v>
      </c>
      <c r="F598" s="81" t="n">
        <f aca="false">($D598*(Input!$G$11/100))/12</f>
        <v>0</v>
      </c>
      <c r="G598" s="81" t="n">
        <f aca="false">(-1)*$E598+$F598</f>
        <v>0</v>
      </c>
      <c r="H598" s="81" t="n">
        <f aca="false">IF($D598&lt;0,((-1)*Input!$G$15),0)</f>
        <v>0</v>
      </c>
      <c r="I598" s="81" t="n">
        <f aca="false">($I597+$G598+$H598)*(1+Input!$G$8/(100*12))</f>
        <v>204869.440472178</v>
      </c>
      <c r="J598" s="81" t="n">
        <f aca="false">Input!$G$18*((1+Input!$G$14/100)^DATEDIF(Input!$C$7,$B598,"Y"))</f>
        <v>-1064.05485890949</v>
      </c>
      <c r="L598" s="81" t="n">
        <f aca="false">$E598+$J598</f>
        <v>-1064.05485890949</v>
      </c>
    </row>
    <row r="599" customFormat="false" ht="12.75" hidden="false" customHeight="true" outlineLevel="0" collapsed="false">
      <c r="A599" s="80" t="n">
        <v>595</v>
      </c>
      <c r="B599" s="86" t="n">
        <f aca="false">EOMONTH(Input!$C$7,A599)</f>
        <v>61028</v>
      </c>
      <c r="C599" s="86"/>
      <c r="D599" s="81" t="n">
        <f aca="false">IF(($D598+$G598+$H598)&lt;=0,($D598+$G598+$H598),0)</f>
        <v>0</v>
      </c>
      <c r="E599" s="81" t="n">
        <f aca="false">IF($D599&lt;0,Input!$G$17,0)</f>
        <v>0</v>
      </c>
      <c r="F599" s="81" t="n">
        <f aca="false">($D599*(Input!$G$11/100))/12</f>
        <v>0</v>
      </c>
      <c r="G599" s="81" t="n">
        <f aca="false">(-1)*$E599+$F599</f>
        <v>0</v>
      </c>
      <c r="H599" s="81" t="n">
        <f aca="false">IF($D599&lt;0,((-1)*Input!$G$15),0)</f>
        <v>0</v>
      </c>
      <c r="I599" s="81" t="n">
        <f aca="false">($I598+$G599+$H599)*(1+Input!$G$8/(100*12))</f>
        <v>205040.165005905</v>
      </c>
      <c r="J599" s="81" t="n">
        <f aca="false">Input!$G$18*((1+Input!$G$14/100)^DATEDIF(Input!$C$7,$B599,"Y"))</f>
        <v>-1064.05485890949</v>
      </c>
      <c r="L599" s="81" t="n">
        <f aca="false">$E599+$J599</f>
        <v>-1064.05485890949</v>
      </c>
    </row>
    <row r="600" customFormat="false" ht="12.75" hidden="false" customHeight="true" outlineLevel="0" collapsed="false">
      <c r="A600" s="80" t="n">
        <v>596</v>
      </c>
      <c r="B600" s="86" t="n">
        <f aca="false">EOMONTH(Input!$C$7,A600)</f>
        <v>61056</v>
      </c>
      <c r="C600" s="86"/>
      <c r="D600" s="81" t="n">
        <f aca="false">IF(($D599+$G599+$H599)&lt;=0,($D599+$G599+$H599),0)</f>
        <v>0</v>
      </c>
      <c r="E600" s="81" t="n">
        <f aca="false">IF($D600&lt;0,Input!$G$17,0)</f>
        <v>0</v>
      </c>
      <c r="F600" s="81" t="n">
        <f aca="false">($D600*(Input!$G$11/100))/12</f>
        <v>0</v>
      </c>
      <c r="G600" s="81" t="n">
        <f aca="false">(-1)*$E600+$F600</f>
        <v>0</v>
      </c>
      <c r="H600" s="81" t="n">
        <f aca="false">IF($D600&lt;0,((-1)*Input!$G$15),0)</f>
        <v>0</v>
      </c>
      <c r="I600" s="81" t="n">
        <f aca="false">($I599+$G600+$H600)*(1+Input!$G$8/(100*12))</f>
        <v>205211.031810076</v>
      </c>
      <c r="J600" s="81" t="n">
        <f aca="false">Input!$G$18*((1+Input!$G$14/100)^DATEDIF(Input!$C$7,$B600,"Y"))</f>
        <v>-1064.05485890949</v>
      </c>
      <c r="L600" s="81" t="n">
        <f aca="false">$E600+$J600</f>
        <v>-1064.05485890949</v>
      </c>
    </row>
    <row r="601" customFormat="false" ht="12.75" hidden="false" customHeight="true" outlineLevel="0" collapsed="false">
      <c r="A601" s="80" t="n">
        <v>597</v>
      </c>
      <c r="B601" s="86" t="n">
        <f aca="false">EOMONTH(Input!$C$7,A601)</f>
        <v>61087</v>
      </c>
      <c r="C601" s="86"/>
      <c r="D601" s="81" t="n">
        <f aca="false">IF(($D600+$G600+$H600)&lt;=0,($D600+$G600+$H600),0)</f>
        <v>0</v>
      </c>
      <c r="E601" s="81" t="n">
        <f aca="false">IF($D601&lt;0,Input!$G$17,0)</f>
        <v>0</v>
      </c>
      <c r="F601" s="81" t="n">
        <f aca="false">($D601*(Input!$G$11/100))/12</f>
        <v>0</v>
      </c>
      <c r="G601" s="81" t="n">
        <f aca="false">(-1)*$E601+$F601</f>
        <v>0</v>
      </c>
      <c r="H601" s="81" t="n">
        <f aca="false">IF($D601&lt;0,((-1)*Input!$G$15),0)</f>
        <v>0</v>
      </c>
      <c r="I601" s="81" t="n">
        <f aca="false">($I600+$G601+$H601)*(1+Input!$G$8/(100*12))</f>
        <v>205382.041003251</v>
      </c>
      <c r="J601" s="81" t="n">
        <f aca="false">Input!$G$18*((1+Input!$G$14/100)^DATEDIF(Input!$C$7,$B601,"Y"))</f>
        <v>-1064.05485890949</v>
      </c>
      <c r="L601" s="81" t="n">
        <f aca="false">$E601+$J601</f>
        <v>-1064.05485890949</v>
      </c>
    </row>
    <row r="602" customFormat="false" ht="12.75" hidden="false" customHeight="true" outlineLevel="0" collapsed="false">
      <c r="A602" s="80" t="n">
        <v>598</v>
      </c>
      <c r="B602" s="86" t="n">
        <f aca="false">EOMONTH(Input!$C$7,A602)</f>
        <v>61117</v>
      </c>
      <c r="C602" s="86"/>
      <c r="D602" s="81" t="n">
        <f aca="false">IF(($D601+$G601+$H601)&lt;=0,($D601+$G601+$H601),0)</f>
        <v>0</v>
      </c>
      <c r="E602" s="81" t="n">
        <f aca="false">IF($D602&lt;0,Input!$G$17,0)</f>
        <v>0</v>
      </c>
      <c r="F602" s="81" t="n">
        <f aca="false">($D602*(Input!$G$11/100))/12</f>
        <v>0</v>
      </c>
      <c r="G602" s="81" t="n">
        <f aca="false">(-1)*$E602+$F602</f>
        <v>0</v>
      </c>
      <c r="H602" s="81" t="n">
        <f aca="false">IF($D602&lt;0,((-1)*Input!$G$15),0)</f>
        <v>0</v>
      </c>
      <c r="I602" s="81" t="n">
        <f aca="false">($I601+$G602+$H602)*(1+Input!$G$8/(100*12))</f>
        <v>205553.192704087</v>
      </c>
      <c r="J602" s="81" t="n">
        <f aca="false">Input!$G$18*((1+Input!$G$14/100)^DATEDIF(Input!$C$7,$B602,"Y"))</f>
        <v>-1064.05485890949</v>
      </c>
      <c r="L602" s="81" t="n">
        <f aca="false">$E602+$J602</f>
        <v>-1064.05485890949</v>
      </c>
    </row>
    <row r="603" customFormat="false" ht="12.75" hidden="false" customHeight="true" outlineLevel="0" collapsed="false">
      <c r="A603" s="80" t="n">
        <v>599</v>
      </c>
      <c r="B603" s="86" t="n">
        <f aca="false">EOMONTH(Input!$C$7,A603)</f>
        <v>61148</v>
      </c>
      <c r="C603" s="86"/>
      <c r="D603" s="81" t="n">
        <f aca="false">IF(($D602+$G602+$H602)&lt;=0,($D602+$G602+$H602),0)</f>
        <v>0</v>
      </c>
      <c r="E603" s="81" t="n">
        <f aca="false">IF($D603&lt;0,Input!$G$17,0)</f>
        <v>0</v>
      </c>
      <c r="F603" s="81" t="n">
        <f aca="false">($D603*(Input!$G$11/100))/12</f>
        <v>0</v>
      </c>
      <c r="G603" s="81" t="n">
        <f aca="false">(-1)*$E603+$F603</f>
        <v>0</v>
      </c>
      <c r="H603" s="81" t="n">
        <f aca="false">IF($D603&lt;0,((-1)*Input!$G$15),0)</f>
        <v>0</v>
      </c>
      <c r="I603" s="81" t="n">
        <f aca="false">($I602+$G603+$H603)*(1+Input!$G$8/(100*12))</f>
        <v>205724.487031341</v>
      </c>
      <c r="J603" s="81" t="n">
        <f aca="false">Input!$G$18*((1+Input!$G$14/100)^DATEDIF(Input!$C$7,$B603,"Y"))</f>
        <v>-1064.05485890949</v>
      </c>
      <c r="L603" s="81" t="n">
        <f aca="false">$E603+$J603</f>
        <v>-1064.05485890949</v>
      </c>
    </row>
    <row r="604" customFormat="false" ht="12.75" hidden="false" customHeight="true" outlineLevel="0" collapsed="false">
      <c r="A604" s="80" t="n">
        <v>600</v>
      </c>
      <c r="B604" s="86" t="n">
        <f aca="false">EOMONTH(Input!$C$7,A604)</f>
        <v>61178</v>
      </c>
      <c r="C604" s="86"/>
      <c r="D604" s="81" t="n">
        <f aca="false">IF(($D603+$G603+$H603)&lt;=0,($D603+$G603+$H603),0)</f>
        <v>0</v>
      </c>
      <c r="E604" s="81" t="n">
        <f aca="false">IF($D604&lt;0,Input!$G$17,0)</f>
        <v>0</v>
      </c>
      <c r="F604" s="81" t="n">
        <f aca="false">($D604*(Input!$G$11/100))/12</f>
        <v>0</v>
      </c>
      <c r="G604" s="81" t="n">
        <f aca="false">(-1)*$E604+$F604</f>
        <v>0</v>
      </c>
      <c r="H604" s="81" t="n">
        <f aca="false">IF($D604&lt;0,((-1)*Input!$G$15),0)</f>
        <v>0</v>
      </c>
      <c r="I604" s="81" t="n">
        <f aca="false">($I603+$G604+$H604)*(1+Input!$G$8/(100*12))</f>
        <v>205895.924103867</v>
      </c>
      <c r="J604" s="81" t="n">
        <f aca="false">Input!$G$18*((1+Input!$G$14/100)^DATEDIF(Input!$C$7,$B604,"Y"))</f>
        <v>-1095.97650467677</v>
      </c>
      <c r="L604" s="81" t="n">
        <f aca="false">$E604+$J604</f>
        <v>-1095.97650467677</v>
      </c>
    </row>
    <row r="605" customFormat="false" ht="12.75" hidden="false" customHeight="true" outlineLevel="0" collapsed="false">
      <c r="A605" s="80" t="n">
        <v>601</v>
      </c>
      <c r="B605" s="86" t="n">
        <f aca="false">EOMONTH(Input!$C$7,A605)</f>
        <v>61209</v>
      </c>
      <c r="C605" s="86"/>
      <c r="D605" s="81" t="n">
        <f aca="false">IF(($D604+$G604+$H604)&lt;=0,($D604+$G604+$H604),0)</f>
        <v>0</v>
      </c>
      <c r="E605" s="81" t="n">
        <f aca="false">IF($D605&lt;0,Input!$G$17,0)</f>
        <v>0</v>
      </c>
      <c r="F605" s="81" t="n">
        <f aca="false">($D605*(Input!$G$11/100))/12</f>
        <v>0</v>
      </c>
      <c r="G605" s="81" t="n">
        <f aca="false">(-1)*$E605+$F605</f>
        <v>0</v>
      </c>
      <c r="H605" s="81" t="n">
        <f aca="false">IF($D605&lt;0,((-1)*Input!$G$15),0)</f>
        <v>0</v>
      </c>
      <c r="I605" s="81" t="n">
        <f aca="false">($I604+$G605+$H605)*(1+Input!$G$8/(100*12))</f>
        <v>206067.50404062</v>
      </c>
      <c r="J605" s="81" t="n">
        <f aca="false">Input!$G$18*((1+Input!$G$14/100)^DATEDIF(Input!$C$7,$B605,"Y"))</f>
        <v>-1095.97650467677</v>
      </c>
      <c r="L605" s="81" t="n">
        <f aca="false">$E605+$J605</f>
        <v>-1095.97650467677</v>
      </c>
    </row>
    <row r="606" customFormat="false" ht="12.75" hidden="false" customHeight="true" outlineLevel="0" collapsed="false">
      <c r="A606" s="80" t="n">
        <v>602</v>
      </c>
      <c r="B606" s="86" t="n">
        <f aca="false">EOMONTH(Input!$C$7,A606)</f>
        <v>61240</v>
      </c>
      <c r="C606" s="86"/>
      <c r="D606" s="81" t="n">
        <f aca="false">IF(($D605+$G605+$H605)&lt;=0,($D605+$G605+$H605),0)</f>
        <v>0</v>
      </c>
      <c r="E606" s="81" t="n">
        <f aca="false">IF($D606&lt;0,Input!$G$17,0)</f>
        <v>0</v>
      </c>
      <c r="F606" s="81" t="n">
        <f aca="false">($D606*(Input!$G$11/100))/12</f>
        <v>0</v>
      </c>
      <c r="G606" s="81" t="n">
        <f aca="false">(-1)*$E606+$F606</f>
        <v>0</v>
      </c>
      <c r="H606" s="81" t="n">
        <f aca="false">IF($D606&lt;0,((-1)*Input!$G$15),0)</f>
        <v>0</v>
      </c>
      <c r="I606" s="81" t="n">
        <f aca="false">($I605+$G606+$H606)*(1+Input!$G$8/(100*12))</f>
        <v>206239.226960654</v>
      </c>
      <c r="J606" s="81" t="n">
        <f aca="false">Input!$G$18*((1+Input!$G$14/100)^DATEDIF(Input!$C$7,$B606,"Y"))</f>
        <v>-1095.97650467677</v>
      </c>
      <c r="L606" s="81" t="n">
        <f aca="false">$E606+$J606</f>
        <v>-1095.97650467677</v>
      </c>
    </row>
    <row r="607" customFormat="false" ht="12.75" hidden="false" customHeight="true" outlineLevel="0" collapsed="false">
      <c r="A607" s="80" t="n">
        <v>603</v>
      </c>
      <c r="B607" s="86" t="n">
        <f aca="false">EOMONTH(Input!$C$7,A607)</f>
        <v>61270</v>
      </c>
      <c r="C607" s="86"/>
      <c r="D607" s="81" t="n">
        <f aca="false">IF(($D606+$G606+$H606)&lt;=0,($D606+$G606+$H606),0)</f>
        <v>0</v>
      </c>
      <c r="E607" s="81" t="n">
        <f aca="false">IF($D607&lt;0,Input!$G$17,0)</f>
        <v>0</v>
      </c>
      <c r="F607" s="81" t="n">
        <f aca="false">($D607*(Input!$G$11/100))/12</f>
        <v>0</v>
      </c>
      <c r="G607" s="81" t="n">
        <f aca="false">(-1)*$E607+$F607</f>
        <v>0</v>
      </c>
      <c r="H607" s="81" t="n">
        <f aca="false">IF($D607&lt;0,((-1)*Input!$G$15),0)</f>
        <v>0</v>
      </c>
      <c r="I607" s="81" t="n">
        <f aca="false">($I606+$G607+$H607)*(1+Input!$G$8/(100*12))</f>
        <v>206411.092983121</v>
      </c>
      <c r="J607" s="81" t="n">
        <f aca="false">Input!$G$18*((1+Input!$G$14/100)^DATEDIF(Input!$C$7,$B607,"Y"))</f>
        <v>-1095.97650467677</v>
      </c>
      <c r="L607" s="81" t="n">
        <f aca="false">$E607+$J607</f>
        <v>-1095.97650467677</v>
      </c>
    </row>
    <row r="608" customFormat="false" ht="12.75" hidden="false" customHeight="true" outlineLevel="0" collapsed="false">
      <c r="A608" s="80" t="n">
        <v>604</v>
      </c>
      <c r="B608" s="86" t="n">
        <f aca="false">EOMONTH(Input!$C$7,A608)</f>
        <v>61301</v>
      </c>
      <c r="C608" s="86"/>
      <c r="D608" s="81" t="n">
        <f aca="false">IF(($D607+$G607+$H607)&lt;=0,($D607+$G607+$H607),0)</f>
        <v>0</v>
      </c>
      <c r="E608" s="81" t="n">
        <f aca="false">IF($D608&lt;0,Input!$G$17,0)</f>
        <v>0</v>
      </c>
      <c r="F608" s="81" t="n">
        <f aca="false">($D608*(Input!$G$11/100))/12</f>
        <v>0</v>
      </c>
      <c r="G608" s="81" t="n">
        <f aca="false">(-1)*$E608+$F608</f>
        <v>0</v>
      </c>
      <c r="H608" s="81" t="n">
        <f aca="false">IF($D608&lt;0,((-1)*Input!$G$15),0)</f>
        <v>0</v>
      </c>
      <c r="I608" s="81" t="n">
        <f aca="false">($I607+$G608+$H608)*(1+Input!$G$8/(100*12))</f>
        <v>206583.102227274</v>
      </c>
      <c r="J608" s="81" t="n">
        <f aca="false">Input!$G$18*((1+Input!$G$14/100)^DATEDIF(Input!$C$7,$B608,"Y"))</f>
        <v>-1095.97650467677</v>
      </c>
      <c r="L608" s="81" t="n">
        <f aca="false">$E608+$J608</f>
        <v>-1095.97650467677</v>
      </c>
    </row>
    <row r="609" customFormat="false" ht="12.75" hidden="false" customHeight="true" outlineLevel="0" collapsed="false">
      <c r="A609" s="80" t="n">
        <v>605</v>
      </c>
      <c r="B609" s="86" t="n">
        <f aca="false">EOMONTH(Input!$C$7,A609)</f>
        <v>61331</v>
      </c>
      <c r="C609" s="86"/>
      <c r="D609" s="81" t="n">
        <f aca="false">IF(($D608+$G608+$H608)&lt;=0,($D608+$G608+$H608),0)</f>
        <v>0</v>
      </c>
      <c r="E609" s="81" t="n">
        <f aca="false">IF($D609&lt;0,Input!$G$17,0)</f>
        <v>0</v>
      </c>
      <c r="F609" s="81" t="n">
        <f aca="false">($D609*(Input!$G$11/100))/12</f>
        <v>0</v>
      </c>
      <c r="G609" s="81" t="n">
        <f aca="false">(-1)*$E609+$F609</f>
        <v>0</v>
      </c>
      <c r="H609" s="81" t="n">
        <f aca="false">IF($D609&lt;0,((-1)*Input!$G$15),0)</f>
        <v>0</v>
      </c>
      <c r="I609" s="81" t="n">
        <f aca="false">($I608+$G609+$H609)*(1+Input!$G$8/(100*12))</f>
        <v>206755.254812463</v>
      </c>
      <c r="J609" s="81" t="n">
        <f aca="false">Input!$G$18*((1+Input!$G$14/100)^DATEDIF(Input!$C$7,$B609,"Y"))</f>
        <v>-1095.97650467677</v>
      </c>
      <c r="L609" s="81" t="n">
        <f aca="false">$E609+$J609</f>
        <v>-1095.97650467677</v>
      </c>
    </row>
    <row r="610" customFormat="false" ht="12.75" hidden="false" customHeight="true" outlineLevel="0" collapsed="false">
      <c r="A610" s="80" t="n">
        <v>606</v>
      </c>
      <c r="B610" s="86" t="n">
        <f aca="false">EOMONTH(Input!$C$7,A610)</f>
        <v>61362</v>
      </c>
      <c r="C610" s="86"/>
      <c r="D610" s="81" t="n">
        <f aca="false">IF(($D609+$G609+$H609)&lt;=0,($D609+$G609+$H609),0)</f>
        <v>0</v>
      </c>
      <c r="E610" s="81" t="n">
        <f aca="false">IF($D610&lt;0,Input!$G$17,0)</f>
        <v>0</v>
      </c>
      <c r="F610" s="81" t="n">
        <f aca="false">($D610*(Input!$G$11/100))/12</f>
        <v>0</v>
      </c>
      <c r="G610" s="81" t="n">
        <f aca="false">(-1)*$E610+$F610</f>
        <v>0</v>
      </c>
      <c r="H610" s="81" t="n">
        <f aca="false">IF($D610&lt;0,((-1)*Input!$G$15),0)</f>
        <v>0</v>
      </c>
      <c r="I610" s="81" t="n">
        <f aca="false">($I609+$G610+$H610)*(1+Input!$G$8/(100*12))</f>
        <v>206927.55085814</v>
      </c>
      <c r="J610" s="81" t="n">
        <f aca="false">Input!$G$18*((1+Input!$G$14/100)^DATEDIF(Input!$C$7,$B610,"Y"))</f>
        <v>-1095.97650467677</v>
      </c>
      <c r="L610" s="81" t="n">
        <f aca="false">$E610+$J610</f>
        <v>-1095.97650467677</v>
      </c>
    </row>
    <row r="611" customFormat="false" ht="12.75" hidden="false" customHeight="true" outlineLevel="0" collapsed="false">
      <c r="A611" s="80" t="n">
        <v>607</v>
      </c>
      <c r="B611" s="86" t="n">
        <f aca="false">EOMONTH(Input!$C$7,A611)</f>
        <v>61393</v>
      </c>
      <c r="C611" s="86"/>
      <c r="D611" s="81" t="n">
        <f aca="false">IF(($D610+$G610+$H610)&lt;=0,($D610+$G610+$H610),0)</f>
        <v>0</v>
      </c>
      <c r="E611" s="81" t="n">
        <f aca="false">IF($D611&lt;0,Input!$G$17,0)</f>
        <v>0</v>
      </c>
      <c r="F611" s="81" t="n">
        <f aca="false">($D611*(Input!$G$11/100))/12</f>
        <v>0</v>
      </c>
      <c r="G611" s="81" t="n">
        <f aca="false">(-1)*$E611+$F611</f>
        <v>0</v>
      </c>
      <c r="H611" s="81" t="n">
        <f aca="false">IF($D611&lt;0,((-1)*Input!$G$15),0)</f>
        <v>0</v>
      </c>
      <c r="I611" s="81" t="n">
        <f aca="false">($I610+$G611+$H611)*(1+Input!$G$8/(100*12))</f>
        <v>207099.990483855</v>
      </c>
      <c r="J611" s="81" t="n">
        <f aca="false">Input!$G$18*((1+Input!$G$14/100)^DATEDIF(Input!$C$7,$B611,"Y"))</f>
        <v>-1095.97650467677</v>
      </c>
      <c r="L611" s="81" t="n">
        <f aca="false">$E611+$J611</f>
        <v>-1095.97650467677</v>
      </c>
    </row>
    <row r="612" customFormat="false" ht="12.75" hidden="false" customHeight="true" outlineLevel="0" collapsed="false">
      <c r="A612" s="80" t="n">
        <v>608</v>
      </c>
      <c r="B612" s="86" t="n">
        <f aca="false">EOMONTH(Input!$C$7,A612)</f>
        <v>61422</v>
      </c>
      <c r="C612" s="86"/>
      <c r="D612" s="81" t="n">
        <f aca="false">IF(($D611+$G611+$H611)&lt;=0,($D611+$G611+$H611),0)</f>
        <v>0</v>
      </c>
      <c r="E612" s="81" t="n">
        <f aca="false">IF($D612&lt;0,Input!$G$17,0)</f>
        <v>0</v>
      </c>
      <c r="F612" s="81" t="n">
        <f aca="false">($D612*(Input!$G$11/100))/12</f>
        <v>0</v>
      </c>
      <c r="G612" s="81" t="n">
        <f aca="false">(-1)*$E612+$F612</f>
        <v>0</v>
      </c>
      <c r="H612" s="81" t="n">
        <f aca="false">IF($D612&lt;0,((-1)*Input!$G$15),0)</f>
        <v>0</v>
      </c>
      <c r="I612" s="81" t="n">
        <f aca="false">($I611+$G612+$H612)*(1+Input!$G$8/(100*12))</f>
        <v>207272.573809259</v>
      </c>
      <c r="J612" s="81" t="n">
        <f aca="false">Input!$G$18*((1+Input!$G$14/100)^DATEDIF(Input!$C$7,$B612,"Y"))</f>
        <v>-1095.97650467677</v>
      </c>
      <c r="L612" s="81" t="n">
        <f aca="false">$E612+$J612</f>
        <v>-1095.97650467677</v>
      </c>
    </row>
    <row r="613" customFormat="false" ht="12.75" hidden="false" customHeight="true" outlineLevel="0" collapsed="false">
      <c r="A613" s="80" t="n">
        <v>609</v>
      </c>
      <c r="B613" s="86" t="n">
        <f aca="false">EOMONTH(Input!$C$7,A613)</f>
        <v>61453</v>
      </c>
      <c r="C613" s="86"/>
      <c r="D613" s="81" t="n">
        <f aca="false">IF(($D612+$G612+$H612)&lt;=0,($D612+$G612+$H612),0)</f>
        <v>0</v>
      </c>
      <c r="E613" s="81" t="n">
        <f aca="false">IF($D613&lt;0,Input!$G$17,0)</f>
        <v>0</v>
      </c>
      <c r="F613" s="81" t="n">
        <f aca="false">($D613*(Input!$G$11/100))/12</f>
        <v>0</v>
      </c>
      <c r="G613" s="81" t="n">
        <f aca="false">(-1)*$E613+$F613</f>
        <v>0</v>
      </c>
      <c r="H613" s="81" t="n">
        <f aca="false">IF($D613&lt;0,((-1)*Input!$G$15),0)</f>
        <v>0</v>
      </c>
      <c r="I613" s="81" t="n">
        <f aca="false">($I612+$G613+$H613)*(1+Input!$G$8/(100*12))</f>
        <v>207445.3009541</v>
      </c>
      <c r="J613" s="81" t="n">
        <f aca="false">Input!$G$18*((1+Input!$G$14/100)^DATEDIF(Input!$C$7,$B613,"Y"))</f>
        <v>-1095.97650467677</v>
      </c>
      <c r="L613" s="81" t="n">
        <f aca="false">$E613+$J613</f>
        <v>-1095.97650467677</v>
      </c>
    </row>
    <row r="614" customFormat="false" ht="12.75" hidden="false" customHeight="true" outlineLevel="0" collapsed="false">
      <c r="A614" s="80" t="n">
        <v>610</v>
      </c>
      <c r="B614" s="86" t="n">
        <f aca="false">EOMONTH(Input!$C$7,A614)</f>
        <v>61483</v>
      </c>
      <c r="C614" s="86"/>
      <c r="D614" s="81" t="n">
        <f aca="false">IF(($D613+$G613+$H613)&lt;=0,($D613+$G613+$H613),0)</f>
        <v>0</v>
      </c>
      <c r="E614" s="81" t="n">
        <f aca="false">IF($D614&lt;0,Input!$G$17,0)</f>
        <v>0</v>
      </c>
      <c r="F614" s="81" t="n">
        <f aca="false">($D614*(Input!$G$11/100))/12</f>
        <v>0</v>
      </c>
      <c r="G614" s="81" t="n">
        <f aca="false">(-1)*$E614+$F614</f>
        <v>0</v>
      </c>
      <c r="H614" s="81" t="n">
        <f aca="false">IF($D614&lt;0,((-1)*Input!$G$15),0)</f>
        <v>0</v>
      </c>
      <c r="I614" s="81" t="n">
        <f aca="false">($I613+$G614+$H614)*(1+Input!$G$8/(100*12))</f>
        <v>207618.172038228</v>
      </c>
      <c r="J614" s="81" t="n">
        <f aca="false">Input!$G$18*((1+Input!$G$14/100)^DATEDIF(Input!$C$7,$B614,"Y"))</f>
        <v>-1095.97650467677</v>
      </c>
      <c r="L614" s="81" t="n">
        <f aca="false">$E614+$J614</f>
        <v>-1095.97650467677</v>
      </c>
    </row>
    <row r="615" customFormat="false" ht="12.75" hidden="false" customHeight="true" outlineLevel="0" collapsed="false">
      <c r="A615" s="80" t="n">
        <v>611</v>
      </c>
      <c r="B615" s="86" t="n">
        <f aca="false">EOMONTH(Input!$C$7,A615)</f>
        <v>61514</v>
      </c>
      <c r="C615" s="86"/>
      <c r="D615" s="81" t="n">
        <f aca="false">IF(($D614+$G614+$H614)&lt;=0,($D614+$G614+$H614),0)</f>
        <v>0</v>
      </c>
      <c r="E615" s="81" t="n">
        <f aca="false">IF($D615&lt;0,Input!$G$17,0)</f>
        <v>0</v>
      </c>
      <c r="F615" s="81" t="n">
        <f aca="false">($D615*(Input!$G$11/100))/12</f>
        <v>0</v>
      </c>
      <c r="G615" s="81" t="n">
        <f aca="false">(-1)*$E615+$F615</f>
        <v>0</v>
      </c>
      <c r="H615" s="81" t="n">
        <f aca="false">IF($D615&lt;0,((-1)*Input!$G$15),0)</f>
        <v>0</v>
      </c>
      <c r="I615" s="81" t="n">
        <f aca="false">($I614+$G615+$H615)*(1+Input!$G$8/(100*12))</f>
        <v>207791.187181593</v>
      </c>
      <c r="J615" s="81" t="n">
        <f aca="false">Input!$G$18*((1+Input!$G$14/100)^DATEDIF(Input!$C$7,$B615,"Y"))</f>
        <v>-1095.97650467677</v>
      </c>
      <c r="L615" s="81" t="n">
        <f aca="false">$E615+$J615</f>
        <v>-1095.97650467677</v>
      </c>
    </row>
    <row r="616" customFormat="false" ht="12.75" hidden="false" customHeight="true" outlineLevel="0" collapsed="false">
      <c r="A616" s="80" t="n">
        <v>612</v>
      </c>
      <c r="B616" s="86" t="n">
        <f aca="false">EOMONTH(Input!$C$7,A616)</f>
        <v>61544</v>
      </c>
      <c r="C616" s="86"/>
      <c r="D616" s="81" t="n">
        <f aca="false">IF(($D615+$G615+$H615)&lt;=0,($D615+$G615+$H615),0)</f>
        <v>0</v>
      </c>
      <c r="E616" s="81" t="n">
        <f aca="false">IF($D616&lt;0,Input!$G$17,0)</f>
        <v>0</v>
      </c>
      <c r="F616" s="81" t="n">
        <f aca="false">($D616*(Input!$G$11/100))/12</f>
        <v>0</v>
      </c>
      <c r="G616" s="81" t="n">
        <f aca="false">(-1)*$E616+$F616</f>
        <v>0</v>
      </c>
      <c r="H616" s="81" t="n">
        <f aca="false">IF($D616&lt;0,((-1)*Input!$G$15),0)</f>
        <v>0</v>
      </c>
      <c r="I616" s="81" t="n">
        <f aca="false">($I615+$G616+$H616)*(1+Input!$G$8/(100*12))</f>
        <v>207964.346504244</v>
      </c>
      <c r="J616" s="81" t="n">
        <f aca="false">Input!$G$18*((1+Input!$G$14/100)^DATEDIF(Input!$C$7,$B616,"Y"))</f>
        <v>-1128.85579981708</v>
      </c>
      <c r="L616" s="81" t="n">
        <f aca="false">$E616+$J616</f>
        <v>-1128.85579981708</v>
      </c>
    </row>
    <row r="617" customFormat="false" ht="12.75" hidden="false" customHeight="true" outlineLevel="0" collapsed="false">
      <c r="A617" s="80" t="n">
        <v>613</v>
      </c>
      <c r="B617" s="86" t="n">
        <f aca="false">EOMONTH(Input!$C$7,A617)</f>
        <v>61575</v>
      </c>
      <c r="C617" s="86"/>
      <c r="D617" s="81" t="n">
        <f aca="false">IF(($D616+$G616+$H616)&lt;=0,($D616+$G616+$H616),0)</f>
        <v>0</v>
      </c>
      <c r="E617" s="81" t="n">
        <f aca="false">IF($D617&lt;0,Input!$G$17,0)</f>
        <v>0</v>
      </c>
      <c r="F617" s="81" t="n">
        <f aca="false">($D617*(Input!$G$11/100))/12</f>
        <v>0</v>
      </c>
      <c r="G617" s="81" t="n">
        <f aca="false">(-1)*$E617+$F617</f>
        <v>0</v>
      </c>
      <c r="H617" s="81" t="n">
        <f aca="false">IF($D617&lt;0,((-1)*Input!$G$15),0)</f>
        <v>0</v>
      </c>
      <c r="I617" s="81" t="n">
        <f aca="false">($I616+$G617+$H617)*(1+Input!$G$8/(100*12))</f>
        <v>208137.650126331</v>
      </c>
      <c r="J617" s="81" t="n">
        <f aca="false">Input!$G$18*((1+Input!$G$14/100)^DATEDIF(Input!$C$7,$B617,"Y"))</f>
        <v>-1128.85579981708</v>
      </c>
      <c r="L617" s="81" t="n">
        <f aca="false">$E617+$J617</f>
        <v>-1128.85579981708</v>
      </c>
    </row>
    <row r="618" customFormat="false" ht="12.75" hidden="false" customHeight="true" outlineLevel="0" collapsed="false">
      <c r="A618" s="80" t="n">
        <v>614</v>
      </c>
      <c r="B618" s="86" t="n">
        <f aca="false">EOMONTH(Input!$C$7,A618)</f>
        <v>61606</v>
      </c>
      <c r="C618" s="86"/>
      <c r="D618" s="81" t="n">
        <f aca="false">IF(($D617+$G617+$H617)&lt;=0,($D617+$G617+$H617),0)</f>
        <v>0</v>
      </c>
      <c r="E618" s="81" t="n">
        <f aca="false">IF($D618&lt;0,Input!$G$17,0)</f>
        <v>0</v>
      </c>
      <c r="F618" s="81" t="n">
        <f aca="false">($D618*(Input!$G$11/100))/12</f>
        <v>0</v>
      </c>
      <c r="G618" s="81" t="n">
        <f aca="false">(-1)*$E618+$F618</f>
        <v>0</v>
      </c>
      <c r="H618" s="81" t="n">
        <f aca="false">IF($D618&lt;0,((-1)*Input!$G$15),0)</f>
        <v>0</v>
      </c>
      <c r="I618" s="81" t="n">
        <f aca="false">($I617+$G618+$H618)*(1+Input!$G$8/(100*12))</f>
        <v>208311.098168103</v>
      </c>
      <c r="J618" s="81" t="n">
        <f aca="false">Input!$G$18*((1+Input!$G$14/100)^DATEDIF(Input!$C$7,$B618,"Y"))</f>
        <v>-1128.85579981708</v>
      </c>
      <c r="L618" s="81" t="n">
        <f aca="false">$E618+$J618</f>
        <v>-1128.85579981708</v>
      </c>
    </row>
    <row r="619" customFormat="false" ht="12.75" hidden="false" customHeight="true" outlineLevel="0" collapsed="false">
      <c r="A619" s="80" t="n">
        <v>615</v>
      </c>
      <c r="B619" s="86" t="n">
        <f aca="false">EOMONTH(Input!$C$7,A619)</f>
        <v>61636</v>
      </c>
      <c r="C619" s="86"/>
      <c r="D619" s="81" t="n">
        <f aca="false">IF(($D618+$G618+$H618)&lt;=0,($D618+$G618+$H618),0)</f>
        <v>0</v>
      </c>
      <c r="E619" s="81" t="n">
        <f aca="false">IF($D619&lt;0,Input!$G$17,0)</f>
        <v>0</v>
      </c>
      <c r="F619" s="81" t="n">
        <f aca="false">($D619*(Input!$G$11/100))/12</f>
        <v>0</v>
      </c>
      <c r="G619" s="81" t="n">
        <f aca="false">(-1)*$E619+$F619</f>
        <v>0</v>
      </c>
      <c r="H619" s="81" t="n">
        <f aca="false">IF($D619&lt;0,((-1)*Input!$G$15),0)</f>
        <v>0</v>
      </c>
      <c r="I619" s="81" t="n">
        <f aca="false">($I618+$G619+$H619)*(1+Input!$G$8/(100*12))</f>
        <v>208484.69074991</v>
      </c>
      <c r="J619" s="81" t="n">
        <f aca="false">Input!$G$18*((1+Input!$G$14/100)^DATEDIF(Input!$C$7,$B619,"Y"))</f>
        <v>-1128.85579981708</v>
      </c>
      <c r="L619" s="81" t="n">
        <f aca="false">$E619+$J619</f>
        <v>-1128.85579981708</v>
      </c>
    </row>
    <row r="620" customFormat="false" ht="12.75" hidden="false" customHeight="true" outlineLevel="0" collapsed="false">
      <c r="A620" s="80" t="n">
        <v>616</v>
      </c>
      <c r="B620" s="86" t="n">
        <f aca="false">EOMONTH(Input!$C$7,A620)</f>
        <v>61667</v>
      </c>
      <c r="C620" s="86"/>
      <c r="D620" s="81" t="n">
        <f aca="false">IF(($D619+$G619+$H619)&lt;=0,($D619+$G619+$H619),0)</f>
        <v>0</v>
      </c>
      <c r="E620" s="81" t="n">
        <f aca="false">IF($D620&lt;0,Input!$G$17,0)</f>
        <v>0</v>
      </c>
      <c r="F620" s="81" t="n">
        <f aca="false">($D620*(Input!$G$11/100))/12</f>
        <v>0</v>
      </c>
      <c r="G620" s="81" t="n">
        <f aca="false">(-1)*$E620+$F620</f>
        <v>0</v>
      </c>
      <c r="H620" s="81" t="n">
        <f aca="false">IF($D620&lt;0,((-1)*Input!$G$15),0)</f>
        <v>0</v>
      </c>
      <c r="I620" s="81" t="n">
        <f aca="false">($I619+$G620+$H620)*(1+Input!$G$8/(100*12))</f>
        <v>208658.427992201</v>
      </c>
      <c r="J620" s="81" t="n">
        <f aca="false">Input!$G$18*((1+Input!$G$14/100)^DATEDIF(Input!$C$7,$B620,"Y"))</f>
        <v>-1128.85579981708</v>
      </c>
      <c r="L620" s="81" t="n">
        <f aca="false">$E620+$J620</f>
        <v>-1128.85579981708</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79" width="10.81"/>
    <col collapsed="false" customWidth="true" hidden="false" outlineLevel="0" max="2" min="2" style="80" width="10.46"/>
    <col collapsed="false" customWidth="true" hidden="false" outlineLevel="0" max="3" min="3" style="80" width="1.39"/>
    <col collapsed="false" customWidth="true" hidden="false" outlineLevel="0" max="4" min="4" style="81" width="19.84"/>
    <col collapsed="false" customWidth="true" hidden="false" outlineLevel="0" max="5" min="5" style="81" width="15.55"/>
    <col collapsed="false" customWidth="true" hidden="false" outlineLevel="0" max="6" min="6" style="81" width="17.4"/>
    <col collapsed="false" customWidth="true" hidden="false" outlineLevel="0" max="7" min="7" style="81" width="17.68"/>
    <col collapsed="false" customWidth="true" hidden="false" outlineLevel="0" max="244" min="8" style="83" width="7.99"/>
    <col collapsed="false" customWidth="true" hidden="false" outlineLevel="0" max="256" min="245" style="84" width="8.06"/>
    <col collapsed="false" customWidth="false" hidden="false" outlineLevel="0" max="1025" min="257" style="84" width="11.57"/>
  </cols>
  <sheetData>
    <row r="1" customFormat="false" ht="19.45" hidden="false" customHeight="true" outlineLevel="0" collapsed="false">
      <c r="A1" s="85" t="str">
        <f aca="false">Input!$C$22</f>
        <v>Tina</v>
      </c>
      <c r="B1" s="85" t="s">
        <v>215</v>
      </c>
      <c r="C1" s="86"/>
    </row>
    <row r="2" customFormat="false" ht="12.75" hidden="false" customHeight="true" outlineLevel="0" collapsed="false">
      <c r="B2" s="86"/>
      <c r="C2" s="86"/>
    </row>
    <row r="3" s="91" customFormat="true" ht="12.75" hidden="false" customHeight="true" outlineLevel="0" collapsed="false">
      <c r="A3" s="88" t="s">
        <v>169</v>
      </c>
      <c r="B3" s="89" t="s">
        <v>170</v>
      </c>
      <c r="C3" s="89"/>
      <c r="D3" s="90" t="s">
        <v>208</v>
      </c>
      <c r="E3" s="90" t="s">
        <v>216</v>
      </c>
      <c r="F3" s="90" t="s">
        <v>210</v>
      </c>
      <c r="G3" s="90" t="s">
        <v>211</v>
      </c>
      <c r="AMJ3" s="84"/>
    </row>
    <row r="4" customFormat="false" ht="12.75" hidden="false" customHeight="true" outlineLevel="0" collapsed="false">
      <c r="A4" s="79" t="n">
        <v>0</v>
      </c>
      <c r="B4" s="86" t="n">
        <f aca="false">EOMONTH(Input!$C$7,A4)</f>
        <v>42916</v>
      </c>
      <c r="C4" s="86"/>
      <c r="D4" s="81" t="n">
        <f aca="false">Input!$C$47</f>
        <v>0</v>
      </c>
      <c r="E4" s="81" t="n">
        <f aca="false">IF($D4&lt;0,Input!$C$52,0)</f>
        <v>0</v>
      </c>
      <c r="F4" s="81" t="n">
        <f aca="false">($D4*(Input!$C$48/100))/12</f>
        <v>0</v>
      </c>
      <c r="G4" s="81" t="n">
        <f aca="false">(-1)*$E4+$F4</f>
        <v>0</v>
      </c>
    </row>
    <row r="5" customFormat="false" ht="12.75" hidden="false" customHeight="true" outlineLevel="0" collapsed="false">
      <c r="A5" s="79" t="n">
        <v>1</v>
      </c>
      <c r="B5" s="86" t="n">
        <f aca="false">EOMONTH(Input!$C$7,A5)</f>
        <v>42947</v>
      </c>
      <c r="C5" s="86"/>
      <c r="D5" s="81" t="n">
        <f aca="false">IF(($D4+$G4)&lt;0,($D4+$G4),0)</f>
        <v>0</v>
      </c>
      <c r="E5" s="81" t="n">
        <f aca="false">IF($D5&lt;0,Input!$C$52,0)</f>
        <v>0</v>
      </c>
      <c r="F5" s="81" t="n">
        <f aca="false">($D5*(Input!$C$48/100))/12</f>
        <v>0</v>
      </c>
      <c r="G5" s="81" t="n">
        <f aca="false">(-1)*$E5+$F5</f>
        <v>0</v>
      </c>
    </row>
    <row r="6" customFormat="false" ht="12.75" hidden="false" customHeight="true" outlineLevel="0" collapsed="false">
      <c r="A6" s="79" t="n">
        <v>2</v>
      </c>
      <c r="B6" s="86" t="n">
        <f aca="false">EOMONTH(Input!$C$7,A6)</f>
        <v>42978</v>
      </c>
      <c r="C6" s="86"/>
      <c r="D6" s="81" t="n">
        <f aca="false">IF(($D5+$G5)&lt;0,($D5+$G5),0)</f>
        <v>0</v>
      </c>
      <c r="E6" s="81" t="n">
        <f aca="false">IF($D6&lt;0,Input!$C$52,0)</f>
        <v>0</v>
      </c>
      <c r="F6" s="81" t="n">
        <f aca="false">($D6*(Input!$C$48/100))/12</f>
        <v>0</v>
      </c>
      <c r="G6" s="81" t="n">
        <f aca="false">(-1)*$E6+$F6</f>
        <v>0</v>
      </c>
    </row>
    <row r="7" customFormat="false" ht="12.75" hidden="false" customHeight="true" outlineLevel="0" collapsed="false">
      <c r="A7" s="79" t="n">
        <v>3</v>
      </c>
      <c r="B7" s="86" t="n">
        <f aca="false">EOMONTH(Input!$C$7,A7)</f>
        <v>43008</v>
      </c>
      <c r="C7" s="86"/>
      <c r="D7" s="81" t="n">
        <f aca="false">IF(($D6+$G6)&lt;0,($D6+$G6),0)</f>
        <v>0</v>
      </c>
      <c r="E7" s="81" t="n">
        <f aca="false">IF($D7&lt;0,Input!$C$52,0)</f>
        <v>0</v>
      </c>
      <c r="F7" s="81" t="n">
        <f aca="false">($D7*(Input!$C$48/100))/12</f>
        <v>0</v>
      </c>
      <c r="G7" s="81" t="n">
        <f aca="false">(-1)*$E7+$F7</f>
        <v>0</v>
      </c>
    </row>
    <row r="8" customFormat="false" ht="12.75" hidden="false" customHeight="true" outlineLevel="0" collapsed="false">
      <c r="A8" s="79" t="n">
        <v>4</v>
      </c>
      <c r="B8" s="86" t="n">
        <f aca="false">EOMONTH(Input!$C$7,A8)</f>
        <v>43039</v>
      </c>
      <c r="C8" s="86"/>
      <c r="D8" s="81" t="n">
        <f aca="false">IF(($D7+$G7)&lt;0,($D7+$G7),0)</f>
        <v>0</v>
      </c>
      <c r="E8" s="81" t="n">
        <f aca="false">IF($D8&lt;0,Input!$C$52,0)</f>
        <v>0</v>
      </c>
      <c r="F8" s="81" t="n">
        <f aca="false">($D8*(Input!$C$48/100))/12</f>
        <v>0</v>
      </c>
      <c r="G8" s="81" t="n">
        <f aca="false">(-1)*$E8+$F8</f>
        <v>0</v>
      </c>
    </row>
    <row r="9" customFormat="false" ht="12.75" hidden="false" customHeight="true" outlineLevel="0" collapsed="false">
      <c r="A9" s="79" t="n">
        <v>5</v>
      </c>
      <c r="B9" s="86" t="n">
        <f aca="false">EOMONTH(Input!$C$7,A9)</f>
        <v>43069</v>
      </c>
      <c r="C9" s="86"/>
      <c r="D9" s="81" t="n">
        <f aca="false">IF(($D8+$G8)&lt;0,($D8+$G8),0)</f>
        <v>0</v>
      </c>
      <c r="E9" s="81" t="n">
        <f aca="false">IF($D9&lt;0,Input!$C$52,0)</f>
        <v>0</v>
      </c>
      <c r="F9" s="81" t="n">
        <f aca="false">($D9*(Input!$C$48/100))/12</f>
        <v>0</v>
      </c>
      <c r="G9" s="81" t="n">
        <f aca="false">(-1)*$E9+$F9</f>
        <v>0</v>
      </c>
    </row>
    <row r="10" customFormat="false" ht="12.75" hidden="false" customHeight="true" outlineLevel="0" collapsed="false">
      <c r="A10" s="79" t="n">
        <v>6</v>
      </c>
      <c r="B10" s="86" t="n">
        <f aca="false">EOMONTH(Input!$C$7,A10)</f>
        <v>43100</v>
      </c>
      <c r="C10" s="86"/>
      <c r="D10" s="81" t="n">
        <f aca="false">IF(($D9+$G9)&lt;0,($D9+$G9),0)</f>
        <v>0</v>
      </c>
      <c r="E10" s="81" t="n">
        <f aca="false">IF($D10&lt;0,Input!$C$52,0)</f>
        <v>0</v>
      </c>
      <c r="F10" s="81" t="n">
        <f aca="false">($D10*(Input!$C$48/100))/12</f>
        <v>0</v>
      </c>
      <c r="G10" s="81" t="n">
        <f aca="false">(-1)*$E10+$F10</f>
        <v>0</v>
      </c>
    </row>
    <row r="11" customFormat="false" ht="12.75" hidden="false" customHeight="true" outlineLevel="0" collapsed="false">
      <c r="A11" s="79" t="n">
        <v>7</v>
      </c>
      <c r="B11" s="86" t="n">
        <f aca="false">EOMONTH(Input!$C$7,A11)</f>
        <v>43131</v>
      </c>
      <c r="C11" s="86"/>
      <c r="D11" s="81" t="n">
        <f aca="false">IF(($D10+$G10)&lt;0,($D10+$G10),0)</f>
        <v>0</v>
      </c>
      <c r="E11" s="81" t="n">
        <f aca="false">IF($D11&lt;0,Input!$C$52,0)</f>
        <v>0</v>
      </c>
      <c r="F11" s="81" t="n">
        <f aca="false">($D11*(Input!$C$48/100))/12</f>
        <v>0</v>
      </c>
      <c r="G11" s="81" t="n">
        <f aca="false">(-1)*$E11+$F11</f>
        <v>0</v>
      </c>
    </row>
    <row r="12" customFormat="false" ht="12.75" hidden="false" customHeight="true" outlineLevel="0" collapsed="false">
      <c r="A12" s="79" t="n">
        <v>8</v>
      </c>
      <c r="B12" s="86" t="n">
        <f aca="false">EOMONTH(Input!$C$7,A12)</f>
        <v>43159</v>
      </c>
      <c r="C12" s="86"/>
      <c r="D12" s="81" t="n">
        <f aca="false">IF(($D11+$G11)&lt;0,($D11+$G11),0)</f>
        <v>0</v>
      </c>
      <c r="E12" s="81" t="n">
        <f aca="false">IF($D12&lt;0,Input!$C$52,0)</f>
        <v>0</v>
      </c>
      <c r="F12" s="81" t="n">
        <f aca="false">($D12*(Input!$C$48/100))/12</f>
        <v>0</v>
      </c>
      <c r="G12" s="81" t="n">
        <f aca="false">(-1)*$E12+$F12</f>
        <v>0</v>
      </c>
    </row>
    <row r="13" customFormat="false" ht="12.75" hidden="false" customHeight="true" outlineLevel="0" collapsed="false">
      <c r="A13" s="79" t="n">
        <v>9</v>
      </c>
      <c r="B13" s="86" t="n">
        <f aca="false">EOMONTH(Input!$C$7,A13)</f>
        <v>43190</v>
      </c>
      <c r="C13" s="86"/>
      <c r="D13" s="81" t="n">
        <f aca="false">IF(($D12+$G12)&lt;0,($D12+$G12),0)</f>
        <v>0</v>
      </c>
      <c r="E13" s="81" t="n">
        <f aca="false">IF($D13&lt;0,Input!$C$52,0)</f>
        <v>0</v>
      </c>
      <c r="F13" s="81" t="n">
        <f aca="false">($D13*(Input!$C$48/100))/12</f>
        <v>0</v>
      </c>
      <c r="G13" s="81" t="n">
        <f aca="false">(-1)*$E13+$F13</f>
        <v>0</v>
      </c>
    </row>
    <row r="14" customFormat="false" ht="12.75" hidden="false" customHeight="true" outlineLevel="0" collapsed="false">
      <c r="A14" s="79" t="n">
        <v>10</v>
      </c>
      <c r="B14" s="86" t="n">
        <f aca="false">EOMONTH(Input!$C$7,A14)</f>
        <v>43220</v>
      </c>
      <c r="C14" s="86"/>
      <c r="D14" s="81" t="n">
        <f aca="false">IF(($D13+$G13)&lt;0,($D13+$G13),0)</f>
        <v>0</v>
      </c>
      <c r="E14" s="81" t="n">
        <f aca="false">IF($D14&lt;0,Input!$C$52,0)</f>
        <v>0</v>
      </c>
      <c r="F14" s="81" t="n">
        <f aca="false">($D14*(Input!$C$48/100))/12</f>
        <v>0</v>
      </c>
      <c r="G14" s="81" t="n">
        <f aca="false">(-1)*$E14+$F14</f>
        <v>0</v>
      </c>
    </row>
    <row r="15" customFormat="false" ht="12.75" hidden="false" customHeight="true" outlineLevel="0" collapsed="false">
      <c r="A15" s="79" t="n">
        <v>11</v>
      </c>
      <c r="B15" s="86" t="n">
        <f aca="false">EOMONTH(Input!$C$7,A15)</f>
        <v>43251</v>
      </c>
      <c r="C15" s="86"/>
      <c r="D15" s="81" t="n">
        <f aca="false">IF(($D14+$G14)&lt;0,($D14+$G14),0)</f>
        <v>0</v>
      </c>
      <c r="E15" s="81" t="n">
        <f aca="false">IF($D15&lt;0,Input!$C$52,0)</f>
        <v>0</v>
      </c>
      <c r="F15" s="81" t="n">
        <f aca="false">($D15*(Input!$C$48/100))/12</f>
        <v>0</v>
      </c>
      <c r="G15" s="81" t="n">
        <f aca="false">(-1)*$E15+$F15</f>
        <v>0</v>
      </c>
    </row>
    <row r="16" customFormat="false" ht="12.75" hidden="false" customHeight="true" outlineLevel="0" collapsed="false">
      <c r="A16" s="79" t="n">
        <v>12</v>
      </c>
      <c r="B16" s="86" t="n">
        <f aca="false">EOMONTH(Input!$C$7,A16)</f>
        <v>43281</v>
      </c>
      <c r="C16" s="86"/>
      <c r="D16" s="81" t="n">
        <f aca="false">IF(($D15+$G15)&lt;0,($D15+$G15),0)</f>
        <v>0</v>
      </c>
      <c r="E16" s="81" t="n">
        <f aca="false">IF($D16&lt;0,Input!$C$52,0)</f>
        <v>0</v>
      </c>
      <c r="F16" s="81" t="n">
        <f aca="false">($D16*(Input!$C$48/100))/12</f>
        <v>0</v>
      </c>
      <c r="G16" s="81" t="n">
        <f aca="false">(-1)*$E16+$F16</f>
        <v>0</v>
      </c>
    </row>
    <row r="17" customFormat="false" ht="12.75" hidden="false" customHeight="true" outlineLevel="0" collapsed="false">
      <c r="A17" s="79" t="n">
        <v>13</v>
      </c>
      <c r="B17" s="86" t="n">
        <f aca="false">EOMONTH(Input!$C$7,A17)</f>
        <v>43312</v>
      </c>
      <c r="C17" s="86"/>
      <c r="D17" s="81" t="n">
        <f aca="false">IF(($D16+$G16)&lt;0,($D16+$G16),0)</f>
        <v>0</v>
      </c>
      <c r="E17" s="81" t="n">
        <f aca="false">IF($D17&lt;0,Input!$C$52,0)</f>
        <v>0</v>
      </c>
      <c r="F17" s="81" t="n">
        <f aca="false">($D17*(Input!$C$48/100))/12</f>
        <v>0</v>
      </c>
      <c r="G17" s="81" t="n">
        <f aca="false">(-1)*$E17+$F17</f>
        <v>0</v>
      </c>
    </row>
    <row r="18" customFormat="false" ht="12.75" hidden="false" customHeight="true" outlineLevel="0" collapsed="false">
      <c r="A18" s="79" t="n">
        <v>14</v>
      </c>
      <c r="B18" s="86" t="n">
        <f aca="false">EOMONTH(Input!$C$7,A18)</f>
        <v>43343</v>
      </c>
      <c r="C18" s="86"/>
      <c r="D18" s="81" t="n">
        <f aca="false">IF(($D17+$G17)&lt;0,($D17+$G17),0)</f>
        <v>0</v>
      </c>
      <c r="E18" s="81" t="n">
        <f aca="false">IF($D18&lt;0,Input!$C$52,0)</f>
        <v>0</v>
      </c>
      <c r="F18" s="81" t="n">
        <f aca="false">($D18*(Input!$C$48/100))/12</f>
        <v>0</v>
      </c>
      <c r="G18" s="81" t="n">
        <f aca="false">(-1)*$E18+$F18</f>
        <v>0</v>
      </c>
    </row>
    <row r="19" customFormat="false" ht="12.75" hidden="false" customHeight="true" outlineLevel="0" collapsed="false">
      <c r="A19" s="79" t="n">
        <v>15</v>
      </c>
      <c r="B19" s="86" t="n">
        <f aca="false">EOMONTH(Input!$C$7,A19)</f>
        <v>43373</v>
      </c>
      <c r="C19" s="86"/>
      <c r="D19" s="81" t="n">
        <f aca="false">IF(($D18+$G18)&lt;0,($D18+$G18),0)</f>
        <v>0</v>
      </c>
      <c r="E19" s="81" t="n">
        <f aca="false">IF($D19&lt;0,Input!$C$52,0)</f>
        <v>0</v>
      </c>
      <c r="F19" s="81" t="n">
        <f aca="false">($D19*(Input!$C$48/100))/12</f>
        <v>0</v>
      </c>
      <c r="G19" s="81" t="n">
        <f aca="false">(-1)*$E19+$F19</f>
        <v>0</v>
      </c>
    </row>
    <row r="20" customFormat="false" ht="12.75" hidden="false" customHeight="true" outlineLevel="0" collapsed="false">
      <c r="A20" s="79" t="n">
        <v>16</v>
      </c>
      <c r="B20" s="86" t="n">
        <f aca="false">EOMONTH(Input!$C$7,A20)</f>
        <v>43404</v>
      </c>
      <c r="C20" s="86"/>
      <c r="D20" s="81" t="n">
        <f aca="false">IF(($D19+$G19)&lt;0,($D19+$G19),0)</f>
        <v>0</v>
      </c>
      <c r="E20" s="81" t="n">
        <f aca="false">IF($D20&lt;0,Input!$C$52,0)</f>
        <v>0</v>
      </c>
      <c r="F20" s="81" t="n">
        <f aca="false">($D20*(Input!$C$48/100))/12</f>
        <v>0</v>
      </c>
      <c r="G20" s="81" t="n">
        <f aca="false">(-1)*$E20+$F20</f>
        <v>0</v>
      </c>
    </row>
    <row r="21" customFormat="false" ht="12.75" hidden="false" customHeight="true" outlineLevel="0" collapsed="false">
      <c r="A21" s="79" t="n">
        <v>17</v>
      </c>
      <c r="B21" s="86" t="n">
        <f aca="false">EOMONTH(Input!$C$7,A21)</f>
        <v>43434</v>
      </c>
      <c r="C21" s="86"/>
      <c r="D21" s="81" t="n">
        <f aca="false">IF(($D20+$G20)&lt;0,($D20+$G20),0)</f>
        <v>0</v>
      </c>
      <c r="E21" s="81" t="n">
        <f aca="false">IF($D21&lt;0,Input!$C$52,0)</f>
        <v>0</v>
      </c>
      <c r="F21" s="81" t="n">
        <f aca="false">($D21*(Input!$C$48/100))/12</f>
        <v>0</v>
      </c>
      <c r="G21" s="81" t="n">
        <f aca="false">(-1)*$E21+$F21</f>
        <v>0</v>
      </c>
    </row>
    <row r="22" customFormat="false" ht="12.75" hidden="false" customHeight="true" outlineLevel="0" collapsed="false">
      <c r="A22" s="79" t="n">
        <v>18</v>
      </c>
      <c r="B22" s="86" t="n">
        <f aca="false">EOMONTH(Input!$C$7,A22)</f>
        <v>43465</v>
      </c>
      <c r="C22" s="86"/>
      <c r="D22" s="81" t="n">
        <f aca="false">IF(($D21+$G21)&lt;0,($D21+$G21),0)</f>
        <v>0</v>
      </c>
      <c r="E22" s="81" t="n">
        <f aca="false">IF($D22&lt;0,Input!$C$52,0)</f>
        <v>0</v>
      </c>
      <c r="F22" s="81" t="n">
        <f aca="false">($D22*(Input!$C$48/100))/12</f>
        <v>0</v>
      </c>
      <c r="G22" s="81" t="n">
        <f aca="false">(-1)*$E22+$F22</f>
        <v>0</v>
      </c>
    </row>
    <row r="23" customFormat="false" ht="12.75" hidden="false" customHeight="true" outlineLevel="0" collapsed="false">
      <c r="A23" s="79" t="n">
        <v>19</v>
      </c>
      <c r="B23" s="86" t="n">
        <f aca="false">EOMONTH(Input!$C$7,A23)</f>
        <v>43496</v>
      </c>
      <c r="C23" s="86"/>
      <c r="D23" s="81" t="n">
        <f aca="false">IF(($D22+$G22)&lt;0,($D22+$G22),0)</f>
        <v>0</v>
      </c>
      <c r="E23" s="81" t="n">
        <f aca="false">IF($D23&lt;0,Input!$C$52,0)</f>
        <v>0</v>
      </c>
      <c r="F23" s="81" t="n">
        <f aca="false">($D23*(Input!$C$48/100))/12</f>
        <v>0</v>
      </c>
      <c r="G23" s="81" t="n">
        <f aca="false">(-1)*$E23+$F23</f>
        <v>0</v>
      </c>
    </row>
    <row r="24" customFormat="false" ht="12.75" hidden="false" customHeight="true" outlineLevel="0" collapsed="false">
      <c r="A24" s="79" t="n">
        <v>20</v>
      </c>
      <c r="B24" s="86" t="n">
        <f aca="false">EOMONTH(Input!$C$7,A24)</f>
        <v>43524</v>
      </c>
      <c r="C24" s="86"/>
      <c r="D24" s="81" t="n">
        <f aca="false">IF(($D23+$G23)&lt;0,($D23+$G23),0)</f>
        <v>0</v>
      </c>
      <c r="E24" s="81" t="n">
        <f aca="false">IF($D24&lt;0,Input!$C$52,0)</f>
        <v>0</v>
      </c>
      <c r="F24" s="81" t="n">
        <f aca="false">($D24*(Input!$C$48/100))/12</f>
        <v>0</v>
      </c>
      <c r="G24" s="81" t="n">
        <f aca="false">(-1)*$E24+$F24</f>
        <v>0</v>
      </c>
    </row>
    <row r="25" customFormat="false" ht="12.75" hidden="false" customHeight="true" outlineLevel="0" collapsed="false">
      <c r="A25" s="79" t="n">
        <v>21</v>
      </c>
      <c r="B25" s="86" t="n">
        <f aca="false">EOMONTH(Input!$C$7,A25)</f>
        <v>43555</v>
      </c>
      <c r="C25" s="86"/>
      <c r="D25" s="81" t="n">
        <f aca="false">IF(($D24+$G24)&lt;0,($D24+$G24),0)</f>
        <v>0</v>
      </c>
      <c r="E25" s="81" t="n">
        <f aca="false">IF($D25&lt;0,Input!$C$52,0)</f>
        <v>0</v>
      </c>
      <c r="F25" s="81" t="n">
        <f aca="false">($D25*(Input!$C$48/100))/12</f>
        <v>0</v>
      </c>
      <c r="G25" s="81" t="n">
        <f aca="false">(-1)*$E25+$F25</f>
        <v>0</v>
      </c>
    </row>
    <row r="26" customFormat="false" ht="12.75" hidden="false" customHeight="true" outlineLevel="0" collapsed="false">
      <c r="A26" s="79" t="n">
        <v>22</v>
      </c>
      <c r="B26" s="86" t="n">
        <f aca="false">EOMONTH(Input!$C$7,A26)</f>
        <v>43585</v>
      </c>
      <c r="C26" s="86"/>
      <c r="D26" s="81" t="n">
        <f aca="false">IF(($D25+$G25)&lt;0,($D25+$G25),0)</f>
        <v>0</v>
      </c>
      <c r="E26" s="81" t="n">
        <f aca="false">IF($D26&lt;0,Input!$C$52,0)</f>
        <v>0</v>
      </c>
      <c r="F26" s="81" t="n">
        <f aca="false">($D26*(Input!$C$48/100))/12</f>
        <v>0</v>
      </c>
      <c r="G26" s="81" t="n">
        <f aca="false">(-1)*$E26+$F26</f>
        <v>0</v>
      </c>
    </row>
    <row r="27" customFormat="false" ht="12.75" hidden="false" customHeight="true" outlineLevel="0" collapsed="false">
      <c r="A27" s="79" t="n">
        <v>23</v>
      </c>
      <c r="B27" s="86" t="n">
        <f aca="false">EOMONTH(Input!$C$7,A27)</f>
        <v>43616</v>
      </c>
      <c r="C27" s="86"/>
      <c r="D27" s="81" t="n">
        <f aca="false">IF(($D26+$G26)&lt;0,($D26+$G26),0)</f>
        <v>0</v>
      </c>
      <c r="E27" s="81" t="n">
        <f aca="false">IF($D27&lt;0,Input!$C$52,0)</f>
        <v>0</v>
      </c>
      <c r="F27" s="81" t="n">
        <f aca="false">($D27*(Input!$C$48/100))/12</f>
        <v>0</v>
      </c>
      <c r="G27" s="81" t="n">
        <f aca="false">(-1)*$E27+$F27</f>
        <v>0</v>
      </c>
    </row>
    <row r="28" customFormat="false" ht="12.75" hidden="false" customHeight="true" outlineLevel="0" collapsed="false">
      <c r="A28" s="79" t="n">
        <v>24</v>
      </c>
      <c r="B28" s="86" t="n">
        <f aca="false">EOMONTH(Input!$C$7,A28)</f>
        <v>43646</v>
      </c>
      <c r="C28" s="86"/>
      <c r="D28" s="81" t="n">
        <f aca="false">IF(($D27+$G27)&lt;0,($D27+$G27),0)</f>
        <v>0</v>
      </c>
      <c r="E28" s="81" t="n">
        <f aca="false">IF($D28&lt;0,Input!$C$52,0)</f>
        <v>0</v>
      </c>
      <c r="F28" s="81" t="n">
        <f aca="false">($D28*(Input!$C$48/100))/12</f>
        <v>0</v>
      </c>
      <c r="G28" s="81" t="n">
        <f aca="false">(-1)*$E28+$F28</f>
        <v>0</v>
      </c>
    </row>
    <row r="29" customFormat="false" ht="12.75" hidden="false" customHeight="true" outlineLevel="0" collapsed="false">
      <c r="A29" s="79" t="n">
        <v>25</v>
      </c>
      <c r="B29" s="86" t="n">
        <f aca="false">EOMONTH(Input!$C$7,A29)</f>
        <v>43677</v>
      </c>
      <c r="C29" s="86"/>
      <c r="D29" s="81" t="n">
        <f aca="false">IF(($D28+$G28)&lt;0,($D28+$G28),0)</f>
        <v>0</v>
      </c>
      <c r="E29" s="81" t="n">
        <f aca="false">IF($D29&lt;0,Input!$C$52,0)</f>
        <v>0</v>
      </c>
      <c r="F29" s="81" t="n">
        <f aca="false">($D29*(Input!$C$48/100))/12</f>
        <v>0</v>
      </c>
      <c r="G29" s="81" t="n">
        <f aca="false">(-1)*$E29+$F29</f>
        <v>0</v>
      </c>
    </row>
    <row r="30" customFormat="false" ht="12.75" hidden="false" customHeight="true" outlineLevel="0" collapsed="false">
      <c r="A30" s="79" t="n">
        <v>26</v>
      </c>
      <c r="B30" s="86" t="n">
        <f aca="false">EOMONTH(Input!$C$7,A30)</f>
        <v>43708</v>
      </c>
      <c r="C30" s="86"/>
      <c r="D30" s="81" t="n">
        <f aca="false">IF(($D29+$G29)&lt;0,($D29+$G29),0)</f>
        <v>0</v>
      </c>
      <c r="E30" s="81" t="n">
        <f aca="false">IF($D30&lt;0,Input!$C$52,0)</f>
        <v>0</v>
      </c>
      <c r="F30" s="81" t="n">
        <f aca="false">($D30*(Input!$C$48/100))/12</f>
        <v>0</v>
      </c>
      <c r="G30" s="81" t="n">
        <f aca="false">(-1)*$E30+$F30</f>
        <v>0</v>
      </c>
    </row>
    <row r="31" customFormat="false" ht="12.75" hidden="false" customHeight="true" outlineLevel="0" collapsed="false">
      <c r="A31" s="79" t="n">
        <v>27</v>
      </c>
      <c r="B31" s="86" t="n">
        <f aca="false">EOMONTH(Input!$C$7,A31)</f>
        <v>43738</v>
      </c>
      <c r="C31" s="86"/>
      <c r="D31" s="81" t="n">
        <f aca="false">IF(($D30+$G30)&lt;0,($D30+$G30),0)</f>
        <v>0</v>
      </c>
      <c r="E31" s="81" t="n">
        <f aca="false">IF($D31&lt;0,Input!$C$52,0)</f>
        <v>0</v>
      </c>
      <c r="F31" s="81" t="n">
        <f aca="false">($D31*(Input!$C$48/100))/12</f>
        <v>0</v>
      </c>
      <c r="G31" s="81" t="n">
        <f aca="false">(-1)*$E31+$F31</f>
        <v>0</v>
      </c>
    </row>
    <row r="32" customFormat="false" ht="12.75" hidden="false" customHeight="true" outlineLevel="0" collapsed="false">
      <c r="A32" s="79" t="n">
        <v>28</v>
      </c>
      <c r="B32" s="86" t="n">
        <f aca="false">EOMONTH(Input!$C$7,A32)</f>
        <v>43769</v>
      </c>
      <c r="C32" s="86"/>
      <c r="D32" s="81" t="n">
        <f aca="false">IF(($D31+$G31)&lt;0,($D31+$G31),0)</f>
        <v>0</v>
      </c>
      <c r="E32" s="81" t="n">
        <f aca="false">IF($D32&lt;0,Input!$C$52,0)</f>
        <v>0</v>
      </c>
      <c r="F32" s="81" t="n">
        <f aca="false">($D32*(Input!$C$48/100))/12</f>
        <v>0</v>
      </c>
      <c r="G32" s="81" t="n">
        <f aca="false">(-1)*$E32+$F32</f>
        <v>0</v>
      </c>
    </row>
    <row r="33" customFormat="false" ht="12.75" hidden="false" customHeight="true" outlineLevel="0" collapsed="false">
      <c r="A33" s="79" t="n">
        <v>29</v>
      </c>
      <c r="B33" s="86" t="n">
        <f aca="false">EOMONTH(Input!$C$7,A33)</f>
        <v>43799</v>
      </c>
      <c r="C33" s="86"/>
      <c r="D33" s="81" t="n">
        <f aca="false">IF(($D32+$G32)&lt;0,($D32+$G32),0)</f>
        <v>0</v>
      </c>
      <c r="E33" s="81" t="n">
        <f aca="false">IF($D33&lt;0,Input!$C$52,0)</f>
        <v>0</v>
      </c>
      <c r="F33" s="81" t="n">
        <f aca="false">($D33*(Input!$C$48/100))/12</f>
        <v>0</v>
      </c>
      <c r="G33" s="81" t="n">
        <f aca="false">(-1)*$E33+$F33</f>
        <v>0</v>
      </c>
    </row>
    <row r="34" customFormat="false" ht="12.75" hidden="false" customHeight="true" outlineLevel="0" collapsed="false">
      <c r="A34" s="79" t="n">
        <v>30</v>
      </c>
      <c r="B34" s="86" t="n">
        <f aca="false">EOMONTH(Input!$C$7,A34)</f>
        <v>43830</v>
      </c>
      <c r="C34" s="86"/>
      <c r="D34" s="81" t="n">
        <f aca="false">IF(($D33+$G33)&lt;0,($D33+$G33),0)</f>
        <v>0</v>
      </c>
      <c r="E34" s="81" t="n">
        <f aca="false">IF($D34&lt;0,Input!$C$52,0)</f>
        <v>0</v>
      </c>
      <c r="F34" s="81" t="n">
        <f aca="false">($D34*(Input!$C$48/100))/12</f>
        <v>0</v>
      </c>
      <c r="G34" s="81" t="n">
        <f aca="false">(-1)*$E34+$F34</f>
        <v>0</v>
      </c>
    </row>
    <row r="35" customFormat="false" ht="12.75" hidden="false" customHeight="true" outlineLevel="0" collapsed="false">
      <c r="A35" s="79" t="n">
        <v>31</v>
      </c>
      <c r="B35" s="86" t="n">
        <f aca="false">EOMONTH(Input!$C$7,A35)</f>
        <v>43861</v>
      </c>
      <c r="C35" s="86"/>
      <c r="D35" s="81" t="n">
        <f aca="false">IF(($D34+$G34)&lt;0,($D34+$G34),0)</f>
        <v>0</v>
      </c>
      <c r="E35" s="81" t="n">
        <f aca="false">IF($D35&lt;0,Input!$C$52,0)</f>
        <v>0</v>
      </c>
      <c r="F35" s="81" t="n">
        <f aca="false">($D35*(Input!$C$48/100))/12</f>
        <v>0</v>
      </c>
      <c r="G35" s="81" t="n">
        <f aca="false">(-1)*$E35+$F35</f>
        <v>0</v>
      </c>
    </row>
    <row r="36" customFormat="false" ht="12.75" hidden="false" customHeight="true" outlineLevel="0" collapsed="false">
      <c r="A36" s="79" t="n">
        <v>32</v>
      </c>
      <c r="B36" s="86" t="n">
        <f aca="false">EOMONTH(Input!$C$7,A36)</f>
        <v>43890</v>
      </c>
      <c r="C36" s="86"/>
      <c r="D36" s="81" t="n">
        <f aca="false">IF(($D35+$G35)&lt;0,($D35+$G35),0)</f>
        <v>0</v>
      </c>
      <c r="E36" s="81" t="n">
        <f aca="false">IF($D36&lt;0,Input!$C$52,0)</f>
        <v>0</v>
      </c>
      <c r="F36" s="81" t="n">
        <f aca="false">($D36*(Input!$C$48/100))/12</f>
        <v>0</v>
      </c>
      <c r="G36" s="81" t="n">
        <f aca="false">(-1)*$E36+$F36</f>
        <v>0</v>
      </c>
    </row>
    <row r="37" customFormat="false" ht="12.75" hidden="false" customHeight="true" outlineLevel="0" collapsed="false">
      <c r="A37" s="79" t="n">
        <v>33</v>
      </c>
      <c r="B37" s="86" t="n">
        <f aca="false">EOMONTH(Input!$C$7,A37)</f>
        <v>43921</v>
      </c>
      <c r="C37" s="86"/>
      <c r="D37" s="81" t="n">
        <f aca="false">IF(($D36+$G36)&lt;0,($D36+$G36),0)</f>
        <v>0</v>
      </c>
      <c r="E37" s="81" t="n">
        <f aca="false">IF($D37&lt;0,Input!$C$52,0)</f>
        <v>0</v>
      </c>
      <c r="F37" s="81" t="n">
        <f aca="false">($D37*(Input!$C$48/100))/12</f>
        <v>0</v>
      </c>
      <c r="G37" s="81" t="n">
        <f aca="false">(-1)*$E37+$F37</f>
        <v>0</v>
      </c>
    </row>
    <row r="38" customFormat="false" ht="12.75" hidden="false" customHeight="true" outlineLevel="0" collapsed="false">
      <c r="A38" s="79" t="n">
        <v>34</v>
      </c>
      <c r="B38" s="86" t="n">
        <f aca="false">EOMONTH(Input!$C$7,A38)</f>
        <v>43951</v>
      </c>
      <c r="C38" s="86"/>
      <c r="D38" s="81" t="n">
        <f aca="false">IF(($D37+$G37)&lt;0,($D37+$G37),0)</f>
        <v>0</v>
      </c>
      <c r="E38" s="81" t="n">
        <f aca="false">IF($D38&lt;0,Input!$C$52,0)</f>
        <v>0</v>
      </c>
      <c r="F38" s="81" t="n">
        <f aca="false">($D38*(Input!$C$48/100))/12</f>
        <v>0</v>
      </c>
      <c r="G38" s="81" t="n">
        <f aca="false">(-1)*$E38+$F38</f>
        <v>0</v>
      </c>
    </row>
    <row r="39" customFormat="false" ht="12.75" hidden="false" customHeight="true" outlineLevel="0" collapsed="false">
      <c r="A39" s="79" t="n">
        <v>35</v>
      </c>
      <c r="B39" s="86" t="n">
        <f aca="false">EOMONTH(Input!$C$7,A39)</f>
        <v>43982</v>
      </c>
      <c r="C39" s="86"/>
      <c r="D39" s="81" t="n">
        <f aca="false">IF(($D38+$G38)&lt;0,($D38+$G38),0)</f>
        <v>0</v>
      </c>
      <c r="E39" s="81" t="n">
        <f aca="false">IF($D39&lt;0,Input!$C$52,0)</f>
        <v>0</v>
      </c>
      <c r="F39" s="81" t="n">
        <f aca="false">($D39*(Input!$C$48/100))/12</f>
        <v>0</v>
      </c>
      <c r="G39" s="81" t="n">
        <f aca="false">(-1)*$E39+$F39</f>
        <v>0</v>
      </c>
    </row>
    <row r="40" customFormat="false" ht="12.75" hidden="false" customHeight="true" outlineLevel="0" collapsed="false">
      <c r="A40" s="79" t="n">
        <v>36</v>
      </c>
      <c r="B40" s="86" t="n">
        <f aca="false">EOMONTH(Input!$C$7,A40)</f>
        <v>44012</v>
      </c>
      <c r="C40" s="86"/>
      <c r="D40" s="81" t="n">
        <f aca="false">IF(($D39+$G39)&lt;0,($D39+$G39),0)</f>
        <v>0</v>
      </c>
      <c r="E40" s="81" t="n">
        <f aca="false">IF($D40&lt;0,Input!$C$52,0)</f>
        <v>0</v>
      </c>
      <c r="F40" s="81" t="n">
        <f aca="false">($D40*(Input!$C$48/100))/12</f>
        <v>0</v>
      </c>
      <c r="G40" s="81" t="n">
        <f aca="false">(-1)*$E40+$F40</f>
        <v>0</v>
      </c>
    </row>
    <row r="41" customFormat="false" ht="12.75" hidden="false" customHeight="true" outlineLevel="0" collapsed="false">
      <c r="A41" s="79" t="n">
        <v>37</v>
      </c>
      <c r="B41" s="86" t="n">
        <f aca="false">EOMONTH(Input!$C$7,A41)</f>
        <v>44043</v>
      </c>
      <c r="C41" s="86"/>
      <c r="D41" s="81" t="n">
        <f aca="false">IF(($D40+$G40)&lt;0,($D40+$G40),0)</f>
        <v>0</v>
      </c>
      <c r="E41" s="81" t="n">
        <f aca="false">IF($D41&lt;0,Input!$C$52,0)</f>
        <v>0</v>
      </c>
      <c r="F41" s="81" t="n">
        <f aca="false">($D41*(Input!$C$48/100))/12</f>
        <v>0</v>
      </c>
      <c r="G41" s="81" t="n">
        <f aca="false">(-1)*$E41+$F41</f>
        <v>0</v>
      </c>
    </row>
    <row r="42" customFormat="false" ht="12.75" hidden="false" customHeight="true" outlineLevel="0" collapsed="false">
      <c r="A42" s="79" t="n">
        <v>38</v>
      </c>
      <c r="B42" s="86" t="n">
        <f aca="false">EOMONTH(Input!$C$7,A42)</f>
        <v>44074</v>
      </c>
      <c r="C42" s="86"/>
      <c r="D42" s="81" t="n">
        <f aca="false">IF(($D41+$G41)&lt;0,($D41+$G41),0)</f>
        <v>0</v>
      </c>
      <c r="E42" s="81" t="n">
        <f aca="false">IF($D42&lt;0,Input!$C$52,0)</f>
        <v>0</v>
      </c>
      <c r="F42" s="81" t="n">
        <f aca="false">($D42*(Input!$C$48/100))/12</f>
        <v>0</v>
      </c>
      <c r="G42" s="81" t="n">
        <f aca="false">(-1)*$E42+$F42</f>
        <v>0</v>
      </c>
    </row>
    <row r="43" customFormat="false" ht="12.75" hidden="false" customHeight="true" outlineLevel="0" collapsed="false">
      <c r="A43" s="79" t="n">
        <v>39</v>
      </c>
      <c r="B43" s="86" t="n">
        <f aca="false">EOMONTH(Input!$C$7,A43)</f>
        <v>44104</v>
      </c>
      <c r="C43" s="86"/>
      <c r="D43" s="81" t="n">
        <f aca="false">IF(($D42+$G42)&lt;0,($D42+$G42),0)</f>
        <v>0</v>
      </c>
      <c r="E43" s="81" t="n">
        <f aca="false">IF($D43&lt;0,Input!$C$52,0)</f>
        <v>0</v>
      </c>
      <c r="F43" s="81" t="n">
        <f aca="false">($D43*(Input!$C$48/100))/12</f>
        <v>0</v>
      </c>
      <c r="G43" s="81" t="n">
        <f aca="false">(-1)*$E43+$F43</f>
        <v>0</v>
      </c>
    </row>
    <row r="44" customFormat="false" ht="12.75" hidden="false" customHeight="true" outlineLevel="0" collapsed="false">
      <c r="A44" s="79" t="n">
        <v>40</v>
      </c>
      <c r="B44" s="86" t="n">
        <f aca="false">EOMONTH(Input!$C$7,A44)</f>
        <v>44135</v>
      </c>
      <c r="C44" s="86"/>
      <c r="D44" s="81" t="n">
        <f aca="false">IF(($D43+$G43)&lt;0,($D43+$G43),0)</f>
        <v>0</v>
      </c>
      <c r="E44" s="81" t="n">
        <f aca="false">IF($D44&lt;0,Input!$C$52,0)</f>
        <v>0</v>
      </c>
      <c r="F44" s="81" t="n">
        <f aca="false">($D44*(Input!$C$48/100))/12</f>
        <v>0</v>
      </c>
      <c r="G44" s="81" t="n">
        <f aca="false">(-1)*$E44+$F44</f>
        <v>0</v>
      </c>
    </row>
    <row r="45" customFormat="false" ht="12.75" hidden="false" customHeight="true" outlineLevel="0" collapsed="false">
      <c r="A45" s="79" t="n">
        <v>41</v>
      </c>
      <c r="B45" s="86" t="n">
        <f aca="false">EOMONTH(Input!$C$7,A45)</f>
        <v>44165</v>
      </c>
      <c r="C45" s="86"/>
      <c r="D45" s="81" t="n">
        <f aca="false">IF(($D44+$G44)&lt;0,($D44+$G44),0)</f>
        <v>0</v>
      </c>
      <c r="E45" s="81" t="n">
        <f aca="false">IF($D45&lt;0,Input!$C$52,0)</f>
        <v>0</v>
      </c>
      <c r="F45" s="81" t="n">
        <f aca="false">($D45*(Input!$C$48/100))/12</f>
        <v>0</v>
      </c>
      <c r="G45" s="81" t="n">
        <f aca="false">(-1)*$E45+$F45</f>
        <v>0</v>
      </c>
    </row>
    <row r="46" customFormat="false" ht="12.75" hidden="false" customHeight="true" outlineLevel="0" collapsed="false">
      <c r="A46" s="79" t="n">
        <v>42</v>
      </c>
      <c r="B46" s="86" t="n">
        <f aca="false">EOMONTH(Input!$C$7,A46)</f>
        <v>44196</v>
      </c>
      <c r="C46" s="86"/>
      <c r="D46" s="81" t="n">
        <f aca="false">IF(($D45+$G45)&lt;0,($D45+$G45),0)</f>
        <v>0</v>
      </c>
      <c r="E46" s="81" t="n">
        <f aca="false">IF($D46&lt;0,Input!$C$52,0)</f>
        <v>0</v>
      </c>
      <c r="F46" s="81" t="n">
        <f aca="false">($D46*(Input!$C$48/100))/12</f>
        <v>0</v>
      </c>
      <c r="G46" s="81" t="n">
        <f aca="false">(-1)*$E46+$F46</f>
        <v>0</v>
      </c>
    </row>
    <row r="47" customFormat="false" ht="12.75" hidden="false" customHeight="true" outlineLevel="0" collapsed="false">
      <c r="A47" s="79" t="n">
        <v>43</v>
      </c>
      <c r="B47" s="86" t="n">
        <f aca="false">EOMONTH(Input!$C$7,A47)</f>
        <v>44227</v>
      </c>
      <c r="C47" s="86"/>
      <c r="D47" s="81" t="n">
        <f aca="false">IF(($D46+$G46)&lt;0,($D46+$G46),0)</f>
        <v>0</v>
      </c>
      <c r="E47" s="81" t="n">
        <f aca="false">IF($D47&lt;0,Input!$C$52,0)</f>
        <v>0</v>
      </c>
      <c r="F47" s="81" t="n">
        <f aca="false">($D47*(Input!$C$48/100))/12</f>
        <v>0</v>
      </c>
      <c r="G47" s="81" t="n">
        <f aca="false">(-1)*$E47+$F47</f>
        <v>0</v>
      </c>
    </row>
    <row r="48" customFormat="false" ht="12.75" hidden="false" customHeight="true" outlineLevel="0" collapsed="false">
      <c r="A48" s="79" t="n">
        <v>44</v>
      </c>
      <c r="B48" s="86" t="n">
        <f aca="false">EOMONTH(Input!$C$7,A48)</f>
        <v>44255</v>
      </c>
      <c r="C48" s="86"/>
      <c r="D48" s="81" t="n">
        <f aca="false">IF(($D47+$G47)&lt;0,($D47+$G47),0)</f>
        <v>0</v>
      </c>
      <c r="E48" s="81" t="n">
        <f aca="false">IF($D48&lt;0,Input!$C$52,0)</f>
        <v>0</v>
      </c>
      <c r="F48" s="81" t="n">
        <f aca="false">($D48*(Input!$C$48/100))/12</f>
        <v>0</v>
      </c>
      <c r="G48" s="81" t="n">
        <f aca="false">(-1)*$E48+$F48</f>
        <v>0</v>
      </c>
    </row>
    <row r="49" customFormat="false" ht="12.75" hidden="false" customHeight="true" outlineLevel="0" collapsed="false">
      <c r="A49" s="79" t="n">
        <v>45</v>
      </c>
      <c r="B49" s="86" t="n">
        <f aca="false">EOMONTH(Input!$C$7,A49)</f>
        <v>44286</v>
      </c>
      <c r="C49" s="86"/>
      <c r="D49" s="81" t="n">
        <f aca="false">IF(($D48+$G48)&lt;0,($D48+$G48),0)</f>
        <v>0</v>
      </c>
      <c r="E49" s="81" t="n">
        <f aca="false">IF($D49&lt;0,Input!$C$52,0)</f>
        <v>0</v>
      </c>
      <c r="F49" s="81" t="n">
        <f aca="false">($D49*(Input!$C$48/100))/12</f>
        <v>0</v>
      </c>
      <c r="G49" s="81" t="n">
        <f aca="false">(-1)*$E49+$F49</f>
        <v>0</v>
      </c>
    </row>
    <row r="50" customFormat="false" ht="12.75" hidden="false" customHeight="true" outlineLevel="0" collapsed="false">
      <c r="A50" s="79" t="n">
        <v>46</v>
      </c>
      <c r="B50" s="86" t="n">
        <f aca="false">EOMONTH(Input!$C$7,A50)</f>
        <v>44316</v>
      </c>
      <c r="C50" s="86"/>
      <c r="D50" s="81" t="n">
        <f aca="false">IF(($D49+$G49)&lt;0,($D49+$G49),0)</f>
        <v>0</v>
      </c>
      <c r="E50" s="81" t="n">
        <f aca="false">IF($D50&lt;0,Input!$C$52,0)</f>
        <v>0</v>
      </c>
      <c r="F50" s="81" t="n">
        <f aca="false">($D50*(Input!$C$48/100))/12</f>
        <v>0</v>
      </c>
      <c r="G50" s="81" t="n">
        <f aca="false">(-1)*$E50+$F50</f>
        <v>0</v>
      </c>
    </row>
    <row r="51" customFormat="false" ht="12.75" hidden="false" customHeight="true" outlineLevel="0" collapsed="false">
      <c r="A51" s="79" t="n">
        <v>47</v>
      </c>
      <c r="B51" s="86" t="n">
        <f aca="false">EOMONTH(Input!$C$7,A51)</f>
        <v>44347</v>
      </c>
      <c r="C51" s="86"/>
      <c r="D51" s="81" t="n">
        <f aca="false">IF(($D50+$G50)&lt;0,($D50+$G50),0)</f>
        <v>0</v>
      </c>
      <c r="E51" s="81" t="n">
        <f aca="false">IF($D51&lt;0,Input!$C$52,0)</f>
        <v>0</v>
      </c>
      <c r="F51" s="81" t="n">
        <f aca="false">($D51*(Input!$C$48/100))/12</f>
        <v>0</v>
      </c>
      <c r="G51" s="81" t="n">
        <f aca="false">(-1)*$E51+$F51</f>
        <v>0</v>
      </c>
    </row>
    <row r="52" customFormat="false" ht="12.75" hidden="false" customHeight="true" outlineLevel="0" collapsed="false">
      <c r="A52" s="79" t="n">
        <v>48</v>
      </c>
      <c r="B52" s="86" t="n">
        <f aca="false">EOMONTH(Input!$C$7,A52)</f>
        <v>44377</v>
      </c>
      <c r="C52" s="86"/>
      <c r="D52" s="81" t="n">
        <f aca="false">IF(($D51+$G51)&lt;0,($D51+$G51),0)</f>
        <v>0</v>
      </c>
      <c r="E52" s="81" t="n">
        <f aca="false">IF($D52&lt;0,Input!$C$52,0)</f>
        <v>0</v>
      </c>
      <c r="F52" s="81" t="n">
        <f aca="false">($D52*(Input!$C$48/100))/12</f>
        <v>0</v>
      </c>
      <c r="G52" s="81" t="n">
        <f aca="false">(-1)*$E52+$F52</f>
        <v>0</v>
      </c>
    </row>
    <row r="53" customFormat="false" ht="12.75" hidden="false" customHeight="true" outlineLevel="0" collapsed="false">
      <c r="A53" s="79" t="n">
        <v>49</v>
      </c>
      <c r="B53" s="86" t="n">
        <f aca="false">EOMONTH(Input!$C$7,A53)</f>
        <v>44408</v>
      </c>
      <c r="C53" s="86"/>
      <c r="D53" s="81" t="n">
        <f aca="false">IF(($D52+$G52)&lt;0,($D52+$G52),0)</f>
        <v>0</v>
      </c>
      <c r="E53" s="81" t="n">
        <f aca="false">IF($D53&lt;0,Input!$C$52,0)</f>
        <v>0</v>
      </c>
      <c r="F53" s="81" t="n">
        <f aca="false">($D53*(Input!$C$48/100))/12</f>
        <v>0</v>
      </c>
      <c r="G53" s="81" t="n">
        <f aca="false">(-1)*$E53+$F53</f>
        <v>0</v>
      </c>
    </row>
    <row r="54" customFormat="false" ht="12.75" hidden="false" customHeight="true" outlineLevel="0" collapsed="false">
      <c r="A54" s="79" t="n">
        <v>50</v>
      </c>
      <c r="B54" s="86" t="n">
        <f aca="false">EOMONTH(Input!$C$7,A54)</f>
        <v>44439</v>
      </c>
      <c r="C54" s="86"/>
      <c r="D54" s="81" t="n">
        <f aca="false">IF(($D53+$G53)&lt;0,($D53+$G53),0)</f>
        <v>0</v>
      </c>
      <c r="E54" s="81" t="n">
        <f aca="false">IF($D54&lt;0,Input!$C$52,0)</f>
        <v>0</v>
      </c>
      <c r="F54" s="81" t="n">
        <f aca="false">($D54*(Input!$C$48/100))/12</f>
        <v>0</v>
      </c>
      <c r="G54" s="81" t="n">
        <f aca="false">(-1)*$E54+$F54</f>
        <v>0</v>
      </c>
    </row>
    <row r="55" customFormat="false" ht="12.75" hidden="false" customHeight="true" outlineLevel="0" collapsed="false">
      <c r="A55" s="79" t="n">
        <v>51</v>
      </c>
      <c r="B55" s="86" t="n">
        <f aca="false">EOMONTH(Input!$C$7,A55)</f>
        <v>44469</v>
      </c>
      <c r="C55" s="86"/>
      <c r="D55" s="81" t="n">
        <f aca="false">IF(($D54+$G54)&lt;0,($D54+$G54),0)</f>
        <v>0</v>
      </c>
      <c r="E55" s="81" t="n">
        <f aca="false">IF($D55&lt;0,Input!$C$52,0)</f>
        <v>0</v>
      </c>
      <c r="F55" s="81" t="n">
        <f aca="false">($D55*(Input!$C$48/100))/12</f>
        <v>0</v>
      </c>
      <c r="G55" s="81" t="n">
        <f aca="false">(-1)*$E55+$F55</f>
        <v>0</v>
      </c>
    </row>
    <row r="56" customFormat="false" ht="12.75" hidden="false" customHeight="true" outlineLevel="0" collapsed="false">
      <c r="A56" s="79" t="n">
        <v>52</v>
      </c>
      <c r="B56" s="86" t="n">
        <f aca="false">EOMONTH(Input!$C$7,A56)</f>
        <v>44500</v>
      </c>
      <c r="C56" s="86"/>
      <c r="D56" s="81" t="n">
        <f aca="false">IF(($D55+$G55)&lt;0,($D55+$G55),0)</f>
        <v>0</v>
      </c>
      <c r="E56" s="81" t="n">
        <f aca="false">IF($D56&lt;0,Input!$C$52,0)</f>
        <v>0</v>
      </c>
      <c r="F56" s="81" t="n">
        <f aca="false">($D56*(Input!$C$48/100))/12</f>
        <v>0</v>
      </c>
      <c r="G56" s="81" t="n">
        <f aca="false">(-1)*$E56+$F56</f>
        <v>0</v>
      </c>
    </row>
    <row r="57" customFormat="false" ht="12.75" hidden="false" customHeight="true" outlineLevel="0" collapsed="false">
      <c r="A57" s="79" t="n">
        <v>53</v>
      </c>
      <c r="B57" s="86" t="n">
        <f aca="false">EOMONTH(Input!$C$7,A57)</f>
        <v>44530</v>
      </c>
      <c r="C57" s="86"/>
      <c r="D57" s="81" t="n">
        <f aca="false">IF(($D56+$G56)&lt;0,($D56+$G56),0)</f>
        <v>0</v>
      </c>
      <c r="E57" s="81" t="n">
        <f aca="false">IF($D57&lt;0,Input!$C$52,0)</f>
        <v>0</v>
      </c>
      <c r="F57" s="81" t="n">
        <f aca="false">($D57*(Input!$C$48/100))/12</f>
        <v>0</v>
      </c>
      <c r="G57" s="81" t="n">
        <f aca="false">(-1)*$E57+$F57</f>
        <v>0</v>
      </c>
    </row>
    <row r="58" customFormat="false" ht="12.75" hidden="false" customHeight="true" outlineLevel="0" collapsed="false">
      <c r="A58" s="79" t="n">
        <v>54</v>
      </c>
      <c r="B58" s="86" t="n">
        <f aca="false">EOMONTH(Input!$C$7,A58)</f>
        <v>44561</v>
      </c>
      <c r="C58" s="86"/>
      <c r="D58" s="81" t="n">
        <f aca="false">IF(($D57+$G57)&lt;0,($D57+$G57),0)</f>
        <v>0</v>
      </c>
      <c r="E58" s="81" t="n">
        <f aca="false">IF($D58&lt;0,Input!$C$52,0)</f>
        <v>0</v>
      </c>
      <c r="F58" s="81" t="n">
        <f aca="false">($D58*(Input!$C$48/100))/12</f>
        <v>0</v>
      </c>
      <c r="G58" s="81" t="n">
        <f aca="false">(-1)*$E58+$F58</f>
        <v>0</v>
      </c>
    </row>
    <row r="59" customFormat="false" ht="12.75" hidden="false" customHeight="true" outlineLevel="0" collapsed="false">
      <c r="A59" s="79" t="n">
        <v>55</v>
      </c>
      <c r="B59" s="86" t="n">
        <f aca="false">EOMONTH(Input!$C$7,A59)</f>
        <v>44592</v>
      </c>
      <c r="C59" s="86"/>
      <c r="D59" s="81" t="n">
        <f aca="false">IF(($D58+$G58)&lt;0,($D58+$G58),0)</f>
        <v>0</v>
      </c>
      <c r="E59" s="81" t="n">
        <f aca="false">IF($D59&lt;0,Input!$C$52,0)</f>
        <v>0</v>
      </c>
      <c r="F59" s="81" t="n">
        <f aca="false">($D59*(Input!$C$48/100))/12</f>
        <v>0</v>
      </c>
      <c r="G59" s="81" t="n">
        <f aca="false">(-1)*$E59+$F59</f>
        <v>0</v>
      </c>
    </row>
    <row r="60" customFormat="false" ht="12.75" hidden="false" customHeight="true" outlineLevel="0" collapsed="false">
      <c r="A60" s="79" t="n">
        <v>56</v>
      </c>
      <c r="B60" s="86" t="n">
        <f aca="false">EOMONTH(Input!$C$7,A60)</f>
        <v>44620</v>
      </c>
      <c r="C60" s="86"/>
      <c r="D60" s="81" t="n">
        <f aca="false">IF(($D59+$G59)&lt;0,($D59+$G59),0)</f>
        <v>0</v>
      </c>
      <c r="E60" s="81" t="n">
        <f aca="false">IF($D60&lt;0,Input!$C$52,0)</f>
        <v>0</v>
      </c>
      <c r="F60" s="81" t="n">
        <f aca="false">($D60*(Input!$C$48/100))/12</f>
        <v>0</v>
      </c>
      <c r="G60" s="81" t="n">
        <f aca="false">(-1)*$E60+$F60</f>
        <v>0</v>
      </c>
    </row>
    <row r="61" customFormat="false" ht="12.75" hidden="false" customHeight="true" outlineLevel="0" collapsed="false">
      <c r="A61" s="79" t="n">
        <v>57</v>
      </c>
      <c r="B61" s="86" t="n">
        <f aca="false">EOMONTH(Input!$C$7,A61)</f>
        <v>44651</v>
      </c>
      <c r="C61" s="86"/>
      <c r="D61" s="81" t="n">
        <f aca="false">IF(($D60+$G60)&lt;0,($D60+$G60),0)</f>
        <v>0</v>
      </c>
      <c r="E61" s="81" t="n">
        <f aca="false">IF($D61&lt;0,Input!$C$52,0)</f>
        <v>0</v>
      </c>
      <c r="F61" s="81" t="n">
        <f aca="false">($D61*(Input!$C$48/100))/12</f>
        <v>0</v>
      </c>
      <c r="G61" s="81" t="n">
        <f aca="false">(-1)*$E61+$F61</f>
        <v>0</v>
      </c>
    </row>
    <row r="62" customFormat="false" ht="12.75" hidden="false" customHeight="true" outlineLevel="0" collapsed="false">
      <c r="A62" s="79" t="n">
        <v>58</v>
      </c>
      <c r="B62" s="86" t="n">
        <f aca="false">EOMONTH(Input!$C$7,A62)</f>
        <v>44681</v>
      </c>
      <c r="C62" s="86"/>
      <c r="D62" s="81" t="n">
        <f aca="false">IF(($D61+$G61)&lt;0,($D61+$G61),0)</f>
        <v>0</v>
      </c>
      <c r="E62" s="81" t="n">
        <f aca="false">IF($D62&lt;0,Input!$C$52,0)</f>
        <v>0</v>
      </c>
      <c r="F62" s="81" t="n">
        <f aca="false">($D62*(Input!$C$48/100))/12</f>
        <v>0</v>
      </c>
      <c r="G62" s="81" t="n">
        <f aca="false">(-1)*$E62+$F62</f>
        <v>0</v>
      </c>
    </row>
    <row r="63" customFormat="false" ht="12.75" hidden="false" customHeight="true" outlineLevel="0" collapsed="false">
      <c r="A63" s="79" t="n">
        <v>59</v>
      </c>
      <c r="B63" s="86" t="n">
        <f aca="false">EOMONTH(Input!$C$7,A63)</f>
        <v>44712</v>
      </c>
      <c r="C63" s="86"/>
      <c r="D63" s="81" t="n">
        <f aca="false">IF(($D62+$G62)&lt;0,($D62+$G62),0)</f>
        <v>0</v>
      </c>
      <c r="E63" s="81" t="n">
        <f aca="false">IF($D63&lt;0,Input!$C$52,0)</f>
        <v>0</v>
      </c>
      <c r="F63" s="81" t="n">
        <f aca="false">($D63*(Input!$C$48/100))/12</f>
        <v>0</v>
      </c>
      <c r="G63" s="81" t="n">
        <f aca="false">(-1)*$E63+$F63</f>
        <v>0</v>
      </c>
    </row>
    <row r="64" customFormat="false" ht="12.75" hidden="false" customHeight="true" outlineLevel="0" collapsed="false">
      <c r="A64" s="79" t="n">
        <v>60</v>
      </c>
      <c r="B64" s="86" t="n">
        <f aca="false">EOMONTH(Input!$C$7,A64)</f>
        <v>44742</v>
      </c>
      <c r="C64" s="86"/>
      <c r="D64" s="81" t="n">
        <f aca="false">IF(($D63+$G63)&lt;0,($D63+$G63),0)</f>
        <v>0</v>
      </c>
      <c r="E64" s="81" t="n">
        <f aca="false">IF($D64&lt;0,Input!$C$52,0)</f>
        <v>0</v>
      </c>
      <c r="F64" s="81" t="n">
        <f aca="false">($D64*(Input!$C$48/100))/12</f>
        <v>0</v>
      </c>
      <c r="G64" s="81" t="n">
        <f aca="false">(-1)*$E64+$F64</f>
        <v>0</v>
      </c>
    </row>
    <row r="65" customFormat="false" ht="12.75" hidden="false" customHeight="true" outlineLevel="0" collapsed="false">
      <c r="A65" s="79" t="n">
        <v>61</v>
      </c>
      <c r="B65" s="86" t="n">
        <f aca="false">EOMONTH(Input!$C$7,A65)</f>
        <v>44773</v>
      </c>
      <c r="C65" s="86"/>
      <c r="D65" s="81" t="n">
        <f aca="false">IF(($D64+$G64)&lt;0,($D64+$G64),0)</f>
        <v>0</v>
      </c>
      <c r="E65" s="81" t="n">
        <f aca="false">IF($D65&lt;0,Input!$C$52,0)</f>
        <v>0</v>
      </c>
      <c r="F65" s="81" t="n">
        <f aca="false">($D65*(Input!$C$48/100))/12</f>
        <v>0</v>
      </c>
      <c r="G65" s="81" t="n">
        <f aca="false">(-1)*$E65+$F65</f>
        <v>0</v>
      </c>
    </row>
    <row r="66" customFormat="false" ht="12.75" hidden="false" customHeight="true" outlineLevel="0" collapsed="false">
      <c r="A66" s="79" t="n">
        <v>62</v>
      </c>
      <c r="B66" s="86" t="n">
        <f aca="false">EOMONTH(Input!$C$7,A66)</f>
        <v>44804</v>
      </c>
      <c r="C66" s="86"/>
      <c r="D66" s="81" t="n">
        <f aca="false">IF(($D65+$G65)&lt;0,($D65+$G65),0)</f>
        <v>0</v>
      </c>
      <c r="E66" s="81" t="n">
        <f aca="false">IF($D66&lt;0,Input!$C$52,0)</f>
        <v>0</v>
      </c>
      <c r="F66" s="81" t="n">
        <f aca="false">($D66*(Input!$C$48/100))/12</f>
        <v>0</v>
      </c>
      <c r="G66" s="81" t="n">
        <f aca="false">(-1)*$E66+$F66</f>
        <v>0</v>
      </c>
    </row>
    <row r="67" customFormat="false" ht="12.75" hidden="false" customHeight="true" outlineLevel="0" collapsed="false">
      <c r="A67" s="79" t="n">
        <v>63</v>
      </c>
      <c r="B67" s="86" t="n">
        <f aca="false">EOMONTH(Input!$C$7,A67)</f>
        <v>44834</v>
      </c>
      <c r="C67" s="86"/>
      <c r="D67" s="81" t="n">
        <f aca="false">IF(($D66+$G66)&lt;0,($D66+$G66),0)</f>
        <v>0</v>
      </c>
      <c r="E67" s="81" t="n">
        <f aca="false">IF($D67&lt;0,Input!$C$52,0)</f>
        <v>0</v>
      </c>
      <c r="F67" s="81" t="n">
        <f aca="false">($D67*(Input!$C$48/100))/12</f>
        <v>0</v>
      </c>
      <c r="G67" s="81" t="n">
        <f aca="false">(-1)*$E67+$F67</f>
        <v>0</v>
      </c>
    </row>
    <row r="68" customFormat="false" ht="12.75" hidden="false" customHeight="true" outlineLevel="0" collapsed="false">
      <c r="A68" s="79" t="n">
        <v>64</v>
      </c>
      <c r="B68" s="86" t="n">
        <f aca="false">EOMONTH(Input!$C$7,A68)</f>
        <v>44865</v>
      </c>
      <c r="C68" s="86"/>
      <c r="D68" s="81" t="n">
        <f aca="false">IF(($D67+$G67)&lt;0,($D67+$G67),0)</f>
        <v>0</v>
      </c>
      <c r="E68" s="81" t="n">
        <f aca="false">IF($D68&lt;0,Input!$C$52,0)</f>
        <v>0</v>
      </c>
      <c r="F68" s="81" t="n">
        <f aca="false">($D68*(Input!$C$48/100))/12</f>
        <v>0</v>
      </c>
      <c r="G68" s="81" t="n">
        <f aca="false">(-1)*$E68+$F68</f>
        <v>0</v>
      </c>
    </row>
    <row r="69" customFormat="false" ht="12.75" hidden="false" customHeight="true" outlineLevel="0" collapsed="false">
      <c r="A69" s="79" t="n">
        <v>65</v>
      </c>
      <c r="B69" s="86" t="n">
        <f aca="false">EOMONTH(Input!$C$7,A69)</f>
        <v>44895</v>
      </c>
      <c r="C69" s="86"/>
      <c r="D69" s="81" t="n">
        <f aca="false">IF(($D68+$G68)&lt;0,($D68+$G68),0)</f>
        <v>0</v>
      </c>
      <c r="E69" s="81" t="n">
        <f aca="false">IF($D69&lt;0,Input!$C$52,0)</f>
        <v>0</v>
      </c>
      <c r="F69" s="81" t="n">
        <f aca="false">($D69*(Input!$C$48/100))/12</f>
        <v>0</v>
      </c>
      <c r="G69" s="81" t="n">
        <f aca="false">(-1)*$E69+$F69</f>
        <v>0</v>
      </c>
    </row>
    <row r="70" customFormat="false" ht="12.75" hidden="false" customHeight="true" outlineLevel="0" collapsed="false">
      <c r="A70" s="79" t="n">
        <v>66</v>
      </c>
      <c r="B70" s="86" t="n">
        <f aca="false">EOMONTH(Input!$C$7,A70)</f>
        <v>44926</v>
      </c>
      <c r="C70" s="86"/>
      <c r="D70" s="81" t="n">
        <f aca="false">IF(($D69+$G69)&lt;0,($D69+$G69),0)</f>
        <v>0</v>
      </c>
      <c r="E70" s="81" t="n">
        <f aca="false">IF($D70&lt;0,Input!$C$52,0)</f>
        <v>0</v>
      </c>
      <c r="F70" s="81" t="n">
        <f aca="false">($D70*(Input!$C$48/100))/12</f>
        <v>0</v>
      </c>
      <c r="G70" s="81" t="n">
        <f aca="false">(-1)*$E70+$F70</f>
        <v>0</v>
      </c>
    </row>
    <row r="71" customFormat="false" ht="12.75" hidden="false" customHeight="true" outlineLevel="0" collapsed="false">
      <c r="A71" s="79" t="n">
        <v>67</v>
      </c>
      <c r="B71" s="86" t="n">
        <f aca="false">EOMONTH(Input!$C$7,A71)</f>
        <v>44957</v>
      </c>
      <c r="C71" s="86"/>
      <c r="D71" s="81" t="n">
        <f aca="false">IF(($D70+$G70)&lt;0,($D70+$G70),0)</f>
        <v>0</v>
      </c>
      <c r="E71" s="81" t="n">
        <f aca="false">IF($D71&lt;0,Input!$C$52,0)</f>
        <v>0</v>
      </c>
      <c r="F71" s="81" t="n">
        <f aca="false">($D71*(Input!$C$48/100))/12</f>
        <v>0</v>
      </c>
      <c r="G71" s="81" t="n">
        <f aca="false">(-1)*$E71+$F71</f>
        <v>0</v>
      </c>
    </row>
    <row r="72" customFormat="false" ht="12.75" hidden="false" customHeight="true" outlineLevel="0" collapsed="false">
      <c r="A72" s="79" t="n">
        <v>68</v>
      </c>
      <c r="B72" s="86" t="n">
        <f aca="false">EOMONTH(Input!$C$7,A72)</f>
        <v>44985</v>
      </c>
      <c r="C72" s="86"/>
      <c r="D72" s="81" t="n">
        <f aca="false">IF(($D71+$G71)&lt;0,($D71+$G71),0)</f>
        <v>0</v>
      </c>
      <c r="E72" s="81" t="n">
        <f aca="false">IF($D72&lt;0,Input!$C$52,0)</f>
        <v>0</v>
      </c>
      <c r="F72" s="81" t="n">
        <f aca="false">($D72*(Input!$C$48/100))/12</f>
        <v>0</v>
      </c>
      <c r="G72" s="81" t="n">
        <f aca="false">(-1)*$E72+$F72</f>
        <v>0</v>
      </c>
    </row>
    <row r="73" customFormat="false" ht="12.75" hidden="false" customHeight="true" outlineLevel="0" collapsed="false">
      <c r="A73" s="79" t="n">
        <v>69</v>
      </c>
      <c r="B73" s="86" t="n">
        <f aca="false">EOMONTH(Input!$C$7,A73)</f>
        <v>45016</v>
      </c>
      <c r="C73" s="86"/>
      <c r="D73" s="81" t="n">
        <f aca="false">IF(($D72+$G72)&lt;0,($D72+$G72),0)</f>
        <v>0</v>
      </c>
      <c r="E73" s="81" t="n">
        <f aca="false">IF($D73&lt;0,Input!$C$52,0)</f>
        <v>0</v>
      </c>
      <c r="F73" s="81" t="n">
        <f aca="false">($D73*(Input!$C$48/100))/12</f>
        <v>0</v>
      </c>
      <c r="G73" s="81" t="n">
        <f aca="false">(-1)*$E73+$F73</f>
        <v>0</v>
      </c>
    </row>
    <row r="74" customFormat="false" ht="12.75" hidden="false" customHeight="true" outlineLevel="0" collapsed="false">
      <c r="A74" s="79" t="n">
        <v>70</v>
      </c>
      <c r="B74" s="86" t="n">
        <f aca="false">EOMONTH(Input!$C$7,A74)</f>
        <v>45046</v>
      </c>
      <c r="C74" s="86"/>
      <c r="D74" s="81" t="n">
        <f aca="false">IF(($D73+$G73)&lt;0,($D73+$G73),0)</f>
        <v>0</v>
      </c>
      <c r="E74" s="81" t="n">
        <f aca="false">IF($D74&lt;0,Input!$C$52,0)</f>
        <v>0</v>
      </c>
      <c r="F74" s="81" t="n">
        <f aca="false">($D74*(Input!$C$48/100))/12</f>
        <v>0</v>
      </c>
      <c r="G74" s="81" t="n">
        <f aca="false">(-1)*$E74+$F74</f>
        <v>0</v>
      </c>
    </row>
    <row r="75" customFormat="false" ht="12.75" hidden="false" customHeight="true" outlineLevel="0" collapsed="false">
      <c r="A75" s="79" t="n">
        <v>71</v>
      </c>
      <c r="B75" s="86" t="n">
        <f aca="false">EOMONTH(Input!$C$7,A75)</f>
        <v>45077</v>
      </c>
      <c r="C75" s="86"/>
      <c r="D75" s="81" t="n">
        <f aca="false">IF(($D74+$G74)&lt;0,($D74+$G74),0)</f>
        <v>0</v>
      </c>
      <c r="E75" s="81" t="n">
        <f aca="false">IF($D75&lt;0,Input!$C$52,0)</f>
        <v>0</v>
      </c>
      <c r="F75" s="81" t="n">
        <f aca="false">($D75*(Input!$C$48/100))/12</f>
        <v>0</v>
      </c>
      <c r="G75" s="81" t="n">
        <f aca="false">(-1)*$E75+$F75</f>
        <v>0</v>
      </c>
    </row>
    <row r="76" customFormat="false" ht="12.75" hidden="false" customHeight="true" outlineLevel="0" collapsed="false">
      <c r="A76" s="79" t="n">
        <v>72</v>
      </c>
      <c r="B76" s="86" t="n">
        <f aca="false">EOMONTH(Input!$C$7,A76)</f>
        <v>45107</v>
      </c>
      <c r="C76" s="86"/>
      <c r="D76" s="81" t="n">
        <f aca="false">IF(($D75+$G75)&lt;0,($D75+$G75),0)</f>
        <v>0</v>
      </c>
      <c r="E76" s="81" t="n">
        <f aca="false">IF($D76&lt;0,Input!$C$52,0)</f>
        <v>0</v>
      </c>
      <c r="F76" s="81" t="n">
        <f aca="false">($D76*(Input!$C$48/100))/12</f>
        <v>0</v>
      </c>
      <c r="G76" s="81" t="n">
        <f aca="false">(-1)*$E76+$F76</f>
        <v>0</v>
      </c>
    </row>
    <row r="77" customFormat="false" ht="12.75" hidden="false" customHeight="true" outlineLevel="0" collapsed="false">
      <c r="A77" s="79" t="n">
        <v>73</v>
      </c>
      <c r="B77" s="86" t="n">
        <f aca="false">EOMONTH(Input!$C$7,A77)</f>
        <v>45138</v>
      </c>
      <c r="C77" s="86"/>
      <c r="D77" s="81" t="n">
        <f aca="false">IF(($D76+$G76)&lt;0,($D76+$G76),0)</f>
        <v>0</v>
      </c>
      <c r="E77" s="81" t="n">
        <f aca="false">IF($D77&lt;0,Input!$C$52,0)</f>
        <v>0</v>
      </c>
      <c r="F77" s="81" t="n">
        <f aca="false">($D77*(Input!$C$48/100))/12</f>
        <v>0</v>
      </c>
      <c r="G77" s="81" t="n">
        <f aca="false">(-1)*$E77+$F77</f>
        <v>0</v>
      </c>
    </row>
    <row r="78" customFormat="false" ht="12.75" hidden="false" customHeight="true" outlineLevel="0" collapsed="false">
      <c r="A78" s="79" t="n">
        <v>74</v>
      </c>
      <c r="B78" s="86" t="n">
        <f aca="false">EOMONTH(Input!$C$7,A78)</f>
        <v>45169</v>
      </c>
      <c r="C78" s="86"/>
      <c r="D78" s="81" t="n">
        <f aca="false">IF(($D77+$G77)&lt;0,($D77+$G77),0)</f>
        <v>0</v>
      </c>
      <c r="E78" s="81" t="n">
        <f aca="false">IF($D78&lt;0,Input!$C$52,0)</f>
        <v>0</v>
      </c>
      <c r="F78" s="81" t="n">
        <f aca="false">($D78*(Input!$C$48/100))/12</f>
        <v>0</v>
      </c>
      <c r="G78" s="81" t="n">
        <f aca="false">(-1)*$E78+$F78</f>
        <v>0</v>
      </c>
    </row>
    <row r="79" customFormat="false" ht="12.75" hidden="false" customHeight="true" outlineLevel="0" collapsed="false">
      <c r="A79" s="79" t="n">
        <v>75</v>
      </c>
      <c r="B79" s="86" t="n">
        <f aca="false">EOMONTH(Input!$C$7,A79)</f>
        <v>45199</v>
      </c>
      <c r="C79" s="86"/>
      <c r="D79" s="81" t="n">
        <f aca="false">IF(($D78+$G78)&lt;0,($D78+$G78),0)</f>
        <v>0</v>
      </c>
      <c r="E79" s="81" t="n">
        <f aca="false">IF($D79&lt;0,Input!$C$52,0)</f>
        <v>0</v>
      </c>
      <c r="F79" s="81" t="n">
        <f aca="false">($D79*(Input!$C$48/100))/12</f>
        <v>0</v>
      </c>
      <c r="G79" s="81" t="n">
        <f aca="false">(-1)*$E79+$F79</f>
        <v>0</v>
      </c>
    </row>
    <row r="80" customFormat="false" ht="12.75" hidden="false" customHeight="true" outlineLevel="0" collapsed="false">
      <c r="A80" s="79" t="n">
        <v>76</v>
      </c>
      <c r="B80" s="86" t="n">
        <f aca="false">EOMONTH(Input!$C$7,A80)</f>
        <v>45230</v>
      </c>
      <c r="C80" s="86"/>
      <c r="D80" s="81" t="n">
        <f aca="false">IF(($D79+$G79)&lt;0,($D79+$G79),0)</f>
        <v>0</v>
      </c>
      <c r="E80" s="81" t="n">
        <f aca="false">IF($D80&lt;0,Input!$C$52,0)</f>
        <v>0</v>
      </c>
      <c r="F80" s="81" t="n">
        <f aca="false">($D80*(Input!$C$48/100))/12</f>
        <v>0</v>
      </c>
      <c r="G80" s="81" t="n">
        <f aca="false">(-1)*$E80+$F80</f>
        <v>0</v>
      </c>
    </row>
    <row r="81" customFormat="false" ht="12.75" hidden="false" customHeight="true" outlineLevel="0" collapsed="false">
      <c r="A81" s="79" t="n">
        <v>77</v>
      </c>
      <c r="B81" s="86" t="n">
        <f aca="false">EOMONTH(Input!$C$7,A81)</f>
        <v>45260</v>
      </c>
      <c r="C81" s="86"/>
      <c r="D81" s="81" t="n">
        <f aca="false">IF(($D80+$G80)&lt;0,($D80+$G80),0)</f>
        <v>0</v>
      </c>
      <c r="E81" s="81" t="n">
        <f aca="false">IF($D81&lt;0,Input!$C$52,0)</f>
        <v>0</v>
      </c>
      <c r="F81" s="81" t="n">
        <f aca="false">($D81*(Input!$C$48/100))/12</f>
        <v>0</v>
      </c>
      <c r="G81" s="81" t="n">
        <f aca="false">(-1)*$E81+$F81</f>
        <v>0</v>
      </c>
    </row>
    <row r="82" customFormat="false" ht="12.75" hidden="false" customHeight="true" outlineLevel="0" collapsed="false">
      <c r="A82" s="79" t="n">
        <v>78</v>
      </c>
      <c r="B82" s="86" t="n">
        <f aca="false">EOMONTH(Input!$C$7,A82)</f>
        <v>45291</v>
      </c>
      <c r="C82" s="86"/>
      <c r="D82" s="81" t="n">
        <f aca="false">IF(($D81+$G81)&lt;0,($D81+$G81),0)</f>
        <v>0</v>
      </c>
      <c r="E82" s="81" t="n">
        <f aca="false">IF($D82&lt;0,Input!$C$52,0)</f>
        <v>0</v>
      </c>
      <c r="F82" s="81" t="n">
        <f aca="false">($D82*(Input!$C$48/100))/12</f>
        <v>0</v>
      </c>
      <c r="G82" s="81" t="n">
        <f aca="false">(-1)*$E82+$F82</f>
        <v>0</v>
      </c>
    </row>
    <row r="83" customFormat="false" ht="12.75" hidden="false" customHeight="true" outlineLevel="0" collapsed="false">
      <c r="A83" s="79" t="n">
        <v>79</v>
      </c>
      <c r="B83" s="86" t="n">
        <f aca="false">EOMONTH(Input!$C$7,A83)</f>
        <v>45322</v>
      </c>
      <c r="C83" s="86"/>
      <c r="D83" s="81" t="n">
        <f aca="false">IF(($D82+$G82)&lt;0,($D82+$G82),0)</f>
        <v>0</v>
      </c>
      <c r="E83" s="81" t="n">
        <f aca="false">IF($D83&lt;0,Input!$C$52,0)</f>
        <v>0</v>
      </c>
      <c r="F83" s="81" t="n">
        <f aca="false">($D83*(Input!$C$48/100))/12</f>
        <v>0</v>
      </c>
      <c r="G83" s="81" t="n">
        <f aca="false">(-1)*$E83+$F83</f>
        <v>0</v>
      </c>
    </row>
    <row r="84" customFormat="false" ht="12.75" hidden="false" customHeight="true" outlineLevel="0" collapsed="false">
      <c r="A84" s="79" t="n">
        <v>80</v>
      </c>
      <c r="B84" s="86" t="n">
        <f aca="false">EOMONTH(Input!$C$7,A84)</f>
        <v>45351</v>
      </c>
      <c r="C84" s="86"/>
      <c r="D84" s="81" t="n">
        <f aca="false">IF(($D83+$G83)&lt;0,($D83+$G83),0)</f>
        <v>0</v>
      </c>
      <c r="E84" s="81" t="n">
        <f aca="false">IF($D84&lt;0,Input!$C$52,0)</f>
        <v>0</v>
      </c>
      <c r="F84" s="81" t="n">
        <f aca="false">($D84*(Input!$C$48/100))/12</f>
        <v>0</v>
      </c>
      <c r="G84" s="81" t="n">
        <f aca="false">(-1)*$E84+$F84</f>
        <v>0</v>
      </c>
    </row>
    <row r="85" customFormat="false" ht="12.75" hidden="false" customHeight="true" outlineLevel="0" collapsed="false">
      <c r="A85" s="79" t="n">
        <v>81</v>
      </c>
      <c r="B85" s="86" t="n">
        <f aca="false">EOMONTH(Input!$C$7,A85)</f>
        <v>45382</v>
      </c>
      <c r="C85" s="86"/>
      <c r="D85" s="81" t="n">
        <f aca="false">IF(($D84+$G84)&lt;0,($D84+$G84),0)</f>
        <v>0</v>
      </c>
      <c r="E85" s="81" t="n">
        <f aca="false">IF($D85&lt;0,Input!$C$52,0)</f>
        <v>0</v>
      </c>
      <c r="F85" s="81" t="n">
        <f aca="false">($D85*(Input!$C$48/100))/12</f>
        <v>0</v>
      </c>
      <c r="G85" s="81" t="n">
        <f aca="false">(-1)*$E85+$F85</f>
        <v>0</v>
      </c>
    </row>
    <row r="86" customFormat="false" ht="12.75" hidden="false" customHeight="true" outlineLevel="0" collapsed="false">
      <c r="A86" s="79" t="n">
        <v>82</v>
      </c>
      <c r="B86" s="86" t="n">
        <f aca="false">EOMONTH(Input!$C$7,A86)</f>
        <v>45412</v>
      </c>
      <c r="C86" s="86"/>
      <c r="D86" s="81" t="n">
        <f aca="false">IF(($D85+$G85)&lt;0,($D85+$G85),0)</f>
        <v>0</v>
      </c>
      <c r="E86" s="81" t="n">
        <f aca="false">IF($D86&lt;0,Input!$C$52,0)</f>
        <v>0</v>
      </c>
      <c r="F86" s="81" t="n">
        <f aca="false">($D86*(Input!$C$48/100))/12</f>
        <v>0</v>
      </c>
      <c r="G86" s="81" t="n">
        <f aca="false">(-1)*$E86+$F86</f>
        <v>0</v>
      </c>
    </row>
    <row r="87" customFormat="false" ht="12.75" hidden="false" customHeight="true" outlineLevel="0" collapsed="false">
      <c r="A87" s="79" t="n">
        <v>83</v>
      </c>
      <c r="B87" s="86" t="n">
        <f aca="false">EOMONTH(Input!$C$7,A87)</f>
        <v>45443</v>
      </c>
      <c r="C87" s="86"/>
      <c r="D87" s="81" t="n">
        <f aca="false">IF(($D86+$G86)&lt;0,($D86+$G86),0)</f>
        <v>0</v>
      </c>
      <c r="E87" s="81" t="n">
        <f aca="false">IF($D87&lt;0,Input!$C$52,0)</f>
        <v>0</v>
      </c>
      <c r="F87" s="81" t="n">
        <f aca="false">($D87*(Input!$C$48/100))/12</f>
        <v>0</v>
      </c>
      <c r="G87" s="81" t="n">
        <f aca="false">(-1)*$E87+$F87</f>
        <v>0</v>
      </c>
    </row>
    <row r="88" customFormat="false" ht="12.75" hidden="false" customHeight="true" outlineLevel="0" collapsed="false">
      <c r="A88" s="79" t="n">
        <v>84</v>
      </c>
      <c r="B88" s="86" t="n">
        <f aca="false">EOMONTH(Input!$C$7,A88)</f>
        <v>45473</v>
      </c>
      <c r="C88" s="86"/>
      <c r="D88" s="81" t="n">
        <f aca="false">IF(($D87+$G87)&lt;0,($D87+$G87),0)</f>
        <v>0</v>
      </c>
      <c r="E88" s="81" t="n">
        <f aca="false">IF($D88&lt;0,Input!$C$52,0)</f>
        <v>0</v>
      </c>
      <c r="F88" s="81" t="n">
        <f aca="false">($D88*(Input!$C$48/100))/12</f>
        <v>0</v>
      </c>
      <c r="G88" s="81" t="n">
        <f aca="false">(-1)*$E88+$F88</f>
        <v>0</v>
      </c>
    </row>
    <row r="89" customFormat="false" ht="12.75" hidden="false" customHeight="true" outlineLevel="0" collapsed="false">
      <c r="A89" s="79" t="n">
        <v>85</v>
      </c>
      <c r="B89" s="86" t="n">
        <f aca="false">EOMONTH(Input!$C$7,A89)</f>
        <v>45504</v>
      </c>
      <c r="C89" s="86"/>
      <c r="D89" s="81" t="n">
        <f aca="false">IF(($D88+$G88)&lt;0,($D88+$G88),0)</f>
        <v>0</v>
      </c>
      <c r="E89" s="81" t="n">
        <f aca="false">IF($D89&lt;0,Input!$C$52,0)</f>
        <v>0</v>
      </c>
      <c r="F89" s="81" t="n">
        <f aca="false">($D89*(Input!$C$48/100))/12</f>
        <v>0</v>
      </c>
      <c r="G89" s="81" t="n">
        <f aca="false">(-1)*$E89+$F89</f>
        <v>0</v>
      </c>
    </row>
    <row r="90" customFormat="false" ht="12.75" hidden="false" customHeight="true" outlineLevel="0" collapsed="false">
      <c r="A90" s="79" t="n">
        <v>86</v>
      </c>
      <c r="B90" s="86" t="n">
        <f aca="false">EOMONTH(Input!$C$7,A90)</f>
        <v>45535</v>
      </c>
      <c r="C90" s="86"/>
      <c r="D90" s="81" t="n">
        <f aca="false">IF(($D89+$G89)&lt;0,($D89+$G89),0)</f>
        <v>0</v>
      </c>
      <c r="E90" s="81" t="n">
        <f aca="false">IF($D90&lt;0,Input!$C$52,0)</f>
        <v>0</v>
      </c>
      <c r="F90" s="81" t="n">
        <f aca="false">($D90*(Input!$C$48/100))/12</f>
        <v>0</v>
      </c>
      <c r="G90" s="81" t="n">
        <f aca="false">(-1)*$E90+$F90</f>
        <v>0</v>
      </c>
    </row>
    <row r="91" customFormat="false" ht="12.75" hidden="false" customHeight="true" outlineLevel="0" collapsed="false">
      <c r="A91" s="79" t="n">
        <v>87</v>
      </c>
      <c r="B91" s="86" t="n">
        <f aca="false">EOMONTH(Input!$C$7,A91)</f>
        <v>45565</v>
      </c>
      <c r="C91" s="86"/>
      <c r="D91" s="81" t="n">
        <f aca="false">IF(($D90+$G90)&lt;0,($D90+$G90),0)</f>
        <v>0</v>
      </c>
      <c r="E91" s="81" t="n">
        <f aca="false">IF($D91&lt;0,Input!$C$52,0)</f>
        <v>0</v>
      </c>
      <c r="F91" s="81" t="n">
        <f aca="false">($D91*(Input!$C$48/100))/12</f>
        <v>0</v>
      </c>
      <c r="G91" s="81" t="n">
        <f aca="false">(-1)*$E91+$F91</f>
        <v>0</v>
      </c>
    </row>
    <row r="92" customFormat="false" ht="12.75" hidden="false" customHeight="true" outlineLevel="0" collapsed="false">
      <c r="A92" s="79" t="n">
        <v>88</v>
      </c>
      <c r="B92" s="86" t="n">
        <f aca="false">EOMONTH(Input!$C$7,A92)</f>
        <v>45596</v>
      </c>
      <c r="C92" s="86"/>
      <c r="D92" s="81" t="n">
        <f aca="false">IF(($D91+$G91)&lt;0,($D91+$G91),0)</f>
        <v>0</v>
      </c>
      <c r="E92" s="81" t="n">
        <f aca="false">IF($D92&lt;0,Input!$C$52,0)</f>
        <v>0</v>
      </c>
      <c r="F92" s="81" t="n">
        <f aca="false">($D92*(Input!$C$48/100))/12</f>
        <v>0</v>
      </c>
      <c r="G92" s="81" t="n">
        <f aca="false">(-1)*$E92+$F92</f>
        <v>0</v>
      </c>
    </row>
    <row r="93" customFormat="false" ht="12.75" hidden="false" customHeight="true" outlineLevel="0" collapsed="false">
      <c r="A93" s="79" t="n">
        <v>89</v>
      </c>
      <c r="B93" s="86" t="n">
        <f aca="false">EOMONTH(Input!$C$7,A93)</f>
        <v>45626</v>
      </c>
      <c r="C93" s="86"/>
      <c r="D93" s="81" t="n">
        <f aca="false">IF(($D92+$G92)&lt;0,($D92+$G92),0)</f>
        <v>0</v>
      </c>
      <c r="E93" s="81" t="n">
        <f aca="false">IF($D93&lt;0,Input!$C$52,0)</f>
        <v>0</v>
      </c>
      <c r="F93" s="81" t="n">
        <f aca="false">($D93*(Input!$C$48/100))/12</f>
        <v>0</v>
      </c>
      <c r="G93" s="81" t="n">
        <f aca="false">(-1)*$E93+$F93</f>
        <v>0</v>
      </c>
    </row>
    <row r="94" customFormat="false" ht="12.75" hidden="false" customHeight="true" outlineLevel="0" collapsed="false">
      <c r="A94" s="79" t="n">
        <v>90</v>
      </c>
      <c r="B94" s="86" t="n">
        <f aca="false">EOMONTH(Input!$C$7,A94)</f>
        <v>45657</v>
      </c>
      <c r="C94" s="86"/>
      <c r="D94" s="81" t="n">
        <f aca="false">IF(($D93+$G93)&lt;0,($D93+$G93),0)</f>
        <v>0</v>
      </c>
      <c r="E94" s="81" t="n">
        <f aca="false">IF($D94&lt;0,Input!$C$52,0)</f>
        <v>0</v>
      </c>
      <c r="F94" s="81" t="n">
        <f aca="false">($D94*(Input!$C$48/100))/12</f>
        <v>0</v>
      </c>
      <c r="G94" s="81" t="n">
        <f aca="false">(-1)*$E94+$F94</f>
        <v>0</v>
      </c>
    </row>
    <row r="95" customFormat="false" ht="12.75" hidden="false" customHeight="true" outlineLevel="0" collapsed="false">
      <c r="A95" s="79" t="n">
        <v>91</v>
      </c>
      <c r="B95" s="86" t="n">
        <f aca="false">EOMONTH(Input!$C$7,A95)</f>
        <v>45688</v>
      </c>
      <c r="C95" s="86"/>
      <c r="D95" s="81" t="n">
        <f aca="false">IF(($D94+$G94)&lt;0,($D94+$G94),0)</f>
        <v>0</v>
      </c>
      <c r="E95" s="81" t="n">
        <f aca="false">IF($D95&lt;0,Input!$C$52,0)</f>
        <v>0</v>
      </c>
      <c r="F95" s="81" t="n">
        <f aca="false">($D95*(Input!$C$48/100))/12</f>
        <v>0</v>
      </c>
      <c r="G95" s="81" t="n">
        <f aca="false">(-1)*$E95+$F95</f>
        <v>0</v>
      </c>
    </row>
    <row r="96" customFormat="false" ht="12.75" hidden="false" customHeight="true" outlineLevel="0" collapsed="false">
      <c r="A96" s="79" t="n">
        <v>92</v>
      </c>
      <c r="B96" s="86" t="n">
        <f aca="false">EOMONTH(Input!$C$7,A96)</f>
        <v>45716</v>
      </c>
      <c r="C96" s="86"/>
      <c r="D96" s="81" t="n">
        <f aca="false">IF(($D95+$G95)&lt;0,($D95+$G95),0)</f>
        <v>0</v>
      </c>
      <c r="E96" s="81" t="n">
        <f aca="false">IF($D96&lt;0,Input!$C$52,0)</f>
        <v>0</v>
      </c>
      <c r="F96" s="81" t="n">
        <f aca="false">($D96*(Input!$C$48/100))/12</f>
        <v>0</v>
      </c>
      <c r="G96" s="81" t="n">
        <f aca="false">(-1)*$E96+$F96</f>
        <v>0</v>
      </c>
    </row>
    <row r="97" customFormat="false" ht="12.75" hidden="false" customHeight="true" outlineLevel="0" collapsed="false">
      <c r="A97" s="79" t="n">
        <v>93</v>
      </c>
      <c r="B97" s="86" t="n">
        <f aca="false">EOMONTH(Input!$C$7,A97)</f>
        <v>45747</v>
      </c>
      <c r="C97" s="86"/>
      <c r="D97" s="81" t="n">
        <f aca="false">IF(($D96+$G96)&lt;0,($D96+$G96),0)</f>
        <v>0</v>
      </c>
      <c r="E97" s="81" t="n">
        <f aca="false">IF($D97&lt;0,Input!$C$52,0)</f>
        <v>0</v>
      </c>
      <c r="F97" s="81" t="n">
        <f aca="false">($D97*(Input!$C$48/100))/12</f>
        <v>0</v>
      </c>
      <c r="G97" s="81" t="n">
        <f aca="false">(-1)*$E97+$F97</f>
        <v>0</v>
      </c>
    </row>
    <row r="98" customFormat="false" ht="12.75" hidden="false" customHeight="true" outlineLevel="0" collapsed="false">
      <c r="A98" s="79" t="n">
        <v>94</v>
      </c>
      <c r="B98" s="86" t="n">
        <f aca="false">EOMONTH(Input!$C$7,A98)</f>
        <v>45777</v>
      </c>
      <c r="C98" s="86"/>
      <c r="D98" s="81" t="n">
        <f aca="false">IF(($D97+$G97)&lt;0,($D97+$G97),0)</f>
        <v>0</v>
      </c>
      <c r="E98" s="81" t="n">
        <f aca="false">IF($D98&lt;0,Input!$C$52,0)</f>
        <v>0</v>
      </c>
      <c r="F98" s="81" t="n">
        <f aca="false">($D98*(Input!$C$48/100))/12</f>
        <v>0</v>
      </c>
      <c r="G98" s="81" t="n">
        <f aca="false">(-1)*$E98+$F98</f>
        <v>0</v>
      </c>
    </row>
    <row r="99" customFormat="false" ht="12.75" hidden="false" customHeight="true" outlineLevel="0" collapsed="false">
      <c r="A99" s="79" t="n">
        <v>95</v>
      </c>
      <c r="B99" s="86" t="n">
        <f aca="false">EOMONTH(Input!$C$7,A99)</f>
        <v>45808</v>
      </c>
      <c r="C99" s="86"/>
      <c r="D99" s="81" t="n">
        <f aca="false">IF(($D98+$G98)&lt;0,($D98+$G98),0)</f>
        <v>0</v>
      </c>
      <c r="E99" s="81" t="n">
        <f aca="false">IF($D99&lt;0,Input!$C$52,0)</f>
        <v>0</v>
      </c>
      <c r="F99" s="81" t="n">
        <f aca="false">($D99*(Input!$C$48/100))/12</f>
        <v>0</v>
      </c>
      <c r="G99" s="81" t="n">
        <f aca="false">(-1)*$E99+$F99</f>
        <v>0</v>
      </c>
    </row>
    <row r="100" customFormat="false" ht="12.75" hidden="false" customHeight="true" outlineLevel="0" collapsed="false">
      <c r="A100" s="79" t="n">
        <v>96</v>
      </c>
      <c r="B100" s="86" t="n">
        <f aca="false">EOMONTH(Input!$C$7,A100)</f>
        <v>45838</v>
      </c>
      <c r="C100" s="86"/>
      <c r="D100" s="81" t="n">
        <f aca="false">IF(($D99+$G99)&lt;0,($D99+$G99),0)</f>
        <v>0</v>
      </c>
      <c r="E100" s="81" t="n">
        <f aca="false">IF($D100&lt;0,Input!$C$52,0)</f>
        <v>0</v>
      </c>
      <c r="F100" s="81" t="n">
        <f aca="false">($D100*(Input!$C$48/100))/12</f>
        <v>0</v>
      </c>
      <c r="G100" s="81" t="n">
        <f aca="false">(-1)*$E100+$F100</f>
        <v>0</v>
      </c>
    </row>
    <row r="101" customFormat="false" ht="12.75" hidden="false" customHeight="true" outlineLevel="0" collapsed="false">
      <c r="A101" s="79" t="n">
        <v>97</v>
      </c>
      <c r="B101" s="86" t="n">
        <f aca="false">EOMONTH(Input!$C$7,A101)</f>
        <v>45869</v>
      </c>
      <c r="C101" s="86"/>
      <c r="D101" s="81" t="n">
        <f aca="false">IF(($D100+$G100)&lt;0,($D100+$G100),0)</f>
        <v>0</v>
      </c>
      <c r="E101" s="81" t="n">
        <f aca="false">IF($D101&lt;0,Input!$C$52,0)</f>
        <v>0</v>
      </c>
      <c r="F101" s="81" t="n">
        <f aca="false">($D101*(Input!$C$48/100))/12</f>
        <v>0</v>
      </c>
      <c r="G101" s="81" t="n">
        <f aca="false">(-1)*$E101+$F101</f>
        <v>0</v>
      </c>
    </row>
    <row r="102" customFormat="false" ht="12.75" hidden="false" customHeight="true" outlineLevel="0" collapsed="false">
      <c r="A102" s="79" t="n">
        <v>98</v>
      </c>
      <c r="B102" s="86" t="n">
        <f aca="false">EOMONTH(Input!$C$7,A102)</f>
        <v>45900</v>
      </c>
      <c r="C102" s="86"/>
      <c r="D102" s="81" t="n">
        <f aca="false">IF(($D101+$G101)&lt;0,($D101+$G101),0)</f>
        <v>0</v>
      </c>
      <c r="E102" s="81" t="n">
        <f aca="false">IF($D102&lt;0,Input!$C$52,0)</f>
        <v>0</v>
      </c>
      <c r="F102" s="81" t="n">
        <f aca="false">($D102*(Input!$C$48/100))/12</f>
        <v>0</v>
      </c>
      <c r="G102" s="81" t="n">
        <f aca="false">(-1)*$E102+$F102</f>
        <v>0</v>
      </c>
    </row>
    <row r="103" customFormat="false" ht="12.75" hidden="false" customHeight="true" outlineLevel="0" collapsed="false">
      <c r="A103" s="79" t="n">
        <v>99</v>
      </c>
      <c r="B103" s="86" t="n">
        <f aca="false">EOMONTH(Input!$C$7,A103)</f>
        <v>45930</v>
      </c>
      <c r="C103" s="86"/>
      <c r="D103" s="81" t="n">
        <f aca="false">IF(($D102+$G102)&lt;0,($D102+$G102),0)</f>
        <v>0</v>
      </c>
      <c r="E103" s="81" t="n">
        <f aca="false">IF($D103&lt;0,Input!$C$52,0)</f>
        <v>0</v>
      </c>
      <c r="F103" s="81" t="n">
        <f aca="false">($D103*(Input!$C$48/100))/12</f>
        <v>0</v>
      </c>
      <c r="G103" s="81" t="n">
        <f aca="false">(-1)*$E103+$F103</f>
        <v>0</v>
      </c>
    </row>
    <row r="104" customFormat="false" ht="12.75" hidden="false" customHeight="true" outlineLevel="0" collapsed="false">
      <c r="A104" s="79" t="n">
        <v>100</v>
      </c>
      <c r="B104" s="86" t="n">
        <f aca="false">EOMONTH(Input!$C$7,A104)</f>
        <v>45961</v>
      </c>
      <c r="C104" s="86"/>
      <c r="D104" s="81" t="n">
        <f aca="false">IF(($D103+$G103)&lt;0,($D103+$G103),0)</f>
        <v>0</v>
      </c>
      <c r="E104" s="81" t="n">
        <f aca="false">IF($D104&lt;0,Input!$C$52,0)</f>
        <v>0</v>
      </c>
      <c r="F104" s="81" t="n">
        <f aca="false">($D104*(Input!$C$48/100))/12</f>
        <v>0</v>
      </c>
      <c r="G104" s="81" t="n">
        <f aca="false">(-1)*$E104+$F104</f>
        <v>0</v>
      </c>
    </row>
    <row r="105" customFormat="false" ht="12.75" hidden="false" customHeight="true" outlineLevel="0" collapsed="false">
      <c r="A105" s="79" t="n">
        <v>101</v>
      </c>
      <c r="B105" s="86" t="n">
        <f aca="false">EOMONTH(Input!$C$7,A105)</f>
        <v>45991</v>
      </c>
      <c r="C105" s="86"/>
      <c r="D105" s="81" t="n">
        <f aca="false">IF(($D104+$G104)&lt;0,($D104+$G104),0)</f>
        <v>0</v>
      </c>
      <c r="E105" s="81" t="n">
        <f aca="false">IF($D105&lt;0,Input!$C$52,0)</f>
        <v>0</v>
      </c>
      <c r="F105" s="81" t="n">
        <f aca="false">($D105*(Input!$C$48/100))/12</f>
        <v>0</v>
      </c>
      <c r="G105" s="81" t="n">
        <f aca="false">(-1)*$E105+$F105</f>
        <v>0</v>
      </c>
    </row>
    <row r="106" customFormat="false" ht="12.75" hidden="false" customHeight="true" outlineLevel="0" collapsed="false">
      <c r="A106" s="79" t="n">
        <v>102</v>
      </c>
      <c r="B106" s="86" t="n">
        <f aca="false">EOMONTH(Input!$C$7,A106)</f>
        <v>46022</v>
      </c>
      <c r="C106" s="86"/>
      <c r="D106" s="81" t="n">
        <f aca="false">IF(($D105+$G105)&lt;0,($D105+$G105),0)</f>
        <v>0</v>
      </c>
      <c r="E106" s="81" t="n">
        <f aca="false">IF($D106&lt;0,Input!$C$52,0)</f>
        <v>0</v>
      </c>
      <c r="F106" s="81" t="n">
        <f aca="false">($D106*(Input!$C$48/100))/12</f>
        <v>0</v>
      </c>
      <c r="G106" s="81" t="n">
        <f aca="false">(-1)*$E106+$F106</f>
        <v>0</v>
      </c>
    </row>
    <row r="107" customFormat="false" ht="12.75" hidden="false" customHeight="true" outlineLevel="0" collapsed="false">
      <c r="A107" s="79" t="n">
        <v>103</v>
      </c>
      <c r="B107" s="86" t="n">
        <f aca="false">EOMONTH(Input!$C$7,A107)</f>
        <v>46053</v>
      </c>
      <c r="C107" s="86"/>
      <c r="D107" s="81" t="n">
        <f aca="false">IF(($D106+$G106)&lt;0,($D106+$G106),0)</f>
        <v>0</v>
      </c>
      <c r="E107" s="81" t="n">
        <f aca="false">IF($D107&lt;0,Input!$C$52,0)</f>
        <v>0</v>
      </c>
      <c r="F107" s="81" t="n">
        <f aca="false">($D107*(Input!$C$48/100))/12</f>
        <v>0</v>
      </c>
      <c r="G107" s="81" t="n">
        <f aca="false">(-1)*$E107+$F107</f>
        <v>0</v>
      </c>
    </row>
    <row r="108" customFormat="false" ht="12.75" hidden="false" customHeight="true" outlineLevel="0" collapsed="false">
      <c r="A108" s="79" t="n">
        <v>104</v>
      </c>
      <c r="B108" s="86" t="n">
        <f aca="false">EOMONTH(Input!$C$7,A108)</f>
        <v>46081</v>
      </c>
      <c r="C108" s="86"/>
      <c r="D108" s="81" t="n">
        <f aca="false">IF(($D107+$G107)&lt;0,($D107+$G107),0)</f>
        <v>0</v>
      </c>
      <c r="E108" s="81" t="n">
        <f aca="false">IF($D108&lt;0,Input!$C$52,0)</f>
        <v>0</v>
      </c>
      <c r="F108" s="81" t="n">
        <f aca="false">($D108*(Input!$C$48/100))/12</f>
        <v>0</v>
      </c>
      <c r="G108" s="81" t="n">
        <f aca="false">(-1)*$E108+$F108</f>
        <v>0</v>
      </c>
    </row>
    <row r="109" customFormat="false" ht="12.75" hidden="false" customHeight="true" outlineLevel="0" collapsed="false">
      <c r="A109" s="79" t="n">
        <v>105</v>
      </c>
      <c r="B109" s="86" t="n">
        <f aca="false">EOMONTH(Input!$C$7,A109)</f>
        <v>46112</v>
      </c>
      <c r="C109" s="86"/>
      <c r="D109" s="81" t="n">
        <f aca="false">IF(($D108+$G108)&lt;0,($D108+$G108),0)</f>
        <v>0</v>
      </c>
      <c r="E109" s="81" t="n">
        <f aca="false">IF($D109&lt;0,Input!$C$52,0)</f>
        <v>0</v>
      </c>
      <c r="F109" s="81" t="n">
        <f aca="false">($D109*(Input!$C$48/100))/12</f>
        <v>0</v>
      </c>
      <c r="G109" s="81" t="n">
        <f aca="false">(-1)*$E109+$F109</f>
        <v>0</v>
      </c>
    </row>
    <row r="110" customFormat="false" ht="12.75" hidden="false" customHeight="true" outlineLevel="0" collapsed="false">
      <c r="A110" s="79" t="n">
        <v>106</v>
      </c>
      <c r="B110" s="86" t="n">
        <f aca="false">EOMONTH(Input!$C$7,A110)</f>
        <v>46142</v>
      </c>
      <c r="C110" s="86"/>
      <c r="D110" s="81" t="n">
        <f aca="false">IF(($D109+$G109)&lt;0,($D109+$G109),0)</f>
        <v>0</v>
      </c>
      <c r="E110" s="81" t="n">
        <f aca="false">IF($D110&lt;0,Input!$C$52,0)</f>
        <v>0</v>
      </c>
      <c r="F110" s="81" t="n">
        <f aca="false">($D110*(Input!$C$48/100))/12</f>
        <v>0</v>
      </c>
      <c r="G110" s="81" t="n">
        <f aca="false">(-1)*$E110+$F110</f>
        <v>0</v>
      </c>
    </row>
    <row r="111" customFormat="false" ht="12.75" hidden="false" customHeight="true" outlineLevel="0" collapsed="false">
      <c r="A111" s="79" t="n">
        <v>107</v>
      </c>
      <c r="B111" s="86" t="n">
        <f aca="false">EOMONTH(Input!$C$7,A111)</f>
        <v>46173</v>
      </c>
      <c r="C111" s="86"/>
      <c r="D111" s="81" t="n">
        <f aca="false">IF(($D110+$G110)&lt;0,($D110+$G110),0)</f>
        <v>0</v>
      </c>
      <c r="E111" s="81" t="n">
        <f aca="false">IF($D111&lt;0,Input!$C$52,0)</f>
        <v>0</v>
      </c>
      <c r="F111" s="81" t="n">
        <f aca="false">($D111*(Input!$C$48/100))/12</f>
        <v>0</v>
      </c>
      <c r="G111" s="81" t="n">
        <f aca="false">(-1)*$E111+$F111</f>
        <v>0</v>
      </c>
    </row>
    <row r="112" customFormat="false" ht="12.75" hidden="false" customHeight="true" outlineLevel="0" collapsed="false">
      <c r="A112" s="79" t="n">
        <v>108</v>
      </c>
      <c r="B112" s="86" t="n">
        <f aca="false">EOMONTH(Input!$C$7,A112)</f>
        <v>46203</v>
      </c>
      <c r="C112" s="86"/>
      <c r="D112" s="81" t="n">
        <f aca="false">IF(($D111+$G111)&lt;0,($D111+$G111),0)</f>
        <v>0</v>
      </c>
      <c r="E112" s="81" t="n">
        <f aca="false">IF($D112&lt;0,Input!$C$52,0)</f>
        <v>0</v>
      </c>
      <c r="F112" s="81" t="n">
        <f aca="false">($D112*(Input!$C$48/100))/12</f>
        <v>0</v>
      </c>
      <c r="G112" s="81" t="n">
        <f aca="false">(-1)*$E112+$F112</f>
        <v>0</v>
      </c>
    </row>
    <row r="113" customFormat="false" ht="12.75" hidden="false" customHeight="true" outlineLevel="0" collapsed="false">
      <c r="A113" s="79" t="n">
        <v>109</v>
      </c>
      <c r="B113" s="86" t="n">
        <f aca="false">EOMONTH(Input!$C$7,A113)</f>
        <v>46234</v>
      </c>
      <c r="C113" s="86"/>
      <c r="D113" s="81" t="n">
        <f aca="false">IF(($D112+$G112)&lt;0,($D112+$G112),0)</f>
        <v>0</v>
      </c>
      <c r="E113" s="81" t="n">
        <f aca="false">IF($D113&lt;0,Input!$C$52,0)</f>
        <v>0</v>
      </c>
      <c r="F113" s="81" t="n">
        <f aca="false">($D113*(Input!$C$48/100))/12</f>
        <v>0</v>
      </c>
      <c r="G113" s="81" t="n">
        <f aca="false">(-1)*$E113+$F113</f>
        <v>0</v>
      </c>
    </row>
    <row r="114" customFormat="false" ht="12.75" hidden="false" customHeight="true" outlineLevel="0" collapsed="false">
      <c r="A114" s="79" t="n">
        <v>110</v>
      </c>
      <c r="B114" s="86" t="n">
        <f aca="false">EOMONTH(Input!$C$7,A114)</f>
        <v>46265</v>
      </c>
      <c r="C114" s="86"/>
      <c r="D114" s="81" t="n">
        <f aca="false">IF(($D113+$G113)&lt;0,($D113+$G113),0)</f>
        <v>0</v>
      </c>
      <c r="E114" s="81" t="n">
        <f aca="false">IF($D114&lt;0,Input!$C$52,0)</f>
        <v>0</v>
      </c>
      <c r="F114" s="81" t="n">
        <f aca="false">($D114*(Input!$C$48/100))/12</f>
        <v>0</v>
      </c>
      <c r="G114" s="81" t="n">
        <f aca="false">(-1)*$E114+$F114</f>
        <v>0</v>
      </c>
    </row>
    <row r="115" customFormat="false" ht="12.75" hidden="false" customHeight="true" outlineLevel="0" collapsed="false">
      <c r="A115" s="79" t="n">
        <v>111</v>
      </c>
      <c r="B115" s="86" t="n">
        <f aca="false">EOMONTH(Input!$C$7,A115)</f>
        <v>46295</v>
      </c>
      <c r="C115" s="86"/>
      <c r="D115" s="81" t="n">
        <f aca="false">IF(($D114+$G114)&lt;0,($D114+$G114),0)</f>
        <v>0</v>
      </c>
      <c r="E115" s="81" t="n">
        <f aca="false">IF($D115&lt;0,Input!$C$52,0)</f>
        <v>0</v>
      </c>
      <c r="F115" s="81" t="n">
        <f aca="false">($D115*(Input!$C$48/100))/12</f>
        <v>0</v>
      </c>
      <c r="G115" s="81" t="n">
        <f aca="false">(-1)*$E115+$F115</f>
        <v>0</v>
      </c>
    </row>
    <row r="116" customFormat="false" ht="12.75" hidden="false" customHeight="true" outlineLevel="0" collapsed="false">
      <c r="A116" s="79" t="n">
        <v>112</v>
      </c>
      <c r="B116" s="86" t="n">
        <f aca="false">EOMONTH(Input!$C$7,A116)</f>
        <v>46326</v>
      </c>
      <c r="C116" s="86"/>
      <c r="D116" s="81" t="n">
        <f aca="false">IF(($D115+$G115)&lt;0,($D115+$G115),0)</f>
        <v>0</v>
      </c>
      <c r="E116" s="81" t="n">
        <f aca="false">IF($D116&lt;0,Input!$C$52,0)</f>
        <v>0</v>
      </c>
      <c r="F116" s="81" t="n">
        <f aca="false">($D116*(Input!$C$48/100))/12</f>
        <v>0</v>
      </c>
      <c r="G116" s="81" t="n">
        <f aca="false">(-1)*$E116+$F116</f>
        <v>0</v>
      </c>
    </row>
    <row r="117" customFormat="false" ht="12.75" hidden="false" customHeight="true" outlineLevel="0" collapsed="false">
      <c r="A117" s="79" t="n">
        <v>113</v>
      </c>
      <c r="B117" s="86" t="n">
        <f aca="false">EOMONTH(Input!$C$7,A117)</f>
        <v>46356</v>
      </c>
      <c r="C117" s="86"/>
      <c r="D117" s="81" t="n">
        <f aca="false">IF(($D116+$G116)&lt;0,($D116+$G116),0)</f>
        <v>0</v>
      </c>
      <c r="E117" s="81" t="n">
        <f aca="false">IF($D117&lt;0,Input!$C$52,0)</f>
        <v>0</v>
      </c>
      <c r="F117" s="81" t="n">
        <f aca="false">($D117*(Input!$C$48/100))/12</f>
        <v>0</v>
      </c>
      <c r="G117" s="81" t="n">
        <f aca="false">(-1)*$E117+$F117</f>
        <v>0</v>
      </c>
    </row>
    <row r="118" customFormat="false" ht="12.75" hidden="false" customHeight="true" outlineLevel="0" collapsed="false">
      <c r="A118" s="79" t="n">
        <v>114</v>
      </c>
      <c r="B118" s="86" t="n">
        <f aca="false">EOMONTH(Input!$C$7,A118)</f>
        <v>46387</v>
      </c>
      <c r="C118" s="86"/>
      <c r="D118" s="81" t="n">
        <f aca="false">IF(($D117+$G117)&lt;0,($D117+$G117),0)</f>
        <v>0</v>
      </c>
      <c r="E118" s="81" t="n">
        <f aca="false">IF($D118&lt;0,Input!$C$52,0)</f>
        <v>0</v>
      </c>
      <c r="F118" s="81" t="n">
        <f aca="false">($D118*(Input!$C$48/100))/12</f>
        <v>0</v>
      </c>
      <c r="G118" s="81" t="n">
        <f aca="false">(-1)*$E118+$F118</f>
        <v>0</v>
      </c>
    </row>
    <row r="119" customFormat="false" ht="12.75" hidden="false" customHeight="true" outlineLevel="0" collapsed="false">
      <c r="A119" s="79" t="n">
        <v>115</v>
      </c>
      <c r="B119" s="86" t="n">
        <f aca="false">EOMONTH(Input!$C$7,A119)</f>
        <v>46418</v>
      </c>
      <c r="C119" s="86"/>
      <c r="D119" s="81" t="n">
        <f aca="false">IF(($D118+$G118)&lt;0,($D118+$G118),0)</f>
        <v>0</v>
      </c>
      <c r="E119" s="81" t="n">
        <f aca="false">IF($D119&lt;0,Input!$C$52,0)</f>
        <v>0</v>
      </c>
      <c r="F119" s="81" t="n">
        <f aca="false">($D119*(Input!$C$48/100))/12</f>
        <v>0</v>
      </c>
      <c r="G119" s="81" t="n">
        <f aca="false">(-1)*$E119+$F119</f>
        <v>0</v>
      </c>
    </row>
    <row r="120" customFormat="false" ht="12.75" hidden="false" customHeight="true" outlineLevel="0" collapsed="false">
      <c r="A120" s="79" t="n">
        <v>116</v>
      </c>
      <c r="B120" s="86" t="n">
        <f aca="false">EOMONTH(Input!$C$7,A120)</f>
        <v>46446</v>
      </c>
      <c r="C120" s="86"/>
      <c r="D120" s="81" t="n">
        <f aca="false">IF(($D119+$G119)&lt;0,($D119+$G119),0)</f>
        <v>0</v>
      </c>
      <c r="E120" s="81" t="n">
        <f aca="false">IF($D120&lt;0,Input!$C$52,0)</f>
        <v>0</v>
      </c>
      <c r="F120" s="81" t="n">
        <f aca="false">($D120*(Input!$C$48/100))/12</f>
        <v>0</v>
      </c>
      <c r="G120" s="81" t="n">
        <f aca="false">(-1)*$E120+$F120</f>
        <v>0</v>
      </c>
    </row>
    <row r="121" customFormat="false" ht="12.75" hidden="false" customHeight="true" outlineLevel="0" collapsed="false">
      <c r="A121" s="79" t="n">
        <v>117</v>
      </c>
      <c r="B121" s="86" t="n">
        <f aca="false">EOMONTH(Input!$C$7,A121)</f>
        <v>46477</v>
      </c>
      <c r="C121" s="86"/>
      <c r="D121" s="81" t="n">
        <f aca="false">IF(($D120+$G120)&lt;0,($D120+$G120),0)</f>
        <v>0</v>
      </c>
      <c r="E121" s="81" t="n">
        <f aca="false">IF($D121&lt;0,Input!$C$52,0)</f>
        <v>0</v>
      </c>
      <c r="F121" s="81" t="n">
        <f aca="false">($D121*(Input!$C$48/100))/12</f>
        <v>0</v>
      </c>
      <c r="G121" s="81" t="n">
        <f aca="false">(-1)*$E121+$F121</f>
        <v>0</v>
      </c>
    </row>
    <row r="122" customFormat="false" ht="12.75" hidden="false" customHeight="true" outlineLevel="0" collapsed="false">
      <c r="A122" s="79" t="n">
        <v>118</v>
      </c>
      <c r="B122" s="86" t="n">
        <f aca="false">EOMONTH(Input!$C$7,A122)</f>
        <v>46507</v>
      </c>
      <c r="C122" s="86"/>
      <c r="D122" s="81" t="n">
        <f aca="false">IF(($D121+$G121)&lt;0,($D121+$G121),0)</f>
        <v>0</v>
      </c>
      <c r="E122" s="81" t="n">
        <f aca="false">IF($D122&lt;0,Input!$C$52,0)</f>
        <v>0</v>
      </c>
      <c r="F122" s="81" t="n">
        <f aca="false">($D122*(Input!$C$48/100))/12</f>
        <v>0</v>
      </c>
      <c r="G122" s="81" t="n">
        <f aca="false">(-1)*$E122+$F122</f>
        <v>0</v>
      </c>
    </row>
    <row r="123" customFormat="false" ht="12.75" hidden="false" customHeight="true" outlineLevel="0" collapsed="false">
      <c r="A123" s="79" t="n">
        <v>119</v>
      </c>
      <c r="B123" s="86" t="n">
        <f aca="false">EOMONTH(Input!$C$7,A123)</f>
        <v>46538</v>
      </c>
      <c r="C123" s="86"/>
      <c r="D123" s="81" t="n">
        <f aca="false">IF(($D122+$G122)&lt;0,($D122+$G122),0)</f>
        <v>0</v>
      </c>
      <c r="E123" s="81" t="n">
        <f aca="false">IF($D123&lt;0,Input!$C$52,0)</f>
        <v>0</v>
      </c>
      <c r="F123" s="81" t="n">
        <f aca="false">($D123*(Input!$C$48/100))/12</f>
        <v>0</v>
      </c>
      <c r="G123" s="81" t="n">
        <f aca="false">(-1)*$E123+$F123</f>
        <v>0</v>
      </c>
    </row>
    <row r="124" customFormat="false" ht="12.75" hidden="false" customHeight="true" outlineLevel="0" collapsed="false">
      <c r="A124" s="79" t="n">
        <v>120</v>
      </c>
      <c r="B124" s="86" t="n">
        <f aca="false">EOMONTH(Input!$C$7,A124)</f>
        <v>46568</v>
      </c>
      <c r="C124" s="86"/>
      <c r="D124" s="81" t="n">
        <f aca="false">IF(($D123+$G123)&lt;0,($D123+$G123),0)</f>
        <v>0</v>
      </c>
      <c r="E124" s="81" t="n">
        <f aca="false">IF($D124&lt;0,Input!$C$52,0)</f>
        <v>0</v>
      </c>
      <c r="F124" s="81" t="n">
        <f aca="false">($D124*(Input!$C$48/100))/12</f>
        <v>0</v>
      </c>
      <c r="G124" s="81" t="n">
        <f aca="false">(-1)*$E124+$F124</f>
        <v>0</v>
      </c>
    </row>
    <row r="125" customFormat="false" ht="12.75" hidden="false" customHeight="true" outlineLevel="0" collapsed="false">
      <c r="A125" s="79" t="n">
        <v>121</v>
      </c>
      <c r="B125" s="86" t="n">
        <f aca="false">EOMONTH(Input!$C$7,A125)</f>
        <v>46599</v>
      </c>
      <c r="C125" s="86"/>
      <c r="D125" s="81" t="n">
        <f aca="false">IF(($D124+$G124)&lt;0,($D124+$G124),0)</f>
        <v>0</v>
      </c>
      <c r="E125" s="81" t="n">
        <f aca="false">IF($D125&lt;0,Input!$C$52,0)</f>
        <v>0</v>
      </c>
      <c r="F125" s="81" t="n">
        <f aca="false">($D125*(Input!$C$48/100))/12</f>
        <v>0</v>
      </c>
      <c r="G125" s="81" t="n">
        <f aca="false">(-1)*$E125+$F125</f>
        <v>0</v>
      </c>
    </row>
    <row r="126" customFormat="false" ht="12.75" hidden="false" customHeight="true" outlineLevel="0" collapsed="false">
      <c r="A126" s="79" t="n">
        <v>122</v>
      </c>
      <c r="B126" s="86" t="n">
        <f aca="false">EOMONTH(Input!$C$7,A126)</f>
        <v>46630</v>
      </c>
      <c r="C126" s="86"/>
      <c r="D126" s="81" t="n">
        <f aca="false">IF(($D125+$G125)&lt;0,($D125+$G125),0)</f>
        <v>0</v>
      </c>
      <c r="E126" s="81" t="n">
        <f aca="false">IF($D126&lt;0,Input!$C$52,0)</f>
        <v>0</v>
      </c>
      <c r="F126" s="81" t="n">
        <f aca="false">($D126*(Input!$C$48/100))/12</f>
        <v>0</v>
      </c>
      <c r="G126" s="81" t="n">
        <f aca="false">(-1)*$E126+$F126</f>
        <v>0</v>
      </c>
    </row>
    <row r="127" customFormat="false" ht="12.75" hidden="false" customHeight="true" outlineLevel="0" collapsed="false">
      <c r="A127" s="79" t="n">
        <v>123</v>
      </c>
      <c r="B127" s="86" t="n">
        <f aca="false">EOMONTH(Input!$C$7,A127)</f>
        <v>46660</v>
      </c>
      <c r="C127" s="86"/>
      <c r="D127" s="81" t="n">
        <f aca="false">IF(($D126+$G126)&lt;0,($D126+$G126),0)</f>
        <v>0</v>
      </c>
      <c r="E127" s="81" t="n">
        <f aca="false">IF($D127&lt;0,Input!$C$52,0)</f>
        <v>0</v>
      </c>
      <c r="F127" s="81" t="n">
        <f aca="false">($D127*(Input!$C$48/100))/12</f>
        <v>0</v>
      </c>
      <c r="G127" s="81" t="n">
        <f aca="false">(-1)*$E127+$F127</f>
        <v>0</v>
      </c>
    </row>
    <row r="128" customFormat="false" ht="12.75" hidden="false" customHeight="true" outlineLevel="0" collapsed="false">
      <c r="A128" s="79" t="n">
        <v>124</v>
      </c>
      <c r="B128" s="86" t="n">
        <f aca="false">EOMONTH(Input!$C$7,A128)</f>
        <v>46691</v>
      </c>
      <c r="C128" s="86"/>
      <c r="D128" s="81" t="n">
        <f aca="false">IF(($D127+$G127)&lt;0,($D127+$G127),0)</f>
        <v>0</v>
      </c>
      <c r="E128" s="81" t="n">
        <f aca="false">IF($D128&lt;0,Input!$C$52,0)</f>
        <v>0</v>
      </c>
      <c r="F128" s="81" t="n">
        <f aca="false">($D128*(Input!$C$48/100))/12</f>
        <v>0</v>
      </c>
      <c r="G128" s="81" t="n">
        <f aca="false">(-1)*$E128+$F128</f>
        <v>0</v>
      </c>
    </row>
    <row r="129" customFormat="false" ht="12.75" hidden="false" customHeight="true" outlineLevel="0" collapsed="false">
      <c r="A129" s="79" t="n">
        <v>125</v>
      </c>
      <c r="B129" s="86" t="n">
        <f aca="false">EOMONTH(Input!$C$7,A129)</f>
        <v>46721</v>
      </c>
      <c r="C129" s="86"/>
      <c r="D129" s="81" t="n">
        <f aca="false">IF(($D128+$G128)&lt;0,($D128+$G128),0)</f>
        <v>0</v>
      </c>
      <c r="E129" s="81" t="n">
        <f aca="false">IF($D129&lt;0,Input!$C$52,0)</f>
        <v>0</v>
      </c>
      <c r="F129" s="81" t="n">
        <f aca="false">($D129*(Input!$C$48/100))/12</f>
        <v>0</v>
      </c>
      <c r="G129" s="81" t="n">
        <f aca="false">(-1)*$E129+$F129</f>
        <v>0</v>
      </c>
    </row>
    <row r="130" customFormat="false" ht="12.75" hidden="false" customHeight="true" outlineLevel="0" collapsed="false">
      <c r="A130" s="79" t="n">
        <v>126</v>
      </c>
      <c r="B130" s="86" t="n">
        <f aca="false">EOMONTH(Input!$C$7,A130)</f>
        <v>46752</v>
      </c>
      <c r="C130" s="86"/>
      <c r="D130" s="81" t="n">
        <f aca="false">IF(($D129+$G129)&lt;0,($D129+$G129),0)</f>
        <v>0</v>
      </c>
      <c r="E130" s="81" t="n">
        <f aca="false">IF($D130&lt;0,Input!$C$52,0)</f>
        <v>0</v>
      </c>
      <c r="F130" s="81" t="n">
        <f aca="false">($D130*(Input!$C$48/100))/12</f>
        <v>0</v>
      </c>
      <c r="G130" s="81" t="n">
        <f aca="false">(-1)*$E130+$F130</f>
        <v>0</v>
      </c>
    </row>
    <row r="131" customFormat="false" ht="12.75" hidden="false" customHeight="true" outlineLevel="0" collapsed="false">
      <c r="A131" s="79" t="n">
        <v>127</v>
      </c>
      <c r="B131" s="86" t="n">
        <f aca="false">EOMONTH(Input!$C$7,A131)</f>
        <v>46783</v>
      </c>
      <c r="C131" s="86"/>
      <c r="D131" s="81" t="n">
        <f aca="false">IF(($D130+$G130)&lt;0,($D130+$G130),0)</f>
        <v>0</v>
      </c>
      <c r="E131" s="81" t="n">
        <f aca="false">IF($D131&lt;0,Input!$C$52,0)</f>
        <v>0</v>
      </c>
      <c r="F131" s="81" t="n">
        <f aca="false">($D131*(Input!$C$48/100))/12</f>
        <v>0</v>
      </c>
      <c r="G131" s="81" t="n">
        <f aca="false">(-1)*$E131+$F131</f>
        <v>0</v>
      </c>
    </row>
    <row r="132" customFormat="false" ht="12.75" hidden="false" customHeight="true" outlineLevel="0" collapsed="false">
      <c r="A132" s="79" t="n">
        <v>128</v>
      </c>
      <c r="B132" s="86" t="n">
        <f aca="false">EOMONTH(Input!$C$7,A132)</f>
        <v>46812</v>
      </c>
      <c r="C132" s="86"/>
      <c r="D132" s="81" t="n">
        <f aca="false">IF(($D131+$G131)&lt;0,($D131+$G131),0)</f>
        <v>0</v>
      </c>
      <c r="E132" s="81" t="n">
        <f aca="false">IF($D132&lt;0,Input!$C$52,0)</f>
        <v>0</v>
      </c>
      <c r="F132" s="81" t="n">
        <f aca="false">($D132*(Input!$C$48/100))/12</f>
        <v>0</v>
      </c>
      <c r="G132" s="81" t="n">
        <f aca="false">(-1)*$E132+$F132</f>
        <v>0</v>
      </c>
    </row>
    <row r="133" customFormat="false" ht="12.75" hidden="false" customHeight="true" outlineLevel="0" collapsed="false">
      <c r="A133" s="79" t="n">
        <v>129</v>
      </c>
      <c r="B133" s="86" t="n">
        <f aca="false">EOMONTH(Input!$C$7,A133)</f>
        <v>46843</v>
      </c>
      <c r="C133" s="86"/>
      <c r="D133" s="81" t="n">
        <f aca="false">IF(($D132+$G132)&lt;0,($D132+$G132),0)</f>
        <v>0</v>
      </c>
      <c r="E133" s="81" t="n">
        <f aca="false">IF($D133&lt;0,Input!$C$52,0)</f>
        <v>0</v>
      </c>
      <c r="F133" s="81" t="n">
        <f aca="false">($D133*(Input!$C$48/100))/12</f>
        <v>0</v>
      </c>
      <c r="G133" s="81" t="n">
        <f aca="false">(-1)*$E133+$F133</f>
        <v>0</v>
      </c>
    </row>
    <row r="134" customFormat="false" ht="12.75" hidden="false" customHeight="true" outlineLevel="0" collapsed="false">
      <c r="A134" s="79" t="n">
        <v>130</v>
      </c>
      <c r="B134" s="86" t="n">
        <f aca="false">EOMONTH(Input!$C$7,A134)</f>
        <v>46873</v>
      </c>
      <c r="C134" s="86"/>
      <c r="D134" s="81" t="n">
        <f aca="false">IF(($D133+$G133)&lt;0,($D133+$G133),0)</f>
        <v>0</v>
      </c>
      <c r="E134" s="81" t="n">
        <f aca="false">IF($D134&lt;0,Input!$C$52,0)</f>
        <v>0</v>
      </c>
      <c r="F134" s="81" t="n">
        <f aca="false">($D134*(Input!$C$48/100))/12</f>
        <v>0</v>
      </c>
      <c r="G134" s="81" t="n">
        <f aca="false">(-1)*$E134+$F134</f>
        <v>0</v>
      </c>
    </row>
    <row r="135" customFormat="false" ht="12.75" hidden="false" customHeight="true" outlineLevel="0" collapsed="false">
      <c r="A135" s="79" t="n">
        <v>131</v>
      </c>
      <c r="B135" s="86" t="n">
        <f aca="false">EOMONTH(Input!$C$7,A135)</f>
        <v>46904</v>
      </c>
      <c r="C135" s="86"/>
      <c r="D135" s="81" t="n">
        <f aca="false">IF(($D134+$G134)&lt;0,($D134+$G134),0)</f>
        <v>0</v>
      </c>
      <c r="E135" s="81" t="n">
        <f aca="false">IF($D135&lt;0,Input!$C$52,0)</f>
        <v>0</v>
      </c>
      <c r="F135" s="81" t="n">
        <f aca="false">($D135*(Input!$C$48/100))/12</f>
        <v>0</v>
      </c>
      <c r="G135" s="81" t="n">
        <f aca="false">(-1)*$E135+$F135</f>
        <v>0</v>
      </c>
    </row>
    <row r="136" customFormat="false" ht="12.75" hidden="false" customHeight="true" outlineLevel="0" collapsed="false">
      <c r="A136" s="79" t="n">
        <v>132</v>
      </c>
      <c r="B136" s="86" t="n">
        <f aca="false">EOMONTH(Input!$C$7,A136)</f>
        <v>46934</v>
      </c>
      <c r="C136" s="86"/>
      <c r="D136" s="81" t="n">
        <f aca="false">IF(($D135+$G135)&lt;0,($D135+$G135),0)</f>
        <v>0</v>
      </c>
      <c r="E136" s="81" t="n">
        <f aca="false">IF($D136&lt;0,Input!$C$52,0)</f>
        <v>0</v>
      </c>
      <c r="F136" s="81" t="n">
        <f aca="false">($D136*(Input!$C$48/100))/12</f>
        <v>0</v>
      </c>
      <c r="G136" s="81" t="n">
        <f aca="false">(-1)*$E136+$F136</f>
        <v>0</v>
      </c>
    </row>
    <row r="137" customFormat="false" ht="12.75" hidden="false" customHeight="true" outlineLevel="0" collapsed="false">
      <c r="A137" s="79" t="n">
        <v>133</v>
      </c>
      <c r="B137" s="86" t="n">
        <f aca="false">EOMONTH(Input!$C$7,A137)</f>
        <v>46965</v>
      </c>
      <c r="C137" s="86"/>
      <c r="D137" s="81" t="n">
        <f aca="false">IF(($D136+$G136)&lt;0,($D136+$G136),0)</f>
        <v>0</v>
      </c>
      <c r="E137" s="81" t="n">
        <f aca="false">IF($D137&lt;0,Input!$C$52,0)</f>
        <v>0</v>
      </c>
      <c r="F137" s="81" t="n">
        <f aca="false">($D137*(Input!$C$48/100))/12</f>
        <v>0</v>
      </c>
      <c r="G137" s="81" t="n">
        <f aca="false">(-1)*$E137+$F137</f>
        <v>0</v>
      </c>
    </row>
    <row r="138" customFormat="false" ht="12.75" hidden="false" customHeight="true" outlineLevel="0" collapsed="false">
      <c r="A138" s="79" t="n">
        <v>134</v>
      </c>
      <c r="B138" s="86" t="n">
        <f aca="false">EOMONTH(Input!$C$7,A138)</f>
        <v>46996</v>
      </c>
      <c r="C138" s="86"/>
      <c r="D138" s="81" t="n">
        <f aca="false">IF(($D137+$G137)&lt;0,($D137+$G137),0)</f>
        <v>0</v>
      </c>
      <c r="E138" s="81" t="n">
        <f aca="false">IF($D138&lt;0,Input!$C$52,0)</f>
        <v>0</v>
      </c>
      <c r="F138" s="81" t="n">
        <f aca="false">($D138*(Input!$C$48/100))/12</f>
        <v>0</v>
      </c>
      <c r="G138" s="81" t="n">
        <f aca="false">(-1)*$E138+$F138</f>
        <v>0</v>
      </c>
    </row>
    <row r="139" customFormat="false" ht="12.75" hidden="false" customHeight="true" outlineLevel="0" collapsed="false">
      <c r="A139" s="79" t="n">
        <v>135</v>
      </c>
      <c r="B139" s="86" t="n">
        <f aca="false">EOMONTH(Input!$C$7,A139)</f>
        <v>47026</v>
      </c>
      <c r="C139" s="86"/>
      <c r="D139" s="81" t="n">
        <f aca="false">IF(($D138+$G138)&lt;0,($D138+$G138),0)</f>
        <v>0</v>
      </c>
      <c r="E139" s="81" t="n">
        <f aca="false">IF($D139&lt;0,Input!$C$52,0)</f>
        <v>0</v>
      </c>
      <c r="F139" s="81" t="n">
        <f aca="false">($D139*(Input!$C$48/100))/12</f>
        <v>0</v>
      </c>
      <c r="G139" s="81" t="n">
        <f aca="false">(-1)*$E139+$F139</f>
        <v>0</v>
      </c>
    </row>
    <row r="140" customFormat="false" ht="12.75" hidden="false" customHeight="true" outlineLevel="0" collapsed="false">
      <c r="A140" s="79" t="n">
        <v>136</v>
      </c>
      <c r="B140" s="86" t="n">
        <f aca="false">EOMONTH(Input!$C$7,A140)</f>
        <v>47057</v>
      </c>
      <c r="C140" s="86"/>
      <c r="D140" s="81" t="n">
        <f aca="false">IF(($D139+$G139)&lt;0,($D139+$G139),0)</f>
        <v>0</v>
      </c>
      <c r="E140" s="81" t="n">
        <f aca="false">IF($D140&lt;0,Input!$C$52,0)</f>
        <v>0</v>
      </c>
      <c r="F140" s="81" t="n">
        <f aca="false">($D140*(Input!$C$48/100))/12</f>
        <v>0</v>
      </c>
      <c r="G140" s="81" t="n">
        <f aca="false">(-1)*$E140+$F140</f>
        <v>0</v>
      </c>
    </row>
    <row r="141" customFormat="false" ht="12.75" hidden="false" customHeight="true" outlineLevel="0" collapsed="false">
      <c r="A141" s="79" t="n">
        <v>137</v>
      </c>
      <c r="B141" s="86" t="n">
        <f aca="false">EOMONTH(Input!$C$7,A141)</f>
        <v>47087</v>
      </c>
      <c r="C141" s="86"/>
      <c r="D141" s="81" t="n">
        <f aca="false">IF(($D140+$G140)&lt;0,($D140+$G140),0)</f>
        <v>0</v>
      </c>
      <c r="E141" s="81" t="n">
        <f aca="false">IF($D141&lt;0,Input!$C$52,0)</f>
        <v>0</v>
      </c>
      <c r="F141" s="81" t="n">
        <f aca="false">($D141*(Input!$C$48/100))/12</f>
        <v>0</v>
      </c>
      <c r="G141" s="81" t="n">
        <f aca="false">(-1)*$E141+$F141</f>
        <v>0</v>
      </c>
    </row>
    <row r="142" customFormat="false" ht="12.75" hidden="false" customHeight="true" outlineLevel="0" collapsed="false">
      <c r="A142" s="79" t="n">
        <v>138</v>
      </c>
      <c r="B142" s="86" t="n">
        <f aca="false">EOMONTH(Input!$C$7,A142)</f>
        <v>47118</v>
      </c>
      <c r="C142" s="86"/>
      <c r="D142" s="81" t="n">
        <f aca="false">IF(($D141+$G141)&lt;0,($D141+$G141),0)</f>
        <v>0</v>
      </c>
      <c r="E142" s="81" t="n">
        <f aca="false">IF($D142&lt;0,Input!$C$52,0)</f>
        <v>0</v>
      </c>
      <c r="F142" s="81" t="n">
        <f aca="false">($D142*(Input!$C$48/100))/12</f>
        <v>0</v>
      </c>
      <c r="G142" s="81" t="n">
        <f aca="false">(-1)*$E142+$F142</f>
        <v>0</v>
      </c>
    </row>
    <row r="143" customFormat="false" ht="12.75" hidden="false" customHeight="true" outlineLevel="0" collapsed="false">
      <c r="A143" s="79" t="n">
        <v>139</v>
      </c>
      <c r="B143" s="86" t="n">
        <f aca="false">EOMONTH(Input!$C$7,A143)</f>
        <v>47149</v>
      </c>
      <c r="C143" s="86"/>
      <c r="D143" s="81" t="n">
        <f aca="false">IF(($D142+$G142)&lt;0,($D142+$G142),0)</f>
        <v>0</v>
      </c>
      <c r="E143" s="81" t="n">
        <f aca="false">IF($D143&lt;0,Input!$C$52,0)</f>
        <v>0</v>
      </c>
      <c r="F143" s="81" t="n">
        <f aca="false">($D143*(Input!$C$48/100))/12</f>
        <v>0</v>
      </c>
      <c r="G143" s="81" t="n">
        <f aca="false">(-1)*$E143+$F143</f>
        <v>0</v>
      </c>
    </row>
    <row r="144" customFormat="false" ht="12.75" hidden="false" customHeight="true" outlineLevel="0" collapsed="false">
      <c r="A144" s="79" t="n">
        <v>140</v>
      </c>
      <c r="B144" s="86" t="n">
        <f aca="false">EOMONTH(Input!$C$7,A144)</f>
        <v>47177</v>
      </c>
      <c r="C144" s="86"/>
      <c r="D144" s="81" t="n">
        <f aca="false">IF(($D143+$G143)&lt;0,($D143+$G143),0)</f>
        <v>0</v>
      </c>
      <c r="E144" s="81" t="n">
        <f aca="false">IF($D144&lt;0,Input!$C$52,0)</f>
        <v>0</v>
      </c>
      <c r="F144" s="81" t="n">
        <f aca="false">($D144*(Input!$C$48/100))/12</f>
        <v>0</v>
      </c>
      <c r="G144" s="81" t="n">
        <f aca="false">(-1)*$E144+$F144</f>
        <v>0</v>
      </c>
    </row>
    <row r="145" customFormat="false" ht="12.75" hidden="false" customHeight="true" outlineLevel="0" collapsed="false">
      <c r="A145" s="79" t="n">
        <v>141</v>
      </c>
      <c r="B145" s="86" t="n">
        <f aca="false">EOMONTH(Input!$C$7,A145)</f>
        <v>47208</v>
      </c>
      <c r="C145" s="86"/>
      <c r="D145" s="81" t="n">
        <f aca="false">IF(($D144+$G144)&lt;0,($D144+$G144),0)</f>
        <v>0</v>
      </c>
      <c r="E145" s="81" t="n">
        <f aca="false">IF($D145&lt;0,Input!$C$52,0)</f>
        <v>0</v>
      </c>
      <c r="F145" s="81" t="n">
        <f aca="false">($D145*(Input!$C$48/100))/12</f>
        <v>0</v>
      </c>
      <c r="G145" s="81" t="n">
        <f aca="false">(-1)*$E145+$F145</f>
        <v>0</v>
      </c>
    </row>
    <row r="146" customFormat="false" ht="12.75" hidden="false" customHeight="true" outlineLevel="0" collapsed="false">
      <c r="A146" s="79" t="n">
        <v>142</v>
      </c>
      <c r="B146" s="86" t="n">
        <f aca="false">EOMONTH(Input!$C$7,A146)</f>
        <v>47238</v>
      </c>
      <c r="C146" s="86"/>
      <c r="D146" s="81" t="n">
        <f aca="false">IF(($D145+$G145)&lt;0,($D145+$G145),0)</f>
        <v>0</v>
      </c>
      <c r="E146" s="81" t="n">
        <f aca="false">IF($D146&lt;0,Input!$C$52,0)</f>
        <v>0</v>
      </c>
      <c r="F146" s="81" t="n">
        <f aca="false">($D146*(Input!$C$48/100))/12</f>
        <v>0</v>
      </c>
      <c r="G146" s="81" t="n">
        <f aca="false">(-1)*$E146+$F146</f>
        <v>0</v>
      </c>
    </row>
    <row r="147" customFormat="false" ht="12.75" hidden="false" customHeight="true" outlineLevel="0" collapsed="false">
      <c r="A147" s="79" t="n">
        <v>143</v>
      </c>
      <c r="B147" s="86" t="n">
        <f aca="false">EOMONTH(Input!$C$7,A147)</f>
        <v>47269</v>
      </c>
      <c r="C147" s="86"/>
      <c r="D147" s="81" t="n">
        <f aca="false">IF(($D146+$G146)&lt;0,($D146+$G146),0)</f>
        <v>0</v>
      </c>
      <c r="E147" s="81" t="n">
        <f aca="false">IF($D147&lt;0,Input!$C$52,0)</f>
        <v>0</v>
      </c>
      <c r="F147" s="81" t="n">
        <f aca="false">($D147*(Input!$C$48/100))/12</f>
        <v>0</v>
      </c>
      <c r="G147" s="81" t="n">
        <f aca="false">(-1)*$E147+$F147</f>
        <v>0</v>
      </c>
    </row>
    <row r="148" customFormat="false" ht="12.75" hidden="false" customHeight="true" outlineLevel="0" collapsed="false">
      <c r="A148" s="79" t="n">
        <v>144</v>
      </c>
      <c r="B148" s="86" t="n">
        <f aca="false">EOMONTH(Input!$C$7,A148)</f>
        <v>47299</v>
      </c>
      <c r="C148" s="86"/>
      <c r="D148" s="81" t="n">
        <f aca="false">IF(($D147+$G147)&lt;0,($D147+$G147),0)</f>
        <v>0</v>
      </c>
      <c r="E148" s="81" t="n">
        <f aca="false">IF($D148&lt;0,Input!$C$52,0)</f>
        <v>0</v>
      </c>
      <c r="F148" s="81" t="n">
        <f aca="false">($D148*(Input!$C$48/100))/12</f>
        <v>0</v>
      </c>
      <c r="G148" s="81" t="n">
        <f aca="false">(-1)*$E148+$F148</f>
        <v>0</v>
      </c>
    </row>
    <row r="149" customFormat="false" ht="12.75" hidden="false" customHeight="true" outlineLevel="0" collapsed="false">
      <c r="A149" s="79" t="n">
        <v>145</v>
      </c>
      <c r="B149" s="86" t="n">
        <f aca="false">EOMONTH(Input!$C$7,A149)</f>
        <v>47330</v>
      </c>
      <c r="C149" s="86"/>
      <c r="D149" s="81" t="n">
        <f aca="false">IF(($D148+$G148)&lt;0,($D148+$G148),0)</f>
        <v>0</v>
      </c>
      <c r="E149" s="81" t="n">
        <f aca="false">IF($D149&lt;0,Input!$C$52,0)</f>
        <v>0</v>
      </c>
      <c r="F149" s="81" t="n">
        <f aca="false">($D149*(Input!$C$48/100))/12</f>
        <v>0</v>
      </c>
      <c r="G149" s="81" t="n">
        <f aca="false">(-1)*$E149+$F149</f>
        <v>0</v>
      </c>
    </row>
    <row r="150" customFormat="false" ht="12.75" hidden="false" customHeight="true" outlineLevel="0" collapsed="false">
      <c r="A150" s="79" t="n">
        <v>146</v>
      </c>
      <c r="B150" s="86" t="n">
        <f aca="false">EOMONTH(Input!$C$7,A150)</f>
        <v>47361</v>
      </c>
      <c r="C150" s="86"/>
      <c r="D150" s="81" t="n">
        <f aca="false">IF(($D149+$G149)&lt;0,($D149+$G149),0)</f>
        <v>0</v>
      </c>
      <c r="E150" s="81" t="n">
        <f aca="false">IF($D150&lt;0,Input!$C$52,0)</f>
        <v>0</v>
      </c>
      <c r="F150" s="81" t="n">
        <f aca="false">($D150*(Input!$C$48/100))/12</f>
        <v>0</v>
      </c>
      <c r="G150" s="81" t="n">
        <f aca="false">(-1)*$E150+$F150</f>
        <v>0</v>
      </c>
    </row>
    <row r="151" customFormat="false" ht="12.75" hidden="false" customHeight="true" outlineLevel="0" collapsed="false">
      <c r="A151" s="79" t="n">
        <v>147</v>
      </c>
      <c r="B151" s="86" t="n">
        <f aca="false">EOMONTH(Input!$C$7,A151)</f>
        <v>47391</v>
      </c>
      <c r="C151" s="86"/>
      <c r="D151" s="81" t="n">
        <f aca="false">IF(($D150+$G150)&lt;0,($D150+$G150),0)</f>
        <v>0</v>
      </c>
      <c r="E151" s="81" t="n">
        <f aca="false">IF($D151&lt;0,Input!$C$52,0)</f>
        <v>0</v>
      </c>
      <c r="F151" s="81" t="n">
        <f aca="false">($D151*(Input!$C$48/100))/12</f>
        <v>0</v>
      </c>
      <c r="G151" s="81" t="n">
        <f aca="false">(-1)*$E151+$F151</f>
        <v>0</v>
      </c>
    </row>
    <row r="152" customFormat="false" ht="12.75" hidden="false" customHeight="true" outlineLevel="0" collapsed="false">
      <c r="A152" s="79" t="n">
        <v>148</v>
      </c>
      <c r="B152" s="86" t="n">
        <f aca="false">EOMONTH(Input!$C$7,A152)</f>
        <v>47422</v>
      </c>
      <c r="C152" s="86"/>
      <c r="D152" s="81" t="n">
        <f aca="false">IF(($D151+$G151)&lt;0,($D151+$G151),0)</f>
        <v>0</v>
      </c>
      <c r="E152" s="81" t="n">
        <f aca="false">IF($D152&lt;0,Input!$C$52,0)</f>
        <v>0</v>
      </c>
      <c r="F152" s="81" t="n">
        <f aca="false">($D152*(Input!$C$48/100))/12</f>
        <v>0</v>
      </c>
      <c r="G152" s="81" t="n">
        <f aca="false">(-1)*$E152+$F152</f>
        <v>0</v>
      </c>
    </row>
    <row r="153" customFormat="false" ht="12.75" hidden="false" customHeight="true" outlineLevel="0" collapsed="false">
      <c r="A153" s="79" t="n">
        <v>149</v>
      </c>
      <c r="B153" s="86" t="n">
        <f aca="false">EOMONTH(Input!$C$7,A153)</f>
        <v>47452</v>
      </c>
      <c r="C153" s="86"/>
      <c r="D153" s="81" t="n">
        <f aca="false">IF(($D152+$G152)&lt;0,($D152+$G152),0)</f>
        <v>0</v>
      </c>
      <c r="E153" s="81" t="n">
        <f aca="false">IF($D153&lt;0,Input!$C$52,0)</f>
        <v>0</v>
      </c>
      <c r="F153" s="81" t="n">
        <f aca="false">($D153*(Input!$C$48/100))/12</f>
        <v>0</v>
      </c>
      <c r="G153" s="81" t="n">
        <f aca="false">(-1)*$E153+$F153</f>
        <v>0</v>
      </c>
    </row>
    <row r="154" customFormat="false" ht="12.75" hidden="false" customHeight="true" outlineLevel="0" collapsed="false">
      <c r="A154" s="79" t="n">
        <v>150</v>
      </c>
      <c r="B154" s="86" t="n">
        <f aca="false">EOMONTH(Input!$C$7,A154)</f>
        <v>47483</v>
      </c>
      <c r="C154" s="86"/>
      <c r="D154" s="81" t="n">
        <f aca="false">IF(($D153+$G153)&lt;0,($D153+$G153),0)</f>
        <v>0</v>
      </c>
      <c r="E154" s="81" t="n">
        <f aca="false">IF($D154&lt;0,Input!$C$52,0)</f>
        <v>0</v>
      </c>
      <c r="F154" s="81" t="n">
        <f aca="false">($D154*(Input!$C$48/100))/12</f>
        <v>0</v>
      </c>
      <c r="G154" s="81" t="n">
        <f aca="false">(-1)*$E154+$F154</f>
        <v>0</v>
      </c>
    </row>
    <row r="155" customFormat="false" ht="12.75" hidden="false" customHeight="true" outlineLevel="0" collapsed="false">
      <c r="A155" s="79" t="n">
        <v>151</v>
      </c>
      <c r="B155" s="86" t="n">
        <f aca="false">EOMONTH(Input!$C$7,A155)</f>
        <v>47514</v>
      </c>
      <c r="C155" s="86"/>
      <c r="D155" s="81" t="n">
        <f aca="false">IF(($D154+$G154)&lt;0,($D154+$G154),0)</f>
        <v>0</v>
      </c>
      <c r="E155" s="81" t="n">
        <f aca="false">IF($D155&lt;0,Input!$C$52,0)</f>
        <v>0</v>
      </c>
      <c r="F155" s="81" t="n">
        <f aca="false">($D155*(Input!$C$48/100))/12</f>
        <v>0</v>
      </c>
      <c r="G155" s="81" t="n">
        <f aca="false">(-1)*$E155+$F155</f>
        <v>0</v>
      </c>
    </row>
    <row r="156" customFormat="false" ht="12.75" hidden="false" customHeight="true" outlineLevel="0" collapsed="false">
      <c r="A156" s="79" t="n">
        <v>152</v>
      </c>
      <c r="B156" s="86" t="n">
        <f aca="false">EOMONTH(Input!$C$7,A156)</f>
        <v>47542</v>
      </c>
      <c r="C156" s="86"/>
      <c r="D156" s="81" t="n">
        <f aca="false">IF(($D155+$G155)&lt;0,($D155+$G155),0)</f>
        <v>0</v>
      </c>
      <c r="E156" s="81" t="n">
        <f aca="false">IF($D156&lt;0,Input!$C$52,0)</f>
        <v>0</v>
      </c>
      <c r="F156" s="81" t="n">
        <f aca="false">($D156*(Input!$C$48/100))/12</f>
        <v>0</v>
      </c>
      <c r="G156" s="81" t="n">
        <f aca="false">(-1)*$E156+$F156</f>
        <v>0</v>
      </c>
    </row>
    <row r="157" customFormat="false" ht="12.75" hidden="false" customHeight="true" outlineLevel="0" collapsed="false">
      <c r="A157" s="79" t="n">
        <v>153</v>
      </c>
      <c r="B157" s="86" t="n">
        <f aca="false">EOMONTH(Input!$C$7,A157)</f>
        <v>47573</v>
      </c>
      <c r="C157" s="86"/>
      <c r="D157" s="81" t="n">
        <f aca="false">IF(($D156+$G156)&lt;0,($D156+$G156),0)</f>
        <v>0</v>
      </c>
      <c r="E157" s="81" t="n">
        <f aca="false">IF($D157&lt;0,Input!$C$52,0)</f>
        <v>0</v>
      </c>
      <c r="F157" s="81" t="n">
        <f aca="false">($D157*(Input!$C$48/100))/12</f>
        <v>0</v>
      </c>
      <c r="G157" s="81" t="n">
        <f aca="false">(-1)*$E157+$F157</f>
        <v>0</v>
      </c>
    </row>
    <row r="158" customFormat="false" ht="12.75" hidden="false" customHeight="true" outlineLevel="0" collapsed="false">
      <c r="A158" s="79" t="n">
        <v>154</v>
      </c>
      <c r="B158" s="86" t="n">
        <f aca="false">EOMONTH(Input!$C$7,A158)</f>
        <v>47603</v>
      </c>
      <c r="C158" s="86"/>
      <c r="D158" s="81" t="n">
        <f aca="false">IF(($D157+$G157)&lt;0,($D157+$G157),0)</f>
        <v>0</v>
      </c>
      <c r="E158" s="81" t="n">
        <f aca="false">IF($D158&lt;0,Input!$C$52,0)</f>
        <v>0</v>
      </c>
      <c r="F158" s="81" t="n">
        <f aca="false">($D158*(Input!$C$48/100))/12</f>
        <v>0</v>
      </c>
      <c r="G158" s="81" t="n">
        <f aca="false">(-1)*$E158+$F158</f>
        <v>0</v>
      </c>
    </row>
    <row r="159" customFormat="false" ht="12.75" hidden="false" customHeight="true" outlineLevel="0" collapsed="false">
      <c r="A159" s="79" t="n">
        <v>155</v>
      </c>
      <c r="B159" s="86" t="n">
        <f aca="false">EOMONTH(Input!$C$7,A159)</f>
        <v>47634</v>
      </c>
      <c r="C159" s="86"/>
      <c r="D159" s="81" t="n">
        <f aca="false">IF(($D158+$G158)&lt;0,($D158+$G158),0)</f>
        <v>0</v>
      </c>
      <c r="E159" s="81" t="n">
        <f aca="false">IF($D159&lt;0,Input!$C$52,0)</f>
        <v>0</v>
      </c>
      <c r="F159" s="81" t="n">
        <f aca="false">($D159*(Input!$C$48/100))/12</f>
        <v>0</v>
      </c>
      <c r="G159" s="81" t="n">
        <f aca="false">(-1)*$E159+$F159</f>
        <v>0</v>
      </c>
    </row>
    <row r="160" customFormat="false" ht="12.75" hidden="false" customHeight="true" outlineLevel="0" collapsed="false">
      <c r="A160" s="79" t="n">
        <v>156</v>
      </c>
      <c r="B160" s="86" t="n">
        <f aca="false">EOMONTH(Input!$C$7,A160)</f>
        <v>47664</v>
      </c>
      <c r="C160" s="86"/>
      <c r="D160" s="81" t="n">
        <f aca="false">IF(($D159+$G159)&lt;0,($D159+$G159),0)</f>
        <v>0</v>
      </c>
      <c r="E160" s="81" t="n">
        <f aca="false">IF($D160&lt;0,Input!$C$52,0)</f>
        <v>0</v>
      </c>
      <c r="F160" s="81" t="n">
        <f aca="false">($D160*(Input!$C$48/100))/12</f>
        <v>0</v>
      </c>
      <c r="G160" s="81" t="n">
        <f aca="false">(-1)*$E160+$F160</f>
        <v>0</v>
      </c>
    </row>
    <row r="161" customFormat="false" ht="12.75" hidden="false" customHeight="true" outlineLevel="0" collapsed="false">
      <c r="A161" s="79" t="n">
        <v>157</v>
      </c>
      <c r="B161" s="86" t="n">
        <f aca="false">EOMONTH(Input!$C$7,A161)</f>
        <v>47695</v>
      </c>
      <c r="C161" s="86"/>
      <c r="D161" s="81" t="n">
        <f aca="false">IF(($D160+$G160)&lt;0,($D160+$G160),0)</f>
        <v>0</v>
      </c>
      <c r="E161" s="81" t="n">
        <f aca="false">IF($D161&lt;0,Input!$C$52,0)</f>
        <v>0</v>
      </c>
      <c r="F161" s="81" t="n">
        <f aca="false">($D161*(Input!$C$48/100))/12</f>
        <v>0</v>
      </c>
      <c r="G161" s="81" t="n">
        <f aca="false">(-1)*$E161+$F161</f>
        <v>0</v>
      </c>
    </row>
    <row r="162" customFormat="false" ht="12.75" hidden="false" customHeight="true" outlineLevel="0" collapsed="false">
      <c r="A162" s="79" t="n">
        <v>158</v>
      </c>
      <c r="B162" s="86" t="n">
        <f aca="false">EOMONTH(Input!$C$7,A162)</f>
        <v>47726</v>
      </c>
      <c r="C162" s="86"/>
      <c r="D162" s="81" t="n">
        <f aca="false">IF(($D161+$G161)&lt;0,($D161+$G161),0)</f>
        <v>0</v>
      </c>
      <c r="E162" s="81" t="n">
        <f aca="false">IF($D162&lt;0,Input!$C$52,0)</f>
        <v>0</v>
      </c>
      <c r="F162" s="81" t="n">
        <f aca="false">($D162*(Input!$C$48/100))/12</f>
        <v>0</v>
      </c>
      <c r="G162" s="81" t="n">
        <f aca="false">(-1)*$E162+$F162</f>
        <v>0</v>
      </c>
    </row>
    <row r="163" customFormat="false" ht="12.75" hidden="false" customHeight="true" outlineLevel="0" collapsed="false">
      <c r="A163" s="79" t="n">
        <v>159</v>
      </c>
      <c r="B163" s="86" t="n">
        <f aca="false">EOMONTH(Input!$C$7,A163)</f>
        <v>47756</v>
      </c>
      <c r="C163" s="86"/>
      <c r="D163" s="81" t="n">
        <f aca="false">IF(($D162+$G162)&lt;0,($D162+$G162),0)</f>
        <v>0</v>
      </c>
      <c r="E163" s="81" t="n">
        <f aca="false">IF($D163&lt;0,Input!$C$52,0)</f>
        <v>0</v>
      </c>
      <c r="F163" s="81" t="n">
        <f aca="false">($D163*(Input!$C$48/100))/12</f>
        <v>0</v>
      </c>
      <c r="G163" s="81" t="n">
        <f aca="false">(-1)*$E163+$F163</f>
        <v>0</v>
      </c>
    </row>
    <row r="164" customFormat="false" ht="12.75" hidden="false" customHeight="true" outlineLevel="0" collapsed="false">
      <c r="A164" s="79" t="n">
        <v>160</v>
      </c>
      <c r="B164" s="86" t="n">
        <f aca="false">EOMONTH(Input!$C$7,A164)</f>
        <v>47787</v>
      </c>
      <c r="C164" s="86"/>
      <c r="D164" s="81" t="n">
        <f aca="false">IF(($D163+$G163)&lt;0,($D163+$G163),0)</f>
        <v>0</v>
      </c>
      <c r="E164" s="81" t="n">
        <f aca="false">IF($D164&lt;0,Input!$C$52,0)</f>
        <v>0</v>
      </c>
      <c r="F164" s="81" t="n">
        <f aca="false">($D164*(Input!$C$48/100))/12</f>
        <v>0</v>
      </c>
      <c r="G164" s="81" t="n">
        <f aca="false">(-1)*$E164+$F164</f>
        <v>0</v>
      </c>
    </row>
    <row r="165" customFormat="false" ht="12.75" hidden="false" customHeight="true" outlineLevel="0" collapsed="false">
      <c r="A165" s="79" t="n">
        <v>161</v>
      </c>
      <c r="B165" s="86" t="n">
        <f aca="false">EOMONTH(Input!$C$7,A165)</f>
        <v>47817</v>
      </c>
      <c r="C165" s="86"/>
      <c r="D165" s="81" t="n">
        <f aca="false">IF(($D164+$G164)&lt;0,($D164+$G164),0)</f>
        <v>0</v>
      </c>
      <c r="E165" s="81" t="n">
        <f aca="false">IF($D165&lt;0,Input!$C$52,0)</f>
        <v>0</v>
      </c>
      <c r="F165" s="81" t="n">
        <f aca="false">($D165*(Input!$C$48/100))/12</f>
        <v>0</v>
      </c>
      <c r="G165" s="81" t="n">
        <f aca="false">(-1)*$E165+$F165</f>
        <v>0</v>
      </c>
    </row>
    <row r="166" customFormat="false" ht="12.75" hidden="false" customHeight="true" outlineLevel="0" collapsed="false">
      <c r="A166" s="79" t="n">
        <v>162</v>
      </c>
      <c r="B166" s="86" t="n">
        <f aca="false">EOMONTH(Input!$C$7,A166)</f>
        <v>47848</v>
      </c>
      <c r="C166" s="86"/>
      <c r="D166" s="81" t="n">
        <f aca="false">IF(($D165+$G165)&lt;0,($D165+$G165),0)</f>
        <v>0</v>
      </c>
      <c r="E166" s="81" t="n">
        <f aca="false">IF($D166&lt;0,Input!$C$52,0)</f>
        <v>0</v>
      </c>
      <c r="F166" s="81" t="n">
        <f aca="false">($D166*(Input!$C$48/100))/12</f>
        <v>0</v>
      </c>
      <c r="G166" s="81" t="n">
        <f aca="false">(-1)*$E166+$F166</f>
        <v>0</v>
      </c>
    </row>
    <row r="167" customFormat="false" ht="12.75" hidden="false" customHeight="true" outlineLevel="0" collapsed="false">
      <c r="A167" s="79" t="n">
        <v>163</v>
      </c>
      <c r="B167" s="86" t="n">
        <f aca="false">EOMONTH(Input!$C$7,A167)</f>
        <v>47879</v>
      </c>
      <c r="C167" s="86"/>
      <c r="D167" s="81" t="n">
        <f aca="false">IF(($D166+$G166)&lt;0,($D166+$G166),0)</f>
        <v>0</v>
      </c>
      <c r="E167" s="81" t="n">
        <f aca="false">IF($D167&lt;0,Input!$C$52,0)</f>
        <v>0</v>
      </c>
      <c r="F167" s="81" t="n">
        <f aca="false">($D167*(Input!$C$48/100))/12</f>
        <v>0</v>
      </c>
      <c r="G167" s="81" t="n">
        <f aca="false">(-1)*$E167+$F167</f>
        <v>0</v>
      </c>
    </row>
    <row r="168" customFormat="false" ht="12.75" hidden="false" customHeight="true" outlineLevel="0" collapsed="false">
      <c r="A168" s="79" t="n">
        <v>164</v>
      </c>
      <c r="B168" s="86" t="n">
        <f aca="false">EOMONTH(Input!$C$7,A168)</f>
        <v>47907</v>
      </c>
      <c r="C168" s="86"/>
      <c r="D168" s="81" t="n">
        <f aca="false">IF(($D167+$G167)&lt;0,($D167+$G167),0)</f>
        <v>0</v>
      </c>
      <c r="E168" s="81" t="n">
        <f aca="false">IF($D168&lt;0,Input!$C$52,0)</f>
        <v>0</v>
      </c>
      <c r="F168" s="81" t="n">
        <f aca="false">($D168*(Input!$C$48/100))/12</f>
        <v>0</v>
      </c>
      <c r="G168" s="81" t="n">
        <f aca="false">(-1)*$E168+$F168</f>
        <v>0</v>
      </c>
    </row>
    <row r="169" customFormat="false" ht="12.75" hidden="false" customHeight="true" outlineLevel="0" collapsed="false">
      <c r="A169" s="79" t="n">
        <v>165</v>
      </c>
      <c r="B169" s="86" t="n">
        <f aca="false">EOMONTH(Input!$C$7,A169)</f>
        <v>47938</v>
      </c>
      <c r="C169" s="86"/>
      <c r="D169" s="81" t="n">
        <f aca="false">IF(($D168+$G168)&lt;0,($D168+$G168),0)</f>
        <v>0</v>
      </c>
      <c r="E169" s="81" t="n">
        <f aca="false">IF($D169&lt;0,Input!$C$52,0)</f>
        <v>0</v>
      </c>
      <c r="F169" s="81" t="n">
        <f aca="false">($D169*(Input!$C$48/100))/12</f>
        <v>0</v>
      </c>
      <c r="G169" s="81" t="n">
        <f aca="false">(-1)*$E169+$F169</f>
        <v>0</v>
      </c>
    </row>
    <row r="170" customFormat="false" ht="12.75" hidden="false" customHeight="true" outlineLevel="0" collapsed="false">
      <c r="A170" s="79" t="n">
        <v>166</v>
      </c>
      <c r="B170" s="86" t="n">
        <f aca="false">EOMONTH(Input!$C$7,A170)</f>
        <v>47968</v>
      </c>
      <c r="C170" s="86"/>
      <c r="D170" s="81" t="n">
        <f aca="false">IF(($D169+$G169)&lt;0,($D169+$G169),0)</f>
        <v>0</v>
      </c>
      <c r="E170" s="81" t="n">
        <f aca="false">IF($D170&lt;0,Input!$C$52,0)</f>
        <v>0</v>
      </c>
      <c r="F170" s="81" t="n">
        <f aca="false">($D170*(Input!$C$48/100))/12</f>
        <v>0</v>
      </c>
      <c r="G170" s="81" t="n">
        <f aca="false">(-1)*$E170+$F170</f>
        <v>0</v>
      </c>
    </row>
    <row r="171" customFormat="false" ht="12.75" hidden="false" customHeight="true" outlineLevel="0" collapsed="false">
      <c r="A171" s="79" t="n">
        <v>167</v>
      </c>
      <c r="B171" s="86" t="n">
        <f aca="false">EOMONTH(Input!$C$7,A171)</f>
        <v>47999</v>
      </c>
      <c r="C171" s="86"/>
      <c r="D171" s="81" t="n">
        <f aca="false">IF(($D170+$G170)&lt;0,($D170+$G170),0)</f>
        <v>0</v>
      </c>
      <c r="E171" s="81" t="n">
        <f aca="false">IF($D171&lt;0,Input!$C$52,0)</f>
        <v>0</v>
      </c>
      <c r="F171" s="81" t="n">
        <f aca="false">($D171*(Input!$C$48/100))/12</f>
        <v>0</v>
      </c>
      <c r="G171" s="81" t="n">
        <f aca="false">(-1)*$E171+$F171</f>
        <v>0</v>
      </c>
    </row>
    <row r="172" customFormat="false" ht="12.75" hidden="false" customHeight="true" outlineLevel="0" collapsed="false">
      <c r="A172" s="79" t="n">
        <v>168</v>
      </c>
      <c r="B172" s="86" t="n">
        <f aca="false">EOMONTH(Input!$C$7,A172)</f>
        <v>48029</v>
      </c>
      <c r="C172" s="86"/>
      <c r="D172" s="81" t="n">
        <f aca="false">IF(($D171+$G171)&lt;0,($D171+$G171),0)</f>
        <v>0</v>
      </c>
      <c r="E172" s="81" t="n">
        <f aca="false">IF($D172&lt;0,Input!$C$52,0)</f>
        <v>0</v>
      </c>
      <c r="F172" s="81" t="n">
        <f aca="false">($D172*(Input!$C$48/100))/12</f>
        <v>0</v>
      </c>
      <c r="G172" s="81" t="n">
        <f aca="false">(-1)*$E172+$F172</f>
        <v>0</v>
      </c>
    </row>
    <row r="173" customFormat="false" ht="12.75" hidden="false" customHeight="true" outlineLevel="0" collapsed="false">
      <c r="A173" s="79" t="n">
        <v>169</v>
      </c>
      <c r="B173" s="86" t="n">
        <f aca="false">EOMONTH(Input!$C$7,A173)</f>
        <v>48060</v>
      </c>
      <c r="C173" s="86"/>
      <c r="D173" s="81" t="n">
        <f aca="false">IF(($D172+$G172)&lt;0,($D172+$G172),0)</f>
        <v>0</v>
      </c>
      <c r="E173" s="81" t="n">
        <f aca="false">IF($D173&lt;0,Input!$C$52,0)</f>
        <v>0</v>
      </c>
      <c r="F173" s="81" t="n">
        <f aca="false">($D173*(Input!$C$48/100))/12</f>
        <v>0</v>
      </c>
      <c r="G173" s="81" t="n">
        <f aca="false">(-1)*$E173+$F173</f>
        <v>0</v>
      </c>
    </row>
    <row r="174" customFormat="false" ht="12.75" hidden="false" customHeight="true" outlineLevel="0" collapsed="false">
      <c r="A174" s="79" t="n">
        <v>170</v>
      </c>
      <c r="B174" s="86" t="n">
        <f aca="false">EOMONTH(Input!$C$7,A174)</f>
        <v>48091</v>
      </c>
      <c r="C174" s="86"/>
      <c r="D174" s="81" t="n">
        <f aca="false">IF(($D173+$G173)&lt;0,($D173+$G173),0)</f>
        <v>0</v>
      </c>
      <c r="E174" s="81" t="n">
        <f aca="false">IF($D174&lt;0,Input!$C$52,0)</f>
        <v>0</v>
      </c>
      <c r="F174" s="81" t="n">
        <f aca="false">($D174*(Input!$C$48/100))/12</f>
        <v>0</v>
      </c>
      <c r="G174" s="81" t="n">
        <f aca="false">(-1)*$E174+$F174</f>
        <v>0</v>
      </c>
    </row>
    <row r="175" customFormat="false" ht="12.75" hidden="false" customHeight="true" outlineLevel="0" collapsed="false">
      <c r="A175" s="79" t="n">
        <v>171</v>
      </c>
      <c r="B175" s="86" t="n">
        <f aca="false">EOMONTH(Input!$C$7,A175)</f>
        <v>48121</v>
      </c>
      <c r="C175" s="86"/>
      <c r="D175" s="81" t="n">
        <f aca="false">IF(($D174+$G174)&lt;0,($D174+$G174),0)</f>
        <v>0</v>
      </c>
      <c r="E175" s="81" t="n">
        <f aca="false">IF($D175&lt;0,Input!$C$52,0)</f>
        <v>0</v>
      </c>
      <c r="F175" s="81" t="n">
        <f aca="false">($D175*(Input!$C$48/100))/12</f>
        <v>0</v>
      </c>
      <c r="G175" s="81" t="n">
        <f aca="false">(-1)*$E175+$F175</f>
        <v>0</v>
      </c>
    </row>
    <row r="176" customFormat="false" ht="12.75" hidden="false" customHeight="true" outlineLevel="0" collapsed="false">
      <c r="A176" s="79" t="n">
        <v>172</v>
      </c>
      <c r="B176" s="86" t="n">
        <f aca="false">EOMONTH(Input!$C$7,A176)</f>
        <v>48152</v>
      </c>
      <c r="C176" s="86"/>
      <c r="D176" s="81" t="n">
        <f aca="false">IF(($D175+$G175)&lt;0,($D175+$G175),0)</f>
        <v>0</v>
      </c>
      <c r="E176" s="81" t="n">
        <f aca="false">IF($D176&lt;0,Input!$C$52,0)</f>
        <v>0</v>
      </c>
      <c r="F176" s="81" t="n">
        <f aca="false">($D176*(Input!$C$48/100))/12</f>
        <v>0</v>
      </c>
      <c r="G176" s="81" t="n">
        <f aca="false">(-1)*$E176+$F176</f>
        <v>0</v>
      </c>
    </row>
    <row r="177" customFormat="false" ht="12.75" hidden="false" customHeight="true" outlineLevel="0" collapsed="false">
      <c r="A177" s="79" t="n">
        <v>173</v>
      </c>
      <c r="B177" s="86" t="n">
        <f aca="false">EOMONTH(Input!$C$7,A177)</f>
        <v>48182</v>
      </c>
      <c r="C177" s="86"/>
      <c r="D177" s="81" t="n">
        <f aca="false">IF(($D176+$G176)&lt;0,($D176+$G176),0)</f>
        <v>0</v>
      </c>
      <c r="E177" s="81" t="n">
        <f aca="false">IF($D177&lt;0,Input!$C$52,0)</f>
        <v>0</v>
      </c>
      <c r="F177" s="81" t="n">
        <f aca="false">($D177*(Input!$C$48/100))/12</f>
        <v>0</v>
      </c>
      <c r="G177" s="81" t="n">
        <f aca="false">(-1)*$E177+$F177</f>
        <v>0</v>
      </c>
    </row>
    <row r="178" customFormat="false" ht="12.75" hidden="false" customHeight="true" outlineLevel="0" collapsed="false">
      <c r="A178" s="79" t="n">
        <v>174</v>
      </c>
      <c r="B178" s="86" t="n">
        <f aca="false">EOMONTH(Input!$C$7,A178)</f>
        <v>48213</v>
      </c>
      <c r="C178" s="86"/>
      <c r="D178" s="81" t="n">
        <f aca="false">IF(($D177+$G177)&lt;0,($D177+$G177),0)</f>
        <v>0</v>
      </c>
      <c r="E178" s="81" t="n">
        <f aca="false">IF($D178&lt;0,Input!$C$52,0)</f>
        <v>0</v>
      </c>
      <c r="F178" s="81" t="n">
        <f aca="false">($D178*(Input!$C$48/100))/12</f>
        <v>0</v>
      </c>
      <c r="G178" s="81" t="n">
        <f aca="false">(-1)*$E178+$F178</f>
        <v>0</v>
      </c>
    </row>
    <row r="179" customFormat="false" ht="12.75" hidden="false" customHeight="true" outlineLevel="0" collapsed="false">
      <c r="A179" s="79" t="n">
        <v>175</v>
      </c>
      <c r="B179" s="86" t="n">
        <f aca="false">EOMONTH(Input!$C$7,A179)</f>
        <v>48244</v>
      </c>
      <c r="C179" s="86"/>
      <c r="D179" s="81" t="n">
        <f aca="false">IF(($D178+$G178)&lt;0,($D178+$G178),0)</f>
        <v>0</v>
      </c>
      <c r="E179" s="81" t="n">
        <f aca="false">IF($D179&lt;0,Input!$C$52,0)</f>
        <v>0</v>
      </c>
      <c r="F179" s="81" t="n">
        <f aca="false">($D179*(Input!$C$48/100))/12</f>
        <v>0</v>
      </c>
      <c r="G179" s="81" t="n">
        <f aca="false">(-1)*$E179+$F179</f>
        <v>0</v>
      </c>
    </row>
    <row r="180" customFormat="false" ht="12.75" hidden="false" customHeight="true" outlineLevel="0" collapsed="false">
      <c r="A180" s="79" t="n">
        <v>176</v>
      </c>
      <c r="B180" s="86" t="n">
        <f aca="false">EOMONTH(Input!$C$7,A180)</f>
        <v>48273</v>
      </c>
      <c r="C180" s="86"/>
      <c r="D180" s="81" t="n">
        <f aca="false">IF(($D179+$G179)&lt;0,($D179+$G179),0)</f>
        <v>0</v>
      </c>
      <c r="E180" s="81" t="n">
        <f aca="false">IF($D180&lt;0,Input!$C$52,0)</f>
        <v>0</v>
      </c>
      <c r="F180" s="81" t="n">
        <f aca="false">($D180*(Input!$C$48/100))/12</f>
        <v>0</v>
      </c>
      <c r="G180" s="81" t="n">
        <f aca="false">(-1)*$E180+$F180</f>
        <v>0</v>
      </c>
    </row>
    <row r="181" customFormat="false" ht="12.75" hidden="false" customHeight="true" outlineLevel="0" collapsed="false">
      <c r="A181" s="79" t="n">
        <v>177</v>
      </c>
      <c r="B181" s="86" t="n">
        <f aca="false">EOMONTH(Input!$C$7,A181)</f>
        <v>48304</v>
      </c>
      <c r="C181" s="86"/>
      <c r="D181" s="81" t="n">
        <f aca="false">IF(($D180+$G180)&lt;0,($D180+$G180),0)</f>
        <v>0</v>
      </c>
      <c r="E181" s="81" t="n">
        <f aca="false">IF($D181&lt;0,Input!$C$52,0)</f>
        <v>0</v>
      </c>
      <c r="F181" s="81" t="n">
        <f aca="false">($D181*(Input!$C$48/100))/12</f>
        <v>0</v>
      </c>
      <c r="G181" s="81" t="n">
        <f aca="false">(-1)*$E181+$F181</f>
        <v>0</v>
      </c>
    </row>
    <row r="182" customFormat="false" ht="12.75" hidden="false" customHeight="true" outlineLevel="0" collapsed="false">
      <c r="A182" s="79" t="n">
        <v>178</v>
      </c>
      <c r="B182" s="86" t="n">
        <f aca="false">EOMONTH(Input!$C$7,A182)</f>
        <v>48334</v>
      </c>
      <c r="C182" s="86"/>
      <c r="D182" s="81" t="n">
        <f aca="false">IF(($D181+$G181)&lt;0,($D181+$G181),0)</f>
        <v>0</v>
      </c>
      <c r="E182" s="81" t="n">
        <f aca="false">IF($D182&lt;0,Input!$C$52,0)</f>
        <v>0</v>
      </c>
      <c r="F182" s="81" t="n">
        <f aca="false">($D182*(Input!$C$48/100))/12</f>
        <v>0</v>
      </c>
      <c r="G182" s="81" t="n">
        <f aca="false">(-1)*$E182+$F182</f>
        <v>0</v>
      </c>
    </row>
    <row r="183" customFormat="false" ht="12.75" hidden="false" customHeight="true" outlineLevel="0" collapsed="false">
      <c r="A183" s="79" t="n">
        <v>179</v>
      </c>
      <c r="B183" s="86" t="n">
        <f aca="false">EOMONTH(Input!$C$7,A183)</f>
        <v>48365</v>
      </c>
      <c r="C183" s="86"/>
      <c r="D183" s="81" t="n">
        <f aca="false">IF(($D182+$G182)&lt;0,($D182+$G182),0)</f>
        <v>0</v>
      </c>
      <c r="E183" s="81" t="n">
        <f aca="false">IF($D183&lt;0,Input!$C$52,0)</f>
        <v>0</v>
      </c>
      <c r="F183" s="81" t="n">
        <f aca="false">($D183*(Input!$C$48/100))/12</f>
        <v>0</v>
      </c>
      <c r="G183" s="81" t="n">
        <f aca="false">(-1)*$E183+$F183</f>
        <v>0</v>
      </c>
    </row>
    <row r="184" customFormat="false" ht="12.75" hidden="false" customHeight="true" outlineLevel="0" collapsed="false">
      <c r="A184" s="79" t="n">
        <v>180</v>
      </c>
      <c r="B184" s="86" t="n">
        <f aca="false">EOMONTH(Input!$C$7,A184)</f>
        <v>48395</v>
      </c>
      <c r="C184" s="86"/>
      <c r="D184" s="81" t="n">
        <f aca="false">IF(($D183+$G183)&lt;0,($D183+$G183),0)</f>
        <v>0</v>
      </c>
      <c r="E184" s="81" t="n">
        <f aca="false">IF($D184&lt;0,Input!$C$52,0)</f>
        <v>0</v>
      </c>
      <c r="F184" s="81" t="n">
        <f aca="false">($D184*(Input!$C$48/100))/12</f>
        <v>0</v>
      </c>
      <c r="G184" s="81" t="n">
        <f aca="false">(-1)*$E184+$F184</f>
        <v>0</v>
      </c>
    </row>
    <row r="185" customFormat="false" ht="12.75" hidden="false" customHeight="true" outlineLevel="0" collapsed="false">
      <c r="A185" s="79" t="n">
        <v>181</v>
      </c>
      <c r="B185" s="86" t="n">
        <f aca="false">EOMONTH(Input!$C$7,A185)</f>
        <v>48426</v>
      </c>
      <c r="C185" s="86"/>
      <c r="D185" s="81" t="n">
        <f aca="false">IF(($D184+$G184)&lt;0,($D184+$G184),0)</f>
        <v>0</v>
      </c>
      <c r="E185" s="81" t="n">
        <f aca="false">IF($D185&lt;0,Input!$C$52,0)</f>
        <v>0</v>
      </c>
      <c r="F185" s="81" t="n">
        <f aca="false">($D185*(Input!$C$48/100))/12</f>
        <v>0</v>
      </c>
      <c r="G185" s="81" t="n">
        <f aca="false">(-1)*$E185+$F185</f>
        <v>0</v>
      </c>
    </row>
    <row r="186" customFormat="false" ht="12.75" hidden="false" customHeight="true" outlineLevel="0" collapsed="false">
      <c r="A186" s="79" t="n">
        <v>182</v>
      </c>
      <c r="B186" s="86" t="n">
        <f aca="false">EOMONTH(Input!$C$7,A186)</f>
        <v>48457</v>
      </c>
      <c r="C186" s="86"/>
      <c r="D186" s="81" t="n">
        <f aca="false">IF(($D185+$G185)&lt;0,($D185+$G185),0)</f>
        <v>0</v>
      </c>
      <c r="E186" s="81" t="n">
        <f aca="false">IF($D186&lt;0,Input!$C$52,0)</f>
        <v>0</v>
      </c>
      <c r="F186" s="81" t="n">
        <f aca="false">($D186*(Input!$C$48/100))/12</f>
        <v>0</v>
      </c>
      <c r="G186" s="81" t="n">
        <f aca="false">(-1)*$E186+$F186</f>
        <v>0</v>
      </c>
    </row>
    <row r="187" customFormat="false" ht="12.75" hidden="false" customHeight="true" outlineLevel="0" collapsed="false">
      <c r="A187" s="79" t="n">
        <v>183</v>
      </c>
      <c r="B187" s="86" t="n">
        <f aca="false">EOMONTH(Input!$C$7,A187)</f>
        <v>48487</v>
      </c>
      <c r="C187" s="86"/>
      <c r="D187" s="81" t="n">
        <f aca="false">IF(($D186+$G186)&lt;0,($D186+$G186),0)</f>
        <v>0</v>
      </c>
      <c r="E187" s="81" t="n">
        <f aca="false">IF($D187&lt;0,Input!$C$52,0)</f>
        <v>0</v>
      </c>
      <c r="F187" s="81" t="n">
        <f aca="false">($D187*(Input!$C$48/100))/12</f>
        <v>0</v>
      </c>
      <c r="G187" s="81" t="n">
        <f aca="false">(-1)*$E187+$F187</f>
        <v>0</v>
      </c>
    </row>
    <row r="188" customFormat="false" ht="12.75" hidden="false" customHeight="true" outlineLevel="0" collapsed="false">
      <c r="A188" s="79" t="n">
        <v>184</v>
      </c>
      <c r="B188" s="86" t="n">
        <f aca="false">EOMONTH(Input!$C$7,A188)</f>
        <v>48518</v>
      </c>
      <c r="C188" s="86"/>
      <c r="D188" s="81" t="n">
        <f aca="false">IF(($D187+$G187)&lt;0,($D187+$G187),0)</f>
        <v>0</v>
      </c>
      <c r="E188" s="81" t="n">
        <f aca="false">IF($D188&lt;0,Input!$C$52,0)</f>
        <v>0</v>
      </c>
      <c r="F188" s="81" t="n">
        <f aca="false">($D188*(Input!$C$48/100))/12</f>
        <v>0</v>
      </c>
      <c r="G188" s="81" t="n">
        <f aca="false">(-1)*$E188+$F188</f>
        <v>0</v>
      </c>
    </row>
    <row r="189" customFormat="false" ht="12.75" hidden="false" customHeight="true" outlineLevel="0" collapsed="false">
      <c r="A189" s="79" t="n">
        <v>185</v>
      </c>
      <c r="B189" s="86" t="n">
        <f aca="false">EOMONTH(Input!$C$7,A189)</f>
        <v>48548</v>
      </c>
      <c r="C189" s="86"/>
      <c r="D189" s="81" t="n">
        <f aca="false">IF(($D188+$G188)&lt;0,($D188+$G188),0)</f>
        <v>0</v>
      </c>
      <c r="E189" s="81" t="n">
        <f aca="false">IF($D189&lt;0,Input!$C$52,0)</f>
        <v>0</v>
      </c>
      <c r="F189" s="81" t="n">
        <f aca="false">($D189*(Input!$C$48/100))/12</f>
        <v>0</v>
      </c>
      <c r="G189" s="81" t="n">
        <f aca="false">(-1)*$E189+$F189</f>
        <v>0</v>
      </c>
    </row>
    <row r="190" customFormat="false" ht="12.75" hidden="false" customHeight="true" outlineLevel="0" collapsed="false">
      <c r="A190" s="79" t="n">
        <v>186</v>
      </c>
      <c r="B190" s="86" t="n">
        <f aca="false">EOMONTH(Input!$C$7,A190)</f>
        <v>48579</v>
      </c>
      <c r="C190" s="86"/>
      <c r="D190" s="81" t="n">
        <f aca="false">IF(($D189+$G189)&lt;0,($D189+$G189),0)</f>
        <v>0</v>
      </c>
      <c r="E190" s="81" t="n">
        <f aca="false">IF($D190&lt;0,Input!$C$52,0)</f>
        <v>0</v>
      </c>
      <c r="F190" s="81" t="n">
        <f aca="false">($D190*(Input!$C$48/100))/12</f>
        <v>0</v>
      </c>
      <c r="G190" s="81" t="n">
        <f aca="false">(-1)*$E190+$F190</f>
        <v>0</v>
      </c>
    </row>
    <row r="191" customFormat="false" ht="12.75" hidden="false" customHeight="true" outlineLevel="0" collapsed="false">
      <c r="A191" s="79" t="n">
        <v>187</v>
      </c>
      <c r="B191" s="86" t="n">
        <f aca="false">EOMONTH(Input!$C$7,A191)</f>
        <v>48610</v>
      </c>
      <c r="C191" s="86"/>
      <c r="D191" s="81" t="n">
        <f aca="false">IF(($D190+$G190)&lt;0,($D190+$G190),0)</f>
        <v>0</v>
      </c>
      <c r="E191" s="81" t="n">
        <f aca="false">IF($D191&lt;0,Input!$C$52,0)</f>
        <v>0</v>
      </c>
      <c r="F191" s="81" t="n">
        <f aca="false">($D191*(Input!$C$48/100))/12</f>
        <v>0</v>
      </c>
      <c r="G191" s="81" t="n">
        <f aca="false">(-1)*$E191+$F191</f>
        <v>0</v>
      </c>
    </row>
    <row r="192" customFormat="false" ht="12.75" hidden="false" customHeight="true" outlineLevel="0" collapsed="false">
      <c r="A192" s="79" t="n">
        <v>188</v>
      </c>
      <c r="B192" s="86" t="n">
        <f aca="false">EOMONTH(Input!$C$7,A192)</f>
        <v>48638</v>
      </c>
      <c r="C192" s="86"/>
      <c r="D192" s="81" t="n">
        <f aca="false">IF(($D191+$G191)&lt;0,($D191+$G191),0)</f>
        <v>0</v>
      </c>
      <c r="E192" s="81" t="n">
        <f aca="false">IF($D192&lt;0,Input!$C$52,0)</f>
        <v>0</v>
      </c>
      <c r="F192" s="81" t="n">
        <f aca="false">($D192*(Input!$C$48/100))/12</f>
        <v>0</v>
      </c>
      <c r="G192" s="81" t="n">
        <f aca="false">(-1)*$E192+$F192</f>
        <v>0</v>
      </c>
    </row>
    <row r="193" customFormat="false" ht="12.75" hidden="false" customHeight="true" outlineLevel="0" collapsed="false">
      <c r="A193" s="79" t="n">
        <v>189</v>
      </c>
      <c r="B193" s="86" t="n">
        <f aca="false">EOMONTH(Input!$C$7,A193)</f>
        <v>48669</v>
      </c>
      <c r="C193" s="86"/>
      <c r="D193" s="81" t="n">
        <f aca="false">IF(($D192+$G192)&lt;0,($D192+$G192),0)</f>
        <v>0</v>
      </c>
      <c r="E193" s="81" t="n">
        <f aca="false">IF($D193&lt;0,Input!$C$52,0)</f>
        <v>0</v>
      </c>
      <c r="F193" s="81" t="n">
        <f aca="false">($D193*(Input!$C$48/100))/12</f>
        <v>0</v>
      </c>
      <c r="G193" s="81" t="n">
        <f aca="false">(-1)*$E193+$F193</f>
        <v>0</v>
      </c>
    </row>
    <row r="194" customFormat="false" ht="12.75" hidden="false" customHeight="true" outlineLevel="0" collapsed="false">
      <c r="A194" s="79" t="n">
        <v>190</v>
      </c>
      <c r="B194" s="86" t="n">
        <f aca="false">EOMONTH(Input!$C$7,A194)</f>
        <v>48699</v>
      </c>
      <c r="C194" s="86"/>
      <c r="D194" s="81" t="n">
        <f aca="false">IF(($D193+$G193)&lt;0,($D193+$G193),0)</f>
        <v>0</v>
      </c>
      <c r="E194" s="81" t="n">
        <f aca="false">IF($D194&lt;0,Input!$C$52,0)</f>
        <v>0</v>
      </c>
      <c r="F194" s="81" t="n">
        <f aca="false">($D194*(Input!$C$48/100))/12</f>
        <v>0</v>
      </c>
      <c r="G194" s="81" t="n">
        <f aca="false">(-1)*$E194+$F194</f>
        <v>0</v>
      </c>
    </row>
    <row r="195" customFormat="false" ht="12.75" hidden="false" customHeight="true" outlineLevel="0" collapsed="false">
      <c r="A195" s="79" t="n">
        <v>191</v>
      </c>
      <c r="B195" s="86" t="n">
        <f aca="false">EOMONTH(Input!$C$7,A195)</f>
        <v>48730</v>
      </c>
      <c r="C195" s="86"/>
      <c r="D195" s="81" t="n">
        <f aca="false">IF(($D194+$G194)&lt;0,($D194+$G194),0)</f>
        <v>0</v>
      </c>
      <c r="E195" s="81" t="n">
        <f aca="false">IF($D195&lt;0,Input!$C$52,0)</f>
        <v>0</v>
      </c>
      <c r="F195" s="81" t="n">
        <f aca="false">($D195*(Input!$C$48/100))/12</f>
        <v>0</v>
      </c>
      <c r="G195" s="81" t="n">
        <f aca="false">(-1)*$E195+$F195</f>
        <v>0</v>
      </c>
    </row>
    <row r="196" customFormat="false" ht="12.75" hidden="false" customHeight="true" outlineLevel="0" collapsed="false">
      <c r="A196" s="79" t="n">
        <v>192</v>
      </c>
      <c r="B196" s="86" t="n">
        <f aca="false">EOMONTH(Input!$C$7,A196)</f>
        <v>48760</v>
      </c>
      <c r="C196" s="86"/>
      <c r="D196" s="81" t="n">
        <f aca="false">IF(($D195+$G195)&lt;0,($D195+$G195),0)</f>
        <v>0</v>
      </c>
      <c r="E196" s="81" t="n">
        <f aca="false">IF($D196&lt;0,Input!$C$52,0)</f>
        <v>0</v>
      </c>
      <c r="F196" s="81" t="n">
        <f aca="false">($D196*(Input!$C$48/100))/12</f>
        <v>0</v>
      </c>
      <c r="G196" s="81" t="n">
        <f aca="false">(-1)*$E196+$F196</f>
        <v>0</v>
      </c>
    </row>
    <row r="197" customFormat="false" ht="12.75" hidden="false" customHeight="true" outlineLevel="0" collapsed="false">
      <c r="A197" s="79" t="n">
        <v>193</v>
      </c>
      <c r="B197" s="86" t="n">
        <f aca="false">EOMONTH(Input!$C$7,A197)</f>
        <v>48791</v>
      </c>
      <c r="C197" s="86"/>
      <c r="D197" s="81" t="n">
        <f aca="false">IF(($D196+$G196)&lt;0,($D196+$G196),0)</f>
        <v>0</v>
      </c>
      <c r="E197" s="81" t="n">
        <f aca="false">IF($D197&lt;0,Input!$C$52,0)</f>
        <v>0</v>
      </c>
      <c r="F197" s="81" t="n">
        <f aca="false">($D197*(Input!$C$48/100))/12</f>
        <v>0</v>
      </c>
      <c r="G197" s="81" t="n">
        <f aca="false">(-1)*$E197+$F197</f>
        <v>0</v>
      </c>
    </row>
    <row r="198" customFormat="false" ht="12.75" hidden="false" customHeight="true" outlineLevel="0" collapsed="false">
      <c r="A198" s="79" t="n">
        <v>194</v>
      </c>
      <c r="B198" s="86" t="n">
        <f aca="false">EOMONTH(Input!$C$7,A198)</f>
        <v>48822</v>
      </c>
      <c r="C198" s="86"/>
      <c r="D198" s="81" t="n">
        <f aca="false">IF(($D197+$G197)&lt;0,($D197+$G197),0)</f>
        <v>0</v>
      </c>
      <c r="E198" s="81" t="n">
        <f aca="false">IF($D198&lt;0,Input!$C$52,0)</f>
        <v>0</v>
      </c>
      <c r="F198" s="81" t="n">
        <f aca="false">($D198*(Input!$C$48/100))/12</f>
        <v>0</v>
      </c>
      <c r="G198" s="81" t="n">
        <f aca="false">(-1)*$E198+$F198</f>
        <v>0</v>
      </c>
    </row>
    <row r="199" customFormat="false" ht="12.75" hidden="false" customHeight="true" outlineLevel="0" collapsed="false">
      <c r="A199" s="79" t="n">
        <v>195</v>
      </c>
      <c r="B199" s="86" t="n">
        <f aca="false">EOMONTH(Input!$C$7,A199)</f>
        <v>48852</v>
      </c>
      <c r="C199" s="86"/>
      <c r="D199" s="81" t="n">
        <f aca="false">IF(($D198+$G198)&lt;0,($D198+$G198),0)</f>
        <v>0</v>
      </c>
      <c r="E199" s="81" t="n">
        <f aca="false">IF($D199&lt;0,Input!$C$52,0)</f>
        <v>0</v>
      </c>
      <c r="F199" s="81" t="n">
        <f aca="false">($D199*(Input!$C$48/100))/12</f>
        <v>0</v>
      </c>
      <c r="G199" s="81" t="n">
        <f aca="false">(-1)*$E199+$F199</f>
        <v>0</v>
      </c>
    </row>
    <row r="200" customFormat="false" ht="12.75" hidden="false" customHeight="true" outlineLevel="0" collapsed="false">
      <c r="A200" s="79" t="n">
        <v>196</v>
      </c>
      <c r="B200" s="86" t="n">
        <f aca="false">EOMONTH(Input!$C$7,A200)</f>
        <v>48883</v>
      </c>
      <c r="C200" s="86"/>
      <c r="D200" s="81" t="n">
        <f aca="false">IF(($D199+$G199)&lt;0,($D199+$G199),0)</f>
        <v>0</v>
      </c>
      <c r="E200" s="81" t="n">
        <f aca="false">IF($D200&lt;0,Input!$C$52,0)</f>
        <v>0</v>
      </c>
      <c r="F200" s="81" t="n">
        <f aca="false">($D200*(Input!$C$48/100))/12</f>
        <v>0</v>
      </c>
      <c r="G200" s="81" t="n">
        <f aca="false">(-1)*$E200+$F200</f>
        <v>0</v>
      </c>
    </row>
    <row r="201" customFormat="false" ht="12.75" hidden="false" customHeight="true" outlineLevel="0" collapsed="false">
      <c r="A201" s="79" t="n">
        <v>197</v>
      </c>
      <c r="B201" s="86" t="n">
        <f aca="false">EOMONTH(Input!$C$7,A201)</f>
        <v>48913</v>
      </c>
      <c r="C201" s="86"/>
      <c r="D201" s="81" t="n">
        <f aca="false">IF(($D200+$G200)&lt;0,($D200+$G200),0)</f>
        <v>0</v>
      </c>
      <c r="E201" s="81" t="n">
        <f aca="false">IF($D201&lt;0,Input!$C$52,0)</f>
        <v>0</v>
      </c>
      <c r="F201" s="81" t="n">
        <f aca="false">($D201*(Input!$C$48/100))/12</f>
        <v>0</v>
      </c>
      <c r="G201" s="81" t="n">
        <f aca="false">(-1)*$E201+$F201</f>
        <v>0</v>
      </c>
    </row>
    <row r="202" customFormat="false" ht="12.75" hidden="false" customHeight="true" outlineLevel="0" collapsed="false">
      <c r="A202" s="79" t="n">
        <v>198</v>
      </c>
      <c r="B202" s="86" t="n">
        <f aca="false">EOMONTH(Input!$C$7,A202)</f>
        <v>48944</v>
      </c>
      <c r="C202" s="86"/>
      <c r="D202" s="81" t="n">
        <f aca="false">IF(($D201+$G201)&lt;0,($D201+$G201),0)</f>
        <v>0</v>
      </c>
      <c r="E202" s="81" t="n">
        <f aca="false">IF($D202&lt;0,Input!$C$52,0)</f>
        <v>0</v>
      </c>
      <c r="F202" s="81" t="n">
        <f aca="false">($D202*(Input!$C$48/100))/12</f>
        <v>0</v>
      </c>
      <c r="G202" s="81" t="n">
        <f aca="false">(-1)*$E202+$F202</f>
        <v>0</v>
      </c>
    </row>
    <row r="203" customFormat="false" ht="12.75" hidden="false" customHeight="true" outlineLevel="0" collapsed="false">
      <c r="A203" s="79" t="n">
        <v>199</v>
      </c>
      <c r="B203" s="86" t="n">
        <f aca="false">EOMONTH(Input!$C$7,A203)</f>
        <v>48975</v>
      </c>
      <c r="C203" s="86"/>
      <c r="D203" s="81" t="n">
        <f aca="false">IF(($D202+$G202)&lt;0,($D202+$G202),0)</f>
        <v>0</v>
      </c>
      <c r="E203" s="81" t="n">
        <f aca="false">IF($D203&lt;0,Input!$C$52,0)</f>
        <v>0</v>
      </c>
      <c r="F203" s="81" t="n">
        <f aca="false">($D203*(Input!$C$48/100))/12</f>
        <v>0</v>
      </c>
      <c r="G203" s="81" t="n">
        <f aca="false">(-1)*$E203+$F203</f>
        <v>0</v>
      </c>
    </row>
    <row r="204" customFormat="false" ht="12.75" hidden="false" customHeight="true" outlineLevel="0" collapsed="false">
      <c r="A204" s="79" t="n">
        <v>200</v>
      </c>
      <c r="B204" s="86" t="n">
        <f aca="false">EOMONTH(Input!$C$7,A204)</f>
        <v>49003</v>
      </c>
      <c r="C204" s="86"/>
      <c r="D204" s="81" t="n">
        <f aca="false">IF(($D203+$G203)&lt;0,($D203+$G203),0)</f>
        <v>0</v>
      </c>
      <c r="E204" s="81" t="n">
        <f aca="false">IF($D204&lt;0,Input!$C$52,0)</f>
        <v>0</v>
      </c>
      <c r="F204" s="81" t="n">
        <f aca="false">($D204*(Input!$C$48/100))/12</f>
        <v>0</v>
      </c>
      <c r="G204" s="81" t="n">
        <f aca="false">(-1)*$E204+$F204</f>
        <v>0</v>
      </c>
    </row>
    <row r="205" customFormat="false" ht="12.75" hidden="false" customHeight="true" outlineLevel="0" collapsed="false">
      <c r="A205" s="79" t="n">
        <v>201</v>
      </c>
      <c r="B205" s="86" t="n">
        <f aca="false">EOMONTH(Input!$C$7,A205)</f>
        <v>49034</v>
      </c>
      <c r="C205" s="86"/>
      <c r="D205" s="81" t="n">
        <f aca="false">IF(($D204+$G204)&lt;0,($D204+$G204),0)</f>
        <v>0</v>
      </c>
      <c r="E205" s="81" t="n">
        <f aca="false">IF($D205&lt;0,Input!$C$52,0)</f>
        <v>0</v>
      </c>
      <c r="F205" s="81" t="n">
        <f aca="false">($D205*(Input!$C$48/100))/12</f>
        <v>0</v>
      </c>
      <c r="G205" s="81" t="n">
        <f aca="false">(-1)*$E205+$F205</f>
        <v>0</v>
      </c>
    </row>
    <row r="206" customFormat="false" ht="12.75" hidden="false" customHeight="true" outlineLevel="0" collapsed="false">
      <c r="A206" s="79" t="n">
        <v>202</v>
      </c>
      <c r="B206" s="86" t="n">
        <f aca="false">EOMONTH(Input!$C$7,A206)</f>
        <v>49064</v>
      </c>
      <c r="C206" s="86"/>
      <c r="D206" s="81" t="n">
        <f aca="false">IF(($D205+$G205)&lt;0,($D205+$G205),0)</f>
        <v>0</v>
      </c>
      <c r="E206" s="81" t="n">
        <f aca="false">IF($D206&lt;0,Input!$C$52,0)</f>
        <v>0</v>
      </c>
      <c r="F206" s="81" t="n">
        <f aca="false">($D206*(Input!$C$48/100))/12</f>
        <v>0</v>
      </c>
      <c r="G206" s="81" t="n">
        <f aca="false">(-1)*$E206+$F206</f>
        <v>0</v>
      </c>
    </row>
    <row r="207" customFormat="false" ht="12.75" hidden="false" customHeight="true" outlineLevel="0" collapsed="false">
      <c r="A207" s="79" t="n">
        <v>203</v>
      </c>
      <c r="B207" s="86" t="n">
        <f aca="false">EOMONTH(Input!$C$7,A207)</f>
        <v>49095</v>
      </c>
      <c r="C207" s="86"/>
      <c r="D207" s="81" t="n">
        <f aca="false">IF(($D206+$G206)&lt;0,($D206+$G206),0)</f>
        <v>0</v>
      </c>
      <c r="E207" s="81" t="n">
        <f aca="false">IF($D207&lt;0,Input!$C$52,0)</f>
        <v>0</v>
      </c>
      <c r="F207" s="81" t="n">
        <f aca="false">($D207*(Input!$C$48/100))/12</f>
        <v>0</v>
      </c>
      <c r="G207" s="81" t="n">
        <f aca="false">(-1)*$E207+$F207</f>
        <v>0</v>
      </c>
    </row>
    <row r="208" customFormat="false" ht="12.75" hidden="false" customHeight="true" outlineLevel="0" collapsed="false">
      <c r="A208" s="79" t="n">
        <v>204</v>
      </c>
      <c r="B208" s="86" t="n">
        <f aca="false">EOMONTH(Input!$C$7,A208)</f>
        <v>49125</v>
      </c>
      <c r="C208" s="86"/>
      <c r="D208" s="81" t="n">
        <f aca="false">IF(($D207+$G207)&lt;0,($D207+$G207),0)</f>
        <v>0</v>
      </c>
      <c r="E208" s="81" t="n">
        <f aca="false">IF($D208&lt;0,Input!$C$52,0)</f>
        <v>0</v>
      </c>
      <c r="F208" s="81" t="n">
        <f aca="false">($D208*(Input!$C$48/100))/12</f>
        <v>0</v>
      </c>
      <c r="G208" s="81" t="n">
        <f aca="false">(-1)*$E208+$F208</f>
        <v>0</v>
      </c>
    </row>
    <row r="209" customFormat="false" ht="12.75" hidden="false" customHeight="true" outlineLevel="0" collapsed="false">
      <c r="A209" s="79" t="n">
        <v>205</v>
      </c>
      <c r="B209" s="86" t="n">
        <f aca="false">EOMONTH(Input!$C$7,A209)</f>
        <v>49156</v>
      </c>
      <c r="C209" s="86"/>
      <c r="D209" s="81" t="n">
        <f aca="false">IF(($D208+$G208)&lt;0,($D208+$G208),0)</f>
        <v>0</v>
      </c>
      <c r="E209" s="81" t="n">
        <f aca="false">IF($D209&lt;0,Input!$C$52,0)</f>
        <v>0</v>
      </c>
      <c r="F209" s="81" t="n">
        <f aca="false">($D209*(Input!$C$48/100))/12</f>
        <v>0</v>
      </c>
      <c r="G209" s="81" t="n">
        <f aca="false">(-1)*$E209+$F209</f>
        <v>0</v>
      </c>
    </row>
    <row r="210" customFormat="false" ht="12.75" hidden="false" customHeight="true" outlineLevel="0" collapsed="false">
      <c r="A210" s="79" t="n">
        <v>206</v>
      </c>
      <c r="B210" s="86" t="n">
        <f aca="false">EOMONTH(Input!$C$7,A210)</f>
        <v>49187</v>
      </c>
      <c r="C210" s="86"/>
      <c r="D210" s="81" t="n">
        <f aca="false">IF(($D209+$G209)&lt;0,($D209+$G209),0)</f>
        <v>0</v>
      </c>
      <c r="E210" s="81" t="n">
        <f aca="false">IF($D210&lt;0,Input!$C$52,0)</f>
        <v>0</v>
      </c>
      <c r="F210" s="81" t="n">
        <f aca="false">($D210*(Input!$C$48/100))/12</f>
        <v>0</v>
      </c>
      <c r="G210" s="81" t="n">
        <f aca="false">(-1)*$E210+$F210</f>
        <v>0</v>
      </c>
    </row>
    <row r="211" customFormat="false" ht="12.75" hidden="false" customHeight="true" outlineLevel="0" collapsed="false">
      <c r="A211" s="79" t="n">
        <v>207</v>
      </c>
      <c r="B211" s="86" t="n">
        <f aca="false">EOMONTH(Input!$C$7,A211)</f>
        <v>49217</v>
      </c>
      <c r="C211" s="86"/>
      <c r="D211" s="81" t="n">
        <f aca="false">IF(($D210+$G210)&lt;0,($D210+$G210),0)</f>
        <v>0</v>
      </c>
      <c r="E211" s="81" t="n">
        <f aca="false">IF($D211&lt;0,Input!$C$52,0)</f>
        <v>0</v>
      </c>
      <c r="F211" s="81" t="n">
        <f aca="false">($D211*(Input!$C$48/100))/12</f>
        <v>0</v>
      </c>
      <c r="G211" s="81" t="n">
        <f aca="false">(-1)*$E211+$F211</f>
        <v>0</v>
      </c>
    </row>
    <row r="212" customFormat="false" ht="12.75" hidden="false" customHeight="true" outlineLevel="0" collapsed="false">
      <c r="A212" s="79" t="n">
        <v>208</v>
      </c>
      <c r="B212" s="86" t="n">
        <f aca="false">EOMONTH(Input!$C$7,A212)</f>
        <v>49248</v>
      </c>
      <c r="C212" s="86"/>
      <c r="D212" s="81" t="n">
        <f aca="false">IF(($D211+$G211)&lt;0,($D211+$G211),0)</f>
        <v>0</v>
      </c>
      <c r="E212" s="81" t="n">
        <f aca="false">IF($D212&lt;0,Input!$C$52,0)</f>
        <v>0</v>
      </c>
      <c r="F212" s="81" t="n">
        <f aca="false">($D212*(Input!$C$48/100))/12</f>
        <v>0</v>
      </c>
      <c r="G212" s="81" t="n">
        <f aca="false">(-1)*$E212+$F212</f>
        <v>0</v>
      </c>
    </row>
    <row r="213" customFormat="false" ht="12.75" hidden="false" customHeight="true" outlineLevel="0" collapsed="false">
      <c r="A213" s="79" t="n">
        <v>209</v>
      </c>
      <c r="B213" s="86" t="n">
        <f aca="false">EOMONTH(Input!$C$7,A213)</f>
        <v>49278</v>
      </c>
      <c r="C213" s="86"/>
      <c r="D213" s="81" t="n">
        <f aca="false">IF(($D212+$G212)&lt;0,($D212+$G212),0)</f>
        <v>0</v>
      </c>
      <c r="E213" s="81" t="n">
        <f aca="false">IF($D213&lt;0,Input!$C$52,0)</f>
        <v>0</v>
      </c>
      <c r="F213" s="81" t="n">
        <f aca="false">($D213*(Input!$C$48/100))/12</f>
        <v>0</v>
      </c>
      <c r="G213" s="81" t="n">
        <f aca="false">(-1)*$E213+$F213</f>
        <v>0</v>
      </c>
    </row>
    <row r="214" customFormat="false" ht="12.75" hidden="false" customHeight="true" outlineLevel="0" collapsed="false">
      <c r="A214" s="79" t="n">
        <v>210</v>
      </c>
      <c r="B214" s="86" t="n">
        <f aca="false">EOMONTH(Input!$C$7,A214)</f>
        <v>49309</v>
      </c>
      <c r="C214" s="86"/>
      <c r="D214" s="81" t="n">
        <f aca="false">IF(($D213+$G213)&lt;0,($D213+$G213),0)</f>
        <v>0</v>
      </c>
      <c r="E214" s="81" t="n">
        <f aca="false">IF($D214&lt;0,Input!$C$52,0)</f>
        <v>0</v>
      </c>
      <c r="F214" s="81" t="n">
        <f aca="false">($D214*(Input!$C$48/100))/12</f>
        <v>0</v>
      </c>
      <c r="G214" s="81" t="n">
        <f aca="false">(-1)*$E214+$F214</f>
        <v>0</v>
      </c>
    </row>
    <row r="215" customFormat="false" ht="12.75" hidden="false" customHeight="true" outlineLevel="0" collapsed="false">
      <c r="A215" s="79" t="n">
        <v>211</v>
      </c>
      <c r="B215" s="86" t="n">
        <f aca="false">EOMONTH(Input!$C$7,A215)</f>
        <v>49340</v>
      </c>
      <c r="C215" s="86"/>
      <c r="D215" s="81" t="n">
        <f aca="false">IF(($D214+$G214)&lt;0,($D214+$G214),0)</f>
        <v>0</v>
      </c>
      <c r="E215" s="81" t="n">
        <f aca="false">IF($D215&lt;0,Input!$C$52,0)</f>
        <v>0</v>
      </c>
      <c r="F215" s="81" t="n">
        <f aca="false">($D215*(Input!$C$48/100))/12</f>
        <v>0</v>
      </c>
      <c r="G215" s="81" t="n">
        <f aca="false">(-1)*$E215+$F215</f>
        <v>0</v>
      </c>
    </row>
    <row r="216" customFormat="false" ht="12.75" hidden="false" customHeight="true" outlineLevel="0" collapsed="false">
      <c r="A216" s="79" t="n">
        <v>212</v>
      </c>
      <c r="B216" s="86" t="n">
        <f aca="false">EOMONTH(Input!$C$7,A216)</f>
        <v>49368</v>
      </c>
      <c r="C216" s="86"/>
      <c r="D216" s="81" t="n">
        <f aca="false">IF(($D215+$G215)&lt;0,($D215+$G215),0)</f>
        <v>0</v>
      </c>
      <c r="E216" s="81" t="n">
        <f aca="false">IF($D216&lt;0,Input!$C$52,0)</f>
        <v>0</v>
      </c>
      <c r="F216" s="81" t="n">
        <f aca="false">($D216*(Input!$C$48/100))/12</f>
        <v>0</v>
      </c>
      <c r="G216" s="81" t="n">
        <f aca="false">(-1)*$E216+$F216</f>
        <v>0</v>
      </c>
    </row>
    <row r="217" customFormat="false" ht="12.75" hidden="false" customHeight="true" outlineLevel="0" collapsed="false">
      <c r="A217" s="79" t="n">
        <v>213</v>
      </c>
      <c r="B217" s="86" t="n">
        <f aca="false">EOMONTH(Input!$C$7,A217)</f>
        <v>49399</v>
      </c>
      <c r="C217" s="86"/>
      <c r="D217" s="81" t="n">
        <f aca="false">IF(($D216+$G216)&lt;0,($D216+$G216),0)</f>
        <v>0</v>
      </c>
      <c r="E217" s="81" t="n">
        <f aca="false">IF($D217&lt;0,Input!$C$52,0)</f>
        <v>0</v>
      </c>
      <c r="F217" s="81" t="n">
        <f aca="false">($D217*(Input!$C$48/100))/12</f>
        <v>0</v>
      </c>
      <c r="G217" s="81" t="n">
        <f aca="false">(-1)*$E217+$F217</f>
        <v>0</v>
      </c>
    </row>
    <row r="218" customFormat="false" ht="12.75" hidden="false" customHeight="true" outlineLevel="0" collapsed="false">
      <c r="A218" s="79" t="n">
        <v>214</v>
      </c>
      <c r="B218" s="86" t="n">
        <f aca="false">EOMONTH(Input!$C$7,A218)</f>
        <v>49429</v>
      </c>
      <c r="C218" s="86"/>
      <c r="D218" s="81" t="n">
        <f aca="false">IF(($D217+$G217)&lt;0,($D217+$G217),0)</f>
        <v>0</v>
      </c>
      <c r="E218" s="81" t="n">
        <f aca="false">IF($D218&lt;0,Input!$C$52,0)</f>
        <v>0</v>
      </c>
      <c r="F218" s="81" t="n">
        <f aca="false">($D218*(Input!$C$48/100))/12</f>
        <v>0</v>
      </c>
      <c r="G218" s="81" t="n">
        <f aca="false">(-1)*$E218+$F218</f>
        <v>0</v>
      </c>
    </row>
    <row r="219" customFormat="false" ht="12.75" hidden="false" customHeight="true" outlineLevel="0" collapsed="false">
      <c r="A219" s="79" t="n">
        <v>215</v>
      </c>
      <c r="B219" s="86" t="n">
        <f aca="false">EOMONTH(Input!$C$7,A219)</f>
        <v>49460</v>
      </c>
      <c r="C219" s="86"/>
      <c r="D219" s="81" t="n">
        <f aca="false">IF(($D218+$G218)&lt;0,($D218+$G218),0)</f>
        <v>0</v>
      </c>
      <c r="E219" s="81" t="n">
        <f aca="false">IF($D219&lt;0,Input!$C$52,0)</f>
        <v>0</v>
      </c>
      <c r="F219" s="81" t="n">
        <f aca="false">($D219*(Input!$C$48/100))/12</f>
        <v>0</v>
      </c>
      <c r="G219" s="81" t="n">
        <f aca="false">(-1)*$E219+$F219</f>
        <v>0</v>
      </c>
    </row>
    <row r="220" customFormat="false" ht="12.75" hidden="false" customHeight="true" outlineLevel="0" collapsed="false">
      <c r="A220" s="79" t="n">
        <v>216</v>
      </c>
      <c r="B220" s="86" t="n">
        <f aca="false">EOMONTH(Input!$C$7,A220)</f>
        <v>49490</v>
      </c>
      <c r="C220" s="86"/>
      <c r="D220" s="81" t="n">
        <f aca="false">IF(($D219+$G219)&lt;0,($D219+$G219),0)</f>
        <v>0</v>
      </c>
      <c r="E220" s="81" t="n">
        <f aca="false">IF($D220&lt;0,Input!$C$52,0)</f>
        <v>0</v>
      </c>
      <c r="F220" s="81" t="n">
        <f aca="false">($D220*(Input!$C$48/100))/12</f>
        <v>0</v>
      </c>
      <c r="G220" s="81" t="n">
        <f aca="false">(-1)*$E220+$F220</f>
        <v>0</v>
      </c>
    </row>
    <row r="221" customFormat="false" ht="12.75" hidden="false" customHeight="true" outlineLevel="0" collapsed="false">
      <c r="A221" s="79" t="n">
        <v>217</v>
      </c>
      <c r="B221" s="86" t="n">
        <f aca="false">EOMONTH(Input!$C$7,A221)</f>
        <v>49521</v>
      </c>
      <c r="C221" s="86"/>
      <c r="D221" s="81" t="n">
        <f aca="false">IF(($D220+$G220)&lt;0,($D220+$G220),0)</f>
        <v>0</v>
      </c>
      <c r="E221" s="81" t="n">
        <f aca="false">IF($D221&lt;0,Input!$C$52,0)</f>
        <v>0</v>
      </c>
      <c r="F221" s="81" t="n">
        <f aca="false">($D221*(Input!$C$48/100))/12</f>
        <v>0</v>
      </c>
      <c r="G221" s="81" t="n">
        <f aca="false">(-1)*$E221+$F221</f>
        <v>0</v>
      </c>
    </row>
    <row r="222" customFormat="false" ht="12.75" hidden="false" customHeight="true" outlineLevel="0" collapsed="false">
      <c r="A222" s="79" t="n">
        <v>218</v>
      </c>
      <c r="B222" s="86" t="n">
        <f aca="false">EOMONTH(Input!$C$7,A222)</f>
        <v>49552</v>
      </c>
      <c r="C222" s="86"/>
      <c r="D222" s="81" t="n">
        <f aca="false">IF(($D221+$G221)&lt;0,($D221+$G221),0)</f>
        <v>0</v>
      </c>
      <c r="E222" s="81" t="n">
        <f aca="false">IF($D222&lt;0,Input!$C$52,0)</f>
        <v>0</v>
      </c>
      <c r="F222" s="81" t="n">
        <f aca="false">($D222*(Input!$C$48/100))/12</f>
        <v>0</v>
      </c>
      <c r="G222" s="81" t="n">
        <f aca="false">(-1)*$E222+$F222</f>
        <v>0</v>
      </c>
    </row>
    <row r="223" customFormat="false" ht="12.75" hidden="false" customHeight="true" outlineLevel="0" collapsed="false">
      <c r="A223" s="79" t="n">
        <v>219</v>
      </c>
      <c r="B223" s="86" t="n">
        <f aca="false">EOMONTH(Input!$C$7,A223)</f>
        <v>49582</v>
      </c>
      <c r="C223" s="86"/>
      <c r="D223" s="81" t="n">
        <f aca="false">IF(($D222+$G222)&lt;0,($D222+$G222),0)</f>
        <v>0</v>
      </c>
      <c r="E223" s="81" t="n">
        <f aca="false">IF($D223&lt;0,Input!$C$52,0)</f>
        <v>0</v>
      </c>
      <c r="F223" s="81" t="n">
        <f aca="false">($D223*(Input!$C$48/100))/12</f>
        <v>0</v>
      </c>
      <c r="G223" s="81" t="n">
        <f aca="false">(-1)*$E223+$F223</f>
        <v>0</v>
      </c>
    </row>
    <row r="224" customFormat="false" ht="12.75" hidden="false" customHeight="true" outlineLevel="0" collapsed="false">
      <c r="A224" s="79" t="n">
        <v>220</v>
      </c>
      <c r="B224" s="86" t="n">
        <f aca="false">EOMONTH(Input!$C$7,A224)</f>
        <v>49613</v>
      </c>
      <c r="C224" s="86"/>
      <c r="D224" s="81" t="n">
        <f aca="false">IF(($D223+$G223)&lt;0,($D223+$G223),0)</f>
        <v>0</v>
      </c>
      <c r="E224" s="81" t="n">
        <f aca="false">IF($D224&lt;0,Input!$C$52,0)</f>
        <v>0</v>
      </c>
      <c r="F224" s="81" t="n">
        <f aca="false">($D224*(Input!$C$48/100))/12</f>
        <v>0</v>
      </c>
      <c r="G224" s="81" t="n">
        <f aca="false">(-1)*$E224+$F224</f>
        <v>0</v>
      </c>
    </row>
    <row r="225" customFormat="false" ht="12.75" hidden="false" customHeight="true" outlineLevel="0" collapsed="false">
      <c r="A225" s="79" t="n">
        <v>221</v>
      </c>
      <c r="B225" s="86" t="n">
        <f aca="false">EOMONTH(Input!$C$7,A225)</f>
        <v>49643</v>
      </c>
      <c r="C225" s="86"/>
      <c r="D225" s="81" t="n">
        <f aca="false">IF(($D224+$G224)&lt;0,($D224+$G224),0)</f>
        <v>0</v>
      </c>
      <c r="E225" s="81" t="n">
        <f aca="false">IF($D225&lt;0,Input!$C$52,0)</f>
        <v>0</v>
      </c>
      <c r="F225" s="81" t="n">
        <f aca="false">($D225*(Input!$C$48/100))/12</f>
        <v>0</v>
      </c>
      <c r="G225" s="81" t="n">
        <f aca="false">(-1)*$E225+$F225</f>
        <v>0</v>
      </c>
    </row>
    <row r="226" customFormat="false" ht="12.75" hidden="false" customHeight="true" outlineLevel="0" collapsed="false">
      <c r="A226" s="79" t="n">
        <v>222</v>
      </c>
      <c r="B226" s="86" t="n">
        <f aca="false">EOMONTH(Input!$C$7,A226)</f>
        <v>49674</v>
      </c>
      <c r="C226" s="86"/>
      <c r="D226" s="81" t="n">
        <f aca="false">IF(($D225+$G225)&lt;0,($D225+$G225),0)</f>
        <v>0</v>
      </c>
      <c r="E226" s="81" t="n">
        <f aca="false">IF($D226&lt;0,Input!$C$52,0)</f>
        <v>0</v>
      </c>
      <c r="F226" s="81" t="n">
        <f aca="false">($D226*(Input!$C$48/100))/12</f>
        <v>0</v>
      </c>
      <c r="G226" s="81" t="n">
        <f aca="false">(-1)*$E226+$F226</f>
        <v>0</v>
      </c>
    </row>
    <row r="227" customFormat="false" ht="12.75" hidden="false" customHeight="true" outlineLevel="0" collapsed="false">
      <c r="A227" s="79" t="n">
        <v>223</v>
      </c>
      <c r="B227" s="86" t="n">
        <f aca="false">EOMONTH(Input!$C$7,A227)</f>
        <v>49705</v>
      </c>
      <c r="C227" s="86"/>
      <c r="D227" s="81" t="n">
        <f aca="false">IF(($D226+$G226)&lt;0,($D226+$G226),0)</f>
        <v>0</v>
      </c>
      <c r="E227" s="81" t="n">
        <f aca="false">IF($D227&lt;0,Input!$C$52,0)</f>
        <v>0</v>
      </c>
      <c r="F227" s="81" t="n">
        <f aca="false">($D227*(Input!$C$48/100))/12</f>
        <v>0</v>
      </c>
      <c r="G227" s="81" t="n">
        <f aca="false">(-1)*$E227+$F227</f>
        <v>0</v>
      </c>
    </row>
    <row r="228" customFormat="false" ht="12.75" hidden="false" customHeight="true" outlineLevel="0" collapsed="false">
      <c r="A228" s="79" t="n">
        <v>224</v>
      </c>
      <c r="B228" s="86" t="n">
        <f aca="false">EOMONTH(Input!$C$7,A228)</f>
        <v>49734</v>
      </c>
      <c r="C228" s="86"/>
      <c r="D228" s="81" t="n">
        <f aca="false">IF(($D227+$G227)&lt;0,($D227+$G227),0)</f>
        <v>0</v>
      </c>
      <c r="E228" s="81" t="n">
        <f aca="false">IF($D228&lt;0,Input!$C$52,0)</f>
        <v>0</v>
      </c>
      <c r="F228" s="81" t="n">
        <f aca="false">($D228*(Input!$C$48/100))/12</f>
        <v>0</v>
      </c>
      <c r="G228" s="81" t="n">
        <f aca="false">(-1)*$E228+$F228</f>
        <v>0</v>
      </c>
    </row>
    <row r="229" customFormat="false" ht="12.75" hidden="false" customHeight="true" outlineLevel="0" collapsed="false">
      <c r="A229" s="79" t="n">
        <v>225</v>
      </c>
      <c r="B229" s="86" t="n">
        <f aca="false">EOMONTH(Input!$C$7,A229)</f>
        <v>49765</v>
      </c>
      <c r="C229" s="86"/>
      <c r="D229" s="81" t="n">
        <f aca="false">IF(($D228+$G228)&lt;0,($D228+$G228),0)</f>
        <v>0</v>
      </c>
      <c r="E229" s="81" t="n">
        <f aca="false">IF($D229&lt;0,Input!$C$52,0)</f>
        <v>0</v>
      </c>
      <c r="F229" s="81" t="n">
        <f aca="false">($D229*(Input!$C$48/100))/12</f>
        <v>0</v>
      </c>
      <c r="G229" s="81" t="n">
        <f aca="false">(-1)*$E229+$F229</f>
        <v>0</v>
      </c>
    </row>
    <row r="230" customFormat="false" ht="12.75" hidden="false" customHeight="true" outlineLevel="0" collapsed="false">
      <c r="A230" s="79" t="n">
        <v>226</v>
      </c>
      <c r="B230" s="86" t="n">
        <f aca="false">EOMONTH(Input!$C$7,A230)</f>
        <v>49795</v>
      </c>
      <c r="C230" s="86"/>
      <c r="D230" s="81" t="n">
        <f aca="false">IF(($D229+$G229)&lt;0,($D229+$G229),0)</f>
        <v>0</v>
      </c>
      <c r="E230" s="81" t="n">
        <f aca="false">IF($D230&lt;0,Input!$C$52,0)</f>
        <v>0</v>
      </c>
      <c r="F230" s="81" t="n">
        <f aca="false">($D230*(Input!$C$48/100))/12</f>
        <v>0</v>
      </c>
      <c r="G230" s="81" t="n">
        <f aca="false">(-1)*$E230+$F230</f>
        <v>0</v>
      </c>
    </row>
    <row r="231" customFormat="false" ht="12.75" hidden="false" customHeight="true" outlineLevel="0" collapsed="false">
      <c r="A231" s="79" t="n">
        <v>227</v>
      </c>
      <c r="B231" s="86" t="n">
        <f aca="false">EOMONTH(Input!$C$7,A231)</f>
        <v>49826</v>
      </c>
      <c r="C231" s="86"/>
      <c r="D231" s="81" t="n">
        <f aca="false">IF(($D230+$G230)&lt;0,($D230+$G230),0)</f>
        <v>0</v>
      </c>
      <c r="E231" s="81" t="n">
        <f aca="false">IF($D231&lt;0,Input!$C$52,0)</f>
        <v>0</v>
      </c>
      <c r="F231" s="81" t="n">
        <f aca="false">($D231*(Input!$C$48/100))/12</f>
        <v>0</v>
      </c>
      <c r="G231" s="81" t="n">
        <f aca="false">(-1)*$E231+$F231</f>
        <v>0</v>
      </c>
    </row>
    <row r="232" customFormat="false" ht="12.75" hidden="false" customHeight="true" outlineLevel="0" collapsed="false">
      <c r="A232" s="79" t="n">
        <v>228</v>
      </c>
      <c r="B232" s="86" t="n">
        <f aca="false">EOMONTH(Input!$C$7,A232)</f>
        <v>49856</v>
      </c>
      <c r="C232" s="86"/>
      <c r="D232" s="81" t="n">
        <f aca="false">IF(($D231+$G231)&lt;0,($D231+$G231),0)</f>
        <v>0</v>
      </c>
      <c r="E232" s="81" t="n">
        <f aca="false">IF($D232&lt;0,Input!$C$52,0)</f>
        <v>0</v>
      </c>
      <c r="F232" s="81" t="n">
        <f aca="false">($D232*(Input!$C$48/100))/12</f>
        <v>0</v>
      </c>
      <c r="G232" s="81" t="n">
        <f aca="false">(-1)*$E232+$F232</f>
        <v>0</v>
      </c>
    </row>
    <row r="233" customFormat="false" ht="12.75" hidden="false" customHeight="true" outlineLevel="0" collapsed="false">
      <c r="A233" s="79" t="n">
        <v>229</v>
      </c>
      <c r="B233" s="86" t="n">
        <f aca="false">EOMONTH(Input!$C$7,A233)</f>
        <v>49887</v>
      </c>
      <c r="C233" s="86"/>
      <c r="D233" s="81" t="n">
        <f aca="false">IF(($D232+$G232)&lt;0,($D232+$G232),0)</f>
        <v>0</v>
      </c>
      <c r="E233" s="81" t="n">
        <f aca="false">IF($D233&lt;0,Input!$C$52,0)</f>
        <v>0</v>
      </c>
      <c r="F233" s="81" t="n">
        <f aca="false">($D233*(Input!$C$48/100))/12</f>
        <v>0</v>
      </c>
      <c r="G233" s="81" t="n">
        <f aca="false">(-1)*$E233+$F233</f>
        <v>0</v>
      </c>
    </row>
    <row r="234" customFormat="false" ht="12.75" hidden="false" customHeight="true" outlineLevel="0" collapsed="false">
      <c r="A234" s="79" t="n">
        <v>230</v>
      </c>
      <c r="B234" s="86" t="n">
        <f aca="false">EOMONTH(Input!$C$7,A234)</f>
        <v>49918</v>
      </c>
      <c r="C234" s="86"/>
      <c r="D234" s="81" t="n">
        <f aca="false">IF(($D233+$G233)&lt;0,($D233+$G233),0)</f>
        <v>0</v>
      </c>
      <c r="E234" s="81" t="n">
        <f aca="false">IF($D234&lt;0,Input!$C$52,0)</f>
        <v>0</v>
      </c>
      <c r="F234" s="81" t="n">
        <f aca="false">($D234*(Input!$C$48/100))/12</f>
        <v>0</v>
      </c>
      <c r="G234" s="81" t="n">
        <f aca="false">(-1)*$E234+$F234</f>
        <v>0</v>
      </c>
    </row>
    <row r="235" customFormat="false" ht="12.75" hidden="false" customHeight="true" outlineLevel="0" collapsed="false">
      <c r="A235" s="79" t="n">
        <v>231</v>
      </c>
      <c r="B235" s="86" t="n">
        <f aca="false">EOMONTH(Input!$C$7,A235)</f>
        <v>49948</v>
      </c>
      <c r="C235" s="86"/>
      <c r="D235" s="81" t="n">
        <f aca="false">IF(($D234+$G234)&lt;0,($D234+$G234),0)</f>
        <v>0</v>
      </c>
      <c r="E235" s="81" t="n">
        <f aca="false">IF($D235&lt;0,Input!$C$52,0)</f>
        <v>0</v>
      </c>
      <c r="F235" s="81" t="n">
        <f aca="false">($D235*(Input!$C$48/100))/12</f>
        <v>0</v>
      </c>
      <c r="G235" s="81" t="n">
        <f aca="false">(-1)*$E235+$F235</f>
        <v>0</v>
      </c>
    </row>
    <row r="236" customFormat="false" ht="12.75" hidden="false" customHeight="true" outlineLevel="0" collapsed="false">
      <c r="A236" s="79" t="n">
        <v>232</v>
      </c>
      <c r="B236" s="86" t="n">
        <f aca="false">EOMONTH(Input!$C$7,A236)</f>
        <v>49979</v>
      </c>
      <c r="C236" s="86"/>
      <c r="D236" s="81" t="n">
        <f aca="false">IF(($D235+$G235)&lt;0,($D235+$G235),0)</f>
        <v>0</v>
      </c>
      <c r="E236" s="81" t="n">
        <f aca="false">IF($D236&lt;0,Input!$C$52,0)</f>
        <v>0</v>
      </c>
      <c r="F236" s="81" t="n">
        <f aca="false">($D236*(Input!$C$48/100))/12</f>
        <v>0</v>
      </c>
      <c r="G236" s="81" t="n">
        <f aca="false">(-1)*$E236+$F236</f>
        <v>0</v>
      </c>
    </row>
    <row r="237" customFormat="false" ht="12.75" hidden="false" customHeight="true" outlineLevel="0" collapsed="false">
      <c r="A237" s="79" t="n">
        <v>233</v>
      </c>
      <c r="B237" s="86" t="n">
        <f aca="false">EOMONTH(Input!$C$7,A237)</f>
        <v>50009</v>
      </c>
      <c r="C237" s="86"/>
      <c r="D237" s="81" t="n">
        <f aca="false">IF(($D236+$G236)&lt;0,($D236+$G236),0)</f>
        <v>0</v>
      </c>
      <c r="E237" s="81" t="n">
        <f aca="false">IF($D237&lt;0,Input!$C$52,0)</f>
        <v>0</v>
      </c>
      <c r="F237" s="81" t="n">
        <f aca="false">($D237*(Input!$C$48/100))/12</f>
        <v>0</v>
      </c>
      <c r="G237" s="81" t="n">
        <f aca="false">(-1)*$E237+$F237</f>
        <v>0</v>
      </c>
    </row>
    <row r="238" customFormat="false" ht="12.75" hidden="false" customHeight="true" outlineLevel="0" collapsed="false">
      <c r="A238" s="79" t="n">
        <v>234</v>
      </c>
      <c r="B238" s="86" t="n">
        <f aca="false">EOMONTH(Input!$C$7,A238)</f>
        <v>50040</v>
      </c>
      <c r="C238" s="86"/>
      <c r="D238" s="81" t="n">
        <f aca="false">IF(($D237+$G237)&lt;0,($D237+$G237),0)</f>
        <v>0</v>
      </c>
      <c r="E238" s="81" t="n">
        <f aca="false">IF($D238&lt;0,Input!$C$52,0)</f>
        <v>0</v>
      </c>
      <c r="F238" s="81" t="n">
        <f aca="false">($D238*(Input!$C$48/100))/12</f>
        <v>0</v>
      </c>
      <c r="G238" s="81" t="n">
        <f aca="false">(-1)*$E238+$F238</f>
        <v>0</v>
      </c>
    </row>
    <row r="239" customFormat="false" ht="12.75" hidden="false" customHeight="true" outlineLevel="0" collapsed="false">
      <c r="A239" s="79" t="n">
        <v>235</v>
      </c>
      <c r="B239" s="86" t="n">
        <f aca="false">EOMONTH(Input!$C$7,A239)</f>
        <v>50071</v>
      </c>
      <c r="C239" s="86"/>
      <c r="D239" s="81" t="n">
        <f aca="false">IF(($D238+$G238)&lt;0,($D238+$G238),0)</f>
        <v>0</v>
      </c>
      <c r="E239" s="81" t="n">
        <f aca="false">IF($D239&lt;0,Input!$C$52,0)</f>
        <v>0</v>
      </c>
      <c r="F239" s="81" t="n">
        <f aca="false">($D239*(Input!$C$48/100))/12</f>
        <v>0</v>
      </c>
      <c r="G239" s="81" t="n">
        <f aca="false">(-1)*$E239+$F239</f>
        <v>0</v>
      </c>
    </row>
    <row r="240" customFormat="false" ht="12.75" hidden="false" customHeight="true" outlineLevel="0" collapsed="false">
      <c r="A240" s="79" t="n">
        <v>236</v>
      </c>
      <c r="B240" s="86" t="n">
        <f aca="false">EOMONTH(Input!$C$7,A240)</f>
        <v>50099</v>
      </c>
      <c r="C240" s="86"/>
      <c r="D240" s="81" t="n">
        <f aca="false">IF(($D239+$G239)&lt;0,($D239+$G239),0)</f>
        <v>0</v>
      </c>
      <c r="E240" s="81" t="n">
        <f aca="false">IF($D240&lt;0,Input!$C$52,0)</f>
        <v>0</v>
      </c>
      <c r="F240" s="81" t="n">
        <f aca="false">($D240*(Input!$C$48/100))/12</f>
        <v>0</v>
      </c>
      <c r="G240" s="81" t="n">
        <f aca="false">(-1)*$E240+$F240</f>
        <v>0</v>
      </c>
    </row>
    <row r="241" customFormat="false" ht="12.75" hidden="false" customHeight="true" outlineLevel="0" collapsed="false">
      <c r="A241" s="79" t="n">
        <v>237</v>
      </c>
      <c r="B241" s="86" t="n">
        <f aca="false">EOMONTH(Input!$C$7,A241)</f>
        <v>50130</v>
      </c>
      <c r="C241" s="86"/>
      <c r="D241" s="81" t="n">
        <f aca="false">IF(($D240+$G240)&lt;0,($D240+$G240),0)</f>
        <v>0</v>
      </c>
      <c r="E241" s="81" t="n">
        <f aca="false">IF($D241&lt;0,Input!$C$52,0)</f>
        <v>0</v>
      </c>
      <c r="F241" s="81" t="n">
        <f aca="false">($D241*(Input!$C$48/100))/12</f>
        <v>0</v>
      </c>
      <c r="G241" s="81" t="n">
        <f aca="false">(-1)*$E241+$F241</f>
        <v>0</v>
      </c>
    </row>
    <row r="242" customFormat="false" ht="12.75" hidden="false" customHeight="true" outlineLevel="0" collapsed="false">
      <c r="A242" s="79" t="n">
        <v>238</v>
      </c>
      <c r="B242" s="86" t="n">
        <f aca="false">EOMONTH(Input!$C$7,A242)</f>
        <v>50160</v>
      </c>
      <c r="C242" s="86"/>
      <c r="D242" s="81" t="n">
        <f aca="false">IF(($D241+$G241)&lt;0,($D241+$G241),0)</f>
        <v>0</v>
      </c>
      <c r="E242" s="81" t="n">
        <f aca="false">IF($D242&lt;0,Input!$C$52,0)</f>
        <v>0</v>
      </c>
      <c r="F242" s="81" t="n">
        <f aca="false">($D242*(Input!$C$48/100))/12</f>
        <v>0</v>
      </c>
      <c r="G242" s="81" t="n">
        <f aca="false">(-1)*$E242+$F242</f>
        <v>0</v>
      </c>
    </row>
    <row r="243" customFormat="false" ht="12.75" hidden="false" customHeight="true" outlineLevel="0" collapsed="false">
      <c r="A243" s="79" t="n">
        <v>239</v>
      </c>
      <c r="B243" s="86" t="n">
        <f aca="false">EOMONTH(Input!$C$7,A243)</f>
        <v>50191</v>
      </c>
      <c r="C243" s="86"/>
      <c r="D243" s="81" t="n">
        <f aca="false">IF(($D242+$G242)&lt;0,($D242+$G242),0)</f>
        <v>0</v>
      </c>
      <c r="E243" s="81" t="n">
        <f aca="false">IF($D243&lt;0,Input!$C$52,0)</f>
        <v>0</v>
      </c>
      <c r="F243" s="81" t="n">
        <f aca="false">($D243*(Input!$C$48/100))/12</f>
        <v>0</v>
      </c>
      <c r="G243" s="81" t="n">
        <f aca="false">(-1)*$E243+$F243</f>
        <v>0</v>
      </c>
    </row>
    <row r="244" customFormat="false" ht="12.75" hidden="false" customHeight="true" outlineLevel="0" collapsed="false">
      <c r="A244" s="79" t="n">
        <v>240</v>
      </c>
      <c r="B244" s="86" t="n">
        <f aca="false">EOMONTH(Input!$C$7,A244)</f>
        <v>50221</v>
      </c>
      <c r="C244" s="86"/>
      <c r="D244" s="81" t="n">
        <f aca="false">IF(($D243+$G243)&lt;0,($D243+$G243),0)</f>
        <v>0</v>
      </c>
      <c r="E244" s="81" t="n">
        <f aca="false">IF($D244&lt;0,Input!$C$52,0)</f>
        <v>0</v>
      </c>
      <c r="F244" s="81" t="n">
        <f aca="false">($D244*(Input!$C$48/100))/12</f>
        <v>0</v>
      </c>
      <c r="G244" s="81" t="n">
        <f aca="false">(-1)*$E244+$F244</f>
        <v>0</v>
      </c>
    </row>
    <row r="245" customFormat="false" ht="12.75" hidden="false" customHeight="true" outlineLevel="0" collapsed="false">
      <c r="A245" s="79" t="n">
        <v>241</v>
      </c>
      <c r="B245" s="86" t="n">
        <f aca="false">EOMONTH(Input!$C$7,A245)</f>
        <v>50252</v>
      </c>
      <c r="C245" s="86"/>
      <c r="D245" s="81" t="n">
        <f aca="false">IF(($D244+$G244)&lt;0,($D244+$G244),0)</f>
        <v>0</v>
      </c>
      <c r="E245" s="81" t="n">
        <f aca="false">IF($D245&lt;0,Input!$C$52,0)</f>
        <v>0</v>
      </c>
      <c r="F245" s="81" t="n">
        <f aca="false">($D245*(Input!$C$48/100))/12</f>
        <v>0</v>
      </c>
      <c r="G245" s="81" t="n">
        <f aca="false">(-1)*$E245+$F245</f>
        <v>0</v>
      </c>
    </row>
    <row r="246" customFormat="false" ht="12.75" hidden="false" customHeight="true" outlineLevel="0" collapsed="false">
      <c r="A246" s="79" t="n">
        <v>242</v>
      </c>
      <c r="B246" s="86" t="n">
        <f aca="false">EOMONTH(Input!$C$7,A246)</f>
        <v>50283</v>
      </c>
      <c r="C246" s="86"/>
      <c r="D246" s="81" t="n">
        <f aca="false">IF(($D245+$G245)&lt;0,($D245+$G245),0)</f>
        <v>0</v>
      </c>
      <c r="E246" s="81" t="n">
        <f aca="false">IF($D246&lt;0,Input!$C$52,0)</f>
        <v>0</v>
      </c>
      <c r="F246" s="81" t="n">
        <f aca="false">($D246*(Input!$C$48/100))/12</f>
        <v>0</v>
      </c>
      <c r="G246" s="81" t="n">
        <f aca="false">(-1)*$E246+$F246</f>
        <v>0</v>
      </c>
    </row>
    <row r="247" customFormat="false" ht="12.75" hidden="false" customHeight="true" outlineLevel="0" collapsed="false">
      <c r="A247" s="79" t="n">
        <v>243</v>
      </c>
      <c r="B247" s="86" t="n">
        <f aca="false">EOMONTH(Input!$C$7,A247)</f>
        <v>50313</v>
      </c>
      <c r="C247" s="86"/>
      <c r="D247" s="81" t="n">
        <f aca="false">IF(($D246+$G246)&lt;0,($D246+$G246),0)</f>
        <v>0</v>
      </c>
      <c r="E247" s="81" t="n">
        <f aca="false">IF($D247&lt;0,Input!$C$52,0)</f>
        <v>0</v>
      </c>
      <c r="F247" s="81" t="n">
        <f aca="false">($D247*(Input!$C$48/100))/12</f>
        <v>0</v>
      </c>
      <c r="G247" s="81" t="n">
        <f aca="false">(-1)*$E247+$F247</f>
        <v>0</v>
      </c>
    </row>
    <row r="248" customFormat="false" ht="12.75" hidden="false" customHeight="true" outlineLevel="0" collapsed="false">
      <c r="A248" s="79" t="n">
        <v>244</v>
      </c>
      <c r="B248" s="86" t="n">
        <f aca="false">EOMONTH(Input!$C$7,A248)</f>
        <v>50344</v>
      </c>
      <c r="C248" s="86"/>
      <c r="D248" s="81" t="n">
        <f aca="false">IF(($D247+$G247)&lt;0,($D247+$G247),0)</f>
        <v>0</v>
      </c>
      <c r="E248" s="81" t="n">
        <f aca="false">IF($D248&lt;0,Input!$C$52,0)</f>
        <v>0</v>
      </c>
      <c r="F248" s="81" t="n">
        <f aca="false">($D248*(Input!$C$48/100))/12</f>
        <v>0</v>
      </c>
      <c r="G248" s="81" t="n">
        <f aca="false">(-1)*$E248+$F248</f>
        <v>0</v>
      </c>
    </row>
    <row r="249" customFormat="false" ht="12.75" hidden="false" customHeight="true" outlineLevel="0" collapsed="false">
      <c r="A249" s="79" t="n">
        <v>245</v>
      </c>
      <c r="B249" s="86" t="n">
        <f aca="false">EOMONTH(Input!$C$7,A249)</f>
        <v>50374</v>
      </c>
      <c r="C249" s="86"/>
      <c r="D249" s="81" t="n">
        <f aca="false">IF(($D248+$G248)&lt;0,($D248+$G248),0)</f>
        <v>0</v>
      </c>
      <c r="E249" s="81" t="n">
        <f aca="false">IF($D249&lt;0,Input!$C$52,0)</f>
        <v>0</v>
      </c>
      <c r="F249" s="81" t="n">
        <f aca="false">($D249*(Input!$C$48/100))/12</f>
        <v>0</v>
      </c>
      <c r="G249" s="81" t="n">
        <f aca="false">(-1)*$E249+$F249</f>
        <v>0</v>
      </c>
    </row>
    <row r="250" customFormat="false" ht="12.75" hidden="false" customHeight="true" outlineLevel="0" collapsed="false">
      <c r="A250" s="79" t="n">
        <v>246</v>
      </c>
      <c r="B250" s="86" t="n">
        <f aca="false">EOMONTH(Input!$C$7,A250)</f>
        <v>50405</v>
      </c>
      <c r="C250" s="86"/>
      <c r="D250" s="81" t="n">
        <f aca="false">IF(($D249+$G249)&lt;0,($D249+$G249),0)</f>
        <v>0</v>
      </c>
      <c r="E250" s="81" t="n">
        <f aca="false">IF($D250&lt;0,Input!$C$52,0)</f>
        <v>0</v>
      </c>
      <c r="F250" s="81" t="n">
        <f aca="false">($D250*(Input!$C$48/100))/12</f>
        <v>0</v>
      </c>
      <c r="G250" s="81" t="n">
        <f aca="false">(-1)*$E250+$F250</f>
        <v>0</v>
      </c>
    </row>
    <row r="251" customFormat="false" ht="12.75" hidden="false" customHeight="true" outlineLevel="0" collapsed="false">
      <c r="A251" s="79" t="n">
        <v>247</v>
      </c>
      <c r="B251" s="86" t="n">
        <f aca="false">EOMONTH(Input!$C$7,A251)</f>
        <v>50436</v>
      </c>
      <c r="C251" s="86"/>
      <c r="D251" s="81" t="n">
        <f aca="false">IF(($D250+$G250)&lt;0,($D250+$G250),0)</f>
        <v>0</v>
      </c>
      <c r="E251" s="81" t="n">
        <f aca="false">IF($D251&lt;0,Input!$C$52,0)</f>
        <v>0</v>
      </c>
      <c r="F251" s="81" t="n">
        <f aca="false">($D251*(Input!$C$48/100))/12</f>
        <v>0</v>
      </c>
      <c r="G251" s="81" t="n">
        <f aca="false">(-1)*$E251+$F251</f>
        <v>0</v>
      </c>
    </row>
    <row r="252" customFormat="false" ht="12.75" hidden="false" customHeight="true" outlineLevel="0" collapsed="false">
      <c r="A252" s="79" t="n">
        <v>248</v>
      </c>
      <c r="B252" s="86" t="n">
        <f aca="false">EOMONTH(Input!$C$7,A252)</f>
        <v>50464</v>
      </c>
      <c r="C252" s="86"/>
      <c r="D252" s="81" t="n">
        <f aca="false">IF(($D251+$G251)&lt;0,($D251+$G251),0)</f>
        <v>0</v>
      </c>
      <c r="E252" s="81" t="n">
        <f aca="false">IF($D252&lt;0,Input!$C$52,0)</f>
        <v>0</v>
      </c>
      <c r="F252" s="81" t="n">
        <f aca="false">($D252*(Input!$C$48/100))/12</f>
        <v>0</v>
      </c>
      <c r="G252" s="81" t="n">
        <f aca="false">(-1)*$E252+$F252</f>
        <v>0</v>
      </c>
    </row>
    <row r="253" customFormat="false" ht="12.75" hidden="false" customHeight="true" outlineLevel="0" collapsed="false">
      <c r="A253" s="79" t="n">
        <v>249</v>
      </c>
      <c r="B253" s="86" t="n">
        <f aca="false">EOMONTH(Input!$C$7,A253)</f>
        <v>50495</v>
      </c>
      <c r="C253" s="86"/>
      <c r="D253" s="81" t="n">
        <f aca="false">IF(($D252+$G252)&lt;0,($D252+$G252),0)</f>
        <v>0</v>
      </c>
      <c r="E253" s="81" t="n">
        <f aca="false">IF($D253&lt;0,Input!$C$52,0)</f>
        <v>0</v>
      </c>
      <c r="F253" s="81" t="n">
        <f aca="false">($D253*(Input!$C$48/100))/12</f>
        <v>0</v>
      </c>
      <c r="G253" s="81" t="n">
        <f aca="false">(-1)*$E253+$F253</f>
        <v>0</v>
      </c>
    </row>
    <row r="254" customFormat="false" ht="12.75" hidden="false" customHeight="true" outlineLevel="0" collapsed="false">
      <c r="A254" s="79" t="n">
        <v>250</v>
      </c>
      <c r="B254" s="86" t="n">
        <f aca="false">EOMONTH(Input!$C$7,A254)</f>
        <v>50525</v>
      </c>
      <c r="C254" s="86"/>
      <c r="D254" s="81" t="n">
        <f aca="false">IF(($D253+$G253)&lt;0,($D253+$G253),0)</f>
        <v>0</v>
      </c>
      <c r="E254" s="81" t="n">
        <f aca="false">IF($D254&lt;0,Input!$C$52,0)</f>
        <v>0</v>
      </c>
      <c r="F254" s="81" t="n">
        <f aca="false">($D254*(Input!$C$48/100))/12</f>
        <v>0</v>
      </c>
      <c r="G254" s="81" t="n">
        <f aca="false">(-1)*$E254+$F254</f>
        <v>0</v>
      </c>
    </row>
    <row r="255" customFormat="false" ht="12.75" hidden="false" customHeight="true" outlineLevel="0" collapsed="false">
      <c r="A255" s="79" t="n">
        <v>251</v>
      </c>
      <c r="B255" s="86" t="n">
        <f aca="false">EOMONTH(Input!$C$7,A255)</f>
        <v>50556</v>
      </c>
      <c r="C255" s="86"/>
      <c r="D255" s="81" t="n">
        <f aca="false">IF(($D254+$G254)&lt;0,($D254+$G254),0)</f>
        <v>0</v>
      </c>
      <c r="E255" s="81" t="n">
        <f aca="false">IF($D255&lt;0,Input!$C$52,0)</f>
        <v>0</v>
      </c>
      <c r="F255" s="81" t="n">
        <f aca="false">($D255*(Input!$C$48/100))/12</f>
        <v>0</v>
      </c>
      <c r="G255" s="81" t="n">
        <f aca="false">(-1)*$E255+$F255</f>
        <v>0</v>
      </c>
    </row>
    <row r="256" customFormat="false" ht="12.75" hidden="false" customHeight="true" outlineLevel="0" collapsed="false">
      <c r="A256" s="79" t="n">
        <v>252</v>
      </c>
      <c r="B256" s="86" t="n">
        <f aca="false">EOMONTH(Input!$C$7,A256)</f>
        <v>50586</v>
      </c>
      <c r="C256" s="86"/>
      <c r="D256" s="81" t="n">
        <f aca="false">IF(($D255+$G255)&lt;0,($D255+$G255),0)</f>
        <v>0</v>
      </c>
      <c r="E256" s="81" t="n">
        <f aca="false">IF($D256&lt;0,Input!$C$52,0)</f>
        <v>0</v>
      </c>
      <c r="F256" s="81" t="n">
        <f aca="false">($D256*(Input!$C$48/100))/12</f>
        <v>0</v>
      </c>
      <c r="G256" s="81" t="n">
        <f aca="false">(-1)*$E256+$F256</f>
        <v>0</v>
      </c>
    </row>
    <row r="257" customFormat="false" ht="12.75" hidden="false" customHeight="true" outlineLevel="0" collapsed="false">
      <c r="A257" s="79" t="n">
        <v>253</v>
      </c>
      <c r="B257" s="86" t="n">
        <f aca="false">EOMONTH(Input!$C$7,A257)</f>
        <v>50617</v>
      </c>
      <c r="C257" s="86"/>
      <c r="D257" s="81" t="n">
        <f aca="false">IF(($D256+$G256)&lt;0,($D256+$G256),0)</f>
        <v>0</v>
      </c>
      <c r="E257" s="81" t="n">
        <f aca="false">IF($D257&lt;0,Input!$C$52,0)</f>
        <v>0</v>
      </c>
      <c r="F257" s="81" t="n">
        <f aca="false">($D257*(Input!$C$48/100))/12</f>
        <v>0</v>
      </c>
      <c r="G257" s="81" t="n">
        <f aca="false">(-1)*$E257+$F257</f>
        <v>0</v>
      </c>
    </row>
    <row r="258" customFormat="false" ht="12.75" hidden="false" customHeight="true" outlineLevel="0" collapsed="false">
      <c r="A258" s="79" t="n">
        <v>254</v>
      </c>
      <c r="B258" s="86" t="n">
        <f aca="false">EOMONTH(Input!$C$7,A258)</f>
        <v>50648</v>
      </c>
      <c r="C258" s="86"/>
      <c r="D258" s="81" t="n">
        <f aca="false">IF(($D257+$G257)&lt;0,($D257+$G257),0)</f>
        <v>0</v>
      </c>
      <c r="E258" s="81" t="n">
        <f aca="false">IF($D258&lt;0,Input!$C$52,0)</f>
        <v>0</v>
      </c>
      <c r="F258" s="81" t="n">
        <f aca="false">($D258*(Input!$C$48/100))/12</f>
        <v>0</v>
      </c>
      <c r="G258" s="81" t="n">
        <f aca="false">(-1)*$E258+$F258</f>
        <v>0</v>
      </c>
    </row>
    <row r="259" customFormat="false" ht="12.75" hidden="false" customHeight="true" outlineLevel="0" collapsed="false">
      <c r="A259" s="79" t="n">
        <v>255</v>
      </c>
      <c r="B259" s="86" t="n">
        <f aca="false">EOMONTH(Input!$C$7,A259)</f>
        <v>50678</v>
      </c>
      <c r="C259" s="86"/>
      <c r="D259" s="81" t="n">
        <f aca="false">IF(($D258+$G258)&lt;0,($D258+$G258),0)</f>
        <v>0</v>
      </c>
      <c r="E259" s="81" t="n">
        <f aca="false">IF($D259&lt;0,Input!$C$52,0)</f>
        <v>0</v>
      </c>
      <c r="F259" s="81" t="n">
        <f aca="false">($D259*(Input!$C$48/100))/12</f>
        <v>0</v>
      </c>
      <c r="G259" s="81" t="n">
        <f aca="false">(-1)*$E259+$F259</f>
        <v>0</v>
      </c>
    </row>
    <row r="260" customFormat="false" ht="12.75" hidden="false" customHeight="true" outlineLevel="0" collapsed="false">
      <c r="A260" s="79" t="n">
        <v>256</v>
      </c>
      <c r="B260" s="86" t="n">
        <f aca="false">EOMONTH(Input!$C$7,A260)</f>
        <v>50709</v>
      </c>
      <c r="C260" s="86"/>
      <c r="D260" s="81" t="n">
        <f aca="false">IF(($D259+$G259)&lt;0,($D259+$G259),0)</f>
        <v>0</v>
      </c>
      <c r="E260" s="81" t="n">
        <f aca="false">IF($D260&lt;0,Input!$C$52,0)</f>
        <v>0</v>
      </c>
      <c r="F260" s="81" t="n">
        <f aca="false">($D260*(Input!$C$48/100))/12</f>
        <v>0</v>
      </c>
      <c r="G260" s="81" t="n">
        <f aca="false">(-1)*$E260+$F260</f>
        <v>0</v>
      </c>
    </row>
    <row r="261" customFormat="false" ht="12.75" hidden="false" customHeight="true" outlineLevel="0" collapsed="false">
      <c r="A261" s="79" t="n">
        <v>257</v>
      </c>
      <c r="B261" s="86" t="n">
        <f aca="false">EOMONTH(Input!$C$7,A261)</f>
        <v>50739</v>
      </c>
      <c r="C261" s="86"/>
      <c r="D261" s="81" t="n">
        <f aca="false">IF(($D260+$G260)&lt;0,($D260+$G260),0)</f>
        <v>0</v>
      </c>
      <c r="E261" s="81" t="n">
        <f aca="false">IF($D261&lt;0,Input!$C$52,0)</f>
        <v>0</v>
      </c>
      <c r="F261" s="81" t="n">
        <f aca="false">($D261*(Input!$C$48/100))/12</f>
        <v>0</v>
      </c>
      <c r="G261" s="81" t="n">
        <f aca="false">(-1)*$E261+$F261</f>
        <v>0</v>
      </c>
    </row>
    <row r="262" customFormat="false" ht="12.75" hidden="false" customHeight="true" outlineLevel="0" collapsed="false">
      <c r="A262" s="79" t="n">
        <v>258</v>
      </c>
      <c r="B262" s="86" t="n">
        <f aca="false">EOMONTH(Input!$C$7,A262)</f>
        <v>50770</v>
      </c>
      <c r="C262" s="86"/>
      <c r="D262" s="81" t="n">
        <f aca="false">IF(($D261+$G261)&lt;0,($D261+$G261),0)</f>
        <v>0</v>
      </c>
      <c r="E262" s="81" t="n">
        <f aca="false">IF($D262&lt;0,Input!$C$52,0)</f>
        <v>0</v>
      </c>
      <c r="F262" s="81" t="n">
        <f aca="false">($D262*(Input!$C$48/100))/12</f>
        <v>0</v>
      </c>
      <c r="G262" s="81" t="n">
        <f aca="false">(-1)*$E262+$F262</f>
        <v>0</v>
      </c>
    </row>
    <row r="263" customFormat="false" ht="12.75" hidden="false" customHeight="true" outlineLevel="0" collapsed="false">
      <c r="A263" s="79" t="n">
        <v>259</v>
      </c>
      <c r="B263" s="86" t="n">
        <f aca="false">EOMONTH(Input!$C$7,A263)</f>
        <v>50801</v>
      </c>
      <c r="C263" s="86"/>
      <c r="D263" s="81" t="n">
        <f aca="false">IF(($D262+$G262)&lt;0,($D262+$G262),0)</f>
        <v>0</v>
      </c>
      <c r="E263" s="81" t="n">
        <f aca="false">IF($D263&lt;0,Input!$C$52,0)</f>
        <v>0</v>
      </c>
      <c r="F263" s="81" t="n">
        <f aca="false">($D263*(Input!$C$48/100))/12</f>
        <v>0</v>
      </c>
      <c r="G263" s="81" t="n">
        <f aca="false">(-1)*$E263+$F263</f>
        <v>0</v>
      </c>
    </row>
    <row r="264" customFormat="false" ht="12.75" hidden="false" customHeight="true" outlineLevel="0" collapsed="false">
      <c r="A264" s="79" t="n">
        <v>260</v>
      </c>
      <c r="B264" s="86" t="n">
        <f aca="false">EOMONTH(Input!$C$7,A264)</f>
        <v>50829</v>
      </c>
      <c r="C264" s="86"/>
      <c r="D264" s="81" t="n">
        <f aca="false">IF(($D263+$G263)&lt;0,($D263+$G263),0)</f>
        <v>0</v>
      </c>
      <c r="E264" s="81" t="n">
        <f aca="false">IF($D264&lt;0,Input!$C$52,0)</f>
        <v>0</v>
      </c>
      <c r="F264" s="81" t="n">
        <f aca="false">($D264*(Input!$C$48/100))/12</f>
        <v>0</v>
      </c>
      <c r="G264" s="81" t="n">
        <f aca="false">(-1)*$E264+$F264</f>
        <v>0</v>
      </c>
    </row>
    <row r="265" customFormat="false" ht="12.75" hidden="false" customHeight="true" outlineLevel="0" collapsed="false">
      <c r="A265" s="79" t="n">
        <v>261</v>
      </c>
      <c r="B265" s="86" t="n">
        <f aca="false">EOMONTH(Input!$C$7,A265)</f>
        <v>50860</v>
      </c>
      <c r="C265" s="86"/>
      <c r="D265" s="81" t="n">
        <f aca="false">IF(($D264+$G264)&lt;0,($D264+$G264),0)</f>
        <v>0</v>
      </c>
      <c r="E265" s="81" t="n">
        <f aca="false">IF($D265&lt;0,Input!$C$52,0)</f>
        <v>0</v>
      </c>
      <c r="F265" s="81" t="n">
        <f aca="false">($D265*(Input!$C$48/100))/12</f>
        <v>0</v>
      </c>
      <c r="G265" s="81" t="n">
        <f aca="false">(-1)*$E265+$F265</f>
        <v>0</v>
      </c>
    </row>
    <row r="266" customFormat="false" ht="12.75" hidden="false" customHeight="true" outlineLevel="0" collapsed="false">
      <c r="A266" s="79" t="n">
        <v>262</v>
      </c>
      <c r="B266" s="86" t="n">
        <f aca="false">EOMONTH(Input!$C$7,A266)</f>
        <v>50890</v>
      </c>
      <c r="C266" s="86"/>
      <c r="D266" s="81" t="n">
        <f aca="false">IF(($D265+$G265)&lt;0,($D265+$G265),0)</f>
        <v>0</v>
      </c>
      <c r="E266" s="81" t="n">
        <f aca="false">IF($D266&lt;0,Input!$C$52,0)</f>
        <v>0</v>
      </c>
      <c r="F266" s="81" t="n">
        <f aca="false">($D266*(Input!$C$48/100))/12</f>
        <v>0</v>
      </c>
      <c r="G266" s="81" t="n">
        <f aca="false">(-1)*$E266+$F266</f>
        <v>0</v>
      </c>
    </row>
    <row r="267" customFormat="false" ht="12.75" hidden="false" customHeight="true" outlineLevel="0" collapsed="false">
      <c r="A267" s="79" t="n">
        <v>263</v>
      </c>
      <c r="B267" s="86" t="n">
        <f aca="false">EOMONTH(Input!$C$7,A267)</f>
        <v>50921</v>
      </c>
      <c r="C267" s="86"/>
      <c r="D267" s="81" t="n">
        <f aca="false">IF(($D266+$G266)&lt;0,($D266+$G266),0)</f>
        <v>0</v>
      </c>
      <c r="E267" s="81" t="n">
        <f aca="false">IF($D267&lt;0,Input!$C$52,0)</f>
        <v>0</v>
      </c>
      <c r="F267" s="81" t="n">
        <f aca="false">($D267*(Input!$C$48/100))/12</f>
        <v>0</v>
      </c>
      <c r="G267" s="81" t="n">
        <f aca="false">(-1)*$E267+$F267</f>
        <v>0</v>
      </c>
    </row>
    <row r="268" customFormat="false" ht="12.75" hidden="false" customHeight="true" outlineLevel="0" collapsed="false">
      <c r="A268" s="79" t="n">
        <v>264</v>
      </c>
      <c r="B268" s="86" t="n">
        <f aca="false">EOMONTH(Input!$C$7,A268)</f>
        <v>50951</v>
      </c>
      <c r="C268" s="86"/>
      <c r="D268" s="81" t="n">
        <f aca="false">IF(($D267+$G267)&lt;0,($D267+$G267),0)</f>
        <v>0</v>
      </c>
      <c r="E268" s="81" t="n">
        <f aca="false">IF($D268&lt;0,Input!$C$52,0)</f>
        <v>0</v>
      </c>
      <c r="F268" s="81" t="n">
        <f aca="false">($D268*(Input!$C$48/100))/12</f>
        <v>0</v>
      </c>
      <c r="G268" s="81" t="n">
        <f aca="false">(-1)*$E268+$F268</f>
        <v>0</v>
      </c>
    </row>
    <row r="269" customFormat="false" ht="12.75" hidden="false" customHeight="true" outlineLevel="0" collapsed="false">
      <c r="A269" s="79" t="n">
        <v>265</v>
      </c>
      <c r="B269" s="86" t="n">
        <f aca="false">EOMONTH(Input!$C$7,A269)</f>
        <v>50982</v>
      </c>
      <c r="C269" s="86"/>
      <c r="D269" s="81" t="n">
        <f aca="false">IF(($D268+$G268)&lt;0,($D268+$G268),0)</f>
        <v>0</v>
      </c>
      <c r="E269" s="81" t="n">
        <f aca="false">IF($D269&lt;0,Input!$C$52,0)</f>
        <v>0</v>
      </c>
      <c r="F269" s="81" t="n">
        <f aca="false">($D269*(Input!$C$48/100))/12</f>
        <v>0</v>
      </c>
      <c r="G269" s="81" t="n">
        <f aca="false">(-1)*$E269+$F269</f>
        <v>0</v>
      </c>
    </row>
    <row r="270" customFormat="false" ht="12.75" hidden="false" customHeight="true" outlineLevel="0" collapsed="false">
      <c r="A270" s="79" t="n">
        <v>266</v>
      </c>
      <c r="B270" s="86" t="n">
        <f aca="false">EOMONTH(Input!$C$7,A270)</f>
        <v>51013</v>
      </c>
      <c r="C270" s="86"/>
      <c r="D270" s="81" t="n">
        <f aca="false">IF(($D269+$G269)&lt;0,($D269+$G269),0)</f>
        <v>0</v>
      </c>
      <c r="E270" s="81" t="n">
        <f aca="false">IF($D270&lt;0,Input!$C$52,0)</f>
        <v>0</v>
      </c>
      <c r="F270" s="81" t="n">
        <f aca="false">($D270*(Input!$C$48/100))/12</f>
        <v>0</v>
      </c>
      <c r="G270" s="81" t="n">
        <f aca="false">(-1)*$E270+$F270</f>
        <v>0</v>
      </c>
    </row>
    <row r="271" customFormat="false" ht="12.75" hidden="false" customHeight="true" outlineLevel="0" collapsed="false">
      <c r="A271" s="79" t="n">
        <v>267</v>
      </c>
      <c r="B271" s="86" t="n">
        <f aca="false">EOMONTH(Input!$C$7,A271)</f>
        <v>51043</v>
      </c>
      <c r="C271" s="86"/>
      <c r="D271" s="81" t="n">
        <f aca="false">IF(($D270+$G270)&lt;0,($D270+$G270),0)</f>
        <v>0</v>
      </c>
      <c r="E271" s="81" t="n">
        <f aca="false">IF($D271&lt;0,Input!$C$52,0)</f>
        <v>0</v>
      </c>
      <c r="F271" s="81" t="n">
        <f aca="false">($D271*(Input!$C$48/100))/12</f>
        <v>0</v>
      </c>
      <c r="G271" s="81" t="n">
        <f aca="false">(-1)*$E271+$F271</f>
        <v>0</v>
      </c>
    </row>
    <row r="272" customFormat="false" ht="12.75" hidden="false" customHeight="true" outlineLevel="0" collapsed="false">
      <c r="A272" s="79" t="n">
        <v>268</v>
      </c>
      <c r="B272" s="86" t="n">
        <f aca="false">EOMONTH(Input!$C$7,A272)</f>
        <v>51074</v>
      </c>
      <c r="C272" s="86"/>
      <c r="D272" s="81" t="n">
        <f aca="false">IF(($D271+$G271)&lt;0,($D271+$G271),0)</f>
        <v>0</v>
      </c>
      <c r="E272" s="81" t="n">
        <f aca="false">IF($D272&lt;0,Input!$C$52,0)</f>
        <v>0</v>
      </c>
      <c r="F272" s="81" t="n">
        <f aca="false">($D272*(Input!$C$48/100))/12</f>
        <v>0</v>
      </c>
      <c r="G272" s="81" t="n">
        <f aca="false">(-1)*$E272+$F272</f>
        <v>0</v>
      </c>
    </row>
    <row r="273" customFormat="false" ht="12.75" hidden="false" customHeight="true" outlineLevel="0" collapsed="false">
      <c r="A273" s="79" t="n">
        <v>269</v>
      </c>
      <c r="B273" s="86" t="n">
        <f aca="false">EOMONTH(Input!$C$7,A273)</f>
        <v>51104</v>
      </c>
      <c r="C273" s="86"/>
      <c r="D273" s="81" t="n">
        <f aca="false">IF(($D272+$G272)&lt;0,($D272+$G272),0)</f>
        <v>0</v>
      </c>
      <c r="E273" s="81" t="n">
        <f aca="false">IF($D273&lt;0,Input!$C$52,0)</f>
        <v>0</v>
      </c>
      <c r="F273" s="81" t="n">
        <f aca="false">($D273*(Input!$C$48/100))/12</f>
        <v>0</v>
      </c>
      <c r="G273" s="81" t="n">
        <f aca="false">(-1)*$E273+$F273</f>
        <v>0</v>
      </c>
    </row>
    <row r="274" customFormat="false" ht="12.75" hidden="false" customHeight="true" outlineLevel="0" collapsed="false">
      <c r="A274" s="79" t="n">
        <v>270</v>
      </c>
      <c r="B274" s="86" t="n">
        <f aca="false">EOMONTH(Input!$C$7,A274)</f>
        <v>51135</v>
      </c>
      <c r="C274" s="86"/>
      <c r="D274" s="81" t="n">
        <f aca="false">IF(($D273+$G273)&lt;0,($D273+$G273),0)</f>
        <v>0</v>
      </c>
      <c r="E274" s="81" t="n">
        <f aca="false">IF($D274&lt;0,Input!$C$52,0)</f>
        <v>0</v>
      </c>
      <c r="F274" s="81" t="n">
        <f aca="false">($D274*(Input!$C$48/100))/12</f>
        <v>0</v>
      </c>
      <c r="G274" s="81" t="n">
        <f aca="false">(-1)*$E274+$F274</f>
        <v>0</v>
      </c>
    </row>
    <row r="275" customFormat="false" ht="12.75" hidden="false" customHeight="true" outlineLevel="0" collapsed="false">
      <c r="A275" s="79" t="n">
        <v>271</v>
      </c>
      <c r="B275" s="86" t="n">
        <f aca="false">EOMONTH(Input!$C$7,A275)</f>
        <v>51166</v>
      </c>
      <c r="C275" s="86"/>
      <c r="D275" s="81" t="n">
        <f aca="false">IF(($D274+$G274)&lt;0,($D274+$G274),0)</f>
        <v>0</v>
      </c>
      <c r="E275" s="81" t="n">
        <f aca="false">IF($D275&lt;0,Input!$C$52,0)</f>
        <v>0</v>
      </c>
      <c r="F275" s="81" t="n">
        <f aca="false">($D275*(Input!$C$48/100))/12</f>
        <v>0</v>
      </c>
      <c r="G275" s="81" t="n">
        <f aca="false">(-1)*$E275+$F275</f>
        <v>0</v>
      </c>
    </row>
    <row r="276" customFormat="false" ht="12.75" hidden="false" customHeight="true" outlineLevel="0" collapsed="false">
      <c r="A276" s="79" t="n">
        <v>272</v>
      </c>
      <c r="B276" s="86" t="n">
        <f aca="false">EOMONTH(Input!$C$7,A276)</f>
        <v>51195</v>
      </c>
      <c r="C276" s="86"/>
      <c r="D276" s="81" t="n">
        <f aca="false">IF(($D275+$G275)&lt;0,($D275+$G275),0)</f>
        <v>0</v>
      </c>
      <c r="E276" s="81" t="n">
        <f aca="false">IF($D276&lt;0,Input!$C$52,0)</f>
        <v>0</v>
      </c>
      <c r="F276" s="81" t="n">
        <f aca="false">($D276*(Input!$C$48/100))/12</f>
        <v>0</v>
      </c>
      <c r="G276" s="81" t="n">
        <f aca="false">(-1)*$E276+$F276</f>
        <v>0</v>
      </c>
    </row>
    <row r="277" customFormat="false" ht="12.75" hidden="false" customHeight="true" outlineLevel="0" collapsed="false">
      <c r="A277" s="79" t="n">
        <v>273</v>
      </c>
      <c r="B277" s="86" t="n">
        <f aca="false">EOMONTH(Input!$C$7,A277)</f>
        <v>51226</v>
      </c>
      <c r="C277" s="86"/>
      <c r="D277" s="81" t="n">
        <f aca="false">IF(($D276+$G276)&lt;0,($D276+$G276),0)</f>
        <v>0</v>
      </c>
      <c r="E277" s="81" t="n">
        <f aca="false">IF($D277&lt;0,Input!$C$52,0)</f>
        <v>0</v>
      </c>
      <c r="F277" s="81" t="n">
        <f aca="false">($D277*(Input!$C$48/100))/12</f>
        <v>0</v>
      </c>
      <c r="G277" s="81" t="n">
        <f aca="false">(-1)*$E277+$F277</f>
        <v>0</v>
      </c>
    </row>
    <row r="278" customFormat="false" ht="12.75" hidden="false" customHeight="true" outlineLevel="0" collapsed="false">
      <c r="A278" s="79" t="n">
        <v>274</v>
      </c>
      <c r="B278" s="86" t="n">
        <f aca="false">EOMONTH(Input!$C$7,A278)</f>
        <v>51256</v>
      </c>
      <c r="C278" s="86"/>
      <c r="D278" s="81" t="n">
        <f aca="false">IF(($D277+$G277)&lt;0,($D277+$G277),0)</f>
        <v>0</v>
      </c>
      <c r="E278" s="81" t="n">
        <f aca="false">IF($D278&lt;0,Input!$C$52,0)</f>
        <v>0</v>
      </c>
      <c r="F278" s="81" t="n">
        <f aca="false">($D278*(Input!$C$48/100))/12</f>
        <v>0</v>
      </c>
      <c r="G278" s="81" t="n">
        <f aca="false">(-1)*$E278+$F278</f>
        <v>0</v>
      </c>
    </row>
    <row r="279" customFormat="false" ht="12.75" hidden="false" customHeight="true" outlineLevel="0" collapsed="false">
      <c r="A279" s="79" t="n">
        <v>275</v>
      </c>
      <c r="B279" s="86" t="n">
        <f aca="false">EOMONTH(Input!$C$7,A279)</f>
        <v>51287</v>
      </c>
      <c r="C279" s="86"/>
      <c r="D279" s="81" t="n">
        <f aca="false">IF(($D278+$G278)&lt;0,($D278+$G278),0)</f>
        <v>0</v>
      </c>
      <c r="E279" s="81" t="n">
        <f aca="false">IF($D279&lt;0,Input!$C$52,0)</f>
        <v>0</v>
      </c>
      <c r="F279" s="81" t="n">
        <f aca="false">($D279*(Input!$C$48/100))/12</f>
        <v>0</v>
      </c>
      <c r="G279" s="81" t="n">
        <f aca="false">(-1)*$E279+$F279</f>
        <v>0</v>
      </c>
    </row>
    <row r="280" customFormat="false" ht="12.75" hidden="false" customHeight="true" outlineLevel="0" collapsed="false">
      <c r="A280" s="79" t="n">
        <v>276</v>
      </c>
      <c r="B280" s="86" t="n">
        <f aca="false">EOMONTH(Input!$C$7,A280)</f>
        <v>51317</v>
      </c>
      <c r="C280" s="86"/>
      <c r="D280" s="81" t="n">
        <f aca="false">IF(($D279+$G279)&lt;0,($D279+$G279),0)</f>
        <v>0</v>
      </c>
      <c r="E280" s="81" t="n">
        <f aca="false">IF($D280&lt;0,Input!$C$52,0)</f>
        <v>0</v>
      </c>
      <c r="F280" s="81" t="n">
        <f aca="false">($D280*(Input!$C$48/100))/12</f>
        <v>0</v>
      </c>
      <c r="G280" s="81" t="n">
        <f aca="false">(-1)*$E280+$F280</f>
        <v>0</v>
      </c>
    </row>
    <row r="281" customFormat="false" ht="12.75" hidden="false" customHeight="true" outlineLevel="0" collapsed="false">
      <c r="A281" s="79" t="n">
        <v>277</v>
      </c>
      <c r="B281" s="86" t="n">
        <f aca="false">EOMONTH(Input!$C$7,A281)</f>
        <v>51348</v>
      </c>
      <c r="C281" s="86"/>
      <c r="D281" s="81" t="n">
        <f aca="false">IF(($D280+$G280)&lt;0,($D280+$G280),0)</f>
        <v>0</v>
      </c>
      <c r="E281" s="81" t="n">
        <f aca="false">IF($D281&lt;0,Input!$C$52,0)</f>
        <v>0</v>
      </c>
      <c r="F281" s="81" t="n">
        <f aca="false">($D281*(Input!$C$48/100))/12</f>
        <v>0</v>
      </c>
      <c r="G281" s="81" t="n">
        <f aca="false">(-1)*$E281+$F281</f>
        <v>0</v>
      </c>
    </row>
    <row r="282" customFormat="false" ht="12.75" hidden="false" customHeight="true" outlineLevel="0" collapsed="false">
      <c r="A282" s="79" t="n">
        <v>278</v>
      </c>
      <c r="B282" s="86" t="n">
        <f aca="false">EOMONTH(Input!$C$7,A282)</f>
        <v>51379</v>
      </c>
      <c r="C282" s="86"/>
      <c r="D282" s="81" t="n">
        <f aca="false">IF(($D281+$G281)&lt;0,($D281+$G281),0)</f>
        <v>0</v>
      </c>
      <c r="E282" s="81" t="n">
        <f aca="false">IF($D282&lt;0,Input!$C$52,0)</f>
        <v>0</v>
      </c>
      <c r="F282" s="81" t="n">
        <f aca="false">($D282*(Input!$C$48/100))/12</f>
        <v>0</v>
      </c>
      <c r="G282" s="81" t="n">
        <f aca="false">(-1)*$E282+$F282</f>
        <v>0</v>
      </c>
    </row>
    <row r="283" customFormat="false" ht="12.75" hidden="false" customHeight="true" outlineLevel="0" collapsed="false">
      <c r="A283" s="79" t="n">
        <v>279</v>
      </c>
      <c r="B283" s="86" t="n">
        <f aca="false">EOMONTH(Input!$C$7,A283)</f>
        <v>51409</v>
      </c>
      <c r="C283" s="86"/>
      <c r="D283" s="81" t="n">
        <f aca="false">IF(($D282+$G282)&lt;0,($D282+$G282),0)</f>
        <v>0</v>
      </c>
      <c r="E283" s="81" t="n">
        <f aca="false">IF($D283&lt;0,Input!$C$52,0)</f>
        <v>0</v>
      </c>
      <c r="F283" s="81" t="n">
        <f aca="false">($D283*(Input!$C$48/100))/12</f>
        <v>0</v>
      </c>
      <c r="G283" s="81" t="n">
        <f aca="false">(-1)*$E283+$F283</f>
        <v>0</v>
      </c>
    </row>
    <row r="284" customFormat="false" ht="12.75" hidden="false" customHeight="true" outlineLevel="0" collapsed="false">
      <c r="A284" s="79" t="n">
        <v>280</v>
      </c>
      <c r="B284" s="86" t="n">
        <f aca="false">EOMONTH(Input!$C$7,A284)</f>
        <v>51440</v>
      </c>
      <c r="C284" s="86"/>
      <c r="D284" s="81" t="n">
        <f aca="false">IF(($D283+$G283)&lt;0,($D283+$G283),0)</f>
        <v>0</v>
      </c>
      <c r="E284" s="81" t="n">
        <f aca="false">IF($D284&lt;0,Input!$C$52,0)</f>
        <v>0</v>
      </c>
      <c r="F284" s="81" t="n">
        <f aca="false">($D284*(Input!$C$48/100))/12</f>
        <v>0</v>
      </c>
      <c r="G284" s="81" t="n">
        <f aca="false">(-1)*$E284+$F284</f>
        <v>0</v>
      </c>
    </row>
    <row r="285" customFormat="false" ht="12.75" hidden="false" customHeight="true" outlineLevel="0" collapsed="false">
      <c r="A285" s="79" t="n">
        <v>281</v>
      </c>
      <c r="B285" s="86" t="n">
        <f aca="false">EOMONTH(Input!$C$7,A285)</f>
        <v>51470</v>
      </c>
      <c r="C285" s="86"/>
      <c r="D285" s="81" t="n">
        <f aca="false">IF(($D284+$G284)&lt;0,($D284+$G284),0)</f>
        <v>0</v>
      </c>
      <c r="E285" s="81" t="n">
        <f aca="false">IF($D285&lt;0,Input!$C$52,0)</f>
        <v>0</v>
      </c>
      <c r="F285" s="81" t="n">
        <f aca="false">($D285*(Input!$C$48/100))/12</f>
        <v>0</v>
      </c>
      <c r="G285" s="81" t="n">
        <f aca="false">(-1)*$E285+$F285</f>
        <v>0</v>
      </c>
    </row>
    <row r="286" customFormat="false" ht="12.75" hidden="false" customHeight="true" outlineLevel="0" collapsed="false">
      <c r="A286" s="79" t="n">
        <v>282</v>
      </c>
      <c r="B286" s="86" t="n">
        <f aca="false">EOMONTH(Input!$C$7,A286)</f>
        <v>51501</v>
      </c>
      <c r="C286" s="86"/>
      <c r="D286" s="81" t="n">
        <f aca="false">IF(($D285+$G285)&lt;0,($D285+$G285),0)</f>
        <v>0</v>
      </c>
      <c r="E286" s="81" t="n">
        <f aca="false">IF($D286&lt;0,Input!$C$52,0)</f>
        <v>0</v>
      </c>
      <c r="F286" s="81" t="n">
        <f aca="false">($D286*(Input!$C$48/100))/12</f>
        <v>0</v>
      </c>
      <c r="G286" s="81" t="n">
        <f aca="false">(-1)*$E286+$F286</f>
        <v>0</v>
      </c>
    </row>
    <row r="287" customFormat="false" ht="12.75" hidden="false" customHeight="true" outlineLevel="0" collapsed="false">
      <c r="A287" s="79" t="n">
        <v>283</v>
      </c>
      <c r="B287" s="86" t="n">
        <f aca="false">EOMONTH(Input!$C$7,A287)</f>
        <v>51532</v>
      </c>
      <c r="C287" s="86"/>
      <c r="D287" s="81" t="n">
        <f aca="false">IF(($D286+$G286)&lt;0,($D286+$G286),0)</f>
        <v>0</v>
      </c>
      <c r="E287" s="81" t="n">
        <f aca="false">IF($D287&lt;0,Input!$C$52,0)</f>
        <v>0</v>
      </c>
      <c r="F287" s="81" t="n">
        <f aca="false">($D287*(Input!$C$48/100))/12</f>
        <v>0</v>
      </c>
      <c r="G287" s="81" t="n">
        <f aca="false">(-1)*$E287+$F287</f>
        <v>0</v>
      </c>
    </row>
    <row r="288" customFormat="false" ht="12.75" hidden="false" customHeight="true" outlineLevel="0" collapsed="false">
      <c r="A288" s="79" t="n">
        <v>284</v>
      </c>
      <c r="B288" s="86" t="n">
        <f aca="false">EOMONTH(Input!$C$7,A288)</f>
        <v>51560</v>
      </c>
      <c r="C288" s="86"/>
      <c r="D288" s="81" t="n">
        <f aca="false">IF(($D287+$G287)&lt;0,($D287+$G287),0)</f>
        <v>0</v>
      </c>
      <c r="E288" s="81" t="n">
        <f aca="false">IF($D288&lt;0,Input!$C$52,0)</f>
        <v>0</v>
      </c>
      <c r="F288" s="81" t="n">
        <f aca="false">($D288*(Input!$C$48/100))/12</f>
        <v>0</v>
      </c>
      <c r="G288" s="81" t="n">
        <f aca="false">(-1)*$E288+$F288</f>
        <v>0</v>
      </c>
    </row>
    <row r="289" customFormat="false" ht="12.75" hidden="false" customHeight="true" outlineLevel="0" collapsed="false">
      <c r="A289" s="79" t="n">
        <v>285</v>
      </c>
      <c r="B289" s="86" t="n">
        <f aca="false">EOMONTH(Input!$C$7,A289)</f>
        <v>51591</v>
      </c>
      <c r="C289" s="86"/>
      <c r="D289" s="81" t="n">
        <f aca="false">IF(($D288+$G288)&lt;0,($D288+$G288),0)</f>
        <v>0</v>
      </c>
      <c r="E289" s="81" t="n">
        <f aca="false">IF($D289&lt;0,Input!$C$52,0)</f>
        <v>0</v>
      </c>
      <c r="F289" s="81" t="n">
        <f aca="false">($D289*(Input!$C$48/100))/12</f>
        <v>0</v>
      </c>
      <c r="G289" s="81" t="n">
        <f aca="false">(-1)*$E289+$F289</f>
        <v>0</v>
      </c>
    </row>
    <row r="290" customFormat="false" ht="12.75" hidden="false" customHeight="true" outlineLevel="0" collapsed="false">
      <c r="A290" s="79" t="n">
        <v>286</v>
      </c>
      <c r="B290" s="86" t="n">
        <f aca="false">EOMONTH(Input!$C$7,A290)</f>
        <v>51621</v>
      </c>
      <c r="C290" s="86"/>
      <c r="D290" s="81" t="n">
        <f aca="false">IF(($D289+$G289)&lt;0,($D289+$G289),0)</f>
        <v>0</v>
      </c>
      <c r="E290" s="81" t="n">
        <f aca="false">IF($D290&lt;0,Input!$C$52,0)</f>
        <v>0</v>
      </c>
      <c r="F290" s="81" t="n">
        <f aca="false">($D290*(Input!$C$48/100))/12</f>
        <v>0</v>
      </c>
      <c r="G290" s="81" t="n">
        <f aca="false">(-1)*$E290+$F290</f>
        <v>0</v>
      </c>
    </row>
    <row r="291" customFormat="false" ht="12.75" hidden="false" customHeight="true" outlineLevel="0" collapsed="false">
      <c r="A291" s="79" t="n">
        <v>287</v>
      </c>
      <c r="B291" s="86" t="n">
        <f aca="false">EOMONTH(Input!$C$7,A291)</f>
        <v>51652</v>
      </c>
      <c r="C291" s="86"/>
      <c r="D291" s="81" t="n">
        <f aca="false">IF(($D290+$G290)&lt;0,($D290+$G290),0)</f>
        <v>0</v>
      </c>
      <c r="E291" s="81" t="n">
        <f aca="false">IF($D291&lt;0,Input!$C$52,0)</f>
        <v>0</v>
      </c>
      <c r="F291" s="81" t="n">
        <f aca="false">($D291*(Input!$C$48/100))/12</f>
        <v>0</v>
      </c>
      <c r="G291" s="81" t="n">
        <f aca="false">(-1)*$E291+$F291</f>
        <v>0</v>
      </c>
    </row>
    <row r="292" customFormat="false" ht="12.75" hidden="false" customHeight="true" outlineLevel="0" collapsed="false">
      <c r="A292" s="79" t="n">
        <v>288</v>
      </c>
      <c r="B292" s="86" t="n">
        <f aca="false">EOMONTH(Input!$C$7,A292)</f>
        <v>51682</v>
      </c>
      <c r="C292" s="86"/>
      <c r="D292" s="81" t="n">
        <f aca="false">IF(($D291+$G291)&lt;0,($D291+$G291),0)</f>
        <v>0</v>
      </c>
      <c r="E292" s="81" t="n">
        <f aca="false">IF($D292&lt;0,Input!$C$52,0)</f>
        <v>0</v>
      </c>
      <c r="F292" s="81" t="n">
        <f aca="false">($D292*(Input!$C$48/100))/12</f>
        <v>0</v>
      </c>
      <c r="G292" s="81" t="n">
        <f aca="false">(-1)*$E292+$F292</f>
        <v>0</v>
      </c>
    </row>
    <row r="293" customFormat="false" ht="12.75" hidden="false" customHeight="true" outlineLevel="0" collapsed="false">
      <c r="A293" s="79" t="n">
        <v>289</v>
      </c>
      <c r="B293" s="86" t="n">
        <f aca="false">EOMONTH(Input!$C$7,A293)</f>
        <v>51713</v>
      </c>
      <c r="C293" s="86"/>
      <c r="D293" s="81" t="n">
        <f aca="false">IF(($D292+$G292)&lt;0,($D292+$G292),0)</f>
        <v>0</v>
      </c>
      <c r="E293" s="81" t="n">
        <f aca="false">IF($D293&lt;0,Input!$C$52,0)</f>
        <v>0</v>
      </c>
      <c r="F293" s="81" t="n">
        <f aca="false">($D293*(Input!$C$48/100))/12</f>
        <v>0</v>
      </c>
      <c r="G293" s="81" t="n">
        <f aca="false">(-1)*$E293+$F293</f>
        <v>0</v>
      </c>
    </row>
    <row r="294" customFormat="false" ht="12.75" hidden="false" customHeight="true" outlineLevel="0" collapsed="false">
      <c r="A294" s="79" t="n">
        <v>290</v>
      </c>
      <c r="B294" s="86" t="n">
        <f aca="false">EOMONTH(Input!$C$7,A294)</f>
        <v>51744</v>
      </c>
      <c r="C294" s="86"/>
      <c r="D294" s="81" t="n">
        <f aca="false">IF(($D293+$G293)&lt;0,($D293+$G293),0)</f>
        <v>0</v>
      </c>
      <c r="E294" s="81" t="n">
        <f aca="false">IF($D294&lt;0,Input!$C$52,0)</f>
        <v>0</v>
      </c>
      <c r="F294" s="81" t="n">
        <f aca="false">($D294*(Input!$C$48/100))/12</f>
        <v>0</v>
      </c>
      <c r="G294" s="81" t="n">
        <f aca="false">(-1)*$E294+$F294</f>
        <v>0</v>
      </c>
    </row>
    <row r="295" customFormat="false" ht="12.75" hidden="false" customHeight="true" outlineLevel="0" collapsed="false">
      <c r="A295" s="79" t="n">
        <v>291</v>
      </c>
      <c r="B295" s="86" t="n">
        <f aca="false">EOMONTH(Input!$C$7,A295)</f>
        <v>51774</v>
      </c>
      <c r="C295" s="86"/>
      <c r="D295" s="81" t="n">
        <f aca="false">IF(($D294+$G294)&lt;0,($D294+$G294),0)</f>
        <v>0</v>
      </c>
      <c r="E295" s="81" t="n">
        <f aca="false">IF($D295&lt;0,Input!$C$52,0)</f>
        <v>0</v>
      </c>
      <c r="F295" s="81" t="n">
        <f aca="false">($D295*(Input!$C$48/100))/12</f>
        <v>0</v>
      </c>
      <c r="G295" s="81" t="n">
        <f aca="false">(-1)*$E295+$F295</f>
        <v>0</v>
      </c>
    </row>
    <row r="296" customFormat="false" ht="12.75" hidden="false" customHeight="true" outlineLevel="0" collapsed="false">
      <c r="A296" s="79" t="n">
        <v>292</v>
      </c>
      <c r="B296" s="86" t="n">
        <f aca="false">EOMONTH(Input!$C$7,A296)</f>
        <v>51805</v>
      </c>
      <c r="C296" s="86"/>
      <c r="D296" s="81" t="n">
        <f aca="false">IF(($D295+$G295)&lt;0,($D295+$G295),0)</f>
        <v>0</v>
      </c>
      <c r="E296" s="81" t="n">
        <f aca="false">IF($D296&lt;0,Input!$C$52,0)</f>
        <v>0</v>
      </c>
      <c r="F296" s="81" t="n">
        <f aca="false">($D296*(Input!$C$48/100))/12</f>
        <v>0</v>
      </c>
      <c r="G296" s="81" t="n">
        <f aca="false">(-1)*$E296+$F296</f>
        <v>0</v>
      </c>
    </row>
    <row r="297" customFormat="false" ht="12.75" hidden="false" customHeight="true" outlineLevel="0" collapsed="false">
      <c r="A297" s="79" t="n">
        <v>293</v>
      </c>
      <c r="B297" s="86" t="n">
        <f aca="false">EOMONTH(Input!$C$7,A297)</f>
        <v>51835</v>
      </c>
      <c r="C297" s="86"/>
      <c r="D297" s="81" t="n">
        <f aca="false">IF(($D296+$G296)&lt;0,($D296+$G296),0)</f>
        <v>0</v>
      </c>
      <c r="E297" s="81" t="n">
        <f aca="false">IF($D297&lt;0,Input!$C$52,0)</f>
        <v>0</v>
      </c>
      <c r="F297" s="81" t="n">
        <f aca="false">($D297*(Input!$C$48/100))/12</f>
        <v>0</v>
      </c>
      <c r="G297" s="81" t="n">
        <f aca="false">(-1)*$E297+$F297</f>
        <v>0</v>
      </c>
    </row>
    <row r="298" customFormat="false" ht="12.75" hidden="false" customHeight="true" outlineLevel="0" collapsed="false">
      <c r="A298" s="79" t="n">
        <v>294</v>
      </c>
      <c r="B298" s="86" t="n">
        <f aca="false">EOMONTH(Input!$C$7,A298)</f>
        <v>51866</v>
      </c>
      <c r="C298" s="86"/>
      <c r="D298" s="81" t="n">
        <f aca="false">IF(($D297+$G297)&lt;0,($D297+$G297),0)</f>
        <v>0</v>
      </c>
      <c r="E298" s="81" t="n">
        <f aca="false">IF($D298&lt;0,Input!$C$52,0)</f>
        <v>0</v>
      </c>
      <c r="F298" s="81" t="n">
        <f aca="false">($D298*(Input!$C$48/100))/12</f>
        <v>0</v>
      </c>
      <c r="G298" s="81" t="n">
        <f aca="false">(-1)*$E298+$F298</f>
        <v>0</v>
      </c>
    </row>
    <row r="299" customFormat="false" ht="12.75" hidden="false" customHeight="true" outlineLevel="0" collapsed="false">
      <c r="A299" s="79" t="n">
        <v>295</v>
      </c>
      <c r="B299" s="86" t="n">
        <f aca="false">EOMONTH(Input!$C$7,A299)</f>
        <v>51897</v>
      </c>
      <c r="C299" s="86"/>
      <c r="D299" s="81" t="n">
        <f aca="false">IF(($D298+$G298)&lt;0,($D298+$G298),0)</f>
        <v>0</v>
      </c>
      <c r="E299" s="81" t="n">
        <f aca="false">IF($D299&lt;0,Input!$C$52,0)</f>
        <v>0</v>
      </c>
      <c r="F299" s="81" t="n">
        <f aca="false">($D299*(Input!$C$48/100))/12</f>
        <v>0</v>
      </c>
      <c r="G299" s="81" t="n">
        <f aca="false">(-1)*$E299+$F299</f>
        <v>0</v>
      </c>
    </row>
    <row r="300" customFormat="false" ht="12.75" hidden="false" customHeight="true" outlineLevel="0" collapsed="false">
      <c r="A300" s="79" t="n">
        <v>296</v>
      </c>
      <c r="B300" s="86" t="n">
        <f aca="false">EOMONTH(Input!$C$7,A300)</f>
        <v>51925</v>
      </c>
      <c r="C300" s="86"/>
      <c r="D300" s="81" t="n">
        <f aca="false">IF(($D299+$G299)&lt;0,($D299+$G299),0)</f>
        <v>0</v>
      </c>
      <c r="E300" s="81" t="n">
        <f aca="false">IF($D300&lt;0,Input!$C$52,0)</f>
        <v>0</v>
      </c>
      <c r="F300" s="81" t="n">
        <f aca="false">($D300*(Input!$C$48/100))/12</f>
        <v>0</v>
      </c>
      <c r="G300" s="81" t="n">
        <f aca="false">(-1)*$E300+$F300</f>
        <v>0</v>
      </c>
    </row>
    <row r="301" customFormat="false" ht="12.75" hidden="false" customHeight="true" outlineLevel="0" collapsed="false">
      <c r="A301" s="79" t="n">
        <v>297</v>
      </c>
      <c r="B301" s="86" t="n">
        <f aca="false">EOMONTH(Input!$C$7,A301)</f>
        <v>51956</v>
      </c>
      <c r="C301" s="86"/>
      <c r="D301" s="81" t="n">
        <f aca="false">IF(($D300+$G300)&lt;0,($D300+$G300),0)</f>
        <v>0</v>
      </c>
      <c r="E301" s="81" t="n">
        <f aca="false">IF($D301&lt;0,Input!$C$52,0)</f>
        <v>0</v>
      </c>
      <c r="F301" s="81" t="n">
        <f aca="false">($D301*(Input!$C$48/100))/12</f>
        <v>0</v>
      </c>
      <c r="G301" s="81" t="n">
        <f aca="false">(-1)*$E301+$F301</f>
        <v>0</v>
      </c>
    </row>
    <row r="302" customFormat="false" ht="12.75" hidden="false" customHeight="true" outlineLevel="0" collapsed="false">
      <c r="A302" s="79" t="n">
        <v>298</v>
      </c>
      <c r="B302" s="86" t="n">
        <f aca="false">EOMONTH(Input!$C$7,A302)</f>
        <v>51986</v>
      </c>
      <c r="C302" s="86"/>
      <c r="D302" s="81" t="n">
        <f aca="false">IF(($D301+$G301)&lt;0,($D301+$G301),0)</f>
        <v>0</v>
      </c>
      <c r="E302" s="81" t="n">
        <f aca="false">IF($D302&lt;0,Input!$C$52,0)</f>
        <v>0</v>
      </c>
      <c r="F302" s="81" t="n">
        <f aca="false">($D302*(Input!$C$48/100))/12</f>
        <v>0</v>
      </c>
      <c r="G302" s="81" t="n">
        <f aca="false">(-1)*$E302+$F302</f>
        <v>0</v>
      </c>
    </row>
    <row r="303" customFormat="false" ht="12.75" hidden="false" customHeight="true" outlineLevel="0" collapsed="false">
      <c r="A303" s="79" t="n">
        <v>299</v>
      </c>
      <c r="B303" s="86" t="n">
        <f aca="false">EOMONTH(Input!$C$7,A303)</f>
        <v>52017</v>
      </c>
      <c r="C303" s="86"/>
      <c r="D303" s="81" t="n">
        <f aca="false">IF(($D302+$G302)&lt;0,($D302+$G302),0)</f>
        <v>0</v>
      </c>
      <c r="E303" s="81" t="n">
        <f aca="false">IF($D303&lt;0,Input!$C$52,0)</f>
        <v>0</v>
      </c>
      <c r="F303" s="81" t="n">
        <f aca="false">($D303*(Input!$C$48/100))/12</f>
        <v>0</v>
      </c>
      <c r="G303" s="81" t="n">
        <f aca="false">(-1)*$E303+$F303</f>
        <v>0</v>
      </c>
    </row>
    <row r="304" customFormat="false" ht="12.75" hidden="false" customHeight="true" outlineLevel="0" collapsed="false">
      <c r="A304" s="79" t="n">
        <v>300</v>
      </c>
      <c r="B304" s="86" t="n">
        <f aca="false">EOMONTH(Input!$C$7,A304)</f>
        <v>52047</v>
      </c>
      <c r="C304" s="86"/>
      <c r="D304" s="81" t="n">
        <f aca="false">IF(($D303+$G303)&lt;0,($D303+$G303),0)</f>
        <v>0</v>
      </c>
      <c r="E304" s="81" t="n">
        <f aca="false">IF($D304&lt;0,Input!$C$52,0)</f>
        <v>0</v>
      </c>
      <c r="F304" s="81" t="n">
        <f aca="false">($D304*(Input!$C$48/100))/12</f>
        <v>0</v>
      </c>
      <c r="G304" s="81" t="n">
        <f aca="false">(-1)*$E304+$F304</f>
        <v>0</v>
      </c>
    </row>
    <row r="305" customFormat="false" ht="12.75" hidden="false" customHeight="true" outlineLevel="0" collapsed="false">
      <c r="A305" s="79" t="n">
        <v>301</v>
      </c>
      <c r="B305" s="86" t="n">
        <f aca="false">EOMONTH(Input!$C$7,A305)</f>
        <v>52078</v>
      </c>
      <c r="C305" s="86"/>
      <c r="D305" s="81" t="n">
        <f aca="false">IF(($D304+$G304)&lt;0,($D304+$G304),0)</f>
        <v>0</v>
      </c>
      <c r="E305" s="81" t="n">
        <f aca="false">IF($D305&lt;0,Input!$C$52,0)</f>
        <v>0</v>
      </c>
      <c r="F305" s="81" t="n">
        <f aca="false">($D305*(Input!$C$48/100))/12</f>
        <v>0</v>
      </c>
      <c r="G305" s="81" t="n">
        <f aca="false">(-1)*$E305+$F305</f>
        <v>0</v>
      </c>
    </row>
    <row r="306" customFormat="false" ht="12.75" hidden="false" customHeight="true" outlineLevel="0" collapsed="false">
      <c r="A306" s="79" t="n">
        <v>302</v>
      </c>
      <c r="B306" s="86" t="n">
        <f aca="false">EOMONTH(Input!$C$7,A306)</f>
        <v>52109</v>
      </c>
      <c r="C306" s="86"/>
      <c r="D306" s="81" t="n">
        <f aca="false">IF(($D305+$G305)&lt;0,($D305+$G305),0)</f>
        <v>0</v>
      </c>
      <c r="E306" s="81" t="n">
        <f aca="false">IF($D306&lt;0,Input!$C$52,0)</f>
        <v>0</v>
      </c>
      <c r="F306" s="81" t="n">
        <f aca="false">($D306*(Input!$C$48/100))/12</f>
        <v>0</v>
      </c>
      <c r="G306" s="81" t="n">
        <f aca="false">(-1)*$E306+$F306</f>
        <v>0</v>
      </c>
    </row>
    <row r="307" customFormat="false" ht="12.75" hidden="false" customHeight="true" outlineLevel="0" collapsed="false">
      <c r="A307" s="79" t="n">
        <v>303</v>
      </c>
      <c r="B307" s="86" t="n">
        <f aca="false">EOMONTH(Input!$C$7,A307)</f>
        <v>52139</v>
      </c>
      <c r="C307" s="86"/>
      <c r="D307" s="81" t="n">
        <f aca="false">IF(($D306+$G306)&lt;0,($D306+$G306),0)</f>
        <v>0</v>
      </c>
      <c r="E307" s="81" t="n">
        <f aca="false">IF($D307&lt;0,Input!$C$52,0)</f>
        <v>0</v>
      </c>
      <c r="F307" s="81" t="n">
        <f aca="false">($D307*(Input!$C$48/100))/12</f>
        <v>0</v>
      </c>
      <c r="G307" s="81" t="n">
        <f aca="false">(-1)*$E307+$F307</f>
        <v>0</v>
      </c>
    </row>
    <row r="308" customFormat="false" ht="12.75" hidden="false" customHeight="true" outlineLevel="0" collapsed="false">
      <c r="A308" s="79" t="n">
        <v>304</v>
      </c>
      <c r="B308" s="86" t="n">
        <f aca="false">EOMONTH(Input!$C$7,A308)</f>
        <v>52170</v>
      </c>
      <c r="C308" s="86"/>
      <c r="D308" s="81" t="n">
        <f aca="false">IF(($D307+$G307)&lt;0,($D307+$G307),0)</f>
        <v>0</v>
      </c>
      <c r="E308" s="81" t="n">
        <f aca="false">IF($D308&lt;0,Input!$C$52,0)</f>
        <v>0</v>
      </c>
      <c r="F308" s="81" t="n">
        <f aca="false">($D308*(Input!$C$48/100))/12</f>
        <v>0</v>
      </c>
      <c r="G308" s="81" t="n">
        <f aca="false">(-1)*$E308+$F308</f>
        <v>0</v>
      </c>
    </row>
    <row r="309" customFormat="false" ht="12.75" hidden="false" customHeight="true" outlineLevel="0" collapsed="false">
      <c r="A309" s="79" t="n">
        <v>305</v>
      </c>
      <c r="B309" s="86" t="n">
        <f aca="false">EOMONTH(Input!$C$7,A309)</f>
        <v>52200</v>
      </c>
      <c r="C309" s="86"/>
      <c r="D309" s="81" t="n">
        <f aca="false">IF(($D308+$G308)&lt;0,($D308+$G308),0)</f>
        <v>0</v>
      </c>
      <c r="E309" s="81" t="n">
        <f aca="false">IF($D309&lt;0,Input!$C$52,0)</f>
        <v>0</v>
      </c>
      <c r="F309" s="81" t="n">
        <f aca="false">($D309*(Input!$C$48/100))/12</f>
        <v>0</v>
      </c>
      <c r="G309" s="81" t="n">
        <f aca="false">(-1)*$E309+$F309</f>
        <v>0</v>
      </c>
    </row>
    <row r="310" customFormat="false" ht="12.75" hidden="false" customHeight="true" outlineLevel="0" collapsed="false">
      <c r="A310" s="79" t="n">
        <v>306</v>
      </c>
      <c r="B310" s="86" t="n">
        <f aca="false">EOMONTH(Input!$C$7,A310)</f>
        <v>52231</v>
      </c>
      <c r="C310" s="86"/>
      <c r="D310" s="81" t="n">
        <f aca="false">IF(($D309+$G309)&lt;0,($D309+$G309),0)</f>
        <v>0</v>
      </c>
      <c r="E310" s="81" t="n">
        <f aca="false">IF($D310&lt;0,Input!$C$52,0)</f>
        <v>0</v>
      </c>
      <c r="F310" s="81" t="n">
        <f aca="false">($D310*(Input!$C$48/100))/12</f>
        <v>0</v>
      </c>
      <c r="G310" s="81" t="n">
        <f aca="false">(-1)*$E310+$F310</f>
        <v>0</v>
      </c>
    </row>
    <row r="311" customFormat="false" ht="12.75" hidden="false" customHeight="true" outlineLevel="0" collapsed="false">
      <c r="A311" s="79" t="n">
        <v>307</v>
      </c>
      <c r="B311" s="86" t="n">
        <f aca="false">EOMONTH(Input!$C$7,A311)</f>
        <v>52262</v>
      </c>
      <c r="C311" s="86"/>
      <c r="D311" s="81" t="n">
        <f aca="false">IF(($D310+$G310)&lt;0,($D310+$G310),0)</f>
        <v>0</v>
      </c>
      <c r="E311" s="81" t="n">
        <f aca="false">IF($D311&lt;0,Input!$C$52,0)</f>
        <v>0</v>
      </c>
      <c r="F311" s="81" t="n">
        <f aca="false">($D311*(Input!$C$48/100))/12</f>
        <v>0</v>
      </c>
      <c r="G311" s="81" t="n">
        <f aca="false">(-1)*$E311+$F311</f>
        <v>0</v>
      </c>
    </row>
    <row r="312" customFormat="false" ht="12.75" hidden="false" customHeight="true" outlineLevel="0" collapsed="false">
      <c r="A312" s="79" t="n">
        <v>308</v>
      </c>
      <c r="B312" s="86" t="n">
        <f aca="false">EOMONTH(Input!$C$7,A312)</f>
        <v>52290</v>
      </c>
      <c r="C312" s="86"/>
      <c r="D312" s="81" t="n">
        <f aca="false">IF(($D311+$G311)&lt;0,($D311+$G311),0)</f>
        <v>0</v>
      </c>
      <c r="E312" s="81" t="n">
        <f aca="false">IF($D312&lt;0,Input!$C$52,0)</f>
        <v>0</v>
      </c>
      <c r="F312" s="81" t="n">
        <f aca="false">($D312*(Input!$C$48/100))/12</f>
        <v>0</v>
      </c>
      <c r="G312" s="81" t="n">
        <f aca="false">(-1)*$E312+$F312</f>
        <v>0</v>
      </c>
    </row>
    <row r="313" customFormat="false" ht="12.75" hidden="false" customHeight="true" outlineLevel="0" collapsed="false">
      <c r="A313" s="79" t="n">
        <v>309</v>
      </c>
      <c r="B313" s="86" t="n">
        <f aca="false">EOMONTH(Input!$C$7,A313)</f>
        <v>52321</v>
      </c>
      <c r="C313" s="86"/>
      <c r="D313" s="81" t="n">
        <f aca="false">IF(($D312+$G312)&lt;0,($D312+$G312),0)</f>
        <v>0</v>
      </c>
      <c r="E313" s="81" t="n">
        <f aca="false">IF($D313&lt;0,Input!$C$52,0)</f>
        <v>0</v>
      </c>
      <c r="F313" s="81" t="n">
        <f aca="false">($D313*(Input!$C$48/100))/12</f>
        <v>0</v>
      </c>
      <c r="G313" s="81" t="n">
        <f aca="false">(-1)*$E313+$F313</f>
        <v>0</v>
      </c>
    </row>
    <row r="314" customFormat="false" ht="12.75" hidden="false" customHeight="true" outlineLevel="0" collapsed="false">
      <c r="A314" s="79" t="n">
        <v>310</v>
      </c>
      <c r="B314" s="86" t="n">
        <f aca="false">EOMONTH(Input!$C$7,A314)</f>
        <v>52351</v>
      </c>
      <c r="C314" s="86"/>
      <c r="D314" s="81" t="n">
        <f aca="false">IF(($D313+$G313)&lt;0,($D313+$G313),0)</f>
        <v>0</v>
      </c>
      <c r="E314" s="81" t="n">
        <f aca="false">IF($D314&lt;0,Input!$C$52,0)</f>
        <v>0</v>
      </c>
      <c r="F314" s="81" t="n">
        <f aca="false">($D314*(Input!$C$48/100))/12</f>
        <v>0</v>
      </c>
      <c r="G314" s="81" t="n">
        <f aca="false">(-1)*$E314+$F314</f>
        <v>0</v>
      </c>
    </row>
    <row r="315" customFormat="false" ht="12.75" hidden="false" customHeight="true" outlineLevel="0" collapsed="false">
      <c r="A315" s="79" t="n">
        <v>311</v>
      </c>
      <c r="B315" s="86" t="n">
        <f aca="false">EOMONTH(Input!$C$7,A315)</f>
        <v>52382</v>
      </c>
      <c r="C315" s="86"/>
      <c r="D315" s="81" t="n">
        <f aca="false">IF(($D314+$G314)&lt;0,($D314+$G314),0)</f>
        <v>0</v>
      </c>
      <c r="E315" s="81" t="n">
        <f aca="false">IF($D315&lt;0,Input!$C$52,0)</f>
        <v>0</v>
      </c>
      <c r="F315" s="81" t="n">
        <f aca="false">($D315*(Input!$C$48/100))/12</f>
        <v>0</v>
      </c>
      <c r="G315" s="81" t="n">
        <f aca="false">(-1)*$E315+$F315</f>
        <v>0</v>
      </c>
    </row>
    <row r="316" customFormat="false" ht="12.75" hidden="false" customHeight="true" outlineLevel="0" collapsed="false">
      <c r="A316" s="79" t="n">
        <v>312</v>
      </c>
      <c r="B316" s="86" t="n">
        <f aca="false">EOMONTH(Input!$C$7,A316)</f>
        <v>52412</v>
      </c>
      <c r="C316" s="86"/>
      <c r="D316" s="81" t="n">
        <f aca="false">IF(($D315+$G315)&lt;0,($D315+$G315),0)</f>
        <v>0</v>
      </c>
      <c r="E316" s="81" t="n">
        <f aca="false">IF($D316&lt;0,Input!$C$52,0)</f>
        <v>0</v>
      </c>
      <c r="F316" s="81" t="n">
        <f aca="false">($D316*(Input!$C$48/100))/12</f>
        <v>0</v>
      </c>
      <c r="G316" s="81" t="n">
        <f aca="false">(-1)*$E316+$F316</f>
        <v>0</v>
      </c>
    </row>
    <row r="317" customFormat="false" ht="12.75" hidden="false" customHeight="true" outlineLevel="0" collapsed="false">
      <c r="A317" s="79" t="n">
        <v>313</v>
      </c>
      <c r="B317" s="86" t="n">
        <f aca="false">EOMONTH(Input!$C$7,A317)</f>
        <v>52443</v>
      </c>
      <c r="C317" s="86"/>
      <c r="D317" s="81" t="n">
        <f aca="false">IF(($D316+$G316)&lt;0,($D316+$G316),0)</f>
        <v>0</v>
      </c>
      <c r="E317" s="81" t="n">
        <f aca="false">IF($D317&lt;0,Input!$C$52,0)</f>
        <v>0</v>
      </c>
      <c r="F317" s="81" t="n">
        <f aca="false">($D317*(Input!$C$48/100))/12</f>
        <v>0</v>
      </c>
      <c r="G317" s="81" t="n">
        <f aca="false">(-1)*$E317+$F317</f>
        <v>0</v>
      </c>
    </row>
    <row r="318" customFormat="false" ht="12.75" hidden="false" customHeight="true" outlineLevel="0" collapsed="false">
      <c r="A318" s="79" t="n">
        <v>314</v>
      </c>
      <c r="B318" s="86" t="n">
        <f aca="false">EOMONTH(Input!$C$7,A318)</f>
        <v>52474</v>
      </c>
      <c r="C318" s="86"/>
      <c r="D318" s="81" t="n">
        <f aca="false">IF(($D317+$G317)&lt;0,($D317+$G317),0)</f>
        <v>0</v>
      </c>
      <c r="E318" s="81" t="n">
        <f aca="false">IF($D318&lt;0,Input!$C$52,0)</f>
        <v>0</v>
      </c>
      <c r="F318" s="81" t="n">
        <f aca="false">($D318*(Input!$C$48/100))/12</f>
        <v>0</v>
      </c>
      <c r="G318" s="81" t="n">
        <f aca="false">(-1)*$E318+$F318</f>
        <v>0</v>
      </c>
    </row>
    <row r="319" customFormat="false" ht="12.75" hidden="false" customHeight="true" outlineLevel="0" collapsed="false">
      <c r="A319" s="79" t="n">
        <v>315</v>
      </c>
      <c r="B319" s="86" t="n">
        <f aca="false">EOMONTH(Input!$C$7,A319)</f>
        <v>52504</v>
      </c>
      <c r="C319" s="86"/>
      <c r="D319" s="81" t="n">
        <f aca="false">IF(($D318+$G318)&lt;0,($D318+$G318),0)</f>
        <v>0</v>
      </c>
      <c r="E319" s="81" t="n">
        <f aca="false">IF($D319&lt;0,Input!$C$52,0)</f>
        <v>0</v>
      </c>
      <c r="F319" s="81" t="n">
        <f aca="false">($D319*(Input!$C$48/100))/12</f>
        <v>0</v>
      </c>
      <c r="G319" s="81" t="n">
        <f aca="false">(-1)*$E319+$F319</f>
        <v>0</v>
      </c>
    </row>
    <row r="320" customFormat="false" ht="12.75" hidden="false" customHeight="true" outlineLevel="0" collapsed="false">
      <c r="A320" s="79" t="n">
        <v>316</v>
      </c>
      <c r="B320" s="86" t="n">
        <f aca="false">EOMONTH(Input!$C$7,A320)</f>
        <v>52535</v>
      </c>
      <c r="C320" s="86"/>
      <c r="D320" s="81" t="n">
        <f aca="false">IF(($D319+$G319)&lt;0,($D319+$G319),0)</f>
        <v>0</v>
      </c>
      <c r="E320" s="81" t="n">
        <f aca="false">IF($D320&lt;0,Input!$C$52,0)</f>
        <v>0</v>
      </c>
      <c r="F320" s="81" t="n">
        <f aca="false">($D320*(Input!$C$48/100))/12</f>
        <v>0</v>
      </c>
      <c r="G320" s="81" t="n">
        <f aca="false">(-1)*$E320+$F320</f>
        <v>0</v>
      </c>
    </row>
    <row r="321" customFormat="false" ht="12.75" hidden="false" customHeight="true" outlineLevel="0" collapsed="false">
      <c r="A321" s="79" t="n">
        <v>317</v>
      </c>
      <c r="B321" s="86" t="n">
        <f aca="false">EOMONTH(Input!$C$7,A321)</f>
        <v>52565</v>
      </c>
      <c r="C321" s="86"/>
      <c r="D321" s="81" t="n">
        <f aca="false">IF(($D320+$G320)&lt;0,($D320+$G320),0)</f>
        <v>0</v>
      </c>
      <c r="E321" s="81" t="n">
        <f aca="false">IF($D321&lt;0,Input!$C$52,0)</f>
        <v>0</v>
      </c>
      <c r="F321" s="81" t="n">
        <f aca="false">($D321*(Input!$C$48/100))/12</f>
        <v>0</v>
      </c>
      <c r="G321" s="81" t="n">
        <f aca="false">(-1)*$E321+$F321</f>
        <v>0</v>
      </c>
    </row>
    <row r="322" customFormat="false" ht="12.75" hidden="false" customHeight="true" outlineLevel="0" collapsed="false">
      <c r="A322" s="79" t="n">
        <v>318</v>
      </c>
      <c r="B322" s="86" t="n">
        <f aca="false">EOMONTH(Input!$C$7,A322)</f>
        <v>52596</v>
      </c>
      <c r="C322" s="86"/>
      <c r="D322" s="81" t="n">
        <f aca="false">IF(($D321+$G321)&lt;0,($D321+$G321),0)</f>
        <v>0</v>
      </c>
      <c r="E322" s="81" t="n">
        <f aca="false">IF($D322&lt;0,Input!$C$52,0)</f>
        <v>0</v>
      </c>
      <c r="F322" s="81" t="n">
        <f aca="false">($D322*(Input!$C$48/100))/12</f>
        <v>0</v>
      </c>
      <c r="G322" s="81" t="n">
        <f aca="false">(-1)*$E322+$F322</f>
        <v>0</v>
      </c>
    </row>
    <row r="323" customFormat="false" ht="12.75" hidden="false" customHeight="true" outlineLevel="0" collapsed="false">
      <c r="A323" s="79" t="n">
        <v>319</v>
      </c>
      <c r="B323" s="86" t="n">
        <f aca="false">EOMONTH(Input!$C$7,A323)</f>
        <v>52627</v>
      </c>
      <c r="C323" s="86"/>
      <c r="D323" s="81" t="n">
        <f aca="false">IF(($D322+$G322)&lt;0,($D322+$G322),0)</f>
        <v>0</v>
      </c>
      <c r="E323" s="81" t="n">
        <f aca="false">IF($D323&lt;0,Input!$C$52,0)</f>
        <v>0</v>
      </c>
      <c r="F323" s="81" t="n">
        <f aca="false">($D323*(Input!$C$48/100))/12</f>
        <v>0</v>
      </c>
      <c r="G323" s="81" t="n">
        <f aca="false">(-1)*$E323+$F323</f>
        <v>0</v>
      </c>
    </row>
    <row r="324" customFormat="false" ht="12.75" hidden="false" customHeight="true" outlineLevel="0" collapsed="false">
      <c r="A324" s="79" t="n">
        <v>320</v>
      </c>
      <c r="B324" s="86" t="n">
        <f aca="false">EOMONTH(Input!$C$7,A324)</f>
        <v>52656</v>
      </c>
      <c r="C324" s="86"/>
      <c r="D324" s="81" t="n">
        <f aca="false">IF(($D323+$G323)&lt;0,($D323+$G323),0)</f>
        <v>0</v>
      </c>
      <c r="E324" s="81" t="n">
        <f aca="false">IF($D324&lt;0,Input!$C$52,0)</f>
        <v>0</v>
      </c>
      <c r="F324" s="81" t="n">
        <f aca="false">($D324*(Input!$C$48/100))/12</f>
        <v>0</v>
      </c>
      <c r="G324" s="81" t="n">
        <f aca="false">(-1)*$E324+$F324</f>
        <v>0</v>
      </c>
    </row>
    <row r="325" customFormat="false" ht="12.75" hidden="false" customHeight="true" outlineLevel="0" collapsed="false">
      <c r="A325" s="79" t="n">
        <v>321</v>
      </c>
      <c r="B325" s="86" t="n">
        <f aca="false">EOMONTH(Input!$C$7,A325)</f>
        <v>52687</v>
      </c>
      <c r="C325" s="86"/>
      <c r="D325" s="81" t="n">
        <f aca="false">IF(($D324+$G324)&lt;0,($D324+$G324),0)</f>
        <v>0</v>
      </c>
      <c r="E325" s="81" t="n">
        <f aca="false">IF($D325&lt;0,Input!$C$52,0)</f>
        <v>0</v>
      </c>
      <c r="F325" s="81" t="n">
        <f aca="false">($D325*(Input!$C$48/100))/12</f>
        <v>0</v>
      </c>
      <c r="G325" s="81" t="n">
        <f aca="false">(-1)*$E325+$F325</f>
        <v>0</v>
      </c>
    </row>
    <row r="326" customFormat="false" ht="12.75" hidden="false" customHeight="true" outlineLevel="0" collapsed="false">
      <c r="A326" s="79" t="n">
        <v>322</v>
      </c>
      <c r="B326" s="86" t="n">
        <f aca="false">EOMONTH(Input!$C$7,A326)</f>
        <v>52717</v>
      </c>
      <c r="C326" s="86"/>
      <c r="D326" s="81" t="n">
        <f aca="false">IF(($D325+$G325)&lt;0,($D325+$G325),0)</f>
        <v>0</v>
      </c>
      <c r="E326" s="81" t="n">
        <f aca="false">IF($D326&lt;0,Input!$C$52,0)</f>
        <v>0</v>
      </c>
      <c r="F326" s="81" t="n">
        <f aca="false">($D326*(Input!$C$48/100))/12</f>
        <v>0</v>
      </c>
      <c r="G326" s="81" t="n">
        <f aca="false">(-1)*$E326+$F326</f>
        <v>0</v>
      </c>
    </row>
    <row r="327" customFormat="false" ht="12.75" hidden="false" customHeight="true" outlineLevel="0" collapsed="false">
      <c r="A327" s="79" t="n">
        <v>323</v>
      </c>
      <c r="B327" s="86" t="n">
        <f aca="false">EOMONTH(Input!$C$7,A327)</f>
        <v>52748</v>
      </c>
      <c r="C327" s="86"/>
      <c r="D327" s="81" t="n">
        <f aca="false">IF(($D326+$G326)&lt;0,($D326+$G326),0)</f>
        <v>0</v>
      </c>
      <c r="E327" s="81" t="n">
        <f aca="false">IF($D327&lt;0,Input!$C$52,0)</f>
        <v>0</v>
      </c>
      <c r="F327" s="81" t="n">
        <f aca="false">($D327*(Input!$C$48/100))/12</f>
        <v>0</v>
      </c>
      <c r="G327" s="81" t="n">
        <f aca="false">(-1)*$E327+$F327</f>
        <v>0</v>
      </c>
    </row>
    <row r="328" customFormat="false" ht="12.75" hidden="false" customHeight="true" outlineLevel="0" collapsed="false">
      <c r="A328" s="79" t="n">
        <v>324</v>
      </c>
      <c r="B328" s="86" t="n">
        <f aca="false">EOMONTH(Input!$C$7,A328)</f>
        <v>52778</v>
      </c>
      <c r="C328" s="86"/>
      <c r="D328" s="81" t="n">
        <f aca="false">IF(($D327+$G327)&lt;0,($D327+$G327),0)</f>
        <v>0</v>
      </c>
      <c r="E328" s="81" t="n">
        <f aca="false">IF($D328&lt;0,Input!$C$52,0)</f>
        <v>0</v>
      </c>
      <c r="F328" s="81" t="n">
        <f aca="false">($D328*(Input!$C$48/100))/12</f>
        <v>0</v>
      </c>
      <c r="G328" s="81" t="n">
        <f aca="false">(-1)*$E328+$F328</f>
        <v>0</v>
      </c>
    </row>
    <row r="329" customFormat="false" ht="12.75" hidden="false" customHeight="true" outlineLevel="0" collapsed="false">
      <c r="A329" s="79" t="n">
        <v>325</v>
      </c>
      <c r="B329" s="86" t="n">
        <f aca="false">EOMONTH(Input!$C$7,A329)</f>
        <v>52809</v>
      </c>
      <c r="C329" s="86"/>
      <c r="D329" s="81" t="n">
        <f aca="false">IF(($D328+$G328)&lt;0,($D328+$G328),0)</f>
        <v>0</v>
      </c>
      <c r="E329" s="81" t="n">
        <f aca="false">IF($D329&lt;0,Input!$C$52,0)</f>
        <v>0</v>
      </c>
      <c r="F329" s="81" t="n">
        <f aca="false">($D329*(Input!$C$48/100))/12</f>
        <v>0</v>
      </c>
      <c r="G329" s="81" t="n">
        <f aca="false">(-1)*$E329+$F329</f>
        <v>0</v>
      </c>
    </row>
    <row r="330" customFormat="false" ht="12.75" hidden="false" customHeight="true" outlineLevel="0" collapsed="false">
      <c r="A330" s="79" t="n">
        <v>326</v>
      </c>
      <c r="B330" s="86" t="n">
        <f aca="false">EOMONTH(Input!$C$7,A330)</f>
        <v>52840</v>
      </c>
      <c r="C330" s="86"/>
      <c r="D330" s="81" t="n">
        <f aca="false">IF(($D329+$G329)&lt;0,($D329+$G329),0)</f>
        <v>0</v>
      </c>
      <c r="E330" s="81" t="n">
        <f aca="false">IF($D330&lt;0,Input!$C$52,0)</f>
        <v>0</v>
      </c>
      <c r="F330" s="81" t="n">
        <f aca="false">($D330*(Input!$C$48/100))/12</f>
        <v>0</v>
      </c>
      <c r="G330" s="81" t="n">
        <f aca="false">(-1)*$E330+$F330</f>
        <v>0</v>
      </c>
    </row>
    <row r="331" customFormat="false" ht="12.75" hidden="false" customHeight="true" outlineLevel="0" collapsed="false">
      <c r="A331" s="79" t="n">
        <v>327</v>
      </c>
      <c r="B331" s="86" t="n">
        <f aca="false">EOMONTH(Input!$C$7,A331)</f>
        <v>52870</v>
      </c>
      <c r="C331" s="86"/>
      <c r="D331" s="81" t="n">
        <f aca="false">IF(($D330+$G330)&lt;0,($D330+$G330),0)</f>
        <v>0</v>
      </c>
      <c r="E331" s="81" t="n">
        <f aca="false">IF($D331&lt;0,Input!$C$52,0)</f>
        <v>0</v>
      </c>
      <c r="F331" s="81" t="n">
        <f aca="false">($D331*(Input!$C$48/100))/12</f>
        <v>0</v>
      </c>
      <c r="G331" s="81" t="n">
        <f aca="false">(-1)*$E331+$F331</f>
        <v>0</v>
      </c>
    </row>
    <row r="332" customFormat="false" ht="12.75" hidden="false" customHeight="true" outlineLevel="0" collapsed="false">
      <c r="A332" s="79" t="n">
        <v>328</v>
      </c>
      <c r="B332" s="86" t="n">
        <f aca="false">EOMONTH(Input!$C$7,A332)</f>
        <v>52901</v>
      </c>
      <c r="C332" s="86"/>
      <c r="D332" s="81" t="n">
        <f aca="false">IF(($D331+$G331)&lt;0,($D331+$G331),0)</f>
        <v>0</v>
      </c>
      <c r="E332" s="81" t="n">
        <f aca="false">IF($D332&lt;0,Input!$C$52,0)</f>
        <v>0</v>
      </c>
      <c r="F332" s="81" t="n">
        <f aca="false">($D332*(Input!$C$48/100))/12</f>
        <v>0</v>
      </c>
      <c r="G332" s="81" t="n">
        <f aca="false">(-1)*$E332+$F332</f>
        <v>0</v>
      </c>
    </row>
    <row r="333" customFormat="false" ht="12.75" hidden="false" customHeight="true" outlineLevel="0" collapsed="false">
      <c r="A333" s="79" t="n">
        <v>329</v>
      </c>
      <c r="B333" s="86" t="n">
        <f aca="false">EOMONTH(Input!$C$7,A333)</f>
        <v>52931</v>
      </c>
      <c r="C333" s="86"/>
      <c r="D333" s="81" t="n">
        <f aca="false">IF(($D332+$G332)&lt;0,($D332+$G332),0)</f>
        <v>0</v>
      </c>
      <c r="E333" s="81" t="n">
        <f aca="false">IF($D333&lt;0,Input!$C$52,0)</f>
        <v>0</v>
      </c>
      <c r="F333" s="81" t="n">
        <f aca="false">($D333*(Input!$C$48/100))/12</f>
        <v>0</v>
      </c>
      <c r="G333" s="81" t="n">
        <f aca="false">(-1)*$E333+$F333</f>
        <v>0</v>
      </c>
    </row>
    <row r="334" customFormat="false" ht="12.75" hidden="false" customHeight="true" outlineLevel="0" collapsed="false">
      <c r="A334" s="79" t="n">
        <v>330</v>
      </c>
      <c r="B334" s="86" t="n">
        <f aca="false">EOMONTH(Input!$C$7,A334)</f>
        <v>52962</v>
      </c>
      <c r="C334" s="86"/>
      <c r="D334" s="81" t="n">
        <f aca="false">IF(($D333+$G333)&lt;0,($D333+$G333),0)</f>
        <v>0</v>
      </c>
      <c r="E334" s="81" t="n">
        <f aca="false">IF($D334&lt;0,Input!$C$52,0)</f>
        <v>0</v>
      </c>
      <c r="F334" s="81" t="n">
        <f aca="false">($D334*(Input!$C$48/100))/12</f>
        <v>0</v>
      </c>
      <c r="G334" s="81" t="n">
        <f aca="false">(-1)*$E334+$F334</f>
        <v>0</v>
      </c>
    </row>
    <row r="335" customFormat="false" ht="12.75" hidden="false" customHeight="true" outlineLevel="0" collapsed="false">
      <c r="A335" s="79" t="n">
        <v>331</v>
      </c>
      <c r="B335" s="86" t="n">
        <f aca="false">EOMONTH(Input!$C$7,A335)</f>
        <v>52993</v>
      </c>
      <c r="C335" s="86"/>
      <c r="D335" s="81" t="n">
        <f aca="false">IF(($D334+$G334)&lt;0,($D334+$G334),0)</f>
        <v>0</v>
      </c>
      <c r="E335" s="81" t="n">
        <f aca="false">IF($D335&lt;0,Input!$C$52,0)</f>
        <v>0</v>
      </c>
      <c r="F335" s="81" t="n">
        <f aca="false">($D335*(Input!$C$48/100))/12</f>
        <v>0</v>
      </c>
      <c r="G335" s="81" t="n">
        <f aca="false">(-1)*$E335+$F335</f>
        <v>0</v>
      </c>
    </row>
    <row r="336" customFormat="false" ht="12.75" hidden="false" customHeight="true" outlineLevel="0" collapsed="false">
      <c r="A336" s="79" t="n">
        <v>332</v>
      </c>
      <c r="B336" s="86" t="n">
        <f aca="false">EOMONTH(Input!$C$7,A336)</f>
        <v>53021</v>
      </c>
      <c r="C336" s="86"/>
      <c r="D336" s="81" t="n">
        <f aca="false">IF(($D335+$G335)&lt;0,($D335+$G335),0)</f>
        <v>0</v>
      </c>
      <c r="E336" s="81" t="n">
        <f aca="false">IF($D336&lt;0,Input!$C$52,0)</f>
        <v>0</v>
      </c>
      <c r="F336" s="81" t="n">
        <f aca="false">($D336*(Input!$C$48/100))/12</f>
        <v>0</v>
      </c>
      <c r="G336" s="81" t="n">
        <f aca="false">(-1)*$E336+$F336</f>
        <v>0</v>
      </c>
    </row>
    <row r="337" customFormat="false" ht="12.75" hidden="false" customHeight="true" outlineLevel="0" collapsed="false">
      <c r="A337" s="79" t="n">
        <v>333</v>
      </c>
      <c r="B337" s="86" t="n">
        <f aca="false">EOMONTH(Input!$C$7,A337)</f>
        <v>53052</v>
      </c>
      <c r="C337" s="86"/>
      <c r="D337" s="81" t="n">
        <f aca="false">IF(($D336+$G336)&lt;0,($D336+$G336),0)</f>
        <v>0</v>
      </c>
      <c r="E337" s="81" t="n">
        <f aca="false">IF($D337&lt;0,Input!$C$52,0)</f>
        <v>0</v>
      </c>
      <c r="F337" s="81" t="n">
        <f aca="false">($D337*(Input!$C$48/100))/12</f>
        <v>0</v>
      </c>
      <c r="G337" s="81" t="n">
        <f aca="false">(-1)*$E337+$F337</f>
        <v>0</v>
      </c>
    </row>
    <row r="338" customFormat="false" ht="12.75" hidden="false" customHeight="true" outlineLevel="0" collapsed="false">
      <c r="A338" s="79" t="n">
        <v>334</v>
      </c>
      <c r="B338" s="86" t="n">
        <f aca="false">EOMONTH(Input!$C$7,A338)</f>
        <v>53082</v>
      </c>
      <c r="C338" s="86"/>
      <c r="D338" s="81" t="n">
        <f aca="false">IF(($D337+$G337)&lt;0,($D337+$G337),0)</f>
        <v>0</v>
      </c>
      <c r="E338" s="81" t="n">
        <f aca="false">IF($D338&lt;0,Input!$C$52,0)</f>
        <v>0</v>
      </c>
      <c r="F338" s="81" t="n">
        <f aca="false">($D338*(Input!$C$48/100))/12</f>
        <v>0</v>
      </c>
      <c r="G338" s="81" t="n">
        <f aca="false">(-1)*$E338+$F338</f>
        <v>0</v>
      </c>
    </row>
    <row r="339" customFormat="false" ht="12.75" hidden="false" customHeight="true" outlineLevel="0" collapsed="false">
      <c r="A339" s="79" t="n">
        <v>335</v>
      </c>
      <c r="B339" s="86" t="n">
        <f aca="false">EOMONTH(Input!$C$7,A339)</f>
        <v>53113</v>
      </c>
      <c r="C339" s="86"/>
      <c r="D339" s="81" t="n">
        <f aca="false">IF(($D338+$G338)&lt;0,($D338+$G338),0)</f>
        <v>0</v>
      </c>
      <c r="E339" s="81" t="n">
        <f aca="false">IF($D339&lt;0,Input!$C$52,0)</f>
        <v>0</v>
      </c>
      <c r="F339" s="81" t="n">
        <f aca="false">($D339*(Input!$C$48/100))/12</f>
        <v>0</v>
      </c>
      <c r="G339" s="81" t="n">
        <f aca="false">(-1)*$E339+$F339</f>
        <v>0</v>
      </c>
    </row>
    <row r="340" customFormat="false" ht="12.75" hidden="false" customHeight="true" outlineLevel="0" collapsed="false">
      <c r="A340" s="79" t="n">
        <v>336</v>
      </c>
      <c r="B340" s="86" t="n">
        <f aca="false">EOMONTH(Input!$C$7,A340)</f>
        <v>53143</v>
      </c>
      <c r="C340" s="86"/>
      <c r="D340" s="81" t="n">
        <f aca="false">IF(($D339+$G339)&lt;0,($D339+$G339),0)</f>
        <v>0</v>
      </c>
      <c r="E340" s="81" t="n">
        <f aca="false">IF($D340&lt;0,Input!$C$52,0)</f>
        <v>0</v>
      </c>
      <c r="F340" s="81" t="n">
        <f aca="false">($D340*(Input!$C$48/100))/12</f>
        <v>0</v>
      </c>
      <c r="G340" s="81" t="n">
        <f aca="false">(-1)*$E340+$F340</f>
        <v>0</v>
      </c>
    </row>
    <row r="341" customFormat="false" ht="12.75" hidden="false" customHeight="true" outlineLevel="0" collapsed="false">
      <c r="A341" s="79" t="n">
        <v>337</v>
      </c>
      <c r="B341" s="86" t="n">
        <f aca="false">EOMONTH(Input!$C$7,A341)</f>
        <v>53174</v>
      </c>
      <c r="C341" s="86"/>
      <c r="D341" s="81" t="n">
        <f aca="false">IF(($D340+$G340)&lt;0,($D340+$G340),0)</f>
        <v>0</v>
      </c>
      <c r="E341" s="81" t="n">
        <f aca="false">IF($D341&lt;0,Input!$C$52,0)</f>
        <v>0</v>
      </c>
      <c r="F341" s="81" t="n">
        <f aca="false">($D341*(Input!$C$48/100))/12</f>
        <v>0</v>
      </c>
      <c r="G341" s="81" t="n">
        <f aca="false">(-1)*$E341+$F341</f>
        <v>0</v>
      </c>
    </row>
    <row r="342" customFormat="false" ht="12.75" hidden="false" customHeight="true" outlineLevel="0" collapsed="false">
      <c r="A342" s="79" t="n">
        <v>338</v>
      </c>
      <c r="B342" s="86" t="n">
        <f aca="false">EOMONTH(Input!$C$7,A342)</f>
        <v>53205</v>
      </c>
      <c r="C342" s="86"/>
      <c r="D342" s="81" t="n">
        <f aca="false">IF(($D341+$G341)&lt;0,($D341+$G341),0)</f>
        <v>0</v>
      </c>
      <c r="E342" s="81" t="n">
        <f aca="false">IF($D342&lt;0,Input!$C$52,0)</f>
        <v>0</v>
      </c>
      <c r="F342" s="81" t="n">
        <f aca="false">($D342*(Input!$C$48/100))/12</f>
        <v>0</v>
      </c>
      <c r="G342" s="81" t="n">
        <f aca="false">(-1)*$E342+$F342</f>
        <v>0</v>
      </c>
    </row>
    <row r="343" customFormat="false" ht="12.75" hidden="false" customHeight="true" outlineLevel="0" collapsed="false">
      <c r="A343" s="79" t="n">
        <v>339</v>
      </c>
      <c r="B343" s="86" t="n">
        <f aca="false">EOMONTH(Input!$C$7,A343)</f>
        <v>53235</v>
      </c>
      <c r="C343" s="86"/>
      <c r="D343" s="81" t="n">
        <f aca="false">IF(($D342+$G342)&lt;0,($D342+$G342),0)</f>
        <v>0</v>
      </c>
      <c r="E343" s="81" t="n">
        <f aca="false">IF($D343&lt;0,Input!$C$52,0)</f>
        <v>0</v>
      </c>
      <c r="F343" s="81" t="n">
        <f aca="false">($D343*(Input!$C$48/100))/12</f>
        <v>0</v>
      </c>
      <c r="G343" s="81" t="n">
        <f aca="false">(-1)*$E343+$F343</f>
        <v>0</v>
      </c>
    </row>
    <row r="344" customFormat="false" ht="12.75" hidden="false" customHeight="true" outlineLevel="0" collapsed="false">
      <c r="A344" s="79" t="n">
        <v>340</v>
      </c>
      <c r="B344" s="86" t="n">
        <f aca="false">EOMONTH(Input!$C$7,A344)</f>
        <v>53266</v>
      </c>
      <c r="C344" s="86"/>
      <c r="D344" s="81" t="n">
        <f aca="false">IF(($D343+$G343)&lt;0,($D343+$G343),0)</f>
        <v>0</v>
      </c>
      <c r="E344" s="81" t="n">
        <f aca="false">IF($D344&lt;0,Input!$C$52,0)</f>
        <v>0</v>
      </c>
      <c r="F344" s="81" t="n">
        <f aca="false">($D344*(Input!$C$48/100))/12</f>
        <v>0</v>
      </c>
      <c r="G344" s="81" t="n">
        <f aca="false">(-1)*$E344+$F344</f>
        <v>0</v>
      </c>
    </row>
    <row r="345" customFormat="false" ht="12.75" hidden="false" customHeight="true" outlineLevel="0" collapsed="false">
      <c r="A345" s="79" t="n">
        <v>341</v>
      </c>
      <c r="B345" s="86" t="n">
        <f aca="false">EOMONTH(Input!$C$7,A345)</f>
        <v>53296</v>
      </c>
      <c r="C345" s="86"/>
      <c r="D345" s="81" t="n">
        <f aca="false">IF(($D344+$G344)&lt;0,($D344+$G344),0)</f>
        <v>0</v>
      </c>
      <c r="E345" s="81" t="n">
        <f aca="false">IF($D345&lt;0,Input!$C$52,0)</f>
        <v>0</v>
      </c>
      <c r="F345" s="81" t="n">
        <f aca="false">($D345*(Input!$C$48/100))/12</f>
        <v>0</v>
      </c>
      <c r="G345" s="81" t="n">
        <f aca="false">(-1)*$E345+$F345</f>
        <v>0</v>
      </c>
    </row>
    <row r="346" customFormat="false" ht="12.75" hidden="false" customHeight="true" outlineLevel="0" collapsed="false">
      <c r="A346" s="79" t="n">
        <v>342</v>
      </c>
      <c r="B346" s="86" t="n">
        <f aca="false">EOMONTH(Input!$C$7,A346)</f>
        <v>53327</v>
      </c>
      <c r="C346" s="86"/>
      <c r="D346" s="81" t="n">
        <f aca="false">IF(($D345+$G345)&lt;0,($D345+$G345),0)</f>
        <v>0</v>
      </c>
      <c r="E346" s="81" t="n">
        <f aca="false">IF($D346&lt;0,Input!$C$52,0)</f>
        <v>0</v>
      </c>
      <c r="F346" s="81" t="n">
        <f aca="false">($D346*(Input!$C$48/100))/12</f>
        <v>0</v>
      </c>
      <c r="G346" s="81" t="n">
        <f aca="false">(-1)*$E346+$F346</f>
        <v>0</v>
      </c>
    </row>
    <row r="347" customFormat="false" ht="12.75" hidden="false" customHeight="true" outlineLevel="0" collapsed="false">
      <c r="A347" s="79" t="n">
        <v>343</v>
      </c>
      <c r="B347" s="86" t="n">
        <f aca="false">EOMONTH(Input!$C$7,A347)</f>
        <v>53358</v>
      </c>
      <c r="C347" s="86"/>
      <c r="D347" s="81" t="n">
        <f aca="false">IF(($D346+$G346)&lt;0,($D346+$G346),0)</f>
        <v>0</v>
      </c>
      <c r="E347" s="81" t="n">
        <f aca="false">IF($D347&lt;0,Input!$C$52,0)</f>
        <v>0</v>
      </c>
      <c r="F347" s="81" t="n">
        <f aca="false">($D347*(Input!$C$48/100))/12</f>
        <v>0</v>
      </c>
      <c r="G347" s="81" t="n">
        <f aca="false">(-1)*$E347+$F347</f>
        <v>0</v>
      </c>
    </row>
    <row r="348" customFormat="false" ht="12.75" hidden="false" customHeight="true" outlineLevel="0" collapsed="false">
      <c r="A348" s="79" t="n">
        <v>344</v>
      </c>
      <c r="B348" s="86" t="n">
        <f aca="false">EOMONTH(Input!$C$7,A348)</f>
        <v>53386</v>
      </c>
      <c r="C348" s="86"/>
      <c r="D348" s="81" t="n">
        <f aca="false">IF(($D347+$G347)&lt;0,($D347+$G347),0)</f>
        <v>0</v>
      </c>
      <c r="E348" s="81" t="n">
        <f aca="false">IF($D348&lt;0,Input!$C$52,0)</f>
        <v>0</v>
      </c>
      <c r="F348" s="81" t="n">
        <f aca="false">($D348*(Input!$C$48/100))/12</f>
        <v>0</v>
      </c>
      <c r="G348" s="81" t="n">
        <f aca="false">(-1)*$E348+$F348</f>
        <v>0</v>
      </c>
    </row>
    <row r="349" customFormat="false" ht="12.75" hidden="false" customHeight="true" outlineLevel="0" collapsed="false">
      <c r="A349" s="79" t="n">
        <v>345</v>
      </c>
      <c r="B349" s="86" t="n">
        <f aca="false">EOMONTH(Input!$C$7,A349)</f>
        <v>53417</v>
      </c>
      <c r="C349" s="86"/>
      <c r="D349" s="81" t="n">
        <f aca="false">IF(($D348+$G348)&lt;0,($D348+$G348),0)</f>
        <v>0</v>
      </c>
      <c r="E349" s="81" t="n">
        <f aca="false">IF($D349&lt;0,Input!$C$52,0)</f>
        <v>0</v>
      </c>
      <c r="F349" s="81" t="n">
        <f aca="false">($D349*(Input!$C$48/100))/12</f>
        <v>0</v>
      </c>
      <c r="G349" s="81" t="n">
        <f aca="false">(-1)*$E349+$F349</f>
        <v>0</v>
      </c>
    </row>
    <row r="350" customFormat="false" ht="12.75" hidden="false" customHeight="true" outlineLevel="0" collapsed="false">
      <c r="A350" s="79" t="n">
        <v>346</v>
      </c>
      <c r="B350" s="86" t="n">
        <f aca="false">EOMONTH(Input!$C$7,A350)</f>
        <v>53447</v>
      </c>
      <c r="C350" s="86"/>
      <c r="D350" s="81" t="n">
        <f aca="false">IF(($D349+$G349)&lt;0,($D349+$G349),0)</f>
        <v>0</v>
      </c>
      <c r="E350" s="81" t="n">
        <f aca="false">IF($D350&lt;0,Input!$C$52,0)</f>
        <v>0</v>
      </c>
      <c r="F350" s="81" t="n">
        <f aca="false">($D350*(Input!$C$48/100))/12</f>
        <v>0</v>
      </c>
      <c r="G350" s="81" t="n">
        <f aca="false">(-1)*$E350+$F350</f>
        <v>0</v>
      </c>
    </row>
    <row r="351" customFormat="false" ht="12.75" hidden="false" customHeight="true" outlineLevel="0" collapsed="false">
      <c r="A351" s="79" t="n">
        <v>347</v>
      </c>
      <c r="B351" s="86" t="n">
        <f aca="false">EOMONTH(Input!$C$7,A351)</f>
        <v>53478</v>
      </c>
      <c r="C351" s="86"/>
      <c r="D351" s="81" t="n">
        <f aca="false">IF(($D350+$G350)&lt;0,($D350+$G350),0)</f>
        <v>0</v>
      </c>
      <c r="E351" s="81" t="n">
        <f aca="false">IF($D351&lt;0,Input!$C$52,0)</f>
        <v>0</v>
      </c>
      <c r="F351" s="81" t="n">
        <f aca="false">($D351*(Input!$C$48/100))/12</f>
        <v>0</v>
      </c>
      <c r="G351" s="81" t="n">
        <f aca="false">(-1)*$E351+$F351</f>
        <v>0</v>
      </c>
    </row>
    <row r="352" customFormat="false" ht="12.75" hidden="false" customHeight="true" outlineLevel="0" collapsed="false">
      <c r="A352" s="79" t="n">
        <v>348</v>
      </c>
      <c r="B352" s="86" t="n">
        <f aca="false">EOMONTH(Input!$C$7,A352)</f>
        <v>53508</v>
      </c>
      <c r="C352" s="86"/>
      <c r="D352" s="81" t="n">
        <f aca="false">IF(($D351+$G351)&lt;0,($D351+$G351),0)</f>
        <v>0</v>
      </c>
      <c r="E352" s="81" t="n">
        <f aca="false">IF($D352&lt;0,Input!$C$52,0)</f>
        <v>0</v>
      </c>
      <c r="F352" s="81" t="n">
        <f aca="false">($D352*(Input!$C$48/100))/12</f>
        <v>0</v>
      </c>
      <c r="G352" s="81" t="n">
        <f aca="false">(-1)*$E352+$F352</f>
        <v>0</v>
      </c>
    </row>
    <row r="353" customFormat="false" ht="12.75" hidden="false" customHeight="true" outlineLevel="0" collapsed="false">
      <c r="A353" s="79" t="n">
        <v>349</v>
      </c>
      <c r="B353" s="86" t="n">
        <f aca="false">EOMONTH(Input!$C$7,A353)</f>
        <v>53539</v>
      </c>
      <c r="C353" s="86"/>
      <c r="D353" s="81" t="n">
        <f aca="false">IF(($D352+$G352)&lt;0,($D352+$G352),0)</f>
        <v>0</v>
      </c>
      <c r="E353" s="81" t="n">
        <f aca="false">IF($D353&lt;0,Input!$C$52,0)</f>
        <v>0</v>
      </c>
      <c r="F353" s="81" t="n">
        <f aca="false">($D353*(Input!$C$48/100))/12</f>
        <v>0</v>
      </c>
      <c r="G353" s="81" t="n">
        <f aca="false">(-1)*$E353+$F353</f>
        <v>0</v>
      </c>
    </row>
    <row r="354" customFormat="false" ht="12.75" hidden="false" customHeight="true" outlineLevel="0" collapsed="false">
      <c r="A354" s="79" t="n">
        <v>350</v>
      </c>
      <c r="B354" s="86" t="n">
        <f aca="false">EOMONTH(Input!$C$7,A354)</f>
        <v>53570</v>
      </c>
      <c r="C354" s="86"/>
      <c r="D354" s="81" t="n">
        <f aca="false">IF(($D353+$G353)&lt;0,($D353+$G353),0)</f>
        <v>0</v>
      </c>
      <c r="E354" s="81" t="n">
        <f aca="false">IF($D354&lt;0,Input!$C$52,0)</f>
        <v>0</v>
      </c>
      <c r="F354" s="81" t="n">
        <f aca="false">($D354*(Input!$C$48/100))/12</f>
        <v>0</v>
      </c>
      <c r="G354" s="81" t="n">
        <f aca="false">(-1)*$E354+$F354</f>
        <v>0</v>
      </c>
    </row>
    <row r="355" customFormat="false" ht="12.75" hidden="false" customHeight="true" outlineLevel="0" collapsed="false">
      <c r="A355" s="79" t="n">
        <v>351</v>
      </c>
      <c r="B355" s="86" t="n">
        <f aca="false">EOMONTH(Input!$C$7,A355)</f>
        <v>53600</v>
      </c>
      <c r="C355" s="86"/>
      <c r="D355" s="81" t="n">
        <f aca="false">IF(($D354+$G354)&lt;0,($D354+$G354),0)</f>
        <v>0</v>
      </c>
      <c r="E355" s="81" t="n">
        <f aca="false">IF($D355&lt;0,Input!$C$52,0)</f>
        <v>0</v>
      </c>
      <c r="F355" s="81" t="n">
        <f aca="false">($D355*(Input!$C$48/100))/12</f>
        <v>0</v>
      </c>
      <c r="G355" s="81" t="n">
        <f aca="false">(-1)*$E355+$F355</f>
        <v>0</v>
      </c>
    </row>
    <row r="356" customFormat="false" ht="12.75" hidden="false" customHeight="true" outlineLevel="0" collapsed="false">
      <c r="A356" s="79" t="n">
        <v>352</v>
      </c>
      <c r="B356" s="86" t="n">
        <f aca="false">EOMONTH(Input!$C$7,A356)</f>
        <v>53631</v>
      </c>
      <c r="C356" s="86"/>
      <c r="D356" s="81" t="n">
        <f aca="false">IF(($D355+$G355)&lt;0,($D355+$G355),0)</f>
        <v>0</v>
      </c>
      <c r="E356" s="81" t="n">
        <f aca="false">IF($D356&lt;0,Input!$C$52,0)</f>
        <v>0</v>
      </c>
      <c r="F356" s="81" t="n">
        <f aca="false">($D356*(Input!$C$48/100))/12</f>
        <v>0</v>
      </c>
      <c r="G356" s="81" t="n">
        <f aca="false">(-1)*$E356+$F356</f>
        <v>0</v>
      </c>
    </row>
    <row r="357" customFormat="false" ht="12.75" hidden="false" customHeight="true" outlineLevel="0" collapsed="false">
      <c r="A357" s="79" t="n">
        <v>353</v>
      </c>
      <c r="B357" s="86" t="n">
        <f aca="false">EOMONTH(Input!$C$7,A357)</f>
        <v>53661</v>
      </c>
      <c r="C357" s="86"/>
      <c r="D357" s="81" t="n">
        <f aca="false">IF(($D356+$G356)&lt;0,($D356+$G356),0)</f>
        <v>0</v>
      </c>
      <c r="E357" s="81" t="n">
        <f aca="false">IF($D357&lt;0,Input!$C$52,0)</f>
        <v>0</v>
      </c>
      <c r="F357" s="81" t="n">
        <f aca="false">($D357*(Input!$C$48/100))/12</f>
        <v>0</v>
      </c>
      <c r="G357" s="81" t="n">
        <f aca="false">(-1)*$E357+$F357</f>
        <v>0</v>
      </c>
    </row>
    <row r="358" customFormat="false" ht="12.75" hidden="false" customHeight="true" outlineLevel="0" collapsed="false">
      <c r="A358" s="79" t="n">
        <v>354</v>
      </c>
      <c r="B358" s="86" t="n">
        <f aca="false">EOMONTH(Input!$C$7,A358)</f>
        <v>53692</v>
      </c>
      <c r="C358" s="86"/>
      <c r="D358" s="81" t="n">
        <f aca="false">IF(($D357+$G357)&lt;0,($D357+$G357),0)</f>
        <v>0</v>
      </c>
      <c r="E358" s="81" t="n">
        <f aca="false">IF($D358&lt;0,Input!$C$52,0)</f>
        <v>0</v>
      </c>
      <c r="F358" s="81" t="n">
        <f aca="false">($D358*(Input!$C$48/100))/12</f>
        <v>0</v>
      </c>
      <c r="G358" s="81" t="n">
        <f aca="false">(-1)*$E358+$F358</f>
        <v>0</v>
      </c>
    </row>
    <row r="359" customFormat="false" ht="12.75" hidden="false" customHeight="true" outlineLevel="0" collapsed="false">
      <c r="A359" s="79" t="n">
        <v>355</v>
      </c>
      <c r="B359" s="86" t="n">
        <f aca="false">EOMONTH(Input!$C$7,A359)</f>
        <v>53723</v>
      </c>
      <c r="C359" s="86"/>
      <c r="D359" s="81" t="n">
        <f aca="false">IF(($D358+$G358)&lt;0,($D358+$G358),0)</f>
        <v>0</v>
      </c>
      <c r="E359" s="81" t="n">
        <f aca="false">IF($D359&lt;0,Input!$C$52,0)</f>
        <v>0</v>
      </c>
      <c r="F359" s="81" t="n">
        <f aca="false">($D359*(Input!$C$48/100))/12</f>
        <v>0</v>
      </c>
      <c r="G359" s="81" t="n">
        <f aca="false">(-1)*$E359+$F359</f>
        <v>0</v>
      </c>
    </row>
    <row r="360" customFormat="false" ht="12.75" hidden="false" customHeight="true" outlineLevel="0" collapsed="false">
      <c r="A360" s="79" t="n">
        <v>356</v>
      </c>
      <c r="B360" s="86" t="n">
        <f aca="false">EOMONTH(Input!$C$7,A360)</f>
        <v>53751</v>
      </c>
      <c r="C360" s="86"/>
      <c r="D360" s="81" t="n">
        <f aca="false">IF(($D359+$G359)&lt;0,($D359+$G359),0)</f>
        <v>0</v>
      </c>
      <c r="E360" s="81" t="n">
        <f aca="false">IF($D360&lt;0,Input!$C$52,0)</f>
        <v>0</v>
      </c>
      <c r="F360" s="81" t="n">
        <f aca="false">($D360*(Input!$C$48/100))/12</f>
        <v>0</v>
      </c>
      <c r="G360" s="81" t="n">
        <f aca="false">(-1)*$E360+$F360</f>
        <v>0</v>
      </c>
    </row>
    <row r="361" customFormat="false" ht="12.75" hidden="false" customHeight="true" outlineLevel="0" collapsed="false">
      <c r="A361" s="79" t="n">
        <v>357</v>
      </c>
      <c r="B361" s="86" t="n">
        <f aca="false">EOMONTH(Input!$C$7,A361)</f>
        <v>53782</v>
      </c>
      <c r="C361" s="86"/>
      <c r="D361" s="81" t="n">
        <f aca="false">IF(($D360+$G360)&lt;0,($D360+$G360),0)</f>
        <v>0</v>
      </c>
      <c r="E361" s="81" t="n">
        <f aca="false">IF($D361&lt;0,Input!$C$52,0)</f>
        <v>0</v>
      </c>
      <c r="F361" s="81" t="n">
        <f aca="false">($D361*(Input!$C$48/100))/12</f>
        <v>0</v>
      </c>
      <c r="G361" s="81" t="n">
        <f aca="false">(-1)*$E361+$F361</f>
        <v>0</v>
      </c>
    </row>
    <row r="362" customFormat="false" ht="12.75" hidden="false" customHeight="true" outlineLevel="0" collapsed="false">
      <c r="A362" s="79" t="n">
        <v>358</v>
      </c>
      <c r="B362" s="86" t="n">
        <f aca="false">EOMONTH(Input!$C$7,A362)</f>
        <v>53812</v>
      </c>
      <c r="C362" s="86"/>
      <c r="D362" s="81" t="n">
        <f aca="false">IF(($D361+$G361)&lt;0,($D361+$G361),0)</f>
        <v>0</v>
      </c>
      <c r="E362" s="81" t="n">
        <f aca="false">IF($D362&lt;0,Input!$C$52,0)</f>
        <v>0</v>
      </c>
      <c r="F362" s="81" t="n">
        <f aca="false">($D362*(Input!$C$48/100))/12</f>
        <v>0</v>
      </c>
      <c r="G362" s="81" t="n">
        <f aca="false">(-1)*$E362+$F362</f>
        <v>0</v>
      </c>
    </row>
    <row r="363" customFormat="false" ht="12.75" hidden="false" customHeight="true" outlineLevel="0" collapsed="false">
      <c r="A363" s="79" t="n">
        <v>359</v>
      </c>
      <c r="B363" s="86" t="n">
        <f aca="false">EOMONTH(Input!$C$7,A363)</f>
        <v>53843</v>
      </c>
      <c r="C363" s="86"/>
      <c r="D363" s="81" t="n">
        <f aca="false">IF(($D362+$G362)&lt;0,($D362+$G362),0)</f>
        <v>0</v>
      </c>
      <c r="E363" s="81" t="n">
        <f aca="false">IF($D363&lt;0,Input!$C$52,0)</f>
        <v>0</v>
      </c>
      <c r="F363" s="81" t="n">
        <f aca="false">($D363*(Input!$C$48/100))/12</f>
        <v>0</v>
      </c>
      <c r="G363" s="81" t="n">
        <f aca="false">(-1)*$E363+$F363</f>
        <v>0</v>
      </c>
    </row>
    <row r="364" customFormat="false" ht="12.75" hidden="false" customHeight="true" outlineLevel="0" collapsed="false">
      <c r="A364" s="80" t="n">
        <v>360</v>
      </c>
      <c r="B364" s="86" t="n">
        <f aca="false">EOMONTH(Input!$C$7,A364)</f>
        <v>53873</v>
      </c>
      <c r="C364" s="86"/>
      <c r="D364" s="81" t="n">
        <f aca="false">IF(($D363+$G363)&lt;0,($D363+$G363),0)</f>
        <v>0</v>
      </c>
      <c r="E364" s="81" t="n">
        <f aca="false">IF($D364&lt;0,Input!$C$52,0)</f>
        <v>0</v>
      </c>
      <c r="F364" s="81" t="n">
        <f aca="false">($D364*(Input!$C$48/100))/12</f>
        <v>0</v>
      </c>
      <c r="G364" s="81" t="n">
        <f aca="false">(-1)*$E364+$F364</f>
        <v>0</v>
      </c>
    </row>
    <row r="365" customFormat="false" ht="12.75" hidden="false" customHeight="true" outlineLevel="0" collapsed="false">
      <c r="A365" s="80" t="n">
        <v>361</v>
      </c>
      <c r="B365" s="86" t="n">
        <f aca="false">EOMONTH(Input!$C$7,A365)</f>
        <v>53904</v>
      </c>
      <c r="C365" s="86"/>
      <c r="D365" s="81" t="n">
        <f aca="false">IF(($D364+$G364)&lt;0,($D364+$G364),0)</f>
        <v>0</v>
      </c>
      <c r="E365" s="81" t="n">
        <f aca="false">IF($D365&lt;0,Input!$C$52,0)</f>
        <v>0</v>
      </c>
      <c r="F365" s="81" t="n">
        <f aca="false">($D365*(Input!$C$48/100))/12</f>
        <v>0</v>
      </c>
      <c r="G365" s="81" t="n">
        <f aca="false">(-1)*$E365+$F365</f>
        <v>0</v>
      </c>
    </row>
    <row r="366" customFormat="false" ht="12.75" hidden="false" customHeight="true" outlineLevel="0" collapsed="false">
      <c r="A366" s="80" t="n">
        <v>362</v>
      </c>
      <c r="B366" s="86" t="n">
        <f aca="false">EOMONTH(Input!$C$7,A366)</f>
        <v>53935</v>
      </c>
      <c r="C366" s="86"/>
      <c r="D366" s="81" t="n">
        <f aca="false">IF(($D365+$G365)&lt;0,($D365+$G365),0)</f>
        <v>0</v>
      </c>
      <c r="E366" s="81" t="n">
        <f aca="false">IF($D366&lt;0,Input!$C$52,0)</f>
        <v>0</v>
      </c>
      <c r="F366" s="81" t="n">
        <f aca="false">($D366*(Input!$C$48/100))/12</f>
        <v>0</v>
      </c>
      <c r="G366" s="81" t="n">
        <f aca="false">(-1)*$E366+$F366</f>
        <v>0</v>
      </c>
    </row>
    <row r="367" customFormat="false" ht="12.75" hidden="false" customHeight="true" outlineLevel="0" collapsed="false">
      <c r="A367" s="80" t="n">
        <v>363</v>
      </c>
      <c r="B367" s="86" t="n">
        <f aca="false">EOMONTH(Input!$C$7,A367)</f>
        <v>53965</v>
      </c>
      <c r="C367" s="86"/>
      <c r="D367" s="81" t="n">
        <f aca="false">IF(($D366+$G366)&lt;0,($D366+$G366),0)</f>
        <v>0</v>
      </c>
      <c r="E367" s="81" t="n">
        <f aca="false">IF($D367&lt;0,Input!$C$52,0)</f>
        <v>0</v>
      </c>
      <c r="F367" s="81" t="n">
        <f aca="false">($D367*(Input!$C$48/100))/12</f>
        <v>0</v>
      </c>
      <c r="G367" s="81" t="n">
        <f aca="false">(-1)*$E367+$F367</f>
        <v>0</v>
      </c>
    </row>
    <row r="368" customFormat="false" ht="12.75" hidden="false" customHeight="true" outlineLevel="0" collapsed="false">
      <c r="A368" s="80" t="n">
        <v>364</v>
      </c>
      <c r="B368" s="86" t="n">
        <f aca="false">EOMONTH(Input!$C$7,A368)</f>
        <v>53996</v>
      </c>
      <c r="C368" s="86"/>
      <c r="D368" s="81" t="n">
        <f aca="false">IF(($D367+$G367)&lt;0,($D367+$G367),0)</f>
        <v>0</v>
      </c>
      <c r="E368" s="81" t="n">
        <f aca="false">IF($D368&lt;0,Input!$C$52,0)</f>
        <v>0</v>
      </c>
      <c r="F368" s="81" t="n">
        <f aca="false">($D368*(Input!$C$48/100))/12</f>
        <v>0</v>
      </c>
      <c r="G368" s="81" t="n">
        <f aca="false">(-1)*$E368+$F368</f>
        <v>0</v>
      </c>
    </row>
    <row r="369" customFormat="false" ht="12.75" hidden="false" customHeight="true" outlineLevel="0" collapsed="false">
      <c r="A369" s="80" t="n">
        <v>365</v>
      </c>
      <c r="B369" s="86" t="n">
        <f aca="false">EOMONTH(Input!$C$7,A369)</f>
        <v>54026</v>
      </c>
      <c r="C369" s="86"/>
      <c r="D369" s="81" t="n">
        <f aca="false">IF(($D368+$G368)&lt;0,($D368+$G368),0)</f>
        <v>0</v>
      </c>
      <c r="E369" s="81" t="n">
        <f aca="false">IF($D369&lt;0,Input!$C$52,0)</f>
        <v>0</v>
      </c>
      <c r="F369" s="81" t="n">
        <f aca="false">($D369*(Input!$C$48/100))/12</f>
        <v>0</v>
      </c>
      <c r="G369" s="81" t="n">
        <f aca="false">(-1)*$E369+$F369</f>
        <v>0</v>
      </c>
    </row>
    <row r="370" customFormat="false" ht="12.75" hidden="false" customHeight="true" outlineLevel="0" collapsed="false">
      <c r="A370" s="80" t="n">
        <v>366</v>
      </c>
      <c r="B370" s="86" t="n">
        <f aca="false">EOMONTH(Input!$C$7,A370)</f>
        <v>54057</v>
      </c>
      <c r="C370" s="86"/>
      <c r="D370" s="81" t="n">
        <f aca="false">IF(($D369+$G369)&lt;0,($D369+$G369),0)</f>
        <v>0</v>
      </c>
      <c r="E370" s="81" t="n">
        <f aca="false">IF($D370&lt;0,Input!$C$52,0)</f>
        <v>0</v>
      </c>
      <c r="F370" s="81" t="n">
        <f aca="false">($D370*(Input!$C$48/100))/12</f>
        <v>0</v>
      </c>
      <c r="G370" s="81" t="n">
        <f aca="false">(-1)*$E370+$F370</f>
        <v>0</v>
      </c>
    </row>
    <row r="371" customFormat="false" ht="12.75" hidden="false" customHeight="true" outlineLevel="0" collapsed="false">
      <c r="A371" s="80" t="n">
        <v>367</v>
      </c>
      <c r="B371" s="86" t="n">
        <f aca="false">EOMONTH(Input!$C$7,A371)</f>
        <v>54088</v>
      </c>
      <c r="C371" s="86"/>
      <c r="D371" s="81" t="n">
        <f aca="false">IF(($D370+$G370)&lt;0,($D370+$G370),0)</f>
        <v>0</v>
      </c>
      <c r="E371" s="81" t="n">
        <f aca="false">IF($D371&lt;0,Input!$C$52,0)</f>
        <v>0</v>
      </c>
      <c r="F371" s="81" t="n">
        <f aca="false">($D371*(Input!$C$48/100))/12</f>
        <v>0</v>
      </c>
      <c r="G371" s="81" t="n">
        <f aca="false">(-1)*$E371+$F371</f>
        <v>0</v>
      </c>
    </row>
    <row r="372" customFormat="false" ht="12.75" hidden="false" customHeight="true" outlineLevel="0" collapsed="false">
      <c r="A372" s="80" t="n">
        <v>368</v>
      </c>
      <c r="B372" s="86" t="n">
        <f aca="false">EOMONTH(Input!$C$7,A372)</f>
        <v>54117</v>
      </c>
      <c r="C372" s="86"/>
      <c r="D372" s="81" t="n">
        <f aca="false">IF(($D371+$G371)&lt;0,($D371+$G371),0)</f>
        <v>0</v>
      </c>
      <c r="E372" s="81" t="n">
        <f aca="false">IF($D372&lt;0,Input!$C$52,0)</f>
        <v>0</v>
      </c>
      <c r="F372" s="81" t="n">
        <f aca="false">($D372*(Input!$C$48/100))/12</f>
        <v>0</v>
      </c>
      <c r="G372" s="81" t="n">
        <f aca="false">(-1)*$E372+$F372</f>
        <v>0</v>
      </c>
    </row>
    <row r="373" customFormat="false" ht="12.75" hidden="false" customHeight="true" outlineLevel="0" collapsed="false">
      <c r="A373" s="80" t="n">
        <v>369</v>
      </c>
      <c r="B373" s="86" t="n">
        <f aca="false">EOMONTH(Input!$C$7,A373)</f>
        <v>54148</v>
      </c>
      <c r="C373" s="86"/>
      <c r="D373" s="81" t="n">
        <f aca="false">IF(($D372+$G372)&lt;0,($D372+$G372),0)</f>
        <v>0</v>
      </c>
      <c r="E373" s="81" t="n">
        <f aca="false">IF($D373&lt;0,Input!$C$52,0)</f>
        <v>0</v>
      </c>
      <c r="F373" s="81" t="n">
        <f aca="false">($D373*(Input!$C$48/100))/12</f>
        <v>0</v>
      </c>
      <c r="G373" s="81" t="n">
        <f aca="false">(-1)*$E373+$F373</f>
        <v>0</v>
      </c>
    </row>
    <row r="374" customFormat="false" ht="12.75" hidden="false" customHeight="true" outlineLevel="0" collapsed="false">
      <c r="A374" s="80" t="n">
        <v>370</v>
      </c>
      <c r="B374" s="86" t="n">
        <f aca="false">EOMONTH(Input!$C$7,A374)</f>
        <v>54178</v>
      </c>
      <c r="C374" s="86"/>
      <c r="D374" s="81" t="n">
        <f aca="false">IF(($D373+$G373)&lt;0,($D373+$G373),0)</f>
        <v>0</v>
      </c>
      <c r="E374" s="81" t="n">
        <f aca="false">IF($D374&lt;0,Input!$C$52,0)</f>
        <v>0</v>
      </c>
      <c r="F374" s="81" t="n">
        <f aca="false">($D374*(Input!$C$48/100))/12</f>
        <v>0</v>
      </c>
      <c r="G374" s="81" t="n">
        <f aca="false">(-1)*$E374+$F374</f>
        <v>0</v>
      </c>
    </row>
    <row r="375" customFormat="false" ht="12.75" hidden="false" customHeight="true" outlineLevel="0" collapsed="false">
      <c r="A375" s="80" t="n">
        <v>371</v>
      </c>
      <c r="B375" s="86" t="n">
        <f aca="false">EOMONTH(Input!$C$7,A375)</f>
        <v>54209</v>
      </c>
      <c r="C375" s="86"/>
      <c r="D375" s="81" t="n">
        <f aca="false">IF(($D374+$G374)&lt;0,($D374+$G374),0)</f>
        <v>0</v>
      </c>
      <c r="E375" s="81" t="n">
        <f aca="false">IF($D375&lt;0,Input!$C$52,0)</f>
        <v>0</v>
      </c>
      <c r="F375" s="81" t="n">
        <f aca="false">($D375*(Input!$C$48/100))/12</f>
        <v>0</v>
      </c>
      <c r="G375" s="81" t="n">
        <f aca="false">(-1)*$E375+$F375</f>
        <v>0</v>
      </c>
    </row>
    <row r="376" customFormat="false" ht="12.75" hidden="false" customHeight="true" outlineLevel="0" collapsed="false">
      <c r="A376" s="80" t="n">
        <v>372</v>
      </c>
      <c r="B376" s="86" t="n">
        <f aca="false">EOMONTH(Input!$C$7,A376)</f>
        <v>54239</v>
      </c>
      <c r="C376" s="86"/>
      <c r="D376" s="81" t="n">
        <f aca="false">IF(($D375+$G375)&lt;0,($D375+$G375),0)</f>
        <v>0</v>
      </c>
      <c r="E376" s="81" t="n">
        <f aca="false">IF($D376&lt;0,Input!$C$52,0)</f>
        <v>0</v>
      </c>
      <c r="F376" s="81" t="n">
        <f aca="false">($D376*(Input!$C$48/100))/12</f>
        <v>0</v>
      </c>
      <c r="G376" s="81" t="n">
        <f aca="false">(-1)*$E376+$F376</f>
        <v>0</v>
      </c>
    </row>
    <row r="377" customFormat="false" ht="12.75" hidden="false" customHeight="true" outlineLevel="0" collapsed="false">
      <c r="A377" s="80" t="n">
        <v>373</v>
      </c>
      <c r="B377" s="86" t="n">
        <f aca="false">EOMONTH(Input!$C$7,A377)</f>
        <v>54270</v>
      </c>
      <c r="C377" s="86"/>
      <c r="D377" s="81" t="n">
        <f aca="false">IF(($D376+$G376)&lt;0,($D376+$G376),0)</f>
        <v>0</v>
      </c>
      <c r="E377" s="81" t="n">
        <f aca="false">IF($D377&lt;0,Input!$C$52,0)</f>
        <v>0</v>
      </c>
      <c r="F377" s="81" t="n">
        <f aca="false">($D377*(Input!$C$48/100))/12</f>
        <v>0</v>
      </c>
      <c r="G377" s="81" t="n">
        <f aca="false">(-1)*$E377+$F377</f>
        <v>0</v>
      </c>
    </row>
    <row r="378" customFormat="false" ht="12.75" hidden="false" customHeight="true" outlineLevel="0" collapsed="false">
      <c r="A378" s="80" t="n">
        <v>374</v>
      </c>
      <c r="B378" s="86" t="n">
        <f aca="false">EOMONTH(Input!$C$7,A378)</f>
        <v>54301</v>
      </c>
      <c r="C378" s="86"/>
      <c r="D378" s="81" t="n">
        <f aca="false">IF(($D377+$G377)&lt;0,($D377+$G377),0)</f>
        <v>0</v>
      </c>
      <c r="E378" s="81" t="n">
        <f aca="false">IF($D378&lt;0,Input!$C$52,0)</f>
        <v>0</v>
      </c>
      <c r="F378" s="81" t="n">
        <f aca="false">($D378*(Input!$C$48/100))/12</f>
        <v>0</v>
      </c>
      <c r="G378" s="81" t="n">
        <f aca="false">(-1)*$E378+$F378</f>
        <v>0</v>
      </c>
    </row>
    <row r="379" customFormat="false" ht="12.75" hidden="false" customHeight="true" outlineLevel="0" collapsed="false">
      <c r="A379" s="80" t="n">
        <v>375</v>
      </c>
      <c r="B379" s="86" t="n">
        <f aca="false">EOMONTH(Input!$C$7,A379)</f>
        <v>54331</v>
      </c>
      <c r="C379" s="86"/>
      <c r="D379" s="81" t="n">
        <f aca="false">IF(($D378+$G378)&lt;0,($D378+$G378),0)</f>
        <v>0</v>
      </c>
      <c r="E379" s="81" t="n">
        <f aca="false">IF($D379&lt;0,Input!$C$52,0)</f>
        <v>0</v>
      </c>
      <c r="F379" s="81" t="n">
        <f aca="false">($D379*(Input!$C$48/100))/12</f>
        <v>0</v>
      </c>
      <c r="G379" s="81" t="n">
        <f aca="false">(-1)*$E379+$F379</f>
        <v>0</v>
      </c>
    </row>
    <row r="380" customFormat="false" ht="12.75" hidden="false" customHeight="true" outlineLevel="0" collapsed="false">
      <c r="A380" s="80" t="n">
        <v>376</v>
      </c>
      <c r="B380" s="86" t="n">
        <f aca="false">EOMONTH(Input!$C$7,A380)</f>
        <v>54362</v>
      </c>
      <c r="C380" s="86"/>
      <c r="D380" s="81" t="n">
        <f aca="false">IF(($D379+$G379)&lt;0,($D379+$G379),0)</f>
        <v>0</v>
      </c>
      <c r="E380" s="81" t="n">
        <f aca="false">IF($D380&lt;0,Input!$C$52,0)</f>
        <v>0</v>
      </c>
      <c r="F380" s="81" t="n">
        <f aca="false">($D380*(Input!$C$48/100))/12</f>
        <v>0</v>
      </c>
      <c r="G380" s="81" t="n">
        <f aca="false">(-1)*$E380+$F380</f>
        <v>0</v>
      </c>
    </row>
    <row r="381" customFormat="false" ht="12.75" hidden="false" customHeight="true" outlineLevel="0" collapsed="false">
      <c r="A381" s="80" t="n">
        <v>377</v>
      </c>
      <c r="B381" s="86" t="n">
        <f aca="false">EOMONTH(Input!$C$7,A381)</f>
        <v>54392</v>
      </c>
      <c r="C381" s="86"/>
      <c r="D381" s="81" t="n">
        <f aca="false">IF(($D380+$G380)&lt;0,($D380+$G380),0)</f>
        <v>0</v>
      </c>
      <c r="E381" s="81" t="n">
        <f aca="false">IF($D381&lt;0,Input!$C$52,0)</f>
        <v>0</v>
      </c>
      <c r="F381" s="81" t="n">
        <f aca="false">($D381*(Input!$C$48/100))/12</f>
        <v>0</v>
      </c>
      <c r="G381" s="81" t="n">
        <f aca="false">(-1)*$E381+$F381</f>
        <v>0</v>
      </c>
    </row>
    <row r="382" customFormat="false" ht="12.75" hidden="false" customHeight="true" outlineLevel="0" collapsed="false">
      <c r="A382" s="80" t="n">
        <v>378</v>
      </c>
      <c r="B382" s="86" t="n">
        <f aca="false">EOMONTH(Input!$C$7,A382)</f>
        <v>54423</v>
      </c>
      <c r="C382" s="86"/>
      <c r="D382" s="81" t="n">
        <f aca="false">IF(($D381+$G381)&lt;0,($D381+$G381),0)</f>
        <v>0</v>
      </c>
      <c r="E382" s="81" t="n">
        <f aca="false">IF($D382&lt;0,Input!$C$52,0)</f>
        <v>0</v>
      </c>
      <c r="F382" s="81" t="n">
        <f aca="false">($D382*(Input!$C$48/100))/12</f>
        <v>0</v>
      </c>
      <c r="G382" s="81" t="n">
        <f aca="false">(-1)*$E382+$F382</f>
        <v>0</v>
      </c>
    </row>
    <row r="383" customFormat="false" ht="12.75" hidden="false" customHeight="true" outlineLevel="0" collapsed="false">
      <c r="A383" s="80" t="n">
        <v>379</v>
      </c>
      <c r="B383" s="86" t="n">
        <f aca="false">EOMONTH(Input!$C$7,A383)</f>
        <v>54454</v>
      </c>
      <c r="C383" s="86"/>
      <c r="D383" s="81" t="n">
        <f aca="false">IF(($D382+$G382)&lt;0,($D382+$G382),0)</f>
        <v>0</v>
      </c>
      <c r="E383" s="81" t="n">
        <f aca="false">IF($D383&lt;0,Input!$C$52,0)</f>
        <v>0</v>
      </c>
      <c r="F383" s="81" t="n">
        <f aca="false">($D383*(Input!$C$48/100))/12</f>
        <v>0</v>
      </c>
      <c r="G383" s="81" t="n">
        <f aca="false">(-1)*$E383+$F383</f>
        <v>0</v>
      </c>
    </row>
    <row r="384" customFormat="false" ht="12.75" hidden="false" customHeight="true" outlineLevel="0" collapsed="false">
      <c r="A384" s="80" t="n">
        <v>380</v>
      </c>
      <c r="B384" s="86" t="n">
        <f aca="false">EOMONTH(Input!$C$7,A384)</f>
        <v>54482</v>
      </c>
      <c r="C384" s="86"/>
      <c r="D384" s="81" t="n">
        <f aca="false">IF(($D383+$G383)&lt;0,($D383+$G383),0)</f>
        <v>0</v>
      </c>
      <c r="E384" s="81" t="n">
        <f aca="false">IF($D384&lt;0,Input!$C$52,0)</f>
        <v>0</v>
      </c>
      <c r="F384" s="81" t="n">
        <f aca="false">($D384*(Input!$C$48/100))/12</f>
        <v>0</v>
      </c>
      <c r="G384" s="81" t="n">
        <f aca="false">(-1)*$E384+$F384</f>
        <v>0</v>
      </c>
    </row>
    <row r="385" customFormat="false" ht="12.75" hidden="false" customHeight="true" outlineLevel="0" collapsed="false">
      <c r="A385" s="80" t="n">
        <v>381</v>
      </c>
      <c r="B385" s="86" t="n">
        <f aca="false">EOMONTH(Input!$C$7,A385)</f>
        <v>54513</v>
      </c>
      <c r="C385" s="86"/>
      <c r="D385" s="81" t="n">
        <f aca="false">IF(($D384+$G384)&lt;0,($D384+$G384),0)</f>
        <v>0</v>
      </c>
      <c r="E385" s="81" t="n">
        <f aca="false">IF($D385&lt;0,Input!$C$52,0)</f>
        <v>0</v>
      </c>
      <c r="F385" s="81" t="n">
        <f aca="false">($D385*(Input!$C$48/100))/12</f>
        <v>0</v>
      </c>
      <c r="G385" s="81" t="n">
        <f aca="false">(-1)*$E385+$F385</f>
        <v>0</v>
      </c>
    </row>
    <row r="386" customFormat="false" ht="12.75" hidden="false" customHeight="true" outlineLevel="0" collapsed="false">
      <c r="A386" s="80" t="n">
        <v>382</v>
      </c>
      <c r="B386" s="86" t="n">
        <f aca="false">EOMONTH(Input!$C$7,A386)</f>
        <v>54543</v>
      </c>
      <c r="C386" s="86"/>
      <c r="D386" s="81" t="n">
        <f aca="false">IF(($D385+$G385)&lt;0,($D385+$G385),0)</f>
        <v>0</v>
      </c>
      <c r="E386" s="81" t="n">
        <f aca="false">IF($D386&lt;0,Input!$C$52,0)</f>
        <v>0</v>
      </c>
      <c r="F386" s="81" t="n">
        <f aca="false">($D386*(Input!$C$48/100))/12</f>
        <v>0</v>
      </c>
      <c r="G386" s="81" t="n">
        <f aca="false">(-1)*$E386+$F386</f>
        <v>0</v>
      </c>
    </row>
    <row r="387" customFormat="false" ht="12.75" hidden="false" customHeight="true" outlineLevel="0" collapsed="false">
      <c r="A387" s="80" t="n">
        <v>383</v>
      </c>
      <c r="B387" s="86" t="n">
        <f aca="false">EOMONTH(Input!$C$7,A387)</f>
        <v>54574</v>
      </c>
      <c r="C387" s="86"/>
      <c r="D387" s="81" t="n">
        <f aca="false">IF(($D386+$G386)&lt;0,($D386+$G386),0)</f>
        <v>0</v>
      </c>
      <c r="E387" s="81" t="n">
        <f aca="false">IF($D387&lt;0,Input!$C$52,0)</f>
        <v>0</v>
      </c>
      <c r="F387" s="81" t="n">
        <f aca="false">($D387*(Input!$C$48/100))/12</f>
        <v>0</v>
      </c>
      <c r="G387" s="81" t="n">
        <f aca="false">(-1)*$E387+$F387</f>
        <v>0</v>
      </c>
    </row>
    <row r="388" customFormat="false" ht="12.75" hidden="false" customHeight="true" outlineLevel="0" collapsed="false">
      <c r="A388" s="80" t="n">
        <v>384</v>
      </c>
      <c r="B388" s="86" t="n">
        <f aca="false">EOMONTH(Input!$C$7,A388)</f>
        <v>54604</v>
      </c>
      <c r="C388" s="86"/>
      <c r="D388" s="81" t="n">
        <f aca="false">IF(($D387+$G387)&lt;0,($D387+$G387),0)</f>
        <v>0</v>
      </c>
      <c r="E388" s="81" t="n">
        <f aca="false">IF($D388&lt;0,Input!$C$52,0)</f>
        <v>0</v>
      </c>
      <c r="F388" s="81" t="n">
        <f aca="false">($D388*(Input!$C$48/100))/12</f>
        <v>0</v>
      </c>
      <c r="G388" s="81" t="n">
        <f aca="false">(-1)*$E388+$F388</f>
        <v>0</v>
      </c>
    </row>
    <row r="389" customFormat="false" ht="12.75" hidden="false" customHeight="true" outlineLevel="0" collapsed="false">
      <c r="A389" s="80" t="n">
        <v>385</v>
      </c>
      <c r="B389" s="86" t="n">
        <f aca="false">EOMONTH(Input!$C$7,A389)</f>
        <v>54635</v>
      </c>
      <c r="C389" s="86"/>
      <c r="D389" s="81" t="n">
        <f aca="false">IF(($D388+$G388)&lt;0,($D388+$G388),0)</f>
        <v>0</v>
      </c>
      <c r="E389" s="81" t="n">
        <f aca="false">IF($D389&lt;0,Input!$C$52,0)</f>
        <v>0</v>
      </c>
      <c r="F389" s="81" t="n">
        <f aca="false">($D389*(Input!$C$48/100))/12</f>
        <v>0</v>
      </c>
      <c r="G389" s="81" t="n">
        <f aca="false">(-1)*$E389+$F389</f>
        <v>0</v>
      </c>
    </row>
    <row r="390" customFormat="false" ht="12.75" hidden="false" customHeight="true" outlineLevel="0" collapsed="false">
      <c r="A390" s="80" t="n">
        <v>386</v>
      </c>
      <c r="B390" s="86" t="n">
        <f aca="false">EOMONTH(Input!$C$7,A390)</f>
        <v>54666</v>
      </c>
      <c r="C390" s="86"/>
      <c r="D390" s="81" t="n">
        <f aca="false">IF(($D389+$G389)&lt;0,($D389+$G389),0)</f>
        <v>0</v>
      </c>
      <c r="E390" s="81" t="n">
        <f aca="false">IF($D390&lt;0,Input!$C$52,0)</f>
        <v>0</v>
      </c>
      <c r="F390" s="81" t="n">
        <f aca="false">($D390*(Input!$C$48/100))/12</f>
        <v>0</v>
      </c>
      <c r="G390" s="81" t="n">
        <f aca="false">(-1)*$E390+$F390</f>
        <v>0</v>
      </c>
    </row>
    <row r="391" customFormat="false" ht="12.75" hidden="false" customHeight="true" outlineLevel="0" collapsed="false">
      <c r="A391" s="80" t="n">
        <v>387</v>
      </c>
      <c r="B391" s="86" t="n">
        <f aca="false">EOMONTH(Input!$C$7,A391)</f>
        <v>54696</v>
      </c>
      <c r="C391" s="86"/>
      <c r="D391" s="81" t="n">
        <f aca="false">IF(($D390+$G390)&lt;0,($D390+$G390),0)</f>
        <v>0</v>
      </c>
      <c r="E391" s="81" t="n">
        <f aca="false">IF($D391&lt;0,Input!$C$52,0)</f>
        <v>0</v>
      </c>
      <c r="F391" s="81" t="n">
        <f aca="false">($D391*(Input!$C$48/100))/12</f>
        <v>0</v>
      </c>
      <c r="G391" s="81" t="n">
        <f aca="false">(-1)*$E391+$F391</f>
        <v>0</v>
      </c>
    </row>
    <row r="392" customFormat="false" ht="12.75" hidden="false" customHeight="true" outlineLevel="0" collapsed="false">
      <c r="A392" s="80" t="n">
        <v>388</v>
      </c>
      <c r="B392" s="86" t="n">
        <f aca="false">EOMONTH(Input!$C$7,A392)</f>
        <v>54727</v>
      </c>
      <c r="C392" s="86"/>
      <c r="D392" s="81" t="n">
        <f aca="false">IF(($D391+$G391)&lt;0,($D391+$G391),0)</f>
        <v>0</v>
      </c>
      <c r="E392" s="81" t="n">
        <f aca="false">IF($D392&lt;0,Input!$C$52,0)</f>
        <v>0</v>
      </c>
      <c r="F392" s="81" t="n">
        <f aca="false">($D392*(Input!$C$48/100))/12</f>
        <v>0</v>
      </c>
      <c r="G392" s="81" t="n">
        <f aca="false">(-1)*$E392+$F392</f>
        <v>0</v>
      </c>
    </row>
    <row r="393" customFormat="false" ht="12.75" hidden="false" customHeight="true" outlineLevel="0" collapsed="false">
      <c r="A393" s="80" t="n">
        <v>389</v>
      </c>
      <c r="B393" s="86" t="n">
        <f aca="false">EOMONTH(Input!$C$7,A393)</f>
        <v>54757</v>
      </c>
      <c r="C393" s="86"/>
      <c r="D393" s="81" t="n">
        <f aca="false">IF(($D392+$G392)&lt;0,($D392+$G392),0)</f>
        <v>0</v>
      </c>
      <c r="E393" s="81" t="n">
        <f aca="false">IF($D393&lt;0,Input!$C$52,0)</f>
        <v>0</v>
      </c>
      <c r="F393" s="81" t="n">
        <f aca="false">($D393*(Input!$C$48/100))/12</f>
        <v>0</v>
      </c>
      <c r="G393" s="81" t="n">
        <f aca="false">(-1)*$E393+$F393</f>
        <v>0</v>
      </c>
    </row>
    <row r="394" customFormat="false" ht="12.75" hidden="false" customHeight="true" outlineLevel="0" collapsed="false">
      <c r="A394" s="80" t="n">
        <v>390</v>
      </c>
      <c r="B394" s="86" t="n">
        <f aca="false">EOMONTH(Input!$C$7,A394)</f>
        <v>54788</v>
      </c>
      <c r="C394" s="86"/>
      <c r="D394" s="81" t="n">
        <f aca="false">IF(($D393+$G393)&lt;0,($D393+$G393),0)</f>
        <v>0</v>
      </c>
      <c r="E394" s="81" t="n">
        <f aca="false">IF($D394&lt;0,Input!$C$52,0)</f>
        <v>0</v>
      </c>
      <c r="F394" s="81" t="n">
        <f aca="false">($D394*(Input!$C$48/100))/12</f>
        <v>0</v>
      </c>
      <c r="G394" s="81" t="n">
        <f aca="false">(-1)*$E394+$F394</f>
        <v>0</v>
      </c>
    </row>
    <row r="395" customFormat="false" ht="12.75" hidden="false" customHeight="true" outlineLevel="0" collapsed="false">
      <c r="A395" s="80" t="n">
        <v>391</v>
      </c>
      <c r="B395" s="86" t="n">
        <f aca="false">EOMONTH(Input!$C$7,A395)</f>
        <v>54819</v>
      </c>
      <c r="C395" s="86"/>
      <c r="D395" s="81" t="n">
        <f aca="false">IF(($D394+$G394)&lt;0,($D394+$G394),0)</f>
        <v>0</v>
      </c>
      <c r="E395" s="81" t="n">
        <f aca="false">IF($D395&lt;0,Input!$C$52,0)</f>
        <v>0</v>
      </c>
      <c r="F395" s="81" t="n">
        <f aca="false">($D395*(Input!$C$48/100))/12</f>
        <v>0</v>
      </c>
      <c r="G395" s="81" t="n">
        <f aca="false">(-1)*$E395+$F395</f>
        <v>0</v>
      </c>
    </row>
    <row r="396" customFormat="false" ht="12.75" hidden="false" customHeight="true" outlineLevel="0" collapsed="false">
      <c r="A396" s="80" t="n">
        <v>392</v>
      </c>
      <c r="B396" s="86" t="n">
        <f aca="false">EOMONTH(Input!$C$7,A396)</f>
        <v>54847</v>
      </c>
      <c r="C396" s="86"/>
      <c r="D396" s="81" t="n">
        <f aca="false">IF(($D395+$G395)&lt;0,($D395+$G395),0)</f>
        <v>0</v>
      </c>
      <c r="E396" s="81" t="n">
        <f aca="false">IF($D396&lt;0,Input!$C$52,0)</f>
        <v>0</v>
      </c>
      <c r="F396" s="81" t="n">
        <f aca="false">($D396*(Input!$C$48/100))/12</f>
        <v>0</v>
      </c>
      <c r="G396" s="81" t="n">
        <f aca="false">(-1)*$E396+$F396</f>
        <v>0</v>
      </c>
    </row>
    <row r="397" customFormat="false" ht="12.75" hidden="false" customHeight="true" outlineLevel="0" collapsed="false">
      <c r="A397" s="80" t="n">
        <v>393</v>
      </c>
      <c r="B397" s="86" t="n">
        <f aca="false">EOMONTH(Input!$C$7,A397)</f>
        <v>54878</v>
      </c>
      <c r="C397" s="86"/>
      <c r="D397" s="81" t="n">
        <f aca="false">IF(($D396+$G396)&lt;0,($D396+$G396),0)</f>
        <v>0</v>
      </c>
      <c r="E397" s="81" t="n">
        <f aca="false">IF($D397&lt;0,Input!$C$52,0)</f>
        <v>0</v>
      </c>
      <c r="F397" s="81" t="n">
        <f aca="false">($D397*(Input!$C$48/100))/12</f>
        <v>0</v>
      </c>
      <c r="G397" s="81" t="n">
        <f aca="false">(-1)*$E397+$F397</f>
        <v>0</v>
      </c>
    </row>
    <row r="398" customFormat="false" ht="12.75" hidden="false" customHeight="true" outlineLevel="0" collapsed="false">
      <c r="A398" s="80" t="n">
        <v>394</v>
      </c>
      <c r="B398" s="86" t="n">
        <f aca="false">EOMONTH(Input!$C$7,A398)</f>
        <v>54908</v>
      </c>
      <c r="C398" s="86"/>
      <c r="D398" s="81" t="n">
        <f aca="false">IF(($D397+$G397)&lt;0,($D397+$G397),0)</f>
        <v>0</v>
      </c>
      <c r="E398" s="81" t="n">
        <f aca="false">IF($D398&lt;0,Input!$C$52,0)</f>
        <v>0</v>
      </c>
      <c r="F398" s="81" t="n">
        <f aca="false">($D398*(Input!$C$48/100))/12</f>
        <v>0</v>
      </c>
      <c r="G398" s="81" t="n">
        <f aca="false">(-1)*$E398+$F398</f>
        <v>0</v>
      </c>
    </row>
    <row r="399" customFormat="false" ht="12.75" hidden="false" customHeight="true" outlineLevel="0" collapsed="false">
      <c r="A399" s="80" t="n">
        <v>395</v>
      </c>
      <c r="B399" s="86" t="n">
        <f aca="false">EOMONTH(Input!$C$7,A399)</f>
        <v>54939</v>
      </c>
      <c r="C399" s="86"/>
      <c r="D399" s="81" t="n">
        <f aca="false">IF(($D398+$G398)&lt;0,($D398+$G398),0)</f>
        <v>0</v>
      </c>
      <c r="E399" s="81" t="n">
        <f aca="false">IF($D399&lt;0,Input!$C$52,0)</f>
        <v>0</v>
      </c>
      <c r="F399" s="81" t="n">
        <f aca="false">($D399*(Input!$C$48/100))/12</f>
        <v>0</v>
      </c>
      <c r="G399" s="81" t="n">
        <f aca="false">(-1)*$E399+$F399</f>
        <v>0</v>
      </c>
    </row>
    <row r="400" customFormat="false" ht="12.75" hidden="false" customHeight="true" outlineLevel="0" collapsed="false">
      <c r="A400" s="80" t="n">
        <v>396</v>
      </c>
      <c r="B400" s="86" t="n">
        <f aca="false">EOMONTH(Input!$C$7,A400)</f>
        <v>54969</v>
      </c>
      <c r="C400" s="86"/>
      <c r="D400" s="81" t="n">
        <f aca="false">IF(($D399+$G399)&lt;0,($D399+$G399),0)</f>
        <v>0</v>
      </c>
      <c r="E400" s="81" t="n">
        <f aca="false">IF($D400&lt;0,Input!$C$52,0)</f>
        <v>0</v>
      </c>
      <c r="F400" s="81" t="n">
        <f aca="false">($D400*(Input!$C$48/100))/12</f>
        <v>0</v>
      </c>
      <c r="G400" s="81" t="n">
        <f aca="false">(-1)*$E400+$F400</f>
        <v>0</v>
      </c>
    </row>
    <row r="401" customFormat="false" ht="12.75" hidden="false" customHeight="true" outlineLevel="0" collapsed="false">
      <c r="A401" s="80" t="n">
        <v>397</v>
      </c>
      <c r="B401" s="86" t="n">
        <f aca="false">EOMONTH(Input!$C$7,A401)</f>
        <v>55000</v>
      </c>
      <c r="C401" s="86"/>
      <c r="D401" s="81" t="n">
        <f aca="false">IF(($D400+$G400)&lt;0,($D400+$G400),0)</f>
        <v>0</v>
      </c>
      <c r="E401" s="81" t="n">
        <f aca="false">IF($D401&lt;0,Input!$C$52,0)</f>
        <v>0</v>
      </c>
      <c r="F401" s="81" t="n">
        <f aca="false">($D401*(Input!$C$48/100))/12</f>
        <v>0</v>
      </c>
      <c r="G401" s="81" t="n">
        <f aca="false">(-1)*$E401+$F401</f>
        <v>0</v>
      </c>
    </row>
    <row r="402" customFormat="false" ht="12.75" hidden="false" customHeight="true" outlineLevel="0" collapsed="false">
      <c r="A402" s="80" t="n">
        <v>398</v>
      </c>
      <c r="B402" s="86" t="n">
        <f aca="false">EOMONTH(Input!$C$7,A402)</f>
        <v>55031</v>
      </c>
      <c r="C402" s="86"/>
      <c r="D402" s="81" t="n">
        <f aca="false">IF(($D401+$G401)&lt;0,($D401+$G401),0)</f>
        <v>0</v>
      </c>
      <c r="E402" s="81" t="n">
        <f aca="false">IF($D402&lt;0,Input!$C$52,0)</f>
        <v>0</v>
      </c>
      <c r="F402" s="81" t="n">
        <f aca="false">($D402*(Input!$C$48/100))/12</f>
        <v>0</v>
      </c>
      <c r="G402" s="81" t="n">
        <f aca="false">(-1)*$E402+$F402</f>
        <v>0</v>
      </c>
    </row>
    <row r="403" customFormat="false" ht="12.75" hidden="false" customHeight="true" outlineLevel="0" collapsed="false">
      <c r="A403" s="80" t="n">
        <v>399</v>
      </c>
      <c r="B403" s="86" t="n">
        <f aca="false">EOMONTH(Input!$C$7,A403)</f>
        <v>55061</v>
      </c>
      <c r="C403" s="86"/>
      <c r="D403" s="81" t="n">
        <f aca="false">IF(($D402+$G402)&lt;0,($D402+$G402),0)</f>
        <v>0</v>
      </c>
      <c r="E403" s="81" t="n">
        <f aca="false">IF($D403&lt;0,Input!$C$52,0)</f>
        <v>0</v>
      </c>
      <c r="F403" s="81" t="n">
        <f aca="false">($D403*(Input!$C$48/100))/12</f>
        <v>0</v>
      </c>
      <c r="G403" s="81" t="n">
        <f aca="false">(-1)*$E403+$F403</f>
        <v>0</v>
      </c>
    </row>
    <row r="404" customFormat="false" ht="12.75" hidden="false" customHeight="true" outlineLevel="0" collapsed="false">
      <c r="A404" s="80" t="n">
        <v>400</v>
      </c>
      <c r="B404" s="86" t="n">
        <f aca="false">EOMONTH(Input!$C$7,A404)</f>
        <v>55092</v>
      </c>
      <c r="C404" s="86"/>
      <c r="D404" s="81" t="n">
        <f aca="false">IF(($D403+$G403)&lt;0,($D403+$G403),0)</f>
        <v>0</v>
      </c>
      <c r="E404" s="81" t="n">
        <f aca="false">IF($D404&lt;0,Input!$C$52,0)</f>
        <v>0</v>
      </c>
      <c r="F404" s="81" t="n">
        <f aca="false">($D404*(Input!$C$48/100))/12</f>
        <v>0</v>
      </c>
      <c r="G404" s="81" t="n">
        <f aca="false">(-1)*$E404+$F404</f>
        <v>0</v>
      </c>
    </row>
    <row r="405" customFormat="false" ht="12.75" hidden="false" customHeight="true" outlineLevel="0" collapsed="false">
      <c r="A405" s="80" t="n">
        <v>401</v>
      </c>
      <c r="B405" s="86" t="n">
        <f aca="false">EOMONTH(Input!$C$7,A405)</f>
        <v>55122</v>
      </c>
      <c r="C405" s="86"/>
      <c r="D405" s="81" t="n">
        <f aca="false">IF(($D404+$G404)&lt;0,($D404+$G404),0)</f>
        <v>0</v>
      </c>
      <c r="E405" s="81" t="n">
        <f aca="false">IF($D405&lt;0,Input!$C$52,0)</f>
        <v>0</v>
      </c>
      <c r="F405" s="81" t="n">
        <f aca="false">($D405*(Input!$C$48/100))/12</f>
        <v>0</v>
      </c>
      <c r="G405" s="81" t="n">
        <f aca="false">(-1)*$E405+$F405</f>
        <v>0</v>
      </c>
    </row>
    <row r="406" customFormat="false" ht="12.75" hidden="false" customHeight="true" outlineLevel="0" collapsed="false">
      <c r="A406" s="80" t="n">
        <v>402</v>
      </c>
      <c r="B406" s="86" t="n">
        <f aca="false">EOMONTH(Input!$C$7,A406)</f>
        <v>55153</v>
      </c>
      <c r="C406" s="86"/>
      <c r="D406" s="81" t="n">
        <f aca="false">IF(($D405+$G405)&lt;0,($D405+$G405),0)</f>
        <v>0</v>
      </c>
      <c r="E406" s="81" t="n">
        <f aca="false">IF($D406&lt;0,Input!$C$52,0)</f>
        <v>0</v>
      </c>
      <c r="F406" s="81" t="n">
        <f aca="false">($D406*(Input!$C$48/100))/12</f>
        <v>0</v>
      </c>
      <c r="G406" s="81" t="n">
        <f aca="false">(-1)*$E406+$F406</f>
        <v>0</v>
      </c>
    </row>
    <row r="407" customFormat="false" ht="12.75" hidden="false" customHeight="true" outlineLevel="0" collapsed="false">
      <c r="A407" s="80" t="n">
        <v>403</v>
      </c>
      <c r="B407" s="86" t="n">
        <f aca="false">EOMONTH(Input!$C$7,A407)</f>
        <v>55184</v>
      </c>
      <c r="C407" s="86"/>
      <c r="D407" s="81" t="n">
        <f aca="false">IF(($D406+$G406)&lt;0,($D406+$G406),0)</f>
        <v>0</v>
      </c>
      <c r="E407" s="81" t="n">
        <f aca="false">IF($D407&lt;0,Input!$C$52,0)</f>
        <v>0</v>
      </c>
      <c r="F407" s="81" t="n">
        <f aca="false">($D407*(Input!$C$48/100))/12</f>
        <v>0</v>
      </c>
      <c r="G407" s="81" t="n">
        <f aca="false">(-1)*$E407+$F407</f>
        <v>0</v>
      </c>
    </row>
    <row r="408" customFormat="false" ht="12.75" hidden="false" customHeight="true" outlineLevel="0" collapsed="false">
      <c r="A408" s="80" t="n">
        <v>404</v>
      </c>
      <c r="B408" s="86" t="n">
        <f aca="false">EOMONTH(Input!$C$7,A408)</f>
        <v>55212</v>
      </c>
      <c r="C408" s="86"/>
      <c r="D408" s="81" t="n">
        <f aca="false">IF(($D407+$G407)&lt;0,($D407+$G407),0)</f>
        <v>0</v>
      </c>
      <c r="E408" s="81" t="n">
        <f aca="false">IF($D408&lt;0,Input!$C$52,0)</f>
        <v>0</v>
      </c>
      <c r="F408" s="81" t="n">
        <f aca="false">($D408*(Input!$C$48/100))/12</f>
        <v>0</v>
      </c>
      <c r="G408" s="81" t="n">
        <f aca="false">(-1)*$E408+$F408</f>
        <v>0</v>
      </c>
    </row>
    <row r="409" customFormat="false" ht="12.75" hidden="false" customHeight="true" outlineLevel="0" collapsed="false">
      <c r="A409" s="80" t="n">
        <v>405</v>
      </c>
      <c r="B409" s="86" t="n">
        <f aca="false">EOMONTH(Input!$C$7,A409)</f>
        <v>55243</v>
      </c>
      <c r="C409" s="86"/>
      <c r="D409" s="81" t="n">
        <f aca="false">IF(($D408+$G408)&lt;0,($D408+$G408),0)</f>
        <v>0</v>
      </c>
      <c r="E409" s="81" t="n">
        <f aca="false">IF($D409&lt;0,Input!$C$52,0)</f>
        <v>0</v>
      </c>
      <c r="F409" s="81" t="n">
        <f aca="false">($D409*(Input!$C$48/100))/12</f>
        <v>0</v>
      </c>
      <c r="G409" s="81" t="n">
        <f aca="false">(-1)*$E409+$F409</f>
        <v>0</v>
      </c>
    </row>
    <row r="410" customFormat="false" ht="12.75" hidden="false" customHeight="true" outlineLevel="0" collapsed="false">
      <c r="A410" s="80" t="n">
        <v>406</v>
      </c>
      <c r="B410" s="86" t="n">
        <f aca="false">EOMONTH(Input!$C$7,A410)</f>
        <v>55273</v>
      </c>
      <c r="C410" s="86"/>
      <c r="D410" s="81" t="n">
        <f aca="false">IF(($D409+$G409)&lt;0,($D409+$G409),0)</f>
        <v>0</v>
      </c>
      <c r="E410" s="81" t="n">
        <f aca="false">IF($D410&lt;0,Input!$C$52,0)</f>
        <v>0</v>
      </c>
      <c r="F410" s="81" t="n">
        <f aca="false">($D410*(Input!$C$48/100))/12</f>
        <v>0</v>
      </c>
      <c r="G410" s="81" t="n">
        <f aca="false">(-1)*$E410+$F410</f>
        <v>0</v>
      </c>
    </row>
    <row r="411" customFormat="false" ht="12.75" hidden="false" customHeight="true" outlineLevel="0" collapsed="false">
      <c r="A411" s="80" t="n">
        <v>407</v>
      </c>
      <c r="B411" s="86" t="n">
        <f aca="false">EOMONTH(Input!$C$7,A411)</f>
        <v>55304</v>
      </c>
      <c r="C411" s="86"/>
      <c r="D411" s="81" t="n">
        <f aca="false">IF(($D410+$G410)&lt;0,($D410+$G410),0)</f>
        <v>0</v>
      </c>
      <c r="E411" s="81" t="n">
        <f aca="false">IF($D411&lt;0,Input!$C$52,0)</f>
        <v>0</v>
      </c>
      <c r="F411" s="81" t="n">
        <f aca="false">($D411*(Input!$C$48/100))/12</f>
        <v>0</v>
      </c>
      <c r="G411" s="81" t="n">
        <f aca="false">(-1)*$E411+$F411</f>
        <v>0</v>
      </c>
    </row>
    <row r="412" customFormat="false" ht="12.75" hidden="false" customHeight="true" outlineLevel="0" collapsed="false">
      <c r="A412" s="80" t="n">
        <v>408</v>
      </c>
      <c r="B412" s="86" t="n">
        <f aca="false">EOMONTH(Input!$C$7,A412)</f>
        <v>55334</v>
      </c>
      <c r="C412" s="86"/>
      <c r="D412" s="81" t="n">
        <f aca="false">IF(($D411+$G411)&lt;0,($D411+$G411),0)</f>
        <v>0</v>
      </c>
      <c r="E412" s="81" t="n">
        <f aca="false">IF($D412&lt;0,Input!$C$52,0)</f>
        <v>0</v>
      </c>
      <c r="F412" s="81" t="n">
        <f aca="false">($D412*(Input!$C$48/100))/12</f>
        <v>0</v>
      </c>
      <c r="G412" s="81" t="n">
        <f aca="false">(-1)*$E412+$F412</f>
        <v>0</v>
      </c>
    </row>
    <row r="413" customFormat="false" ht="12.75" hidden="false" customHeight="true" outlineLevel="0" collapsed="false">
      <c r="A413" s="80" t="n">
        <v>409</v>
      </c>
      <c r="B413" s="86" t="n">
        <f aca="false">EOMONTH(Input!$C$7,A413)</f>
        <v>55365</v>
      </c>
      <c r="C413" s="86"/>
      <c r="D413" s="81" t="n">
        <f aca="false">IF(($D412+$G412)&lt;0,($D412+$G412),0)</f>
        <v>0</v>
      </c>
      <c r="E413" s="81" t="n">
        <f aca="false">IF($D413&lt;0,Input!$C$52,0)</f>
        <v>0</v>
      </c>
      <c r="F413" s="81" t="n">
        <f aca="false">($D413*(Input!$C$48/100))/12</f>
        <v>0</v>
      </c>
      <c r="G413" s="81" t="n">
        <f aca="false">(-1)*$E413+$F413</f>
        <v>0</v>
      </c>
    </row>
    <row r="414" customFormat="false" ht="12.75" hidden="false" customHeight="true" outlineLevel="0" collapsed="false">
      <c r="A414" s="80" t="n">
        <v>410</v>
      </c>
      <c r="B414" s="86" t="n">
        <f aca="false">EOMONTH(Input!$C$7,A414)</f>
        <v>55396</v>
      </c>
      <c r="C414" s="86"/>
      <c r="D414" s="81" t="n">
        <f aca="false">IF(($D413+$G413)&lt;0,($D413+$G413),0)</f>
        <v>0</v>
      </c>
      <c r="E414" s="81" t="n">
        <f aca="false">IF($D414&lt;0,Input!$C$52,0)</f>
        <v>0</v>
      </c>
      <c r="F414" s="81" t="n">
        <f aca="false">($D414*(Input!$C$48/100))/12</f>
        <v>0</v>
      </c>
      <c r="G414" s="81" t="n">
        <f aca="false">(-1)*$E414+$F414</f>
        <v>0</v>
      </c>
    </row>
    <row r="415" customFormat="false" ht="12.75" hidden="false" customHeight="true" outlineLevel="0" collapsed="false">
      <c r="A415" s="80" t="n">
        <v>411</v>
      </c>
      <c r="B415" s="86" t="n">
        <f aca="false">EOMONTH(Input!$C$7,A415)</f>
        <v>55426</v>
      </c>
      <c r="C415" s="86"/>
      <c r="D415" s="81" t="n">
        <f aca="false">IF(($D414+$G414)&lt;0,($D414+$G414),0)</f>
        <v>0</v>
      </c>
      <c r="E415" s="81" t="n">
        <f aca="false">IF($D415&lt;0,Input!$C$52,0)</f>
        <v>0</v>
      </c>
      <c r="F415" s="81" t="n">
        <f aca="false">($D415*(Input!$C$48/100))/12</f>
        <v>0</v>
      </c>
      <c r="G415" s="81" t="n">
        <f aca="false">(-1)*$E415+$F415</f>
        <v>0</v>
      </c>
    </row>
    <row r="416" customFormat="false" ht="12.75" hidden="false" customHeight="true" outlineLevel="0" collapsed="false">
      <c r="A416" s="80" t="n">
        <v>412</v>
      </c>
      <c r="B416" s="86" t="n">
        <f aca="false">EOMONTH(Input!$C$7,A416)</f>
        <v>55457</v>
      </c>
      <c r="C416" s="86"/>
      <c r="D416" s="81" t="n">
        <f aca="false">IF(($D415+$G415)&lt;0,($D415+$G415),0)</f>
        <v>0</v>
      </c>
      <c r="E416" s="81" t="n">
        <f aca="false">IF($D416&lt;0,Input!$C$52,0)</f>
        <v>0</v>
      </c>
      <c r="F416" s="81" t="n">
        <f aca="false">($D416*(Input!$C$48/100))/12</f>
        <v>0</v>
      </c>
      <c r="G416" s="81" t="n">
        <f aca="false">(-1)*$E416+$F416</f>
        <v>0</v>
      </c>
    </row>
    <row r="417" customFormat="false" ht="12.75" hidden="false" customHeight="true" outlineLevel="0" collapsed="false">
      <c r="A417" s="80" t="n">
        <v>413</v>
      </c>
      <c r="B417" s="86" t="n">
        <f aca="false">EOMONTH(Input!$C$7,A417)</f>
        <v>55487</v>
      </c>
      <c r="C417" s="86"/>
      <c r="D417" s="81" t="n">
        <f aca="false">IF(($D416+$G416)&lt;0,($D416+$G416),0)</f>
        <v>0</v>
      </c>
      <c r="E417" s="81" t="n">
        <f aca="false">IF($D417&lt;0,Input!$C$52,0)</f>
        <v>0</v>
      </c>
      <c r="F417" s="81" t="n">
        <f aca="false">($D417*(Input!$C$48/100))/12</f>
        <v>0</v>
      </c>
      <c r="G417" s="81" t="n">
        <f aca="false">(-1)*$E417+$F417</f>
        <v>0</v>
      </c>
    </row>
    <row r="418" customFormat="false" ht="12.75" hidden="false" customHeight="true" outlineLevel="0" collapsed="false">
      <c r="A418" s="80" t="n">
        <v>414</v>
      </c>
      <c r="B418" s="86" t="n">
        <f aca="false">EOMONTH(Input!$C$7,A418)</f>
        <v>55518</v>
      </c>
      <c r="C418" s="86"/>
      <c r="D418" s="81" t="n">
        <f aca="false">IF(($D417+$G417)&lt;0,($D417+$G417),0)</f>
        <v>0</v>
      </c>
      <c r="E418" s="81" t="n">
        <f aca="false">IF($D418&lt;0,Input!$C$52,0)</f>
        <v>0</v>
      </c>
      <c r="F418" s="81" t="n">
        <f aca="false">($D418*(Input!$C$48/100))/12</f>
        <v>0</v>
      </c>
      <c r="G418" s="81" t="n">
        <f aca="false">(-1)*$E418+$F418</f>
        <v>0</v>
      </c>
    </row>
    <row r="419" customFormat="false" ht="12.75" hidden="false" customHeight="true" outlineLevel="0" collapsed="false">
      <c r="A419" s="80" t="n">
        <v>415</v>
      </c>
      <c r="B419" s="86" t="n">
        <f aca="false">EOMONTH(Input!$C$7,A419)</f>
        <v>55549</v>
      </c>
      <c r="C419" s="86"/>
      <c r="D419" s="81" t="n">
        <f aca="false">IF(($D418+$G418)&lt;0,($D418+$G418),0)</f>
        <v>0</v>
      </c>
      <c r="E419" s="81" t="n">
        <f aca="false">IF($D419&lt;0,Input!$C$52,0)</f>
        <v>0</v>
      </c>
      <c r="F419" s="81" t="n">
        <f aca="false">($D419*(Input!$C$48/100))/12</f>
        <v>0</v>
      </c>
      <c r="G419" s="81" t="n">
        <f aca="false">(-1)*$E419+$F419</f>
        <v>0</v>
      </c>
    </row>
    <row r="420" customFormat="false" ht="12.75" hidden="false" customHeight="true" outlineLevel="0" collapsed="false">
      <c r="A420" s="80" t="n">
        <v>416</v>
      </c>
      <c r="B420" s="86" t="n">
        <f aca="false">EOMONTH(Input!$C$7,A420)</f>
        <v>55578</v>
      </c>
      <c r="C420" s="86"/>
      <c r="D420" s="81" t="n">
        <f aca="false">IF(($D419+$G419)&lt;0,($D419+$G419),0)</f>
        <v>0</v>
      </c>
      <c r="E420" s="81" t="n">
        <f aca="false">IF($D420&lt;0,Input!$C$52,0)</f>
        <v>0</v>
      </c>
      <c r="F420" s="81" t="n">
        <f aca="false">($D420*(Input!$C$48/100))/12</f>
        <v>0</v>
      </c>
      <c r="G420" s="81" t="n">
        <f aca="false">(-1)*$E420+$F420</f>
        <v>0</v>
      </c>
    </row>
    <row r="421" customFormat="false" ht="12.75" hidden="false" customHeight="true" outlineLevel="0" collapsed="false">
      <c r="A421" s="80" t="n">
        <v>417</v>
      </c>
      <c r="B421" s="86" t="n">
        <f aca="false">EOMONTH(Input!$C$7,A421)</f>
        <v>55609</v>
      </c>
      <c r="C421" s="86"/>
      <c r="D421" s="81" t="n">
        <f aca="false">IF(($D420+$G420)&lt;0,($D420+$G420),0)</f>
        <v>0</v>
      </c>
      <c r="E421" s="81" t="n">
        <f aca="false">IF($D421&lt;0,Input!$C$52,0)</f>
        <v>0</v>
      </c>
      <c r="F421" s="81" t="n">
        <f aca="false">($D421*(Input!$C$48/100))/12</f>
        <v>0</v>
      </c>
      <c r="G421" s="81" t="n">
        <f aca="false">(-1)*$E421+$F421</f>
        <v>0</v>
      </c>
    </row>
    <row r="422" customFormat="false" ht="12.75" hidden="false" customHeight="true" outlineLevel="0" collapsed="false">
      <c r="A422" s="80" t="n">
        <v>418</v>
      </c>
      <c r="B422" s="86" t="n">
        <f aca="false">EOMONTH(Input!$C$7,A422)</f>
        <v>55639</v>
      </c>
      <c r="C422" s="86"/>
      <c r="D422" s="81" t="n">
        <f aca="false">IF(($D421+$G421)&lt;0,($D421+$G421),0)</f>
        <v>0</v>
      </c>
      <c r="E422" s="81" t="n">
        <f aca="false">IF($D422&lt;0,Input!$C$52,0)</f>
        <v>0</v>
      </c>
      <c r="F422" s="81" t="n">
        <f aca="false">($D422*(Input!$C$48/100))/12</f>
        <v>0</v>
      </c>
      <c r="G422" s="81" t="n">
        <f aca="false">(-1)*$E422+$F422</f>
        <v>0</v>
      </c>
    </row>
    <row r="423" customFormat="false" ht="12.75" hidden="false" customHeight="true" outlineLevel="0" collapsed="false">
      <c r="A423" s="80" t="n">
        <v>419</v>
      </c>
      <c r="B423" s="86" t="n">
        <f aca="false">EOMONTH(Input!$C$7,A423)</f>
        <v>55670</v>
      </c>
      <c r="C423" s="86"/>
      <c r="D423" s="81" t="n">
        <f aca="false">IF(($D422+$G422)&lt;0,($D422+$G422),0)</f>
        <v>0</v>
      </c>
      <c r="E423" s="81" t="n">
        <f aca="false">IF($D423&lt;0,Input!$C$52,0)</f>
        <v>0</v>
      </c>
      <c r="F423" s="81" t="n">
        <f aca="false">($D423*(Input!$C$48/100))/12</f>
        <v>0</v>
      </c>
      <c r="G423" s="81" t="n">
        <f aca="false">(-1)*$E423+$F423</f>
        <v>0</v>
      </c>
    </row>
    <row r="424" customFormat="false" ht="12.75" hidden="false" customHeight="true" outlineLevel="0" collapsed="false">
      <c r="A424" s="80" t="n">
        <v>420</v>
      </c>
      <c r="B424" s="86" t="n">
        <f aca="false">EOMONTH(Input!$C$7,A424)</f>
        <v>55700</v>
      </c>
      <c r="C424" s="86"/>
      <c r="D424" s="81" t="n">
        <f aca="false">IF(($D423+$G423)&lt;0,($D423+$G423),0)</f>
        <v>0</v>
      </c>
      <c r="E424" s="81" t="n">
        <f aca="false">IF($D424&lt;0,Input!$C$52,0)</f>
        <v>0</v>
      </c>
      <c r="F424" s="81" t="n">
        <f aca="false">($D424*(Input!$C$48/100))/12</f>
        <v>0</v>
      </c>
      <c r="G424" s="81" t="n">
        <f aca="false">(-1)*$E424+$F424</f>
        <v>0</v>
      </c>
    </row>
    <row r="425" customFormat="false" ht="12.75" hidden="false" customHeight="true" outlineLevel="0" collapsed="false">
      <c r="A425" s="80" t="n">
        <v>421</v>
      </c>
      <c r="B425" s="86" t="n">
        <f aca="false">EOMONTH(Input!$C$7,A425)</f>
        <v>55731</v>
      </c>
      <c r="C425" s="86"/>
      <c r="D425" s="81" t="n">
        <f aca="false">IF(($D424+$G424)&lt;0,($D424+$G424),0)</f>
        <v>0</v>
      </c>
      <c r="E425" s="81" t="n">
        <f aca="false">IF($D425&lt;0,Input!$C$52,0)</f>
        <v>0</v>
      </c>
      <c r="F425" s="81" t="n">
        <f aca="false">($D425*(Input!$C$48/100))/12</f>
        <v>0</v>
      </c>
      <c r="G425" s="81" t="n">
        <f aca="false">(-1)*$E425+$F425</f>
        <v>0</v>
      </c>
    </row>
    <row r="426" customFormat="false" ht="12.75" hidden="false" customHeight="true" outlineLevel="0" collapsed="false">
      <c r="A426" s="80" t="n">
        <v>422</v>
      </c>
      <c r="B426" s="86" t="n">
        <f aca="false">EOMONTH(Input!$C$7,A426)</f>
        <v>55762</v>
      </c>
      <c r="C426" s="86"/>
      <c r="D426" s="81" t="n">
        <f aca="false">IF(($D425+$G425)&lt;0,($D425+$G425),0)</f>
        <v>0</v>
      </c>
      <c r="E426" s="81" t="n">
        <f aca="false">IF($D426&lt;0,Input!$C$52,0)</f>
        <v>0</v>
      </c>
      <c r="F426" s="81" t="n">
        <f aca="false">($D426*(Input!$C$48/100))/12</f>
        <v>0</v>
      </c>
      <c r="G426" s="81" t="n">
        <f aca="false">(-1)*$E426+$F426</f>
        <v>0</v>
      </c>
    </row>
    <row r="427" customFormat="false" ht="12.75" hidden="false" customHeight="true" outlineLevel="0" collapsed="false">
      <c r="A427" s="80" t="n">
        <v>423</v>
      </c>
      <c r="B427" s="86" t="n">
        <f aca="false">EOMONTH(Input!$C$7,A427)</f>
        <v>55792</v>
      </c>
      <c r="C427" s="86"/>
      <c r="D427" s="81" t="n">
        <f aca="false">IF(($D426+$G426)&lt;0,($D426+$G426),0)</f>
        <v>0</v>
      </c>
      <c r="E427" s="81" t="n">
        <f aca="false">IF($D427&lt;0,Input!$C$52,0)</f>
        <v>0</v>
      </c>
      <c r="F427" s="81" t="n">
        <f aca="false">($D427*(Input!$C$48/100))/12</f>
        <v>0</v>
      </c>
      <c r="G427" s="81" t="n">
        <f aca="false">(-1)*$E427+$F427</f>
        <v>0</v>
      </c>
    </row>
    <row r="428" customFormat="false" ht="12.75" hidden="false" customHeight="true" outlineLevel="0" collapsed="false">
      <c r="A428" s="80" t="n">
        <v>424</v>
      </c>
      <c r="B428" s="86" t="n">
        <f aca="false">EOMONTH(Input!$C$7,A428)</f>
        <v>55823</v>
      </c>
      <c r="C428" s="86"/>
      <c r="D428" s="81" t="n">
        <f aca="false">IF(($D427+$G427)&lt;0,($D427+$G427),0)</f>
        <v>0</v>
      </c>
      <c r="E428" s="81" t="n">
        <f aca="false">IF($D428&lt;0,Input!$C$52,0)</f>
        <v>0</v>
      </c>
      <c r="F428" s="81" t="n">
        <f aca="false">($D428*(Input!$C$48/100))/12</f>
        <v>0</v>
      </c>
      <c r="G428" s="81" t="n">
        <f aca="false">(-1)*$E428+$F428</f>
        <v>0</v>
      </c>
    </row>
    <row r="429" customFormat="false" ht="12.75" hidden="false" customHeight="true" outlineLevel="0" collapsed="false">
      <c r="A429" s="80" t="n">
        <v>425</v>
      </c>
      <c r="B429" s="86" t="n">
        <f aca="false">EOMONTH(Input!$C$7,A429)</f>
        <v>55853</v>
      </c>
      <c r="C429" s="86"/>
      <c r="D429" s="81" t="n">
        <f aca="false">IF(($D428+$G428)&lt;0,($D428+$G428),0)</f>
        <v>0</v>
      </c>
      <c r="E429" s="81" t="n">
        <f aca="false">IF($D429&lt;0,Input!$C$52,0)</f>
        <v>0</v>
      </c>
      <c r="F429" s="81" t="n">
        <f aca="false">($D429*(Input!$C$48/100))/12</f>
        <v>0</v>
      </c>
      <c r="G429" s="81" t="n">
        <f aca="false">(-1)*$E429+$F429</f>
        <v>0</v>
      </c>
    </row>
    <row r="430" customFormat="false" ht="12.75" hidden="false" customHeight="true" outlineLevel="0" collapsed="false">
      <c r="A430" s="80" t="n">
        <v>426</v>
      </c>
      <c r="B430" s="86" t="n">
        <f aca="false">EOMONTH(Input!$C$7,A430)</f>
        <v>55884</v>
      </c>
      <c r="C430" s="86"/>
      <c r="D430" s="81" t="n">
        <f aca="false">IF(($D429+$G429)&lt;0,($D429+$G429),0)</f>
        <v>0</v>
      </c>
      <c r="E430" s="81" t="n">
        <f aca="false">IF($D430&lt;0,Input!$C$52,0)</f>
        <v>0</v>
      </c>
      <c r="F430" s="81" t="n">
        <f aca="false">($D430*(Input!$C$48/100))/12</f>
        <v>0</v>
      </c>
      <c r="G430" s="81" t="n">
        <f aca="false">(-1)*$E430+$F430</f>
        <v>0</v>
      </c>
    </row>
    <row r="431" customFormat="false" ht="12.75" hidden="false" customHeight="true" outlineLevel="0" collapsed="false">
      <c r="A431" s="80" t="n">
        <v>427</v>
      </c>
      <c r="B431" s="86" t="n">
        <f aca="false">EOMONTH(Input!$C$7,A431)</f>
        <v>55915</v>
      </c>
      <c r="C431" s="86"/>
      <c r="D431" s="81" t="n">
        <f aca="false">IF(($D430+$G430)&lt;0,($D430+$G430),0)</f>
        <v>0</v>
      </c>
      <c r="E431" s="81" t="n">
        <f aca="false">IF($D431&lt;0,Input!$C$52,0)</f>
        <v>0</v>
      </c>
      <c r="F431" s="81" t="n">
        <f aca="false">($D431*(Input!$C$48/100))/12</f>
        <v>0</v>
      </c>
      <c r="G431" s="81" t="n">
        <f aca="false">(-1)*$E431+$F431</f>
        <v>0</v>
      </c>
    </row>
    <row r="432" customFormat="false" ht="12.75" hidden="false" customHeight="true" outlineLevel="0" collapsed="false">
      <c r="A432" s="80" t="n">
        <v>428</v>
      </c>
      <c r="B432" s="86" t="n">
        <f aca="false">EOMONTH(Input!$C$7,A432)</f>
        <v>55943</v>
      </c>
      <c r="C432" s="86"/>
      <c r="D432" s="81" t="n">
        <f aca="false">IF(($D431+$G431)&lt;0,($D431+$G431),0)</f>
        <v>0</v>
      </c>
      <c r="E432" s="81" t="n">
        <f aca="false">IF($D432&lt;0,Input!$C$52,0)</f>
        <v>0</v>
      </c>
      <c r="F432" s="81" t="n">
        <f aca="false">($D432*(Input!$C$48/100))/12</f>
        <v>0</v>
      </c>
      <c r="G432" s="81" t="n">
        <f aca="false">(-1)*$E432+$F432</f>
        <v>0</v>
      </c>
    </row>
    <row r="433" customFormat="false" ht="12.75" hidden="false" customHeight="true" outlineLevel="0" collapsed="false">
      <c r="A433" s="80" t="n">
        <v>429</v>
      </c>
      <c r="B433" s="86" t="n">
        <f aca="false">EOMONTH(Input!$C$7,A433)</f>
        <v>55974</v>
      </c>
      <c r="C433" s="86"/>
      <c r="D433" s="81" t="n">
        <f aca="false">IF(($D432+$G432)&lt;0,($D432+$G432),0)</f>
        <v>0</v>
      </c>
      <c r="E433" s="81" t="n">
        <f aca="false">IF($D433&lt;0,Input!$C$52,0)</f>
        <v>0</v>
      </c>
      <c r="F433" s="81" t="n">
        <f aca="false">($D433*(Input!$C$48/100))/12</f>
        <v>0</v>
      </c>
      <c r="G433" s="81" t="n">
        <f aca="false">(-1)*$E433+$F433</f>
        <v>0</v>
      </c>
    </row>
    <row r="434" customFormat="false" ht="12.75" hidden="false" customHeight="true" outlineLevel="0" collapsed="false">
      <c r="A434" s="80" t="n">
        <v>430</v>
      </c>
      <c r="B434" s="86" t="n">
        <f aca="false">EOMONTH(Input!$C$7,A434)</f>
        <v>56004</v>
      </c>
      <c r="C434" s="86"/>
      <c r="D434" s="81" t="n">
        <f aca="false">IF(($D433+$G433)&lt;0,($D433+$G433),0)</f>
        <v>0</v>
      </c>
      <c r="E434" s="81" t="n">
        <f aca="false">IF($D434&lt;0,Input!$C$52,0)</f>
        <v>0</v>
      </c>
      <c r="F434" s="81" t="n">
        <f aca="false">($D434*(Input!$C$48/100))/12</f>
        <v>0</v>
      </c>
      <c r="G434" s="81" t="n">
        <f aca="false">(-1)*$E434+$F434</f>
        <v>0</v>
      </c>
    </row>
    <row r="435" customFormat="false" ht="12.75" hidden="false" customHeight="true" outlineLevel="0" collapsed="false">
      <c r="A435" s="80" t="n">
        <v>431</v>
      </c>
      <c r="B435" s="86" t="n">
        <f aca="false">EOMONTH(Input!$C$7,A435)</f>
        <v>56035</v>
      </c>
      <c r="C435" s="86"/>
      <c r="D435" s="81" t="n">
        <f aca="false">IF(($D434+$G434)&lt;0,($D434+$G434),0)</f>
        <v>0</v>
      </c>
      <c r="E435" s="81" t="n">
        <f aca="false">IF($D435&lt;0,Input!$C$52,0)</f>
        <v>0</v>
      </c>
      <c r="F435" s="81" t="n">
        <f aca="false">($D435*(Input!$C$48/100))/12</f>
        <v>0</v>
      </c>
      <c r="G435" s="81" t="n">
        <f aca="false">(-1)*$E435+$F435</f>
        <v>0</v>
      </c>
    </row>
    <row r="436" customFormat="false" ht="12.75" hidden="false" customHeight="true" outlineLevel="0" collapsed="false">
      <c r="A436" s="80" t="n">
        <v>432</v>
      </c>
      <c r="B436" s="86" t="n">
        <f aca="false">EOMONTH(Input!$C$7,A436)</f>
        <v>56065</v>
      </c>
      <c r="C436" s="86"/>
      <c r="D436" s="81" t="n">
        <f aca="false">IF(($D435+$G435)&lt;0,($D435+$G435),0)</f>
        <v>0</v>
      </c>
      <c r="E436" s="81" t="n">
        <f aca="false">IF($D436&lt;0,Input!$C$52,0)</f>
        <v>0</v>
      </c>
      <c r="F436" s="81" t="n">
        <f aca="false">($D436*(Input!$C$48/100))/12</f>
        <v>0</v>
      </c>
      <c r="G436" s="81" t="n">
        <f aca="false">(-1)*$E436+$F436</f>
        <v>0</v>
      </c>
    </row>
    <row r="437" customFormat="false" ht="12.75" hidden="false" customHeight="true" outlineLevel="0" collapsed="false">
      <c r="A437" s="80" t="n">
        <v>433</v>
      </c>
      <c r="B437" s="86" t="n">
        <f aca="false">EOMONTH(Input!$C$7,A437)</f>
        <v>56096</v>
      </c>
      <c r="C437" s="86"/>
      <c r="D437" s="81" t="n">
        <f aca="false">IF(($D436+$G436)&lt;0,($D436+$G436),0)</f>
        <v>0</v>
      </c>
      <c r="E437" s="81" t="n">
        <f aca="false">IF($D437&lt;0,Input!$C$52,0)</f>
        <v>0</v>
      </c>
      <c r="F437" s="81" t="n">
        <f aca="false">($D437*(Input!$C$48/100))/12</f>
        <v>0</v>
      </c>
      <c r="G437" s="81" t="n">
        <f aca="false">(-1)*$E437+$F437</f>
        <v>0</v>
      </c>
    </row>
    <row r="438" customFormat="false" ht="12.75" hidden="false" customHeight="true" outlineLevel="0" collapsed="false">
      <c r="A438" s="80" t="n">
        <v>434</v>
      </c>
      <c r="B438" s="86" t="n">
        <f aca="false">EOMONTH(Input!$C$7,A438)</f>
        <v>56127</v>
      </c>
      <c r="C438" s="86"/>
      <c r="D438" s="81" t="n">
        <f aca="false">IF(($D437+$G437)&lt;0,($D437+$G437),0)</f>
        <v>0</v>
      </c>
      <c r="E438" s="81" t="n">
        <f aca="false">IF($D438&lt;0,Input!$C$52,0)</f>
        <v>0</v>
      </c>
      <c r="F438" s="81" t="n">
        <f aca="false">($D438*(Input!$C$48/100))/12</f>
        <v>0</v>
      </c>
      <c r="G438" s="81" t="n">
        <f aca="false">(-1)*$E438+$F438</f>
        <v>0</v>
      </c>
    </row>
    <row r="439" customFormat="false" ht="12.75" hidden="false" customHeight="true" outlineLevel="0" collapsed="false">
      <c r="A439" s="80" t="n">
        <v>435</v>
      </c>
      <c r="B439" s="86" t="n">
        <f aca="false">EOMONTH(Input!$C$7,A439)</f>
        <v>56157</v>
      </c>
      <c r="C439" s="86"/>
      <c r="D439" s="81" t="n">
        <f aca="false">IF(($D438+$G438)&lt;0,($D438+$G438),0)</f>
        <v>0</v>
      </c>
      <c r="E439" s="81" t="n">
        <f aca="false">IF($D439&lt;0,Input!$C$52,0)</f>
        <v>0</v>
      </c>
      <c r="F439" s="81" t="n">
        <f aca="false">($D439*(Input!$C$48/100))/12</f>
        <v>0</v>
      </c>
      <c r="G439" s="81" t="n">
        <f aca="false">(-1)*$E439+$F439</f>
        <v>0</v>
      </c>
    </row>
    <row r="440" customFormat="false" ht="12.75" hidden="false" customHeight="true" outlineLevel="0" collapsed="false">
      <c r="A440" s="80" t="n">
        <v>436</v>
      </c>
      <c r="B440" s="86" t="n">
        <f aca="false">EOMONTH(Input!$C$7,A440)</f>
        <v>56188</v>
      </c>
      <c r="C440" s="86"/>
      <c r="D440" s="81" t="n">
        <f aca="false">IF(($D439+$G439)&lt;0,($D439+$G439),0)</f>
        <v>0</v>
      </c>
      <c r="E440" s="81" t="n">
        <f aca="false">IF($D440&lt;0,Input!$C$52,0)</f>
        <v>0</v>
      </c>
      <c r="F440" s="81" t="n">
        <f aca="false">($D440*(Input!$C$48/100))/12</f>
        <v>0</v>
      </c>
      <c r="G440" s="81" t="n">
        <f aca="false">(-1)*$E440+$F440</f>
        <v>0</v>
      </c>
    </row>
    <row r="441" customFormat="false" ht="12.75" hidden="false" customHeight="true" outlineLevel="0" collapsed="false">
      <c r="A441" s="80" t="n">
        <v>437</v>
      </c>
      <c r="B441" s="86" t="n">
        <f aca="false">EOMONTH(Input!$C$7,A441)</f>
        <v>56218</v>
      </c>
      <c r="C441" s="86"/>
      <c r="D441" s="81" t="n">
        <f aca="false">IF(($D440+$G440)&lt;0,($D440+$G440),0)</f>
        <v>0</v>
      </c>
      <c r="E441" s="81" t="n">
        <f aca="false">IF($D441&lt;0,Input!$C$52,0)</f>
        <v>0</v>
      </c>
      <c r="F441" s="81" t="n">
        <f aca="false">($D441*(Input!$C$48/100))/12</f>
        <v>0</v>
      </c>
      <c r="G441" s="81" t="n">
        <f aca="false">(-1)*$E441+$F441</f>
        <v>0</v>
      </c>
    </row>
    <row r="442" customFormat="false" ht="12.75" hidden="false" customHeight="true" outlineLevel="0" collapsed="false">
      <c r="A442" s="80" t="n">
        <v>438</v>
      </c>
      <c r="B442" s="86" t="n">
        <f aca="false">EOMONTH(Input!$C$7,A442)</f>
        <v>56249</v>
      </c>
      <c r="C442" s="86"/>
      <c r="D442" s="81" t="n">
        <f aca="false">IF(($D441+$G441)&lt;0,($D441+$G441),0)</f>
        <v>0</v>
      </c>
      <c r="E442" s="81" t="n">
        <f aca="false">IF($D442&lt;0,Input!$C$52,0)</f>
        <v>0</v>
      </c>
      <c r="F442" s="81" t="n">
        <f aca="false">($D442*(Input!$C$48/100))/12</f>
        <v>0</v>
      </c>
      <c r="G442" s="81" t="n">
        <f aca="false">(-1)*$E442+$F442</f>
        <v>0</v>
      </c>
    </row>
    <row r="443" customFormat="false" ht="12.75" hidden="false" customHeight="true" outlineLevel="0" collapsed="false">
      <c r="A443" s="80" t="n">
        <v>439</v>
      </c>
      <c r="B443" s="86" t="n">
        <f aca="false">EOMONTH(Input!$C$7,A443)</f>
        <v>56280</v>
      </c>
      <c r="C443" s="86"/>
      <c r="D443" s="81" t="n">
        <f aca="false">IF(($D442+$G442)&lt;0,($D442+$G442),0)</f>
        <v>0</v>
      </c>
      <c r="E443" s="81" t="n">
        <f aca="false">IF($D443&lt;0,Input!$C$52,0)</f>
        <v>0</v>
      </c>
      <c r="F443" s="81" t="n">
        <f aca="false">($D443*(Input!$C$48/100))/12</f>
        <v>0</v>
      </c>
      <c r="G443" s="81" t="n">
        <f aca="false">(-1)*$E443+$F443</f>
        <v>0</v>
      </c>
    </row>
    <row r="444" customFormat="false" ht="12.75" hidden="false" customHeight="true" outlineLevel="0" collapsed="false">
      <c r="A444" s="80" t="n">
        <v>440</v>
      </c>
      <c r="B444" s="86" t="n">
        <f aca="false">EOMONTH(Input!$C$7,A444)</f>
        <v>56308</v>
      </c>
      <c r="C444" s="86"/>
      <c r="D444" s="81" t="n">
        <f aca="false">IF(($D443+$G443)&lt;0,($D443+$G443),0)</f>
        <v>0</v>
      </c>
      <c r="E444" s="81" t="n">
        <f aca="false">IF($D444&lt;0,Input!$C$52,0)</f>
        <v>0</v>
      </c>
      <c r="F444" s="81" t="n">
        <f aca="false">($D444*(Input!$C$48/100))/12</f>
        <v>0</v>
      </c>
      <c r="G444" s="81" t="n">
        <f aca="false">(-1)*$E444+$F444</f>
        <v>0</v>
      </c>
    </row>
    <row r="445" customFormat="false" ht="12.75" hidden="false" customHeight="true" outlineLevel="0" collapsed="false">
      <c r="A445" s="80" t="n">
        <v>441</v>
      </c>
      <c r="B445" s="86" t="n">
        <f aca="false">EOMONTH(Input!$C$7,A445)</f>
        <v>56339</v>
      </c>
      <c r="C445" s="86"/>
      <c r="D445" s="81" t="n">
        <f aca="false">IF(($D444+$G444)&lt;0,($D444+$G444),0)</f>
        <v>0</v>
      </c>
      <c r="E445" s="81" t="n">
        <f aca="false">IF($D445&lt;0,Input!$C$52,0)</f>
        <v>0</v>
      </c>
      <c r="F445" s="81" t="n">
        <f aca="false">($D445*(Input!$C$48/100))/12</f>
        <v>0</v>
      </c>
      <c r="G445" s="81" t="n">
        <f aca="false">(-1)*$E445+$F445</f>
        <v>0</v>
      </c>
    </row>
    <row r="446" customFormat="false" ht="12.75" hidden="false" customHeight="true" outlineLevel="0" collapsed="false">
      <c r="A446" s="80" t="n">
        <v>442</v>
      </c>
      <c r="B446" s="86" t="n">
        <f aca="false">EOMONTH(Input!$C$7,A446)</f>
        <v>56369</v>
      </c>
      <c r="C446" s="86"/>
      <c r="D446" s="81" t="n">
        <f aca="false">IF(($D445+$G445)&lt;0,($D445+$G445),0)</f>
        <v>0</v>
      </c>
      <c r="E446" s="81" t="n">
        <f aca="false">IF($D446&lt;0,Input!$C$52,0)</f>
        <v>0</v>
      </c>
      <c r="F446" s="81" t="n">
        <f aca="false">($D446*(Input!$C$48/100))/12</f>
        <v>0</v>
      </c>
      <c r="G446" s="81" t="n">
        <f aca="false">(-1)*$E446+$F446</f>
        <v>0</v>
      </c>
    </row>
    <row r="447" customFormat="false" ht="12.75" hidden="false" customHeight="true" outlineLevel="0" collapsed="false">
      <c r="A447" s="80" t="n">
        <v>443</v>
      </c>
      <c r="B447" s="86" t="n">
        <f aca="false">EOMONTH(Input!$C$7,A447)</f>
        <v>56400</v>
      </c>
      <c r="C447" s="86"/>
      <c r="D447" s="81" t="n">
        <f aca="false">IF(($D446+$G446)&lt;0,($D446+$G446),0)</f>
        <v>0</v>
      </c>
      <c r="E447" s="81" t="n">
        <f aca="false">IF($D447&lt;0,Input!$C$52,0)</f>
        <v>0</v>
      </c>
      <c r="F447" s="81" t="n">
        <f aca="false">($D447*(Input!$C$48/100))/12</f>
        <v>0</v>
      </c>
      <c r="G447" s="81" t="n">
        <f aca="false">(-1)*$E447+$F447</f>
        <v>0</v>
      </c>
    </row>
    <row r="448" customFormat="false" ht="12.75" hidden="false" customHeight="true" outlineLevel="0" collapsed="false">
      <c r="A448" s="80" t="n">
        <v>444</v>
      </c>
      <c r="B448" s="86" t="n">
        <f aca="false">EOMONTH(Input!$C$7,A448)</f>
        <v>56430</v>
      </c>
      <c r="C448" s="86"/>
      <c r="D448" s="81" t="n">
        <f aca="false">IF(($D447+$G447)&lt;0,($D447+$G447),0)</f>
        <v>0</v>
      </c>
      <c r="E448" s="81" t="n">
        <f aca="false">IF($D448&lt;0,Input!$C$52,0)</f>
        <v>0</v>
      </c>
      <c r="F448" s="81" t="n">
        <f aca="false">($D448*(Input!$C$48/100))/12</f>
        <v>0</v>
      </c>
      <c r="G448" s="81" t="n">
        <f aca="false">(-1)*$E448+$F448</f>
        <v>0</v>
      </c>
    </row>
    <row r="449" customFormat="false" ht="12.75" hidden="false" customHeight="true" outlineLevel="0" collapsed="false">
      <c r="A449" s="80" t="n">
        <v>445</v>
      </c>
      <c r="B449" s="86" t="n">
        <f aca="false">EOMONTH(Input!$C$7,A449)</f>
        <v>56461</v>
      </c>
      <c r="C449" s="86"/>
      <c r="D449" s="81" t="n">
        <f aca="false">IF(($D448+$G448)&lt;0,($D448+$G448),0)</f>
        <v>0</v>
      </c>
      <c r="E449" s="81" t="n">
        <f aca="false">IF($D449&lt;0,Input!$C$52,0)</f>
        <v>0</v>
      </c>
      <c r="F449" s="81" t="n">
        <f aca="false">($D449*(Input!$C$48/100))/12</f>
        <v>0</v>
      </c>
      <c r="G449" s="81" t="n">
        <f aca="false">(-1)*$E449+$F449</f>
        <v>0</v>
      </c>
    </row>
    <row r="450" customFormat="false" ht="12.75" hidden="false" customHeight="true" outlineLevel="0" collapsed="false">
      <c r="A450" s="80" t="n">
        <v>446</v>
      </c>
      <c r="B450" s="86" t="n">
        <f aca="false">EOMONTH(Input!$C$7,A450)</f>
        <v>56492</v>
      </c>
      <c r="C450" s="86"/>
      <c r="D450" s="81" t="n">
        <f aca="false">IF(($D449+$G449)&lt;0,($D449+$G449),0)</f>
        <v>0</v>
      </c>
      <c r="E450" s="81" t="n">
        <f aca="false">IF($D450&lt;0,Input!$C$52,0)</f>
        <v>0</v>
      </c>
      <c r="F450" s="81" t="n">
        <f aca="false">($D450*(Input!$C$48/100))/12</f>
        <v>0</v>
      </c>
      <c r="G450" s="81" t="n">
        <f aca="false">(-1)*$E450+$F450</f>
        <v>0</v>
      </c>
    </row>
    <row r="451" customFormat="false" ht="12.75" hidden="false" customHeight="true" outlineLevel="0" collapsed="false">
      <c r="A451" s="80" t="n">
        <v>447</v>
      </c>
      <c r="B451" s="86" t="n">
        <f aca="false">EOMONTH(Input!$C$7,A451)</f>
        <v>56522</v>
      </c>
      <c r="C451" s="86"/>
      <c r="D451" s="81" t="n">
        <f aca="false">IF(($D450+$G450)&lt;0,($D450+$G450),0)</f>
        <v>0</v>
      </c>
      <c r="E451" s="81" t="n">
        <f aca="false">IF($D451&lt;0,Input!$C$52,0)</f>
        <v>0</v>
      </c>
      <c r="F451" s="81" t="n">
        <f aca="false">($D451*(Input!$C$48/100))/12</f>
        <v>0</v>
      </c>
      <c r="G451" s="81" t="n">
        <f aca="false">(-1)*$E451+$F451</f>
        <v>0</v>
      </c>
    </row>
    <row r="452" customFormat="false" ht="12.75" hidden="false" customHeight="true" outlineLevel="0" collapsed="false">
      <c r="A452" s="80" t="n">
        <v>448</v>
      </c>
      <c r="B452" s="86" t="n">
        <f aca="false">EOMONTH(Input!$C$7,A452)</f>
        <v>56553</v>
      </c>
      <c r="C452" s="86"/>
      <c r="D452" s="81" t="n">
        <f aca="false">IF(($D451+$G451)&lt;0,($D451+$G451),0)</f>
        <v>0</v>
      </c>
      <c r="E452" s="81" t="n">
        <f aca="false">IF($D452&lt;0,Input!$C$52,0)</f>
        <v>0</v>
      </c>
      <c r="F452" s="81" t="n">
        <f aca="false">($D452*(Input!$C$48/100))/12</f>
        <v>0</v>
      </c>
      <c r="G452" s="81" t="n">
        <f aca="false">(-1)*$E452+$F452</f>
        <v>0</v>
      </c>
    </row>
    <row r="453" customFormat="false" ht="12.75" hidden="false" customHeight="true" outlineLevel="0" collapsed="false">
      <c r="A453" s="80" t="n">
        <v>449</v>
      </c>
      <c r="B453" s="86" t="n">
        <f aca="false">EOMONTH(Input!$C$7,A453)</f>
        <v>56583</v>
      </c>
      <c r="C453" s="86"/>
      <c r="D453" s="81" t="n">
        <f aca="false">IF(($D452+$G452)&lt;0,($D452+$G452),0)</f>
        <v>0</v>
      </c>
      <c r="E453" s="81" t="n">
        <f aca="false">IF($D453&lt;0,Input!$C$52,0)</f>
        <v>0</v>
      </c>
      <c r="F453" s="81" t="n">
        <f aca="false">($D453*(Input!$C$48/100))/12</f>
        <v>0</v>
      </c>
      <c r="G453" s="81" t="n">
        <f aca="false">(-1)*$E453+$F453</f>
        <v>0</v>
      </c>
    </row>
    <row r="454" customFormat="false" ht="12.75" hidden="false" customHeight="true" outlineLevel="0" collapsed="false">
      <c r="A454" s="80" t="n">
        <v>450</v>
      </c>
      <c r="B454" s="86" t="n">
        <f aca="false">EOMONTH(Input!$C$7,A454)</f>
        <v>56614</v>
      </c>
      <c r="C454" s="86"/>
      <c r="D454" s="81" t="n">
        <f aca="false">IF(($D453+$G453)&lt;0,($D453+$G453),0)</f>
        <v>0</v>
      </c>
      <c r="E454" s="81" t="n">
        <f aca="false">IF($D454&lt;0,Input!$C$52,0)</f>
        <v>0</v>
      </c>
      <c r="F454" s="81" t="n">
        <f aca="false">($D454*(Input!$C$48/100))/12</f>
        <v>0</v>
      </c>
      <c r="G454" s="81" t="n">
        <f aca="false">(-1)*$E454+$F454</f>
        <v>0</v>
      </c>
    </row>
    <row r="455" customFormat="false" ht="12.75" hidden="false" customHeight="true" outlineLevel="0" collapsed="false">
      <c r="A455" s="80" t="n">
        <v>451</v>
      </c>
      <c r="B455" s="86" t="n">
        <f aca="false">EOMONTH(Input!$C$7,A455)</f>
        <v>56645</v>
      </c>
      <c r="C455" s="86"/>
      <c r="D455" s="81" t="n">
        <f aca="false">IF(($D454+$G454)&lt;0,($D454+$G454),0)</f>
        <v>0</v>
      </c>
      <c r="E455" s="81" t="n">
        <f aca="false">IF($D455&lt;0,Input!$C$52,0)</f>
        <v>0</v>
      </c>
      <c r="F455" s="81" t="n">
        <f aca="false">($D455*(Input!$C$48/100))/12</f>
        <v>0</v>
      </c>
      <c r="G455" s="81" t="n">
        <f aca="false">(-1)*$E455+$F455</f>
        <v>0</v>
      </c>
    </row>
    <row r="456" customFormat="false" ht="12.75" hidden="false" customHeight="true" outlineLevel="0" collapsed="false">
      <c r="A456" s="80" t="n">
        <v>452</v>
      </c>
      <c r="B456" s="86" t="n">
        <f aca="false">EOMONTH(Input!$C$7,A456)</f>
        <v>56673</v>
      </c>
      <c r="C456" s="86"/>
      <c r="D456" s="81" t="n">
        <f aca="false">IF(($D455+$G455)&lt;0,($D455+$G455),0)</f>
        <v>0</v>
      </c>
      <c r="E456" s="81" t="n">
        <f aca="false">IF($D456&lt;0,Input!$C$52,0)</f>
        <v>0</v>
      </c>
      <c r="F456" s="81" t="n">
        <f aca="false">($D456*(Input!$C$48/100))/12</f>
        <v>0</v>
      </c>
      <c r="G456" s="81" t="n">
        <f aca="false">(-1)*$E456+$F456</f>
        <v>0</v>
      </c>
    </row>
    <row r="457" customFormat="false" ht="12.75" hidden="false" customHeight="true" outlineLevel="0" collapsed="false">
      <c r="A457" s="80" t="n">
        <v>453</v>
      </c>
      <c r="B457" s="86" t="n">
        <f aca="false">EOMONTH(Input!$C$7,A457)</f>
        <v>56704</v>
      </c>
      <c r="C457" s="86"/>
      <c r="D457" s="81" t="n">
        <f aca="false">IF(($D456+$G456)&lt;0,($D456+$G456),0)</f>
        <v>0</v>
      </c>
      <c r="E457" s="81" t="n">
        <f aca="false">IF($D457&lt;0,Input!$C$52,0)</f>
        <v>0</v>
      </c>
      <c r="F457" s="81" t="n">
        <f aca="false">($D457*(Input!$C$48/100))/12</f>
        <v>0</v>
      </c>
      <c r="G457" s="81" t="n">
        <f aca="false">(-1)*$E457+$F457</f>
        <v>0</v>
      </c>
    </row>
    <row r="458" customFormat="false" ht="12.75" hidden="false" customHeight="true" outlineLevel="0" collapsed="false">
      <c r="A458" s="80" t="n">
        <v>454</v>
      </c>
      <c r="B458" s="86" t="n">
        <f aca="false">EOMONTH(Input!$C$7,A458)</f>
        <v>56734</v>
      </c>
      <c r="C458" s="86"/>
      <c r="D458" s="81" t="n">
        <f aca="false">IF(($D457+$G457)&lt;0,($D457+$G457),0)</f>
        <v>0</v>
      </c>
      <c r="E458" s="81" t="n">
        <f aca="false">IF($D458&lt;0,Input!$C$52,0)</f>
        <v>0</v>
      </c>
      <c r="F458" s="81" t="n">
        <f aca="false">($D458*(Input!$C$48/100))/12</f>
        <v>0</v>
      </c>
      <c r="G458" s="81" t="n">
        <f aca="false">(-1)*$E458+$F458</f>
        <v>0</v>
      </c>
    </row>
    <row r="459" customFormat="false" ht="12.75" hidden="false" customHeight="true" outlineLevel="0" collapsed="false">
      <c r="A459" s="80" t="n">
        <v>455</v>
      </c>
      <c r="B459" s="86" t="n">
        <f aca="false">EOMONTH(Input!$C$7,A459)</f>
        <v>56765</v>
      </c>
      <c r="C459" s="86"/>
      <c r="D459" s="81" t="n">
        <f aca="false">IF(($D458+$G458)&lt;0,($D458+$G458),0)</f>
        <v>0</v>
      </c>
      <c r="E459" s="81" t="n">
        <f aca="false">IF($D459&lt;0,Input!$C$52,0)</f>
        <v>0</v>
      </c>
      <c r="F459" s="81" t="n">
        <f aca="false">($D459*(Input!$C$48/100))/12</f>
        <v>0</v>
      </c>
      <c r="G459" s="81" t="n">
        <f aca="false">(-1)*$E459+$F459</f>
        <v>0</v>
      </c>
    </row>
    <row r="460" customFormat="false" ht="12.75" hidden="false" customHeight="true" outlineLevel="0" collapsed="false">
      <c r="A460" s="80" t="n">
        <v>456</v>
      </c>
      <c r="B460" s="86" t="n">
        <f aca="false">EOMONTH(Input!$C$7,A460)</f>
        <v>56795</v>
      </c>
      <c r="C460" s="86"/>
      <c r="D460" s="81" t="n">
        <f aca="false">IF(($D459+$G459)&lt;0,($D459+$G459),0)</f>
        <v>0</v>
      </c>
      <c r="E460" s="81" t="n">
        <f aca="false">IF($D460&lt;0,Input!$C$52,0)</f>
        <v>0</v>
      </c>
      <c r="F460" s="81" t="n">
        <f aca="false">($D460*(Input!$C$48/100))/12</f>
        <v>0</v>
      </c>
      <c r="G460" s="81" t="n">
        <f aca="false">(-1)*$E460+$F460</f>
        <v>0</v>
      </c>
    </row>
    <row r="461" customFormat="false" ht="12.75" hidden="false" customHeight="true" outlineLevel="0" collapsed="false">
      <c r="A461" s="80" t="n">
        <v>457</v>
      </c>
      <c r="B461" s="86" t="n">
        <f aca="false">EOMONTH(Input!$C$7,A461)</f>
        <v>56826</v>
      </c>
      <c r="C461" s="86"/>
      <c r="D461" s="81" t="n">
        <f aca="false">IF(($D460+$G460)&lt;0,($D460+$G460),0)</f>
        <v>0</v>
      </c>
      <c r="E461" s="81" t="n">
        <f aca="false">IF($D461&lt;0,Input!$C$52,0)</f>
        <v>0</v>
      </c>
      <c r="F461" s="81" t="n">
        <f aca="false">($D461*(Input!$C$48/100))/12</f>
        <v>0</v>
      </c>
      <c r="G461" s="81" t="n">
        <f aca="false">(-1)*$E461+$F461</f>
        <v>0</v>
      </c>
    </row>
    <row r="462" customFormat="false" ht="12.75" hidden="false" customHeight="true" outlineLevel="0" collapsed="false">
      <c r="A462" s="80" t="n">
        <v>458</v>
      </c>
      <c r="B462" s="86" t="n">
        <f aca="false">EOMONTH(Input!$C$7,A462)</f>
        <v>56857</v>
      </c>
      <c r="C462" s="86"/>
      <c r="D462" s="81" t="n">
        <f aca="false">IF(($D461+$G461)&lt;0,($D461+$G461),0)</f>
        <v>0</v>
      </c>
      <c r="E462" s="81" t="n">
        <f aca="false">IF($D462&lt;0,Input!$C$52,0)</f>
        <v>0</v>
      </c>
      <c r="F462" s="81" t="n">
        <f aca="false">($D462*(Input!$C$48/100))/12</f>
        <v>0</v>
      </c>
      <c r="G462" s="81" t="n">
        <f aca="false">(-1)*$E462+$F462</f>
        <v>0</v>
      </c>
    </row>
    <row r="463" customFormat="false" ht="12.75" hidden="false" customHeight="true" outlineLevel="0" collapsed="false">
      <c r="A463" s="80" t="n">
        <v>459</v>
      </c>
      <c r="B463" s="86" t="n">
        <f aca="false">EOMONTH(Input!$C$7,A463)</f>
        <v>56887</v>
      </c>
      <c r="C463" s="86"/>
      <c r="D463" s="81" t="n">
        <f aca="false">IF(($D462+$G462)&lt;0,($D462+$G462),0)</f>
        <v>0</v>
      </c>
      <c r="E463" s="81" t="n">
        <f aca="false">IF($D463&lt;0,Input!$C$52,0)</f>
        <v>0</v>
      </c>
      <c r="F463" s="81" t="n">
        <f aca="false">($D463*(Input!$C$48/100))/12</f>
        <v>0</v>
      </c>
      <c r="G463" s="81" t="n">
        <f aca="false">(-1)*$E463+$F463</f>
        <v>0</v>
      </c>
    </row>
    <row r="464" customFormat="false" ht="12.75" hidden="false" customHeight="true" outlineLevel="0" collapsed="false">
      <c r="A464" s="80" t="n">
        <v>460</v>
      </c>
      <c r="B464" s="86" t="n">
        <f aca="false">EOMONTH(Input!$C$7,A464)</f>
        <v>56918</v>
      </c>
      <c r="C464" s="86"/>
      <c r="D464" s="81" t="n">
        <f aca="false">IF(($D463+$G463)&lt;0,($D463+$G463),0)</f>
        <v>0</v>
      </c>
      <c r="E464" s="81" t="n">
        <f aca="false">IF($D464&lt;0,Input!$C$52,0)</f>
        <v>0</v>
      </c>
      <c r="F464" s="81" t="n">
        <f aca="false">($D464*(Input!$C$48/100))/12</f>
        <v>0</v>
      </c>
      <c r="G464" s="81" t="n">
        <f aca="false">(-1)*$E464+$F464</f>
        <v>0</v>
      </c>
    </row>
    <row r="465" customFormat="false" ht="12.75" hidden="false" customHeight="true" outlineLevel="0" collapsed="false">
      <c r="A465" s="80" t="n">
        <v>461</v>
      </c>
      <c r="B465" s="86" t="n">
        <f aca="false">EOMONTH(Input!$C$7,A465)</f>
        <v>56948</v>
      </c>
      <c r="C465" s="86"/>
      <c r="D465" s="81" t="n">
        <f aca="false">IF(($D464+$G464)&lt;0,($D464+$G464),0)</f>
        <v>0</v>
      </c>
      <c r="E465" s="81" t="n">
        <f aca="false">IF($D465&lt;0,Input!$C$52,0)</f>
        <v>0</v>
      </c>
      <c r="F465" s="81" t="n">
        <f aca="false">($D465*(Input!$C$48/100))/12</f>
        <v>0</v>
      </c>
      <c r="G465" s="81" t="n">
        <f aca="false">(-1)*$E465+$F465</f>
        <v>0</v>
      </c>
    </row>
    <row r="466" customFormat="false" ht="12.75" hidden="false" customHeight="true" outlineLevel="0" collapsed="false">
      <c r="A466" s="80" t="n">
        <v>462</v>
      </c>
      <c r="B466" s="86" t="n">
        <f aca="false">EOMONTH(Input!$C$7,A466)</f>
        <v>56979</v>
      </c>
      <c r="C466" s="86"/>
      <c r="D466" s="81" t="n">
        <f aca="false">IF(($D465+$G465)&lt;0,($D465+$G465),0)</f>
        <v>0</v>
      </c>
      <c r="E466" s="81" t="n">
        <f aca="false">IF($D466&lt;0,Input!$C$52,0)</f>
        <v>0</v>
      </c>
      <c r="F466" s="81" t="n">
        <f aca="false">($D466*(Input!$C$48/100))/12</f>
        <v>0</v>
      </c>
      <c r="G466" s="81" t="n">
        <f aca="false">(-1)*$E466+$F466</f>
        <v>0</v>
      </c>
    </row>
    <row r="467" customFormat="false" ht="12.75" hidden="false" customHeight="true" outlineLevel="0" collapsed="false">
      <c r="A467" s="80" t="n">
        <v>463</v>
      </c>
      <c r="B467" s="86" t="n">
        <f aca="false">EOMONTH(Input!$C$7,A467)</f>
        <v>57010</v>
      </c>
      <c r="C467" s="86"/>
      <c r="D467" s="81" t="n">
        <f aca="false">IF(($D466+$G466)&lt;0,($D466+$G466),0)</f>
        <v>0</v>
      </c>
      <c r="E467" s="81" t="n">
        <f aca="false">IF($D467&lt;0,Input!$C$52,0)</f>
        <v>0</v>
      </c>
      <c r="F467" s="81" t="n">
        <f aca="false">($D467*(Input!$C$48/100))/12</f>
        <v>0</v>
      </c>
      <c r="G467" s="81" t="n">
        <f aca="false">(-1)*$E467+$F467</f>
        <v>0</v>
      </c>
    </row>
    <row r="468" customFormat="false" ht="12.75" hidden="false" customHeight="true" outlineLevel="0" collapsed="false">
      <c r="A468" s="80" t="n">
        <v>464</v>
      </c>
      <c r="B468" s="86" t="n">
        <f aca="false">EOMONTH(Input!$C$7,A468)</f>
        <v>57039</v>
      </c>
      <c r="C468" s="86"/>
      <c r="D468" s="81" t="n">
        <f aca="false">IF(($D467+$G467)&lt;0,($D467+$G467),0)</f>
        <v>0</v>
      </c>
      <c r="E468" s="81" t="n">
        <f aca="false">IF($D468&lt;0,Input!$C$52,0)</f>
        <v>0</v>
      </c>
      <c r="F468" s="81" t="n">
        <f aca="false">($D468*(Input!$C$48/100))/12</f>
        <v>0</v>
      </c>
      <c r="G468" s="81" t="n">
        <f aca="false">(-1)*$E468+$F468</f>
        <v>0</v>
      </c>
    </row>
    <row r="469" customFormat="false" ht="12.75" hidden="false" customHeight="true" outlineLevel="0" collapsed="false">
      <c r="A469" s="80" t="n">
        <v>465</v>
      </c>
      <c r="B469" s="86" t="n">
        <f aca="false">EOMONTH(Input!$C$7,A469)</f>
        <v>57070</v>
      </c>
      <c r="C469" s="86"/>
      <c r="D469" s="81" t="n">
        <f aca="false">IF(($D468+$G468)&lt;0,($D468+$G468),0)</f>
        <v>0</v>
      </c>
      <c r="E469" s="81" t="n">
        <f aca="false">IF($D469&lt;0,Input!$C$52,0)</f>
        <v>0</v>
      </c>
      <c r="F469" s="81" t="n">
        <f aca="false">($D469*(Input!$C$48/100))/12</f>
        <v>0</v>
      </c>
      <c r="G469" s="81" t="n">
        <f aca="false">(-1)*$E469+$F469</f>
        <v>0</v>
      </c>
    </row>
    <row r="470" customFormat="false" ht="12.75" hidden="false" customHeight="true" outlineLevel="0" collapsed="false">
      <c r="A470" s="80" t="n">
        <v>466</v>
      </c>
      <c r="B470" s="86" t="n">
        <f aca="false">EOMONTH(Input!$C$7,A470)</f>
        <v>57100</v>
      </c>
      <c r="C470" s="86"/>
      <c r="D470" s="81" t="n">
        <f aca="false">IF(($D469+$G469)&lt;0,($D469+$G469),0)</f>
        <v>0</v>
      </c>
      <c r="E470" s="81" t="n">
        <f aca="false">IF($D470&lt;0,Input!$C$52,0)</f>
        <v>0</v>
      </c>
      <c r="F470" s="81" t="n">
        <f aca="false">($D470*(Input!$C$48/100))/12</f>
        <v>0</v>
      </c>
      <c r="G470" s="81" t="n">
        <f aca="false">(-1)*$E470+$F470</f>
        <v>0</v>
      </c>
    </row>
    <row r="471" customFormat="false" ht="12.75" hidden="false" customHeight="true" outlineLevel="0" collapsed="false">
      <c r="A471" s="80" t="n">
        <v>467</v>
      </c>
      <c r="B471" s="86" t="n">
        <f aca="false">EOMONTH(Input!$C$7,A471)</f>
        <v>57131</v>
      </c>
      <c r="C471" s="86"/>
      <c r="D471" s="81" t="n">
        <f aca="false">IF(($D470+$G470)&lt;0,($D470+$G470),0)</f>
        <v>0</v>
      </c>
      <c r="E471" s="81" t="n">
        <f aca="false">IF($D471&lt;0,Input!$C$52,0)</f>
        <v>0</v>
      </c>
      <c r="F471" s="81" t="n">
        <f aca="false">($D471*(Input!$C$48/100))/12</f>
        <v>0</v>
      </c>
      <c r="G471" s="81" t="n">
        <f aca="false">(-1)*$E471+$F471</f>
        <v>0</v>
      </c>
    </row>
    <row r="472" customFormat="false" ht="12.75" hidden="false" customHeight="true" outlineLevel="0" collapsed="false">
      <c r="A472" s="80" t="n">
        <v>468</v>
      </c>
      <c r="B472" s="86" t="n">
        <f aca="false">EOMONTH(Input!$C$7,A472)</f>
        <v>57161</v>
      </c>
      <c r="C472" s="86"/>
      <c r="D472" s="81" t="n">
        <f aca="false">IF(($D471+$G471)&lt;0,($D471+$G471),0)</f>
        <v>0</v>
      </c>
      <c r="E472" s="81" t="n">
        <f aca="false">IF($D472&lt;0,Input!$C$52,0)</f>
        <v>0</v>
      </c>
      <c r="F472" s="81" t="n">
        <f aca="false">($D472*(Input!$C$48/100))/12</f>
        <v>0</v>
      </c>
      <c r="G472" s="81" t="n">
        <f aca="false">(-1)*$E472+$F472</f>
        <v>0</v>
      </c>
    </row>
    <row r="473" customFormat="false" ht="12.75" hidden="false" customHeight="true" outlineLevel="0" collapsed="false">
      <c r="A473" s="80" t="n">
        <v>469</v>
      </c>
      <c r="B473" s="86" t="n">
        <f aca="false">EOMONTH(Input!$C$7,A473)</f>
        <v>57192</v>
      </c>
      <c r="C473" s="86"/>
      <c r="D473" s="81" t="n">
        <f aca="false">IF(($D472+$G472)&lt;0,($D472+$G472),0)</f>
        <v>0</v>
      </c>
      <c r="E473" s="81" t="n">
        <f aca="false">IF($D473&lt;0,Input!$C$52,0)</f>
        <v>0</v>
      </c>
      <c r="F473" s="81" t="n">
        <f aca="false">($D473*(Input!$C$48/100))/12</f>
        <v>0</v>
      </c>
      <c r="G473" s="81" t="n">
        <f aca="false">(-1)*$E473+$F473</f>
        <v>0</v>
      </c>
    </row>
    <row r="474" customFormat="false" ht="12.75" hidden="false" customHeight="true" outlineLevel="0" collapsed="false">
      <c r="A474" s="80" t="n">
        <v>470</v>
      </c>
      <c r="B474" s="86" t="n">
        <f aca="false">EOMONTH(Input!$C$7,A474)</f>
        <v>57223</v>
      </c>
      <c r="C474" s="86"/>
      <c r="D474" s="81" t="n">
        <f aca="false">IF(($D473+$G473)&lt;0,($D473+$G473),0)</f>
        <v>0</v>
      </c>
      <c r="E474" s="81" t="n">
        <f aca="false">IF($D474&lt;0,Input!$C$52,0)</f>
        <v>0</v>
      </c>
      <c r="F474" s="81" t="n">
        <f aca="false">($D474*(Input!$C$48/100))/12</f>
        <v>0</v>
      </c>
      <c r="G474" s="81" t="n">
        <f aca="false">(-1)*$E474+$F474</f>
        <v>0</v>
      </c>
    </row>
    <row r="475" customFormat="false" ht="12.75" hidden="false" customHeight="true" outlineLevel="0" collapsed="false">
      <c r="A475" s="80" t="n">
        <v>471</v>
      </c>
      <c r="B475" s="86" t="n">
        <f aca="false">EOMONTH(Input!$C$7,A475)</f>
        <v>57253</v>
      </c>
      <c r="C475" s="86"/>
      <c r="D475" s="81" t="n">
        <f aca="false">IF(($D474+$G474)&lt;0,($D474+$G474),0)</f>
        <v>0</v>
      </c>
      <c r="E475" s="81" t="n">
        <f aca="false">IF($D475&lt;0,Input!$C$52,0)</f>
        <v>0</v>
      </c>
      <c r="F475" s="81" t="n">
        <f aca="false">($D475*(Input!$C$48/100))/12</f>
        <v>0</v>
      </c>
      <c r="G475" s="81" t="n">
        <f aca="false">(-1)*$E475+$F475</f>
        <v>0</v>
      </c>
    </row>
    <row r="476" customFormat="false" ht="12.75" hidden="false" customHeight="true" outlineLevel="0" collapsed="false">
      <c r="A476" s="80" t="n">
        <v>472</v>
      </c>
      <c r="B476" s="86" t="n">
        <f aca="false">EOMONTH(Input!$C$7,A476)</f>
        <v>57284</v>
      </c>
      <c r="C476" s="86"/>
      <c r="D476" s="81" t="n">
        <f aca="false">IF(($D475+$G475)&lt;0,($D475+$G475),0)</f>
        <v>0</v>
      </c>
      <c r="E476" s="81" t="n">
        <f aca="false">IF($D476&lt;0,Input!$C$52,0)</f>
        <v>0</v>
      </c>
      <c r="F476" s="81" t="n">
        <f aca="false">($D476*(Input!$C$48/100))/12</f>
        <v>0</v>
      </c>
      <c r="G476" s="81" t="n">
        <f aca="false">(-1)*$E476+$F476</f>
        <v>0</v>
      </c>
    </row>
    <row r="477" customFormat="false" ht="12.75" hidden="false" customHeight="true" outlineLevel="0" collapsed="false">
      <c r="A477" s="80" t="n">
        <v>473</v>
      </c>
      <c r="B477" s="86" t="n">
        <f aca="false">EOMONTH(Input!$C$7,A477)</f>
        <v>57314</v>
      </c>
      <c r="C477" s="86"/>
      <c r="D477" s="81" t="n">
        <f aca="false">IF(($D476+$G476)&lt;0,($D476+$G476),0)</f>
        <v>0</v>
      </c>
      <c r="E477" s="81" t="n">
        <f aca="false">IF($D477&lt;0,Input!$C$52,0)</f>
        <v>0</v>
      </c>
      <c r="F477" s="81" t="n">
        <f aca="false">($D477*(Input!$C$48/100))/12</f>
        <v>0</v>
      </c>
      <c r="G477" s="81" t="n">
        <f aca="false">(-1)*$E477+$F477</f>
        <v>0</v>
      </c>
    </row>
    <row r="478" customFormat="false" ht="12.75" hidden="false" customHeight="true" outlineLevel="0" collapsed="false">
      <c r="A478" s="80" t="n">
        <v>474</v>
      </c>
      <c r="B478" s="86" t="n">
        <f aca="false">EOMONTH(Input!$C$7,A478)</f>
        <v>57345</v>
      </c>
      <c r="C478" s="86"/>
      <c r="D478" s="81" t="n">
        <f aca="false">IF(($D477+$G477)&lt;0,($D477+$G477),0)</f>
        <v>0</v>
      </c>
      <c r="E478" s="81" t="n">
        <f aca="false">IF($D478&lt;0,Input!$C$52,0)</f>
        <v>0</v>
      </c>
      <c r="F478" s="81" t="n">
        <f aca="false">($D478*(Input!$C$48/100))/12</f>
        <v>0</v>
      </c>
      <c r="G478" s="81" t="n">
        <f aca="false">(-1)*$E478+$F478</f>
        <v>0</v>
      </c>
    </row>
    <row r="479" customFormat="false" ht="12.75" hidden="false" customHeight="true" outlineLevel="0" collapsed="false">
      <c r="A479" s="80" t="n">
        <v>475</v>
      </c>
      <c r="B479" s="86" t="n">
        <f aca="false">EOMONTH(Input!$C$7,A479)</f>
        <v>57376</v>
      </c>
      <c r="C479" s="86"/>
      <c r="D479" s="81" t="n">
        <f aca="false">IF(($D478+$G478)&lt;0,($D478+$G478),0)</f>
        <v>0</v>
      </c>
      <c r="E479" s="81" t="n">
        <f aca="false">IF($D479&lt;0,Input!$C$52,0)</f>
        <v>0</v>
      </c>
      <c r="F479" s="81" t="n">
        <f aca="false">($D479*(Input!$C$48/100))/12</f>
        <v>0</v>
      </c>
      <c r="G479" s="81" t="n">
        <f aca="false">(-1)*$E479+$F479</f>
        <v>0</v>
      </c>
    </row>
    <row r="480" customFormat="false" ht="12.75" hidden="false" customHeight="true" outlineLevel="0" collapsed="false">
      <c r="A480" s="80" t="n">
        <v>476</v>
      </c>
      <c r="B480" s="86" t="n">
        <f aca="false">EOMONTH(Input!$C$7,A480)</f>
        <v>57404</v>
      </c>
      <c r="C480" s="86"/>
      <c r="D480" s="81" t="n">
        <f aca="false">IF(($D479+$G479)&lt;0,($D479+$G479),0)</f>
        <v>0</v>
      </c>
      <c r="E480" s="81" t="n">
        <f aca="false">IF($D480&lt;0,Input!$C$52,0)</f>
        <v>0</v>
      </c>
      <c r="F480" s="81" t="n">
        <f aca="false">($D480*(Input!$C$48/100))/12</f>
        <v>0</v>
      </c>
      <c r="G480" s="81" t="n">
        <f aca="false">(-1)*$E480+$F480</f>
        <v>0</v>
      </c>
    </row>
    <row r="481" customFormat="false" ht="12.75" hidden="false" customHeight="true" outlineLevel="0" collapsed="false">
      <c r="A481" s="80" t="n">
        <v>477</v>
      </c>
      <c r="B481" s="86" t="n">
        <f aca="false">EOMONTH(Input!$C$7,A481)</f>
        <v>57435</v>
      </c>
      <c r="C481" s="86"/>
      <c r="D481" s="81" t="n">
        <f aca="false">IF(($D480+$G480)&lt;0,($D480+$G480),0)</f>
        <v>0</v>
      </c>
      <c r="E481" s="81" t="n">
        <f aca="false">IF($D481&lt;0,Input!$C$52,0)</f>
        <v>0</v>
      </c>
      <c r="F481" s="81" t="n">
        <f aca="false">($D481*(Input!$C$48/100))/12</f>
        <v>0</v>
      </c>
      <c r="G481" s="81" t="n">
        <f aca="false">(-1)*$E481+$F481</f>
        <v>0</v>
      </c>
    </row>
    <row r="482" customFormat="false" ht="12.75" hidden="false" customHeight="true" outlineLevel="0" collapsed="false">
      <c r="A482" s="80" t="n">
        <v>478</v>
      </c>
      <c r="B482" s="86" t="n">
        <f aca="false">EOMONTH(Input!$C$7,A482)</f>
        <v>57465</v>
      </c>
      <c r="C482" s="86"/>
      <c r="D482" s="81" t="n">
        <f aca="false">IF(($D481+$G481)&lt;0,($D481+$G481),0)</f>
        <v>0</v>
      </c>
      <c r="E482" s="81" t="n">
        <f aca="false">IF($D482&lt;0,Input!$C$52,0)</f>
        <v>0</v>
      </c>
      <c r="F482" s="81" t="n">
        <f aca="false">($D482*(Input!$C$48/100))/12</f>
        <v>0</v>
      </c>
      <c r="G482" s="81" t="n">
        <f aca="false">(-1)*$E482+$F482</f>
        <v>0</v>
      </c>
    </row>
    <row r="483" customFormat="false" ht="12.75" hidden="false" customHeight="true" outlineLevel="0" collapsed="false">
      <c r="A483" s="80" t="n">
        <v>479</v>
      </c>
      <c r="B483" s="86" t="n">
        <f aca="false">EOMONTH(Input!$C$7,A483)</f>
        <v>57496</v>
      </c>
      <c r="C483" s="86"/>
      <c r="D483" s="81" t="n">
        <f aca="false">IF(($D482+$G482)&lt;0,($D482+$G482),0)</f>
        <v>0</v>
      </c>
      <c r="E483" s="81" t="n">
        <f aca="false">IF($D483&lt;0,Input!$C$52,0)</f>
        <v>0</v>
      </c>
      <c r="F483" s="81" t="n">
        <f aca="false">($D483*(Input!$C$48/100))/12</f>
        <v>0</v>
      </c>
      <c r="G483" s="81" t="n">
        <f aca="false">(-1)*$E483+$F483</f>
        <v>0</v>
      </c>
    </row>
    <row r="484" customFormat="false" ht="12.75" hidden="false" customHeight="true" outlineLevel="0" collapsed="false">
      <c r="A484" s="80" t="n">
        <v>480</v>
      </c>
      <c r="B484" s="86" t="n">
        <f aca="false">EOMONTH(Input!$C$7,A484)</f>
        <v>57526</v>
      </c>
      <c r="C484" s="86"/>
      <c r="D484" s="81" t="n">
        <f aca="false">IF(($D483+$G483)&lt;0,($D483+$G483),0)</f>
        <v>0</v>
      </c>
      <c r="E484" s="81" t="n">
        <f aca="false">IF($D484&lt;0,Input!$C$52,0)</f>
        <v>0</v>
      </c>
      <c r="F484" s="81" t="n">
        <f aca="false">($D484*(Input!$C$48/100))/12</f>
        <v>0</v>
      </c>
      <c r="G484" s="81" t="n">
        <f aca="false">(-1)*$E484+$F484</f>
        <v>0</v>
      </c>
    </row>
    <row r="485" customFormat="false" ht="12.75" hidden="false" customHeight="true" outlineLevel="0" collapsed="false">
      <c r="A485" s="80" t="n">
        <v>481</v>
      </c>
      <c r="B485" s="86" t="n">
        <f aca="false">EOMONTH(Input!$C$7,A485)</f>
        <v>57557</v>
      </c>
      <c r="C485" s="86"/>
      <c r="D485" s="81" t="n">
        <f aca="false">IF(($D484+$G484)&lt;0,($D484+$G484),0)</f>
        <v>0</v>
      </c>
      <c r="E485" s="81" t="n">
        <f aca="false">IF($D485&lt;0,Input!$C$52,0)</f>
        <v>0</v>
      </c>
      <c r="F485" s="81" t="n">
        <f aca="false">($D485*(Input!$C$48/100))/12</f>
        <v>0</v>
      </c>
      <c r="G485" s="81" t="n">
        <f aca="false">(-1)*$E485+$F485</f>
        <v>0</v>
      </c>
    </row>
    <row r="486" customFormat="false" ht="12.75" hidden="false" customHeight="true" outlineLevel="0" collapsed="false">
      <c r="A486" s="80" t="n">
        <v>482</v>
      </c>
      <c r="B486" s="86" t="n">
        <f aca="false">EOMONTH(Input!$C$7,A486)</f>
        <v>57588</v>
      </c>
      <c r="C486" s="86"/>
      <c r="D486" s="81" t="n">
        <f aca="false">IF(($D485+$G485)&lt;0,($D485+$G485),0)</f>
        <v>0</v>
      </c>
      <c r="E486" s="81" t="n">
        <f aca="false">IF($D486&lt;0,Input!$C$52,0)</f>
        <v>0</v>
      </c>
      <c r="F486" s="81" t="n">
        <f aca="false">($D486*(Input!$C$48/100))/12</f>
        <v>0</v>
      </c>
      <c r="G486" s="81" t="n">
        <f aca="false">(-1)*$E486+$F486</f>
        <v>0</v>
      </c>
    </row>
    <row r="487" customFormat="false" ht="12.75" hidden="false" customHeight="true" outlineLevel="0" collapsed="false">
      <c r="A487" s="80" t="n">
        <v>483</v>
      </c>
      <c r="B487" s="86" t="n">
        <f aca="false">EOMONTH(Input!$C$7,A487)</f>
        <v>57618</v>
      </c>
      <c r="C487" s="86"/>
      <c r="D487" s="81" t="n">
        <f aca="false">IF(($D486+$G486)&lt;0,($D486+$G486),0)</f>
        <v>0</v>
      </c>
      <c r="E487" s="81" t="n">
        <f aca="false">IF($D487&lt;0,Input!$C$52,0)</f>
        <v>0</v>
      </c>
      <c r="F487" s="81" t="n">
        <f aca="false">($D487*(Input!$C$48/100))/12</f>
        <v>0</v>
      </c>
      <c r="G487" s="81" t="n">
        <f aca="false">(-1)*$E487+$F487</f>
        <v>0</v>
      </c>
    </row>
    <row r="488" customFormat="false" ht="12.75" hidden="false" customHeight="true" outlineLevel="0" collapsed="false">
      <c r="A488" s="80" t="n">
        <v>484</v>
      </c>
      <c r="B488" s="86" t="n">
        <f aca="false">EOMONTH(Input!$C$7,A488)</f>
        <v>57649</v>
      </c>
      <c r="C488" s="86"/>
      <c r="D488" s="81" t="n">
        <f aca="false">IF(($D487+$G487)&lt;0,($D487+$G487),0)</f>
        <v>0</v>
      </c>
      <c r="E488" s="81" t="n">
        <f aca="false">IF($D488&lt;0,Input!$C$52,0)</f>
        <v>0</v>
      </c>
      <c r="F488" s="81" t="n">
        <f aca="false">($D488*(Input!$C$48/100))/12</f>
        <v>0</v>
      </c>
      <c r="G488" s="81" t="n">
        <f aca="false">(-1)*$E488+$F488</f>
        <v>0</v>
      </c>
    </row>
    <row r="489" customFormat="false" ht="12.75" hidden="false" customHeight="true" outlineLevel="0" collapsed="false">
      <c r="A489" s="80" t="n">
        <v>485</v>
      </c>
      <c r="B489" s="86" t="n">
        <f aca="false">EOMONTH(Input!$C$7,A489)</f>
        <v>57679</v>
      </c>
      <c r="C489" s="86"/>
      <c r="D489" s="81" t="n">
        <f aca="false">IF(($D488+$G488)&lt;0,($D488+$G488),0)</f>
        <v>0</v>
      </c>
      <c r="E489" s="81" t="n">
        <f aca="false">IF($D489&lt;0,Input!$C$52,0)</f>
        <v>0</v>
      </c>
      <c r="F489" s="81" t="n">
        <f aca="false">($D489*(Input!$C$48/100))/12</f>
        <v>0</v>
      </c>
      <c r="G489" s="81" t="n">
        <f aca="false">(-1)*$E489+$F489</f>
        <v>0</v>
      </c>
    </row>
    <row r="490" customFormat="false" ht="12.75" hidden="false" customHeight="true" outlineLevel="0" collapsed="false">
      <c r="A490" s="80" t="n">
        <v>486</v>
      </c>
      <c r="B490" s="86" t="n">
        <f aca="false">EOMONTH(Input!$C$7,A490)</f>
        <v>57710</v>
      </c>
      <c r="C490" s="86"/>
      <c r="D490" s="81" t="n">
        <f aca="false">IF(($D489+$G489)&lt;0,($D489+$G489),0)</f>
        <v>0</v>
      </c>
      <c r="E490" s="81" t="n">
        <f aca="false">IF($D490&lt;0,Input!$C$52,0)</f>
        <v>0</v>
      </c>
      <c r="F490" s="81" t="n">
        <f aca="false">($D490*(Input!$C$48/100))/12</f>
        <v>0</v>
      </c>
      <c r="G490" s="81" t="n">
        <f aca="false">(-1)*$E490+$F490</f>
        <v>0</v>
      </c>
    </row>
    <row r="491" customFormat="false" ht="12.75" hidden="false" customHeight="true" outlineLevel="0" collapsed="false">
      <c r="A491" s="80" t="n">
        <v>487</v>
      </c>
      <c r="B491" s="86" t="n">
        <f aca="false">EOMONTH(Input!$C$7,A491)</f>
        <v>57741</v>
      </c>
      <c r="C491" s="86"/>
      <c r="D491" s="81" t="n">
        <f aca="false">IF(($D490+$G490)&lt;0,($D490+$G490),0)</f>
        <v>0</v>
      </c>
      <c r="E491" s="81" t="n">
        <f aca="false">IF($D491&lt;0,Input!$C$52,0)</f>
        <v>0</v>
      </c>
      <c r="F491" s="81" t="n">
        <f aca="false">($D491*(Input!$C$48/100))/12</f>
        <v>0</v>
      </c>
      <c r="G491" s="81" t="n">
        <f aca="false">(-1)*$E491+$F491</f>
        <v>0</v>
      </c>
    </row>
    <row r="492" customFormat="false" ht="12.75" hidden="false" customHeight="true" outlineLevel="0" collapsed="false">
      <c r="A492" s="80" t="n">
        <v>488</v>
      </c>
      <c r="B492" s="86" t="n">
        <f aca="false">EOMONTH(Input!$C$7,A492)</f>
        <v>57769</v>
      </c>
      <c r="C492" s="86"/>
      <c r="D492" s="81" t="n">
        <f aca="false">IF(($D491+$G491)&lt;0,($D491+$G491),0)</f>
        <v>0</v>
      </c>
      <c r="E492" s="81" t="n">
        <f aca="false">IF($D492&lt;0,Input!$C$52,0)</f>
        <v>0</v>
      </c>
      <c r="F492" s="81" t="n">
        <f aca="false">($D492*(Input!$C$48/100))/12</f>
        <v>0</v>
      </c>
      <c r="G492" s="81" t="n">
        <f aca="false">(-1)*$E492+$F492</f>
        <v>0</v>
      </c>
    </row>
    <row r="493" customFormat="false" ht="12.75" hidden="false" customHeight="true" outlineLevel="0" collapsed="false">
      <c r="A493" s="80" t="n">
        <v>489</v>
      </c>
      <c r="B493" s="86" t="n">
        <f aca="false">EOMONTH(Input!$C$7,A493)</f>
        <v>57800</v>
      </c>
      <c r="C493" s="86"/>
      <c r="D493" s="81" t="n">
        <f aca="false">IF(($D492+$G492)&lt;0,($D492+$G492),0)</f>
        <v>0</v>
      </c>
      <c r="E493" s="81" t="n">
        <f aca="false">IF($D493&lt;0,Input!$C$52,0)</f>
        <v>0</v>
      </c>
      <c r="F493" s="81" t="n">
        <f aca="false">($D493*(Input!$C$48/100))/12</f>
        <v>0</v>
      </c>
      <c r="G493" s="81" t="n">
        <f aca="false">(-1)*$E493+$F493</f>
        <v>0</v>
      </c>
    </row>
    <row r="494" customFormat="false" ht="12.75" hidden="false" customHeight="true" outlineLevel="0" collapsed="false">
      <c r="A494" s="80" t="n">
        <v>490</v>
      </c>
      <c r="B494" s="86" t="n">
        <f aca="false">EOMONTH(Input!$C$7,A494)</f>
        <v>57830</v>
      </c>
      <c r="C494" s="86"/>
      <c r="D494" s="81" t="n">
        <f aca="false">IF(($D493+$G493)&lt;0,($D493+$G493),0)</f>
        <v>0</v>
      </c>
      <c r="E494" s="81" t="n">
        <f aca="false">IF($D494&lt;0,Input!$C$52,0)</f>
        <v>0</v>
      </c>
      <c r="F494" s="81" t="n">
        <f aca="false">($D494*(Input!$C$48/100))/12</f>
        <v>0</v>
      </c>
      <c r="G494" s="81" t="n">
        <f aca="false">(-1)*$E494+$F494</f>
        <v>0</v>
      </c>
    </row>
    <row r="495" customFormat="false" ht="12.75" hidden="false" customHeight="true" outlineLevel="0" collapsed="false">
      <c r="A495" s="80" t="n">
        <v>491</v>
      </c>
      <c r="B495" s="86" t="n">
        <f aca="false">EOMONTH(Input!$C$7,A495)</f>
        <v>57861</v>
      </c>
      <c r="C495" s="86"/>
      <c r="D495" s="81" t="n">
        <f aca="false">IF(($D494+$G494)&lt;0,($D494+$G494),0)</f>
        <v>0</v>
      </c>
      <c r="E495" s="81" t="n">
        <f aca="false">IF($D495&lt;0,Input!$C$52,0)</f>
        <v>0</v>
      </c>
      <c r="F495" s="81" t="n">
        <f aca="false">($D495*(Input!$C$48/100))/12</f>
        <v>0</v>
      </c>
      <c r="G495" s="81" t="n">
        <f aca="false">(-1)*$E495+$F495</f>
        <v>0</v>
      </c>
    </row>
    <row r="496" customFormat="false" ht="12.75" hidden="false" customHeight="true" outlineLevel="0" collapsed="false">
      <c r="A496" s="80" t="n">
        <v>492</v>
      </c>
      <c r="B496" s="86" t="n">
        <f aca="false">EOMONTH(Input!$C$7,A496)</f>
        <v>57891</v>
      </c>
      <c r="C496" s="86"/>
      <c r="D496" s="81" t="n">
        <f aca="false">IF(($D495+$G495)&lt;0,($D495+$G495),0)</f>
        <v>0</v>
      </c>
      <c r="E496" s="81" t="n">
        <f aca="false">IF($D496&lt;0,Input!$C$52,0)</f>
        <v>0</v>
      </c>
      <c r="F496" s="81" t="n">
        <f aca="false">($D496*(Input!$C$48/100))/12</f>
        <v>0</v>
      </c>
      <c r="G496" s="81" t="n">
        <f aca="false">(-1)*$E496+$F496</f>
        <v>0</v>
      </c>
    </row>
    <row r="497" customFormat="false" ht="12.75" hidden="false" customHeight="true" outlineLevel="0" collapsed="false">
      <c r="A497" s="80" t="n">
        <v>493</v>
      </c>
      <c r="B497" s="86" t="n">
        <f aca="false">EOMONTH(Input!$C$7,A497)</f>
        <v>57922</v>
      </c>
      <c r="C497" s="86"/>
      <c r="D497" s="81" t="n">
        <f aca="false">IF(($D496+$G496)&lt;0,($D496+$G496),0)</f>
        <v>0</v>
      </c>
      <c r="E497" s="81" t="n">
        <f aca="false">IF($D497&lt;0,Input!$C$52,0)</f>
        <v>0</v>
      </c>
      <c r="F497" s="81" t="n">
        <f aca="false">($D497*(Input!$C$48/100))/12</f>
        <v>0</v>
      </c>
      <c r="G497" s="81" t="n">
        <f aca="false">(-1)*$E497+$F497</f>
        <v>0</v>
      </c>
    </row>
    <row r="498" customFormat="false" ht="12.75" hidden="false" customHeight="true" outlineLevel="0" collapsed="false">
      <c r="A498" s="80" t="n">
        <v>494</v>
      </c>
      <c r="B498" s="86" t="n">
        <f aca="false">EOMONTH(Input!$C$7,A498)</f>
        <v>57953</v>
      </c>
      <c r="C498" s="86"/>
      <c r="D498" s="81" t="n">
        <f aca="false">IF(($D497+$G497)&lt;0,($D497+$G497),0)</f>
        <v>0</v>
      </c>
      <c r="E498" s="81" t="n">
        <f aca="false">IF($D498&lt;0,Input!$C$52,0)</f>
        <v>0</v>
      </c>
      <c r="F498" s="81" t="n">
        <f aca="false">($D498*(Input!$C$48/100))/12</f>
        <v>0</v>
      </c>
      <c r="G498" s="81" t="n">
        <f aca="false">(-1)*$E498+$F498</f>
        <v>0</v>
      </c>
    </row>
    <row r="499" customFormat="false" ht="12.75" hidden="false" customHeight="true" outlineLevel="0" collapsed="false">
      <c r="A499" s="80" t="n">
        <v>495</v>
      </c>
      <c r="B499" s="86" t="n">
        <f aca="false">EOMONTH(Input!$C$7,A499)</f>
        <v>57983</v>
      </c>
      <c r="C499" s="86"/>
      <c r="D499" s="81" t="n">
        <f aca="false">IF(($D498+$G498)&lt;0,($D498+$G498),0)</f>
        <v>0</v>
      </c>
      <c r="E499" s="81" t="n">
        <f aca="false">IF($D499&lt;0,Input!$C$52,0)</f>
        <v>0</v>
      </c>
      <c r="F499" s="81" t="n">
        <f aca="false">($D499*(Input!$C$48/100))/12</f>
        <v>0</v>
      </c>
      <c r="G499" s="81" t="n">
        <f aca="false">(-1)*$E499+$F499</f>
        <v>0</v>
      </c>
    </row>
    <row r="500" customFormat="false" ht="12.75" hidden="false" customHeight="true" outlineLevel="0" collapsed="false">
      <c r="A500" s="80" t="n">
        <v>496</v>
      </c>
      <c r="B500" s="86" t="n">
        <f aca="false">EOMONTH(Input!$C$7,A500)</f>
        <v>58014</v>
      </c>
      <c r="C500" s="86"/>
      <c r="D500" s="81" t="n">
        <f aca="false">IF(($D499+$G499)&lt;0,($D499+$G499),0)</f>
        <v>0</v>
      </c>
      <c r="E500" s="81" t="n">
        <f aca="false">IF($D500&lt;0,Input!$C$52,0)</f>
        <v>0</v>
      </c>
      <c r="F500" s="81" t="n">
        <f aca="false">($D500*(Input!$C$48/100))/12</f>
        <v>0</v>
      </c>
      <c r="G500" s="81" t="n">
        <f aca="false">(-1)*$E500+$F500</f>
        <v>0</v>
      </c>
    </row>
    <row r="501" customFormat="false" ht="12.75" hidden="false" customHeight="true" outlineLevel="0" collapsed="false">
      <c r="A501" s="80" t="n">
        <v>497</v>
      </c>
      <c r="B501" s="86" t="n">
        <f aca="false">EOMONTH(Input!$C$7,A501)</f>
        <v>58044</v>
      </c>
      <c r="C501" s="86"/>
      <c r="D501" s="81" t="n">
        <f aca="false">IF(($D500+$G500)&lt;0,($D500+$G500),0)</f>
        <v>0</v>
      </c>
      <c r="E501" s="81" t="n">
        <f aca="false">IF($D501&lt;0,Input!$C$52,0)</f>
        <v>0</v>
      </c>
      <c r="F501" s="81" t="n">
        <f aca="false">($D501*(Input!$C$48/100))/12</f>
        <v>0</v>
      </c>
      <c r="G501" s="81" t="n">
        <f aca="false">(-1)*$E501+$F501</f>
        <v>0</v>
      </c>
    </row>
    <row r="502" customFormat="false" ht="12.75" hidden="false" customHeight="true" outlineLevel="0" collapsed="false">
      <c r="A502" s="80" t="n">
        <v>498</v>
      </c>
      <c r="B502" s="86" t="n">
        <f aca="false">EOMONTH(Input!$C$7,A502)</f>
        <v>58075</v>
      </c>
      <c r="C502" s="86"/>
      <c r="D502" s="81" t="n">
        <f aca="false">IF(($D501+$G501)&lt;0,($D501+$G501),0)</f>
        <v>0</v>
      </c>
      <c r="E502" s="81" t="n">
        <f aca="false">IF($D502&lt;0,Input!$C$52,0)</f>
        <v>0</v>
      </c>
      <c r="F502" s="81" t="n">
        <f aca="false">($D502*(Input!$C$48/100))/12</f>
        <v>0</v>
      </c>
      <c r="G502" s="81" t="n">
        <f aca="false">(-1)*$E502+$F502</f>
        <v>0</v>
      </c>
    </row>
    <row r="503" customFormat="false" ht="12.75" hidden="false" customHeight="true" outlineLevel="0" collapsed="false">
      <c r="A503" s="80" t="n">
        <v>499</v>
      </c>
      <c r="B503" s="86" t="n">
        <f aca="false">EOMONTH(Input!$C$7,A503)</f>
        <v>58106</v>
      </c>
      <c r="C503" s="86"/>
      <c r="D503" s="81" t="n">
        <f aca="false">IF(($D502+$G502)&lt;0,($D502+$G502),0)</f>
        <v>0</v>
      </c>
      <c r="E503" s="81" t="n">
        <f aca="false">IF($D503&lt;0,Input!$C$52,0)</f>
        <v>0</v>
      </c>
      <c r="F503" s="81" t="n">
        <f aca="false">($D503*(Input!$C$48/100))/12</f>
        <v>0</v>
      </c>
      <c r="G503" s="81" t="n">
        <f aca="false">(-1)*$E503+$F503</f>
        <v>0</v>
      </c>
    </row>
    <row r="504" customFormat="false" ht="12.75" hidden="false" customHeight="true" outlineLevel="0" collapsed="false">
      <c r="A504" s="80" t="n">
        <v>500</v>
      </c>
      <c r="B504" s="86" t="n">
        <f aca="false">EOMONTH(Input!$C$7,A504)</f>
        <v>58134</v>
      </c>
      <c r="C504" s="86"/>
      <c r="D504" s="81" t="n">
        <f aca="false">IF(($D503+$G503)&lt;0,($D503+$G503),0)</f>
        <v>0</v>
      </c>
      <c r="E504" s="81" t="n">
        <f aca="false">IF($D504&lt;0,Input!$C$52,0)</f>
        <v>0</v>
      </c>
      <c r="F504" s="81" t="n">
        <f aca="false">($D504*(Input!$C$48/100))/12</f>
        <v>0</v>
      </c>
      <c r="G504" s="81" t="n">
        <f aca="false">(-1)*$E504+$F504</f>
        <v>0</v>
      </c>
    </row>
    <row r="505" customFormat="false" ht="12.75" hidden="false" customHeight="true" outlineLevel="0" collapsed="false">
      <c r="A505" s="80" t="n">
        <v>501</v>
      </c>
      <c r="B505" s="86" t="n">
        <f aca="false">EOMONTH(Input!$C$7,A505)</f>
        <v>58165</v>
      </c>
      <c r="C505" s="86"/>
      <c r="D505" s="81" t="n">
        <f aca="false">IF(($D504+$G504)&lt;0,($D504+$G504),0)</f>
        <v>0</v>
      </c>
      <c r="E505" s="81" t="n">
        <f aca="false">IF($D505&lt;0,Input!$C$52,0)</f>
        <v>0</v>
      </c>
      <c r="F505" s="81" t="n">
        <f aca="false">($D505*(Input!$C$48/100))/12</f>
        <v>0</v>
      </c>
      <c r="G505" s="81" t="n">
        <f aca="false">(-1)*$E505+$F505</f>
        <v>0</v>
      </c>
    </row>
    <row r="506" customFormat="false" ht="12.75" hidden="false" customHeight="true" outlineLevel="0" collapsed="false">
      <c r="A506" s="80" t="n">
        <v>502</v>
      </c>
      <c r="B506" s="86" t="n">
        <f aca="false">EOMONTH(Input!$C$7,A506)</f>
        <v>58195</v>
      </c>
      <c r="C506" s="86"/>
      <c r="D506" s="81" t="n">
        <f aca="false">IF(($D505+$G505)&lt;0,($D505+$G505),0)</f>
        <v>0</v>
      </c>
      <c r="E506" s="81" t="n">
        <f aca="false">IF($D506&lt;0,Input!$C$52,0)</f>
        <v>0</v>
      </c>
      <c r="F506" s="81" t="n">
        <f aca="false">($D506*(Input!$C$48/100))/12</f>
        <v>0</v>
      </c>
      <c r="G506" s="81" t="n">
        <f aca="false">(-1)*$E506+$F506</f>
        <v>0</v>
      </c>
    </row>
    <row r="507" customFormat="false" ht="12.75" hidden="false" customHeight="true" outlineLevel="0" collapsed="false">
      <c r="A507" s="80" t="n">
        <v>503</v>
      </c>
      <c r="B507" s="86" t="n">
        <f aca="false">EOMONTH(Input!$C$7,A507)</f>
        <v>58226</v>
      </c>
      <c r="C507" s="86"/>
      <c r="D507" s="81" t="n">
        <f aca="false">IF(($D506+$G506)&lt;0,($D506+$G506),0)</f>
        <v>0</v>
      </c>
      <c r="E507" s="81" t="n">
        <f aca="false">IF($D507&lt;0,Input!$C$52,0)</f>
        <v>0</v>
      </c>
      <c r="F507" s="81" t="n">
        <f aca="false">($D507*(Input!$C$48/100))/12</f>
        <v>0</v>
      </c>
      <c r="G507" s="81" t="n">
        <f aca="false">(-1)*$E507+$F507</f>
        <v>0</v>
      </c>
    </row>
    <row r="508" customFormat="false" ht="12.75" hidden="false" customHeight="true" outlineLevel="0" collapsed="false">
      <c r="A508" s="80" t="n">
        <v>504</v>
      </c>
      <c r="B508" s="86" t="n">
        <f aca="false">EOMONTH(Input!$C$7,A508)</f>
        <v>58256</v>
      </c>
      <c r="C508" s="86"/>
      <c r="D508" s="81" t="n">
        <f aca="false">IF(($D507+$G507)&lt;0,($D507+$G507),0)</f>
        <v>0</v>
      </c>
      <c r="E508" s="81" t="n">
        <f aca="false">IF($D508&lt;0,Input!$C$52,0)</f>
        <v>0</v>
      </c>
      <c r="F508" s="81" t="n">
        <f aca="false">($D508*(Input!$C$48/100))/12</f>
        <v>0</v>
      </c>
      <c r="G508" s="81" t="n">
        <f aca="false">(-1)*$E508+$F508</f>
        <v>0</v>
      </c>
    </row>
    <row r="509" customFormat="false" ht="12.75" hidden="false" customHeight="true" outlineLevel="0" collapsed="false">
      <c r="A509" s="80" t="n">
        <v>505</v>
      </c>
      <c r="B509" s="86" t="n">
        <f aca="false">EOMONTH(Input!$C$7,A509)</f>
        <v>58287</v>
      </c>
      <c r="C509" s="86"/>
      <c r="D509" s="81" t="n">
        <f aca="false">IF(($D508+$G508)&lt;0,($D508+$G508),0)</f>
        <v>0</v>
      </c>
      <c r="E509" s="81" t="n">
        <f aca="false">IF($D509&lt;0,Input!$C$52,0)</f>
        <v>0</v>
      </c>
      <c r="F509" s="81" t="n">
        <f aca="false">($D509*(Input!$C$48/100))/12</f>
        <v>0</v>
      </c>
      <c r="G509" s="81" t="n">
        <f aca="false">(-1)*$E509+$F509</f>
        <v>0</v>
      </c>
    </row>
    <row r="510" customFormat="false" ht="12.75" hidden="false" customHeight="true" outlineLevel="0" collapsed="false">
      <c r="A510" s="80" t="n">
        <v>506</v>
      </c>
      <c r="B510" s="86" t="n">
        <f aca="false">EOMONTH(Input!$C$7,A510)</f>
        <v>58318</v>
      </c>
      <c r="C510" s="86"/>
      <c r="D510" s="81" t="n">
        <f aca="false">IF(($D509+$G509)&lt;0,($D509+$G509),0)</f>
        <v>0</v>
      </c>
      <c r="E510" s="81" t="n">
        <f aca="false">IF($D510&lt;0,Input!$C$52,0)</f>
        <v>0</v>
      </c>
      <c r="F510" s="81" t="n">
        <f aca="false">($D510*(Input!$C$48/100))/12</f>
        <v>0</v>
      </c>
      <c r="G510" s="81" t="n">
        <f aca="false">(-1)*$E510+$F510</f>
        <v>0</v>
      </c>
    </row>
    <row r="511" customFormat="false" ht="12.75" hidden="false" customHeight="true" outlineLevel="0" collapsed="false">
      <c r="A511" s="80" t="n">
        <v>507</v>
      </c>
      <c r="B511" s="86" t="n">
        <f aca="false">EOMONTH(Input!$C$7,A511)</f>
        <v>58348</v>
      </c>
      <c r="C511" s="86"/>
      <c r="D511" s="81" t="n">
        <f aca="false">IF(($D510+$G510)&lt;0,($D510+$G510),0)</f>
        <v>0</v>
      </c>
      <c r="E511" s="81" t="n">
        <f aca="false">IF($D511&lt;0,Input!$C$52,0)</f>
        <v>0</v>
      </c>
      <c r="F511" s="81" t="n">
        <f aca="false">($D511*(Input!$C$48/100))/12</f>
        <v>0</v>
      </c>
      <c r="G511" s="81" t="n">
        <f aca="false">(-1)*$E511+$F511</f>
        <v>0</v>
      </c>
    </row>
    <row r="512" customFormat="false" ht="12.75" hidden="false" customHeight="true" outlineLevel="0" collapsed="false">
      <c r="A512" s="80" t="n">
        <v>508</v>
      </c>
      <c r="B512" s="86" t="n">
        <f aca="false">EOMONTH(Input!$C$7,A512)</f>
        <v>58379</v>
      </c>
      <c r="C512" s="86"/>
      <c r="D512" s="81" t="n">
        <f aca="false">IF(($D511+$G511)&lt;0,($D511+$G511),0)</f>
        <v>0</v>
      </c>
      <c r="E512" s="81" t="n">
        <f aca="false">IF($D512&lt;0,Input!$C$52,0)</f>
        <v>0</v>
      </c>
      <c r="F512" s="81" t="n">
        <f aca="false">($D512*(Input!$C$48/100))/12</f>
        <v>0</v>
      </c>
      <c r="G512" s="81" t="n">
        <f aca="false">(-1)*$E512+$F512</f>
        <v>0</v>
      </c>
    </row>
    <row r="513" customFormat="false" ht="12.75" hidden="false" customHeight="true" outlineLevel="0" collapsed="false">
      <c r="A513" s="80" t="n">
        <v>509</v>
      </c>
      <c r="B513" s="86" t="n">
        <f aca="false">EOMONTH(Input!$C$7,A513)</f>
        <v>58409</v>
      </c>
      <c r="C513" s="86"/>
      <c r="D513" s="81" t="n">
        <f aca="false">IF(($D512+$G512)&lt;0,($D512+$G512),0)</f>
        <v>0</v>
      </c>
      <c r="E513" s="81" t="n">
        <f aca="false">IF($D513&lt;0,Input!$C$52,0)</f>
        <v>0</v>
      </c>
      <c r="F513" s="81" t="n">
        <f aca="false">($D513*(Input!$C$48/100))/12</f>
        <v>0</v>
      </c>
      <c r="G513" s="81" t="n">
        <f aca="false">(-1)*$E513+$F513</f>
        <v>0</v>
      </c>
    </row>
    <row r="514" customFormat="false" ht="12.75" hidden="false" customHeight="true" outlineLevel="0" collapsed="false">
      <c r="A514" s="80" t="n">
        <v>510</v>
      </c>
      <c r="B514" s="86" t="n">
        <f aca="false">EOMONTH(Input!$C$7,A514)</f>
        <v>58440</v>
      </c>
      <c r="C514" s="86"/>
      <c r="D514" s="81" t="n">
        <f aca="false">IF(($D513+$G513)&lt;0,($D513+$G513),0)</f>
        <v>0</v>
      </c>
      <c r="E514" s="81" t="n">
        <f aca="false">IF($D514&lt;0,Input!$C$52,0)</f>
        <v>0</v>
      </c>
      <c r="F514" s="81" t="n">
        <f aca="false">($D514*(Input!$C$48/100))/12</f>
        <v>0</v>
      </c>
      <c r="G514" s="81" t="n">
        <f aca="false">(-1)*$E514+$F514</f>
        <v>0</v>
      </c>
    </row>
    <row r="515" customFormat="false" ht="12.75" hidden="false" customHeight="true" outlineLevel="0" collapsed="false">
      <c r="A515" s="80" t="n">
        <v>511</v>
      </c>
      <c r="B515" s="86" t="n">
        <f aca="false">EOMONTH(Input!$C$7,A515)</f>
        <v>58471</v>
      </c>
      <c r="C515" s="86"/>
      <c r="D515" s="81" t="n">
        <f aca="false">IF(($D514+$G514)&lt;0,($D514+$G514),0)</f>
        <v>0</v>
      </c>
      <c r="E515" s="81" t="n">
        <f aca="false">IF($D515&lt;0,Input!$C$52,0)</f>
        <v>0</v>
      </c>
      <c r="F515" s="81" t="n">
        <f aca="false">($D515*(Input!$C$48/100))/12</f>
        <v>0</v>
      </c>
      <c r="G515" s="81" t="n">
        <f aca="false">(-1)*$E515+$F515</f>
        <v>0</v>
      </c>
    </row>
    <row r="516" customFormat="false" ht="12.75" hidden="false" customHeight="true" outlineLevel="0" collapsed="false">
      <c r="A516" s="80" t="n">
        <v>512</v>
      </c>
      <c r="B516" s="86" t="n">
        <f aca="false">EOMONTH(Input!$C$7,A516)</f>
        <v>58500</v>
      </c>
      <c r="C516" s="86"/>
      <c r="D516" s="81" t="n">
        <f aca="false">IF(($D515+$G515)&lt;0,($D515+$G515),0)</f>
        <v>0</v>
      </c>
      <c r="E516" s="81" t="n">
        <f aca="false">IF($D516&lt;0,Input!$C$52,0)</f>
        <v>0</v>
      </c>
      <c r="F516" s="81" t="n">
        <f aca="false">($D516*(Input!$C$48/100))/12</f>
        <v>0</v>
      </c>
      <c r="G516" s="81" t="n">
        <f aca="false">(-1)*$E516+$F516</f>
        <v>0</v>
      </c>
    </row>
    <row r="517" customFormat="false" ht="12.75" hidden="false" customHeight="true" outlineLevel="0" collapsed="false">
      <c r="A517" s="80" t="n">
        <v>513</v>
      </c>
      <c r="B517" s="86" t="n">
        <f aca="false">EOMONTH(Input!$C$7,A517)</f>
        <v>58531</v>
      </c>
      <c r="C517" s="86"/>
      <c r="D517" s="81" t="n">
        <f aca="false">IF(($D516+$G516)&lt;0,($D516+$G516),0)</f>
        <v>0</v>
      </c>
      <c r="E517" s="81" t="n">
        <f aca="false">IF($D517&lt;0,Input!$C$52,0)</f>
        <v>0</v>
      </c>
      <c r="F517" s="81" t="n">
        <f aca="false">($D517*(Input!$C$48/100))/12</f>
        <v>0</v>
      </c>
      <c r="G517" s="81" t="n">
        <f aca="false">(-1)*$E517+$F517</f>
        <v>0</v>
      </c>
    </row>
    <row r="518" customFormat="false" ht="12.75" hidden="false" customHeight="true" outlineLevel="0" collapsed="false">
      <c r="A518" s="80" t="n">
        <v>514</v>
      </c>
      <c r="B518" s="86" t="n">
        <f aca="false">EOMONTH(Input!$C$7,A518)</f>
        <v>58561</v>
      </c>
      <c r="C518" s="86"/>
      <c r="D518" s="81" t="n">
        <f aca="false">IF(($D517+$G517)&lt;0,($D517+$G517),0)</f>
        <v>0</v>
      </c>
      <c r="E518" s="81" t="n">
        <f aca="false">IF($D518&lt;0,Input!$C$52,0)</f>
        <v>0</v>
      </c>
      <c r="F518" s="81" t="n">
        <f aca="false">($D518*(Input!$C$48/100))/12</f>
        <v>0</v>
      </c>
      <c r="G518" s="81" t="n">
        <f aca="false">(-1)*$E518+$F518</f>
        <v>0</v>
      </c>
    </row>
    <row r="519" customFormat="false" ht="12.75" hidden="false" customHeight="true" outlineLevel="0" collapsed="false">
      <c r="A519" s="80" t="n">
        <v>515</v>
      </c>
      <c r="B519" s="86" t="n">
        <f aca="false">EOMONTH(Input!$C$7,A519)</f>
        <v>58592</v>
      </c>
      <c r="C519" s="86"/>
      <c r="D519" s="81" t="n">
        <f aca="false">IF(($D518+$G518)&lt;0,($D518+$G518),0)</f>
        <v>0</v>
      </c>
      <c r="E519" s="81" t="n">
        <f aca="false">IF($D519&lt;0,Input!$C$52,0)</f>
        <v>0</v>
      </c>
      <c r="F519" s="81" t="n">
        <f aca="false">($D519*(Input!$C$48/100))/12</f>
        <v>0</v>
      </c>
      <c r="G519" s="81" t="n">
        <f aca="false">(-1)*$E519+$F519</f>
        <v>0</v>
      </c>
    </row>
    <row r="520" customFormat="false" ht="12.75" hidden="false" customHeight="true" outlineLevel="0" collapsed="false">
      <c r="A520" s="80" t="n">
        <v>516</v>
      </c>
      <c r="B520" s="86" t="n">
        <f aca="false">EOMONTH(Input!$C$7,A520)</f>
        <v>58622</v>
      </c>
      <c r="C520" s="86"/>
      <c r="D520" s="81" t="n">
        <f aca="false">IF(($D519+$G519)&lt;0,($D519+$G519),0)</f>
        <v>0</v>
      </c>
      <c r="E520" s="81" t="n">
        <f aca="false">IF($D520&lt;0,Input!$C$52,0)</f>
        <v>0</v>
      </c>
      <c r="F520" s="81" t="n">
        <f aca="false">($D520*(Input!$C$48/100))/12</f>
        <v>0</v>
      </c>
      <c r="G520" s="81" t="n">
        <f aca="false">(-1)*$E520+$F520</f>
        <v>0</v>
      </c>
    </row>
    <row r="521" customFormat="false" ht="12.75" hidden="false" customHeight="true" outlineLevel="0" collapsed="false">
      <c r="A521" s="80" t="n">
        <v>517</v>
      </c>
      <c r="B521" s="86" t="n">
        <f aca="false">EOMONTH(Input!$C$7,A521)</f>
        <v>58653</v>
      </c>
      <c r="C521" s="86"/>
      <c r="D521" s="81" t="n">
        <f aca="false">IF(($D520+$G520)&lt;0,($D520+$G520),0)</f>
        <v>0</v>
      </c>
      <c r="E521" s="81" t="n">
        <f aca="false">IF($D521&lt;0,Input!$C$52,0)</f>
        <v>0</v>
      </c>
      <c r="F521" s="81" t="n">
        <f aca="false">($D521*(Input!$C$48/100))/12</f>
        <v>0</v>
      </c>
      <c r="G521" s="81" t="n">
        <f aca="false">(-1)*$E521+$F521</f>
        <v>0</v>
      </c>
    </row>
    <row r="522" customFormat="false" ht="12.75" hidden="false" customHeight="true" outlineLevel="0" collapsed="false">
      <c r="A522" s="80" t="n">
        <v>518</v>
      </c>
      <c r="B522" s="86" t="n">
        <f aca="false">EOMONTH(Input!$C$7,A522)</f>
        <v>58684</v>
      </c>
      <c r="C522" s="86"/>
      <c r="D522" s="81" t="n">
        <f aca="false">IF(($D521+$G521)&lt;0,($D521+$G521),0)</f>
        <v>0</v>
      </c>
      <c r="E522" s="81" t="n">
        <f aca="false">IF($D522&lt;0,Input!$C$52,0)</f>
        <v>0</v>
      </c>
      <c r="F522" s="81" t="n">
        <f aca="false">($D522*(Input!$C$48/100))/12</f>
        <v>0</v>
      </c>
      <c r="G522" s="81" t="n">
        <f aca="false">(-1)*$E522+$F522</f>
        <v>0</v>
      </c>
    </row>
    <row r="523" customFormat="false" ht="12.75" hidden="false" customHeight="true" outlineLevel="0" collapsed="false">
      <c r="A523" s="80" t="n">
        <v>519</v>
      </c>
      <c r="B523" s="86" t="n">
        <f aca="false">EOMONTH(Input!$C$7,A523)</f>
        <v>58714</v>
      </c>
      <c r="C523" s="86"/>
      <c r="D523" s="81" t="n">
        <f aca="false">IF(($D522+$G522)&lt;0,($D522+$G522),0)</f>
        <v>0</v>
      </c>
      <c r="E523" s="81" t="n">
        <f aca="false">IF($D523&lt;0,Input!$C$52,0)</f>
        <v>0</v>
      </c>
      <c r="F523" s="81" t="n">
        <f aca="false">($D523*(Input!$C$48/100))/12</f>
        <v>0</v>
      </c>
      <c r="G523" s="81" t="n">
        <f aca="false">(-1)*$E523+$F523</f>
        <v>0</v>
      </c>
    </row>
    <row r="524" customFormat="false" ht="12.75" hidden="false" customHeight="true" outlineLevel="0" collapsed="false">
      <c r="A524" s="80" t="n">
        <v>520</v>
      </c>
      <c r="B524" s="86" t="n">
        <f aca="false">EOMONTH(Input!$C$7,A524)</f>
        <v>58745</v>
      </c>
      <c r="C524" s="86"/>
      <c r="D524" s="81" t="n">
        <f aca="false">IF(($D523+$G523)&lt;0,($D523+$G523),0)</f>
        <v>0</v>
      </c>
      <c r="E524" s="81" t="n">
        <f aca="false">IF($D524&lt;0,Input!$C$52,0)</f>
        <v>0</v>
      </c>
      <c r="F524" s="81" t="n">
        <f aca="false">($D524*(Input!$C$48/100))/12</f>
        <v>0</v>
      </c>
      <c r="G524" s="81" t="n">
        <f aca="false">(-1)*$E524+$F524</f>
        <v>0</v>
      </c>
    </row>
    <row r="525" customFormat="false" ht="12.75" hidden="false" customHeight="true" outlineLevel="0" collapsed="false">
      <c r="A525" s="80" t="n">
        <v>521</v>
      </c>
      <c r="B525" s="86" t="n">
        <f aca="false">EOMONTH(Input!$C$7,A525)</f>
        <v>58775</v>
      </c>
      <c r="C525" s="86"/>
      <c r="D525" s="81" t="n">
        <f aca="false">IF(($D524+$G524)&lt;0,($D524+$G524),0)</f>
        <v>0</v>
      </c>
      <c r="E525" s="81" t="n">
        <f aca="false">IF($D525&lt;0,Input!$C$52,0)</f>
        <v>0</v>
      </c>
      <c r="F525" s="81" t="n">
        <f aca="false">($D525*(Input!$C$48/100))/12</f>
        <v>0</v>
      </c>
      <c r="G525" s="81" t="n">
        <f aca="false">(-1)*$E525+$F525</f>
        <v>0</v>
      </c>
    </row>
    <row r="526" customFormat="false" ht="12.75" hidden="false" customHeight="true" outlineLevel="0" collapsed="false">
      <c r="A526" s="80" t="n">
        <v>522</v>
      </c>
      <c r="B526" s="86" t="n">
        <f aca="false">EOMONTH(Input!$C$7,A526)</f>
        <v>58806</v>
      </c>
      <c r="C526" s="86"/>
      <c r="D526" s="81" t="n">
        <f aca="false">IF(($D525+$G525)&lt;0,($D525+$G525),0)</f>
        <v>0</v>
      </c>
      <c r="E526" s="81" t="n">
        <f aca="false">IF($D526&lt;0,Input!$C$52,0)</f>
        <v>0</v>
      </c>
      <c r="F526" s="81" t="n">
        <f aca="false">($D526*(Input!$C$48/100))/12</f>
        <v>0</v>
      </c>
      <c r="G526" s="81" t="n">
        <f aca="false">(-1)*$E526+$F526</f>
        <v>0</v>
      </c>
    </row>
    <row r="527" customFormat="false" ht="12.75" hidden="false" customHeight="true" outlineLevel="0" collapsed="false">
      <c r="A527" s="80" t="n">
        <v>523</v>
      </c>
      <c r="B527" s="86" t="n">
        <f aca="false">EOMONTH(Input!$C$7,A527)</f>
        <v>58837</v>
      </c>
      <c r="C527" s="86"/>
      <c r="D527" s="81" t="n">
        <f aca="false">IF(($D526+$G526)&lt;0,($D526+$G526),0)</f>
        <v>0</v>
      </c>
      <c r="E527" s="81" t="n">
        <f aca="false">IF($D527&lt;0,Input!$C$52,0)</f>
        <v>0</v>
      </c>
      <c r="F527" s="81" t="n">
        <f aca="false">($D527*(Input!$C$48/100))/12</f>
        <v>0</v>
      </c>
      <c r="G527" s="81" t="n">
        <f aca="false">(-1)*$E527+$F527</f>
        <v>0</v>
      </c>
    </row>
    <row r="528" customFormat="false" ht="12.75" hidden="false" customHeight="true" outlineLevel="0" collapsed="false">
      <c r="A528" s="80" t="n">
        <v>524</v>
      </c>
      <c r="B528" s="86" t="n">
        <f aca="false">EOMONTH(Input!$C$7,A528)</f>
        <v>58865</v>
      </c>
      <c r="C528" s="86"/>
      <c r="D528" s="81" t="n">
        <f aca="false">IF(($D527+$G527)&lt;0,($D527+$G527),0)</f>
        <v>0</v>
      </c>
      <c r="E528" s="81" t="n">
        <f aca="false">IF($D528&lt;0,Input!$C$52,0)</f>
        <v>0</v>
      </c>
      <c r="F528" s="81" t="n">
        <f aca="false">($D528*(Input!$C$48/100))/12</f>
        <v>0</v>
      </c>
      <c r="G528" s="81" t="n">
        <f aca="false">(-1)*$E528+$F528</f>
        <v>0</v>
      </c>
    </row>
    <row r="529" customFormat="false" ht="12.75" hidden="false" customHeight="true" outlineLevel="0" collapsed="false">
      <c r="A529" s="80" t="n">
        <v>525</v>
      </c>
      <c r="B529" s="86" t="n">
        <f aca="false">EOMONTH(Input!$C$7,A529)</f>
        <v>58896</v>
      </c>
      <c r="C529" s="86"/>
      <c r="D529" s="81" t="n">
        <f aca="false">IF(($D528+$G528)&lt;0,($D528+$G528),0)</f>
        <v>0</v>
      </c>
      <c r="E529" s="81" t="n">
        <f aca="false">IF($D529&lt;0,Input!$C$52,0)</f>
        <v>0</v>
      </c>
      <c r="F529" s="81" t="n">
        <f aca="false">($D529*(Input!$C$48/100))/12</f>
        <v>0</v>
      </c>
      <c r="G529" s="81" t="n">
        <f aca="false">(-1)*$E529+$F529</f>
        <v>0</v>
      </c>
    </row>
    <row r="530" customFormat="false" ht="12.75" hidden="false" customHeight="true" outlineLevel="0" collapsed="false">
      <c r="A530" s="80" t="n">
        <v>526</v>
      </c>
      <c r="B530" s="86" t="n">
        <f aca="false">EOMONTH(Input!$C$7,A530)</f>
        <v>58926</v>
      </c>
      <c r="C530" s="86"/>
      <c r="D530" s="81" t="n">
        <f aca="false">IF(($D529+$G529)&lt;0,($D529+$G529),0)</f>
        <v>0</v>
      </c>
      <c r="E530" s="81" t="n">
        <f aca="false">IF($D530&lt;0,Input!$C$52,0)</f>
        <v>0</v>
      </c>
      <c r="F530" s="81" t="n">
        <f aca="false">($D530*(Input!$C$48/100))/12</f>
        <v>0</v>
      </c>
      <c r="G530" s="81" t="n">
        <f aca="false">(-1)*$E530+$F530</f>
        <v>0</v>
      </c>
    </row>
    <row r="531" customFormat="false" ht="12.75" hidden="false" customHeight="true" outlineLevel="0" collapsed="false">
      <c r="A531" s="80" t="n">
        <v>527</v>
      </c>
      <c r="B531" s="86" t="n">
        <f aca="false">EOMONTH(Input!$C$7,A531)</f>
        <v>58957</v>
      </c>
      <c r="C531" s="86"/>
      <c r="D531" s="81" t="n">
        <f aca="false">IF(($D530+$G530)&lt;0,($D530+$G530),0)</f>
        <v>0</v>
      </c>
      <c r="E531" s="81" t="n">
        <f aca="false">IF($D531&lt;0,Input!$C$52,0)</f>
        <v>0</v>
      </c>
      <c r="F531" s="81" t="n">
        <f aca="false">($D531*(Input!$C$48/100))/12</f>
        <v>0</v>
      </c>
      <c r="G531" s="81" t="n">
        <f aca="false">(-1)*$E531+$F531</f>
        <v>0</v>
      </c>
    </row>
    <row r="532" customFormat="false" ht="12.75" hidden="false" customHeight="true" outlineLevel="0" collapsed="false">
      <c r="A532" s="80" t="n">
        <v>528</v>
      </c>
      <c r="B532" s="86" t="n">
        <f aca="false">EOMONTH(Input!$C$7,A532)</f>
        <v>58987</v>
      </c>
      <c r="C532" s="86"/>
      <c r="D532" s="81" t="n">
        <f aca="false">IF(($D531+$G531)&lt;0,($D531+$G531),0)</f>
        <v>0</v>
      </c>
      <c r="E532" s="81" t="n">
        <f aca="false">IF($D532&lt;0,Input!$C$52,0)</f>
        <v>0</v>
      </c>
      <c r="F532" s="81" t="n">
        <f aca="false">($D532*(Input!$C$48/100))/12</f>
        <v>0</v>
      </c>
      <c r="G532" s="81" t="n">
        <f aca="false">(-1)*$E532+$F532</f>
        <v>0</v>
      </c>
    </row>
    <row r="533" customFormat="false" ht="12.75" hidden="false" customHeight="true" outlineLevel="0" collapsed="false">
      <c r="A533" s="80" t="n">
        <v>529</v>
      </c>
      <c r="B533" s="86" t="n">
        <f aca="false">EOMONTH(Input!$C$7,A533)</f>
        <v>59018</v>
      </c>
      <c r="C533" s="86"/>
      <c r="D533" s="81" t="n">
        <f aca="false">IF(($D532+$G532)&lt;0,($D532+$G532),0)</f>
        <v>0</v>
      </c>
      <c r="E533" s="81" t="n">
        <f aca="false">IF($D533&lt;0,Input!$C$52,0)</f>
        <v>0</v>
      </c>
      <c r="F533" s="81" t="n">
        <f aca="false">($D533*(Input!$C$48/100))/12</f>
        <v>0</v>
      </c>
      <c r="G533" s="81" t="n">
        <f aca="false">(-1)*$E533+$F533</f>
        <v>0</v>
      </c>
    </row>
    <row r="534" customFormat="false" ht="12.75" hidden="false" customHeight="true" outlineLevel="0" collapsed="false">
      <c r="A534" s="80" t="n">
        <v>530</v>
      </c>
      <c r="B534" s="86" t="n">
        <f aca="false">EOMONTH(Input!$C$7,A534)</f>
        <v>59049</v>
      </c>
      <c r="C534" s="86"/>
      <c r="D534" s="81" t="n">
        <f aca="false">IF(($D533+$G533)&lt;0,($D533+$G533),0)</f>
        <v>0</v>
      </c>
      <c r="E534" s="81" t="n">
        <f aca="false">IF($D534&lt;0,Input!$C$52,0)</f>
        <v>0</v>
      </c>
      <c r="F534" s="81" t="n">
        <f aca="false">($D534*(Input!$C$48/100))/12</f>
        <v>0</v>
      </c>
      <c r="G534" s="81" t="n">
        <f aca="false">(-1)*$E534+$F534</f>
        <v>0</v>
      </c>
    </row>
    <row r="535" customFormat="false" ht="12.75" hidden="false" customHeight="true" outlineLevel="0" collapsed="false">
      <c r="A535" s="80" t="n">
        <v>531</v>
      </c>
      <c r="B535" s="86" t="n">
        <f aca="false">EOMONTH(Input!$C$7,A535)</f>
        <v>59079</v>
      </c>
      <c r="C535" s="86"/>
      <c r="D535" s="81" t="n">
        <f aca="false">IF(($D534+$G534)&lt;0,($D534+$G534),0)</f>
        <v>0</v>
      </c>
      <c r="E535" s="81" t="n">
        <f aca="false">IF($D535&lt;0,Input!$C$52,0)</f>
        <v>0</v>
      </c>
      <c r="F535" s="81" t="n">
        <f aca="false">($D535*(Input!$C$48/100))/12</f>
        <v>0</v>
      </c>
      <c r="G535" s="81" t="n">
        <f aca="false">(-1)*$E535+$F535</f>
        <v>0</v>
      </c>
    </row>
    <row r="536" customFormat="false" ht="12.75" hidden="false" customHeight="true" outlineLevel="0" collapsed="false">
      <c r="A536" s="80" t="n">
        <v>532</v>
      </c>
      <c r="B536" s="86" t="n">
        <f aca="false">EOMONTH(Input!$C$7,A536)</f>
        <v>59110</v>
      </c>
      <c r="C536" s="86"/>
      <c r="D536" s="81" t="n">
        <f aca="false">IF(($D535+$G535)&lt;0,($D535+$G535),0)</f>
        <v>0</v>
      </c>
      <c r="E536" s="81" t="n">
        <f aca="false">IF($D536&lt;0,Input!$C$52,0)</f>
        <v>0</v>
      </c>
      <c r="F536" s="81" t="n">
        <f aca="false">($D536*(Input!$C$48/100))/12</f>
        <v>0</v>
      </c>
      <c r="G536" s="81" t="n">
        <f aca="false">(-1)*$E536+$F536</f>
        <v>0</v>
      </c>
    </row>
    <row r="537" customFormat="false" ht="12.75" hidden="false" customHeight="true" outlineLevel="0" collapsed="false">
      <c r="A537" s="80" t="n">
        <v>533</v>
      </c>
      <c r="B537" s="86" t="n">
        <f aca="false">EOMONTH(Input!$C$7,A537)</f>
        <v>59140</v>
      </c>
      <c r="C537" s="86"/>
      <c r="D537" s="81" t="n">
        <f aca="false">IF(($D536+$G536)&lt;0,($D536+$G536),0)</f>
        <v>0</v>
      </c>
      <c r="E537" s="81" t="n">
        <f aca="false">IF($D537&lt;0,Input!$C$52,0)</f>
        <v>0</v>
      </c>
      <c r="F537" s="81" t="n">
        <f aca="false">($D537*(Input!$C$48/100))/12</f>
        <v>0</v>
      </c>
      <c r="G537" s="81" t="n">
        <f aca="false">(-1)*$E537+$F537</f>
        <v>0</v>
      </c>
    </row>
    <row r="538" customFormat="false" ht="12.75" hidden="false" customHeight="true" outlineLevel="0" collapsed="false">
      <c r="A538" s="80" t="n">
        <v>534</v>
      </c>
      <c r="B538" s="86" t="n">
        <f aca="false">EOMONTH(Input!$C$7,A538)</f>
        <v>59171</v>
      </c>
      <c r="C538" s="86"/>
      <c r="D538" s="81" t="n">
        <f aca="false">IF(($D537+$G537)&lt;0,($D537+$G537),0)</f>
        <v>0</v>
      </c>
      <c r="E538" s="81" t="n">
        <f aca="false">IF($D538&lt;0,Input!$C$52,0)</f>
        <v>0</v>
      </c>
      <c r="F538" s="81" t="n">
        <f aca="false">($D538*(Input!$C$48/100))/12</f>
        <v>0</v>
      </c>
      <c r="G538" s="81" t="n">
        <f aca="false">(-1)*$E538+$F538</f>
        <v>0</v>
      </c>
    </row>
    <row r="539" customFormat="false" ht="12.75" hidden="false" customHeight="true" outlineLevel="0" collapsed="false">
      <c r="A539" s="80" t="n">
        <v>535</v>
      </c>
      <c r="B539" s="86" t="n">
        <f aca="false">EOMONTH(Input!$C$7,A539)</f>
        <v>59202</v>
      </c>
      <c r="C539" s="86"/>
      <c r="D539" s="81" t="n">
        <f aca="false">IF(($D538+$G538)&lt;0,($D538+$G538),0)</f>
        <v>0</v>
      </c>
      <c r="E539" s="81" t="n">
        <f aca="false">IF($D539&lt;0,Input!$C$52,0)</f>
        <v>0</v>
      </c>
      <c r="F539" s="81" t="n">
        <f aca="false">($D539*(Input!$C$48/100))/12</f>
        <v>0</v>
      </c>
      <c r="G539" s="81" t="n">
        <f aca="false">(-1)*$E539+$F539</f>
        <v>0</v>
      </c>
    </row>
    <row r="540" customFormat="false" ht="12.75" hidden="false" customHeight="true" outlineLevel="0" collapsed="false">
      <c r="A540" s="80" t="n">
        <v>536</v>
      </c>
      <c r="B540" s="86" t="n">
        <f aca="false">EOMONTH(Input!$C$7,A540)</f>
        <v>59230</v>
      </c>
      <c r="C540" s="86"/>
      <c r="D540" s="81" t="n">
        <f aca="false">IF(($D539+$G539)&lt;0,($D539+$G539),0)</f>
        <v>0</v>
      </c>
      <c r="E540" s="81" t="n">
        <f aca="false">IF($D540&lt;0,Input!$C$52,0)</f>
        <v>0</v>
      </c>
      <c r="F540" s="81" t="n">
        <f aca="false">($D540*(Input!$C$48/100))/12</f>
        <v>0</v>
      </c>
      <c r="G540" s="81" t="n">
        <f aca="false">(-1)*$E540+$F540</f>
        <v>0</v>
      </c>
    </row>
    <row r="541" customFormat="false" ht="12.75" hidden="false" customHeight="true" outlineLevel="0" collapsed="false">
      <c r="A541" s="80" t="n">
        <v>537</v>
      </c>
      <c r="B541" s="86" t="n">
        <f aca="false">EOMONTH(Input!$C$7,A541)</f>
        <v>59261</v>
      </c>
      <c r="C541" s="86"/>
      <c r="D541" s="81" t="n">
        <f aca="false">IF(($D540+$G540)&lt;0,($D540+$G540),0)</f>
        <v>0</v>
      </c>
      <c r="E541" s="81" t="n">
        <f aca="false">IF($D541&lt;0,Input!$C$52,0)</f>
        <v>0</v>
      </c>
      <c r="F541" s="81" t="n">
        <f aca="false">($D541*(Input!$C$48/100))/12</f>
        <v>0</v>
      </c>
      <c r="G541" s="81" t="n">
        <f aca="false">(-1)*$E541+$F541</f>
        <v>0</v>
      </c>
    </row>
    <row r="542" customFormat="false" ht="12.75" hidden="false" customHeight="true" outlineLevel="0" collapsed="false">
      <c r="A542" s="80" t="n">
        <v>538</v>
      </c>
      <c r="B542" s="86" t="n">
        <f aca="false">EOMONTH(Input!$C$7,A542)</f>
        <v>59291</v>
      </c>
      <c r="C542" s="86"/>
      <c r="D542" s="81" t="n">
        <f aca="false">IF(($D541+$G541)&lt;0,($D541+$G541),0)</f>
        <v>0</v>
      </c>
      <c r="E542" s="81" t="n">
        <f aca="false">IF($D542&lt;0,Input!$C$52,0)</f>
        <v>0</v>
      </c>
      <c r="F542" s="81" t="n">
        <f aca="false">($D542*(Input!$C$48/100))/12</f>
        <v>0</v>
      </c>
      <c r="G542" s="81" t="n">
        <f aca="false">(-1)*$E542+$F542</f>
        <v>0</v>
      </c>
    </row>
    <row r="543" customFormat="false" ht="12.75" hidden="false" customHeight="true" outlineLevel="0" collapsed="false">
      <c r="A543" s="80" t="n">
        <v>539</v>
      </c>
      <c r="B543" s="86" t="n">
        <f aca="false">EOMONTH(Input!$C$7,A543)</f>
        <v>59322</v>
      </c>
      <c r="C543" s="86"/>
      <c r="D543" s="81" t="n">
        <f aca="false">IF(($D542+$G542)&lt;0,($D542+$G542),0)</f>
        <v>0</v>
      </c>
      <c r="E543" s="81" t="n">
        <f aca="false">IF($D543&lt;0,Input!$C$52,0)</f>
        <v>0</v>
      </c>
      <c r="F543" s="81" t="n">
        <f aca="false">($D543*(Input!$C$48/100))/12</f>
        <v>0</v>
      </c>
      <c r="G543" s="81" t="n">
        <f aca="false">(-1)*$E543+$F543</f>
        <v>0</v>
      </c>
    </row>
    <row r="544" customFormat="false" ht="12.75" hidden="false" customHeight="true" outlineLevel="0" collapsed="false">
      <c r="A544" s="80" t="n">
        <v>540</v>
      </c>
      <c r="B544" s="86" t="n">
        <f aca="false">EOMONTH(Input!$C$7,A544)</f>
        <v>59352</v>
      </c>
      <c r="C544" s="86"/>
      <c r="D544" s="81" t="n">
        <f aca="false">IF(($D543+$G543)&lt;0,($D543+$G543),0)</f>
        <v>0</v>
      </c>
      <c r="E544" s="81" t="n">
        <f aca="false">IF($D544&lt;0,Input!$C$52,0)</f>
        <v>0</v>
      </c>
      <c r="F544" s="81" t="n">
        <f aca="false">($D544*(Input!$C$48/100))/12</f>
        <v>0</v>
      </c>
      <c r="G544" s="81" t="n">
        <f aca="false">(-1)*$E544+$F544</f>
        <v>0</v>
      </c>
    </row>
    <row r="545" customFormat="false" ht="12.75" hidden="false" customHeight="true" outlineLevel="0" collapsed="false">
      <c r="A545" s="80" t="n">
        <v>541</v>
      </c>
      <c r="B545" s="86" t="n">
        <f aca="false">EOMONTH(Input!$C$7,A545)</f>
        <v>59383</v>
      </c>
      <c r="C545" s="86"/>
      <c r="D545" s="81" t="n">
        <f aca="false">IF(($D544+$G544)&lt;0,($D544+$G544),0)</f>
        <v>0</v>
      </c>
      <c r="E545" s="81" t="n">
        <f aca="false">IF($D545&lt;0,Input!$C$52,0)</f>
        <v>0</v>
      </c>
      <c r="F545" s="81" t="n">
        <f aca="false">($D545*(Input!$C$48/100))/12</f>
        <v>0</v>
      </c>
      <c r="G545" s="81" t="n">
        <f aca="false">(-1)*$E545+$F545</f>
        <v>0</v>
      </c>
    </row>
    <row r="546" customFormat="false" ht="12.75" hidden="false" customHeight="true" outlineLevel="0" collapsed="false">
      <c r="A546" s="80" t="n">
        <v>542</v>
      </c>
      <c r="B546" s="86" t="n">
        <f aca="false">EOMONTH(Input!$C$7,A546)</f>
        <v>59414</v>
      </c>
      <c r="C546" s="86"/>
      <c r="D546" s="81" t="n">
        <f aca="false">IF(($D545+$G545)&lt;0,($D545+$G545),0)</f>
        <v>0</v>
      </c>
      <c r="E546" s="81" t="n">
        <f aca="false">IF($D546&lt;0,Input!$C$52,0)</f>
        <v>0</v>
      </c>
      <c r="F546" s="81" t="n">
        <f aca="false">($D546*(Input!$C$48/100))/12</f>
        <v>0</v>
      </c>
      <c r="G546" s="81" t="n">
        <f aca="false">(-1)*$E546+$F546</f>
        <v>0</v>
      </c>
    </row>
    <row r="547" customFormat="false" ht="12.75" hidden="false" customHeight="true" outlineLevel="0" collapsed="false">
      <c r="A547" s="80" t="n">
        <v>543</v>
      </c>
      <c r="B547" s="86" t="n">
        <f aca="false">EOMONTH(Input!$C$7,A547)</f>
        <v>59444</v>
      </c>
      <c r="C547" s="86"/>
      <c r="D547" s="81" t="n">
        <f aca="false">IF(($D546+$G546)&lt;0,($D546+$G546),0)</f>
        <v>0</v>
      </c>
      <c r="E547" s="81" t="n">
        <f aca="false">IF($D547&lt;0,Input!$C$52,0)</f>
        <v>0</v>
      </c>
      <c r="F547" s="81" t="n">
        <f aca="false">($D547*(Input!$C$48/100))/12</f>
        <v>0</v>
      </c>
      <c r="G547" s="81" t="n">
        <f aca="false">(-1)*$E547+$F547</f>
        <v>0</v>
      </c>
    </row>
    <row r="548" customFormat="false" ht="12.75" hidden="false" customHeight="true" outlineLevel="0" collapsed="false">
      <c r="A548" s="80" t="n">
        <v>544</v>
      </c>
      <c r="B548" s="86" t="n">
        <f aca="false">EOMONTH(Input!$C$7,A548)</f>
        <v>59475</v>
      </c>
      <c r="C548" s="86"/>
      <c r="D548" s="81" t="n">
        <f aca="false">IF(($D547+$G547)&lt;0,($D547+$G547),0)</f>
        <v>0</v>
      </c>
      <c r="E548" s="81" t="n">
        <f aca="false">IF($D548&lt;0,Input!$C$52,0)</f>
        <v>0</v>
      </c>
      <c r="F548" s="81" t="n">
        <f aca="false">($D548*(Input!$C$48/100))/12</f>
        <v>0</v>
      </c>
      <c r="G548" s="81" t="n">
        <f aca="false">(-1)*$E548+$F548</f>
        <v>0</v>
      </c>
    </row>
    <row r="549" customFormat="false" ht="12.75" hidden="false" customHeight="true" outlineLevel="0" collapsed="false">
      <c r="A549" s="80" t="n">
        <v>545</v>
      </c>
      <c r="B549" s="86" t="n">
        <f aca="false">EOMONTH(Input!$C$7,A549)</f>
        <v>59505</v>
      </c>
      <c r="C549" s="86"/>
      <c r="D549" s="81" t="n">
        <f aca="false">IF(($D548+$G548)&lt;0,($D548+$G548),0)</f>
        <v>0</v>
      </c>
      <c r="E549" s="81" t="n">
        <f aca="false">IF($D549&lt;0,Input!$C$52,0)</f>
        <v>0</v>
      </c>
      <c r="F549" s="81" t="n">
        <f aca="false">($D549*(Input!$C$48/100))/12</f>
        <v>0</v>
      </c>
      <c r="G549" s="81" t="n">
        <f aca="false">(-1)*$E549+$F549</f>
        <v>0</v>
      </c>
    </row>
    <row r="550" customFormat="false" ht="12.75" hidden="false" customHeight="true" outlineLevel="0" collapsed="false">
      <c r="A550" s="80" t="n">
        <v>546</v>
      </c>
      <c r="B550" s="86" t="n">
        <f aca="false">EOMONTH(Input!$C$7,A550)</f>
        <v>59536</v>
      </c>
      <c r="C550" s="86"/>
      <c r="D550" s="81" t="n">
        <f aca="false">IF(($D549+$G549)&lt;0,($D549+$G549),0)</f>
        <v>0</v>
      </c>
      <c r="E550" s="81" t="n">
        <f aca="false">IF($D550&lt;0,Input!$C$52,0)</f>
        <v>0</v>
      </c>
      <c r="F550" s="81" t="n">
        <f aca="false">($D550*(Input!$C$48/100))/12</f>
        <v>0</v>
      </c>
      <c r="G550" s="81" t="n">
        <f aca="false">(-1)*$E550+$F550</f>
        <v>0</v>
      </c>
    </row>
    <row r="551" customFormat="false" ht="12.75" hidden="false" customHeight="true" outlineLevel="0" collapsed="false">
      <c r="A551" s="80" t="n">
        <v>547</v>
      </c>
      <c r="B551" s="86" t="n">
        <f aca="false">EOMONTH(Input!$C$7,A551)</f>
        <v>59567</v>
      </c>
      <c r="C551" s="86"/>
      <c r="D551" s="81" t="n">
        <f aca="false">IF(($D550+$G550)&lt;0,($D550+$G550),0)</f>
        <v>0</v>
      </c>
      <c r="E551" s="81" t="n">
        <f aca="false">IF($D551&lt;0,Input!$C$52,0)</f>
        <v>0</v>
      </c>
      <c r="F551" s="81" t="n">
        <f aca="false">($D551*(Input!$C$48/100))/12</f>
        <v>0</v>
      </c>
      <c r="G551" s="81" t="n">
        <f aca="false">(-1)*$E551+$F551</f>
        <v>0</v>
      </c>
    </row>
    <row r="552" customFormat="false" ht="12.75" hidden="false" customHeight="true" outlineLevel="0" collapsed="false">
      <c r="A552" s="80" t="n">
        <v>548</v>
      </c>
      <c r="B552" s="86" t="n">
        <f aca="false">EOMONTH(Input!$C$7,A552)</f>
        <v>59595</v>
      </c>
      <c r="C552" s="86"/>
      <c r="D552" s="81" t="n">
        <f aca="false">IF(($D551+$G551)&lt;0,($D551+$G551),0)</f>
        <v>0</v>
      </c>
      <c r="E552" s="81" t="n">
        <f aca="false">IF($D552&lt;0,Input!$C$52,0)</f>
        <v>0</v>
      </c>
      <c r="F552" s="81" t="n">
        <f aca="false">($D552*(Input!$C$48/100))/12</f>
        <v>0</v>
      </c>
      <c r="G552" s="81" t="n">
        <f aca="false">(-1)*$E552+$F552</f>
        <v>0</v>
      </c>
    </row>
    <row r="553" customFormat="false" ht="12.75" hidden="false" customHeight="true" outlineLevel="0" collapsed="false">
      <c r="A553" s="80" t="n">
        <v>549</v>
      </c>
      <c r="B553" s="86" t="n">
        <f aca="false">EOMONTH(Input!$C$7,A553)</f>
        <v>59626</v>
      </c>
      <c r="C553" s="86"/>
      <c r="D553" s="81" t="n">
        <f aca="false">IF(($D552+$G552)&lt;0,($D552+$G552),0)</f>
        <v>0</v>
      </c>
      <c r="E553" s="81" t="n">
        <f aca="false">IF($D553&lt;0,Input!$C$52,0)</f>
        <v>0</v>
      </c>
      <c r="F553" s="81" t="n">
        <f aca="false">($D553*(Input!$C$48/100))/12</f>
        <v>0</v>
      </c>
      <c r="G553" s="81" t="n">
        <f aca="false">(-1)*$E553+$F553</f>
        <v>0</v>
      </c>
    </row>
    <row r="554" customFormat="false" ht="12.75" hidden="false" customHeight="true" outlineLevel="0" collapsed="false">
      <c r="A554" s="80" t="n">
        <v>550</v>
      </c>
      <c r="B554" s="86" t="n">
        <f aca="false">EOMONTH(Input!$C$7,A554)</f>
        <v>59656</v>
      </c>
      <c r="C554" s="86"/>
      <c r="D554" s="81" t="n">
        <f aca="false">IF(($D553+$G553)&lt;0,($D553+$G553),0)</f>
        <v>0</v>
      </c>
      <c r="E554" s="81" t="n">
        <f aca="false">IF($D554&lt;0,Input!$C$52,0)</f>
        <v>0</v>
      </c>
      <c r="F554" s="81" t="n">
        <f aca="false">($D554*(Input!$C$48/100))/12</f>
        <v>0</v>
      </c>
      <c r="G554" s="81" t="n">
        <f aca="false">(-1)*$E554+$F554</f>
        <v>0</v>
      </c>
    </row>
    <row r="555" customFormat="false" ht="12.75" hidden="false" customHeight="true" outlineLevel="0" collapsed="false">
      <c r="A555" s="80" t="n">
        <v>551</v>
      </c>
      <c r="B555" s="86" t="n">
        <f aca="false">EOMONTH(Input!$C$7,A555)</f>
        <v>59687</v>
      </c>
      <c r="C555" s="86"/>
      <c r="D555" s="81" t="n">
        <f aca="false">IF(($D554+$G554)&lt;0,($D554+$G554),0)</f>
        <v>0</v>
      </c>
      <c r="E555" s="81" t="n">
        <f aca="false">IF($D555&lt;0,Input!$C$52,0)</f>
        <v>0</v>
      </c>
      <c r="F555" s="81" t="n">
        <f aca="false">($D555*(Input!$C$48/100))/12</f>
        <v>0</v>
      </c>
      <c r="G555" s="81" t="n">
        <f aca="false">(-1)*$E555+$F555</f>
        <v>0</v>
      </c>
    </row>
    <row r="556" customFormat="false" ht="12.75" hidden="false" customHeight="true" outlineLevel="0" collapsed="false">
      <c r="A556" s="80" t="n">
        <v>552</v>
      </c>
      <c r="B556" s="86" t="n">
        <f aca="false">EOMONTH(Input!$C$7,A556)</f>
        <v>59717</v>
      </c>
      <c r="C556" s="86"/>
      <c r="D556" s="81" t="n">
        <f aca="false">IF(($D555+$G555)&lt;0,($D555+$G555),0)</f>
        <v>0</v>
      </c>
      <c r="E556" s="81" t="n">
        <f aca="false">IF($D556&lt;0,Input!$C$52,0)</f>
        <v>0</v>
      </c>
      <c r="F556" s="81" t="n">
        <f aca="false">($D556*(Input!$C$48/100))/12</f>
        <v>0</v>
      </c>
      <c r="G556" s="81" t="n">
        <f aca="false">(-1)*$E556+$F556</f>
        <v>0</v>
      </c>
    </row>
    <row r="557" customFormat="false" ht="12.75" hidden="false" customHeight="true" outlineLevel="0" collapsed="false">
      <c r="A557" s="80" t="n">
        <v>553</v>
      </c>
      <c r="B557" s="86" t="n">
        <f aca="false">EOMONTH(Input!$C$7,A557)</f>
        <v>59748</v>
      </c>
      <c r="C557" s="86"/>
      <c r="D557" s="81" t="n">
        <f aca="false">IF(($D556+$G556)&lt;0,($D556+$G556),0)</f>
        <v>0</v>
      </c>
      <c r="E557" s="81" t="n">
        <f aca="false">IF($D557&lt;0,Input!$C$52,0)</f>
        <v>0</v>
      </c>
      <c r="F557" s="81" t="n">
        <f aca="false">($D557*(Input!$C$48/100))/12</f>
        <v>0</v>
      </c>
      <c r="G557" s="81" t="n">
        <f aca="false">(-1)*$E557+$F557</f>
        <v>0</v>
      </c>
    </row>
    <row r="558" customFormat="false" ht="12.75" hidden="false" customHeight="true" outlineLevel="0" collapsed="false">
      <c r="A558" s="80" t="n">
        <v>554</v>
      </c>
      <c r="B558" s="86" t="n">
        <f aca="false">EOMONTH(Input!$C$7,A558)</f>
        <v>59779</v>
      </c>
      <c r="C558" s="86"/>
      <c r="D558" s="81" t="n">
        <f aca="false">IF(($D557+$G557)&lt;0,($D557+$G557),0)</f>
        <v>0</v>
      </c>
      <c r="E558" s="81" t="n">
        <f aca="false">IF($D558&lt;0,Input!$C$52,0)</f>
        <v>0</v>
      </c>
      <c r="F558" s="81" t="n">
        <f aca="false">($D558*(Input!$C$48/100))/12</f>
        <v>0</v>
      </c>
      <c r="G558" s="81" t="n">
        <f aca="false">(-1)*$E558+$F558</f>
        <v>0</v>
      </c>
    </row>
    <row r="559" customFormat="false" ht="12.75" hidden="false" customHeight="true" outlineLevel="0" collapsed="false">
      <c r="A559" s="80" t="n">
        <v>555</v>
      </c>
      <c r="B559" s="86" t="n">
        <f aca="false">EOMONTH(Input!$C$7,A559)</f>
        <v>59809</v>
      </c>
      <c r="C559" s="86"/>
      <c r="D559" s="81" t="n">
        <f aca="false">IF(($D558+$G558)&lt;0,($D558+$G558),0)</f>
        <v>0</v>
      </c>
      <c r="E559" s="81" t="n">
        <f aca="false">IF($D559&lt;0,Input!$C$52,0)</f>
        <v>0</v>
      </c>
      <c r="F559" s="81" t="n">
        <f aca="false">($D559*(Input!$C$48/100))/12</f>
        <v>0</v>
      </c>
      <c r="G559" s="81" t="n">
        <f aca="false">(-1)*$E559+$F559</f>
        <v>0</v>
      </c>
    </row>
    <row r="560" customFormat="false" ht="12.75" hidden="false" customHeight="true" outlineLevel="0" collapsed="false">
      <c r="A560" s="80" t="n">
        <v>556</v>
      </c>
      <c r="B560" s="86" t="n">
        <f aca="false">EOMONTH(Input!$C$7,A560)</f>
        <v>59840</v>
      </c>
      <c r="C560" s="86"/>
      <c r="D560" s="81" t="n">
        <f aca="false">IF(($D559+$G559)&lt;0,($D559+$G559),0)</f>
        <v>0</v>
      </c>
      <c r="E560" s="81" t="n">
        <f aca="false">IF($D560&lt;0,Input!$C$52,0)</f>
        <v>0</v>
      </c>
      <c r="F560" s="81" t="n">
        <f aca="false">($D560*(Input!$C$48/100))/12</f>
        <v>0</v>
      </c>
      <c r="G560" s="81" t="n">
        <f aca="false">(-1)*$E560+$F560</f>
        <v>0</v>
      </c>
    </row>
    <row r="561" customFormat="false" ht="12.75" hidden="false" customHeight="true" outlineLevel="0" collapsed="false">
      <c r="A561" s="80" t="n">
        <v>557</v>
      </c>
      <c r="B561" s="86" t="n">
        <f aca="false">EOMONTH(Input!$C$7,A561)</f>
        <v>59870</v>
      </c>
      <c r="C561" s="86"/>
      <c r="D561" s="81" t="n">
        <f aca="false">IF(($D560+$G560)&lt;0,($D560+$G560),0)</f>
        <v>0</v>
      </c>
      <c r="E561" s="81" t="n">
        <f aca="false">IF($D561&lt;0,Input!$C$52,0)</f>
        <v>0</v>
      </c>
      <c r="F561" s="81" t="n">
        <f aca="false">($D561*(Input!$C$48/100))/12</f>
        <v>0</v>
      </c>
      <c r="G561" s="81" t="n">
        <f aca="false">(-1)*$E561+$F561</f>
        <v>0</v>
      </c>
    </row>
    <row r="562" customFormat="false" ht="12.75" hidden="false" customHeight="true" outlineLevel="0" collapsed="false">
      <c r="A562" s="80" t="n">
        <v>558</v>
      </c>
      <c r="B562" s="86" t="n">
        <f aca="false">EOMONTH(Input!$C$7,A562)</f>
        <v>59901</v>
      </c>
      <c r="C562" s="86"/>
      <c r="D562" s="81" t="n">
        <f aca="false">IF(($D561+$G561)&lt;0,($D561+$G561),0)</f>
        <v>0</v>
      </c>
      <c r="E562" s="81" t="n">
        <f aca="false">IF($D562&lt;0,Input!$C$52,0)</f>
        <v>0</v>
      </c>
      <c r="F562" s="81" t="n">
        <f aca="false">($D562*(Input!$C$48/100))/12</f>
        <v>0</v>
      </c>
      <c r="G562" s="81" t="n">
        <f aca="false">(-1)*$E562+$F562</f>
        <v>0</v>
      </c>
    </row>
    <row r="563" customFormat="false" ht="12.75" hidden="false" customHeight="true" outlineLevel="0" collapsed="false">
      <c r="A563" s="80" t="n">
        <v>559</v>
      </c>
      <c r="B563" s="86" t="n">
        <f aca="false">EOMONTH(Input!$C$7,A563)</f>
        <v>59932</v>
      </c>
      <c r="C563" s="86"/>
      <c r="D563" s="81" t="n">
        <f aca="false">IF(($D562+$G562)&lt;0,($D562+$G562),0)</f>
        <v>0</v>
      </c>
      <c r="E563" s="81" t="n">
        <f aca="false">IF($D563&lt;0,Input!$C$52,0)</f>
        <v>0</v>
      </c>
      <c r="F563" s="81" t="n">
        <f aca="false">($D563*(Input!$C$48/100))/12</f>
        <v>0</v>
      </c>
      <c r="G563" s="81" t="n">
        <f aca="false">(-1)*$E563+$F563</f>
        <v>0</v>
      </c>
    </row>
    <row r="564" customFormat="false" ht="12.75" hidden="false" customHeight="true" outlineLevel="0" collapsed="false">
      <c r="A564" s="80" t="n">
        <v>560</v>
      </c>
      <c r="B564" s="86" t="n">
        <f aca="false">EOMONTH(Input!$C$7,A564)</f>
        <v>59961</v>
      </c>
      <c r="C564" s="86"/>
      <c r="D564" s="81" t="n">
        <f aca="false">IF(($D563+$G563)&lt;0,($D563+$G563),0)</f>
        <v>0</v>
      </c>
      <c r="E564" s="81" t="n">
        <f aca="false">IF($D564&lt;0,Input!$C$52,0)</f>
        <v>0</v>
      </c>
      <c r="F564" s="81" t="n">
        <f aca="false">($D564*(Input!$C$48/100))/12</f>
        <v>0</v>
      </c>
      <c r="G564" s="81" t="n">
        <f aca="false">(-1)*$E564+$F564</f>
        <v>0</v>
      </c>
    </row>
    <row r="565" customFormat="false" ht="12.75" hidden="false" customHeight="true" outlineLevel="0" collapsed="false">
      <c r="A565" s="80" t="n">
        <v>561</v>
      </c>
      <c r="B565" s="86" t="n">
        <f aca="false">EOMONTH(Input!$C$7,A565)</f>
        <v>59992</v>
      </c>
      <c r="C565" s="86"/>
      <c r="D565" s="81" t="n">
        <f aca="false">IF(($D564+$G564)&lt;0,($D564+$G564),0)</f>
        <v>0</v>
      </c>
      <c r="E565" s="81" t="n">
        <f aca="false">IF($D565&lt;0,Input!$C$52,0)</f>
        <v>0</v>
      </c>
      <c r="F565" s="81" t="n">
        <f aca="false">($D565*(Input!$C$48/100))/12</f>
        <v>0</v>
      </c>
      <c r="G565" s="81" t="n">
        <f aca="false">(-1)*$E565+$F565</f>
        <v>0</v>
      </c>
    </row>
    <row r="566" customFormat="false" ht="12.75" hidden="false" customHeight="true" outlineLevel="0" collapsed="false">
      <c r="A566" s="80" t="n">
        <v>562</v>
      </c>
      <c r="B566" s="86" t="n">
        <f aca="false">EOMONTH(Input!$C$7,A566)</f>
        <v>60022</v>
      </c>
      <c r="C566" s="86"/>
      <c r="D566" s="81" t="n">
        <f aca="false">IF(($D565+$G565)&lt;0,($D565+$G565),0)</f>
        <v>0</v>
      </c>
      <c r="E566" s="81" t="n">
        <f aca="false">IF($D566&lt;0,Input!$C$52,0)</f>
        <v>0</v>
      </c>
      <c r="F566" s="81" t="n">
        <f aca="false">($D566*(Input!$C$48/100))/12</f>
        <v>0</v>
      </c>
      <c r="G566" s="81" t="n">
        <f aca="false">(-1)*$E566+$F566</f>
        <v>0</v>
      </c>
    </row>
    <row r="567" customFormat="false" ht="12.75" hidden="false" customHeight="true" outlineLevel="0" collapsed="false">
      <c r="A567" s="80" t="n">
        <v>563</v>
      </c>
      <c r="B567" s="86" t="n">
        <f aca="false">EOMONTH(Input!$C$7,A567)</f>
        <v>60053</v>
      </c>
      <c r="C567" s="86"/>
      <c r="D567" s="81" t="n">
        <f aca="false">IF(($D566+$G566)&lt;0,($D566+$G566),0)</f>
        <v>0</v>
      </c>
      <c r="E567" s="81" t="n">
        <f aca="false">IF($D567&lt;0,Input!$C$52,0)</f>
        <v>0</v>
      </c>
      <c r="F567" s="81" t="n">
        <f aca="false">($D567*(Input!$C$48/100))/12</f>
        <v>0</v>
      </c>
      <c r="G567" s="81" t="n">
        <f aca="false">(-1)*$E567+$F567</f>
        <v>0</v>
      </c>
    </row>
    <row r="568" customFormat="false" ht="12.75" hidden="false" customHeight="true" outlineLevel="0" collapsed="false">
      <c r="A568" s="80" t="n">
        <v>564</v>
      </c>
      <c r="B568" s="86" t="n">
        <f aca="false">EOMONTH(Input!$C$7,A568)</f>
        <v>60083</v>
      </c>
      <c r="C568" s="86"/>
      <c r="D568" s="81" t="n">
        <f aca="false">IF(($D567+$G567)&lt;0,($D567+$G567),0)</f>
        <v>0</v>
      </c>
      <c r="E568" s="81" t="n">
        <f aca="false">IF($D568&lt;0,Input!$C$52,0)</f>
        <v>0</v>
      </c>
      <c r="F568" s="81" t="n">
        <f aca="false">($D568*(Input!$C$48/100))/12</f>
        <v>0</v>
      </c>
      <c r="G568" s="81" t="n">
        <f aca="false">(-1)*$E568+$F568</f>
        <v>0</v>
      </c>
    </row>
    <row r="569" customFormat="false" ht="12.75" hidden="false" customHeight="true" outlineLevel="0" collapsed="false">
      <c r="A569" s="80" t="n">
        <v>565</v>
      </c>
      <c r="B569" s="86" t="n">
        <f aca="false">EOMONTH(Input!$C$7,A569)</f>
        <v>60114</v>
      </c>
      <c r="C569" s="86"/>
      <c r="D569" s="81" t="n">
        <f aca="false">IF(($D568+$G568)&lt;0,($D568+$G568),0)</f>
        <v>0</v>
      </c>
      <c r="E569" s="81" t="n">
        <f aca="false">IF($D569&lt;0,Input!$C$52,0)</f>
        <v>0</v>
      </c>
      <c r="F569" s="81" t="n">
        <f aca="false">($D569*(Input!$C$48/100))/12</f>
        <v>0</v>
      </c>
      <c r="G569" s="81" t="n">
        <f aca="false">(-1)*$E569+$F569</f>
        <v>0</v>
      </c>
    </row>
    <row r="570" customFormat="false" ht="12.75" hidden="false" customHeight="true" outlineLevel="0" collapsed="false">
      <c r="A570" s="80" t="n">
        <v>566</v>
      </c>
      <c r="B570" s="86" t="n">
        <f aca="false">EOMONTH(Input!$C$7,A570)</f>
        <v>60145</v>
      </c>
      <c r="C570" s="86"/>
      <c r="D570" s="81" t="n">
        <f aca="false">IF(($D569+$G569)&lt;0,($D569+$G569),0)</f>
        <v>0</v>
      </c>
      <c r="E570" s="81" t="n">
        <f aca="false">IF($D570&lt;0,Input!$C$52,0)</f>
        <v>0</v>
      </c>
      <c r="F570" s="81" t="n">
        <f aca="false">($D570*(Input!$C$48/100))/12</f>
        <v>0</v>
      </c>
      <c r="G570" s="81" t="n">
        <f aca="false">(-1)*$E570+$F570</f>
        <v>0</v>
      </c>
    </row>
    <row r="571" customFormat="false" ht="12.75" hidden="false" customHeight="true" outlineLevel="0" collapsed="false">
      <c r="A571" s="80" t="n">
        <v>567</v>
      </c>
      <c r="B571" s="86" t="n">
        <f aca="false">EOMONTH(Input!$C$7,A571)</f>
        <v>60175</v>
      </c>
      <c r="C571" s="86"/>
      <c r="D571" s="81" t="n">
        <f aca="false">IF(($D570+$G570)&lt;0,($D570+$G570),0)</f>
        <v>0</v>
      </c>
      <c r="E571" s="81" t="n">
        <f aca="false">IF($D571&lt;0,Input!$C$52,0)</f>
        <v>0</v>
      </c>
      <c r="F571" s="81" t="n">
        <f aca="false">($D571*(Input!$C$48/100))/12</f>
        <v>0</v>
      </c>
      <c r="G571" s="81" t="n">
        <f aca="false">(-1)*$E571+$F571</f>
        <v>0</v>
      </c>
    </row>
    <row r="572" customFormat="false" ht="12.75" hidden="false" customHeight="true" outlineLevel="0" collapsed="false">
      <c r="A572" s="80" t="n">
        <v>568</v>
      </c>
      <c r="B572" s="86" t="n">
        <f aca="false">EOMONTH(Input!$C$7,A572)</f>
        <v>60206</v>
      </c>
      <c r="C572" s="86"/>
      <c r="D572" s="81" t="n">
        <f aca="false">IF(($D571+$G571)&lt;0,($D571+$G571),0)</f>
        <v>0</v>
      </c>
      <c r="E572" s="81" t="n">
        <f aca="false">IF($D572&lt;0,Input!$C$52,0)</f>
        <v>0</v>
      </c>
      <c r="F572" s="81" t="n">
        <f aca="false">($D572*(Input!$C$48/100))/12</f>
        <v>0</v>
      </c>
      <c r="G572" s="81" t="n">
        <f aca="false">(-1)*$E572+$F572</f>
        <v>0</v>
      </c>
    </row>
    <row r="573" customFormat="false" ht="12.75" hidden="false" customHeight="true" outlineLevel="0" collapsed="false">
      <c r="A573" s="80" t="n">
        <v>569</v>
      </c>
      <c r="B573" s="86" t="n">
        <f aca="false">EOMONTH(Input!$C$7,A573)</f>
        <v>60236</v>
      </c>
      <c r="C573" s="86"/>
      <c r="D573" s="81" t="n">
        <f aca="false">IF(($D572+$G572)&lt;0,($D572+$G572),0)</f>
        <v>0</v>
      </c>
      <c r="E573" s="81" t="n">
        <f aca="false">IF($D573&lt;0,Input!$C$52,0)</f>
        <v>0</v>
      </c>
      <c r="F573" s="81" t="n">
        <f aca="false">($D573*(Input!$C$48/100))/12</f>
        <v>0</v>
      </c>
      <c r="G573" s="81" t="n">
        <f aca="false">(-1)*$E573+$F573</f>
        <v>0</v>
      </c>
    </row>
    <row r="574" customFormat="false" ht="12.75" hidden="false" customHeight="true" outlineLevel="0" collapsed="false">
      <c r="A574" s="80" t="n">
        <v>570</v>
      </c>
      <c r="B574" s="86" t="n">
        <f aca="false">EOMONTH(Input!$C$7,A574)</f>
        <v>60267</v>
      </c>
      <c r="C574" s="86"/>
      <c r="D574" s="81" t="n">
        <f aca="false">IF(($D573+$G573)&lt;0,($D573+$G573),0)</f>
        <v>0</v>
      </c>
      <c r="E574" s="81" t="n">
        <f aca="false">IF($D574&lt;0,Input!$C$52,0)</f>
        <v>0</v>
      </c>
      <c r="F574" s="81" t="n">
        <f aca="false">($D574*(Input!$C$48/100))/12</f>
        <v>0</v>
      </c>
      <c r="G574" s="81" t="n">
        <f aca="false">(-1)*$E574+$F574</f>
        <v>0</v>
      </c>
    </row>
    <row r="575" customFormat="false" ht="12.75" hidden="false" customHeight="true" outlineLevel="0" collapsed="false">
      <c r="A575" s="80" t="n">
        <v>571</v>
      </c>
      <c r="B575" s="86" t="n">
        <f aca="false">EOMONTH(Input!$C$7,A575)</f>
        <v>60298</v>
      </c>
      <c r="C575" s="86"/>
      <c r="D575" s="81" t="n">
        <f aca="false">IF(($D574+$G574)&lt;0,($D574+$G574),0)</f>
        <v>0</v>
      </c>
      <c r="E575" s="81" t="n">
        <f aca="false">IF($D575&lt;0,Input!$C$52,0)</f>
        <v>0</v>
      </c>
      <c r="F575" s="81" t="n">
        <f aca="false">($D575*(Input!$C$48/100))/12</f>
        <v>0</v>
      </c>
      <c r="G575" s="81" t="n">
        <f aca="false">(-1)*$E575+$F575</f>
        <v>0</v>
      </c>
    </row>
    <row r="576" customFormat="false" ht="12.75" hidden="false" customHeight="true" outlineLevel="0" collapsed="false">
      <c r="A576" s="80" t="n">
        <v>572</v>
      </c>
      <c r="B576" s="86" t="n">
        <f aca="false">EOMONTH(Input!$C$7,A576)</f>
        <v>60326</v>
      </c>
      <c r="C576" s="86"/>
      <c r="D576" s="81" t="n">
        <f aca="false">IF(($D575+$G575)&lt;0,($D575+$G575),0)</f>
        <v>0</v>
      </c>
      <c r="E576" s="81" t="n">
        <f aca="false">IF($D576&lt;0,Input!$C$52,0)</f>
        <v>0</v>
      </c>
      <c r="F576" s="81" t="n">
        <f aca="false">($D576*(Input!$C$48/100))/12</f>
        <v>0</v>
      </c>
      <c r="G576" s="81" t="n">
        <f aca="false">(-1)*$E576+$F576</f>
        <v>0</v>
      </c>
    </row>
    <row r="577" customFormat="false" ht="12.75" hidden="false" customHeight="true" outlineLevel="0" collapsed="false">
      <c r="A577" s="80" t="n">
        <v>573</v>
      </c>
      <c r="B577" s="86" t="n">
        <f aca="false">EOMONTH(Input!$C$7,A577)</f>
        <v>60357</v>
      </c>
      <c r="C577" s="86"/>
      <c r="D577" s="81" t="n">
        <f aca="false">IF(($D576+$G576)&lt;0,($D576+$G576),0)</f>
        <v>0</v>
      </c>
      <c r="E577" s="81" t="n">
        <f aca="false">IF($D577&lt;0,Input!$C$52,0)</f>
        <v>0</v>
      </c>
      <c r="F577" s="81" t="n">
        <f aca="false">($D577*(Input!$C$48/100))/12</f>
        <v>0</v>
      </c>
      <c r="G577" s="81" t="n">
        <f aca="false">(-1)*$E577+$F577</f>
        <v>0</v>
      </c>
    </row>
    <row r="578" customFormat="false" ht="12.75" hidden="false" customHeight="true" outlineLevel="0" collapsed="false">
      <c r="A578" s="80" t="n">
        <v>574</v>
      </c>
      <c r="B578" s="86" t="n">
        <f aca="false">EOMONTH(Input!$C$7,A578)</f>
        <v>60387</v>
      </c>
      <c r="C578" s="86"/>
      <c r="D578" s="81" t="n">
        <f aca="false">IF(($D577+$G577)&lt;0,($D577+$G577),0)</f>
        <v>0</v>
      </c>
      <c r="E578" s="81" t="n">
        <f aca="false">IF($D578&lt;0,Input!$C$52,0)</f>
        <v>0</v>
      </c>
      <c r="F578" s="81" t="n">
        <f aca="false">($D578*(Input!$C$48/100))/12</f>
        <v>0</v>
      </c>
      <c r="G578" s="81" t="n">
        <f aca="false">(-1)*$E578+$F578</f>
        <v>0</v>
      </c>
    </row>
    <row r="579" customFormat="false" ht="12.75" hidden="false" customHeight="true" outlineLevel="0" collapsed="false">
      <c r="A579" s="80" t="n">
        <v>575</v>
      </c>
      <c r="B579" s="86" t="n">
        <f aca="false">EOMONTH(Input!$C$7,A579)</f>
        <v>60418</v>
      </c>
      <c r="C579" s="86"/>
      <c r="D579" s="81" t="n">
        <f aca="false">IF(($D578+$G578)&lt;0,($D578+$G578),0)</f>
        <v>0</v>
      </c>
      <c r="E579" s="81" t="n">
        <f aca="false">IF($D579&lt;0,Input!$C$52,0)</f>
        <v>0</v>
      </c>
      <c r="F579" s="81" t="n">
        <f aca="false">($D579*(Input!$C$48/100))/12</f>
        <v>0</v>
      </c>
      <c r="G579" s="81" t="n">
        <f aca="false">(-1)*$E579+$F579</f>
        <v>0</v>
      </c>
    </row>
    <row r="580" customFormat="false" ht="12.75" hidden="false" customHeight="true" outlineLevel="0" collapsed="false">
      <c r="A580" s="80" t="n">
        <v>576</v>
      </c>
      <c r="B580" s="86" t="n">
        <f aca="false">EOMONTH(Input!$C$7,A580)</f>
        <v>60448</v>
      </c>
      <c r="C580" s="86"/>
      <c r="D580" s="81" t="n">
        <f aca="false">IF(($D579+$G579)&lt;0,($D579+$G579),0)</f>
        <v>0</v>
      </c>
      <c r="E580" s="81" t="n">
        <f aca="false">IF($D580&lt;0,Input!$C$52,0)</f>
        <v>0</v>
      </c>
      <c r="F580" s="81" t="n">
        <f aca="false">($D580*(Input!$C$48/100))/12</f>
        <v>0</v>
      </c>
      <c r="G580" s="81" t="n">
        <f aca="false">(-1)*$E580+$F580</f>
        <v>0</v>
      </c>
    </row>
    <row r="581" customFormat="false" ht="12.75" hidden="false" customHeight="true" outlineLevel="0" collapsed="false">
      <c r="A581" s="80" t="n">
        <v>577</v>
      </c>
      <c r="B581" s="86" t="n">
        <f aca="false">EOMONTH(Input!$C$7,A581)</f>
        <v>60479</v>
      </c>
      <c r="C581" s="86"/>
      <c r="D581" s="81" t="n">
        <f aca="false">IF(($D580+$G580)&lt;0,($D580+$G580),0)</f>
        <v>0</v>
      </c>
      <c r="E581" s="81" t="n">
        <f aca="false">IF($D581&lt;0,Input!$C$52,0)</f>
        <v>0</v>
      </c>
      <c r="F581" s="81" t="n">
        <f aca="false">($D581*(Input!$C$48/100))/12</f>
        <v>0</v>
      </c>
      <c r="G581" s="81" t="n">
        <f aca="false">(-1)*$E581+$F581</f>
        <v>0</v>
      </c>
    </row>
    <row r="582" customFormat="false" ht="12.75" hidden="false" customHeight="true" outlineLevel="0" collapsed="false">
      <c r="A582" s="80" t="n">
        <v>578</v>
      </c>
      <c r="B582" s="86" t="n">
        <f aca="false">EOMONTH(Input!$C$7,A582)</f>
        <v>60510</v>
      </c>
      <c r="C582" s="86"/>
      <c r="D582" s="81" t="n">
        <f aca="false">IF(($D581+$G581)&lt;0,($D581+$G581),0)</f>
        <v>0</v>
      </c>
      <c r="E582" s="81" t="n">
        <f aca="false">IF($D582&lt;0,Input!$C$52,0)</f>
        <v>0</v>
      </c>
      <c r="F582" s="81" t="n">
        <f aca="false">($D582*(Input!$C$48/100))/12</f>
        <v>0</v>
      </c>
      <c r="G582" s="81" t="n">
        <f aca="false">(-1)*$E582+$F582</f>
        <v>0</v>
      </c>
    </row>
    <row r="583" customFormat="false" ht="12.75" hidden="false" customHeight="true" outlineLevel="0" collapsed="false">
      <c r="A583" s="80" t="n">
        <v>579</v>
      </c>
      <c r="B583" s="86" t="n">
        <f aca="false">EOMONTH(Input!$C$7,A583)</f>
        <v>60540</v>
      </c>
      <c r="C583" s="86"/>
      <c r="D583" s="81" t="n">
        <f aca="false">IF(($D582+$G582)&lt;0,($D582+$G582),0)</f>
        <v>0</v>
      </c>
      <c r="E583" s="81" t="n">
        <f aca="false">IF($D583&lt;0,Input!$C$52,0)</f>
        <v>0</v>
      </c>
      <c r="F583" s="81" t="n">
        <f aca="false">($D583*(Input!$C$48/100))/12</f>
        <v>0</v>
      </c>
      <c r="G583" s="81" t="n">
        <f aca="false">(-1)*$E583+$F583</f>
        <v>0</v>
      </c>
    </row>
    <row r="584" customFormat="false" ht="12.75" hidden="false" customHeight="true" outlineLevel="0" collapsed="false">
      <c r="A584" s="80" t="n">
        <v>580</v>
      </c>
      <c r="B584" s="86" t="n">
        <f aca="false">EOMONTH(Input!$C$7,A584)</f>
        <v>60571</v>
      </c>
      <c r="C584" s="86"/>
      <c r="D584" s="81" t="n">
        <f aca="false">IF(($D583+$G583)&lt;0,($D583+$G583),0)</f>
        <v>0</v>
      </c>
      <c r="E584" s="81" t="n">
        <f aca="false">IF($D584&lt;0,Input!$C$52,0)</f>
        <v>0</v>
      </c>
      <c r="F584" s="81" t="n">
        <f aca="false">($D584*(Input!$C$48/100))/12</f>
        <v>0</v>
      </c>
      <c r="G584" s="81" t="n">
        <f aca="false">(-1)*$E584+$F584</f>
        <v>0</v>
      </c>
    </row>
    <row r="585" customFormat="false" ht="12.75" hidden="false" customHeight="true" outlineLevel="0" collapsed="false">
      <c r="A585" s="80" t="n">
        <v>581</v>
      </c>
      <c r="B585" s="86" t="n">
        <f aca="false">EOMONTH(Input!$C$7,A585)</f>
        <v>60601</v>
      </c>
      <c r="C585" s="86"/>
      <c r="D585" s="81" t="n">
        <f aca="false">IF(($D584+$G584)&lt;0,($D584+$G584),0)</f>
        <v>0</v>
      </c>
      <c r="E585" s="81" t="n">
        <f aca="false">IF($D585&lt;0,Input!$C$52,0)</f>
        <v>0</v>
      </c>
      <c r="F585" s="81" t="n">
        <f aca="false">($D585*(Input!$C$48/100))/12</f>
        <v>0</v>
      </c>
      <c r="G585" s="81" t="n">
        <f aca="false">(-1)*$E585+$F585</f>
        <v>0</v>
      </c>
    </row>
    <row r="586" customFormat="false" ht="12.75" hidden="false" customHeight="true" outlineLevel="0" collapsed="false">
      <c r="A586" s="80" t="n">
        <v>582</v>
      </c>
      <c r="B586" s="86" t="n">
        <f aca="false">EOMONTH(Input!$C$7,A586)</f>
        <v>60632</v>
      </c>
      <c r="C586" s="86"/>
      <c r="D586" s="81" t="n">
        <f aca="false">IF(($D585+$G585)&lt;0,($D585+$G585),0)</f>
        <v>0</v>
      </c>
      <c r="E586" s="81" t="n">
        <f aca="false">IF($D586&lt;0,Input!$C$52,0)</f>
        <v>0</v>
      </c>
      <c r="F586" s="81" t="n">
        <f aca="false">($D586*(Input!$C$48/100))/12</f>
        <v>0</v>
      </c>
      <c r="G586" s="81" t="n">
        <f aca="false">(-1)*$E586+$F586</f>
        <v>0</v>
      </c>
    </row>
    <row r="587" customFormat="false" ht="12.75" hidden="false" customHeight="true" outlineLevel="0" collapsed="false">
      <c r="A587" s="80" t="n">
        <v>583</v>
      </c>
      <c r="B587" s="86" t="n">
        <f aca="false">EOMONTH(Input!$C$7,A587)</f>
        <v>60663</v>
      </c>
      <c r="C587" s="86"/>
      <c r="D587" s="81" t="n">
        <f aca="false">IF(($D586+$G586)&lt;0,($D586+$G586),0)</f>
        <v>0</v>
      </c>
      <c r="E587" s="81" t="n">
        <f aca="false">IF($D587&lt;0,Input!$C$52,0)</f>
        <v>0</v>
      </c>
      <c r="F587" s="81" t="n">
        <f aca="false">($D587*(Input!$C$48/100))/12</f>
        <v>0</v>
      </c>
      <c r="G587" s="81" t="n">
        <f aca="false">(-1)*$E587+$F587</f>
        <v>0</v>
      </c>
    </row>
    <row r="588" customFormat="false" ht="12.75" hidden="false" customHeight="true" outlineLevel="0" collapsed="false">
      <c r="A588" s="80" t="n">
        <v>584</v>
      </c>
      <c r="B588" s="86" t="n">
        <f aca="false">EOMONTH(Input!$C$7,A588)</f>
        <v>60691</v>
      </c>
      <c r="C588" s="86"/>
      <c r="D588" s="81" t="n">
        <f aca="false">IF(($D587+$G587)&lt;0,($D587+$G587),0)</f>
        <v>0</v>
      </c>
      <c r="E588" s="81" t="n">
        <f aca="false">IF($D588&lt;0,Input!$C$52,0)</f>
        <v>0</v>
      </c>
      <c r="F588" s="81" t="n">
        <f aca="false">($D588*(Input!$C$48/100))/12</f>
        <v>0</v>
      </c>
      <c r="G588" s="81" t="n">
        <f aca="false">(-1)*$E588+$F588</f>
        <v>0</v>
      </c>
    </row>
    <row r="589" customFormat="false" ht="12.75" hidden="false" customHeight="true" outlineLevel="0" collapsed="false">
      <c r="A589" s="80" t="n">
        <v>585</v>
      </c>
      <c r="B589" s="86" t="n">
        <f aca="false">EOMONTH(Input!$C$7,A589)</f>
        <v>60722</v>
      </c>
      <c r="C589" s="86"/>
      <c r="D589" s="81" t="n">
        <f aca="false">IF(($D588+$G588)&lt;0,($D588+$G588),0)</f>
        <v>0</v>
      </c>
      <c r="E589" s="81" t="n">
        <f aca="false">IF($D589&lt;0,Input!$C$52,0)</f>
        <v>0</v>
      </c>
      <c r="F589" s="81" t="n">
        <f aca="false">($D589*(Input!$C$48/100))/12</f>
        <v>0</v>
      </c>
      <c r="G589" s="81" t="n">
        <f aca="false">(-1)*$E589+$F589</f>
        <v>0</v>
      </c>
    </row>
    <row r="590" customFormat="false" ht="12.75" hidden="false" customHeight="true" outlineLevel="0" collapsed="false">
      <c r="A590" s="80" t="n">
        <v>586</v>
      </c>
      <c r="B590" s="86" t="n">
        <f aca="false">EOMONTH(Input!$C$7,A590)</f>
        <v>60752</v>
      </c>
      <c r="C590" s="86"/>
      <c r="D590" s="81" t="n">
        <f aca="false">IF(($D589+$G589)&lt;0,($D589+$G589),0)</f>
        <v>0</v>
      </c>
      <c r="E590" s="81" t="n">
        <f aca="false">IF($D590&lt;0,Input!$C$52,0)</f>
        <v>0</v>
      </c>
      <c r="F590" s="81" t="n">
        <f aca="false">($D590*(Input!$C$48/100))/12</f>
        <v>0</v>
      </c>
      <c r="G590" s="81" t="n">
        <f aca="false">(-1)*$E590+$F590</f>
        <v>0</v>
      </c>
    </row>
    <row r="591" customFormat="false" ht="12.75" hidden="false" customHeight="true" outlineLevel="0" collapsed="false">
      <c r="A591" s="80" t="n">
        <v>587</v>
      </c>
      <c r="B591" s="86" t="n">
        <f aca="false">EOMONTH(Input!$C$7,A591)</f>
        <v>60783</v>
      </c>
      <c r="C591" s="86"/>
      <c r="D591" s="81" t="n">
        <f aca="false">IF(($D590+$G590)&lt;0,($D590+$G590),0)</f>
        <v>0</v>
      </c>
      <c r="E591" s="81" t="n">
        <f aca="false">IF($D591&lt;0,Input!$C$52,0)</f>
        <v>0</v>
      </c>
      <c r="F591" s="81" t="n">
        <f aca="false">($D591*(Input!$C$48/100))/12</f>
        <v>0</v>
      </c>
      <c r="G591" s="81" t="n">
        <f aca="false">(-1)*$E591+$F591</f>
        <v>0</v>
      </c>
    </row>
    <row r="592" customFormat="false" ht="12.75" hidden="false" customHeight="true" outlineLevel="0" collapsed="false">
      <c r="A592" s="80" t="n">
        <v>588</v>
      </c>
      <c r="B592" s="86" t="n">
        <f aca="false">EOMONTH(Input!$C$7,A592)</f>
        <v>60813</v>
      </c>
      <c r="C592" s="86"/>
      <c r="D592" s="81" t="n">
        <f aca="false">IF(($D591+$G591)&lt;0,($D591+$G591),0)</f>
        <v>0</v>
      </c>
      <c r="E592" s="81" t="n">
        <f aca="false">IF($D592&lt;0,Input!$C$52,0)</f>
        <v>0</v>
      </c>
      <c r="F592" s="81" t="n">
        <f aca="false">($D592*(Input!$C$48/100))/12</f>
        <v>0</v>
      </c>
      <c r="G592" s="81" t="n">
        <f aca="false">(-1)*$E592+$F592</f>
        <v>0</v>
      </c>
    </row>
    <row r="593" customFormat="false" ht="12.75" hidden="false" customHeight="true" outlineLevel="0" collapsed="false">
      <c r="A593" s="80" t="n">
        <v>589</v>
      </c>
      <c r="B593" s="86" t="n">
        <f aca="false">EOMONTH(Input!$C$7,A593)</f>
        <v>60844</v>
      </c>
      <c r="C593" s="86"/>
      <c r="D593" s="81" t="n">
        <f aca="false">IF(($D592+$G592)&lt;0,($D592+$G592),0)</f>
        <v>0</v>
      </c>
      <c r="E593" s="81" t="n">
        <f aca="false">IF($D593&lt;0,Input!$C$52,0)</f>
        <v>0</v>
      </c>
      <c r="F593" s="81" t="n">
        <f aca="false">($D593*(Input!$C$48/100))/12</f>
        <v>0</v>
      </c>
      <c r="G593" s="81" t="n">
        <f aca="false">(-1)*$E593+$F593</f>
        <v>0</v>
      </c>
    </row>
    <row r="594" customFormat="false" ht="12.75" hidden="false" customHeight="true" outlineLevel="0" collapsed="false">
      <c r="A594" s="80" t="n">
        <v>590</v>
      </c>
      <c r="B594" s="86" t="n">
        <f aca="false">EOMONTH(Input!$C$7,A594)</f>
        <v>60875</v>
      </c>
      <c r="C594" s="86"/>
      <c r="D594" s="81" t="n">
        <f aca="false">IF(($D593+$G593)&lt;0,($D593+$G593),0)</f>
        <v>0</v>
      </c>
      <c r="E594" s="81" t="n">
        <f aca="false">IF($D594&lt;0,Input!$C$52,0)</f>
        <v>0</v>
      </c>
      <c r="F594" s="81" t="n">
        <f aca="false">($D594*(Input!$C$48/100))/12</f>
        <v>0</v>
      </c>
      <c r="G594" s="81" t="n">
        <f aca="false">(-1)*$E594+$F594</f>
        <v>0</v>
      </c>
    </row>
    <row r="595" customFormat="false" ht="12.75" hidden="false" customHeight="true" outlineLevel="0" collapsed="false">
      <c r="A595" s="80" t="n">
        <v>591</v>
      </c>
      <c r="B595" s="86" t="n">
        <f aca="false">EOMONTH(Input!$C$7,A595)</f>
        <v>60905</v>
      </c>
      <c r="C595" s="86"/>
      <c r="D595" s="81" t="n">
        <f aca="false">IF(($D594+$G594)&lt;0,($D594+$G594),0)</f>
        <v>0</v>
      </c>
      <c r="E595" s="81" t="n">
        <f aca="false">IF($D595&lt;0,Input!$C$52,0)</f>
        <v>0</v>
      </c>
      <c r="F595" s="81" t="n">
        <f aca="false">($D595*(Input!$C$48/100))/12</f>
        <v>0</v>
      </c>
      <c r="G595" s="81" t="n">
        <f aca="false">(-1)*$E595+$F595</f>
        <v>0</v>
      </c>
    </row>
    <row r="596" customFormat="false" ht="12.75" hidden="false" customHeight="true" outlineLevel="0" collapsed="false">
      <c r="A596" s="80" t="n">
        <v>592</v>
      </c>
      <c r="B596" s="86" t="n">
        <f aca="false">EOMONTH(Input!$C$7,A596)</f>
        <v>60936</v>
      </c>
      <c r="C596" s="86"/>
      <c r="D596" s="81" t="n">
        <f aca="false">IF(($D595+$G595)&lt;0,($D595+$G595),0)</f>
        <v>0</v>
      </c>
      <c r="E596" s="81" t="n">
        <f aca="false">IF($D596&lt;0,Input!$C$52,0)</f>
        <v>0</v>
      </c>
      <c r="F596" s="81" t="n">
        <f aca="false">($D596*(Input!$C$48/100))/12</f>
        <v>0</v>
      </c>
      <c r="G596" s="81" t="n">
        <f aca="false">(-1)*$E596+$F596</f>
        <v>0</v>
      </c>
    </row>
    <row r="597" customFormat="false" ht="12.75" hidden="false" customHeight="true" outlineLevel="0" collapsed="false">
      <c r="A597" s="80" t="n">
        <v>593</v>
      </c>
      <c r="B597" s="86" t="n">
        <f aca="false">EOMONTH(Input!$C$7,A597)</f>
        <v>60966</v>
      </c>
      <c r="C597" s="86"/>
      <c r="D597" s="81" t="n">
        <f aca="false">IF(($D596+$G596)&lt;0,($D596+$G596),0)</f>
        <v>0</v>
      </c>
      <c r="E597" s="81" t="n">
        <f aca="false">IF($D597&lt;0,Input!$C$52,0)</f>
        <v>0</v>
      </c>
      <c r="F597" s="81" t="n">
        <f aca="false">($D597*(Input!$C$48/100))/12</f>
        <v>0</v>
      </c>
      <c r="G597" s="81" t="n">
        <f aca="false">(-1)*$E597+$F597</f>
        <v>0</v>
      </c>
    </row>
    <row r="598" customFormat="false" ht="12.75" hidden="false" customHeight="true" outlineLevel="0" collapsed="false">
      <c r="A598" s="80" t="n">
        <v>594</v>
      </c>
      <c r="B598" s="86" t="n">
        <f aca="false">EOMONTH(Input!$C$7,A598)</f>
        <v>60997</v>
      </c>
      <c r="C598" s="86"/>
      <c r="D598" s="81" t="n">
        <f aca="false">IF(($D597+$G597)&lt;0,($D597+$G597),0)</f>
        <v>0</v>
      </c>
      <c r="E598" s="81" t="n">
        <f aca="false">IF($D598&lt;0,Input!$C$52,0)</f>
        <v>0</v>
      </c>
      <c r="F598" s="81" t="n">
        <f aca="false">($D598*(Input!$C$48/100))/12</f>
        <v>0</v>
      </c>
      <c r="G598" s="81" t="n">
        <f aca="false">(-1)*$E598+$F598</f>
        <v>0</v>
      </c>
    </row>
    <row r="599" customFormat="false" ht="12.75" hidden="false" customHeight="true" outlineLevel="0" collapsed="false">
      <c r="A599" s="80" t="n">
        <v>595</v>
      </c>
      <c r="B599" s="86" t="n">
        <f aca="false">EOMONTH(Input!$C$7,A599)</f>
        <v>61028</v>
      </c>
      <c r="C599" s="86"/>
      <c r="D599" s="81" t="n">
        <f aca="false">IF(($D598+$G598)&lt;0,($D598+$G598),0)</f>
        <v>0</v>
      </c>
      <c r="E599" s="81" t="n">
        <f aca="false">IF($D599&lt;0,Input!$C$52,0)</f>
        <v>0</v>
      </c>
      <c r="F599" s="81" t="n">
        <f aca="false">($D599*(Input!$C$48/100))/12</f>
        <v>0</v>
      </c>
      <c r="G599" s="81" t="n">
        <f aca="false">(-1)*$E599+$F599</f>
        <v>0</v>
      </c>
    </row>
    <row r="600" customFormat="false" ht="12.75" hidden="false" customHeight="true" outlineLevel="0" collapsed="false">
      <c r="A600" s="80" t="n">
        <v>596</v>
      </c>
      <c r="B600" s="86" t="n">
        <f aca="false">EOMONTH(Input!$C$7,A600)</f>
        <v>61056</v>
      </c>
      <c r="C600" s="86"/>
      <c r="D600" s="81" t="n">
        <f aca="false">IF(($D599+$G599)&lt;0,($D599+$G599),0)</f>
        <v>0</v>
      </c>
      <c r="E600" s="81" t="n">
        <f aca="false">IF($D600&lt;0,Input!$C$52,0)</f>
        <v>0</v>
      </c>
      <c r="F600" s="81" t="n">
        <f aca="false">($D600*(Input!$C$48/100))/12</f>
        <v>0</v>
      </c>
      <c r="G600" s="81" t="n">
        <f aca="false">(-1)*$E600+$F600</f>
        <v>0</v>
      </c>
    </row>
    <row r="601" customFormat="false" ht="12.75" hidden="false" customHeight="true" outlineLevel="0" collapsed="false">
      <c r="A601" s="80" t="n">
        <v>597</v>
      </c>
      <c r="B601" s="86" t="n">
        <f aca="false">EOMONTH(Input!$C$7,A601)</f>
        <v>61087</v>
      </c>
      <c r="C601" s="86"/>
      <c r="D601" s="81" t="n">
        <f aca="false">IF(($D600+$G600)&lt;0,($D600+$G600),0)</f>
        <v>0</v>
      </c>
      <c r="E601" s="81" t="n">
        <f aca="false">IF($D601&lt;0,Input!$C$52,0)</f>
        <v>0</v>
      </c>
      <c r="F601" s="81" t="n">
        <f aca="false">($D601*(Input!$C$48/100))/12</f>
        <v>0</v>
      </c>
      <c r="G601" s="81" t="n">
        <f aca="false">(-1)*$E601+$F601</f>
        <v>0</v>
      </c>
    </row>
    <row r="602" customFormat="false" ht="12.75" hidden="false" customHeight="true" outlineLevel="0" collapsed="false">
      <c r="A602" s="80" t="n">
        <v>598</v>
      </c>
      <c r="B602" s="86" t="n">
        <f aca="false">EOMONTH(Input!$C$7,A602)</f>
        <v>61117</v>
      </c>
      <c r="C602" s="86"/>
      <c r="D602" s="81" t="n">
        <f aca="false">IF(($D601+$G601)&lt;0,($D601+$G601),0)</f>
        <v>0</v>
      </c>
      <c r="E602" s="81" t="n">
        <f aca="false">IF($D602&lt;0,Input!$C$52,0)</f>
        <v>0</v>
      </c>
      <c r="F602" s="81" t="n">
        <f aca="false">($D602*(Input!$C$48/100))/12</f>
        <v>0</v>
      </c>
      <c r="G602" s="81" t="n">
        <f aca="false">(-1)*$E602+$F602</f>
        <v>0</v>
      </c>
    </row>
    <row r="603" customFormat="false" ht="12.75" hidden="false" customHeight="true" outlineLevel="0" collapsed="false">
      <c r="A603" s="80" t="n">
        <v>599</v>
      </c>
      <c r="B603" s="86" t="n">
        <f aca="false">EOMONTH(Input!$C$7,A603)</f>
        <v>61148</v>
      </c>
      <c r="C603" s="86"/>
      <c r="D603" s="81" t="n">
        <f aca="false">IF(($D602+$G602)&lt;0,($D602+$G602),0)</f>
        <v>0</v>
      </c>
      <c r="E603" s="81" t="n">
        <f aca="false">IF($D603&lt;0,Input!$C$52,0)</f>
        <v>0</v>
      </c>
      <c r="F603" s="81" t="n">
        <f aca="false">($D603*(Input!$C$48/100))/12</f>
        <v>0</v>
      </c>
      <c r="G603" s="81" t="n">
        <f aca="false">(-1)*$E603+$F603</f>
        <v>0</v>
      </c>
    </row>
    <row r="604" customFormat="false" ht="12.75" hidden="false" customHeight="true" outlineLevel="0" collapsed="false">
      <c r="A604" s="80" t="n">
        <v>600</v>
      </c>
      <c r="B604" s="86" t="n">
        <f aca="false">EOMONTH(Input!$C$7,A604)</f>
        <v>61178</v>
      </c>
      <c r="C604" s="86"/>
      <c r="D604" s="81" t="n">
        <f aca="false">IF(($D603+$G603)&lt;0,($D603+$G603),0)</f>
        <v>0</v>
      </c>
      <c r="E604" s="81" t="n">
        <f aca="false">IF($D604&lt;0,Input!$C$52,0)</f>
        <v>0</v>
      </c>
      <c r="F604" s="81" t="n">
        <f aca="false">($D604*(Input!$C$48/100))/12</f>
        <v>0</v>
      </c>
      <c r="G604" s="81" t="n">
        <f aca="false">(-1)*$E604+$F604</f>
        <v>0</v>
      </c>
    </row>
    <row r="605" customFormat="false" ht="12.75" hidden="false" customHeight="true" outlineLevel="0" collapsed="false">
      <c r="A605" s="80" t="n">
        <v>601</v>
      </c>
      <c r="B605" s="86" t="n">
        <f aca="false">EOMONTH(Input!$C$7,A605)</f>
        <v>61209</v>
      </c>
      <c r="C605" s="86"/>
      <c r="D605" s="81" t="n">
        <f aca="false">IF(($D604+$G604)&lt;0,($D604+$G604),0)</f>
        <v>0</v>
      </c>
      <c r="E605" s="81" t="n">
        <f aca="false">IF($D605&lt;0,Input!$C$52,0)</f>
        <v>0</v>
      </c>
      <c r="F605" s="81" t="n">
        <f aca="false">($D605*(Input!$C$48/100))/12</f>
        <v>0</v>
      </c>
      <c r="G605" s="81" t="n">
        <f aca="false">(-1)*$E605+$F605</f>
        <v>0</v>
      </c>
    </row>
    <row r="606" customFormat="false" ht="12.75" hidden="false" customHeight="true" outlineLevel="0" collapsed="false">
      <c r="A606" s="80" t="n">
        <v>602</v>
      </c>
      <c r="B606" s="86" t="n">
        <f aca="false">EOMONTH(Input!$C$7,A606)</f>
        <v>61240</v>
      </c>
      <c r="C606" s="86"/>
      <c r="D606" s="81" t="n">
        <f aca="false">IF(($D605+$G605)&lt;0,($D605+$G605),0)</f>
        <v>0</v>
      </c>
      <c r="E606" s="81" t="n">
        <f aca="false">IF($D606&lt;0,Input!$C$52,0)</f>
        <v>0</v>
      </c>
      <c r="F606" s="81" t="n">
        <f aca="false">($D606*(Input!$C$48/100))/12</f>
        <v>0</v>
      </c>
      <c r="G606" s="81" t="n">
        <f aca="false">(-1)*$E606+$F606</f>
        <v>0</v>
      </c>
    </row>
    <row r="607" customFormat="false" ht="12.75" hidden="false" customHeight="true" outlineLevel="0" collapsed="false">
      <c r="A607" s="80" t="n">
        <v>603</v>
      </c>
      <c r="B607" s="86" t="n">
        <f aca="false">EOMONTH(Input!$C$7,A607)</f>
        <v>61270</v>
      </c>
      <c r="C607" s="86"/>
      <c r="D607" s="81" t="n">
        <f aca="false">IF(($D606+$G606)&lt;0,($D606+$G606),0)</f>
        <v>0</v>
      </c>
      <c r="E607" s="81" t="n">
        <f aca="false">IF($D607&lt;0,Input!$C$52,0)</f>
        <v>0</v>
      </c>
      <c r="F607" s="81" t="n">
        <f aca="false">($D607*(Input!$C$48/100))/12</f>
        <v>0</v>
      </c>
      <c r="G607" s="81" t="n">
        <f aca="false">(-1)*$E607+$F607</f>
        <v>0</v>
      </c>
    </row>
    <row r="608" customFormat="false" ht="12.75" hidden="false" customHeight="true" outlineLevel="0" collapsed="false">
      <c r="A608" s="80" t="n">
        <v>604</v>
      </c>
      <c r="B608" s="86" t="n">
        <f aca="false">EOMONTH(Input!$C$7,A608)</f>
        <v>61301</v>
      </c>
      <c r="C608" s="86"/>
      <c r="D608" s="81" t="n">
        <f aca="false">IF(($D607+$G607)&lt;0,($D607+$G607),0)</f>
        <v>0</v>
      </c>
      <c r="E608" s="81" t="n">
        <f aca="false">IF($D608&lt;0,Input!$C$52,0)</f>
        <v>0</v>
      </c>
      <c r="F608" s="81" t="n">
        <f aca="false">($D608*(Input!$C$48/100))/12</f>
        <v>0</v>
      </c>
      <c r="G608" s="81" t="n">
        <f aca="false">(-1)*$E608+$F608</f>
        <v>0</v>
      </c>
    </row>
    <row r="609" customFormat="false" ht="12.75" hidden="false" customHeight="true" outlineLevel="0" collapsed="false">
      <c r="A609" s="80" t="n">
        <v>605</v>
      </c>
      <c r="B609" s="86" t="n">
        <f aca="false">EOMONTH(Input!$C$7,A609)</f>
        <v>61331</v>
      </c>
      <c r="C609" s="86"/>
      <c r="D609" s="81" t="n">
        <f aca="false">IF(($D608+$G608)&lt;0,($D608+$G608),0)</f>
        <v>0</v>
      </c>
      <c r="E609" s="81" t="n">
        <f aca="false">IF($D609&lt;0,Input!$C$52,0)</f>
        <v>0</v>
      </c>
      <c r="F609" s="81" t="n">
        <f aca="false">($D609*(Input!$C$48/100))/12</f>
        <v>0</v>
      </c>
      <c r="G609" s="81" t="n">
        <f aca="false">(-1)*$E609+$F609</f>
        <v>0</v>
      </c>
    </row>
    <row r="610" customFormat="false" ht="12.75" hidden="false" customHeight="true" outlineLevel="0" collapsed="false">
      <c r="A610" s="80" t="n">
        <v>606</v>
      </c>
      <c r="B610" s="86" t="n">
        <f aca="false">EOMONTH(Input!$C$7,A610)</f>
        <v>61362</v>
      </c>
      <c r="C610" s="86"/>
      <c r="D610" s="81" t="n">
        <f aca="false">IF(($D609+$G609)&lt;0,($D609+$G609),0)</f>
        <v>0</v>
      </c>
      <c r="E610" s="81" t="n">
        <f aca="false">IF($D610&lt;0,Input!$C$52,0)</f>
        <v>0</v>
      </c>
      <c r="F610" s="81" t="n">
        <f aca="false">($D610*(Input!$C$48/100))/12</f>
        <v>0</v>
      </c>
      <c r="G610" s="81" t="n">
        <f aca="false">(-1)*$E610+$F610</f>
        <v>0</v>
      </c>
    </row>
    <row r="611" customFormat="false" ht="12.75" hidden="false" customHeight="true" outlineLevel="0" collapsed="false">
      <c r="A611" s="80" t="n">
        <v>607</v>
      </c>
      <c r="B611" s="86" t="n">
        <f aca="false">EOMONTH(Input!$C$7,A611)</f>
        <v>61393</v>
      </c>
      <c r="C611" s="86"/>
      <c r="D611" s="81" t="n">
        <f aca="false">IF(($D610+$G610)&lt;0,($D610+$G610),0)</f>
        <v>0</v>
      </c>
      <c r="E611" s="81" t="n">
        <f aca="false">IF($D611&lt;0,Input!$C$52,0)</f>
        <v>0</v>
      </c>
      <c r="F611" s="81" t="n">
        <f aca="false">($D611*(Input!$C$48/100))/12</f>
        <v>0</v>
      </c>
      <c r="G611" s="81" t="n">
        <f aca="false">(-1)*$E611+$F611</f>
        <v>0</v>
      </c>
    </row>
    <row r="612" customFormat="false" ht="12.75" hidden="false" customHeight="true" outlineLevel="0" collapsed="false">
      <c r="A612" s="80" t="n">
        <v>608</v>
      </c>
      <c r="B612" s="86" t="n">
        <f aca="false">EOMONTH(Input!$C$7,A612)</f>
        <v>61422</v>
      </c>
      <c r="C612" s="86"/>
      <c r="D612" s="81" t="n">
        <f aca="false">IF(($D611+$G611)&lt;0,($D611+$G611),0)</f>
        <v>0</v>
      </c>
      <c r="E612" s="81" t="n">
        <f aca="false">IF($D612&lt;0,Input!$C$52,0)</f>
        <v>0</v>
      </c>
      <c r="F612" s="81" t="n">
        <f aca="false">($D612*(Input!$C$48/100))/12</f>
        <v>0</v>
      </c>
      <c r="G612" s="81" t="n">
        <f aca="false">(-1)*$E612+$F612</f>
        <v>0</v>
      </c>
    </row>
    <row r="613" customFormat="false" ht="12.75" hidden="false" customHeight="true" outlineLevel="0" collapsed="false">
      <c r="A613" s="80" t="n">
        <v>609</v>
      </c>
      <c r="B613" s="86" t="n">
        <f aca="false">EOMONTH(Input!$C$7,A613)</f>
        <v>61453</v>
      </c>
      <c r="C613" s="86"/>
      <c r="D613" s="81" t="n">
        <f aca="false">IF(($D612+$G612)&lt;0,($D612+$G612),0)</f>
        <v>0</v>
      </c>
      <c r="E613" s="81" t="n">
        <f aca="false">IF($D613&lt;0,Input!$C$52,0)</f>
        <v>0</v>
      </c>
      <c r="F613" s="81" t="n">
        <f aca="false">($D613*(Input!$C$48/100))/12</f>
        <v>0</v>
      </c>
      <c r="G613" s="81" t="n">
        <f aca="false">(-1)*$E613+$F613</f>
        <v>0</v>
      </c>
    </row>
    <row r="614" customFormat="false" ht="12.75" hidden="false" customHeight="true" outlineLevel="0" collapsed="false">
      <c r="A614" s="80" t="n">
        <v>610</v>
      </c>
      <c r="B614" s="86" t="n">
        <f aca="false">EOMONTH(Input!$C$7,A614)</f>
        <v>61483</v>
      </c>
      <c r="C614" s="86"/>
      <c r="D614" s="81" t="n">
        <f aca="false">IF(($D613+$G613)&lt;0,($D613+$G613),0)</f>
        <v>0</v>
      </c>
      <c r="E614" s="81" t="n">
        <f aca="false">IF($D614&lt;0,Input!$C$52,0)</f>
        <v>0</v>
      </c>
      <c r="F614" s="81" t="n">
        <f aca="false">($D614*(Input!$C$48/100))/12</f>
        <v>0</v>
      </c>
      <c r="G614" s="81" t="n">
        <f aca="false">(-1)*$E614+$F614</f>
        <v>0</v>
      </c>
    </row>
    <row r="615" customFormat="false" ht="12.75" hidden="false" customHeight="true" outlineLevel="0" collapsed="false">
      <c r="A615" s="80" t="n">
        <v>611</v>
      </c>
      <c r="B615" s="86" t="n">
        <f aca="false">EOMONTH(Input!$C$7,A615)</f>
        <v>61514</v>
      </c>
      <c r="C615" s="86"/>
      <c r="D615" s="81" t="n">
        <f aca="false">IF(($D614+$G614)&lt;0,($D614+$G614),0)</f>
        <v>0</v>
      </c>
      <c r="E615" s="81" t="n">
        <f aca="false">IF($D615&lt;0,Input!$C$52,0)</f>
        <v>0</v>
      </c>
      <c r="F615" s="81" t="n">
        <f aca="false">($D615*(Input!$C$48/100))/12</f>
        <v>0</v>
      </c>
      <c r="G615" s="81" t="n">
        <f aca="false">(-1)*$E615+$F615</f>
        <v>0</v>
      </c>
    </row>
    <row r="616" customFormat="false" ht="12.75" hidden="false" customHeight="true" outlineLevel="0" collapsed="false">
      <c r="A616" s="80" t="n">
        <v>612</v>
      </c>
      <c r="B616" s="86" t="n">
        <f aca="false">EOMONTH(Input!$C$7,A616)</f>
        <v>61544</v>
      </c>
      <c r="C616" s="86"/>
      <c r="D616" s="81" t="n">
        <f aca="false">IF(($D615+$G615)&lt;0,($D615+$G615),0)</f>
        <v>0</v>
      </c>
      <c r="E616" s="81" t="n">
        <f aca="false">IF($D616&lt;0,Input!$C$52,0)</f>
        <v>0</v>
      </c>
      <c r="F616" s="81" t="n">
        <f aca="false">($D616*(Input!$C$48/100))/12</f>
        <v>0</v>
      </c>
      <c r="G616" s="81" t="n">
        <f aca="false">(-1)*$E616+$F616</f>
        <v>0</v>
      </c>
    </row>
    <row r="617" customFormat="false" ht="12.75" hidden="false" customHeight="true" outlineLevel="0" collapsed="false">
      <c r="A617" s="80" t="n">
        <v>613</v>
      </c>
      <c r="B617" s="86" t="n">
        <f aca="false">EOMONTH(Input!$C$7,A617)</f>
        <v>61575</v>
      </c>
      <c r="C617" s="86"/>
      <c r="D617" s="81" t="n">
        <f aca="false">IF(($D616+$G616)&lt;0,($D616+$G616),0)</f>
        <v>0</v>
      </c>
      <c r="E617" s="81" t="n">
        <f aca="false">IF($D617&lt;0,Input!$C$52,0)</f>
        <v>0</v>
      </c>
      <c r="F617" s="81" t="n">
        <f aca="false">($D617*(Input!$C$48/100))/12</f>
        <v>0</v>
      </c>
      <c r="G617" s="81" t="n">
        <f aca="false">(-1)*$E617+$F617</f>
        <v>0</v>
      </c>
    </row>
    <row r="618" customFormat="false" ht="12.75" hidden="false" customHeight="true" outlineLevel="0" collapsed="false">
      <c r="A618" s="80" t="n">
        <v>614</v>
      </c>
      <c r="B618" s="86" t="n">
        <f aca="false">EOMONTH(Input!$C$7,A618)</f>
        <v>61606</v>
      </c>
      <c r="C618" s="86"/>
      <c r="D618" s="81" t="n">
        <f aca="false">IF(($D617+$G617)&lt;0,($D617+$G617),0)</f>
        <v>0</v>
      </c>
      <c r="E618" s="81" t="n">
        <f aca="false">IF($D618&lt;0,Input!$C$52,0)</f>
        <v>0</v>
      </c>
      <c r="F618" s="81" t="n">
        <f aca="false">($D618*(Input!$C$48/100))/12</f>
        <v>0</v>
      </c>
      <c r="G618" s="81" t="n">
        <f aca="false">(-1)*$E618+$F618</f>
        <v>0</v>
      </c>
    </row>
    <row r="619" customFormat="false" ht="12.75" hidden="false" customHeight="true" outlineLevel="0" collapsed="false">
      <c r="A619" s="80" t="n">
        <v>615</v>
      </c>
      <c r="B619" s="86" t="n">
        <f aca="false">EOMONTH(Input!$C$7,A619)</f>
        <v>61636</v>
      </c>
      <c r="C619" s="86"/>
      <c r="D619" s="81" t="n">
        <f aca="false">IF(($D618+$G618)&lt;0,($D618+$G618),0)</f>
        <v>0</v>
      </c>
      <c r="E619" s="81" t="n">
        <f aca="false">IF($D619&lt;0,Input!$C$52,0)</f>
        <v>0</v>
      </c>
      <c r="F619" s="81" t="n">
        <f aca="false">($D619*(Input!$C$48/100))/12</f>
        <v>0</v>
      </c>
      <c r="G619" s="81" t="n">
        <f aca="false">(-1)*$E619+$F619</f>
        <v>0</v>
      </c>
    </row>
    <row r="620" customFormat="false" ht="12.75" hidden="false" customHeight="true" outlineLevel="0" collapsed="false">
      <c r="A620" s="80" t="n">
        <v>616</v>
      </c>
      <c r="B620" s="86" t="n">
        <f aca="false">EOMONTH(Input!$C$7,A620)</f>
        <v>61667</v>
      </c>
      <c r="C620" s="86"/>
      <c r="D620" s="81" t="n">
        <f aca="false">IF(($D619+$G619)&lt;0,($D619+$G619),0)</f>
        <v>0</v>
      </c>
      <c r="E620" s="81" t="n">
        <f aca="false">IF($D620&lt;0,Input!$C$52,0)</f>
        <v>0</v>
      </c>
      <c r="F620" s="81" t="n">
        <f aca="false">($D620*(Input!$C$48/100))/12</f>
        <v>0</v>
      </c>
      <c r="G620" s="81" t="n">
        <f aca="false">(-1)*$E620+$F620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81"/>
    <col collapsed="false" customWidth="true" hidden="false" outlineLevel="0" max="2" min="2" style="67" width="10.46"/>
    <col collapsed="false" customWidth="true" hidden="false" outlineLevel="0" max="3" min="3" style="67" width="1.39"/>
    <col collapsed="false" customWidth="true" hidden="false" outlineLevel="0" max="4" min="4" style="92" width="19.84"/>
    <col collapsed="false" customWidth="true" hidden="false" outlineLevel="0" max="5" min="5" style="92" width="15.55"/>
    <col collapsed="false" customWidth="true" hidden="false" outlineLevel="0" max="6" min="6" style="92" width="17.4"/>
    <col collapsed="false" customWidth="true" hidden="false" outlineLevel="0" max="7" min="7" style="92" width="17.68"/>
    <col collapsed="false" customWidth="true" hidden="false" outlineLevel="0" max="244" min="8" style="93" width="7.99"/>
    <col collapsed="false" customWidth="true" hidden="false" outlineLevel="0" max="256" min="245" style="0" width="8.06"/>
  </cols>
  <sheetData>
    <row r="1" customFormat="false" ht="19.7" hidden="false" customHeight="false" outlineLevel="0" collapsed="false">
      <c r="A1" s="70" t="str">
        <f aca="false">Input!$G$22</f>
        <v>Timmy</v>
      </c>
      <c r="B1" s="70" t="s">
        <v>215</v>
      </c>
      <c r="C1" s="68"/>
    </row>
    <row r="2" customFormat="false" ht="12.8" hidden="false" customHeight="false" outlineLevel="0" collapsed="false">
      <c r="B2" s="68"/>
      <c r="C2" s="68"/>
    </row>
    <row r="3" s="95" customFormat="true" ht="12.8" hidden="false" customHeight="false" outlineLevel="0" collapsed="false">
      <c r="A3" s="78" t="s">
        <v>169</v>
      </c>
      <c r="B3" s="74" t="s">
        <v>170</v>
      </c>
      <c r="C3" s="74"/>
      <c r="D3" s="94" t="s">
        <v>208</v>
      </c>
      <c r="E3" s="94" t="s">
        <v>216</v>
      </c>
      <c r="F3" s="94" t="s">
        <v>210</v>
      </c>
      <c r="G3" s="94" t="s">
        <v>211</v>
      </c>
      <c r="AMJ3" s="0"/>
    </row>
    <row r="4" customFormat="false" ht="12.8" hidden="false" customHeight="false" outlineLevel="0" collapsed="false">
      <c r="A4" s="76" t="n">
        <v>0</v>
      </c>
      <c r="B4" s="68" t="n">
        <f aca="false">EOMONTH(Input!$C$7,A4)</f>
        <v>42916</v>
      </c>
      <c r="C4" s="68"/>
      <c r="D4" s="92" t="n">
        <f aca="false">Input!$G$47</f>
        <v>-30000</v>
      </c>
      <c r="E4" s="92" t="n">
        <f aca="false">IF($D4&lt;0,Input!$G$52,0)</f>
        <v>-389.682234095174</v>
      </c>
      <c r="F4" s="92" t="n">
        <f aca="false">($D4*(Input!$G$48/100))/12</f>
        <v>-75</v>
      </c>
      <c r="G4" s="92" t="n">
        <f aca="false">(-1)*$E4+$F4</f>
        <v>314.682234095174</v>
      </c>
    </row>
    <row r="5" customFormat="false" ht="12.8" hidden="false" customHeight="false" outlineLevel="0" collapsed="false">
      <c r="A5" s="76" t="n">
        <v>1</v>
      </c>
      <c r="B5" s="68" t="n">
        <f aca="false">EOMONTH(Input!$C$7,A5)</f>
        <v>42947</v>
      </c>
      <c r="C5" s="68"/>
      <c r="D5" s="92" t="n">
        <f aca="false">IF(($D4+$H4)&lt;0,($D4+$G4),0)</f>
        <v>-29685.3177659048</v>
      </c>
      <c r="E5" s="92" t="n">
        <f aca="false">IF($D5&lt;0,Input!$G$52,0)</f>
        <v>-389.682234095174</v>
      </c>
      <c r="F5" s="92" t="n">
        <f aca="false">($D5*(Input!$G$48/100))/12</f>
        <v>-74.2132944147621</v>
      </c>
      <c r="G5" s="92" t="n">
        <f aca="false">(-1)*$E5+$F5</f>
        <v>315.468939680412</v>
      </c>
    </row>
    <row r="6" customFormat="false" ht="12.8" hidden="false" customHeight="false" outlineLevel="0" collapsed="false">
      <c r="A6" s="76" t="n">
        <v>2</v>
      </c>
      <c r="B6" s="68" t="n">
        <f aca="false">EOMONTH(Input!$C$7,A6)</f>
        <v>42978</v>
      </c>
      <c r="C6" s="68"/>
      <c r="D6" s="92" t="n">
        <f aca="false">IF(($D5+$H5)&lt;0,($D5+$G5),0)</f>
        <v>-29369.8488262244</v>
      </c>
      <c r="E6" s="92" t="n">
        <f aca="false">IF($D6&lt;0,Input!$G$52,0)</f>
        <v>-389.682234095174</v>
      </c>
      <c r="F6" s="92" t="n">
        <f aca="false">($D6*(Input!$G$48/100))/12</f>
        <v>-73.424622065561</v>
      </c>
      <c r="G6" s="92" t="n">
        <f aca="false">(-1)*$E6+$F6</f>
        <v>316.257612029613</v>
      </c>
    </row>
    <row r="7" customFormat="false" ht="12.8" hidden="false" customHeight="false" outlineLevel="0" collapsed="false">
      <c r="A7" s="76" t="n">
        <v>3</v>
      </c>
      <c r="B7" s="68" t="n">
        <f aca="false">EOMONTH(Input!$C$7,A7)</f>
        <v>43008</v>
      </c>
      <c r="C7" s="68"/>
      <c r="D7" s="92" t="n">
        <f aca="false">IF(($D6+$H6)&lt;0,($D6+$G6),0)</f>
        <v>-29053.5912141948</v>
      </c>
      <c r="E7" s="92" t="n">
        <f aca="false">IF($D7&lt;0,Input!$G$52,0)</f>
        <v>-389.682234095174</v>
      </c>
      <c r="F7" s="92" t="n">
        <f aca="false">($D7*(Input!$G$48/100))/12</f>
        <v>-72.633978035487</v>
      </c>
      <c r="G7" s="92" t="n">
        <f aca="false">(-1)*$E7+$F7</f>
        <v>317.048256059687</v>
      </c>
    </row>
    <row r="8" customFormat="false" ht="12.8" hidden="false" customHeight="false" outlineLevel="0" collapsed="false">
      <c r="A8" s="76" t="n">
        <v>4</v>
      </c>
      <c r="B8" s="68" t="n">
        <f aca="false">EOMONTH(Input!$C$7,A8)</f>
        <v>43039</v>
      </c>
      <c r="C8" s="68"/>
      <c r="D8" s="92" t="n">
        <f aca="false">IF(($D7+$H7)&lt;0,($D7+$G7),0)</f>
        <v>-28736.5429581351</v>
      </c>
      <c r="E8" s="92" t="n">
        <f aca="false">IF($D8&lt;0,Input!$G$52,0)</f>
        <v>-389.682234095174</v>
      </c>
      <c r="F8" s="92" t="n">
        <f aca="false">($D8*(Input!$G$48/100))/12</f>
        <v>-71.8413573953378</v>
      </c>
      <c r="G8" s="92" t="n">
        <f aca="false">(-1)*$E8+$F8</f>
        <v>317.840876699836</v>
      </c>
    </row>
    <row r="9" customFormat="false" ht="12.8" hidden="false" customHeight="false" outlineLevel="0" collapsed="false">
      <c r="A9" s="76" t="n">
        <v>5</v>
      </c>
      <c r="B9" s="68" t="n">
        <f aca="false">EOMONTH(Input!$C$7,A9)</f>
        <v>43069</v>
      </c>
      <c r="C9" s="68"/>
      <c r="D9" s="92" t="n">
        <f aca="false">IF(($D8+$H8)&lt;0,($D8+$G8),0)</f>
        <v>-28418.7020814353</v>
      </c>
      <c r="E9" s="92" t="n">
        <f aca="false">IF($D9&lt;0,Input!$G$52,0)</f>
        <v>-389.682234095174</v>
      </c>
      <c r="F9" s="92" t="n">
        <f aca="false">($D9*(Input!$G$48/100))/12</f>
        <v>-71.0467552035882</v>
      </c>
      <c r="G9" s="92" t="n">
        <f aca="false">(-1)*$E9+$F9</f>
        <v>318.635478891586</v>
      </c>
    </row>
    <row r="10" customFormat="false" ht="12.8" hidden="false" customHeight="false" outlineLevel="0" collapsed="false">
      <c r="A10" s="76" t="n">
        <v>6</v>
      </c>
      <c r="B10" s="68" t="n">
        <f aca="false">EOMONTH(Input!$C$7,A10)</f>
        <v>43100</v>
      </c>
      <c r="C10" s="68"/>
      <c r="D10" s="92" t="n">
        <f aca="false">IF(($D9+$H9)&lt;0,($D9+$G9),0)</f>
        <v>-28100.0666025437</v>
      </c>
      <c r="E10" s="92" t="n">
        <f aca="false">IF($D10&lt;0,Input!$G$52,0)</f>
        <v>-389.682234095174</v>
      </c>
      <c r="F10" s="92" t="n">
        <f aca="false">($D10*(Input!$G$48/100))/12</f>
        <v>-70.2501665063592</v>
      </c>
      <c r="G10" s="92" t="n">
        <f aca="false">(-1)*$E10+$F10</f>
        <v>319.432067588815</v>
      </c>
    </row>
    <row r="11" customFormat="false" ht="12.8" hidden="false" customHeight="false" outlineLevel="0" collapsed="false">
      <c r="A11" s="76" t="n">
        <v>7</v>
      </c>
      <c r="B11" s="68" t="n">
        <f aca="false">EOMONTH(Input!$C$7,A11)</f>
        <v>43131</v>
      </c>
      <c r="C11" s="68"/>
      <c r="D11" s="92" t="n">
        <f aca="false">IF(($D10+$H10)&lt;0,($D10+$G10),0)</f>
        <v>-27780.6345349549</v>
      </c>
      <c r="E11" s="92" t="n">
        <f aca="false">IF($D11&lt;0,Input!$G$52,0)</f>
        <v>-389.682234095174</v>
      </c>
      <c r="F11" s="92" t="n">
        <f aca="false">($D11*(Input!$G$48/100))/12</f>
        <v>-69.4515863373872</v>
      </c>
      <c r="G11" s="92" t="n">
        <f aca="false">(-1)*$E11+$F11</f>
        <v>320.230647757787</v>
      </c>
    </row>
    <row r="12" customFormat="false" ht="12.8" hidden="false" customHeight="false" outlineLevel="0" collapsed="false">
      <c r="A12" s="76" t="n">
        <v>8</v>
      </c>
      <c r="B12" s="68" t="n">
        <f aca="false">EOMONTH(Input!$C$7,A12)</f>
        <v>43159</v>
      </c>
      <c r="C12" s="68"/>
      <c r="D12" s="92" t="n">
        <f aca="false">IF(($D11+$H11)&lt;0,($D11+$G11),0)</f>
        <v>-27460.4038871971</v>
      </c>
      <c r="E12" s="92" t="n">
        <f aca="false">IF($D12&lt;0,Input!$G$52,0)</f>
        <v>-389.682234095174</v>
      </c>
      <c r="F12" s="92" t="n">
        <f aca="false">($D12*(Input!$G$48/100))/12</f>
        <v>-68.6510097179927</v>
      </c>
      <c r="G12" s="92" t="n">
        <f aca="false">(-1)*$E12+$F12</f>
        <v>321.031224377181</v>
      </c>
    </row>
    <row r="13" customFormat="false" ht="12.8" hidden="false" customHeight="false" outlineLevel="0" collapsed="false">
      <c r="A13" s="76" t="n">
        <v>9</v>
      </c>
      <c r="B13" s="68" t="n">
        <f aca="false">EOMONTH(Input!$C$7,A13)</f>
        <v>43190</v>
      </c>
      <c r="C13" s="68"/>
      <c r="D13" s="92" t="n">
        <f aca="false">IF(($D12+$H12)&lt;0,($D12+$G12),0)</f>
        <v>-27139.3726628199</v>
      </c>
      <c r="E13" s="92" t="n">
        <f aca="false">IF($D13&lt;0,Input!$G$52,0)</f>
        <v>-389.682234095174</v>
      </c>
      <c r="F13" s="92" t="n">
        <f aca="false">($D13*(Input!$G$48/100))/12</f>
        <v>-67.8484316570498</v>
      </c>
      <c r="G13" s="92" t="n">
        <f aca="false">(-1)*$E13+$F13</f>
        <v>321.833802438124</v>
      </c>
    </row>
    <row r="14" customFormat="false" ht="12.8" hidden="false" customHeight="false" outlineLevel="0" collapsed="false">
      <c r="A14" s="76" t="n">
        <v>10</v>
      </c>
      <c r="B14" s="68" t="n">
        <f aca="false">EOMONTH(Input!$C$7,A14)</f>
        <v>43220</v>
      </c>
      <c r="C14" s="68"/>
      <c r="D14" s="92" t="n">
        <f aca="false">IF(($D13+$H13)&lt;0,($D13+$G13),0)</f>
        <v>-26817.5388603818</v>
      </c>
      <c r="E14" s="92" t="n">
        <f aca="false">IF($D14&lt;0,Input!$G$52,0)</f>
        <v>-389.682234095174</v>
      </c>
      <c r="F14" s="92" t="n">
        <f aca="false">($D14*(Input!$G$48/100))/12</f>
        <v>-67.0438471509545</v>
      </c>
      <c r="G14" s="92" t="n">
        <f aca="false">(-1)*$E14+$F14</f>
        <v>322.638386944219</v>
      </c>
    </row>
    <row r="15" customFormat="false" ht="12.8" hidden="false" customHeight="false" outlineLevel="0" collapsed="false">
      <c r="A15" s="76" t="n">
        <v>11</v>
      </c>
      <c r="B15" s="68" t="n">
        <f aca="false">EOMONTH(Input!$C$7,A15)</f>
        <v>43251</v>
      </c>
      <c r="C15" s="68"/>
      <c r="D15" s="92" t="n">
        <f aca="false">IF(($D14+$H14)&lt;0,($D14+$G14),0)</f>
        <v>-26494.9004734376</v>
      </c>
      <c r="E15" s="92" t="n">
        <f aca="false">IF($D15&lt;0,Input!$G$52,0)</f>
        <v>-389.682234095174</v>
      </c>
      <c r="F15" s="92" t="n">
        <f aca="false">($D15*(Input!$G$48/100))/12</f>
        <v>-66.2372511835939</v>
      </c>
      <c r="G15" s="92" t="n">
        <f aca="false">(-1)*$E15+$F15</f>
        <v>323.44498291158</v>
      </c>
    </row>
    <row r="16" customFormat="false" ht="12.8" hidden="false" customHeight="false" outlineLevel="0" collapsed="false">
      <c r="A16" s="76" t="n">
        <v>12</v>
      </c>
      <c r="B16" s="68" t="n">
        <f aca="false">EOMONTH(Input!$C$7,A16)</f>
        <v>43281</v>
      </c>
      <c r="C16" s="68"/>
      <c r="D16" s="92" t="n">
        <f aca="false">IF(($D15+$H15)&lt;0,($D15+$G15),0)</f>
        <v>-26171.455490526</v>
      </c>
      <c r="E16" s="92" t="n">
        <f aca="false">IF($D16&lt;0,Input!$G$52,0)</f>
        <v>-389.682234095174</v>
      </c>
      <c r="F16" s="92" t="n">
        <f aca="false">($D16*(Input!$G$48/100))/12</f>
        <v>-65.428638726315</v>
      </c>
      <c r="G16" s="92" t="n">
        <f aca="false">(-1)*$E16+$F16</f>
        <v>324.253595368859</v>
      </c>
    </row>
    <row r="17" customFormat="false" ht="12.8" hidden="false" customHeight="false" outlineLevel="0" collapsed="false">
      <c r="A17" s="76" t="n">
        <v>13</v>
      </c>
      <c r="B17" s="68" t="n">
        <f aca="false">EOMONTH(Input!$C$7,A17)</f>
        <v>43312</v>
      </c>
      <c r="C17" s="68"/>
      <c r="D17" s="92" t="n">
        <f aca="false">IF(($D16+$H16)&lt;0,($D16+$G16),0)</f>
        <v>-25847.2018951571</v>
      </c>
      <c r="E17" s="92" t="n">
        <f aca="false">IF($D17&lt;0,Input!$G$52,0)</f>
        <v>-389.682234095174</v>
      </c>
      <c r="F17" s="92" t="n">
        <f aca="false">($D17*(Input!$G$48/100))/12</f>
        <v>-64.6180047378928</v>
      </c>
      <c r="G17" s="92" t="n">
        <f aca="false">(-1)*$E17+$F17</f>
        <v>325.064229357281</v>
      </c>
    </row>
    <row r="18" customFormat="false" ht="12.8" hidden="false" customHeight="false" outlineLevel="0" collapsed="false">
      <c r="A18" s="76" t="n">
        <v>14</v>
      </c>
      <c r="B18" s="68" t="n">
        <f aca="false">EOMONTH(Input!$C$7,A18)</f>
        <v>43343</v>
      </c>
      <c r="C18" s="68"/>
      <c r="D18" s="92" t="n">
        <f aca="false">IF(($D17+$H17)&lt;0,($D17+$G17),0)</f>
        <v>-25522.1376657998</v>
      </c>
      <c r="E18" s="92" t="n">
        <f aca="false">IF($D18&lt;0,Input!$G$52,0)</f>
        <v>-389.682234095174</v>
      </c>
      <c r="F18" s="92" t="n">
        <f aca="false">($D18*(Input!$G$48/100))/12</f>
        <v>-63.8053441644996</v>
      </c>
      <c r="G18" s="92" t="n">
        <f aca="false">(-1)*$E18+$F18</f>
        <v>325.876889930674</v>
      </c>
    </row>
    <row r="19" customFormat="false" ht="12.8" hidden="false" customHeight="false" outlineLevel="0" collapsed="false">
      <c r="A19" s="76" t="n">
        <v>15</v>
      </c>
      <c r="B19" s="68" t="n">
        <f aca="false">EOMONTH(Input!$C$7,A19)</f>
        <v>43373</v>
      </c>
      <c r="C19" s="68"/>
      <c r="D19" s="92" t="n">
        <f aca="false">IF(($D18+$H18)&lt;0,($D18+$G18),0)</f>
        <v>-25196.2607758692</v>
      </c>
      <c r="E19" s="92" t="n">
        <f aca="false">IF($D19&lt;0,Input!$G$52,0)</f>
        <v>-389.682234095174</v>
      </c>
      <c r="F19" s="92" t="n">
        <f aca="false">($D19*(Input!$G$48/100))/12</f>
        <v>-62.9906519396729</v>
      </c>
      <c r="G19" s="92" t="n">
        <f aca="false">(-1)*$E19+$F19</f>
        <v>326.691582155501</v>
      </c>
    </row>
    <row r="20" customFormat="false" ht="12.8" hidden="false" customHeight="false" outlineLevel="0" collapsed="false">
      <c r="A20" s="76" t="n">
        <v>16</v>
      </c>
      <c r="B20" s="68" t="n">
        <f aca="false">EOMONTH(Input!$C$7,A20)</f>
        <v>43404</v>
      </c>
      <c r="C20" s="68"/>
      <c r="D20" s="92" t="n">
        <f aca="false">IF(($D19+$H19)&lt;0,($D19+$G19),0)</f>
        <v>-24869.5691937137</v>
      </c>
      <c r="E20" s="92" t="n">
        <f aca="false">IF($D20&lt;0,Input!$G$52,0)</f>
        <v>-389.682234095174</v>
      </c>
      <c r="F20" s="92" t="n">
        <f aca="false">($D20*(Input!$G$48/100))/12</f>
        <v>-62.1739229842842</v>
      </c>
      <c r="G20" s="92" t="n">
        <f aca="false">(-1)*$E20+$F20</f>
        <v>327.50831111089</v>
      </c>
    </row>
    <row r="21" customFormat="false" ht="12.8" hidden="false" customHeight="false" outlineLevel="0" collapsed="false">
      <c r="A21" s="76" t="n">
        <v>17</v>
      </c>
      <c r="B21" s="68" t="n">
        <f aca="false">EOMONTH(Input!$C$7,A21)</f>
        <v>43434</v>
      </c>
      <c r="C21" s="68"/>
      <c r="D21" s="92" t="n">
        <f aca="false">IF(($D20+$H20)&lt;0,($D20+$G20),0)</f>
        <v>-24542.0608826028</v>
      </c>
      <c r="E21" s="92" t="n">
        <f aca="false">IF($D21&lt;0,Input!$G$52,0)</f>
        <v>-389.682234095174</v>
      </c>
      <c r="F21" s="92" t="n">
        <f aca="false">($D21*(Input!$G$48/100))/12</f>
        <v>-61.3551522065069</v>
      </c>
      <c r="G21" s="92" t="n">
        <f aca="false">(-1)*$E21+$F21</f>
        <v>328.327081888667</v>
      </c>
    </row>
    <row r="22" customFormat="false" ht="12.8" hidden="false" customHeight="false" outlineLevel="0" collapsed="false">
      <c r="A22" s="76" t="n">
        <v>18</v>
      </c>
      <c r="B22" s="68" t="n">
        <f aca="false">EOMONTH(Input!$C$7,A22)</f>
        <v>43465</v>
      </c>
      <c r="C22" s="68"/>
      <c r="D22" s="92" t="n">
        <f aca="false">IF(($D21+$H21)&lt;0,($D21+$G21),0)</f>
        <v>-24213.7338007141</v>
      </c>
      <c r="E22" s="92" t="n">
        <f aca="false">IF($D22&lt;0,Input!$G$52,0)</f>
        <v>-389.682234095174</v>
      </c>
      <c r="F22" s="92" t="n">
        <f aca="false">($D22*(Input!$G$48/100))/12</f>
        <v>-60.5343345017853</v>
      </c>
      <c r="G22" s="92" t="n">
        <f aca="false">(-1)*$E22+$F22</f>
        <v>329.147899593389</v>
      </c>
    </row>
    <row r="23" customFormat="false" ht="12.8" hidden="false" customHeight="false" outlineLevel="0" collapsed="false">
      <c r="A23" s="76" t="n">
        <v>19</v>
      </c>
      <c r="B23" s="68" t="n">
        <f aca="false">EOMONTH(Input!$C$7,A23)</f>
        <v>43496</v>
      </c>
      <c r="C23" s="68"/>
      <c r="D23" s="92" t="n">
        <f aca="false">IF(($D22+$H22)&lt;0,($D22+$G22),0)</f>
        <v>-23884.5859011207</v>
      </c>
      <c r="E23" s="92" t="n">
        <f aca="false">IF($D23&lt;0,Input!$G$52,0)</f>
        <v>-389.682234095174</v>
      </c>
      <c r="F23" s="92" t="n">
        <f aca="false">($D23*(Input!$G$48/100))/12</f>
        <v>-59.7114647528018</v>
      </c>
      <c r="G23" s="92" t="n">
        <f aca="false">(-1)*$E23+$F23</f>
        <v>329.970769342372</v>
      </c>
    </row>
    <row r="24" customFormat="false" ht="12.8" hidden="false" customHeight="false" outlineLevel="0" collapsed="false">
      <c r="A24" s="76" t="n">
        <v>20</v>
      </c>
      <c r="B24" s="68" t="n">
        <f aca="false">EOMONTH(Input!$C$7,A24)</f>
        <v>43524</v>
      </c>
      <c r="C24" s="68"/>
      <c r="D24" s="92" t="n">
        <f aca="false">IF(($D23+$H23)&lt;0,($D23+$G23),0)</f>
        <v>-23554.6151317783</v>
      </c>
      <c r="E24" s="92" t="n">
        <f aca="false">IF($D24&lt;0,Input!$G$52,0)</f>
        <v>-389.682234095174</v>
      </c>
      <c r="F24" s="92" t="n">
        <f aca="false">($D24*(Input!$G$48/100))/12</f>
        <v>-58.8865378294459</v>
      </c>
      <c r="G24" s="92" t="n">
        <f aca="false">(-1)*$E24+$F24</f>
        <v>330.795696265728</v>
      </c>
    </row>
    <row r="25" customFormat="false" ht="12.8" hidden="false" customHeight="false" outlineLevel="0" collapsed="false">
      <c r="A25" s="76" t="n">
        <v>21</v>
      </c>
      <c r="B25" s="68" t="n">
        <f aca="false">EOMONTH(Input!$C$7,A25)</f>
        <v>43555</v>
      </c>
      <c r="C25" s="68"/>
      <c r="D25" s="92" t="n">
        <f aca="false">IF(($D24+$H24)&lt;0,($D24+$G24),0)</f>
        <v>-23223.8194355126</v>
      </c>
      <c r="E25" s="92" t="n">
        <f aca="false">IF($D25&lt;0,Input!$G$52,0)</f>
        <v>-389.682234095174</v>
      </c>
      <c r="F25" s="92" t="n">
        <f aca="false">($D25*(Input!$G$48/100))/12</f>
        <v>-58.0595485887816</v>
      </c>
      <c r="G25" s="92" t="n">
        <f aca="false">(-1)*$E25+$F25</f>
        <v>331.622685506392</v>
      </c>
    </row>
    <row r="26" customFormat="false" ht="12.8" hidden="false" customHeight="false" outlineLevel="0" collapsed="false">
      <c r="A26" s="76" t="n">
        <v>22</v>
      </c>
      <c r="B26" s="68" t="n">
        <f aca="false">EOMONTH(Input!$C$7,A26)</f>
        <v>43585</v>
      </c>
      <c r="C26" s="68"/>
      <c r="D26" s="92" t="n">
        <f aca="false">IF(($D25+$H25)&lt;0,($D25+$G25),0)</f>
        <v>-22892.1967500062</v>
      </c>
      <c r="E26" s="92" t="n">
        <f aca="false">IF($D26&lt;0,Input!$G$52,0)</f>
        <v>-389.682234095174</v>
      </c>
      <c r="F26" s="92" t="n">
        <f aca="false">($D26*(Input!$G$48/100))/12</f>
        <v>-57.2304918750156</v>
      </c>
      <c r="G26" s="92" t="n">
        <f aca="false">(-1)*$E26+$F26</f>
        <v>332.451742220158</v>
      </c>
    </row>
    <row r="27" customFormat="false" ht="12.8" hidden="false" customHeight="false" outlineLevel="0" collapsed="false">
      <c r="A27" s="76" t="n">
        <v>23</v>
      </c>
      <c r="B27" s="68" t="n">
        <f aca="false">EOMONTH(Input!$C$7,A27)</f>
        <v>43616</v>
      </c>
      <c r="C27" s="68"/>
      <c r="D27" s="92" t="n">
        <f aca="false">IF(($D26+$H26)&lt;0,($D26+$G26),0)</f>
        <v>-22559.7450077861</v>
      </c>
      <c r="E27" s="92" t="n">
        <f aca="false">IF($D27&lt;0,Input!$G$52,0)</f>
        <v>-389.682234095174</v>
      </c>
      <c r="F27" s="92" t="n">
        <f aca="false">($D27*(Input!$G$48/100))/12</f>
        <v>-56.3993625194652</v>
      </c>
      <c r="G27" s="92" t="n">
        <f aca="false">(-1)*$E27+$F27</f>
        <v>333.282871575709</v>
      </c>
    </row>
    <row r="28" customFormat="false" ht="12.8" hidden="false" customHeight="false" outlineLevel="0" collapsed="false">
      <c r="A28" s="76" t="n">
        <v>24</v>
      </c>
      <c r="B28" s="68" t="n">
        <f aca="false">EOMONTH(Input!$C$7,A28)</f>
        <v>43646</v>
      </c>
      <c r="C28" s="68"/>
      <c r="D28" s="92" t="n">
        <f aca="false">IF(($D27+$H27)&lt;0,($D27+$G27),0)</f>
        <v>-22226.4621362104</v>
      </c>
      <c r="E28" s="92" t="n">
        <f aca="false">IF($D28&lt;0,Input!$G$52,0)</f>
        <v>-389.682234095174</v>
      </c>
      <c r="F28" s="92" t="n">
        <f aca="false">($D28*(Input!$G$48/100))/12</f>
        <v>-55.5661553405259</v>
      </c>
      <c r="G28" s="92" t="n">
        <f aca="false">(-1)*$E28+$F28</f>
        <v>334.116078754648</v>
      </c>
    </row>
    <row r="29" customFormat="false" ht="12.8" hidden="false" customHeight="false" outlineLevel="0" collapsed="false">
      <c r="A29" s="76" t="n">
        <v>25</v>
      </c>
      <c r="B29" s="68" t="n">
        <f aca="false">EOMONTH(Input!$C$7,A29)</f>
        <v>43677</v>
      </c>
      <c r="C29" s="68"/>
      <c r="D29" s="92" t="n">
        <f aca="false">IF(($D28+$H28)&lt;0,($D28+$G28),0)</f>
        <v>-21892.3460574557</v>
      </c>
      <c r="E29" s="92" t="n">
        <f aca="false">IF($D29&lt;0,Input!$G$52,0)</f>
        <v>-389.682234095174</v>
      </c>
      <c r="F29" s="92" t="n">
        <f aca="false">($D29*(Input!$G$48/100))/12</f>
        <v>-54.7308651436393</v>
      </c>
      <c r="G29" s="92" t="n">
        <f aca="false">(-1)*$E29+$F29</f>
        <v>334.951368951535</v>
      </c>
    </row>
    <row r="30" customFormat="false" ht="12.8" hidden="false" customHeight="false" outlineLevel="0" collapsed="false">
      <c r="A30" s="76" t="n">
        <v>26</v>
      </c>
      <c r="B30" s="68" t="n">
        <f aca="false">EOMONTH(Input!$C$7,A30)</f>
        <v>43708</v>
      </c>
      <c r="C30" s="68"/>
      <c r="D30" s="92" t="n">
        <f aca="false">IF(($D29+$H29)&lt;0,($D29+$G29),0)</f>
        <v>-21557.3946885042</v>
      </c>
      <c r="E30" s="92" t="n">
        <f aca="false">IF($D30&lt;0,Input!$G$52,0)</f>
        <v>-389.682234095174</v>
      </c>
      <c r="F30" s="92" t="n">
        <f aca="false">($D30*(Input!$G$48/100))/12</f>
        <v>-53.8934867212605</v>
      </c>
      <c r="G30" s="92" t="n">
        <f aca="false">(-1)*$E30+$F30</f>
        <v>335.788747373913</v>
      </c>
    </row>
    <row r="31" customFormat="false" ht="12.8" hidden="false" customHeight="false" outlineLevel="0" collapsed="false">
      <c r="A31" s="76" t="n">
        <v>27</v>
      </c>
      <c r="B31" s="68" t="n">
        <f aca="false">EOMONTH(Input!$C$7,A31)</f>
        <v>43738</v>
      </c>
      <c r="C31" s="68"/>
      <c r="D31" s="92" t="n">
        <f aca="false">IF(($D30+$H30)&lt;0,($D30+$G30),0)</f>
        <v>-21221.6059411303</v>
      </c>
      <c r="E31" s="92" t="n">
        <f aca="false">IF($D31&lt;0,Input!$G$52,0)</f>
        <v>-389.682234095174</v>
      </c>
      <c r="F31" s="92" t="n">
        <f aca="false">($D31*(Input!$G$48/100))/12</f>
        <v>-53.0540148528257</v>
      </c>
      <c r="G31" s="92" t="n">
        <f aca="false">(-1)*$E31+$F31</f>
        <v>336.628219242348</v>
      </c>
    </row>
    <row r="32" customFormat="false" ht="12.8" hidden="false" customHeight="false" outlineLevel="0" collapsed="false">
      <c r="A32" s="76" t="n">
        <v>28</v>
      </c>
      <c r="B32" s="68" t="n">
        <f aca="false">EOMONTH(Input!$C$7,A32)</f>
        <v>43769</v>
      </c>
      <c r="C32" s="68"/>
      <c r="D32" s="92" t="n">
        <f aca="false">IF(($D31+$H31)&lt;0,($D31+$G31),0)</f>
        <v>-20884.9777218879</v>
      </c>
      <c r="E32" s="92" t="n">
        <f aca="false">IF($D32&lt;0,Input!$G$52,0)</f>
        <v>-389.682234095174</v>
      </c>
      <c r="F32" s="92" t="n">
        <f aca="false">($D32*(Input!$G$48/100))/12</f>
        <v>-52.2124443047198</v>
      </c>
      <c r="G32" s="92" t="n">
        <f aca="false">(-1)*$E32+$F32</f>
        <v>337.469789790454</v>
      </c>
    </row>
    <row r="33" customFormat="false" ht="12.8" hidden="false" customHeight="false" outlineLevel="0" collapsed="false">
      <c r="A33" s="76" t="n">
        <v>29</v>
      </c>
      <c r="B33" s="68" t="n">
        <f aca="false">EOMONTH(Input!$C$7,A33)</f>
        <v>43799</v>
      </c>
      <c r="C33" s="68"/>
      <c r="D33" s="92" t="n">
        <f aca="false">IF(($D32+$H32)&lt;0,($D32+$G32),0)</f>
        <v>-20547.5079320975</v>
      </c>
      <c r="E33" s="92" t="n">
        <f aca="false">IF($D33&lt;0,Input!$G$52,0)</f>
        <v>-389.682234095174</v>
      </c>
      <c r="F33" s="92" t="n">
        <f aca="false">($D33*(Input!$G$48/100))/12</f>
        <v>-51.3687698302437</v>
      </c>
      <c r="G33" s="92" t="n">
        <f aca="false">(-1)*$E33+$F33</f>
        <v>338.31346426493</v>
      </c>
    </row>
    <row r="34" customFormat="false" ht="12.8" hidden="false" customHeight="false" outlineLevel="0" collapsed="false">
      <c r="A34" s="76" t="n">
        <v>30</v>
      </c>
      <c r="B34" s="68" t="n">
        <f aca="false">EOMONTH(Input!$C$7,A34)</f>
        <v>43830</v>
      </c>
      <c r="C34" s="68"/>
      <c r="D34" s="92" t="n">
        <f aca="false">IF(($D33+$H33)&lt;0,($D33+$G33),0)</f>
        <v>-20209.1944678325</v>
      </c>
      <c r="E34" s="92" t="n">
        <f aca="false">IF($D34&lt;0,Input!$G$52,0)</f>
        <v>-389.682234095174</v>
      </c>
      <c r="F34" s="92" t="n">
        <f aca="false">($D34*(Input!$G$48/100))/12</f>
        <v>-50.5229861695813</v>
      </c>
      <c r="G34" s="92" t="n">
        <f aca="false">(-1)*$E34+$F34</f>
        <v>339.159247925593</v>
      </c>
    </row>
    <row r="35" customFormat="false" ht="12.8" hidden="false" customHeight="false" outlineLevel="0" collapsed="false">
      <c r="A35" s="76" t="n">
        <v>31</v>
      </c>
      <c r="B35" s="68" t="n">
        <f aca="false">EOMONTH(Input!$C$7,A35)</f>
        <v>43861</v>
      </c>
      <c r="C35" s="68"/>
      <c r="D35" s="92" t="n">
        <f aca="false">IF(($D34+$H34)&lt;0,($D34+$G34),0)</f>
        <v>-19870.0352199069</v>
      </c>
      <c r="E35" s="92" t="n">
        <f aca="false">IF($D35&lt;0,Input!$G$52,0)</f>
        <v>-389.682234095174</v>
      </c>
      <c r="F35" s="92" t="n">
        <f aca="false">($D35*(Input!$G$48/100))/12</f>
        <v>-49.6750880497673</v>
      </c>
      <c r="G35" s="92" t="n">
        <f aca="false">(-1)*$E35+$F35</f>
        <v>340.007146045407</v>
      </c>
    </row>
    <row r="36" customFormat="false" ht="12.8" hidden="false" customHeight="false" outlineLevel="0" collapsed="false">
      <c r="A36" s="76" t="n">
        <v>32</v>
      </c>
      <c r="B36" s="68" t="n">
        <f aca="false">EOMONTH(Input!$C$7,A36)</f>
        <v>43890</v>
      </c>
      <c r="C36" s="68"/>
      <c r="D36" s="92" t="n">
        <f aca="false">IF(($D35+$H35)&lt;0,($D35+$G35),0)</f>
        <v>-19530.0280738615</v>
      </c>
      <c r="E36" s="92" t="n">
        <f aca="false">IF($D36&lt;0,Input!$G$52,0)</f>
        <v>-389.682234095174</v>
      </c>
      <c r="F36" s="92" t="n">
        <f aca="false">($D36*(Input!$G$48/100))/12</f>
        <v>-48.8250701846538</v>
      </c>
      <c r="G36" s="92" t="n">
        <f aca="false">(-1)*$E36+$F36</f>
        <v>340.85716391052</v>
      </c>
    </row>
    <row r="37" customFormat="false" ht="12.8" hidden="false" customHeight="false" outlineLevel="0" collapsed="false">
      <c r="A37" s="76" t="n">
        <v>33</v>
      </c>
      <c r="B37" s="68" t="n">
        <f aca="false">EOMONTH(Input!$C$7,A37)</f>
        <v>43921</v>
      </c>
      <c r="C37" s="68"/>
      <c r="D37" s="92" t="n">
        <f aca="false">IF(($D36+$H36)&lt;0,($D36+$G36),0)</f>
        <v>-19189.170909951</v>
      </c>
      <c r="E37" s="92" t="n">
        <f aca="false">IF($D37&lt;0,Input!$G$52,0)</f>
        <v>-389.682234095174</v>
      </c>
      <c r="F37" s="92" t="n">
        <f aca="false">($D37*(Input!$G$48/100))/12</f>
        <v>-47.9729272748775</v>
      </c>
      <c r="G37" s="92" t="n">
        <f aca="false">(-1)*$E37+$F37</f>
        <v>341.709306820296</v>
      </c>
    </row>
    <row r="38" customFormat="false" ht="12.8" hidden="false" customHeight="false" outlineLevel="0" collapsed="false">
      <c r="A38" s="76" t="n">
        <v>34</v>
      </c>
      <c r="B38" s="68" t="n">
        <f aca="false">EOMONTH(Input!$C$7,A38)</f>
        <v>43951</v>
      </c>
      <c r="C38" s="68"/>
      <c r="D38" s="92" t="n">
        <f aca="false">IF(($D37+$H37)&lt;0,($D37+$G37),0)</f>
        <v>-18847.4616031307</v>
      </c>
      <c r="E38" s="92" t="n">
        <f aca="false">IF($D38&lt;0,Input!$G$52,0)</f>
        <v>-389.682234095174</v>
      </c>
      <c r="F38" s="92" t="n">
        <f aca="false">($D38*(Input!$G$48/100))/12</f>
        <v>-47.1186540078268</v>
      </c>
      <c r="G38" s="92" t="n">
        <f aca="false">(-1)*$E38+$F38</f>
        <v>342.563580087347</v>
      </c>
    </row>
    <row r="39" customFormat="false" ht="12.8" hidden="false" customHeight="false" outlineLevel="0" collapsed="false">
      <c r="A39" s="76" t="n">
        <v>35</v>
      </c>
      <c r="B39" s="68" t="n">
        <f aca="false">EOMONTH(Input!$C$7,A39)</f>
        <v>43982</v>
      </c>
      <c r="C39" s="68"/>
      <c r="D39" s="92" t="n">
        <f aca="false">IF(($D38+$H38)&lt;0,($D38+$G38),0)</f>
        <v>-18504.8980230434</v>
      </c>
      <c r="E39" s="92" t="n">
        <f aca="false">IF($D39&lt;0,Input!$G$52,0)</f>
        <v>-389.682234095174</v>
      </c>
      <c r="F39" s="92" t="n">
        <f aca="false">($D39*(Input!$G$48/100))/12</f>
        <v>-46.2622450576084</v>
      </c>
      <c r="G39" s="92" t="n">
        <f aca="false">(-1)*$E39+$F39</f>
        <v>343.419989037565</v>
      </c>
    </row>
    <row r="40" customFormat="false" ht="12.8" hidden="false" customHeight="false" outlineLevel="0" collapsed="false">
      <c r="A40" s="76" t="n">
        <v>36</v>
      </c>
      <c r="B40" s="68" t="n">
        <f aca="false">EOMONTH(Input!$C$7,A40)</f>
        <v>44012</v>
      </c>
      <c r="C40" s="68"/>
      <c r="D40" s="92" t="n">
        <f aca="false">IF(($D39+$H39)&lt;0,($D39+$G39),0)</f>
        <v>-18161.4780340058</v>
      </c>
      <c r="E40" s="92" t="n">
        <f aca="false">IF($D40&lt;0,Input!$G$52,0)</f>
        <v>-389.682234095174</v>
      </c>
      <c r="F40" s="92" t="n">
        <f aca="false">($D40*(Input!$G$48/100))/12</f>
        <v>-45.4036950850145</v>
      </c>
      <c r="G40" s="92" t="n">
        <f aca="false">(-1)*$E40+$F40</f>
        <v>344.278539010159</v>
      </c>
    </row>
    <row r="41" customFormat="false" ht="12.8" hidden="false" customHeight="false" outlineLevel="0" collapsed="false">
      <c r="A41" s="76" t="n">
        <v>37</v>
      </c>
      <c r="B41" s="68" t="n">
        <f aca="false">EOMONTH(Input!$C$7,A41)</f>
        <v>44043</v>
      </c>
      <c r="C41" s="68"/>
      <c r="D41" s="92" t="n">
        <f aca="false">IF(($D40+$H40)&lt;0,($D40+$G40),0)</f>
        <v>-17817.1994949957</v>
      </c>
      <c r="E41" s="92" t="n">
        <f aca="false">IF($D41&lt;0,Input!$G$52,0)</f>
        <v>-389.682234095174</v>
      </c>
      <c r="F41" s="92" t="n">
        <f aca="false">($D41*(Input!$G$48/100))/12</f>
        <v>-44.5429987374891</v>
      </c>
      <c r="G41" s="92" t="n">
        <f aca="false">(-1)*$E41+$F41</f>
        <v>345.139235357685</v>
      </c>
    </row>
    <row r="42" customFormat="false" ht="12.8" hidden="false" customHeight="false" outlineLevel="0" collapsed="false">
      <c r="A42" s="76" t="n">
        <v>38</v>
      </c>
      <c r="B42" s="68" t="n">
        <f aca="false">EOMONTH(Input!$C$7,A42)</f>
        <v>44074</v>
      </c>
      <c r="C42" s="68"/>
      <c r="D42" s="92" t="n">
        <f aca="false">IF(($D41+$H41)&lt;0,($D41+$G41),0)</f>
        <v>-17472.060259638</v>
      </c>
      <c r="E42" s="92" t="n">
        <f aca="false">IF($D42&lt;0,Input!$G$52,0)</f>
        <v>-389.682234095174</v>
      </c>
      <c r="F42" s="92" t="n">
        <f aca="false">($D42*(Input!$G$48/100))/12</f>
        <v>-43.6801506490949</v>
      </c>
      <c r="G42" s="92" t="n">
        <f aca="false">(-1)*$E42+$F42</f>
        <v>346.002083446079</v>
      </c>
    </row>
    <row r="43" customFormat="false" ht="12.8" hidden="false" customHeight="false" outlineLevel="0" collapsed="false">
      <c r="A43" s="76" t="n">
        <v>39</v>
      </c>
      <c r="B43" s="68" t="n">
        <f aca="false">EOMONTH(Input!$C$7,A43)</f>
        <v>44104</v>
      </c>
      <c r="C43" s="68"/>
      <c r="D43" s="92" t="n">
        <f aca="false">IF(($D42+$H42)&lt;0,($D42+$G42),0)</f>
        <v>-17126.0581761919</v>
      </c>
      <c r="E43" s="92" t="n">
        <f aca="false">IF($D43&lt;0,Input!$G$52,0)</f>
        <v>-389.682234095174</v>
      </c>
      <c r="F43" s="92" t="n">
        <f aca="false">($D43*(Input!$G$48/100))/12</f>
        <v>-42.8151454404797</v>
      </c>
      <c r="G43" s="92" t="n">
        <f aca="false">(-1)*$E43+$F43</f>
        <v>346.867088654694</v>
      </c>
    </row>
    <row r="44" customFormat="false" ht="12.8" hidden="false" customHeight="false" outlineLevel="0" collapsed="false">
      <c r="A44" s="76" t="n">
        <v>40</v>
      </c>
      <c r="B44" s="68" t="n">
        <f aca="false">EOMONTH(Input!$C$7,A44)</f>
        <v>44135</v>
      </c>
      <c r="C44" s="68"/>
      <c r="D44" s="92" t="n">
        <f aca="false">IF(($D43+$H43)&lt;0,($D43+$G43),0)</f>
        <v>-16779.1910875372</v>
      </c>
      <c r="E44" s="92" t="n">
        <f aca="false">IF($D44&lt;0,Input!$G$52,0)</f>
        <v>-389.682234095174</v>
      </c>
      <c r="F44" s="92" t="n">
        <f aca="false">($D44*(Input!$G$48/100))/12</f>
        <v>-41.947977718843</v>
      </c>
      <c r="G44" s="92" t="n">
        <f aca="false">(-1)*$E44+$F44</f>
        <v>347.734256376331</v>
      </c>
    </row>
    <row r="45" customFormat="false" ht="12.8" hidden="false" customHeight="false" outlineLevel="0" collapsed="false">
      <c r="A45" s="76" t="n">
        <v>41</v>
      </c>
      <c r="B45" s="68" t="n">
        <f aca="false">EOMONTH(Input!$C$7,A45)</f>
        <v>44165</v>
      </c>
      <c r="C45" s="68"/>
      <c r="D45" s="92" t="n">
        <f aca="false">IF(($D44+$H44)&lt;0,($D44+$G44),0)</f>
        <v>-16431.4568311609</v>
      </c>
      <c r="E45" s="92" t="n">
        <f aca="false">IF($D45&lt;0,Input!$G$52,0)</f>
        <v>-389.682234095174</v>
      </c>
      <c r="F45" s="92" t="n">
        <f aca="false">($D45*(Input!$G$48/100))/12</f>
        <v>-41.0786420779022</v>
      </c>
      <c r="G45" s="92" t="n">
        <f aca="false">(-1)*$E45+$F45</f>
        <v>348.603592017272</v>
      </c>
    </row>
    <row r="46" customFormat="false" ht="12.8" hidden="false" customHeight="false" outlineLevel="0" collapsed="false">
      <c r="A46" s="76" t="n">
        <v>42</v>
      </c>
      <c r="B46" s="68" t="n">
        <f aca="false">EOMONTH(Input!$C$7,A46)</f>
        <v>44196</v>
      </c>
      <c r="C46" s="68"/>
      <c r="D46" s="92" t="n">
        <f aca="false">IF(($D45+$H45)&lt;0,($D45+$G45),0)</f>
        <v>-16082.8532391436</v>
      </c>
      <c r="E46" s="92" t="n">
        <f aca="false">IF($D46&lt;0,Input!$G$52,0)</f>
        <v>-389.682234095174</v>
      </c>
      <c r="F46" s="92" t="n">
        <f aca="false">($D46*(Input!$G$48/100))/12</f>
        <v>-40.207133097859</v>
      </c>
      <c r="G46" s="92" t="n">
        <f aca="false">(-1)*$E46+$F46</f>
        <v>349.475100997315</v>
      </c>
    </row>
    <row r="47" customFormat="false" ht="12.8" hidden="false" customHeight="false" outlineLevel="0" collapsed="false">
      <c r="A47" s="76" t="n">
        <v>43</v>
      </c>
      <c r="B47" s="68" t="n">
        <f aca="false">EOMONTH(Input!$C$7,A47)</f>
        <v>44227</v>
      </c>
      <c r="C47" s="68"/>
      <c r="D47" s="92" t="n">
        <f aca="false">IF(($D46+$H46)&lt;0,($D46+$G46),0)</f>
        <v>-15733.3781381463</v>
      </c>
      <c r="E47" s="92" t="n">
        <f aca="false">IF($D47&lt;0,Input!$G$52,0)</f>
        <v>-389.682234095174</v>
      </c>
      <c r="F47" s="92" t="n">
        <f aca="false">($D47*(Input!$G$48/100))/12</f>
        <v>-39.3334453453657</v>
      </c>
      <c r="G47" s="92" t="n">
        <f aca="false">(-1)*$E47+$F47</f>
        <v>350.348788749808</v>
      </c>
    </row>
    <row r="48" customFormat="false" ht="12.8" hidden="false" customHeight="false" outlineLevel="0" collapsed="false">
      <c r="A48" s="76" t="n">
        <v>44</v>
      </c>
      <c r="B48" s="68" t="n">
        <f aca="false">EOMONTH(Input!$C$7,A48)</f>
        <v>44255</v>
      </c>
      <c r="C48" s="68"/>
      <c r="D48" s="92" t="n">
        <f aca="false">IF(($D47+$H47)&lt;0,($D47+$G47),0)</f>
        <v>-15383.0293493965</v>
      </c>
      <c r="E48" s="92" t="n">
        <f aca="false">IF($D48&lt;0,Input!$G$52,0)</f>
        <v>-389.682234095174</v>
      </c>
      <c r="F48" s="92" t="n">
        <f aca="false">($D48*(Input!$G$48/100))/12</f>
        <v>-38.4575733734912</v>
      </c>
      <c r="G48" s="92" t="n">
        <f aca="false">(-1)*$E48+$F48</f>
        <v>351.224660721683</v>
      </c>
    </row>
    <row r="49" customFormat="false" ht="12.8" hidden="false" customHeight="false" outlineLevel="0" collapsed="false">
      <c r="A49" s="76" t="n">
        <v>45</v>
      </c>
      <c r="B49" s="68" t="n">
        <f aca="false">EOMONTH(Input!$C$7,A49)</f>
        <v>44286</v>
      </c>
      <c r="C49" s="68"/>
      <c r="D49" s="92" t="n">
        <f aca="false">IF(($D48+$H48)&lt;0,($D48+$G48),0)</f>
        <v>-15031.8046886748</v>
      </c>
      <c r="E49" s="92" t="n">
        <f aca="false">IF($D49&lt;0,Input!$G$52,0)</f>
        <v>-389.682234095174</v>
      </c>
      <c r="F49" s="92" t="n">
        <f aca="false">($D49*(Input!$G$48/100))/12</f>
        <v>-37.579511721687</v>
      </c>
      <c r="G49" s="92" t="n">
        <f aca="false">(-1)*$E49+$F49</f>
        <v>352.102722373487</v>
      </c>
    </row>
    <row r="50" customFormat="false" ht="12.8" hidden="false" customHeight="false" outlineLevel="0" collapsed="false">
      <c r="A50" s="76" t="n">
        <v>46</v>
      </c>
      <c r="B50" s="68" t="n">
        <f aca="false">EOMONTH(Input!$C$7,A50)</f>
        <v>44316</v>
      </c>
      <c r="C50" s="68"/>
      <c r="D50" s="92" t="n">
        <f aca="false">IF(($D49+$H49)&lt;0,($D49+$G49),0)</f>
        <v>-14679.7019663013</v>
      </c>
      <c r="E50" s="92" t="n">
        <f aca="false">IF($D50&lt;0,Input!$G$52,0)</f>
        <v>-389.682234095174</v>
      </c>
      <c r="F50" s="92" t="n">
        <f aca="false">($D50*(Input!$G$48/100))/12</f>
        <v>-36.6992549157532</v>
      </c>
      <c r="G50" s="92" t="n">
        <f aca="false">(-1)*$E50+$F50</f>
        <v>352.982979179421</v>
      </c>
    </row>
    <row r="51" customFormat="false" ht="12.8" hidden="false" customHeight="false" outlineLevel="0" collapsed="false">
      <c r="A51" s="76" t="n">
        <v>47</v>
      </c>
      <c r="B51" s="68" t="n">
        <f aca="false">EOMONTH(Input!$C$7,A51)</f>
        <v>44347</v>
      </c>
      <c r="C51" s="68"/>
      <c r="D51" s="92" t="n">
        <f aca="false">IF(($D50+$H50)&lt;0,($D50+$G50),0)</f>
        <v>-14326.7189871219</v>
      </c>
      <c r="E51" s="92" t="n">
        <f aca="false">IF($D51&lt;0,Input!$G$52,0)</f>
        <v>-389.682234095174</v>
      </c>
      <c r="F51" s="92" t="n">
        <f aca="false">($D51*(Input!$G$48/100))/12</f>
        <v>-35.8167974678047</v>
      </c>
      <c r="G51" s="92" t="n">
        <f aca="false">(-1)*$E51+$F51</f>
        <v>353.865436627369</v>
      </c>
    </row>
    <row r="52" customFormat="false" ht="12.8" hidden="false" customHeight="false" outlineLevel="0" collapsed="false">
      <c r="A52" s="76" t="n">
        <v>48</v>
      </c>
      <c r="B52" s="68" t="n">
        <f aca="false">EOMONTH(Input!$C$7,A52)</f>
        <v>44377</v>
      </c>
      <c r="C52" s="68"/>
      <c r="D52" s="92" t="n">
        <f aca="false">IF(($D51+$H51)&lt;0,($D51+$G51),0)</f>
        <v>-13972.8535504945</v>
      </c>
      <c r="E52" s="92" t="n">
        <f aca="false">IF($D52&lt;0,Input!$G$52,0)</f>
        <v>-389.682234095174</v>
      </c>
      <c r="F52" s="92" t="n">
        <f aca="false">($D52*(Input!$G$48/100))/12</f>
        <v>-34.9321338762363</v>
      </c>
      <c r="G52" s="92" t="n">
        <f aca="false">(-1)*$E52+$F52</f>
        <v>354.750100218938</v>
      </c>
    </row>
    <row r="53" customFormat="false" ht="12.8" hidden="false" customHeight="false" outlineLevel="0" collapsed="false">
      <c r="A53" s="76" t="n">
        <v>49</v>
      </c>
      <c r="B53" s="68" t="n">
        <f aca="false">EOMONTH(Input!$C$7,A53)</f>
        <v>44408</v>
      </c>
      <c r="C53" s="68"/>
      <c r="D53" s="92" t="n">
        <f aca="false">IF(($D52+$H52)&lt;0,($D52+$G52),0)</f>
        <v>-13618.1034502756</v>
      </c>
      <c r="E53" s="92" t="n">
        <f aca="false">IF($D53&lt;0,Input!$G$52,0)</f>
        <v>-389.682234095174</v>
      </c>
      <c r="F53" s="92" t="n">
        <f aca="false">($D53*(Input!$G$48/100))/12</f>
        <v>-34.0452586256889</v>
      </c>
      <c r="G53" s="92" t="n">
        <f aca="false">(-1)*$E53+$F53</f>
        <v>355.636975469485</v>
      </c>
    </row>
    <row r="54" customFormat="false" ht="12.8" hidden="false" customHeight="false" outlineLevel="0" collapsed="false">
      <c r="A54" s="76" t="n">
        <v>50</v>
      </c>
      <c r="B54" s="68" t="n">
        <f aca="false">EOMONTH(Input!$C$7,A54)</f>
        <v>44439</v>
      </c>
      <c r="C54" s="68"/>
      <c r="D54" s="92" t="n">
        <f aca="false">IF(($D53+$H53)&lt;0,($D53+$G53),0)</f>
        <v>-13262.4664748061</v>
      </c>
      <c r="E54" s="92" t="n">
        <f aca="false">IF($D54&lt;0,Input!$G$52,0)</f>
        <v>-389.682234095174</v>
      </c>
      <c r="F54" s="92" t="n">
        <f aca="false">($D54*(Input!$G$48/100))/12</f>
        <v>-33.1561661870152</v>
      </c>
      <c r="G54" s="92" t="n">
        <f aca="false">(-1)*$E54+$F54</f>
        <v>356.526067908159</v>
      </c>
    </row>
    <row r="55" customFormat="false" ht="12.8" hidden="false" customHeight="false" outlineLevel="0" collapsed="false">
      <c r="A55" s="76" t="n">
        <v>51</v>
      </c>
      <c r="B55" s="68" t="n">
        <f aca="false">EOMONTH(Input!$C$7,A55)</f>
        <v>44469</v>
      </c>
      <c r="C55" s="68"/>
      <c r="D55" s="92" t="n">
        <f aca="false">IF(($D54+$H54)&lt;0,($D54+$G54),0)</f>
        <v>-12905.9404068979</v>
      </c>
      <c r="E55" s="92" t="n">
        <f aca="false">IF($D55&lt;0,Input!$G$52,0)</f>
        <v>-389.682234095174</v>
      </c>
      <c r="F55" s="92" t="n">
        <f aca="false">($D55*(Input!$G$48/100))/12</f>
        <v>-32.2648510172448</v>
      </c>
      <c r="G55" s="92" t="n">
        <f aca="false">(-1)*$E55+$F55</f>
        <v>357.417383077929</v>
      </c>
    </row>
    <row r="56" customFormat="false" ht="12.8" hidden="false" customHeight="false" outlineLevel="0" collapsed="false">
      <c r="A56" s="76" t="n">
        <v>52</v>
      </c>
      <c r="B56" s="68" t="n">
        <f aca="false">EOMONTH(Input!$C$7,A56)</f>
        <v>44500</v>
      </c>
      <c r="C56" s="68"/>
      <c r="D56" s="92" t="n">
        <f aca="false">IF(($D55+$H55)&lt;0,($D55+$G55),0)</f>
        <v>-12548.52302382</v>
      </c>
      <c r="E56" s="92" t="n">
        <f aca="false">IF($D56&lt;0,Input!$G$52,0)</f>
        <v>-389.682234095174</v>
      </c>
      <c r="F56" s="92" t="n">
        <f aca="false">($D56*(Input!$G$48/100))/12</f>
        <v>-31.37130755955</v>
      </c>
      <c r="G56" s="92" t="n">
        <f aca="false">(-1)*$E56+$F56</f>
        <v>358.310926535624</v>
      </c>
    </row>
    <row r="57" customFormat="false" ht="12.8" hidden="false" customHeight="false" outlineLevel="0" collapsed="false">
      <c r="A57" s="76" t="n">
        <v>53</v>
      </c>
      <c r="B57" s="68" t="n">
        <f aca="false">EOMONTH(Input!$C$7,A57)</f>
        <v>44530</v>
      </c>
      <c r="C57" s="68"/>
      <c r="D57" s="92" t="n">
        <f aca="false">IF(($D56+$H56)&lt;0,($D56+$G56),0)</f>
        <v>-12190.2120972844</v>
      </c>
      <c r="E57" s="92" t="n">
        <f aca="false">IF($D57&lt;0,Input!$G$52,0)</f>
        <v>-389.682234095174</v>
      </c>
      <c r="F57" s="92" t="n">
        <f aca="false">($D57*(Input!$G$48/100))/12</f>
        <v>-30.4755302432109</v>
      </c>
      <c r="G57" s="92" t="n">
        <f aca="false">(-1)*$E57+$F57</f>
        <v>359.206703851963</v>
      </c>
    </row>
    <row r="58" customFormat="false" ht="12.8" hidden="false" customHeight="false" outlineLevel="0" collapsed="false">
      <c r="A58" s="76" t="n">
        <v>54</v>
      </c>
      <c r="B58" s="68" t="n">
        <f aca="false">EOMONTH(Input!$C$7,A58)</f>
        <v>44561</v>
      </c>
      <c r="C58" s="68"/>
      <c r="D58" s="92" t="n">
        <f aca="false">IF(($D57+$H57)&lt;0,($D57+$G57),0)</f>
        <v>-11831.0053934324</v>
      </c>
      <c r="E58" s="92" t="n">
        <f aca="false">IF($D58&lt;0,Input!$G$52,0)</f>
        <v>-389.682234095174</v>
      </c>
      <c r="F58" s="92" t="n">
        <f aca="false">($D58*(Input!$G$48/100))/12</f>
        <v>-29.577513483581</v>
      </c>
      <c r="G58" s="92" t="n">
        <f aca="false">(-1)*$E58+$F58</f>
        <v>360.104720611593</v>
      </c>
    </row>
    <row r="59" customFormat="false" ht="12.8" hidden="false" customHeight="false" outlineLevel="0" collapsed="false">
      <c r="A59" s="76" t="n">
        <v>55</v>
      </c>
      <c r="B59" s="68" t="n">
        <f aca="false">EOMONTH(Input!$C$7,A59)</f>
        <v>44592</v>
      </c>
      <c r="C59" s="68"/>
      <c r="D59" s="92" t="n">
        <f aca="false">IF(($D58+$H58)&lt;0,($D58+$G58),0)</f>
        <v>-11470.9006728208</v>
      </c>
      <c r="E59" s="92" t="n">
        <f aca="false">IF($D59&lt;0,Input!$G$52,0)</f>
        <v>-389.682234095174</v>
      </c>
      <c r="F59" s="92" t="n">
        <f aca="false">($D59*(Input!$G$48/100))/12</f>
        <v>-28.677251682052</v>
      </c>
      <c r="G59" s="92" t="n">
        <f aca="false">(-1)*$E59+$F59</f>
        <v>361.004982413122</v>
      </c>
    </row>
    <row r="60" customFormat="false" ht="12.8" hidden="false" customHeight="false" outlineLevel="0" collapsed="false">
      <c r="A60" s="76" t="n">
        <v>56</v>
      </c>
      <c r="B60" s="68" t="n">
        <f aca="false">EOMONTH(Input!$C$7,A60)</f>
        <v>44620</v>
      </c>
      <c r="C60" s="68"/>
      <c r="D60" s="92" t="n">
        <f aca="false">IF(($D59+$H59)&lt;0,($D59+$G59),0)</f>
        <v>-11109.8956904077</v>
      </c>
      <c r="E60" s="92" t="n">
        <f aca="false">IF($D60&lt;0,Input!$G$52,0)</f>
        <v>-389.682234095174</v>
      </c>
      <c r="F60" s="92" t="n">
        <f aca="false">($D60*(Input!$G$48/100))/12</f>
        <v>-27.7747392260192</v>
      </c>
      <c r="G60" s="92" t="n">
        <f aca="false">(-1)*$E60+$F60</f>
        <v>361.907494869155</v>
      </c>
    </row>
    <row r="61" customFormat="false" ht="12.8" hidden="false" customHeight="false" outlineLevel="0" collapsed="false">
      <c r="A61" s="76" t="n">
        <v>57</v>
      </c>
      <c r="B61" s="68" t="n">
        <f aca="false">EOMONTH(Input!$C$7,A61)</f>
        <v>44651</v>
      </c>
      <c r="C61" s="68"/>
      <c r="D61" s="92" t="n">
        <f aca="false">IF(($D60+$H60)&lt;0,($D60+$G60),0)</f>
        <v>-10747.9881955385</v>
      </c>
      <c r="E61" s="92" t="n">
        <f aca="false">IF($D61&lt;0,Input!$G$52,0)</f>
        <v>-389.682234095174</v>
      </c>
      <c r="F61" s="92" t="n">
        <f aca="false">($D61*(Input!$G$48/100))/12</f>
        <v>-26.8699704888464</v>
      </c>
      <c r="G61" s="92" t="n">
        <f aca="false">(-1)*$E61+$F61</f>
        <v>362.812263606328</v>
      </c>
    </row>
    <row r="62" customFormat="false" ht="12.8" hidden="false" customHeight="false" outlineLevel="0" collapsed="false">
      <c r="A62" s="76" t="n">
        <v>58</v>
      </c>
      <c r="B62" s="68" t="n">
        <f aca="false">EOMONTH(Input!$C$7,A62)</f>
        <v>44681</v>
      </c>
      <c r="C62" s="68"/>
      <c r="D62" s="92" t="n">
        <f aca="false">IF(($D61+$H61)&lt;0,($D61+$G61),0)</f>
        <v>-10385.1759319322</v>
      </c>
      <c r="E62" s="92" t="n">
        <f aca="false">IF($D62&lt;0,Input!$G$52,0)</f>
        <v>-389.682234095174</v>
      </c>
      <c r="F62" s="92" t="n">
        <f aca="false">($D62*(Input!$G$48/100))/12</f>
        <v>-25.9629398298305</v>
      </c>
      <c r="G62" s="92" t="n">
        <f aca="false">(-1)*$E62+$F62</f>
        <v>363.719294265343</v>
      </c>
    </row>
    <row r="63" customFormat="false" ht="12.8" hidden="false" customHeight="false" outlineLevel="0" collapsed="false">
      <c r="A63" s="76" t="n">
        <v>59</v>
      </c>
      <c r="B63" s="68" t="n">
        <f aca="false">EOMONTH(Input!$C$7,A63)</f>
        <v>44712</v>
      </c>
      <c r="C63" s="68"/>
      <c r="D63" s="92" t="n">
        <f aca="false">IF(($D62+$H62)&lt;0,($D62+$G62),0)</f>
        <v>-10021.4566376669</v>
      </c>
      <c r="E63" s="92" t="n">
        <f aca="false">IF($D63&lt;0,Input!$G$52,0)</f>
        <v>-389.682234095174</v>
      </c>
      <c r="F63" s="92" t="n">
        <f aca="false">($D63*(Input!$G$48/100))/12</f>
        <v>-25.0536415941672</v>
      </c>
      <c r="G63" s="92" t="n">
        <f aca="false">(-1)*$E63+$F63</f>
        <v>364.628592501007</v>
      </c>
    </row>
    <row r="64" customFormat="false" ht="12.8" hidden="false" customHeight="false" outlineLevel="0" collapsed="false">
      <c r="A64" s="76" t="n">
        <v>60</v>
      </c>
      <c r="B64" s="68" t="n">
        <f aca="false">EOMONTH(Input!$C$7,A64)</f>
        <v>44742</v>
      </c>
      <c r="C64" s="68"/>
      <c r="D64" s="92" t="n">
        <f aca="false">IF(($D63+$H63)&lt;0,($D63+$G63),0)</f>
        <v>-9656.82804516587</v>
      </c>
      <c r="E64" s="92" t="n">
        <f aca="false">IF($D64&lt;0,Input!$G$52,0)</f>
        <v>-389.682234095174</v>
      </c>
      <c r="F64" s="92" t="n">
        <f aca="false">($D64*(Input!$G$48/100))/12</f>
        <v>-24.1420701129147</v>
      </c>
      <c r="G64" s="92" t="n">
        <f aca="false">(-1)*$E64+$F64</f>
        <v>365.540163982259</v>
      </c>
    </row>
    <row r="65" customFormat="false" ht="12.8" hidden="false" customHeight="false" outlineLevel="0" collapsed="false">
      <c r="A65" s="76" t="n">
        <v>61</v>
      </c>
      <c r="B65" s="68" t="n">
        <f aca="false">EOMONTH(Input!$C$7,A65)</f>
        <v>44773</v>
      </c>
      <c r="C65" s="68"/>
      <c r="D65" s="92" t="n">
        <f aca="false">IF(($D64+$H64)&lt;0,($D64+$G64),0)</f>
        <v>-9291.28788118361</v>
      </c>
      <c r="E65" s="92" t="n">
        <f aca="false">IF($D65&lt;0,Input!$G$52,0)</f>
        <v>-389.682234095174</v>
      </c>
      <c r="F65" s="92" t="n">
        <f aca="false">($D65*(Input!$G$48/100))/12</f>
        <v>-23.228219702959</v>
      </c>
      <c r="G65" s="92" t="n">
        <f aca="false">(-1)*$E65+$F65</f>
        <v>366.454014392215</v>
      </c>
    </row>
    <row r="66" customFormat="false" ht="12.8" hidden="false" customHeight="false" outlineLevel="0" collapsed="false">
      <c r="A66" s="76" t="n">
        <v>62</v>
      </c>
      <c r="B66" s="68" t="n">
        <f aca="false">EOMONTH(Input!$C$7,A66)</f>
        <v>44804</v>
      </c>
      <c r="C66" s="68"/>
      <c r="D66" s="92" t="n">
        <f aca="false">IF(($D65+$H65)&lt;0,($D65+$G65),0)</f>
        <v>-8924.83386679139</v>
      </c>
      <c r="E66" s="92" t="n">
        <f aca="false">IF($D66&lt;0,Input!$G$52,0)</f>
        <v>-389.682234095174</v>
      </c>
      <c r="F66" s="92" t="n">
        <f aca="false">($D66*(Input!$G$48/100))/12</f>
        <v>-22.3120846669785</v>
      </c>
      <c r="G66" s="92" t="n">
        <f aca="false">(-1)*$E66+$F66</f>
        <v>367.370149428195</v>
      </c>
    </row>
    <row r="67" customFormat="false" ht="12.8" hidden="false" customHeight="false" outlineLevel="0" collapsed="false">
      <c r="A67" s="76" t="n">
        <v>63</v>
      </c>
      <c r="B67" s="68" t="n">
        <f aca="false">EOMONTH(Input!$C$7,A67)</f>
        <v>44834</v>
      </c>
      <c r="C67" s="68"/>
      <c r="D67" s="92" t="n">
        <f aca="false">IF(($D66+$H66)&lt;0,($D66+$G66),0)</f>
        <v>-8557.4637173632</v>
      </c>
      <c r="E67" s="92" t="n">
        <f aca="false">IF($D67&lt;0,Input!$G$52,0)</f>
        <v>-389.682234095174</v>
      </c>
      <c r="F67" s="92" t="n">
        <f aca="false">($D67*(Input!$G$48/100))/12</f>
        <v>-21.393659293408</v>
      </c>
      <c r="G67" s="92" t="n">
        <f aca="false">(-1)*$E67+$F67</f>
        <v>368.288574801766</v>
      </c>
    </row>
    <row r="68" customFormat="false" ht="12.8" hidden="false" customHeight="false" outlineLevel="0" collapsed="false">
      <c r="A68" s="76" t="n">
        <v>64</v>
      </c>
      <c r="B68" s="68" t="n">
        <f aca="false">EOMONTH(Input!$C$7,A68)</f>
        <v>44865</v>
      </c>
      <c r="C68" s="68"/>
      <c r="D68" s="92" t="n">
        <f aca="false">IF(($D67+$H67)&lt;0,($D67+$G67),0)</f>
        <v>-8189.17514256143</v>
      </c>
      <c r="E68" s="92" t="n">
        <f aca="false">IF($D68&lt;0,Input!$G$52,0)</f>
        <v>-389.682234095174</v>
      </c>
      <c r="F68" s="92" t="n">
        <f aca="false">($D68*(Input!$G$48/100))/12</f>
        <v>-20.4729378564036</v>
      </c>
      <c r="G68" s="92" t="n">
        <f aca="false">(-1)*$E68+$F68</f>
        <v>369.20929623877</v>
      </c>
    </row>
    <row r="69" customFormat="false" ht="12.8" hidden="false" customHeight="false" outlineLevel="0" collapsed="false">
      <c r="A69" s="76" t="n">
        <v>65</v>
      </c>
      <c r="B69" s="68" t="n">
        <f aca="false">EOMONTH(Input!$C$7,A69)</f>
        <v>44895</v>
      </c>
      <c r="C69" s="68"/>
      <c r="D69" s="92" t="n">
        <f aca="false">IF(($D68+$H68)&lt;0,($D68+$G68),0)</f>
        <v>-7819.96584632266</v>
      </c>
      <c r="E69" s="92" t="n">
        <f aca="false">IF($D69&lt;0,Input!$G$52,0)</f>
        <v>-389.682234095174</v>
      </c>
      <c r="F69" s="92" t="n">
        <f aca="false">($D69*(Input!$G$48/100))/12</f>
        <v>-19.5499146158066</v>
      </c>
      <c r="G69" s="92" t="n">
        <f aca="false">(-1)*$E69+$F69</f>
        <v>370.132319479367</v>
      </c>
    </row>
    <row r="70" customFormat="false" ht="12.8" hidden="false" customHeight="false" outlineLevel="0" collapsed="false">
      <c r="A70" s="76" t="n">
        <v>66</v>
      </c>
      <c r="B70" s="68" t="n">
        <f aca="false">EOMONTH(Input!$C$7,A70)</f>
        <v>44926</v>
      </c>
      <c r="C70" s="68"/>
      <c r="D70" s="92" t="n">
        <f aca="false">IF(($D69+$H69)&lt;0,($D69+$G69),0)</f>
        <v>-7449.83352684329</v>
      </c>
      <c r="E70" s="92" t="n">
        <f aca="false">IF($D70&lt;0,Input!$G$52,0)</f>
        <v>-389.682234095174</v>
      </c>
      <c r="F70" s="92" t="n">
        <f aca="false">($D70*(Input!$G$48/100))/12</f>
        <v>-18.6245838171082</v>
      </c>
      <c r="G70" s="92" t="n">
        <f aca="false">(-1)*$E70+$F70</f>
        <v>371.057650278066</v>
      </c>
    </row>
    <row r="71" customFormat="false" ht="12.8" hidden="false" customHeight="false" outlineLevel="0" collapsed="false">
      <c r="A71" s="76" t="n">
        <v>67</v>
      </c>
      <c r="B71" s="68" t="n">
        <f aca="false">EOMONTH(Input!$C$7,A71)</f>
        <v>44957</v>
      </c>
      <c r="C71" s="68"/>
      <c r="D71" s="92" t="n">
        <f aca="false">IF(($D70+$H70)&lt;0,($D70+$G70),0)</f>
        <v>-7078.77587656522</v>
      </c>
      <c r="E71" s="92" t="n">
        <f aca="false">IF($D71&lt;0,Input!$G$52,0)</f>
        <v>-389.682234095174</v>
      </c>
      <c r="F71" s="92" t="n">
        <f aca="false">($D71*(Input!$G$48/100))/12</f>
        <v>-17.6969396914131</v>
      </c>
      <c r="G71" s="92" t="n">
        <f aca="false">(-1)*$E71+$F71</f>
        <v>371.985294403761</v>
      </c>
    </row>
    <row r="72" customFormat="false" ht="12.8" hidden="false" customHeight="false" outlineLevel="0" collapsed="false">
      <c r="A72" s="76" t="n">
        <v>68</v>
      </c>
      <c r="B72" s="68" t="n">
        <f aca="false">EOMONTH(Input!$C$7,A72)</f>
        <v>44985</v>
      </c>
      <c r="C72" s="68"/>
      <c r="D72" s="92" t="n">
        <f aca="false">IF(($D71+$H71)&lt;0,($D71+$G71),0)</f>
        <v>-6706.79058216146</v>
      </c>
      <c r="E72" s="92" t="n">
        <f aca="false">IF($D72&lt;0,Input!$G$52,0)</f>
        <v>-389.682234095174</v>
      </c>
      <c r="F72" s="92" t="n">
        <f aca="false">($D72*(Input!$G$48/100))/12</f>
        <v>-16.7669764554037</v>
      </c>
      <c r="G72" s="92" t="n">
        <f aca="false">(-1)*$E72+$F72</f>
        <v>372.91525763977</v>
      </c>
    </row>
    <row r="73" customFormat="false" ht="12.8" hidden="false" customHeight="false" outlineLevel="0" collapsed="false">
      <c r="A73" s="76" t="n">
        <v>69</v>
      </c>
      <c r="B73" s="68" t="n">
        <f aca="false">EOMONTH(Input!$C$7,A73)</f>
        <v>45016</v>
      </c>
      <c r="C73" s="68"/>
      <c r="D73" s="92" t="n">
        <f aca="false">IF(($D72+$H72)&lt;0,($D72+$G72),0)</f>
        <v>-6333.87532452169</v>
      </c>
      <c r="E73" s="92" t="n">
        <f aca="false">IF($D73&lt;0,Input!$G$52,0)</f>
        <v>-389.682234095174</v>
      </c>
      <c r="F73" s="92" t="n">
        <f aca="false">($D73*(Input!$G$48/100))/12</f>
        <v>-15.8346883113042</v>
      </c>
      <c r="G73" s="92" t="n">
        <f aca="false">(-1)*$E73+$F73</f>
        <v>373.84754578387</v>
      </c>
    </row>
    <row r="74" customFormat="false" ht="12.8" hidden="false" customHeight="false" outlineLevel="0" collapsed="false">
      <c r="A74" s="76" t="n">
        <v>70</v>
      </c>
      <c r="B74" s="68" t="n">
        <f aca="false">EOMONTH(Input!$C$7,A74)</f>
        <v>45046</v>
      </c>
      <c r="C74" s="68"/>
      <c r="D74" s="92" t="n">
        <f aca="false">IF(($D73+$H73)&lt;0,($D73+$G73),0)</f>
        <v>-5960.02777873782</v>
      </c>
      <c r="E74" s="92" t="n">
        <f aca="false">IF($D74&lt;0,Input!$G$52,0)</f>
        <v>-389.682234095174</v>
      </c>
      <c r="F74" s="92" t="n">
        <f aca="false">($D74*(Input!$G$48/100))/12</f>
        <v>-14.9000694468446</v>
      </c>
      <c r="G74" s="92" t="n">
        <f aca="false">(-1)*$E74+$F74</f>
        <v>374.782164648329</v>
      </c>
    </row>
    <row r="75" customFormat="false" ht="12.8" hidden="false" customHeight="false" outlineLevel="0" collapsed="false">
      <c r="A75" s="76" t="n">
        <v>71</v>
      </c>
      <c r="B75" s="68" t="n">
        <f aca="false">EOMONTH(Input!$C$7,A75)</f>
        <v>45077</v>
      </c>
      <c r="C75" s="68"/>
      <c r="D75" s="92" t="n">
        <f aca="false">IF(($D74+$H74)&lt;0,($D74+$G74),0)</f>
        <v>-5585.24561408949</v>
      </c>
      <c r="E75" s="92" t="n">
        <f aca="false">IF($D75&lt;0,Input!$G$52,0)</f>
        <v>-389.682234095174</v>
      </c>
      <c r="F75" s="92" t="n">
        <f aca="false">($D75*(Input!$G$48/100))/12</f>
        <v>-13.9631140352237</v>
      </c>
      <c r="G75" s="92" t="n">
        <f aca="false">(-1)*$E75+$F75</f>
        <v>375.71912005995</v>
      </c>
    </row>
    <row r="76" customFormat="false" ht="12.8" hidden="false" customHeight="false" outlineLevel="0" collapsed="false">
      <c r="A76" s="76" t="n">
        <v>72</v>
      </c>
      <c r="B76" s="68" t="n">
        <f aca="false">EOMONTH(Input!$C$7,A76)</f>
        <v>45107</v>
      </c>
      <c r="C76" s="68"/>
      <c r="D76" s="92" t="n">
        <f aca="false">IF(($D75+$H75)&lt;0,($D75+$G75),0)</f>
        <v>-5209.52649402955</v>
      </c>
      <c r="E76" s="92" t="n">
        <f aca="false">IF($D76&lt;0,Input!$G$52,0)</f>
        <v>-389.682234095174</v>
      </c>
      <c r="F76" s="92" t="n">
        <f aca="false">($D76*(Input!$G$48/100))/12</f>
        <v>-13.0238162350739</v>
      </c>
      <c r="G76" s="92" t="n">
        <f aca="false">(-1)*$E76+$F76</f>
        <v>376.6584178601</v>
      </c>
    </row>
    <row r="77" customFormat="false" ht="12.8" hidden="false" customHeight="false" outlineLevel="0" collapsed="false">
      <c r="A77" s="76" t="n">
        <v>73</v>
      </c>
      <c r="B77" s="68" t="n">
        <f aca="false">EOMONTH(Input!$C$7,A77)</f>
        <v>45138</v>
      </c>
      <c r="C77" s="68"/>
      <c r="D77" s="92" t="n">
        <f aca="false">IF(($D76+$H76)&lt;0,($D76+$G76),0)</f>
        <v>-4832.86807616945</v>
      </c>
      <c r="E77" s="92" t="n">
        <f aca="false">IF($D77&lt;0,Input!$G$52,0)</f>
        <v>-389.682234095174</v>
      </c>
      <c r="F77" s="92" t="n">
        <f aca="false">($D77*(Input!$G$48/100))/12</f>
        <v>-12.0821701904236</v>
      </c>
      <c r="G77" s="92" t="n">
        <f aca="false">(-1)*$E77+$F77</f>
        <v>377.60006390475</v>
      </c>
    </row>
    <row r="78" customFormat="false" ht="12.8" hidden="false" customHeight="false" outlineLevel="0" collapsed="false">
      <c r="A78" s="76" t="n">
        <v>74</v>
      </c>
      <c r="B78" s="68" t="n">
        <f aca="false">EOMONTH(Input!$C$7,A78)</f>
        <v>45169</v>
      </c>
      <c r="C78" s="68"/>
      <c r="D78" s="92" t="n">
        <f aca="false">IF(($D77+$H77)&lt;0,($D77+$G77),0)</f>
        <v>-4455.26801226469</v>
      </c>
      <c r="E78" s="92" t="n">
        <f aca="false">IF($D78&lt;0,Input!$G$52,0)</f>
        <v>-389.682234095174</v>
      </c>
      <c r="F78" s="92" t="n">
        <f aca="false">($D78*(Input!$G$48/100))/12</f>
        <v>-11.1381700306617</v>
      </c>
      <c r="G78" s="92" t="n">
        <f aca="false">(-1)*$E78+$F78</f>
        <v>378.544064064512</v>
      </c>
    </row>
    <row r="79" customFormat="false" ht="12.8" hidden="false" customHeight="false" outlineLevel="0" collapsed="false">
      <c r="A79" s="76" t="n">
        <v>75</v>
      </c>
      <c r="B79" s="68" t="n">
        <f aca="false">EOMONTH(Input!$C$7,A79)</f>
        <v>45199</v>
      </c>
      <c r="C79" s="68"/>
      <c r="D79" s="92" t="n">
        <f aca="false">IF(($D78+$H78)&lt;0,($D78+$G78),0)</f>
        <v>-4076.72394820018</v>
      </c>
      <c r="E79" s="92" t="n">
        <f aca="false">IF($D79&lt;0,Input!$G$52,0)</f>
        <v>-389.682234095174</v>
      </c>
      <c r="F79" s="92" t="n">
        <f aca="false">($D79*(Input!$G$48/100))/12</f>
        <v>-10.1918098705005</v>
      </c>
      <c r="G79" s="92" t="n">
        <f aca="false">(-1)*$E79+$F79</f>
        <v>379.490424224673</v>
      </c>
    </row>
    <row r="80" customFormat="false" ht="12.8" hidden="false" customHeight="false" outlineLevel="0" collapsed="false">
      <c r="A80" s="76" t="n">
        <v>76</v>
      </c>
      <c r="B80" s="68" t="n">
        <f aca="false">EOMONTH(Input!$C$7,A80)</f>
        <v>45230</v>
      </c>
      <c r="C80" s="68"/>
      <c r="D80" s="92" t="n">
        <f aca="false">IF(($D79+$H79)&lt;0,($D79+$G79),0)</f>
        <v>-3697.23352397551</v>
      </c>
      <c r="E80" s="92" t="n">
        <f aca="false">IF($D80&lt;0,Input!$G$52,0)</f>
        <v>-389.682234095174</v>
      </c>
      <c r="F80" s="92" t="n">
        <f aca="false">($D80*(Input!$G$48/100))/12</f>
        <v>-9.24308380993877</v>
      </c>
      <c r="G80" s="92" t="n">
        <f aca="false">(-1)*$E80+$F80</f>
        <v>380.439150285235</v>
      </c>
    </row>
    <row r="81" customFormat="false" ht="12.8" hidden="false" customHeight="false" outlineLevel="0" collapsed="false">
      <c r="A81" s="76" t="n">
        <v>77</v>
      </c>
      <c r="B81" s="68" t="n">
        <f aca="false">EOMONTH(Input!$C$7,A81)</f>
        <v>45260</v>
      </c>
      <c r="C81" s="68"/>
      <c r="D81" s="92" t="n">
        <f aca="false">IF(($D80+$H80)&lt;0,($D80+$G80),0)</f>
        <v>-3316.79437369027</v>
      </c>
      <c r="E81" s="92" t="n">
        <f aca="false">IF($D81&lt;0,Input!$G$52,0)</f>
        <v>-389.682234095174</v>
      </c>
      <c r="F81" s="92" t="n">
        <f aca="false">($D81*(Input!$G$48/100))/12</f>
        <v>-8.29198593422568</v>
      </c>
      <c r="G81" s="92" t="n">
        <f aca="false">(-1)*$E81+$F81</f>
        <v>381.390248160948</v>
      </c>
    </row>
    <row r="82" customFormat="false" ht="12.8" hidden="false" customHeight="false" outlineLevel="0" collapsed="false">
      <c r="A82" s="76" t="n">
        <v>78</v>
      </c>
      <c r="B82" s="68" t="n">
        <f aca="false">EOMONTH(Input!$C$7,A82)</f>
        <v>45291</v>
      </c>
      <c r="C82" s="68"/>
      <c r="D82" s="92" t="n">
        <f aca="false">IF(($D81+$H81)&lt;0,($D81+$G81),0)</f>
        <v>-2935.40412552933</v>
      </c>
      <c r="E82" s="92" t="n">
        <f aca="false">IF($D82&lt;0,Input!$G$52,0)</f>
        <v>-389.682234095174</v>
      </c>
      <c r="F82" s="92" t="n">
        <f aca="false">($D82*(Input!$G$48/100))/12</f>
        <v>-7.33851031382331</v>
      </c>
      <c r="G82" s="92" t="n">
        <f aca="false">(-1)*$E82+$F82</f>
        <v>382.343723781351</v>
      </c>
    </row>
    <row r="83" customFormat="false" ht="12.8" hidden="false" customHeight="false" outlineLevel="0" collapsed="false">
      <c r="A83" s="76" t="n">
        <v>79</v>
      </c>
      <c r="B83" s="68" t="n">
        <f aca="false">EOMONTH(Input!$C$7,A83)</f>
        <v>45322</v>
      </c>
      <c r="C83" s="68"/>
      <c r="D83" s="92" t="n">
        <f aca="false">IF(($D82+$H82)&lt;0,($D82+$G82),0)</f>
        <v>-2553.06040174798</v>
      </c>
      <c r="E83" s="92" t="n">
        <f aca="false">IF($D83&lt;0,Input!$G$52,0)</f>
        <v>-389.682234095174</v>
      </c>
      <c r="F83" s="92" t="n">
        <f aca="false">($D83*(Input!$G$48/100))/12</f>
        <v>-6.38265100436994</v>
      </c>
      <c r="G83" s="92" t="n">
        <f aca="false">(-1)*$E83+$F83</f>
        <v>383.299583090804</v>
      </c>
    </row>
    <row r="84" customFormat="false" ht="12.8" hidden="false" customHeight="false" outlineLevel="0" collapsed="false">
      <c r="A84" s="76" t="n">
        <v>80</v>
      </c>
      <c r="B84" s="68" t="n">
        <f aca="false">EOMONTH(Input!$C$7,A84)</f>
        <v>45351</v>
      </c>
      <c r="C84" s="68"/>
      <c r="D84" s="92" t="n">
        <f aca="false">IF(($D83+$H83)&lt;0,($D83+$G83),0)</f>
        <v>-2169.76081865717</v>
      </c>
      <c r="E84" s="92" t="n">
        <f aca="false">IF($D84&lt;0,Input!$G$52,0)</f>
        <v>-389.682234095174</v>
      </c>
      <c r="F84" s="92" t="n">
        <f aca="false">($D84*(Input!$G$48/100))/12</f>
        <v>-5.42440204664293</v>
      </c>
      <c r="G84" s="92" t="n">
        <f aca="false">(-1)*$E84+$F84</f>
        <v>384.257832048531</v>
      </c>
    </row>
    <row r="85" customFormat="false" ht="12.8" hidden="false" customHeight="false" outlineLevel="0" collapsed="false">
      <c r="A85" s="76" t="n">
        <v>81</v>
      </c>
      <c r="B85" s="68" t="n">
        <f aca="false">EOMONTH(Input!$C$7,A85)</f>
        <v>45382</v>
      </c>
      <c r="C85" s="68"/>
      <c r="D85" s="92" t="n">
        <f aca="false">IF(($D84+$H84)&lt;0,($D84+$G84),0)</f>
        <v>-1785.50298660864</v>
      </c>
      <c r="E85" s="92" t="n">
        <f aca="false">IF($D85&lt;0,Input!$G$52,0)</f>
        <v>-389.682234095174</v>
      </c>
      <c r="F85" s="92" t="n">
        <f aca="false">($D85*(Input!$G$48/100))/12</f>
        <v>-4.4637574665216</v>
      </c>
      <c r="G85" s="92" t="n">
        <f aca="false">(-1)*$E85+$F85</f>
        <v>385.218476628652</v>
      </c>
    </row>
    <row r="86" customFormat="false" ht="12.8" hidden="false" customHeight="false" outlineLevel="0" collapsed="false">
      <c r="A86" s="76" t="n">
        <v>82</v>
      </c>
      <c r="B86" s="68" t="n">
        <f aca="false">EOMONTH(Input!$C$7,A86)</f>
        <v>45412</v>
      </c>
      <c r="C86" s="68"/>
      <c r="D86" s="92" t="n">
        <f aca="false">IF(($D85+$H85)&lt;0,($D85+$G85),0)</f>
        <v>-1400.28450997999</v>
      </c>
      <c r="E86" s="92" t="n">
        <f aca="false">IF($D86&lt;0,Input!$G$52,0)</f>
        <v>-389.682234095174</v>
      </c>
      <c r="F86" s="92" t="n">
        <f aca="false">($D86*(Input!$G$48/100))/12</f>
        <v>-3.50071127494997</v>
      </c>
      <c r="G86" s="92" t="n">
        <f aca="false">(-1)*$E86+$F86</f>
        <v>386.181522820224</v>
      </c>
    </row>
    <row r="87" customFormat="false" ht="12.8" hidden="false" customHeight="false" outlineLevel="0" collapsed="false">
      <c r="A87" s="76" t="n">
        <v>83</v>
      </c>
      <c r="B87" s="68" t="n">
        <f aca="false">EOMONTH(Input!$C$7,A87)</f>
        <v>45443</v>
      </c>
      <c r="C87" s="68"/>
      <c r="D87" s="92" t="n">
        <f aca="false">IF(($D86+$H86)&lt;0,($D86+$G86),0)</f>
        <v>-1014.10298715976</v>
      </c>
      <c r="E87" s="92" t="n">
        <f aca="false">IF($D87&lt;0,Input!$G$52,0)</f>
        <v>-389.682234095174</v>
      </c>
      <c r="F87" s="92" t="n">
        <f aca="false">($D87*(Input!$G$48/100))/12</f>
        <v>-2.53525746789941</v>
      </c>
      <c r="G87" s="92" t="n">
        <f aca="false">(-1)*$E87+$F87</f>
        <v>387.146976627274</v>
      </c>
    </row>
    <row r="88" customFormat="false" ht="12.8" hidden="false" customHeight="false" outlineLevel="0" collapsed="false">
      <c r="A88" s="76" t="n">
        <v>84</v>
      </c>
      <c r="B88" s="68" t="n">
        <f aca="false">EOMONTH(Input!$C$7,A88)</f>
        <v>45473</v>
      </c>
      <c r="C88" s="68"/>
      <c r="D88" s="92" t="n">
        <f aca="false">IF(($D87+$H87)&lt;0,($D87+$G87),0)</f>
        <v>-626.95601053249</v>
      </c>
      <c r="E88" s="92" t="n">
        <f aca="false">IF($D88&lt;0,Input!$G$52,0)</f>
        <v>-389.682234095174</v>
      </c>
      <c r="F88" s="92" t="n">
        <f aca="false">($D88*(Input!$G$48/100))/12</f>
        <v>-1.56739002633122</v>
      </c>
      <c r="G88" s="92" t="n">
        <f aca="false">(-1)*$E88+$F88</f>
        <v>388.114844068843</v>
      </c>
    </row>
    <row r="89" customFormat="false" ht="12.8" hidden="false" customHeight="false" outlineLevel="0" collapsed="false">
      <c r="A89" s="76" t="n">
        <v>85</v>
      </c>
      <c r="B89" s="68" t="n">
        <f aca="false">EOMONTH(Input!$C$7,A89)</f>
        <v>45504</v>
      </c>
      <c r="C89" s="68"/>
      <c r="D89" s="92" t="n">
        <f aca="false">IF(($D88+$H88)&lt;0,($D88+$G88),0)</f>
        <v>-238.841166463647</v>
      </c>
      <c r="E89" s="92" t="n">
        <f aca="false">IF($D89&lt;0,Input!$G$52,0)</f>
        <v>-389.682234095174</v>
      </c>
      <c r="F89" s="92" t="n">
        <f aca="false">($D89*(Input!$G$48/100))/12</f>
        <v>-0.597102916159118</v>
      </c>
      <c r="G89" s="92" t="n">
        <f aca="false">(-1)*$E89+$F89</f>
        <v>389.085131179015</v>
      </c>
    </row>
    <row r="90" customFormat="false" ht="12.8" hidden="false" customHeight="false" outlineLevel="0" collapsed="false">
      <c r="A90" s="76" t="n">
        <v>86</v>
      </c>
      <c r="B90" s="68" t="n">
        <f aca="false">EOMONTH(Input!$C$7,A90)</f>
        <v>45535</v>
      </c>
      <c r="C90" s="68"/>
      <c r="D90" s="92" t="n">
        <f aca="false">IF(($D89+$H89)&lt;0,($D89+$G89),0)</f>
        <v>150.243964715368</v>
      </c>
      <c r="E90" s="92" t="n">
        <f aca="false">IF($D90&lt;0,Input!$G$52,0)</f>
        <v>0</v>
      </c>
      <c r="F90" s="92" t="n">
        <f aca="false">($D90*(Input!$G$48/100))/12</f>
        <v>0.375609911788419</v>
      </c>
      <c r="G90" s="92" t="n">
        <f aca="false">(-1)*$E90+$F90</f>
        <v>0.375609911788419</v>
      </c>
    </row>
    <row r="91" customFormat="false" ht="12.8" hidden="false" customHeight="false" outlineLevel="0" collapsed="false">
      <c r="A91" s="76" t="n">
        <v>87</v>
      </c>
      <c r="B91" s="68" t="n">
        <f aca="false">EOMONTH(Input!$C$7,A91)</f>
        <v>45565</v>
      </c>
      <c r="C91" s="68"/>
      <c r="D91" s="92" t="n">
        <f aca="false">IF(($D90+$H90)&lt;0,($D90+$G90),0)</f>
        <v>0</v>
      </c>
      <c r="E91" s="92" t="n">
        <f aca="false">IF($D91&lt;0,Input!$G$52,0)</f>
        <v>0</v>
      </c>
      <c r="F91" s="92" t="n">
        <f aca="false">($D91*(Input!$G$48/100))/12</f>
        <v>0</v>
      </c>
      <c r="G91" s="92" t="n">
        <f aca="false">(-1)*$E91+$F91</f>
        <v>0</v>
      </c>
    </row>
    <row r="92" customFormat="false" ht="12.8" hidden="false" customHeight="false" outlineLevel="0" collapsed="false">
      <c r="A92" s="76" t="n">
        <v>88</v>
      </c>
      <c r="B92" s="68" t="n">
        <f aca="false">EOMONTH(Input!$C$7,A92)</f>
        <v>45596</v>
      </c>
      <c r="C92" s="68"/>
      <c r="D92" s="92" t="n">
        <f aca="false">IF(($D91+$H91)&lt;0,($D91+$G91),0)</f>
        <v>0</v>
      </c>
      <c r="E92" s="92" t="n">
        <f aca="false">IF($D92&lt;0,Input!$G$52,0)</f>
        <v>0</v>
      </c>
      <c r="F92" s="92" t="n">
        <f aca="false">($D92*(Input!$G$48/100))/12</f>
        <v>0</v>
      </c>
      <c r="G92" s="92" t="n">
        <f aca="false">(-1)*$E92+$F92</f>
        <v>0</v>
      </c>
    </row>
    <row r="93" customFormat="false" ht="12.8" hidden="false" customHeight="false" outlineLevel="0" collapsed="false">
      <c r="A93" s="76" t="n">
        <v>89</v>
      </c>
      <c r="B93" s="68" t="n">
        <f aca="false">EOMONTH(Input!$C$7,A93)</f>
        <v>45626</v>
      </c>
      <c r="C93" s="68"/>
      <c r="D93" s="92" t="n">
        <f aca="false">IF(($D92+$H92)&lt;0,($D92+$G92),0)</f>
        <v>0</v>
      </c>
      <c r="E93" s="92" t="n">
        <f aca="false">IF($D93&lt;0,Input!$G$52,0)</f>
        <v>0</v>
      </c>
      <c r="F93" s="92" t="n">
        <f aca="false">($D93*(Input!$G$48/100))/12</f>
        <v>0</v>
      </c>
      <c r="G93" s="92" t="n">
        <f aca="false">(-1)*$E93+$F93</f>
        <v>0</v>
      </c>
    </row>
    <row r="94" customFormat="false" ht="12.8" hidden="false" customHeight="false" outlineLevel="0" collapsed="false">
      <c r="A94" s="76" t="n">
        <v>90</v>
      </c>
      <c r="B94" s="68" t="n">
        <f aca="false">EOMONTH(Input!$C$7,A94)</f>
        <v>45657</v>
      </c>
      <c r="C94" s="68"/>
      <c r="D94" s="92" t="n">
        <f aca="false">IF(($D93+$H93)&lt;0,($D93+$G93),0)</f>
        <v>0</v>
      </c>
      <c r="E94" s="92" t="n">
        <f aca="false">IF($D94&lt;0,Input!$G$52,0)</f>
        <v>0</v>
      </c>
      <c r="F94" s="92" t="n">
        <f aca="false">($D94*(Input!$G$48/100))/12</f>
        <v>0</v>
      </c>
      <c r="G94" s="92" t="n">
        <f aca="false">(-1)*$E94+$F94</f>
        <v>0</v>
      </c>
    </row>
    <row r="95" customFormat="false" ht="12.8" hidden="false" customHeight="false" outlineLevel="0" collapsed="false">
      <c r="A95" s="76" t="n">
        <v>91</v>
      </c>
      <c r="B95" s="68" t="n">
        <f aca="false">EOMONTH(Input!$C$7,A95)</f>
        <v>45688</v>
      </c>
      <c r="C95" s="68"/>
      <c r="D95" s="92" t="n">
        <f aca="false">IF(($D94+$H94)&lt;0,($D94+$G94),0)</f>
        <v>0</v>
      </c>
      <c r="E95" s="92" t="n">
        <f aca="false">IF($D95&lt;0,Input!$G$52,0)</f>
        <v>0</v>
      </c>
      <c r="F95" s="92" t="n">
        <f aca="false">($D95*(Input!$G$48/100))/12</f>
        <v>0</v>
      </c>
      <c r="G95" s="92" t="n">
        <f aca="false">(-1)*$E95+$F95</f>
        <v>0</v>
      </c>
    </row>
    <row r="96" customFormat="false" ht="12.8" hidden="false" customHeight="false" outlineLevel="0" collapsed="false">
      <c r="A96" s="76" t="n">
        <v>92</v>
      </c>
      <c r="B96" s="68" t="n">
        <f aca="false">EOMONTH(Input!$C$7,A96)</f>
        <v>45716</v>
      </c>
      <c r="C96" s="68"/>
      <c r="D96" s="92" t="n">
        <f aca="false">IF(($D95+$H95)&lt;0,($D95+$G95),0)</f>
        <v>0</v>
      </c>
      <c r="E96" s="92" t="n">
        <f aca="false">IF($D96&lt;0,Input!$G$52,0)</f>
        <v>0</v>
      </c>
      <c r="F96" s="92" t="n">
        <f aca="false">($D96*(Input!$G$48/100))/12</f>
        <v>0</v>
      </c>
      <c r="G96" s="92" t="n">
        <f aca="false">(-1)*$E96+$F96</f>
        <v>0</v>
      </c>
    </row>
    <row r="97" customFormat="false" ht="12.8" hidden="false" customHeight="false" outlineLevel="0" collapsed="false">
      <c r="A97" s="76" t="n">
        <v>93</v>
      </c>
      <c r="B97" s="68" t="n">
        <f aca="false">EOMONTH(Input!$C$7,A97)</f>
        <v>45747</v>
      </c>
      <c r="C97" s="68"/>
      <c r="D97" s="92" t="n">
        <f aca="false">IF(($D96+$H96)&lt;0,($D96+$G96),0)</f>
        <v>0</v>
      </c>
      <c r="E97" s="92" t="n">
        <f aca="false">IF($D97&lt;0,Input!$G$52,0)</f>
        <v>0</v>
      </c>
      <c r="F97" s="92" t="n">
        <f aca="false">($D97*(Input!$G$48/100))/12</f>
        <v>0</v>
      </c>
      <c r="G97" s="92" t="n">
        <f aca="false">(-1)*$E97+$F97</f>
        <v>0</v>
      </c>
    </row>
    <row r="98" customFormat="false" ht="12.8" hidden="false" customHeight="false" outlineLevel="0" collapsed="false">
      <c r="A98" s="76" t="n">
        <v>94</v>
      </c>
      <c r="B98" s="68" t="n">
        <f aca="false">EOMONTH(Input!$C$7,A98)</f>
        <v>45777</v>
      </c>
      <c r="C98" s="68"/>
      <c r="D98" s="92" t="n">
        <f aca="false">IF(($D97+$H97)&lt;0,($D97+$G97),0)</f>
        <v>0</v>
      </c>
      <c r="E98" s="92" t="n">
        <f aca="false">IF($D98&lt;0,Input!$G$52,0)</f>
        <v>0</v>
      </c>
      <c r="F98" s="92" t="n">
        <f aca="false">($D98*(Input!$G$48/100))/12</f>
        <v>0</v>
      </c>
      <c r="G98" s="92" t="n">
        <f aca="false">(-1)*$E98+$F98</f>
        <v>0</v>
      </c>
    </row>
    <row r="99" customFormat="false" ht="12.8" hidden="false" customHeight="false" outlineLevel="0" collapsed="false">
      <c r="A99" s="76" t="n">
        <v>95</v>
      </c>
      <c r="B99" s="68" t="n">
        <f aca="false">EOMONTH(Input!$C$7,A99)</f>
        <v>45808</v>
      </c>
      <c r="C99" s="68"/>
      <c r="D99" s="92" t="n">
        <f aca="false">IF(($D98+$H98)&lt;0,($D98+$G98),0)</f>
        <v>0</v>
      </c>
      <c r="E99" s="92" t="n">
        <f aca="false">IF($D99&lt;0,Input!$G$52,0)</f>
        <v>0</v>
      </c>
      <c r="F99" s="92" t="n">
        <f aca="false">($D99*(Input!$G$48/100))/12</f>
        <v>0</v>
      </c>
      <c r="G99" s="92" t="n">
        <f aca="false">(-1)*$E99+$F99</f>
        <v>0</v>
      </c>
    </row>
    <row r="100" customFormat="false" ht="12.8" hidden="false" customHeight="false" outlineLevel="0" collapsed="false">
      <c r="A100" s="76" t="n">
        <v>96</v>
      </c>
      <c r="B100" s="68" t="n">
        <f aca="false">EOMONTH(Input!$C$7,A100)</f>
        <v>45838</v>
      </c>
      <c r="C100" s="68"/>
      <c r="D100" s="92" t="n">
        <f aca="false">IF(($D99+$H99)&lt;0,($D99+$G99),0)</f>
        <v>0</v>
      </c>
      <c r="E100" s="92" t="n">
        <f aca="false">IF($D100&lt;0,Input!$G$52,0)</f>
        <v>0</v>
      </c>
      <c r="F100" s="92" t="n">
        <f aca="false">($D100*(Input!$G$48/100))/12</f>
        <v>0</v>
      </c>
      <c r="G100" s="92" t="n">
        <f aca="false">(-1)*$E100+$F100</f>
        <v>0</v>
      </c>
    </row>
    <row r="101" customFormat="false" ht="12.8" hidden="false" customHeight="false" outlineLevel="0" collapsed="false">
      <c r="A101" s="76" t="n">
        <v>97</v>
      </c>
      <c r="B101" s="68" t="n">
        <f aca="false">EOMONTH(Input!$C$7,A101)</f>
        <v>45869</v>
      </c>
      <c r="C101" s="68"/>
      <c r="D101" s="92" t="n">
        <f aca="false">IF(($D100+$H100)&lt;0,($D100+$G100),0)</f>
        <v>0</v>
      </c>
      <c r="E101" s="92" t="n">
        <f aca="false">IF($D101&lt;0,Input!$G$52,0)</f>
        <v>0</v>
      </c>
      <c r="F101" s="92" t="n">
        <f aca="false">($D101*(Input!$G$48/100))/12</f>
        <v>0</v>
      </c>
      <c r="G101" s="92" t="n">
        <f aca="false">(-1)*$E101+$F101</f>
        <v>0</v>
      </c>
    </row>
    <row r="102" customFormat="false" ht="12.8" hidden="false" customHeight="false" outlineLevel="0" collapsed="false">
      <c r="A102" s="76" t="n">
        <v>98</v>
      </c>
      <c r="B102" s="68" t="n">
        <f aca="false">EOMONTH(Input!$C$7,A102)</f>
        <v>45900</v>
      </c>
      <c r="C102" s="68"/>
      <c r="D102" s="92" t="n">
        <f aca="false">IF(($D101+$H101)&lt;0,($D101+$G101),0)</f>
        <v>0</v>
      </c>
      <c r="E102" s="92" t="n">
        <f aca="false">IF($D102&lt;0,Input!$G$52,0)</f>
        <v>0</v>
      </c>
      <c r="F102" s="92" t="n">
        <f aca="false">($D102*(Input!$G$48/100))/12</f>
        <v>0</v>
      </c>
      <c r="G102" s="92" t="n">
        <f aca="false">(-1)*$E102+$F102</f>
        <v>0</v>
      </c>
    </row>
    <row r="103" customFormat="false" ht="12.8" hidden="false" customHeight="false" outlineLevel="0" collapsed="false">
      <c r="A103" s="76" t="n">
        <v>99</v>
      </c>
      <c r="B103" s="68" t="n">
        <f aca="false">EOMONTH(Input!$C$7,A103)</f>
        <v>45930</v>
      </c>
      <c r="C103" s="68"/>
      <c r="D103" s="92" t="n">
        <f aca="false">IF(($D102+$H102)&lt;0,($D102+$G102),0)</f>
        <v>0</v>
      </c>
      <c r="E103" s="92" t="n">
        <f aca="false">IF($D103&lt;0,Input!$G$52,0)</f>
        <v>0</v>
      </c>
      <c r="F103" s="92" t="n">
        <f aca="false">($D103*(Input!$G$48/100))/12</f>
        <v>0</v>
      </c>
      <c r="G103" s="92" t="n">
        <f aca="false">(-1)*$E103+$F103</f>
        <v>0</v>
      </c>
    </row>
    <row r="104" customFormat="false" ht="12.8" hidden="false" customHeight="false" outlineLevel="0" collapsed="false">
      <c r="A104" s="76" t="n">
        <v>100</v>
      </c>
      <c r="B104" s="68" t="n">
        <f aca="false">EOMONTH(Input!$C$7,A104)</f>
        <v>45961</v>
      </c>
      <c r="C104" s="68"/>
      <c r="D104" s="92" t="n">
        <f aca="false">IF(($D103+$H103)&lt;0,($D103+$G103),0)</f>
        <v>0</v>
      </c>
      <c r="E104" s="92" t="n">
        <f aca="false">IF($D104&lt;0,Input!$G$52,0)</f>
        <v>0</v>
      </c>
      <c r="F104" s="92" t="n">
        <f aca="false">($D104*(Input!$G$48/100))/12</f>
        <v>0</v>
      </c>
      <c r="G104" s="92" t="n">
        <f aca="false">(-1)*$E104+$F104</f>
        <v>0</v>
      </c>
    </row>
    <row r="105" customFormat="false" ht="12.8" hidden="false" customHeight="false" outlineLevel="0" collapsed="false">
      <c r="A105" s="76" t="n">
        <v>101</v>
      </c>
      <c r="B105" s="68" t="n">
        <f aca="false">EOMONTH(Input!$C$7,A105)</f>
        <v>45991</v>
      </c>
      <c r="C105" s="68"/>
      <c r="D105" s="92" t="n">
        <f aca="false">IF(($D104+$H104)&lt;0,($D104+$G104),0)</f>
        <v>0</v>
      </c>
      <c r="E105" s="92" t="n">
        <f aca="false">IF($D105&lt;0,Input!$G$52,0)</f>
        <v>0</v>
      </c>
      <c r="F105" s="92" t="n">
        <f aca="false">($D105*(Input!$G$48/100))/12</f>
        <v>0</v>
      </c>
      <c r="G105" s="92" t="n">
        <f aca="false">(-1)*$E105+$F105</f>
        <v>0</v>
      </c>
    </row>
    <row r="106" customFormat="false" ht="12.8" hidden="false" customHeight="false" outlineLevel="0" collapsed="false">
      <c r="A106" s="76" t="n">
        <v>102</v>
      </c>
      <c r="B106" s="68" t="n">
        <f aca="false">EOMONTH(Input!$C$7,A106)</f>
        <v>46022</v>
      </c>
      <c r="C106" s="68"/>
      <c r="D106" s="92" t="n">
        <f aca="false">IF(($D105+$H105)&lt;0,($D105+$G105),0)</f>
        <v>0</v>
      </c>
      <c r="E106" s="92" t="n">
        <f aca="false">IF($D106&lt;0,Input!$G$52,0)</f>
        <v>0</v>
      </c>
      <c r="F106" s="92" t="n">
        <f aca="false">($D106*(Input!$G$48/100))/12</f>
        <v>0</v>
      </c>
      <c r="G106" s="92" t="n">
        <f aca="false">(-1)*$E106+$F106</f>
        <v>0</v>
      </c>
    </row>
    <row r="107" customFormat="false" ht="12.8" hidden="false" customHeight="false" outlineLevel="0" collapsed="false">
      <c r="A107" s="76" t="n">
        <v>103</v>
      </c>
      <c r="B107" s="68" t="n">
        <f aca="false">EOMONTH(Input!$C$7,A107)</f>
        <v>46053</v>
      </c>
      <c r="C107" s="68"/>
      <c r="D107" s="92" t="n">
        <f aca="false">IF(($D106+$H106)&lt;0,($D106+$G106),0)</f>
        <v>0</v>
      </c>
      <c r="E107" s="92" t="n">
        <f aca="false">IF($D107&lt;0,Input!$G$52,0)</f>
        <v>0</v>
      </c>
      <c r="F107" s="92" t="n">
        <f aca="false">($D107*(Input!$G$48/100))/12</f>
        <v>0</v>
      </c>
      <c r="G107" s="92" t="n">
        <f aca="false">(-1)*$E107+$F107</f>
        <v>0</v>
      </c>
    </row>
    <row r="108" customFormat="false" ht="12.8" hidden="false" customHeight="false" outlineLevel="0" collapsed="false">
      <c r="A108" s="76" t="n">
        <v>104</v>
      </c>
      <c r="B108" s="68" t="n">
        <f aca="false">EOMONTH(Input!$C$7,A108)</f>
        <v>46081</v>
      </c>
      <c r="C108" s="68"/>
      <c r="D108" s="92" t="n">
        <f aca="false">IF(($D107+$H107)&lt;0,($D107+$G107),0)</f>
        <v>0</v>
      </c>
      <c r="E108" s="92" t="n">
        <f aca="false">IF($D108&lt;0,Input!$G$52,0)</f>
        <v>0</v>
      </c>
      <c r="F108" s="92" t="n">
        <f aca="false">($D108*(Input!$G$48/100))/12</f>
        <v>0</v>
      </c>
      <c r="G108" s="92" t="n">
        <f aca="false">(-1)*$E108+$F108</f>
        <v>0</v>
      </c>
    </row>
    <row r="109" customFormat="false" ht="12.8" hidden="false" customHeight="false" outlineLevel="0" collapsed="false">
      <c r="A109" s="76" t="n">
        <v>105</v>
      </c>
      <c r="B109" s="68" t="n">
        <f aca="false">EOMONTH(Input!$C$7,A109)</f>
        <v>46112</v>
      </c>
      <c r="C109" s="68"/>
      <c r="D109" s="92" t="n">
        <f aca="false">IF(($D108+$H108)&lt;0,($D108+$G108),0)</f>
        <v>0</v>
      </c>
      <c r="E109" s="92" t="n">
        <f aca="false">IF($D109&lt;0,Input!$G$52,0)</f>
        <v>0</v>
      </c>
      <c r="F109" s="92" t="n">
        <f aca="false">($D109*(Input!$G$48/100))/12</f>
        <v>0</v>
      </c>
      <c r="G109" s="92" t="n">
        <f aca="false">(-1)*$E109+$F109</f>
        <v>0</v>
      </c>
    </row>
    <row r="110" customFormat="false" ht="12.8" hidden="false" customHeight="false" outlineLevel="0" collapsed="false">
      <c r="A110" s="76" t="n">
        <v>106</v>
      </c>
      <c r="B110" s="68" t="n">
        <f aca="false">EOMONTH(Input!$C$7,A110)</f>
        <v>46142</v>
      </c>
      <c r="C110" s="68"/>
      <c r="D110" s="92" t="n">
        <f aca="false">IF(($D109+$H109)&lt;0,($D109+$G109),0)</f>
        <v>0</v>
      </c>
      <c r="E110" s="92" t="n">
        <f aca="false">IF($D110&lt;0,Input!$G$52,0)</f>
        <v>0</v>
      </c>
      <c r="F110" s="92" t="n">
        <f aca="false">($D110*(Input!$G$48/100))/12</f>
        <v>0</v>
      </c>
      <c r="G110" s="92" t="n">
        <f aca="false">(-1)*$E110+$F110</f>
        <v>0</v>
      </c>
    </row>
    <row r="111" customFormat="false" ht="12.8" hidden="false" customHeight="false" outlineLevel="0" collapsed="false">
      <c r="A111" s="76" t="n">
        <v>107</v>
      </c>
      <c r="B111" s="68" t="n">
        <f aca="false">EOMONTH(Input!$C$7,A111)</f>
        <v>46173</v>
      </c>
      <c r="C111" s="68"/>
      <c r="D111" s="92" t="n">
        <f aca="false">IF(($D110+$H110)&lt;0,($D110+$G110),0)</f>
        <v>0</v>
      </c>
      <c r="E111" s="92" t="n">
        <f aca="false">IF($D111&lt;0,Input!$G$52,0)</f>
        <v>0</v>
      </c>
      <c r="F111" s="92" t="n">
        <f aca="false">($D111*(Input!$G$48/100))/12</f>
        <v>0</v>
      </c>
      <c r="G111" s="92" t="n">
        <f aca="false">(-1)*$E111+$F111</f>
        <v>0</v>
      </c>
    </row>
    <row r="112" customFormat="false" ht="12.8" hidden="false" customHeight="false" outlineLevel="0" collapsed="false">
      <c r="A112" s="76" t="n">
        <v>108</v>
      </c>
      <c r="B112" s="68" t="n">
        <f aca="false">EOMONTH(Input!$C$7,A112)</f>
        <v>46203</v>
      </c>
      <c r="C112" s="68"/>
      <c r="D112" s="92" t="n">
        <f aca="false">IF(($D111+$H111)&lt;0,($D111+$G111),0)</f>
        <v>0</v>
      </c>
      <c r="E112" s="92" t="n">
        <f aca="false">IF($D112&lt;0,Input!$G$52,0)</f>
        <v>0</v>
      </c>
      <c r="F112" s="92" t="n">
        <f aca="false">($D112*(Input!$G$48/100))/12</f>
        <v>0</v>
      </c>
      <c r="G112" s="92" t="n">
        <f aca="false">(-1)*$E112+$F112</f>
        <v>0</v>
      </c>
    </row>
    <row r="113" customFormat="false" ht="12.8" hidden="false" customHeight="false" outlineLevel="0" collapsed="false">
      <c r="A113" s="76" t="n">
        <v>109</v>
      </c>
      <c r="B113" s="68" t="n">
        <f aca="false">EOMONTH(Input!$C$7,A113)</f>
        <v>46234</v>
      </c>
      <c r="C113" s="68"/>
      <c r="D113" s="92" t="n">
        <f aca="false">IF(($D112+$H112)&lt;0,($D112+$G112),0)</f>
        <v>0</v>
      </c>
      <c r="E113" s="92" t="n">
        <f aca="false">IF($D113&lt;0,Input!$G$52,0)</f>
        <v>0</v>
      </c>
      <c r="F113" s="92" t="n">
        <f aca="false">($D113*(Input!$G$48/100))/12</f>
        <v>0</v>
      </c>
      <c r="G113" s="92" t="n">
        <f aca="false">(-1)*$E113+$F113</f>
        <v>0</v>
      </c>
    </row>
    <row r="114" customFormat="false" ht="12.8" hidden="false" customHeight="false" outlineLevel="0" collapsed="false">
      <c r="A114" s="76" t="n">
        <v>110</v>
      </c>
      <c r="B114" s="68" t="n">
        <f aca="false">EOMONTH(Input!$C$7,A114)</f>
        <v>46265</v>
      </c>
      <c r="C114" s="68"/>
      <c r="D114" s="92" t="n">
        <f aca="false">IF(($D113+$H113)&lt;0,($D113+$G113),0)</f>
        <v>0</v>
      </c>
      <c r="E114" s="92" t="n">
        <f aca="false">IF($D114&lt;0,Input!$G$52,0)</f>
        <v>0</v>
      </c>
      <c r="F114" s="92" t="n">
        <f aca="false">($D114*(Input!$G$48/100))/12</f>
        <v>0</v>
      </c>
      <c r="G114" s="92" t="n">
        <f aca="false">(-1)*$E114+$F114</f>
        <v>0</v>
      </c>
    </row>
    <row r="115" customFormat="false" ht="12.8" hidden="false" customHeight="false" outlineLevel="0" collapsed="false">
      <c r="A115" s="76" t="n">
        <v>111</v>
      </c>
      <c r="B115" s="68" t="n">
        <f aca="false">EOMONTH(Input!$C$7,A115)</f>
        <v>46295</v>
      </c>
      <c r="C115" s="68"/>
      <c r="D115" s="92" t="n">
        <f aca="false">IF(($D114+$H114)&lt;0,($D114+$G114),0)</f>
        <v>0</v>
      </c>
      <c r="E115" s="92" t="n">
        <f aca="false">IF($D115&lt;0,Input!$G$52,0)</f>
        <v>0</v>
      </c>
      <c r="F115" s="92" t="n">
        <f aca="false">($D115*(Input!$G$48/100))/12</f>
        <v>0</v>
      </c>
      <c r="G115" s="92" t="n">
        <f aca="false">(-1)*$E115+$F115</f>
        <v>0</v>
      </c>
    </row>
    <row r="116" customFormat="false" ht="12.8" hidden="false" customHeight="false" outlineLevel="0" collapsed="false">
      <c r="A116" s="76" t="n">
        <v>112</v>
      </c>
      <c r="B116" s="68" t="n">
        <f aca="false">EOMONTH(Input!$C$7,A116)</f>
        <v>46326</v>
      </c>
      <c r="C116" s="68"/>
      <c r="D116" s="92" t="n">
        <f aca="false">IF(($D115+$H115)&lt;0,($D115+$G115),0)</f>
        <v>0</v>
      </c>
      <c r="E116" s="92" t="n">
        <f aca="false">IF($D116&lt;0,Input!$G$52,0)</f>
        <v>0</v>
      </c>
      <c r="F116" s="92" t="n">
        <f aca="false">($D116*(Input!$G$48/100))/12</f>
        <v>0</v>
      </c>
      <c r="G116" s="92" t="n">
        <f aca="false">(-1)*$E116+$F116</f>
        <v>0</v>
      </c>
    </row>
    <row r="117" customFormat="false" ht="12.8" hidden="false" customHeight="false" outlineLevel="0" collapsed="false">
      <c r="A117" s="76" t="n">
        <v>113</v>
      </c>
      <c r="B117" s="68" t="n">
        <f aca="false">EOMONTH(Input!$C$7,A117)</f>
        <v>46356</v>
      </c>
      <c r="C117" s="68"/>
      <c r="D117" s="92" t="n">
        <f aca="false">IF(($D116+$H116)&lt;0,($D116+$G116),0)</f>
        <v>0</v>
      </c>
      <c r="E117" s="92" t="n">
        <f aca="false">IF($D117&lt;0,Input!$G$52,0)</f>
        <v>0</v>
      </c>
      <c r="F117" s="92" t="n">
        <f aca="false">($D117*(Input!$G$48/100))/12</f>
        <v>0</v>
      </c>
      <c r="G117" s="92" t="n">
        <f aca="false">(-1)*$E117+$F117</f>
        <v>0</v>
      </c>
    </row>
    <row r="118" customFormat="false" ht="12.8" hidden="false" customHeight="false" outlineLevel="0" collapsed="false">
      <c r="A118" s="76" t="n">
        <v>114</v>
      </c>
      <c r="B118" s="68" t="n">
        <f aca="false">EOMONTH(Input!$C$7,A118)</f>
        <v>46387</v>
      </c>
      <c r="C118" s="68"/>
      <c r="D118" s="92" t="n">
        <f aca="false">IF(($D117+$H117)&lt;0,($D117+$G117),0)</f>
        <v>0</v>
      </c>
      <c r="E118" s="92" t="n">
        <f aca="false">IF($D118&lt;0,Input!$G$52,0)</f>
        <v>0</v>
      </c>
      <c r="F118" s="92" t="n">
        <f aca="false">($D118*(Input!$G$48/100))/12</f>
        <v>0</v>
      </c>
      <c r="G118" s="92" t="n">
        <f aca="false">(-1)*$E118+$F118</f>
        <v>0</v>
      </c>
    </row>
    <row r="119" customFormat="false" ht="12.8" hidden="false" customHeight="false" outlineLevel="0" collapsed="false">
      <c r="A119" s="76" t="n">
        <v>115</v>
      </c>
      <c r="B119" s="68" t="n">
        <f aca="false">EOMONTH(Input!$C$7,A119)</f>
        <v>46418</v>
      </c>
      <c r="C119" s="68"/>
      <c r="D119" s="92" t="n">
        <f aca="false">IF(($D118+$H118)&lt;0,($D118+$G118),0)</f>
        <v>0</v>
      </c>
      <c r="E119" s="92" t="n">
        <f aca="false">IF($D119&lt;0,Input!$G$52,0)</f>
        <v>0</v>
      </c>
      <c r="F119" s="92" t="n">
        <f aca="false">($D119*(Input!$G$48/100))/12</f>
        <v>0</v>
      </c>
      <c r="G119" s="92" t="n">
        <f aca="false">(-1)*$E119+$F119</f>
        <v>0</v>
      </c>
    </row>
    <row r="120" customFormat="false" ht="12.8" hidden="false" customHeight="false" outlineLevel="0" collapsed="false">
      <c r="A120" s="76" t="n">
        <v>116</v>
      </c>
      <c r="B120" s="68" t="n">
        <f aca="false">EOMONTH(Input!$C$7,A120)</f>
        <v>46446</v>
      </c>
      <c r="C120" s="68"/>
      <c r="D120" s="92" t="n">
        <f aca="false">IF(($D119+$H119)&lt;0,($D119+$G119),0)</f>
        <v>0</v>
      </c>
      <c r="E120" s="92" t="n">
        <f aca="false">IF($D120&lt;0,Input!$G$52,0)</f>
        <v>0</v>
      </c>
      <c r="F120" s="92" t="n">
        <f aca="false">($D120*(Input!$G$48/100))/12</f>
        <v>0</v>
      </c>
      <c r="G120" s="92" t="n">
        <f aca="false">(-1)*$E120+$F120</f>
        <v>0</v>
      </c>
    </row>
    <row r="121" customFormat="false" ht="12.8" hidden="false" customHeight="false" outlineLevel="0" collapsed="false">
      <c r="A121" s="76" t="n">
        <v>117</v>
      </c>
      <c r="B121" s="68" t="n">
        <f aca="false">EOMONTH(Input!$C$7,A121)</f>
        <v>46477</v>
      </c>
      <c r="C121" s="68"/>
      <c r="D121" s="92" t="n">
        <f aca="false">IF(($D120+$H120)&lt;0,($D120+$G120),0)</f>
        <v>0</v>
      </c>
      <c r="E121" s="92" t="n">
        <f aca="false">IF($D121&lt;0,Input!$G$52,0)</f>
        <v>0</v>
      </c>
      <c r="F121" s="92" t="n">
        <f aca="false">($D121*(Input!$G$48/100))/12</f>
        <v>0</v>
      </c>
      <c r="G121" s="92" t="n">
        <f aca="false">(-1)*$E121+$F121</f>
        <v>0</v>
      </c>
    </row>
    <row r="122" customFormat="false" ht="12.8" hidden="false" customHeight="false" outlineLevel="0" collapsed="false">
      <c r="A122" s="76" t="n">
        <v>118</v>
      </c>
      <c r="B122" s="68" t="n">
        <f aca="false">EOMONTH(Input!$C$7,A122)</f>
        <v>46507</v>
      </c>
      <c r="C122" s="68"/>
      <c r="D122" s="92" t="n">
        <f aca="false">IF(($D121+$H121)&lt;0,($D121+$G121),0)</f>
        <v>0</v>
      </c>
      <c r="E122" s="92" t="n">
        <f aca="false">IF($D122&lt;0,Input!$G$52,0)</f>
        <v>0</v>
      </c>
      <c r="F122" s="92" t="n">
        <f aca="false">($D122*(Input!$G$48/100))/12</f>
        <v>0</v>
      </c>
      <c r="G122" s="92" t="n">
        <f aca="false">(-1)*$E122+$F122</f>
        <v>0</v>
      </c>
    </row>
    <row r="123" customFormat="false" ht="12.8" hidden="false" customHeight="false" outlineLevel="0" collapsed="false">
      <c r="A123" s="76" t="n">
        <v>119</v>
      </c>
      <c r="B123" s="68" t="n">
        <f aca="false">EOMONTH(Input!$C$7,A123)</f>
        <v>46538</v>
      </c>
      <c r="C123" s="68"/>
      <c r="D123" s="92" t="n">
        <f aca="false">IF(($D122+$H122)&lt;0,($D122+$G122),0)</f>
        <v>0</v>
      </c>
      <c r="E123" s="92" t="n">
        <f aca="false">IF($D123&lt;0,Input!$G$52,0)</f>
        <v>0</v>
      </c>
      <c r="F123" s="92" t="n">
        <f aca="false">($D123*(Input!$G$48/100))/12</f>
        <v>0</v>
      </c>
      <c r="G123" s="92" t="n">
        <f aca="false">(-1)*$E123+$F123</f>
        <v>0</v>
      </c>
    </row>
    <row r="124" customFormat="false" ht="12.8" hidden="false" customHeight="false" outlineLevel="0" collapsed="false">
      <c r="A124" s="76" t="n">
        <v>120</v>
      </c>
      <c r="B124" s="68" t="n">
        <f aca="false">EOMONTH(Input!$C$7,A124)</f>
        <v>46568</v>
      </c>
      <c r="C124" s="68"/>
      <c r="D124" s="92" t="n">
        <f aca="false">IF(($D123+$H123)&lt;0,($D123+$G123),0)</f>
        <v>0</v>
      </c>
      <c r="E124" s="92" t="n">
        <f aca="false">IF($D124&lt;0,Input!$G$52,0)</f>
        <v>0</v>
      </c>
      <c r="F124" s="92" t="n">
        <f aca="false">($D124*(Input!$G$48/100))/12</f>
        <v>0</v>
      </c>
      <c r="G124" s="92" t="n">
        <f aca="false">(-1)*$E124+$F124</f>
        <v>0</v>
      </c>
    </row>
    <row r="125" customFormat="false" ht="12.8" hidden="false" customHeight="false" outlineLevel="0" collapsed="false">
      <c r="A125" s="76" t="n">
        <v>121</v>
      </c>
      <c r="B125" s="68" t="n">
        <f aca="false">EOMONTH(Input!$C$7,A125)</f>
        <v>46599</v>
      </c>
      <c r="C125" s="68"/>
      <c r="D125" s="92" t="n">
        <f aca="false">IF(($D124+$H124)&lt;0,($D124+$G124),0)</f>
        <v>0</v>
      </c>
      <c r="E125" s="92" t="n">
        <f aca="false">IF($D125&lt;0,Input!$G$52,0)</f>
        <v>0</v>
      </c>
      <c r="F125" s="92" t="n">
        <f aca="false">($D125*(Input!$G$48/100))/12</f>
        <v>0</v>
      </c>
      <c r="G125" s="92" t="n">
        <f aca="false">(-1)*$E125+$F125</f>
        <v>0</v>
      </c>
    </row>
    <row r="126" customFormat="false" ht="12.8" hidden="false" customHeight="false" outlineLevel="0" collapsed="false">
      <c r="A126" s="76" t="n">
        <v>122</v>
      </c>
      <c r="B126" s="68" t="n">
        <f aca="false">EOMONTH(Input!$C$7,A126)</f>
        <v>46630</v>
      </c>
      <c r="C126" s="68"/>
      <c r="D126" s="92" t="n">
        <f aca="false">IF(($D125+$H125)&lt;0,($D125+$G125),0)</f>
        <v>0</v>
      </c>
      <c r="E126" s="92" t="n">
        <f aca="false">IF($D126&lt;0,Input!$G$52,0)</f>
        <v>0</v>
      </c>
      <c r="F126" s="92" t="n">
        <f aca="false">($D126*(Input!$G$48/100))/12</f>
        <v>0</v>
      </c>
      <c r="G126" s="92" t="n">
        <f aca="false">(-1)*$E126+$F126</f>
        <v>0</v>
      </c>
    </row>
    <row r="127" customFormat="false" ht="12.8" hidden="false" customHeight="false" outlineLevel="0" collapsed="false">
      <c r="A127" s="76" t="n">
        <v>123</v>
      </c>
      <c r="B127" s="68" t="n">
        <f aca="false">EOMONTH(Input!$C$7,A127)</f>
        <v>46660</v>
      </c>
      <c r="C127" s="68"/>
      <c r="D127" s="92" t="n">
        <f aca="false">IF(($D126+$H126)&lt;0,($D126+$G126),0)</f>
        <v>0</v>
      </c>
      <c r="E127" s="92" t="n">
        <f aca="false">IF($D127&lt;0,Input!$G$52,0)</f>
        <v>0</v>
      </c>
      <c r="F127" s="92" t="n">
        <f aca="false">($D127*(Input!$G$48/100))/12</f>
        <v>0</v>
      </c>
      <c r="G127" s="92" t="n">
        <f aca="false">(-1)*$E127+$F127</f>
        <v>0</v>
      </c>
    </row>
    <row r="128" customFormat="false" ht="12.8" hidden="false" customHeight="false" outlineLevel="0" collapsed="false">
      <c r="A128" s="76" t="n">
        <v>124</v>
      </c>
      <c r="B128" s="68" t="n">
        <f aca="false">EOMONTH(Input!$C$7,A128)</f>
        <v>46691</v>
      </c>
      <c r="C128" s="68"/>
      <c r="D128" s="92" t="n">
        <f aca="false">IF(($D127+$H127)&lt;0,($D127+$G127),0)</f>
        <v>0</v>
      </c>
      <c r="E128" s="92" t="n">
        <f aca="false">IF($D128&lt;0,Input!$G$52,0)</f>
        <v>0</v>
      </c>
      <c r="F128" s="92" t="n">
        <f aca="false">($D128*(Input!$G$48/100))/12</f>
        <v>0</v>
      </c>
      <c r="G128" s="92" t="n">
        <f aca="false">(-1)*$E128+$F128</f>
        <v>0</v>
      </c>
    </row>
    <row r="129" customFormat="false" ht="12.8" hidden="false" customHeight="false" outlineLevel="0" collapsed="false">
      <c r="A129" s="76" t="n">
        <v>125</v>
      </c>
      <c r="B129" s="68" t="n">
        <f aca="false">EOMONTH(Input!$C$7,A129)</f>
        <v>46721</v>
      </c>
      <c r="C129" s="68"/>
      <c r="D129" s="92" t="n">
        <f aca="false">IF(($D128+$H128)&lt;0,($D128+$G128),0)</f>
        <v>0</v>
      </c>
      <c r="E129" s="92" t="n">
        <f aca="false">IF($D129&lt;0,Input!$G$52,0)</f>
        <v>0</v>
      </c>
      <c r="F129" s="92" t="n">
        <f aca="false">($D129*(Input!$G$48/100))/12</f>
        <v>0</v>
      </c>
      <c r="G129" s="92" t="n">
        <f aca="false">(-1)*$E129+$F129</f>
        <v>0</v>
      </c>
    </row>
    <row r="130" customFormat="false" ht="12.8" hidden="false" customHeight="false" outlineLevel="0" collapsed="false">
      <c r="A130" s="76" t="n">
        <v>126</v>
      </c>
      <c r="B130" s="68" t="n">
        <f aca="false">EOMONTH(Input!$C$7,A130)</f>
        <v>46752</v>
      </c>
      <c r="C130" s="68"/>
      <c r="D130" s="92" t="n">
        <f aca="false">IF(($D129+$H129)&lt;0,($D129+$G129),0)</f>
        <v>0</v>
      </c>
      <c r="E130" s="92" t="n">
        <f aca="false">IF($D130&lt;0,Input!$G$52,0)</f>
        <v>0</v>
      </c>
      <c r="F130" s="92" t="n">
        <f aca="false">($D130*(Input!$G$48/100))/12</f>
        <v>0</v>
      </c>
      <c r="G130" s="92" t="n">
        <f aca="false">(-1)*$E130+$F130</f>
        <v>0</v>
      </c>
    </row>
    <row r="131" customFormat="false" ht="12.8" hidden="false" customHeight="false" outlineLevel="0" collapsed="false">
      <c r="A131" s="76" t="n">
        <v>127</v>
      </c>
      <c r="B131" s="68" t="n">
        <f aca="false">EOMONTH(Input!$C$7,A131)</f>
        <v>46783</v>
      </c>
      <c r="C131" s="68"/>
      <c r="D131" s="92" t="n">
        <f aca="false">IF(($D130+$H130)&lt;0,($D130+$G130),0)</f>
        <v>0</v>
      </c>
      <c r="E131" s="92" t="n">
        <f aca="false">IF($D131&lt;0,Input!$G$52,0)</f>
        <v>0</v>
      </c>
      <c r="F131" s="92" t="n">
        <f aca="false">($D131*(Input!$G$48/100))/12</f>
        <v>0</v>
      </c>
      <c r="G131" s="92" t="n">
        <f aca="false">(-1)*$E131+$F131</f>
        <v>0</v>
      </c>
    </row>
    <row r="132" customFormat="false" ht="12.8" hidden="false" customHeight="false" outlineLevel="0" collapsed="false">
      <c r="A132" s="76" t="n">
        <v>128</v>
      </c>
      <c r="B132" s="68" t="n">
        <f aca="false">EOMONTH(Input!$C$7,A132)</f>
        <v>46812</v>
      </c>
      <c r="C132" s="68"/>
      <c r="D132" s="92" t="n">
        <f aca="false">IF(($D131+$H131)&lt;0,($D131+$G131),0)</f>
        <v>0</v>
      </c>
      <c r="E132" s="92" t="n">
        <f aca="false">IF($D132&lt;0,Input!$G$52,0)</f>
        <v>0</v>
      </c>
      <c r="F132" s="92" t="n">
        <f aca="false">($D132*(Input!$G$48/100))/12</f>
        <v>0</v>
      </c>
      <c r="G132" s="92" t="n">
        <f aca="false">(-1)*$E132+$F132</f>
        <v>0</v>
      </c>
    </row>
    <row r="133" customFormat="false" ht="12.8" hidden="false" customHeight="false" outlineLevel="0" collapsed="false">
      <c r="A133" s="76" t="n">
        <v>129</v>
      </c>
      <c r="B133" s="68" t="n">
        <f aca="false">EOMONTH(Input!$C$7,A133)</f>
        <v>46843</v>
      </c>
      <c r="C133" s="68"/>
      <c r="D133" s="92" t="n">
        <f aca="false">IF(($D132+$H132)&lt;0,($D132+$G132),0)</f>
        <v>0</v>
      </c>
      <c r="E133" s="92" t="n">
        <f aca="false">IF($D133&lt;0,Input!$G$52,0)</f>
        <v>0</v>
      </c>
      <c r="F133" s="92" t="n">
        <f aca="false">($D133*(Input!$G$48/100))/12</f>
        <v>0</v>
      </c>
      <c r="G133" s="92" t="n">
        <f aca="false">(-1)*$E133+$F133</f>
        <v>0</v>
      </c>
    </row>
    <row r="134" customFormat="false" ht="12.8" hidden="false" customHeight="false" outlineLevel="0" collapsed="false">
      <c r="A134" s="76" t="n">
        <v>130</v>
      </c>
      <c r="B134" s="68" t="n">
        <f aca="false">EOMONTH(Input!$C$7,A134)</f>
        <v>46873</v>
      </c>
      <c r="C134" s="68"/>
      <c r="D134" s="92" t="n">
        <f aca="false">IF(($D133+$H133)&lt;0,($D133+$G133),0)</f>
        <v>0</v>
      </c>
      <c r="E134" s="92" t="n">
        <f aca="false">IF($D134&lt;0,Input!$G$52,0)</f>
        <v>0</v>
      </c>
      <c r="F134" s="92" t="n">
        <f aca="false">($D134*(Input!$G$48/100))/12</f>
        <v>0</v>
      </c>
      <c r="G134" s="92" t="n">
        <f aca="false">(-1)*$E134+$F134</f>
        <v>0</v>
      </c>
    </row>
    <row r="135" customFormat="false" ht="12.8" hidden="false" customHeight="false" outlineLevel="0" collapsed="false">
      <c r="A135" s="76" t="n">
        <v>131</v>
      </c>
      <c r="B135" s="68" t="n">
        <f aca="false">EOMONTH(Input!$C$7,A135)</f>
        <v>46904</v>
      </c>
      <c r="C135" s="68"/>
      <c r="D135" s="92" t="n">
        <f aca="false">IF(($D134+$H134)&lt;0,($D134+$G134),0)</f>
        <v>0</v>
      </c>
      <c r="E135" s="92" t="n">
        <f aca="false">IF($D135&lt;0,Input!$G$52,0)</f>
        <v>0</v>
      </c>
      <c r="F135" s="92" t="n">
        <f aca="false">($D135*(Input!$G$48/100))/12</f>
        <v>0</v>
      </c>
      <c r="G135" s="92" t="n">
        <f aca="false">(-1)*$E135+$F135</f>
        <v>0</v>
      </c>
    </row>
    <row r="136" customFormat="false" ht="12.8" hidden="false" customHeight="false" outlineLevel="0" collapsed="false">
      <c r="A136" s="76" t="n">
        <v>132</v>
      </c>
      <c r="B136" s="68" t="n">
        <f aca="false">EOMONTH(Input!$C$7,A136)</f>
        <v>46934</v>
      </c>
      <c r="C136" s="68"/>
      <c r="D136" s="92" t="n">
        <f aca="false">IF(($D135+$H135)&lt;0,($D135+$G135),0)</f>
        <v>0</v>
      </c>
      <c r="E136" s="92" t="n">
        <f aca="false">IF($D136&lt;0,Input!$G$52,0)</f>
        <v>0</v>
      </c>
      <c r="F136" s="92" t="n">
        <f aca="false">($D136*(Input!$G$48/100))/12</f>
        <v>0</v>
      </c>
      <c r="G136" s="92" t="n">
        <f aca="false">(-1)*$E136+$F136</f>
        <v>0</v>
      </c>
    </row>
    <row r="137" customFormat="false" ht="12.8" hidden="false" customHeight="false" outlineLevel="0" collapsed="false">
      <c r="A137" s="76" t="n">
        <v>133</v>
      </c>
      <c r="B137" s="68" t="n">
        <f aca="false">EOMONTH(Input!$C$7,A137)</f>
        <v>46965</v>
      </c>
      <c r="C137" s="68"/>
      <c r="D137" s="92" t="n">
        <f aca="false">IF(($D136+$H136)&lt;0,($D136+$G136),0)</f>
        <v>0</v>
      </c>
      <c r="E137" s="92" t="n">
        <f aca="false">IF($D137&lt;0,Input!$G$52,0)</f>
        <v>0</v>
      </c>
      <c r="F137" s="92" t="n">
        <f aca="false">($D137*(Input!$G$48/100))/12</f>
        <v>0</v>
      </c>
      <c r="G137" s="92" t="n">
        <f aca="false">(-1)*$E137+$F137</f>
        <v>0</v>
      </c>
    </row>
    <row r="138" customFormat="false" ht="12.8" hidden="false" customHeight="false" outlineLevel="0" collapsed="false">
      <c r="A138" s="76" t="n">
        <v>134</v>
      </c>
      <c r="B138" s="68" t="n">
        <f aca="false">EOMONTH(Input!$C$7,A138)</f>
        <v>46996</v>
      </c>
      <c r="C138" s="68"/>
      <c r="D138" s="92" t="n">
        <f aca="false">IF(($D137+$H137)&lt;0,($D137+$G137),0)</f>
        <v>0</v>
      </c>
      <c r="E138" s="92" t="n">
        <f aca="false">IF($D138&lt;0,Input!$G$52,0)</f>
        <v>0</v>
      </c>
      <c r="F138" s="92" t="n">
        <f aca="false">($D138*(Input!$G$48/100))/12</f>
        <v>0</v>
      </c>
      <c r="G138" s="92" t="n">
        <f aca="false">(-1)*$E138+$F138</f>
        <v>0</v>
      </c>
    </row>
    <row r="139" customFormat="false" ht="12.8" hidden="false" customHeight="false" outlineLevel="0" collapsed="false">
      <c r="A139" s="76" t="n">
        <v>135</v>
      </c>
      <c r="B139" s="68" t="n">
        <f aca="false">EOMONTH(Input!$C$7,A139)</f>
        <v>47026</v>
      </c>
      <c r="C139" s="68"/>
      <c r="D139" s="92" t="n">
        <f aca="false">IF(($D138+$H138)&lt;0,($D138+$G138),0)</f>
        <v>0</v>
      </c>
      <c r="E139" s="92" t="n">
        <f aca="false">IF($D139&lt;0,Input!$G$52,0)</f>
        <v>0</v>
      </c>
      <c r="F139" s="92" t="n">
        <f aca="false">($D139*(Input!$G$48/100))/12</f>
        <v>0</v>
      </c>
      <c r="G139" s="92" t="n">
        <f aca="false">(-1)*$E139+$F139</f>
        <v>0</v>
      </c>
    </row>
    <row r="140" customFormat="false" ht="12.8" hidden="false" customHeight="false" outlineLevel="0" collapsed="false">
      <c r="A140" s="76" t="n">
        <v>136</v>
      </c>
      <c r="B140" s="68" t="n">
        <f aca="false">EOMONTH(Input!$C$7,A140)</f>
        <v>47057</v>
      </c>
      <c r="C140" s="68"/>
      <c r="D140" s="92" t="n">
        <f aca="false">IF(($D139+$H139)&lt;0,($D139+$G139),0)</f>
        <v>0</v>
      </c>
      <c r="E140" s="92" t="n">
        <f aca="false">IF($D140&lt;0,Input!$G$52,0)</f>
        <v>0</v>
      </c>
      <c r="F140" s="92" t="n">
        <f aca="false">($D140*(Input!$G$48/100))/12</f>
        <v>0</v>
      </c>
      <c r="G140" s="92" t="n">
        <f aca="false">(-1)*$E140+$F140</f>
        <v>0</v>
      </c>
    </row>
    <row r="141" customFormat="false" ht="12.8" hidden="false" customHeight="false" outlineLevel="0" collapsed="false">
      <c r="A141" s="76" t="n">
        <v>137</v>
      </c>
      <c r="B141" s="68" t="n">
        <f aca="false">EOMONTH(Input!$C$7,A141)</f>
        <v>47087</v>
      </c>
      <c r="C141" s="68"/>
      <c r="D141" s="92" t="n">
        <f aca="false">IF(($D140+$H140)&lt;0,($D140+$G140),0)</f>
        <v>0</v>
      </c>
      <c r="E141" s="92" t="n">
        <f aca="false">IF($D141&lt;0,Input!$G$52,0)</f>
        <v>0</v>
      </c>
      <c r="F141" s="92" t="n">
        <f aca="false">($D141*(Input!$G$48/100))/12</f>
        <v>0</v>
      </c>
      <c r="G141" s="92" t="n">
        <f aca="false">(-1)*$E141+$F141</f>
        <v>0</v>
      </c>
    </row>
    <row r="142" customFormat="false" ht="12.8" hidden="false" customHeight="false" outlineLevel="0" collapsed="false">
      <c r="A142" s="76" t="n">
        <v>138</v>
      </c>
      <c r="B142" s="68" t="n">
        <f aca="false">EOMONTH(Input!$C$7,A142)</f>
        <v>47118</v>
      </c>
      <c r="C142" s="68"/>
      <c r="D142" s="92" t="n">
        <f aca="false">IF(($D141+$H141)&lt;0,($D141+$G141),0)</f>
        <v>0</v>
      </c>
      <c r="E142" s="92" t="n">
        <f aca="false">IF($D142&lt;0,Input!$G$52,0)</f>
        <v>0</v>
      </c>
      <c r="F142" s="92" t="n">
        <f aca="false">($D142*(Input!$G$48/100))/12</f>
        <v>0</v>
      </c>
      <c r="G142" s="92" t="n">
        <f aca="false">(-1)*$E142+$F142</f>
        <v>0</v>
      </c>
    </row>
    <row r="143" customFormat="false" ht="12.8" hidden="false" customHeight="false" outlineLevel="0" collapsed="false">
      <c r="A143" s="76" t="n">
        <v>139</v>
      </c>
      <c r="B143" s="68" t="n">
        <f aca="false">EOMONTH(Input!$C$7,A143)</f>
        <v>47149</v>
      </c>
      <c r="C143" s="68"/>
      <c r="D143" s="92" t="n">
        <f aca="false">IF(($D142+$H142)&lt;0,($D142+$G142),0)</f>
        <v>0</v>
      </c>
      <c r="E143" s="92" t="n">
        <f aca="false">IF($D143&lt;0,Input!$G$52,0)</f>
        <v>0</v>
      </c>
      <c r="F143" s="92" t="n">
        <f aca="false">($D143*(Input!$G$48/100))/12</f>
        <v>0</v>
      </c>
      <c r="G143" s="92" t="n">
        <f aca="false">(-1)*$E143+$F143</f>
        <v>0</v>
      </c>
    </row>
    <row r="144" customFormat="false" ht="12.8" hidden="false" customHeight="false" outlineLevel="0" collapsed="false">
      <c r="A144" s="76" t="n">
        <v>140</v>
      </c>
      <c r="B144" s="68" t="n">
        <f aca="false">EOMONTH(Input!$C$7,A144)</f>
        <v>47177</v>
      </c>
      <c r="C144" s="68"/>
      <c r="D144" s="92" t="n">
        <f aca="false">IF(($D143+$H143)&lt;0,($D143+$G143),0)</f>
        <v>0</v>
      </c>
      <c r="E144" s="92" t="n">
        <f aca="false">IF($D144&lt;0,Input!$G$52,0)</f>
        <v>0</v>
      </c>
      <c r="F144" s="92" t="n">
        <f aca="false">($D144*(Input!$G$48/100))/12</f>
        <v>0</v>
      </c>
      <c r="G144" s="92" t="n">
        <f aca="false">(-1)*$E144+$F144</f>
        <v>0</v>
      </c>
    </row>
    <row r="145" customFormat="false" ht="12.8" hidden="false" customHeight="false" outlineLevel="0" collapsed="false">
      <c r="A145" s="76" t="n">
        <v>141</v>
      </c>
      <c r="B145" s="68" t="n">
        <f aca="false">EOMONTH(Input!$C$7,A145)</f>
        <v>47208</v>
      </c>
      <c r="C145" s="68"/>
      <c r="D145" s="92" t="n">
        <f aca="false">IF(($D144+$H144)&lt;0,($D144+$G144),0)</f>
        <v>0</v>
      </c>
      <c r="E145" s="92" t="n">
        <f aca="false">IF($D145&lt;0,Input!$G$52,0)</f>
        <v>0</v>
      </c>
      <c r="F145" s="92" t="n">
        <f aca="false">($D145*(Input!$G$48/100))/12</f>
        <v>0</v>
      </c>
      <c r="G145" s="92" t="n">
        <f aca="false">(-1)*$E145+$F145</f>
        <v>0</v>
      </c>
    </row>
    <row r="146" customFormat="false" ht="12.8" hidden="false" customHeight="false" outlineLevel="0" collapsed="false">
      <c r="A146" s="76" t="n">
        <v>142</v>
      </c>
      <c r="B146" s="68" t="n">
        <f aca="false">EOMONTH(Input!$C$7,A146)</f>
        <v>47238</v>
      </c>
      <c r="C146" s="68"/>
      <c r="D146" s="92" t="n">
        <f aca="false">IF(($D145+$H145)&lt;0,($D145+$G145),0)</f>
        <v>0</v>
      </c>
      <c r="E146" s="92" t="n">
        <f aca="false">IF($D146&lt;0,Input!$G$52,0)</f>
        <v>0</v>
      </c>
      <c r="F146" s="92" t="n">
        <f aca="false">($D146*(Input!$G$48/100))/12</f>
        <v>0</v>
      </c>
      <c r="G146" s="92" t="n">
        <f aca="false">(-1)*$E146+$F146</f>
        <v>0</v>
      </c>
    </row>
    <row r="147" customFormat="false" ht="12.8" hidden="false" customHeight="false" outlineLevel="0" collapsed="false">
      <c r="A147" s="76" t="n">
        <v>143</v>
      </c>
      <c r="B147" s="68" t="n">
        <f aca="false">EOMONTH(Input!$C$7,A147)</f>
        <v>47269</v>
      </c>
      <c r="C147" s="68"/>
      <c r="D147" s="92" t="n">
        <f aca="false">IF(($D146+$H146)&lt;0,($D146+$G146),0)</f>
        <v>0</v>
      </c>
      <c r="E147" s="92" t="n">
        <f aca="false">IF($D147&lt;0,Input!$G$52,0)</f>
        <v>0</v>
      </c>
      <c r="F147" s="92" t="n">
        <f aca="false">($D147*(Input!$G$48/100))/12</f>
        <v>0</v>
      </c>
      <c r="G147" s="92" t="n">
        <f aca="false">(-1)*$E147+$F147</f>
        <v>0</v>
      </c>
    </row>
    <row r="148" customFormat="false" ht="12.8" hidden="false" customHeight="false" outlineLevel="0" collapsed="false">
      <c r="A148" s="76" t="n">
        <v>144</v>
      </c>
      <c r="B148" s="68" t="n">
        <f aca="false">EOMONTH(Input!$C$7,A148)</f>
        <v>47299</v>
      </c>
      <c r="C148" s="68"/>
      <c r="D148" s="92" t="n">
        <f aca="false">IF(($D147+$H147)&lt;0,($D147+$G147),0)</f>
        <v>0</v>
      </c>
      <c r="E148" s="92" t="n">
        <f aca="false">IF($D148&lt;0,Input!$G$52,0)</f>
        <v>0</v>
      </c>
      <c r="F148" s="92" t="n">
        <f aca="false">($D148*(Input!$G$48/100))/12</f>
        <v>0</v>
      </c>
      <c r="G148" s="92" t="n">
        <f aca="false">(-1)*$E148+$F148</f>
        <v>0</v>
      </c>
    </row>
    <row r="149" customFormat="false" ht="12.8" hidden="false" customHeight="false" outlineLevel="0" collapsed="false">
      <c r="A149" s="76" t="n">
        <v>145</v>
      </c>
      <c r="B149" s="68" t="n">
        <f aca="false">EOMONTH(Input!$C$7,A149)</f>
        <v>47330</v>
      </c>
      <c r="C149" s="68"/>
      <c r="D149" s="92" t="n">
        <f aca="false">IF(($D148+$H148)&lt;0,($D148+$G148),0)</f>
        <v>0</v>
      </c>
      <c r="E149" s="92" t="n">
        <f aca="false">IF($D149&lt;0,Input!$G$52,0)</f>
        <v>0</v>
      </c>
      <c r="F149" s="92" t="n">
        <f aca="false">($D149*(Input!$G$48/100))/12</f>
        <v>0</v>
      </c>
      <c r="G149" s="92" t="n">
        <f aca="false">(-1)*$E149+$F149</f>
        <v>0</v>
      </c>
    </row>
    <row r="150" customFormat="false" ht="12.8" hidden="false" customHeight="false" outlineLevel="0" collapsed="false">
      <c r="A150" s="76" t="n">
        <v>146</v>
      </c>
      <c r="B150" s="68" t="n">
        <f aca="false">EOMONTH(Input!$C$7,A150)</f>
        <v>47361</v>
      </c>
      <c r="C150" s="68"/>
      <c r="D150" s="92" t="n">
        <f aca="false">IF(($D149+$H149)&lt;0,($D149+$G149),0)</f>
        <v>0</v>
      </c>
      <c r="E150" s="92" t="n">
        <f aca="false">IF($D150&lt;0,Input!$G$52,0)</f>
        <v>0</v>
      </c>
      <c r="F150" s="92" t="n">
        <f aca="false">($D150*(Input!$G$48/100))/12</f>
        <v>0</v>
      </c>
      <c r="G150" s="92" t="n">
        <f aca="false">(-1)*$E150+$F150</f>
        <v>0</v>
      </c>
    </row>
    <row r="151" customFormat="false" ht="12.8" hidden="false" customHeight="false" outlineLevel="0" collapsed="false">
      <c r="A151" s="76" t="n">
        <v>147</v>
      </c>
      <c r="B151" s="68" t="n">
        <f aca="false">EOMONTH(Input!$C$7,A151)</f>
        <v>47391</v>
      </c>
      <c r="C151" s="68"/>
      <c r="D151" s="92" t="n">
        <f aca="false">IF(($D150+$H150)&lt;0,($D150+$G150),0)</f>
        <v>0</v>
      </c>
      <c r="E151" s="92" t="n">
        <f aca="false">IF($D151&lt;0,Input!$G$52,0)</f>
        <v>0</v>
      </c>
      <c r="F151" s="92" t="n">
        <f aca="false">($D151*(Input!$G$48/100))/12</f>
        <v>0</v>
      </c>
      <c r="G151" s="92" t="n">
        <f aca="false">(-1)*$E151+$F151</f>
        <v>0</v>
      </c>
    </row>
    <row r="152" customFormat="false" ht="12.8" hidden="false" customHeight="false" outlineLevel="0" collapsed="false">
      <c r="A152" s="76" t="n">
        <v>148</v>
      </c>
      <c r="B152" s="68" t="n">
        <f aca="false">EOMONTH(Input!$C$7,A152)</f>
        <v>47422</v>
      </c>
      <c r="C152" s="68"/>
      <c r="D152" s="92" t="n">
        <f aca="false">IF(($D151+$H151)&lt;0,($D151+$G151),0)</f>
        <v>0</v>
      </c>
      <c r="E152" s="92" t="n">
        <f aca="false">IF($D152&lt;0,Input!$G$52,0)</f>
        <v>0</v>
      </c>
      <c r="F152" s="92" t="n">
        <f aca="false">($D152*(Input!$G$48/100))/12</f>
        <v>0</v>
      </c>
      <c r="G152" s="92" t="n">
        <f aca="false">(-1)*$E152+$F152</f>
        <v>0</v>
      </c>
    </row>
    <row r="153" customFormat="false" ht="12.8" hidden="false" customHeight="false" outlineLevel="0" collapsed="false">
      <c r="A153" s="76" t="n">
        <v>149</v>
      </c>
      <c r="B153" s="68" t="n">
        <f aca="false">EOMONTH(Input!$C$7,A153)</f>
        <v>47452</v>
      </c>
      <c r="C153" s="68"/>
      <c r="D153" s="92" t="n">
        <f aca="false">IF(($D152+$H152)&lt;0,($D152+$G152),0)</f>
        <v>0</v>
      </c>
      <c r="E153" s="92" t="n">
        <f aca="false">IF($D153&lt;0,Input!$G$52,0)</f>
        <v>0</v>
      </c>
      <c r="F153" s="92" t="n">
        <f aca="false">($D153*(Input!$G$48/100))/12</f>
        <v>0</v>
      </c>
      <c r="G153" s="92" t="n">
        <f aca="false">(-1)*$E153+$F153</f>
        <v>0</v>
      </c>
    </row>
    <row r="154" customFormat="false" ht="12.8" hidden="false" customHeight="false" outlineLevel="0" collapsed="false">
      <c r="A154" s="76" t="n">
        <v>150</v>
      </c>
      <c r="B154" s="68" t="n">
        <f aca="false">EOMONTH(Input!$C$7,A154)</f>
        <v>47483</v>
      </c>
      <c r="C154" s="68"/>
      <c r="D154" s="92" t="n">
        <f aca="false">IF(($D153+$H153)&lt;0,($D153+$G153),0)</f>
        <v>0</v>
      </c>
      <c r="E154" s="92" t="n">
        <f aca="false">IF($D154&lt;0,Input!$G$52,0)</f>
        <v>0</v>
      </c>
      <c r="F154" s="92" t="n">
        <f aca="false">($D154*(Input!$G$48/100))/12</f>
        <v>0</v>
      </c>
      <c r="G154" s="92" t="n">
        <f aca="false">(-1)*$E154+$F154</f>
        <v>0</v>
      </c>
    </row>
    <row r="155" customFormat="false" ht="12.8" hidden="false" customHeight="false" outlineLevel="0" collapsed="false">
      <c r="A155" s="76" t="n">
        <v>151</v>
      </c>
      <c r="B155" s="68" t="n">
        <f aca="false">EOMONTH(Input!$C$7,A155)</f>
        <v>47514</v>
      </c>
      <c r="C155" s="68"/>
      <c r="D155" s="92" t="n">
        <f aca="false">IF(($D154+$H154)&lt;0,($D154+$G154),0)</f>
        <v>0</v>
      </c>
      <c r="E155" s="92" t="n">
        <f aca="false">IF($D155&lt;0,Input!$G$52,0)</f>
        <v>0</v>
      </c>
      <c r="F155" s="92" t="n">
        <f aca="false">($D155*(Input!$G$48/100))/12</f>
        <v>0</v>
      </c>
      <c r="G155" s="92" t="n">
        <f aca="false">(-1)*$E155+$F155</f>
        <v>0</v>
      </c>
    </row>
    <row r="156" customFormat="false" ht="12.8" hidden="false" customHeight="false" outlineLevel="0" collapsed="false">
      <c r="A156" s="76" t="n">
        <v>152</v>
      </c>
      <c r="B156" s="68" t="n">
        <f aca="false">EOMONTH(Input!$C$7,A156)</f>
        <v>47542</v>
      </c>
      <c r="C156" s="68"/>
      <c r="D156" s="92" t="n">
        <f aca="false">IF(($D155+$H155)&lt;0,($D155+$G155),0)</f>
        <v>0</v>
      </c>
      <c r="E156" s="92" t="n">
        <f aca="false">IF($D156&lt;0,Input!$G$52,0)</f>
        <v>0</v>
      </c>
      <c r="F156" s="92" t="n">
        <f aca="false">($D156*(Input!$G$48/100))/12</f>
        <v>0</v>
      </c>
      <c r="G156" s="92" t="n">
        <f aca="false">(-1)*$E156+$F156</f>
        <v>0</v>
      </c>
    </row>
    <row r="157" customFormat="false" ht="12.8" hidden="false" customHeight="false" outlineLevel="0" collapsed="false">
      <c r="A157" s="76" t="n">
        <v>153</v>
      </c>
      <c r="B157" s="68" t="n">
        <f aca="false">EOMONTH(Input!$C$7,A157)</f>
        <v>47573</v>
      </c>
      <c r="C157" s="68"/>
      <c r="D157" s="92" t="n">
        <f aca="false">IF(($D156+$H156)&lt;0,($D156+$G156),0)</f>
        <v>0</v>
      </c>
      <c r="E157" s="92" t="n">
        <f aca="false">IF($D157&lt;0,Input!$G$52,0)</f>
        <v>0</v>
      </c>
      <c r="F157" s="92" t="n">
        <f aca="false">($D157*(Input!$G$48/100))/12</f>
        <v>0</v>
      </c>
      <c r="G157" s="92" t="n">
        <f aca="false">(-1)*$E157+$F157</f>
        <v>0</v>
      </c>
    </row>
    <row r="158" customFormat="false" ht="12.8" hidden="false" customHeight="false" outlineLevel="0" collapsed="false">
      <c r="A158" s="76" t="n">
        <v>154</v>
      </c>
      <c r="B158" s="68" t="n">
        <f aca="false">EOMONTH(Input!$C$7,A158)</f>
        <v>47603</v>
      </c>
      <c r="C158" s="68"/>
      <c r="D158" s="92" t="n">
        <f aca="false">IF(($D157+$H157)&lt;0,($D157+$G157),0)</f>
        <v>0</v>
      </c>
      <c r="E158" s="92" t="n">
        <f aca="false">IF($D158&lt;0,Input!$G$52,0)</f>
        <v>0</v>
      </c>
      <c r="F158" s="92" t="n">
        <f aca="false">($D158*(Input!$G$48/100))/12</f>
        <v>0</v>
      </c>
      <c r="G158" s="92" t="n">
        <f aca="false">(-1)*$E158+$F158</f>
        <v>0</v>
      </c>
    </row>
    <row r="159" customFormat="false" ht="12.8" hidden="false" customHeight="false" outlineLevel="0" collapsed="false">
      <c r="A159" s="76" t="n">
        <v>155</v>
      </c>
      <c r="B159" s="68" t="n">
        <f aca="false">EOMONTH(Input!$C$7,A159)</f>
        <v>47634</v>
      </c>
      <c r="C159" s="68"/>
      <c r="D159" s="92" t="n">
        <f aca="false">IF(($D158+$H158)&lt;0,($D158+$G158),0)</f>
        <v>0</v>
      </c>
      <c r="E159" s="92" t="n">
        <f aca="false">IF($D159&lt;0,Input!$G$52,0)</f>
        <v>0</v>
      </c>
      <c r="F159" s="92" t="n">
        <f aca="false">($D159*(Input!$G$48/100))/12</f>
        <v>0</v>
      </c>
      <c r="G159" s="92" t="n">
        <f aca="false">(-1)*$E159+$F159</f>
        <v>0</v>
      </c>
    </row>
    <row r="160" customFormat="false" ht="12.8" hidden="false" customHeight="false" outlineLevel="0" collapsed="false">
      <c r="A160" s="76" t="n">
        <v>156</v>
      </c>
      <c r="B160" s="68" t="n">
        <f aca="false">EOMONTH(Input!$C$7,A160)</f>
        <v>47664</v>
      </c>
      <c r="C160" s="68"/>
      <c r="D160" s="92" t="n">
        <f aca="false">IF(($D159+$H159)&lt;0,($D159+$G159),0)</f>
        <v>0</v>
      </c>
      <c r="E160" s="92" t="n">
        <f aca="false">IF($D160&lt;0,Input!$G$52,0)</f>
        <v>0</v>
      </c>
      <c r="F160" s="92" t="n">
        <f aca="false">($D160*(Input!$G$48/100))/12</f>
        <v>0</v>
      </c>
      <c r="G160" s="92" t="n">
        <f aca="false">(-1)*$E160+$F160</f>
        <v>0</v>
      </c>
    </row>
    <row r="161" customFormat="false" ht="12.8" hidden="false" customHeight="false" outlineLevel="0" collapsed="false">
      <c r="A161" s="76" t="n">
        <v>157</v>
      </c>
      <c r="B161" s="68" t="n">
        <f aca="false">EOMONTH(Input!$C$7,A161)</f>
        <v>47695</v>
      </c>
      <c r="C161" s="68"/>
      <c r="D161" s="92" t="n">
        <f aca="false">IF(($D160+$H160)&lt;0,($D160+$G160),0)</f>
        <v>0</v>
      </c>
      <c r="E161" s="92" t="n">
        <f aca="false">IF($D161&lt;0,Input!$G$52,0)</f>
        <v>0</v>
      </c>
      <c r="F161" s="92" t="n">
        <f aca="false">($D161*(Input!$G$48/100))/12</f>
        <v>0</v>
      </c>
      <c r="G161" s="92" t="n">
        <f aca="false">(-1)*$E161+$F161</f>
        <v>0</v>
      </c>
    </row>
    <row r="162" customFormat="false" ht="12.8" hidden="false" customHeight="false" outlineLevel="0" collapsed="false">
      <c r="A162" s="76" t="n">
        <v>158</v>
      </c>
      <c r="B162" s="68" t="n">
        <f aca="false">EOMONTH(Input!$C$7,A162)</f>
        <v>47726</v>
      </c>
      <c r="C162" s="68"/>
      <c r="D162" s="92" t="n">
        <f aca="false">IF(($D161+$H161)&lt;0,($D161+$G161),0)</f>
        <v>0</v>
      </c>
      <c r="E162" s="92" t="n">
        <f aca="false">IF($D162&lt;0,Input!$G$52,0)</f>
        <v>0</v>
      </c>
      <c r="F162" s="92" t="n">
        <f aca="false">($D162*(Input!$G$48/100))/12</f>
        <v>0</v>
      </c>
      <c r="G162" s="92" t="n">
        <f aca="false">(-1)*$E162+$F162</f>
        <v>0</v>
      </c>
    </row>
    <row r="163" customFormat="false" ht="12.8" hidden="false" customHeight="false" outlineLevel="0" collapsed="false">
      <c r="A163" s="76" t="n">
        <v>159</v>
      </c>
      <c r="B163" s="68" t="n">
        <f aca="false">EOMONTH(Input!$C$7,A163)</f>
        <v>47756</v>
      </c>
      <c r="C163" s="68"/>
      <c r="D163" s="92" t="n">
        <f aca="false">IF(($D162+$H162)&lt;0,($D162+$G162),0)</f>
        <v>0</v>
      </c>
      <c r="E163" s="92" t="n">
        <f aca="false">IF($D163&lt;0,Input!$G$52,0)</f>
        <v>0</v>
      </c>
      <c r="F163" s="92" t="n">
        <f aca="false">($D163*(Input!$G$48/100))/12</f>
        <v>0</v>
      </c>
      <c r="G163" s="92" t="n">
        <f aca="false">(-1)*$E163+$F163</f>
        <v>0</v>
      </c>
    </row>
    <row r="164" customFormat="false" ht="12.8" hidden="false" customHeight="false" outlineLevel="0" collapsed="false">
      <c r="A164" s="76" t="n">
        <v>160</v>
      </c>
      <c r="B164" s="68" t="n">
        <f aca="false">EOMONTH(Input!$C$7,A164)</f>
        <v>47787</v>
      </c>
      <c r="C164" s="68"/>
      <c r="D164" s="92" t="n">
        <f aca="false">IF(($D163+$H163)&lt;0,($D163+$G163),0)</f>
        <v>0</v>
      </c>
      <c r="E164" s="92" t="n">
        <f aca="false">IF($D164&lt;0,Input!$G$52,0)</f>
        <v>0</v>
      </c>
      <c r="F164" s="92" t="n">
        <f aca="false">($D164*(Input!$G$48/100))/12</f>
        <v>0</v>
      </c>
      <c r="G164" s="92" t="n">
        <f aca="false">(-1)*$E164+$F164</f>
        <v>0</v>
      </c>
    </row>
    <row r="165" customFormat="false" ht="12.8" hidden="false" customHeight="false" outlineLevel="0" collapsed="false">
      <c r="A165" s="76" t="n">
        <v>161</v>
      </c>
      <c r="B165" s="68" t="n">
        <f aca="false">EOMONTH(Input!$C$7,A165)</f>
        <v>47817</v>
      </c>
      <c r="C165" s="68"/>
      <c r="D165" s="92" t="n">
        <f aca="false">IF(($D164+$H164)&lt;0,($D164+$G164),0)</f>
        <v>0</v>
      </c>
      <c r="E165" s="92" t="n">
        <f aca="false">IF($D165&lt;0,Input!$G$52,0)</f>
        <v>0</v>
      </c>
      <c r="F165" s="92" t="n">
        <f aca="false">($D165*(Input!$G$48/100))/12</f>
        <v>0</v>
      </c>
      <c r="G165" s="92" t="n">
        <f aca="false">(-1)*$E165+$F165</f>
        <v>0</v>
      </c>
    </row>
    <row r="166" customFormat="false" ht="12.8" hidden="false" customHeight="false" outlineLevel="0" collapsed="false">
      <c r="A166" s="76" t="n">
        <v>162</v>
      </c>
      <c r="B166" s="68" t="n">
        <f aca="false">EOMONTH(Input!$C$7,A166)</f>
        <v>47848</v>
      </c>
      <c r="C166" s="68"/>
      <c r="D166" s="92" t="n">
        <f aca="false">IF(($D165+$H165)&lt;0,($D165+$G165),0)</f>
        <v>0</v>
      </c>
      <c r="E166" s="92" t="n">
        <f aca="false">IF($D166&lt;0,Input!$G$52,0)</f>
        <v>0</v>
      </c>
      <c r="F166" s="92" t="n">
        <f aca="false">($D166*(Input!$G$48/100))/12</f>
        <v>0</v>
      </c>
      <c r="G166" s="92" t="n">
        <f aca="false">(-1)*$E166+$F166</f>
        <v>0</v>
      </c>
    </row>
    <row r="167" customFormat="false" ht="12.8" hidden="false" customHeight="false" outlineLevel="0" collapsed="false">
      <c r="A167" s="76" t="n">
        <v>163</v>
      </c>
      <c r="B167" s="68" t="n">
        <f aca="false">EOMONTH(Input!$C$7,A167)</f>
        <v>47879</v>
      </c>
      <c r="C167" s="68"/>
      <c r="D167" s="92" t="n">
        <f aca="false">IF(($D166+$H166)&lt;0,($D166+$G166),0)</f>
        <v>0</v>
      </c>
      <c r="E167" s="92" t="n">
        <f aca="false">IF($D167&lt;0,Input!$G$52,0)</f>
        <v>0</v>
      </c>
      <c r="F167" s="92" t="n">
        <f aca="false">($D167*(Input!$G$48/100))/12</f>
        <v>0</v>
      </c>
      <c r="G167" s="92" t="n">
        <f aca="false">(-1)*$E167+$F167</f>
        <v>0</v>
      </c>
    </row>
    <row r="168" customFormat="false" ht="12.8" hidden="false" customHeight="false" outlineLevel="0" collapsed="false">
      <c r="A168" s="76" t="n">
        <v>164</v>
      </c>
      <c r="B168" s="68" t="n">
        <f aca="false">EOMONTH(Input!$C$7,A168)</f>
        <v>47907</v>
      </c>
      <c r="C168" s="68"/>
      <c r="D168" s="92" t="n">
        <f aca="false">IF(($D167+$H167)&lt;0,($D167+$G167),0)</f>
        <v>0</v>
      </c>
      <c r="E168" s="92" t="n">
        <f aca="false">IF($D168&lt;0,Input!$G$52,0)</f>
        <v>0</v>
      </c>
      <c r="F168" s="92" t="n">
        <f aca="false">($D168*(Input!$G$48/100))/12</f>
        <v>0</v>
      </c>
      <c r="G168" s="92" t="n">
        <f aca="false">(-1)*$E168+$F168</f>
        <v>0</v>
      </c>
    </row>
    <row r="169" customFormat="false" ht="12.8" hidden="false" customHeight="false" outlineLevel="0" collapsed="false">
      <c r="A169" s="76" t="n">
        <v>165</v>
      </c>
      <c r="B169" s="68" t="n">
        <f aca="false">EOMONTH(Input!$C$7,A169)</f>
        <v>47938</v>
      </c>
      <c r="C169" s="68"/>
      <c r="D169" s="92" t="n">
        <f aca="false">IF(($D168+$H168)&lt;0,($D168+$G168),0)</f>
        <v>0</v>
      </c>
      <c r="E169" s="92" t="n">
        <f aca="false">IF($D169&lt;0,Input!$G$52,0)</f>
        <v>0</v>
      </c>
      <c r="F169" s="92" t="n">
        <f aca="false">($D169*(Input!$G$48/100))/12</f>
        <v>0</v>
      </c>
      <c r="G169" s="92" t="n">
        <f aca="false">(-1)*$E169+$F169</f>
        <v>0</v>
      </c>
    </row>
    <row r="170" customFormat="false" ht="12.8" hidden="false" customHeight="false" outlineLevel="0" collapsed="false">
      <c r="A170" s="76" t="n">
        <v>166</v>
      </c>
      <c r="B170" s="68" t="n">
        <f aca="false">EOMONTH(Input!$C$7,A170)</f>
        <v>47968</v>
      </c>
      <c r="C170" s="68"/>
      <c r="D170" s="92" t="n">
        <f aca="false">IF(($D169+$H169)&lt;0,($D169+$G169),0)</f>
        <v>0</v>
      </c>
      <c r="E170" s="92" t="n">
        <f aca="false">IF($D170&lt;0,Input!$G$52,0)</f>
        <v>0</v>
      </c>
      <c r="F170" s="92" t="n">
        <f aca="false">($D170*(Input!$G$48/100))/12</f>
        <v>0</v>
      </c>
      <c r="G170" s="92" t="n">
        <f aca="false">(-1)*$E170+$F170</f>
        <v>0</v>
      </c>
    </row>
    <row r="171" customFormat="false" ht="12.8" hidden="false" customHeight="false" outlineLevel="0" collapsed="false">
      <c r="A171" s="76" t="n">
        <v>167</v>
      </c>
      <c r="B171" s="68" t="n">
        <f aca="false">EOMONTH(Input!$C$7,A171)</f>
        <v>47999</v>
      </c>
      <c r="C171" s="68"/>
      <c r="D171" s="92" t="n">
        <f aca="false">IF(($D170+$H170)&lt;0,($D170+$G170),0)</f>
        <v>0</v>
      </c>
      <c r="E171" s="92" t="n">
        <f aca="false">IF($D171&lt;0,Input!$G$52,0)</f>
        <v>0</v>
      </c>
      <c r="F171" s="92" t="n">
        <f aca="false">($D171*(Input!$G$48/100))/12</f>
        <v>0</v>
      </c>
      <c r="G171" s="92" t="n">
        <f aca="false">(-1)*$E171+$F171</f>
        <v>0</v>
      </c>
    </row>
    <row r="172" customFormat="false" ht="12.8" hidden="false" customHeight="false" outlineLevel="0" collapsed="false">
      <c r="A172" s="76" t="n">
        <v>168</v>
      </c>
      <c r="B172" s="68" t="n">
        <f aca="false">EOMONTH(Input!$C$7,A172)</f>
        <v>48029</v>
      </c>
      <c r="C172" s="68"/>
      <c r="D172" s="92" t="n">
        <f aca="false">IF(($D171+$H171)&lt;0,($D171+$G171),0)</f>
        <v>0</v>
      </c>
      <c r="E172" s="92" t="n">
        <f aca="false">IF($D172&lt;0,Input!$G$52,0)</f>
        <v>0</v>
      </c>
      <c r="F172" s="92" t="n">
        <f aca="false">($D172*(Input!$G$48/100))/12</f>
        <v>0</v>
      </c>
      <c r="G172" s="92" t="n">
        <f aca="false">(-1)*$E172+$F172</f>
        <v>0</v>
      </c>
    </row>
    <row r="173" customFormat="false" ht="12.8" hidden="false" customHeight="false" outlineLevel="0" collapsed="false">
      <c r="A173" s="76" t="n">
        <v>169</v>
      </c>
      <c r="B173" s="68" t="n">
        <f aca="false">EOMONTH(Input!$C$7,A173)</f>
        <v>48060</v>
      </c>
      <c r="C173" s="68"/>
      <c r="D173" s="92" t="n">
        <f aca="false">IF(($D172+$H172)&lt;0,($D172+$G172),0)</f>
        <v>0</v>
      </c>
      <c r="E173" s="92" t="n">
        <f aca="false">IF($D173&lt;0,Input!$G$52,0)</f>
        <v>0</v>
      </c>
      <c r="F173" s="92" t="n">
        <f aca="false">($D173*(Input!$G$48/100))/12</f>
        <v>0</v>
      </c>
      <c r="G173" s="92" t="n">
        <f aca="false">(-1)*$E173+$F173</f>
        <v>0</v>
      </c>
    </row>
    <row r="174" customFormat="false" ht="12.8" hidden="false" customHeight="false" outlineLevel="0" collapsed="false">
      <c r="A174" s="76" t="n">
        <v>170</v>
      </c>
      <c r="B174" s="68" t="n">
        <f aca="false">EOMONTH(Input!$C$7,A174)</f>
        <v>48091</v>
      </c>
      <c r="C174" s="68"/>
      <c r="D174" s="92" t="n">
        <f aca="false">IF(($D173+$H173)&lt;0,($D173+$G173),0)</f>
        <v>0</v>
      </c>
      <c r="E174" s="92" t="n">
        <f aca="false">IF($D174&lt;0,Input!$G$52,0)</f>
        <v>0</v>
      </c>
      <c r="F174" s="92" t="n">
        <f aca="false">($D174*(Input!$G$48/100))/12</f>
        <v>0</v>
      </c>
      <c r="G174" s="92" t="n">
        <f aca="false">(-1)*$E174+$F174</f>
        <v>0</v>
      </c>
    </row>
    <row r="175" customFormat="false" ht="12.8" hidden="false" customHeight="false" outlineLevel="0" collapsed="false">
      <c r="A175" s="76" t="n">
        <v>171</v>
      </c>
      <c r="B175" s="68" t="n">
        <f aca="false">EOMONTH(Input!$C$7,A175)</f>
        <v>48121</v>
      </c>
      <c r="C175" s="68"/>
      <c r="D175" s="92" t="n">
        <f aca="false">IF(($D174+$H174)&lt;0,($D174+$G174),0)</f>
        <v>0</v>
      </c>
      <c r="E175" s="92" t="n">
        <f aca="false">IF($D175&lt;0,Input!$G$52,0)</f>
        <v>0</v>
      </c>
      <c r="F175" s="92" t="n">
        <f aca="false">($D175*(Input!$G$48/100))/12</f>
        <v>0</v>
      </c>
      <c r="G175" s="92" t="n">
        <f aca="false">(-1)*$E175+$F175</f>
        <v>0</v>
      </c>
    </row>
    <row r="176" customFormat="false" ht="12.8" hidden="false" customHeight="false" outlineLevel="0" collapsed="false">
      <c r="A176" s="76" t="n">
        <v>172</v>
      </c>
      <c r="B176" s="68" t="n">
        <f aca="false">EOMONTH(Input!$C$7,A176)</f>
        <v>48152</v>
      </c>
      <c r="C176" s="68"/>
      <c r="D176" s="92" t="n">
        <f aca="false">IF(($D175+$H175)&lt;0,($D175+$G175),0)</f>
        <v>0</v>
      </c>
      <c r="E176" s="92" t="n">
        <f aca="false">IF($D176&lt;0,Input!$G$52,0)</f>
        <v>0</v>
      </c>
      <c r="F176" s="92" t="n">
        <f aca="false">($D176*(Input!$G$48/100))/12</f>
        <v>0</v>
      </c>
      <c r="G176" s="92" t="n">
        <f aca="false">(-1)*$E176+$F176</f>
        <v>0</v>
      </c>
    </row>
    <row r="177" customFormat="false" ht="12.8" hidden="false" customHeight="false" outlineLevel="0" collapsed="false">
      <c r="A177" s="76" t="n">
        <v>173</v>
      </c>
      <c r="B177" s="68" t="n">
        <f aca="false">EOMONTH(Input!$C$7,A177)</f>
        <v>48182</v>
      </c>
      <c r="C177" s="68"/>
      <c r="D177" s="92" t="n">
        <f aca="false">IF(($D176+$H176)&lt;0,($D176+$G176),0)</f>
        <v>0</v>
      </c>
      <c r="E177" s="92" t="n">
        <f aca="false">IF($D177&lt;0,Input!$G$52,0)</f>
        <v>0</v>
      </c>
      <c r="F177" s="92" t="n">
        <f aca="false">($D177*(Input!$G$48/100))/12</f>
        <v>0</v>
      </c>
      <c r="G177" s="92" t="n">
        <f aca="false">(-1)*$E177+$F177</f>
        <v>0</v>
      </c>
    </row>
    <row r="178" customFormat="false" ht="12.8" hidden="false" customHeight="false" outlineLevel="0" collapsed="false">
      <c r="A178" s="76" t="n">
        <v>174</v>
      </c>
      <c r="B178" s="68" t="n">
        <f aca="false">EOMONTH(Input!$C$7,A178)</f>
        <v>48213</v>
      </c>
      <c r="C178" s="68"/>
      <c r="D178" s="92" t="n">
        <f aca="false">IF(($D177+$H177)&lt;0,($D177+$G177),0)</f>
        <v>0</v>
      </c>
      <c r="E178" s="92" t="n">
        <f aca="false">IF($D178&lt;0,Input!$G$52,0)</f>
        <v>0</v>
      </c>
      <c r="F178" s="92" t="n">
        <f aca="false">($D178*(Input!$G$48/100))/12</f>
        <v>0</v>
      </c>
      <c r="G178" s="92" t="n">
        <f aca="false">(-1)*$E178+$F178</f>
        <v>0</v>
      </c>
    </row>
    <row r="179" customFormat="false" ht="12.8" hidden="false" customHeight="false" outlineLevel="0" collapsed="false">
      <c r="A179" s="76" t="n">
        <v>175</v>
      </c>
      <c r="B179" s="68" t="n">
        <f aca="false">EOMONTH(Input!$C$7,A179)</f>
        <v>48244</v>
      </c>
      <c r="C179" s="68"/>
      <c r="D179" s="92" t="n">
        <f aca="false">IF(($D178+$H178)&lt;0,($D178+$G178),0)</f>
        <v>0</v>
      </c>
      <c r="E179" s="92" t="n">
        <f aca="false">IF($D179&lt;0,Input!$G$52,0)</f>
        <v>0</v>
      </c>
      <c r="F179" s="92" t="n">
        <f aca="false">($D179*(Input!$G$48/100))/12</f>
        <v>0</v>
      </c>
      <c r="G179" s="92" t="n">
        <f aca="false">(-1)*$E179+$F179</f>
        <v>0</v>
      </c>
    </row>
    <row r="180" customFormat="false" ht="12.8" hidden="false" customHeight="false" outlineLevel="0" collapsed="false">
      <c r="A180" s="76" t="n">
        <v>176</v>
      </c>
      <c r="B180" s="68" t="n">
        <f aca="false">EOMONTH(Input!$C$7,A180)</f>
        <v>48273</v>
      </c>
      <c r="C180" s="68"/>
      <c r="D180" s="92" t="n">
        <f aca="false">IF(($D179+$H179)&lt;0,($D179+$G179),0)</f>
        <v>0</v>
      </c>
      <c r="E180" s="92" t="n">
        <f aca="false">IF($D180&lt;0,Input!$G$52,0)</f>
        <v>0</v>
      </c>
      <c r="F180" s="92" t="n">
        <f aca="false">($D180*(Input!$G$48/100))/12</f>
        <v>0</v>
      </c>
      <c r="G180" s="92" t="n">
        <f aca="false">(-1)*$E180+$F180</f>
        <v>0</v>
      </c>
    </row>
    <row r="181" customFormat="false" ht="12.8" hidden="false" customHeight="false" outlineLevel="0" collapsed="false">
      <c r="A181" s="76" t="n">
        <v>177</v>
      </c>
      <c r="B181" s="68" t="n">
        <f aca="false">EOMONTH(Input!$C$7,A181)</f>
        <v>48304</v>
      </c>
      <c r="C181" s="68"/>
      <c r="D181" s="92" t="n">
        <f aca="false">IF(($D180+$H180)&lt;0,($D180+$G180),0)</f>
        <v>0</v>
      </c>
      <c r="E181" s="92" t="n">
        <f aca="false">IF($D181&lt;0,Input!$G$52,0)</f>
        <v>0</v>
      </c>
      <c r="F181" s="92" t="n">
        <f aca="false">($D181*(Input!$G$48/100))/12</f>
        <v>0</v>
      </c>
      <c r="G181" s="92" t="n">
        <f aca="false">(-1)*$E181+$F181</f>
        <v>0</v>
      </c>
    </row>
    <row r="182" customFormat="false" ht="12.8" hidden="false" customHeight="false" outlineLevel="0" collapsed="false">
      <c r="A182" s="76" t="n">
        <v>178</v>
      </c>
      <c r="B182" s="68" t="n">
        <f aca="false">EOMONTH(Input!$C$7,A182)</f>
        <v>48334</v>
      </c>
      <c r="C182" s="68"/>
      <c r="D182" s="92" t="n">
        <f aca="false">IF(($D181+$H181)&lt;0,($D181+$G181),0)</f>
        <v>0</v>
      </c>
      <c r="E182" s="92" t="n">
        <f aca="false">IF($D182&lt;0,Input!$G$52,0)</f>
        <v>0</v>
      </c>
      <c r="F182" s="92" t="n">
        <f aca="false">($D182*(Input!$G$48/100))/12</f>
        <v>0</v>
      </c>
      <c r="G182" s="92" t="n">
        <f aca="false">(-1)*$E182+$F182</f>
        <v>0</v>
      </c>
    </row>
    <row r="183" customFormat="false" ht="12.8" hidden="false" customHeight="false" outlineLevel="0" collapsed="false">
      <c r="A183" s="76" t="n">
        <v>179</v>
      </c>
      <c r="B183" s="68" t="n">
        <f aca="false">EOMONTH(Input!$C$7,A183)</f>
        <v>48365</v>
      </c>
      <c r="C183" s="68"/>
      <c r="D183" s="92" t="n">
        <f aca="false">IF(($D182+$H182)&lt;0,($D182+$G182),0)</f>
        <v>0</v>
      </c>
      <c r="E183" s="92" t="n">
        <f aca="false">IF($D183&lt;0,Input!$G$52,0)</f>
        <v>0</v>
      </c>
      <c r="F183" s="92" t="n">
        <f aca="false">($D183*(Input!$G$48/100))/12</f>
        <v>0</v>
      </c>
      <c r="G183" s="92" t="n">
        <f aca="false">(-1)*$E183+$F183</f>
        <v>0</v>
      </c>
    </row>
    <row r="184" customFormat="false" ht="12.8" hidden="false" customHeight="false" outlineLevel="0" collapsed="false">
      <c r="A184" s="76" t="n">
        <v>180</v>
      </c>
      <c r="B184" s="68" t="n">
        <f aca="false">EOMONTH(Input!$C$7,A184)</f>
        <v>48395</v>
      </c>
      <c r="C184" s="68"/>
      <c r="D184" s="92" t="n">
        <f aca="false">IF(($D183+$H183)&lt;0,($D183+$G183),0)</f>
        <v>0</v>
      </c>
      <c r="E184" s="92" t="n">
        <f aca="false">IF($D184&lt;0,Input!$G$52,0)</f>
        <v>0</v>
      </c>
      <c r="F184" s="92" t="n">
        <f aca="false">($D184*(Input!$G$48/100))/12</f>
        <v>0</v>
      </c>
      <c r="G184" s="92" t="n">
        <f aca="false">(-1)*$E184+$F184</f>
        <v>0</v>
      </c>
    </row>
    <row r="185" customFormat="false" ht="12.8" hidden="false" customHeight="false" outlineLevel="0" collapsed="false">
      <c r="A185" s="76" t="n">
        <v>181</v>
      </c>
      <c r="B185" s="68" t="n">
        <f aca="false">EOMONTH(Input!$C$7,A185)</f>
        <v>48426</v>
      </c>
      <c r="C185" s="68"/>
      <c r="D185" s="92" t="n">
        <f aca="false">IF(($D184+$H184)&lt;0,($D184+$G184),0)</f>
        <v>0</v>
      </c>
      <c r="E185" s="92" t="n">
        <f aca="false">IF($D185&lt;0,Input!$G$52,0)</f>
        <v>0</v>
      </c>
      <c r="F185" s="92" t="n">
        <f aca="false">($D185*(Input!$G$48/100))/12</f>
        <v>0</v>
      </c>
      <c r="G185" s="92" t="n">
        <f aca="false">(-1)*$E185+$F185</f>
        <v>0</v>
      </c>
    </row>
    <row r="186" customFormat="false" ht="12.8" hidden="false" customHeight="false" outlineLevel="0" collapsed="false">
      <c r="A186" s="76" t="n">
        <v>182</v>
      </c>
      <c r="B186" s="68" t="n">
        <f aca="false">EOMONTH(Input!$C$7,A186)</f>
        <v>48457</v>
      </c>
      <c r="C186" s="68"/>
      <c r="D186" s="92" t="n">
        <f aca="false">IF(($D185+$H185)&lt;0,($D185+$G185),0)</f>
        <v>0</v>
      </c>
      <c r="E186" s="92" t="n">
        <f aca="false">IF($D186&lt;0,Input!$G$52,0)</f>
        <v>0</v>
      </c>
      <c r="F186" s="92" t="n">
        <f aca="false">($D186*(Input!$G$48/100))/12</f>
        <v>0</v>
      </c>
      <c r="G186" s="92" t="n">
        <f aca="false">(-1)*$E186+$F186</f>
        <v>0</v>
      </c>
    </row>
    <row r="187" customFormat="false" ht="12.8" hidden="false" customHeight="false" outlineLevel="0" collapsed="false">
      <c r="A187" s="76" t="n">
        <v>183</v>
      </c>
      <c r="B187" s="68" t="n">
        <f aca="false">EOMONTH(Input!$C$7,A187)</f>
        <v>48487</v>
      </c>
      <c r="C187" s="68"/>
      <c r="D187" s="92" t="n">
        <f aca="false">IF(($D186+$H186)&lt;0,($D186+$G186),0)</f>
        <v>0</v>
      </c>
      <c r="E187" s="92" t="n">
        <f aca="false">IF($D187&lt;0,Input!$G$52,0)</f>
        <v>0</v>
      </c>
      <c r="F187" s="92" t="n">
        <f aca="false">($D187*(Input!$G$48/100))/12</f>
        <v>0</v>
      </c>
      <c r="G187" s="92" t="n">
        <f aca="false">(-1)*$E187+$F187</f>
        <v>0</v>
      </c>
    </row>
    <row r="188" customFormat="false" ht="12.8" hidden="false" customHeight="false" outlineLevel="0" collapsed="false">
      <c r="A188" s="76" t="n">
        <v>184</v>
      </c>
      <c r="B188" s="68" t="n">
        <f aca="false">EOMONTH(Input!$C$7,A188)</f>
        <v>48518</v>
      </c>
      <c r="C188" s="68"/>
      <c r="D188" s="92" t="n">
        <f aca="false">IF(($D187+$H187)&lt;0,($D187+$G187),0)</f>
        <v>0</v>
      </c>
      <c r="E188" s="92" t="n">
        <f aca="false">IF($D188&lt;0,Input!$G$52,0)</f>
        <v>0</v>
      </c>
      <c r="F188" s="92" t="n">
        <f aca="false">($D188*(Input!$G$48/100))/12</f>
        <v>0</v>
      </c>
      <c r="G188" s="92" t="n">
        <f aca="false">(-1)*$E188+$F188</f>
        <v>0</v>
      </c>
    </row>
    <row r="189" customFormat="false" ht="12.8" hidden="false" customHeight="false" outlineLevel="0" collapsed="false">
      <c r="A189" s="76" t="n">
        <v>185</v>
      </c>
      <c r="B189" s="68" t="n">
        <f aca="false">EOMONTH(Input!$C$7,A189)</f>
        <v>48548</v>
      </c>
      <c r="C189" s="68"/>
      <c r="D189" s="92" t="n">
        <f aca="false">IF(($D188+$H188)&lt;0,($D188+$G188),0)</f>
        <v>0</v>
      </c>
      <c r="E189" s="92" t="n">
        <f aca="false">IF($D189&lt;0,Input!$G$52,0)</f>
        <v>0</v>
      </c>
      <c r="F189" s="92" t="n">
        <f aca="false">($D189*(Input!$G$48/100))/12</f>
        <v>0</v>
      </c>
      <c r="G189" s="92" t="n">
        <f aca="false">(-1)*$E189+$F189</f>
        <v>0</v>
      </c>
    </row>
    <row r="190" customFormat="false" ht="12.8" hidden="false" customHeight="false" outlineLevel="0" collapsed="false">
      <c r="A190" s="76" t="n">
        <v>186</v>
      </c>
      <c r="B190" s="68" t="n">
        <f aca="false">EOMONTH(Input!$C$7,A190)</f>
        <v>48579</v>
      </c>
      <c r="C190" s="68"/>
      <c r="D190" s="92" t="n">
        <f aca="false">IF(($D189+$H189)&lt;0,($D189+$G189),0)</f>
        <v>0</v>
      </c>
      <c r="E190" s="92" t="n">
        <f aca="false">IF($D190&lt;0,Input!$G$52,0)</f>
        <v>0</v>
      </c>
      <c r="F190" s="92" t="n">
        <f aca="false">($D190*(Input!$G$48/100))/12</f>
        <v>0</v>
      </c>
      <c r="G190" s="92" t="n">
        <f aca="false">(-1)*$E190+$F190</f>
        <v>0</v>
      </c>
    </row>
    <row r="191" customFormat="false" ht="12.8" hidden="false" customHeight="false" outlineLevel="0" collapsed="false">
      <c r="A191" s="76" t="n">
        <v>187</v>
      </c>
      <c r="B191" s="68" t="n">
        <f aca="false">EOMONTH(Input!$C$7,A191)</f>
        <v>48610</v>
      </c>
      <c r="C191" s="68"/>
      <c r="D191" s="92" t="n">
        <f aca="false">IF(($D190+$H190)&lt;0,($D190+$G190),0)</f>
        <v>0</v>
      </c>
      <c r="E191" s="92" t="n">
        <f aca="false">IF($D191&lt;0,Input!$G$52,0)</f>
        <v>0</v>
      </c>
      <c r="F191" s="92" t="n">
        <f aca="false">($D191*(Input!$G$48/100))/12</f>
        <v>0</v>
      </c>
      <c r="G191" s="92" t="n">
        <f aca="false">(-1)*$E191+$F191</f>
        <v>0</v>
      </c>
    </row>
    <row r="192" customFormat="false" ht="12.8" hidden="false" customHeight="false" outlineLevel="0" collapsed="false">
      <c r="A192" s="76" t="n">
        <v>188</v>
      </c>
      <c r="B192" s="68" t="n">
        <f aca="false">EOMONTH(Input!$C$7,A192)</f>
        <v>48638</v>
      </c>
      <c r="C192" s="68"/>
      <c r="D192" s="92" t="n">
        <f aca="false">IF(($D191+$H191)&lt;0,($D191+$G191),0)</f>
        <v>0</v>
      </c>
      <c r="E192" s="92" t="n">
        <f aca="false">IF($D192&lt;0,Input!$G$52,0)</f>
        <v>0</v>
      </c>
      <c r="F192" s="92" t="n">
        <f aca="false">($D192*(Input!$G$48/100))/12</f>
        <v>0</v>
      </c>
      <c r="G192" s="92" t="n">
        <f aca="false">(-1)*$E192+$F192</f>
        <v>0</v>
      </c>
    </row>
    <row r="193" customFormat="false" ht="12.8" hidden="false" customHeight="false" outlineLevel="0" collapsed="false">
      <c r="A193" s="76" t="n">
        <v>189</v>
      </c>
      <c r="B193" s="68" t="n">
        <f aca="false">EOMONTH(Input!$C$7,A193)</f>
        <v>48669</v>
      </c>
      <c r="C193" s="68"/>
      <c r="D193" s="92" t="n">
        <f aca="false">IF(($D192+$H192)&lt;0,($D192+$G192),0)</f>
        <v>0</v>
      </c>
      <c r="E193" s="92" t="n">
        <f aca="false">IF($D193&lt;0,Input!$G$52,0)</f>
        <v>0</v>
      </c>
      <c r="F193" s="92" t="n">
        <f aca="false">($D193*(Input!$G$48/100))/12</f>
        <v>0</v>
      </c>
      <c r="G193" s="92" t="n">
        <f aca="false">(-1)*$E193+$F193</f>
        <v>0</v>
      </c>
    </row>
    <row r="194" customFormat="false" ht="12.8" hidden="false" customHeight="false" outlineLevel="0" collapsed="false">
      <c r="A194" s="76" t="n">
        <v>190</v>
      </c>
      <c r="B194" s="68" t="n">
        <f aca="false">EOMONTH(Input!$C$7,A194)</f>
        <v>48699</v>
      </c>
      <c r="C194" s="68"/>
      <c r="D194" s="92" t="n">
        <f aca="false">IF(($D193+$H193)&lt;0,($D193+$G193),0)</f>
        <v>0</v>
      </c>
      <c r="E194" s="92" t="n">
        <f aca="false">IF($D194&lt;0,Input!$G$52,0)</f>
        <v>0</v>
      </c>
      <c r="F194" s="92" t="n">
        <f aca="false">($D194*(Input!$G$48/100))/12</f>
        <v>0</v>
      </c>
      <c r="G194" s="92" t="n">
        <f aca="false">(-1)*$E194+$F194</f>
        <v>0</v>
      </c>
    </row>
    <row r="195" customFormat="false" ht="12.8" hidden="false" customHeight="false" outlineLevel="0" collapsed="false">
      <c r="A195" s="76" t="n">
        <v>191</v>
      </c>
      <c r="B195" s="68" t="n">
        <f aca="false">EOMONTH(Input!$C$7,A195)</f>
        <v>48730</v>
      </c>
      <c r="C195" s="68"/>
      <c r="D195" s="92" t="n">
        <f aca="false">IF(($D194+$H194)&lt;0,($D194+$G194),0)</f>
        <v>0</v>
      </c>
      <c r="E195" s="92" t="n">
        <f aca="false">IF($D195&lt;0,Input!$G$52,0)</f>
        <v>0</v>
      </c>
      <c r="F195" s="92" t="n">
        <f aca="false">($D195*(Input!$G$48/100))/12</f>
        <v>0</v>
      </c>
      <c r="G195" s="92" t="n">
        <f aca="false">(-1)*$E195+$F195</f>
        <v>0</v>
      </c>
    </row>
    <row r="196" customFormat="false" ht="12.8" hidden="false" customHeight="false" outlineLevel="0" collapsed="false">
      <c r="A196" s="76" t="n">
        <v>192</v>
      </c>
      <c r="B196" s="68" t="n">
        <f aca="false">EOMONTH(Input!$C$7,A196)</f>
        <v>48760</v>
      </c>
      <c r="C196" s="68"/>
      <c r="D196" s="92" t="n">
        <f aca="false">IF(($D195+$H195)&lt;0,($D195+$G195),0)</f>
        <v>0</v>
      </c>
      <c r="E196" s="92" t="n">
        <f aca="false">IF($D196&lt;0,Input!$G$52,0)</f>
        <v>0</v>
      </c>
      <c r="F196" s="92" t="n">
        <f aca="false">($D196*(Input!$G$48/100))/12</f>
        <v>0</v>
      </c>
      <c r="G196" s="92" t="n">
        <f aca="false">(-1)*$E196+$F196</f>
        <v>0</v>
      </c>
    </row>
    <row r="197" customFormat="false" ht="12.8" hidden="false" customHeight="false" outlineLevel="0" collapsed="false">
      <c r="A197" s="76" t="n">
        <v>193</v>
      </c>
      <c r="B197" s="68" t="n">
        <f aca="false">EOMONTH(Input!$C$7,A197)</f>
        <v>48791</v>
      </c>
      <c r="C197" s="68"/>
      <c r="D197" s="92" t="n">
        <f aca="false">IF(($D196+$H196)&lt;0,($D196+$G196),0)</f>
        <v>0</v>
      </c>
      <c r="E197" s="92" t="n">
        <f aca="false">IF($D197&lt;0,Input!$G$52,0)</f>
        <v>0</v>
      </c>
      <c r="F197" s="92" t="n">
        <f aca="false">($D197*(Input!$G$48/100))/12</f>
        <v>0</v>
      </c>
      <c r="G197" s="92" t="n">
        <f aca="false">(-1)*$E197+$F197</f>
        <v>0</v>
      </c>
    </row>
    <row r="198" customFormat="false" ht="12.8" hidden="false" customHeight="false" outlineLevel="0" collapsed="false">
      <c r="A198" s="76" t="n">
        <v>194</v>
      </c>
      <c r="B198" s="68" t="n">
        <f aca="false">EOMONTH(Input!$C$7,A198)</f>
        <v>48822</v>
      </c>
      <c r="C198" s="68"/>
      <c r="D198" s="92" t="n">
        <f aca="false">IF(($D197+$H197)&lt;0,($D197+$G197),0)</f>
        <v>0</v>
      </c>
      <c r="E198" s="92" t="n">
        <f aca="false">IF($D198&lt;0,Input!$G$52,0)</f>
        <v>0</v>
      </c>
      <c r="F198" s="92" t="n">
        <f aca="false">($D198*(Input!$G$48/100))/12</f>
        <v>0</v>
      </c>
      <c r="G198" s="92" t="n">
        <f aca="false">(-1)*$E198+$F198</f>
        <v>0</v>
      </c>
    </row>
    <row r="199" customFormat="false" ht="12.8" hidden="false" customHeight="false" outlineLevel="0" collapsed="false">
      <c r="A199" s="76" t="n">
        <v>195</v>
      </c>
      <c r="B199" s="68" t="n">
        <f aca="false">EOMONTH(Input!$C$7,A199)</f>
        <v>48852</v>
      </c>
      <c r="C199" s="68"/>
      <c r="D199" s="92" t="n">
        <f aca="false">IF(($D198+$H198)&lt;0,($D198+$G198),0)</f>
        <v>0</v>
      </c>
      <c r="E199" s="92" t="n">
        <f aca="false">IF($D199&lt;0,Input!$G$52,0)</f>
        <v>0</v>
      </c>
      <c r="F199" s="92" t="n">
        <f aca="false">($D199*(Input!$G$48/100))/12</f>
        <v>0</v>
      </c>
      <c r="G199" s="92" t="n">
        <f aca="false">(-1)*$E199+$F199</f>
        <v>0</v>
      </c>
    </row>
    <row r="200" customFormat="false" ht="12.8" hidden="false" customHeight="false" outlineLevel="0" collapsed="false">
      <c r="A200" s="76" t="n">
        <v>196</v>
      </c>
      <c r="B200" s="68" t="n">
        <f aca="false">EOMONTH(Input!$C$7,A200)</f>
        <v>48883</v>
      </c>
      <c r="C200" s="68"/>
      <c r="D200" s="92" t="n">
        <f aca="false">IF(($D199+$H199)&lt;0,($D199+$G199),0)</f>
        <v>0</v>
      </c>
      <c r="E200" s="92" t="n">
        <f aca="false">IF($D200&lt;0,Input!$G$52,0)</f>
        <v>0</v>
      </c>
      <c r="F200" s="92" t="n">
        <f aca="false">($D200*(Input!$G$48/100))/12</f>
        <v>0</v>
      </c>
      <c r="G200" s="92" t="n">
        <f aca="false">(-1)*$E200+$F200</f>
        <v>0</v>
      </c>
    </row>
    <row r="201" customFormat="false" ht="12.8" hidden="false" customHeight="false" outlineLevel="0" collapsed="false">
      <c r="A201" s="76" t="n">
        <v>197</v>
      </c>
      <c r="B201" s="68" t="n">
        <f aca="false">EOMONTH(Input!$C$7,A201)</f>
        <v>48913</v>
      </c>
      <c r="C201" s="68"/>
      <c r="D201" s="92" t="n">
        <f aca="false">IF(($D200+$H200)&lt;0,($D200+$G200),0)</f>
        <v>0</v>
      </c>
      <c r="E201" s="92" t="n">
        <f aca="false">IF($D201&lt;0,Input!$G$52,0)</f>
        <v>0</v>
      </c>
      <c r="F201" s="92" t="n">
        <f aca="false">($D201*(Input!$G$48/100))/12</f>
        <v>0</v>
      </c>
      <c r="G201" s="92" t="n">
        <f aca="false">(-1)*$E201+$F201</f>
        <v>0</v>
      </c>
    </row>
    <row r="202" customFormat="false" ht="12.8" hidden="false" customHeight="false" outlineLevel="0" collapsed="false">
      <c r="A202" s="76" t="n">
        <v>198</v>
      </c>
      <c r="B202" s="68" t="n">
        <f aca="false">EOMONTH(Input!$C$7,A202)</f>
        <v>48944</v>
      </c>
      <c r="C202" s="68"/>
      <c r="D202" s="92" t="n">
        <f aca="false">IF(($D201+$H201)&lt;0,($D201+$G201),0)</f>
        <v>0</v>
      </c>
      <c r="E202" s="92" t="n">
        <f aca="false">IF($D202&lt;0,Input!$G$52,0)</f>
        <v>0</v>
      </c>
      <c r="F202" s="92" t="n">
        <f aca="false">($D202*(Input!$G$48/100))/12</f>
        <v>0</v>
      </c>
      <c r="G202" s="92" t="n">
        <f aca="false">(-1)*$E202+$F202</f>
        <v>0</v>
      </c>
    </row>
    <row r="203" customFormat="false" ht="12.8" hidden="false" customHeight="false" outlineLevel="0" collapsed="false">
      <c r="A203" s="76" t="n">
        <v>199</v>
      </c>
      <c r="B203" s="68" t="n">
        <f aca="false">EOMONTH(Input!$C$7,A203)</f>
        <v>48975</v>
      </c>
      <c r="C203" s="68"/>
      <c r="D203" s="92" t="n">
        <f aca="false">IF(($D202+$H202)&lt;0,($D202+$G202),0)</f>
        <v>0</v>
      </c>
      <c r="E203" s="92" t="n">
        <f aca="false">IF($D203&lt;0,Input!$G$52,0)</f>
        <v>0</v>
      </c>
      <c r="F203" s="92" t="n">
        <f aca="false">($D203*(Input!$G$48/100))/12</f>
        <v>0</v>
      </c>
      <c r="G203" s="92" t="n">
        <f aca="false">(-1)*$E203+$F203</f>
        <v>0</v>
      </c>
    </row>
    <row r="204" customFormat="false" ht="12.8" hidden="false" customHeight="false" outlineLevel="0" collapsed="false">
      <c r="A204" s="76" t="n">
        <v>200</v>
      </c>
      <c r="B204" s="68" t="n">
        <f aca="false">EOMONTH(Input!$C$7,A204)</f>
        <v>49003</v>
      </c>
      <c r="C204" s="68"/>
      <c r="D204" s="92" t="n">
        <f aca="false">IF(($D203+$H203)&lt;0,($D203+$G203),0)</f>
        <v>0</v>
      </c>
      <c r="E204" s="92" t="n">
        <f aca="false">IF($D204&lt;0,Input!$G$52,0)</f>
        <v>0</v>
      </c>
      <c r="F204" s="92" t="n">
        <f aca="false">($D204*(Input!$G$48/100))/12</f>
        <v>0</v>
      </c>
      <c r="G204" s="92" t="n">
        <f aca="false">(-1)*$E204+$F204</f>
        <v>0</v>
      </c>
    </row>
    <row r="205" customFormat="false" ht="12.8" hidden="false" customHeight="false" outlineLevel="0" collapsed="false">
      <c r="A205" s="76" t="n">
        <v>201</v>
      </c>
      <c r="B205" s="68" t="n">
        <f aca="false">EOMONTH(Input!$C$7,A205)</f>
        <v>49034</v>
      </c>
      <c r="C205" s="68"/>
      <c r="D205" s="92" t="n">
        <f aca="false">IF(($D204+$H204)&lt;0,($D204+$G204),0)</f>
        <v>0</v>
      </c>
      <c r="E205" s="92" t="n">
        <f aca="false">IF($D205&lt;0,Input!$G$52,0)</f>
        <v>0</v>
      </c>
      <c r="F205" s="92" t="n">
        <f aca="false">($D205*(Input!$G$48/100))/12</f>
        <v>0</v>
      </c>
      <c r="G205" s="92" t="n">
        <f aca="false">(-1)*$E205+$F205</f>
        <v>0</v>
      </c>
    </row>
    <row r="206" customFormat="false" ht="12.8" hidden="false" customHeight="false" outlineLevel="0" collapsed="false">
      <c r="A206" s="76" t="n">
        <v>202</v>
      </c>
      <c r="B206" s="68" t="n">
        <f aca="false">EOMONTH(Input!$C$7,A206)</f>
        <v>49064</v>
      </c>
      <c r="C206" s="68"/>
      <c r="D206" s="92" t="n">
        <f aca="false">IF(($D205+$H205)&lt;0,($D205+$G205),0)</f>
        <v>0</v>
      </c>
      <c r="E206" s="92" t="n">
        <f aca="false">IF($D206&lt;0,Input!$G$52,0)</f>
        <v>0</v>
      </c>
      <c r="F206" s="92" t="n">
        <f aca="false">($D206*(Input!$G$48/100))/12</f>
        <v>0</v>
      </c>
      <c r="G206" s="92" t="n">
        <f aca="false">(-1)*$E206+$F206</f>
        <v>0</v>
      </c>
    </row>
    <row r="207" customFormat="false" ht="12.8" hidden="false" customHeight="false" outlineLevel="0" collapsed="false">
      <c r="A207" s="76" t="n">
        <v>203</v>
      </c>
      <c r="B207" s="68" t="n">
        <f aca="false">EOMONTH(Input!$C$7,A207)</f>
        <v>49095</v>
      </c>
      <c r="C207" s="68"/>
      <c r="D207" s="92" t="n">
        <f aca="false">IF(($D206+$H206)&lt;0,($D206+$G206),0)</f>
        <v>0</v>
      </c>
      <c r="E207" s="92" t="n">
        <f aca="false">IF($D207&lt;0,Input!$G$52,0)</f>
        <v>0</v>
      </c>
      <c r="F207" s="92" t="n">
        <f aca="false">($D207*(Input!$G$48/100))/12</f>
        <v>0</v>
      </c>
      <c r="G207" s="92" t="n">
        <f aca="false">(-1)*$E207+$F207</f>
        <v>0</v>
      </c>
    </row>
    <row r="208" customFormat="false" ht="12.8" hidden="false" customHeight="false" outlineLevel="0" collapsed="false">
      <c r="A208" s="76" t="n">
        <v>204</v>
      </c>
      <c r="B208" s="68" t="n">
        <f aca="false">EOMONTH(Input!$C$7,A208)</f>
        <v>49125</v>
      </c>
      <c r="C208" s="68"/>
      <c r="D208" s="92" t="n">
        <f aca="false">IF(($D207+$H207)&lt;0,($D207+$G207),0)</f>
        <v>0</v>
      </c>
      <c r="E208" s="92" t="n">
        <f aca="false">IF($D208&lt;0,Input!$G$52,0)</f>
        <v>0</v>
      </c>
      <c r="F208" s="92" t="n">
        <f aca="false">($D208*(Input!$G$48/100))/12</f>
        <v>0</v>
      </c>
      <c r="G208" s="92" t="n">
        <f aca="false">(-1)*$E208+$F208</f>
        <v>0</v>
      </c>
    </row>
    <row r="209" customFormat="false" ht="12.8" hidden="false" customHeight="false" outlineLevel="0" collapsed="false">
      <c r="A209" s="76" t="n">
        <v>205</v>
      </c>
      <c r="B209" s="68" t="n">
        <f aca="false">EOMONTH(Input!$C$7,A209)</f>
        <v>49156</v>
      </c>
      <c r="C209" s="68"/>
      <c r="D209" s="92" t="n">
        <f aca="false">IF(($D208+$H208)&lt;0,($D208+$G208),0)</f>
        <v>0</v>
      </c>
      <c r="E209" s="92" t="n">
        <f aca="false">IF($D209&lt;0,Input!$G$52,0)</f>
        <v>0</v>
      </c>
      <c r="F209" s="92" t="n">
        <f aca="false">($D209*(Input!$G$48/100))/12</f>
        <v>0</v>
      </c>
      <c r="G209" s="92" t="n">
        <f aca="false">(-1)*$E209+$F209</f>
        <v>0</v>
      </c>
    </row>
    <row r="210" customFormat="false" ht="12.8" hidden="false" customHeight="false" outlineLevel="0" collapsed="false">
      <c r="A210" s="76" t="n">
        <v>206</v>
      </c>
      <c r="B210" s="68" t="n">
        <f aca="false">EOMONTH(Input!$C$7,A210)</f>
        <v>49187</v>
      </c>
      <c r="C210" s="68"/>
      <c r="D210" s="92" t="n">
        <f aca="false">IF(($D209+$H209)&lt;0,($D209+$G209),0)</f>
        <v>0</v>
      </c>
      <c r="E210" s="92" t="n">
        <f aca="false">IF($D210&lt;0,Input!$G$52,0)</f>
        <v>0</v>
      </c>
      <c r="F210" s="92" t="n">
        <f aca="false">($D210*(Input!$G$48/100))/12</f>
        <v>0</v>
      </c>
      <c r="G210" s="92" t="n">
        <f aca="false">(-1)*$E210+$F210</f>
        <v>0</v>
      </c>
    </row>
    <row r="211" customFormat="false" ht="12.8" hidden="false" customHeight="false" outlineLevel="0" collapsed="false">
      <c r="A211" s="76" t="n">
        <v>207</v>
      </c>
      <c r="B211" s="68" t="n">
        <f aca="false">EOMONTH(Input!$C$7,A211)</f>
        <v>49217</v>
      </c>
      <c r="C211" s="68"/>
      <c r="D211" s="92" t="n">
        <f aca="false">IF(($D210+$H210)&lt;0,($D210+$G210),0)</f>
        <v>0</v>
      </c>
      <c r="E211" s="92" t="n">
        <f aca="false">IF($D211&lt;0,Input!$G$52,0)</f>
        <v>0</v>
      </c>
      <c r="F211" s="92" t="n">
        <f aca="false">($D211*(Input!$G$48/100))/12</f>
        <v>0</v>
      </c>
      <c r="G211" s="92" t="n">
        <f aca="false">(-1)*$E211+$F211</f>
        <v>0</v>
      </c>
    </row>
    <row r="212" customFormat="false" ht="12.8" hidden="false" customHeight="false" outlineLevel="0" collapsed="false">
      <c r="A212" s="76" t="n">
        <v>208</v>
      </c>
      <c r="B212" s="68" t="n">
        <f aca="false">EOMONTH(Input!$C$7,A212)</f>
        <v>49248</v>
      </c>
      <c r="C212" s="68"/>
      <c r="D212" s="92" t="n">
        <f aca="false">IF(($D211+$H211)&lt;0,($D211+$G211),0)</f>
        <v>0</v>
      </c>
      <c r="E212" s="92" t="n">
        <f aca="false">IF($D212&lt;0,Input!$G$52,0)</f>
        <v>0</v>
      </c>
      <c r="F212" s="92" t="n">
        <f aca="false">($D212*(Input!$G$48/100))/12</f>
        <v>0</v>
      </c>
      <c r="G212" s="92" t="n">
        <f aca="false">(-1)*$E212+$F212</f>
        <v>0</v>
      </c>
    </row>
    <row r="213" customFormat="false" ht="12.8" hidden="false" customHeight="false" outlineLevel="0" collapsed="false">
      <c r="A213" s="76" t="n">
        <v>209</v>
      </c>
      <c r="B213" s="68" t="n">
        <f aca="false">EOMONTH(Input!$C$7,A213)</f>
        <v>49278</v>
      </c>
      <c r="C213" s="68"/>
      <c r="D213" s="92" t="n">
        <f aca="false">IF(($D212+$H212)&lt;0,($D212+$G212),0)</f>
        <v>0</v>
      </c>
      <c r="E213" s="92" t="n">
        <f aca="false">IF($D213&lt;0,Input!$G$52,0)</f>
        <v>0</v>
      </c>
      <c r="F213" s="92" t="n">
        <f aca="false">($D213*(Input!$G$48/100))/12</f>
        <v>0</v>
      </c>
      <c r="G213" s="92" t="n">
        <f aca="false">(-1)*$E213+$F213</f>
        <v>0</v>
      </c>
    </row>
    <row r="214" customFormat="false" ht="12.8" hidden="false" customHeight="false" outlineLevel="0" collapsed="false">
      <c r="A214" s="76" t="n">
        <v>210</v>
      </c>
      <c r="B214" s="68" t="n">
        <f aca="false">EOMONTH(Input!$C$7,A214)</f>
        <v>49309</v>
      </c>
      <c r="C214" s="68"/>
      <c r="D214" s="92" t="n">
        <f aca="false">IF(($D213+$H213)&lt;0,($D213+$G213),0)</f>
        <v>0</v>
      </c>
      <c r="E214" s="92" t="n">
        <f aca="false">IF($D214&lt;0,Input!$G$52,0)</f>
        <v>0</v>
      </c>
      <c r="F214" s="92" t="n">
        <f aca="false">($D214*(Input!$G$48/100))/12</f>
        <v>0</v>
      </c>
      <c r="G214" s="92" t="n">
        <f aca="false">(-1)*$E214+$F214</f>
        <v>0</v>
      </c>
    </row>
    <row r="215" customFormat="false" ht="12.8" hidden="false" customHeight="false" outlineLevel="0" collapsed="false">
      <c r="A215" s="76" t="n">
        <v>211</v>
      </c>
      <c r="B215" s="68" t="n">
        <f aca="false">EOMONTH(Input!$C$7,A215)</f>
        <v>49340</v>
      </c>
      <c r="C215" s="68"/>
      <c r="D215" s="92" t="n">
        <f aca="false">IF(($D214+$H214)&lt;0,($D214+$G214),0)</f>
        <v>0</v>
      </c>
      <c r="E215" s="92" t="n">
        <f aca="false">IF($D215&lt;0,Input!$G$52,0)</f>
        <v>0</v>
      </c>
      <c r="F215" s="92" t="n">
        <f aca="false">($D215*(Input!$G$48/100))/12</f>
        <v>0</v>
      </c>
      <c r="G215" s="92" t="n">
        <f aca="false">(-1)*$E215+$F215</f>
        <v>0</v>
      </c>
    </row>
    <row r="216" customFormat="false" ht="12.8" hidden="false" customHeight="false" outlineLevel="0" collapsed="false">
      <c r="A216" s="76" t="n">
        <v>212</v>
      </c>
      <c r="B216" s="68" t="n">
        <f aca="false">EOMONTH(Input!$C$7,A216)</f>
        <v>49368</v>
      </c>
      <c r="C216" s="68"/>
      <c r="D216" s="92" t="n">
        <f aca="false">IF(($D215+$H215)&lt;0,($D215+$G215),0)</f>
        <v>0</v>
      </c>
      <c r="E216" s="92" t="n">
        <f aca="false">IF($D216&lt;0,Input!$G$52,0)</f>
        <v>0</v>
      </c>
      <c r="F216" s="92" t="n">
        <f aca="false">($D216*(Input!$G$48/100))/12</f>
        <v>0</v>
      </c>
      <c r="G216" s="92" t="n">
        <f aca="false">(-1)*$E216+$F216</f>
        <v>0</v>
      </c>
    </row>
    <row r="217" customFormat="false" ht="12.8" hidden="false" customHeight="false" outlineLevel="0" collapsed="false">
      <c r="A217" s="76" t="n">
        <v>213</v>
      </c>
      <c r="B217" s="68" t="n">
        <f aca="false">EOMONTH(Input!$C$7,A217)</f>
        <v>49399</v>
      </c>
      <c r="C217" s="68"/>
      <c r="D217" s="92" t="n">
        <f aca="false">IF(($D216+$H216)&lt;0,($D216+$G216),0)</f>
        <v>0</v>
      </c>
      <c r="E217" s="92" t="n">
        <f aca="false">IF($D217&lt;0,Input!$G$52,0)</f>
        <v>0</v>
      </c>
      <c r="F217" s="92" t="n">
        <f aca="false">($D217*(Input!$G$48/100))/12</f>
        <v>0</v>
      </c>
      <c r="G217" s="92" t="n">
        <f aca="false">(-1)*$E217+$F217</f>
        <v>0</v>
      </c>
    </row>
    <row r="218" customFormat="false" ht="12.8" hidden="false" customHeight="false" outlineLevel="0" collapsed="false">
      <c r="A218" s="76" t="n">
        <v>214</v>
      </c>
      <c r="B218" s="68" t="n">
        <f aca="false">EOMONTH(Input!$C$7,A218)</f>
        <v>49429</v>
      </c>
      <c r="C218" s="68"/>
      <c r="D218" s="92" t="n">
        <f aca="false">IF(($D217+$H217)&lt;0,($D217+$G217),0)</f>
        <v>0</v>
      </c>
      <c r="E218" s="92" t="n">
        <f aca="false">IF($D218&lt;0,Input!$G$52,0)</f>
        <v>0</v>
      </c>
      <c r="F218" s="92" t="n">
        <f aca="false">($D218*(Input!$G$48/100))/12</f>
        <v>0</v>
      </c>
      <c r="G218" s="92" t="n">
        <f aca="false">(-1)*$E218+$F218</f>
        <v>0</v>
      </c>
    </row>
    <row r="219" customFormat="false" ht="12.8" hidden="false" customHeight="false" outlineLevel="0" collapsed="false">
      <c r="A219" s="76" t="n">
        <v>215</v>
      </c>
      <c r="B219" s="68" t="n">
        <f aca="false">EOMONTH(Input!$C$7,A219)</f>
        <v>49460</v>
      </c>
      <c r="C219" s="68"/>
      <c r="D219" s="92" t="n">
        <f aca="false">IF(($D218+$H218)&lt;0,($D218+$G218),0)</f>
        <v>0</v>
      </c>
      <c r="E219" s="92" t="n">
        <f aca="false">IF($D219&lt;0,Input!$G$52,0)</f>
        <v>0</v>
      </c>
      <c r="F219" s="92" t="n">
        <f aca="false">($D219*(Input!$G$48/100))/12</f>
        <v>0</v>
      </c>
      <c r="G219" s="92" t="n">
        <f aca="false">(-1)*$E219+$F219</f>
        <v>0</v>
      </c>
    </row>
    <row r="220" customFormat="false" ht="12.8" hidden="false" customHeight="false" outlineLevel="0" collapsed="false">
      <c r="A220" s="76" t="n">
        <v>216</v>
      </c>
      <c r="B220" s="68" t="n">
        <f aca="false">EOMONTH(Input!$C$7,A220)</f>
        <v>49490</v>
      </c>
      <c r="C220" s="68"/>
      <c r="D220" s="92" t="n">
        <f aca="false">IF(($D219+$H219)&lt;0,($D219+$G219),0)</f>
        <v>0</v>
      </c>
      <c r="E220" s="92" t="n">
        <f aca="false">IF($D220&lt;0,Input!$G$52,0)</f>
        <v>0</v>
      </c>
      <c r="F220" s="92" t="n">
        <f aca="false">($D220*(Input!$G$48/100))/12</f>
        <v>0</v>
      </c>
      <c r="G220" s="92" t="n">
        <f aca="false">(-1)*$E220+$F220</f>
        <v>0</v>
      </c>
    </row>
    <row r="221" customFormat="false" ht="12.8" hidden="false" customHeight="false" outlineLevel="0" collapsed="false">
      <c r="A221" s="76" t="n">
        <v>217</v>
      </c>
      <c r="B221" s="68" t="n">
        <f aca="false">EOMONTH(Input!$C$7,A221)</f>
        <v>49521</v>
      </c>
      <c r="C221" s="68"/>
      <c r="D221" s="92" t="n">
        <f aca="false">IF(($D220+$H220)&lt;0,($D220+$G220),0)</f>
        <v>0</v>
      </c>
      <c r="E221" s="92" t="n">
        <f aca="false">IF($D221&lt;0,Input!$G$52,0)</f>
        <v>0</v>
      </c>
      <c r="F221" s="92" t="n">
        <f aca="false">($D221*(Input!$G$48/100))/12</f>
        <v>0</v>
      </c>
      <c r="G221" s="92" t="n">
        <f aca="false">(-1)*$E221+$F221</f>
        <v>0</v>
      </c>
    </row>
    <row r="222" customFormat="false" ht="12.8" hidden="false" customHeight="false" outlineLevel="0" collapsed="false">
      <c r="A222" s="76" t="n">
        <v>218</v>
      </c>
      <c r="B222" s="68" t="n">
        <f aca="false">EOMONTH(Input!$C$7,A222)</f>
        <v>49552</v>
      </c>
      <c r="C222" s="68"/>
      <c r="D222" s="92" t="n">
        <f aca="false">IF(($D221+$H221)&lt;0,($D221+$G221),0)</f>
        <v>0</v>
      </c>
      <c r="E222" s="92" t="n">
        <f aca="false">IF($D222&lt;0,Input!$G$52,0)</f>
        <v>0</v>
      </c>
      <c r="F222" s="92" t="n">
        <f aca="false">($D222*(Input!$G$48/100))/12</f>
        <v>0</v>
      </c>
      <c r="G222" s="92" t="n">
        <f aca="false">(-1)*$E222+$F222</f>
        <v>0</v>
      </c>
    </row>
    <row r="223" customFormat="false" ht="12.8" hidden="false" customHeight="false" outlineLevel="0" collapsed="false">
      <c r="A223" s="76" t="n">
        <v>219</v>
      </c>
      <c r="B223" s="68" t="n">
        <f aca="false">EOMONTH(Input!$C$7,A223)</f>
        <v>49582</v>
      </c>
      <c r="C223" s="68"/>
      <c r="D223" s="92" t="n">
        <f aca="false">IF(($D222+$H222)&lt;0,($D222+$G222),0)</f>
        <v>0</v>
      </c>
      <c r="E223" s="92" t="n">
        <f aca="false">IF($D223&lt;0,Input!$G$52,0)</f>
        <v>0</v>
      </c>
      <c r="F223" s="92" t="n">
        <f aca="false">($D223*(Input!$G$48/100))/12</f>
        <v>0</v>
      </c>
      <c r="G223" s="92" t="n">
        <f aca="false">(-1)*$E223+$F223</f>
        <v>0</v>
      </c>
    </row>
    <row r="224" customFormat="false" ht="12.8" hidden="false" customHeight="false" outlineLevel="0" collapsed="false">
      <c r="A224" s="76" t="n">
        <v>220</v>
      </c>
      <c r="B224" s="68" t="n">
        <f aca="false">EOMONTH(Input!$C$7,A224)</f>
        <v>49613</v>
      </c>
      <c r="C224" s="68"/>
      <c r="D224" s="92" t="n">
        <f aca="false">IF(($D223+$H223)&lt;0,($D223+$G223),0)</f>
        <v>0</v>
      </c>
      <c r="E224" s="92" t="n">
        <f aca="false">IF($D224&lt;0,Input!$G$52,0)</f>
        <v>0</v>
      </c>
      <c r="F224" s="92" t="n">
        <f aca="false">($D224*(Input!$G$48/100))/12</f>
        <v>0</v>
      </c>
      <c r="G224" s="92" t="n">
        <f aca="false">(-1)*$E224+$F224</f>
        <v>0</v>
      </c>
    </row>
    <row r="225" customFormat="false" ht="12.8" hidden="false" customHeight="false" outlineLevel="0" collapsed="false">
      <c r="A225" s="76" t="n">
        <v>221</v>
      </c>
      <c r="B225" s="68" t="n">
        <f aca="false">EOMONTH(Input!$C$7,A225)</f>
        <v>49643</v>
      </c>
      <c r="C225" s="68"/>
      <c r="D225" s="92" t="n">
        <f aca="false">IF(($D224+$H224)&lt;0,($D224+$G224),0)</f>
        <v>0</v>
      </c>
      <c r="E225" s="92" t="n">
        <f aca="false">IF($D225&lt;0,Input!$G$52,0)</f>
        <v>0</v>
      </c>
      <c r="F225" s="92" t="n">
        <f aca="false">($D225*(Input!$G$48/100))/12</f>
        <v>0</v>
      </c>
      <c r="G225" s="92" t="n">
        <f aca="false">(-1)*$E225+$F225</f>
        <v>0</v>
      </c>
    </row>
    <row r="226" customFormat="false" ht="12.8" hidden="false" customHeight="false" outlineLevel="0" collapsed="false">
      <c r="A226" s="76" t="n">
        <v>222</v>
      </c>
      <c r="B226" s="68" t="n">
        <f aca="false">EOMONTH(Input!$C$7,A226)</f>
        <v>49674</v>
      </c>
      <c r="C226" s="68"/>
      <c r="D226" s="92" t="n">
        <f aca="false">IF(($D225+$H225)&lt;0,($D225+$G225),0)</f>
        <v>0</v>
      </c>
      <c r="E226" s="92" t="n">
        <f aca="false">IF($D226&lt;0,Input!$G$52,0)</f>
        <v>0</v>
      </c>
      <c r="F226" s="92" t="n">
        <f aca="false">($D226*(Input!$G$48/100))/12</f>
        <v>0</v>
      </c>
      <c r="G226" s="92" t="n">
        <f aca="false">(-1)*$E226+$F226</f>
        <v>0</v>
      </c>
    </row>
    <row r="227" customFormat="false" ht="12.8" hidden="false" customHeight="false" outlineLevel="0" collapsed="false">
      <c r="A227" s="76" t="n">
        <v>223</v>
      </c>
      <c r="B227" s="68" t="n">
        <f aca="false">EOMONTH(Input!$C$7,A227)</f>
        <v>49705</v>
      </c>
      <c r="C227" s="68"/>
      <c r="D227" s="92" t="n">
        <f aca="false">IF(($D226+$H226)&lt;0,($D226+$G226),0)</f>
        <v>0</v>
      </c>
      <c r="E227" s="92" t="n">
        <f aca="false">IF($D227&lt;0,Input!$G$52,0)</f>
        <v>0</v>
      </c>
      <c r="F227" s="92" t="n">
        <f aca="false">($D227*(Input!$G$48/100))/12</f>
        <v>0</v>
      </c>
      <c r="G227" s="92" t="n">
        <f aca="false">(-1)*$E227+$F227</f>
        <v>0</v>
      </c>
    </row>
    <row r="228" customFormat="false" ht="12.8" hidden="false" customHeight="false" outlineLevel="0" collapsed="false">
      <c r="A228" s="76" t="n">
        <v>224</v>
      </c>
      <c r="B228" s="68" t="n">
        <f aca="false">EOMONTH(Input!$C$7,A228)</f>
        <v>49734</v>
      </c>
      <c r="C228" s="68"/>
      <c r="D228" s="92" t="n">
        <f aca="false">IF(($D227+$H227)&lt;0,($D227+$G227),0)</f>
        <v>0</v>
      </c>
      <c r="E228" s="92" t="n">
        <f aca="false">IF($D228&lt;0,Input!$G$52,0)</f>
        <v>0</v>
      </c>
      <c r="F228" s="92" t="n">
        <f aca="false">($D228*(Input!$G$48/100))/12</f>
        <v>0</v>
      </c>
      <c r="G228" s="92" t="n">
        <f aca="false">(-1)*$E228+$F228</f>
        <v>0</v>
      </c>
    </row>
    <row r="229" customFormat="false" ht="12.8" hidden="false" customHeight="false" outlineLevel="0" collapsed="false">
      <c r="A229" s="76" t="n">
        <v>225</v>
      </c>
      <c r="B229" s="68" t="n">
        <f aca="false">EOMONTH(Input!$C$7,A229)</f>
        <v>49765</v>
      </c>
      <c r="C229" s="68"/>
      <c r="D229" s="92" t="n">
        <f aca="false">IF(($D228+$H228)&lt;0,($D228+$G228),0)</f>
        <v>0</v>
      </c>
      <c r="E229" s="92" t="n">
        <f aca="false">IF($D229&lt;0,Input!$G$52,0)</f>
        <v>0</v>
      </c>
      <c r="F229" s="92" t="n">
        <f aca="false">($D229*(Input!$G$48/100))/12</f>
        <v>0</v>
      </c>
      <c r="G229" s="92" t="n">
        <f aca="false">(-1)*$E229+$F229</f>
        <v>0</v>
      </c>
    </row>
    <row r="230" customFormat="false" ht="12.8" hidden="false" customHeight="false" outlineLevel="0" collapsed="false">
      <c r="A230" s="76" t="n">
        <v>226</v>
      </c>
      <c r="B230" s="68" t="n">
        <f aca="false">EOMONTH(Input!$C$7,A230)</f>
        <v>49795</v>
      </c>
      <c r="C230" s="68"/>
      <c r="D230" s="92" t="n">
        <f aca="false">IF(($D229+$H229)&lt;0,($D229+$G229),0)</f>
        <v>0</v>
      </c>
      <c r="E230" s="92" t="n">
        <f aca="false">IF($D230&lt;0,Input!$G$52,0)</f>
        <v>0</v>
      </c>
      <c r="F230" s="92" t="n">
        <f aca="false">($D230*(Input!$G$48/100))/12</f>
        <v>0</v>
      </c>
      <c r="G230" s="92" t="n">
        <f aca="false">(-1)*$E230+$F230</f>
        <v>0</v>
      </c>
    </row>
    <row r="231" customFormat="false" ht="12.8" hidden="false" customHeight="false" outlineLevel="0" collapsed="false">
      <c r="A231" s="76" t="n">
        <v>227</v>
      </c>
      <c r="B231" s="68" t="n">
        <f aca="false">EOMONTH(Input!$C$7,A231)</f>
        <v>49826</v>
      </c>
      <c r="C231" s="68"/>
      <c r="D231" s="92" t="n">
        <f aca="false">IF(($D230+$H230)&lt;0,($D230+$G230),0)</f>
        <v>0</v>
      </c>
      <c r="E231" s="92" t="n">
        <f aca="false">IF($D231&lt;0,Input!$G$52,0)</f>
        <v>0</v>
      </c>
      <c r="F231" s="92" t="n">
        <f aca="false">($D231*(Input!$G$48/100))/12</f>
        <v>0</v>
      </c>
      <c r="G231" s="92" t="n">
        <f aca="false">(-1)*$E231+$F231</f>
        <v>0</v>
      </c>
    </row>
    <row r="232" customFormat="false" ht="12.8" hidden="false" customHeight="false" outlineLevel="0" collapsed="false">
      <c r="A232" s="76" t="n">
        <v>228</v>
      </c>
      <c r="B232" s="68" t="n">
        <f aca="false">EOMONTH(Input!$C$7,A232)</f>
        <v>49856</v>
      </c>
      <c r="C232" s="68"/>
      <c r="D232" s="92" t="n">
        <f aca="false">IF(($D231+$H231)&lt;0,($D231+$G231),0)</f>
        <v>0</v>
      </c>
      <c r="E232" s="92" t="n">
        <f aca="false">IF($D232&lt;0,Input!$G$52,0)</f>
        <v>0</v>
      </c>
      <c r="F232" s="92" t="n">
        <f aca="false">($D232*(Input!$G$48/100))/12</f>
        <v>0</v>
      </c>
      <c r="G232" s="92" t="n">
        <f aca="false">(-1)*$E232+$F232</f>
        <v>0</v>
      </c>
    </row>
    <row r="233" customFormat="false" ht="12.8" hidden="false" customHeight="false" outlineLevel="0" collapsed="false">
      <c r="A233" s="76" t="n">
        <v>229</v>
      </c>
      <c r="B233" s="68" t="n">
        <f aca="false">EOMONTH(Input!$C$7,A233)</f>
        <v>49887</v>
      </c>
      <c r="C233" s="68"/>
      <c r="D233" s="92" t="n">
        <f aca="false">IF(($D232+$H232)&lt;0,($D232+$G232),0)</f>
        <v>0</v>
      </c>
      <c r="E233" s="92" t="n">
        <f aca="false">IF($D233&lt;0,Input!$G$52,0)</f>
        <v>0</v>
      </c>
      <c r="F233" s="92" t="n">
        <f aca="false">($D233*(Input!$G$48/100))/12</f>
        <v>0</v>
      </c>
      <c r="G233" s="92" t="n">
        <f aca="false">(-1)*$E233+$F233</f>
        <v>0</v>
      </c>
    </row>
    <row r="234" customFormat="false" ht="12.8" hidden="false" customHeight="false" outlineLevel="0" collapsed="false">
      <c r="A234" s="76" t="n">
        <v>230</v>
      </c>
      <c r="B234" s="68" t="n">
        <f aca="false">EOMONTH(Input!$C$7,A234)</f>
        <v>49918</v>
      </c>
      <c r="C234" s="68"/>
      <c r="D234" s="92" t="n">
        <f aca="false">IF(($D233+$H233)&lt;0,($D233+$G233),0)</f>
        <v>0</v>
      </c>
      <c r="E234" s="92" t="n">
        <f aca="false">IF($D234&lt;0,Input!$G$52,0)</f>
        <v>0</v>
      </c>
      <c r="F234" s="92" t="n">
        <f aca="false">($D234*(Input!$G$48/100))/12</f>
        <v>0</v>
      </c>
      <c r="G234" s="92" t="n">
        <f aca="false">(-1)*$E234+$F234</f>
        <v>0</v>
      </c>
    </row>
    <row r="235" customFormat="false" ht="12.8" hidden="false" customHeight="false" outlineLevel="0" collapsed="false">
      <c r="A235" s="76" t="n">
        <v>231</v>
      </c>
      <c r="B235" s="68" t="n">
        <f aca="false">EOMONTH(Input!$C$7,A235)</f>
        <v>49948</v>
      </c>
      <c r="C235" s="68"/>
      <c r="D235" s="92" t="n">
        <f aca="false">IF(($D234+$H234)&lt;0,($D234+$G234),0)</f>
        <v>0</v>
      </c>
      <c r="E235" s="92" t="n">
        <f aca="false">IF($D235&lt;0,Input!$G$52,0)</f>
        <v>0</v>
      </c>
      <c r="F235" s="92" t="n">
        <f aca="false">($D235*(Input!$G$48/100))/12</f>
        <v>0</v>
      </c>
      <c r="G235" s="92" t="n">
        <f aca="false">(-1)*$E235+$F235</f>
        <v>0</v>
      </c>
    </row>
    <row r="236" customFormat="false" ht="12.8" hidden="false" customHeight="false" outlineLevel="0" collapsed="false">
      <c r="A236" s="76" t="n">
        <v>232</v>
      </c>
      <c r="B236" s="68" t="n">
        <f aca="false">EOMONTH(Input!$C$7,A236)</f>
        <v>49979</v>
      </c>
      <c r="C236" s="68"/>
      <c r="D236" s="92" t="n">
        <f aca="false">IF(($D235+$H235)&lt;0,($D235+$G235),0)</f>
        <v>0</v>
      </c>
      <c r="E236" s="92" t="n">
        <f aca="false">IF($D236&lt;0,Input!$G$52,0)</f>
        <v>0</v>
      </c>
      <c r="F236" s="92" t="n">
        <f aca="false">($D236*(Input!$G$48/100))/12</f>
        <v>0</v>
      </c>
      <c r="G236" s="92" t="n">
        <f aca="false">(-1)*$E236+$F236</f>
        <v>0</v>
      </c>
    </row>
    <row r="237" customFormat="false" ht="12.8" hidden="false" customHeight="false" outlineLevel="0" collapsed="false">
      <c r="A237" s="76" t="n">
        <v>233</v>
      </c>
      <c r="B237" s="68" t="n">
        <f aca="false">EOMONTH(Input!$C$7,A237)</f>
        <v>50009</v>
      </c>
      <c r="C237" s="68"/>
      <c r="D237" s="92" t="n">
        <f aca="false">IF(($D236+$H236)&lt;0,($D236+$G236),0)</f>
        <v>0</v>
      </c>
      <c r="E237" s="92" t="n">
        <f aca="false">IF($D237&lt;0,Input!$G$52,0)</f>
        <v>0</v>
      </c>
      <c r="F237" s="92" t="n">
        <f aca="false">($D237*(Input!$G$48/100))/12</f>
        <v>0</v>
      </c>
      <c r="G237" s="92" t="n">
        <f aca="false">(-1)*$E237+$F237</f>
        <v>0</v>
      </c>
    </row>
    <row r="238" customFormat="false" ht="12.8" hidden="false" customHeight="false" outlineLevel="0" collapsed="false">
      <c r="A238" s="76" t="n">
        <v>234</v>
      </c>
      <c r="B238" s="68" t="n">
        <f aca="false">EOMONTH(Input!$C$7,A238)</f>
        <v>50040</v>
      </c>
      <c r="C238" s="68"/>
      <c r="D238" s="92" t="n">
        <f aca="false">IF(($D237+$H237)&lt;0,($D237+$G237),0)</f>
        <v>0</v>
      </c>
      <c r="E238" s="92" t="n">
        <f aca="false">IF($D238&lt;0,Input!$G$52,0)</f>
        <v>0</v>
      </c>
      <c r="F238" s="92" t="n">
        <f aca="false">($D238*(Input!$G$48/100))/12</f>
        <v>0</v>
      </c>
      <c r="G238" s="92" t="n">
        <f aca="false">(-1)*$E238+$F238</f>
        <v>0</v>
      </c>
    </row>
    <row r="239" customFormat="false" ht="12.8" hidden="false" customHeight="false" outlineLevel="0" collapsed="false">
      <c r="A239" s="76" t="n">
        <v>235</v>
      </c>
      <c r="B239" s="68" t="n">
        <f aca="false">EOMONTH(Input!$C$7,A239)</f>
        <v>50071</v>
      </c>
      <c r="C239" s="68"/>
      <c r="D239" s="92" t="n">
        <f aca="false">IF(($D238+$H238)&lt;0,($D238+$G238),0)</f>
        <v>0</v>
      </c>
      <c r="E239" s="92" t="n">
        <f aca="false">IF($D239&lt;0,Input!$G$52,0)</f>
        <v>0</v>
      </c>
      <c r="F239" s="92" t="n">
        <f aca="false">($D239*(Input!$G$48/100))/12</f>
        <v>0</v>
      </c>
      <c r="G239" s="92" t="n">
        <f aca="false">(-1)*$E239+$F239</f>
        <v>0</v>
      </c>
    </row>
    <row r="240" customFormat="false" ht="12.8" hidden="false" customHeight="false" outlineLevel="0" collapsed="false">
      <c r="A240" s="76" t="n">
        <v>236</v>
      </c>
      <c r="B240" s="68" t="n">
        <f aca="false">EOMONTH(Input!$C$7,A240)</f>
        <v>50099</v>
      </c>
      <c r="C240" s="68"/>
      <c r="D240" s="92" t="n">
        <f aca="false">IF(($D239+$H239)&lt;0,($D239+$G239),0)</f>
        <v>0</v>
      </c>
      <c r="E240" s="92" t="n">
        <f aca="false">IF($D240&lt;0,Input!$G$52,0)</f>
        <v>0</v>
      </c>
      <c r="F240" s="92" t="n">
        <f aca="false">($D240*(Input!$G$48/100))/12</f>
        <v>0</v>
      </c>
      <c r="G240" s="92" t="n">
        <f aca="false">(-1)*$E240+$F240</f>
        <v>0</v>
      </c>
    </row>
    <row r="241" customFormat="false" ht="12.8" hidden="false" customHeight="false" outlineLevel="0" collapsed="false">
      <c r="A241" s="76" t="n">
        <v>237</v>
      </c>
      <c r="B241" s="68" t="n">
        <f aca="false">EOMONTH(Input!$C$7,A241)</f>
        <v>50130</v>
      </c>
      <c r="C241" s="68"/>
      <c r="D241" s="92" t="n">
        <f aca="false">IF(($D240+$H240)&lt;0,($D240+$G240),0)</f>
        <v>0</v>
      </c>
      <c r="E241" s="92" t="n">
        <f aca="false">IF($D241&lt;0,Input!$G$52,0)</f>
        <v>0</v>
      </c>
      <c r="F241" s="92" t="n">
        <f aca="false">($D241*(Input!$G$48/100))/12</f>
        <v>0</v>
      </c>
      <c r="G241" s="92" t="n">
        <f aca="false">(-1)*$E241+$F241</f>
        <v>0</v>
      </c>
    </row>
    <row r="242" customFormat="false" ht="12.8" hidden="false" customHeight="false" outlineLevel="0" collapsed="false">
      <c r="A242" s="76" t="n">
        <v>238</v>
      </c>
      <c r="B242" s="68" t="n">
        <f aca="false">EOMONTH(Input!$C$7,A242)</f>
        <v>50160</v>
      </c>
      <c r="C242" s="68"/>
      <c r="D242" s="92" t="n">
        <f aca="false">IF(($D241+$H241)&lt;0,($D241+$G241),0)</f>
        <v>0</v>
      </c>
      <c r="E242" s="92" t="n">
        <f aca="false">IF($D242&lt;0,Input!$G$52,0)</f>
        <v>0</v>
      </c>
      <c r="F242" s="92" t="n">
        <f aca="false">($D242*(Input!$G$48/100))/12</f>
        <v>0</v>
      </c>
      <c r="G242" s="92" t="n">
        <f aca="false">(-1)*$E242+$F242</f>
        <v>0</v>
      </c>
    </row>
    <row r="243" customFormat="false" ht="12.8" hidden="false" customHeight="false" outlineLevel="0" collapsed="false">
      <c r="A243" s="76" t="n">
        <v>239</v>
      </c>
      <c r="B243" s="68" t="n">
        <f aca="false">EOMONTH(Input!$C$7,A243)</f>
        <v>50191</v>
      </c>
      <c r="C243" s="68"/>
      <c r="D243" s="92" t="n">
        <f aca="false">IF(($D242+$H242)&lt;0,($D242+$G242),0)</f>
        <v>0</v>
      </c>
      <c r="E243" s="92" t="n">
        <f aca="false">IF($D243&lt;0,Input!$G$52,0)</f>
        <v>0</v>
      </c>
      <c r="F243" s="92" t="n">
        <f aca="false">($D243*(Input!$G$48/100))/12</f>
        <v>0</v>
      </c>
      <c r="G243" s="92" t="n">
        <f aca="false">(-1)*$E243+$F243</f>
        <v>0</v>
      </c>
    </row>
    <row r="244" customFormat="false" ht="12.8" hidden="false" customHeight="false" outlineLevel="0" collapsed="false">
      <c r="A244" s="76" t="n">
        <v>240</v>
      </c>
      <c r="B244" s="68" t="n">
        <f aca="false">EOMONTH(Input!$C$7,A244)</f>
        <v>50221</v>
      </c>
      <c r="C244" s="68"/>
      <c r="D244" s="92" t="n">
        <f aca="false">IF(($D243+$H243)&lt;0,($D243+$G243),0)</f>
        <v>0</v>
      </c>
      <c r="E244" s="92" t="n">
        <f aca="false">IF($D244&lt;0,Input!$G$52,0)</f>
        <v>0</v>
      </c>
      <c r="F244" s="92" t="n">
        <f aca="false">($D244*(Input!$G$48/100))/12</f>
        <v>0</v>
      </c>
      <c r="G244" s="92" t="n">
        <f aca="false">(-1)*$E244+$F244</f>
        <v>0</v>
      </c>
    </row>
    <row r="245" customFormat="false" ht="12.8" hidden="false" customHeight="false" outlineLevel="0" collapsed="false">
      <c r="A245" s="76" t="n">
        <v>241</v>
      </c>
      <c r="B245" s="68" t="n">
        <f aca="false">EOMONTH(Input!$C$7,A245)</f>
        <v>50252</v>
      </c>
      <c r="C245" s="68"/>
      <c r="D245" s="92" t="n">
        <f aca="false">IF(($D244+$H244)&lt;0,($D244+$G244),0)</f>
        <v>0</v>
      </c>
      <c r="E245" s="92" t="n">
        <f aca="false">IF($D245&lt;0,Input!$G$52,0)</f>
        <v>0</v>
      </c>
      <c r="F245" s="92" t="n">
        <f aca="false">($D245*(Input!$G$48/100))/12</f>
        <v>0</v>
      </c>
      <c r="G245" s="92" t="n">
        <f aca="false">(-1)*$E245+$F245</f>
        <v>0</v>
      </c>
    </row>
    <row r="246" customFormat="false" ht="12.8" hidden="false" customHeight="false" outlineLevel="0" collapsed="false">
      <c r="A246" s="76" t="n">
        <v>242</v>
      </c>
      <c r="B246" s="68" t="n">
        <f aca="false">EOMONTH(Input!$C$7,A246)</f>
        <v>50283</v>
      </c>
      <c r="C246" s="68"/>
      <c r="D246" s="92" t="n">
        <f aca="false">IF(($D245+$H245)&lt;0,($D245+$G245),0)</f>
        <v>0</v>
      </c>
      <c r="E246" s="92" t="n">
        <f aca="false">IF($D246&lt;0,Input!$G$52,0)</f>
        <v>0</v>
      </c>
      <c r="F246" s="92" t="n">
        <f aca="false">($D246*(Input!$G$48/100))/12</f>
        <v>0</v>
      </c>
      <c r="G246" s="92" t="n">
        <f aca="false">(-1)*$E246+$F246</f>
        <v>0</v>
      </c>
    </row>
    <row r="247" customFormat="false" ht="12.8" hidden="false" customHeight="false" outlineLevel="0" collapsed="false">
      <c r="A247" s="76" t="n">
        <v>243</v>
      </c>
      <c r="B247" s="68" t="n">
        <f aca="false">EOMONTH(Input!$C$7,A247)</f>
        <v>50313</v>
      </c>
      <c r="C247" s="68"/>
      <c r="D247" s="92" t="n">
        <f aca="false">IF(($D246+$H246)&lt;0,($D246+$G246),0)</f>
        <v>0</v>
      </c>
      <c r="E247" s="92" t="n">
        <f aca="false">IF($D247&lt;0,Input!$G$52,0)</f>
        <v>0</v>
      </c>
      <c r="F247" s="92" t="n">
        <f aca="false">($D247*(Input!$G$48/100))/12</f>
        <v>0</v>
      </c>
      <c r="G247" s="92" t="n">
        <f aca="false">(-1)*$E247+$F247</f>
        <v>0</v>
      </c>
    </row>
    <row r="248" customFormat="false" ht="12.8" hidden="false" customHeight="false" outlineLevel="0" collapsed="false">
      <c r="A248" s="76" t="n">
        <v>244</v>
      </c>
      <c r="B248" s="68" t="n">
        <f aca="false">EOMONTH(Input!$C$7,A248)</f>
        <v>50344</v>
      </c>
      <c r="C248" s="68"/>
      <c r="D248" s="92" t="n">
        <f aca="false">IF(($D247+$H247)&lt;0,($D247+$G247),0)</f>
        <v>0</v>
      </c>
      <c r="E248" s="92" t="n">
        <f aca="false">IF($D248&lt;0,Input!$G$52,0)</f>
        <v>0</v>
      </c>
      <c r="F248" s="92" t="n">
        <f aca="false">($D248*(Input!$G$48/100))/12</f>
        <v>0</v>
      </c>
      <c r="G248" s="92" t="n">
        <f aca="false">(-1)*$E248+$F248</f>
        <v>0</v>
      </c>
    </row>
    <row r="249" customFormat="false" ht="12.8" hidden="false" customHeight="false" outlineLevel="0" collapsed="false">
      <c r="A249" s="76" t="n">
        <v>245</v>
      </c>
      <c r="B249" s="68" t="n">
        <f aca="false">EOMONTH(Input!$C$7,A249)</f>
        <v>50374</v>
      </c>
      <c r="C249" s="68"/>
      <c r="D249" s="92" t="n">
        <f aca="false">IF(($D248+$H248)&lt;0,($D248+$G248),0)</f>
        <v>0</v>
      </c>
      <c r="E249" s="92" t="n">
        <f aca="false">IF($D249&lt;0,Input!$G$52,0)</f>
        <v>0</v>
      </c>
      <c r="F249" s="92" t="n">
        <f aca="false">($D249*(Input!$G$48/100))/12</f>
        <v>0</v>
      </c>
      <c r="G249" s="92" t="n">
        <f aca="false">(-1)*$E249+$F249</f>
        <v>0</v>
      </c>
    </row>
    <row r="250" customFormat="false" ht="12.8" hidden="false" customHeight="false" outlineLevel="0" collapsed="false">
      <c r="A250" s="76" t="n">
        <v>246</v>
      </c>
      <c r="B250" s="68" t="n">
        <f aca="false">EOMONTH(Input!$C$7,A250)</f>
        <v>50405</v>
      </c>
      <c r="C250" s="68"/>
      <c r="D250" s="92" t="n">
        <f aca="false">IF(($D249+$H249)&lt;0,($D249+$G249),0)</f>
        <v>0</v>
      </c>
      <c r="E250" s="92" t="n">
        <f aca="false">IF($D250&lt;0,Input!$G$52,0)</f>
        <v>0</v>
      </c>
      <c r="F250" s="92" t="n">
        <f aca="false">($D250*(Input!$G$48/100))/12</f>
        <v>0</v>
      </c>
      <c r="G250" s="92" t="n">
        <f aca="false">(-1)*$E250+$F250</f>
        <v>0</v>
      </c>
    </row>
    <row r="251" customFormat="false" ht="12.8" hidden="false" customHeight="false" outlineLevel="0" collapsed="false">
      <c r="A251" s="76" t="n">
        <v>247</v>
      </c>
      <c r="B251" s="68" t="n">
        <f aca="false">EOMONTH(Input!$C$7,A251)</f>
        <v>50436</v>
      </c>
      <c r="C251" s="68"/>
      <c r="D251" s="92" t="n">
        <f aca="false">IF(($D250+$H250)&lt;0,($D250+$G250),0)</f>
        <v>0</v>
      </c>
      <c r="E251" s="92" t="n">
        <f aca="false">IF($D251&lt;0,Input!$G$52,0)</f>
        <v>0</v>
      </c>
      <c r="F251" s="92" t="n">
        <f aca="false">($D251*(Input!$G$48/100))/12</f>
        <v>0</v>
      </c>
      <c r="G251" s="92" t="n">
        <f aca="false">(-1)*$E251+$F251</f>
        <v>0</v>
      </c>
    </row>
    <row r="252" customFormat="false" ht="12.8" hidden="false" customHeight="false" outlineLevel="0" collapsed="false">
      <c r="A252" s="76" t="n">
        <v>248</v>
      </c>
      <c r="B252" s="68" t="n">
        <f aca="false">EOMONTH(Input!$C$7,A252)</f>
        <v>50464</v>
      </c>
      <c r="C252" s="68"/>
      <c r="D252" s="92" t="n">
        <f aca="false">IF(($D251+$H251)&lt;0,($D251+$G251),0)</f>
        <v>0</v>
      </c>
      <c r="E252" s="92" t="n">
        <f aca="false">IF($D252&lt;0,Input!$G$52,0)</f>
        <v>0</v>
      </c>
      <c r="F252" s="92" t="n">
        <f aca="false">($D252*(Input!$G$48/100))/12</f>
        <v>0</v>
      </c>
      <c r="G252" s="92" t="n">
        <f aca="false">(-1)*$E252+$F252</f>
        <v>0</v>
      </c>
    </row>
    <row r="253" customFormat="false" ht="12.8" hidden="false" customHeight="false" outlineLevel="0" collapsed="false">
      <c r="A253" s="76" t="n">
        <v>249</v>
      </c>
      <c r="B253" s="68" t="n">
        <f aca="false">EOMONTH(Input!$C$7,A253)</f>
        <v>50495</v>
      </c>
      <c r="C253" s="68"/>
      <c r="D253" s="92" t="n">
        <f aca="false">IF(($D252+$H252)&lt;0,($D252+$G252),0)</f>
        <v>0</v>
      </c>
      <c r="E253" s="92" t="n">
        <f aca="false">IF($D253&lt;0,Input!$G$52,0)</f>
        <v>0</v>
      </c>
      <c r="F253" s="92" t="n">
        <f aca="false">($D253*(Input!$G$48/100))/12</f>
        <v>0</v>
      </c>
      <c r="G253" s="92" t="n">
        <f aca="false">(-1)*$E253+$F253</f>
        <v>0</v>
      </c>
    </row>
    <row r="254" customFormat="false" ht="12.8" hidden="false" customHeight="false" outlineLevel="0" collapsed="false">
      <c r="A254" s="76" t="n">
        <v>250</v>
      </c>
      <c r="B254" s="68" t="n">
        <f aca="false">EOMONTH(Input!$C$7,A254)</f>
        <v>50525</v>
      </c>
      <c r="C254" s="68"/>
      <c r="D254" s="92" t="n">
        <f aca="false">IF(($D253+$H253)&lt;0,($D253+$G253),0)</f>
        <v>0</v>
      </c>
      <c r="E254" s="92" t="n">
        <f aca="false">IF($D254&lt;0,Input!$G$52,0)</f>
        <v>0</v>
      </c>
      <c r="F254" s="92" t="n">
        <f aca="false">($D254*(Input!$G$48/100))/12</f>
        <v>0</v>
      </c>
      <c r="G254" s="92" t="n">
        <f aca="false">(-1)*$E254+$F254</f>
        <v>0</v>
      </c>
    </row>
    <row r="255" customFormat="false" ht="12.8" hidden="false" customHeight="false" outlineLevel="0" collapsed="false">
      <c r="A255" s="76" t="n">
        <v>251</v>
      </c>
      <c r="B255" s="68" t="n">
        <f aca="false">EOMONTH(Input!$C$7,A255)</f>
        <v>50556</v>
      </c>
      <c r="C255" s="68"/>
      <c r="D255" s="92" t="n">
        <f aca="false">IF(($D254+$H254)&lt;0,($D254+$G254),0)</f>
        <v>0</v>
      </c>
      <c r="E255" s="92" t="n">
        <f aca="false">IF($D255&lt;0,Input!$G$52,0)</f>
        <v>0</v>
      </c>
      <c r="F255" s="92" t="n">
        <f aca="false">($D255*(Input!$G$48/100))/12</f>
        <v>0</v>
      </c>
      <c r="G255" s="92" t="n">
        <f aca="false">(-1)*$E255+$F255</f>
        <v>0</v>
      </c>
    </row>
    <row r="256" customFormat="false" ht="12.8" hidden="false" customHeight="false" outlineLevel="0" collapsed="false">
      <c r="A256" s="76" t="n">
        <v>252</v>
      </c>
      <c r="B256" s="68" t="n">
        <f aca="false">EOMONTH(Input!$C$7,A256)</f>
        <v>50586</v>
      </c>
      <c r="C256" s="68"/>
      <c r="D256" s="92" t="n">
        <f aca="false">IF(($D255+$H255)&lt;0,($D255+$G255),0)</f>
        <v>0</v>
      </c>
      <c r="E256" s="92" t="n">
        <f aca="false">IF($D256&lt;0,Input!$G$52,0)</f>
        <v>0</v>
      </c>
      <c r="F256" s="92" t="n">
        <f aca="false">($D256*(Input!$G$48/100))/12</f>
        <v>0</v>
      </c>
      <c r="G256" s="92" t="n">
        <f aca="false">(-1)*$E256+$F256</f>
        <v>0</v>
      </c>
    </row>
    <row r="257" customFormat="false" ht="12.8" hidden="false" customHeight="false" outlineLevel="0" collapsed="false">
      <c r="A257" s="76" t="n">
        <v>253</v>
      </c>
      <c r="B257" s="68" t="n">
        <f aca="false">EOMONTH(Input!$C$7,A257)</f>
        <v>50617</v>
      </c>
      <c r="C257" s="68"/>
      <c r="D257" s="92" t="n">
        <f aca="false">IF(($D256+$H256)&lt;0,($D256+$G256),0)</f>
        <v>0</v>
      </c>
      <c r="E257" s="92" t="n">
        <f aca="false">IF($D257&lt;0,Input!$G$52,0)</f>
        <v>0</v>
      </c>
      <c r="F257" s="92" t="n">
        <f aca="false">($D257*(Input!$G$48/100))/12</f>
        <v>0</v>
      </c>
      <c r="G257" s="92" t="n">
        <f aca="false">(-1)*$E257+$F257</f>
        <v>0</v>
      </c>
    </row>
    <row r="258" customFormat="false" ht="12.8" hidden="false" customHeight="false" outlineLevel="0" collapsed="false">
      <c r="A258" s="76" t="n">
        <v>254</v>
      </c>
      <c r="B258" s="68" t="n">
        <f aca="false">EOMONTH(Input!$C$7,A258)</f>
        <v>50648</v>
      </c>
      <c r="C258" s="68"/>
      <c r="D258" s="92" t="n">
        <f aca="false">IF(($D257+$H257)&lt;0,($D257+$G257),0)</f>
        <v>0</v>
      </c>
      <c r="E258" s="92" t="n">
        <f aca="false">IF($D258&lt;0,Input!$G$52,0)</f>
        <v>0</v>
      </c>
      <c r="F258" s="92" t="n">
        <f aca="false">($D258*(Input!$G$48/100))/12</f>
        <v>0</v>
      </c>
      <c r="G258" s="92" t="n">
        <f aca="false">(-1)*$E258+$F258</f>
        <v>0</v>
      </c>
    </row>
    <row r="259" customFormat="false" ht="12.8" hidden="false" customHeight="false" outlineLevel="0" collapsed="false">
      <c r="A259" s="76" t="n">
        <v>255</v>
      </c>
      <c r="B259" s="68" t="n">
        <f aca="false">EOMONTH(Input!$C$7,A259)</f>
        <v>50678</v>
      </c>
      <c r="C259" s="68"/>
      <c r="D259" s="92" t="n">
        <f aca="false">IF(($D258+$H258)&lt;0,($D258+$G258),0)</f>
        <v>0</v>
      </c>
      <c r="E259" s="92" t="n">
        <f aca="false">IF($D259&lt;0,Input!$G$52,0)</f>
        <v>0</v>
      </c>
      <c r="F259" s="92" t="n">
        <f aca="false">($D259*(Input!$G$48/100))/12</f>
        <v>0</v>
      </c>
      <c r="G259" s="92" t="n">
        <f aca="false">(-1)*$E259+$F259</f>
        <v>0</v>
      </c>
    </row>
    <row r="260" customFormat="false" ht="12.8" hidden="false" customHeight="false" outlineLevel="0" collapsed="false">
      <c r="A260" s="76" t="n">
        <v>256</v>
      </c>
      <c r="B260" s="68" t="n">
        <f aca="false">EOMONTH(Input!$C$7,A260)</f>
        <v>50709</v>
      </c>
      <c r="C260" s="68"/>
      <c r="D260" s="92" t="n">
        <f aca="false">IF(($D259+$H259)&lt;0,($D259+$G259),0)</f>
        <v>0</v>
      </c>
      <c r="E260" s="92" t="n">
        <f aca="false">IF($D260&lt;0,Input!$G$52,0)</f>
        <v>0</v>
      </c>
      <c r="F260" s="92" t="n">
        <f aca="false">($D260*(Input!$G$48/100))/12</f>
        <v>0</v>
      </c>
      <c r="G260" s="92" t="n">
        <f aca="false">(-1)*$E260+$F260</f>
        <v>0</v>
      </c>
    </row>
    <row r="261" customFormat="false" ht="12.8" hidden="false" customHeight="false" outlineLevel="0" collapsed="false">
      <c r="A261" s="76" t="n">
        <v>257</v>
      </c>
      <c r="B261" s="68" t="n">
        <f aca="false">EOMONTH(Input!$C$7,A261)</f>
        <v>50739</v>
      </c>
      <c r="C261" s="68"/>
      <c r="D261" s="92" t="n">
        <f aca="false">IF(($D260+$H260)&lt;0,($D260+$G260),0)</f>
        <v>0</v>
      </c>
      <c r="E261" s="92" t="n">
        <f aca="false">IF($D261&lt;0,Input!$G$52,0)</f>
        <v>0</v>
      </c>
      <c r="F261" s="92" t="n">
        <f aca="false">($D261*(Input!$G$48/100))/12</f>
        <v>0</v>
      </c>
      <c r="G261" s="92" t="n">
        <f aca="false">(-1)*$E261+$F261</f>
        <v>0</v>
      </c>
    </row>
    <row r="262" customFormat="false" ht="12.8" hidden="false" customHeight="false" outlineLevel="0" collapsed="false">
      <c r="A262" s="76" t="n">
        <v>258</v>
      </c>
      <c r="B262" s="68" t="n">
        <f aca="false">EOMONTH(Input!$C$7,A262)</f>
        <v>50770</v>
      </c>
      <c r="C262" s="68"/>
      <c r="D262" s="92" t="n">
        <f aca="false">IF(($D261+$H261)&lt;0,($D261+$G261),0)</f>
        <v>0</v>
      </c>
      <c r="E262" s="92" t="n">
        <f aca="false">IF($D262&lt;0,Input!$G$52,0)</f>
        <v>0</v>
      </c>
      <c r="F262" s="92" t="n">
        <f aca="false">($D262*(Input!$G$48/100))/12</f>
        <v>0</v>
      </c>
      <c r="G262" s="92" t="n">
        <f aca="false">(-1)*$E262+$F262</f>
        <v>0</v>
      </c>
    </row>
    <row r="263" customFormat="false" ht="12.8" hidden="false" customHeight="false" outlineLevel="0" collapsed="false">
      <c r="A263" s="76" t="n">
        <v>259</v>
      </c>
      <c r="B263" s="68" t="n">
        <f aca="false">EOMONTH(Input!$C$7,A263)</f>
        <v>50801</v>
      </c>
      <c r="C263" s="68"/>
      <c r="D263" s="92" t="n">
        <f aca="false">IF(($D262+$H262)&lt;0,($D262+$G262),0)</f>
        <v>0</v>
      </c>
      <c r="E263" s="92" t="n">
        <f aca="false">IF($D263&lt;0,Input!$G$52,0)</f>
        <v>0</v>
      </c>
      <c r="F263" s="92" t="n">
        <f aca="false">($D263*(Input!$G$48/100))/12</f>
        <v>0</v>
      </c>
      <c r="G263" s="92" t="n">
        <f aca="false">(-1)*$E263+$F263</f>
        <v>0</v>
      </c>
    </row>
    <row r="264" customFormat="false" ht="12.8" hidden="false" customHeight="false" outlineLevel="0" collapsed="false">
      <c r="A264" s="76" t="n">
        <v>260</v>
      </c>
      <c r="B264" s="68" t="n">
        <f aca="false">EOMONTH(Input!$C$7,A264)</f>
        <v>50829</v>
      </c>
      <c r="C264" s="68"/>
      <c r="D264" s="92" t="n">
        <f aca="false">IF(($D263+$H263)&lt;0,($D263+$G263),0)</f>
        <v>0</v>
      </c>
      <c r="E264" s="92" t="n">
        <f aca="false">IF($D264&lt;0,Input!$G$52,0)</f>
        <v>0</v>
      </c>
      <c r="F264" s="92" t="n">
        <f aca="false">($D264*(Input!$G$48/100))/12</f>
        <v>0</v>
      </c>
      <c r="G264" s="92" t="n">
        <f aca="false">(-1)*$E264+$F264</f>
        <v>0</v>
      </c>
    </row>
    <row r="265" customFormat="false" ht="12.8" hidden="false" customHeight="false" outlineLevel="0" collapsed="false">
      <c r="A265" s="76" t="n">
        <v>261</v>
      </c>
      <c r="B265" s="68" t="n">
        <f aca="false">EOMONTH(Input!$C$7,A265)</f>
        <v>50860</v>
      </c>
      <c r="C265" s="68"/>
      <c r="D265" s="92" t="n">
        <f aca="false">IF(($D264+$H264)&lt;0,($D264+$G264),0)</f>
        <v>0</v>
      </c>
      <c r="E265" s="92" t="n">
        <f aca="false">IF($D265&lt;0,Input!$G$52,0)</f>
        <v>0</v>
      </c>
      <c r="F265" s="92" t="n">
        <f aca="false">($D265*(Input!$G$48/100))/12</f>
        <v>0</v>
      </c>
      <c r="G265" s="92" t="n">
        <f aca="false">(-1)*$E265+$F265</f>
        <v>0</v>
      </c>
    </row>
    <row r="266" customFormat="false" ht="12.8" hidden="false" customHeight="false" outlineLevel="0" collapsed="false">
      <c r="A266" s="76" t="n">
        <v>262</v>
      </c>
      <c r="B266" s="68" t="n">
        <f aca="false">EOMONTH(Input!$C$7,A266)</f>
        <v>50890</v>
      </c>
      <c r="C266" s="68"/>
      <c r="D266" s="92" t="n">
        <f aca="false">IF(($D265+$H265)&lt;0,($D265+$G265),0)</f>
        <v>0</v>
      </c>
      <c r="E266" s="92" t="n">
        <f aca="false">IF($D266&lt;0,Input!$G$52,0)</f>
        <v>0</v>
      </c>
      <c r="F266" s="92" t="n">
        <f aca="false">($D266*(Input!$G$48/100))/12</f>
        <v>0</v>
      </c>
      <c r="G266" s="92" t="n">
        <f aca="false">(-1)*$E266+$F266</f>
        <v>0</v>
      </c>
    </row>
    <row r="267" customFormat="false" ht="12.8" hidden="false" customHeight="false" outlineLevel="0" collapsed="false">
      <c r="A267" s="76" t="n">
        <v>263</v>
      </c>
      <c r="B267" s="68" t="n">
        <f aca="false">EOMONTH(Input!$C$7,A267)</f>
        <v>50921</v>
      </c>
      <c r="C267" s="68"/>
      <c r="D267" s="92" t="n">
        <f aca="false">IF(($D266+$H266)&lt;0,($D266+$G266),0)</f>
        <v>0</v>
      </c>
      <c r="E267" s="92" t="n">
        <f aca="false">IF($D267&lt;0,Input!$G$52,0)</f>
        <v>0</v>
      </c>
      <c r="F267" s="92" t="n">
        <f aca="false">($D267*(Input!$G$48/100))/12</f>
        <v>0</v>
      </c>
      <c r="G267" s="92" t="n">
        <f aca="false">(-1)*$E267+$F267</f>
        <v>0</v>
      </c>
    </row>
    <row r="268" customFormat="false" ht="12.8" hidden="false" customHeight="false" outlineLevel="0" collapsed="false">
      <c r="A268" s="76" t="n">
        <v>264</v>
      </c>
      <c r="B268" s="68" t="n">
        <f aca="false">EOMONTH(Input!$C$7,A268)</f>
        <v>50951</v>
      </c>
      <c r="C268" s="68"/>
      <c r="D268" s="92" t="n">
        <f aca="false">IF(($D267+$H267)&lt;0,($D267+$G267),0)</f>
        <v>0</v>
      </c>
      <c r="E268" s="92" t="n">
        <f aca="false">IF($D268&lt;0,Input!$G$52,0)</f>
        <v>0</v>
      </c>
      <c r="F268" s="92" t="n">
        <f aca="false">($D268*(Input!$G$48/100))/12</f>
        <v>0</v>
      </c>
      <c r="G268" s="92" t="n">
        <f aca="false">(-1)*$E268+$F268</f>
        <v>0</v>
      </c>
    </row>
    <row r="269" customFormat="false" ht="12.8" hidden="false" customHeight="false" outlineLevel="0" collapsed="false">
      <c r="A269" s="76" t="n">
        <v>265</v>
      </c>
      <c r="B269" s="68" t="n">
        <f aca="false">EOMONTH(Input!$C$7,A269)</f>
        <v>50982</v>
      </c>
      <c r="C269" s="68"/>
      <c r="D269" s="92" t="n">
        <f aca="false">IF(($D268+$H268)&lt;0,($D268+$G268),0)</f>
        <v>0</v>
      </c>
      <c r="E269" s="92" t="n">
        <f aca="false">IF($D269&lt;0,Input!$G$52,0)</f>
        <v>0</v>
      </c>
      <c r="F269" s="92" t="n">
        <f aca="false">($D269*(Input!$G$48/100))/12</f>
        <v>0</v>
      </c>
      <c r="G269" s="92" t="n">
        <f aca="false">(-1)*$E269+$F269</f>
        <v>0</v>
      </c>
    </row>
    <row r="270" customFormat="false" ht="12.8" hidden="false" customHeight="false" outlineLevel="0" collapsed="false">
      <c r="A270" s="76" t="n">
        <v>266</v>
      </c>
      <c r="B270" s="68" t="n">
        <f aca="false">EOMONTH(Input!$C$7,A270)</f>
        <v>51013</v>
      </c>
      <c r="C270" s="68"/>
      <c r="D270" s="92" t="n">
        <f aca="false">IF(($D269+$H269)&lt;0,($D269+$G269),0)</f>
        <v>0</v>
      </c>
      <c r="E270" s="92" t="n">
        <f aca="false">IF($D270&lt;0,Input!$G$52,0)</f>
        <v>0</v>
      </c>
      <c r="F270" s="92" t="n">
        <f aca="false">($D270*(Input!$G$48/100))/12</f>
        <v>0</v>
      </c>
      <c r="G270" s="92" t="n">
        <f aca="false">(-1)*$E270+$F270</f>
        <v>0</v>
      </c>
    </row>
    <row r="271" customFormat="false" ht="12.8" hidden="false" customHeight="false" outlineLevel="0" collapsed="false">
      <c r="A271" s="76" t="n">
        <v>267</v>
      </c>
      <c r="B271" s="68" t="n">
        <f aca="false">EOMONTH(Input!$C$7,A271)</f>
        <v>51043</v>
      </c>
      <c r="C271" s="68"/>
      <c r="D271" s="92" t="n">
        <f aca="false">IF(($D270+$H270)&lt;0,($D270+$G270),0)</f>
        <v>0</v>
      </c>
      <c r="E271" s="92" t="n">
        <f aca="false">IF($D271&lt;0,Input!$G$52,0)</f>
        <v>0</v>
      </c>
      <c r="F271" s="92" t="n">
        <f aca="false">($D271*(Input!$G$48/100))/12</f>
        <v>0</v>
      </c>
      <c r="G271" s="92" t="n">
        <f aca="false">(-1)*$E271+$F271</f>
        <v>0</v>
      </c>
    </row>
    <row r="272" customFormat="false" ht="12.8" hidden="false" customHeight="false" outlineLevel="0" collapsed="false">
      <c r="A272" s="76" t="n">
        <v>268</v>
      </c>
      <c r="B272" s="68" t="n">
        <f aca="false">EOMONTH(Input!$C$7,A272)</f>
        <v>51074</v>
      </c>
      <c r="C272" s="68"/>
      <c r="D272" s="92" t="n">
        <f aca="false">IF(($D271+$H271)&lt;0,($D271+$G271),0)</f>
        <v>0</v>
      </c>
      <c r="E272" s="92" t="n">
        <f aca="false">IF($D272&lt;0,Input!$G$52,0)</f>
        <v>0</v>
      </c>
      <c r="F272" s="92" t="n">
        <f aca="false">($D272*(Input!$G$48/100))/12</f>
        <v>0</v>
      </c>
      <c r="G272" s="92" t="n">
        <f aca="false">(-1)*$E272+$F272</f>
        <v>0</v>
      </c>
    </row>
    <row r="273" customFormat="false" ht="12.8" hidden="false" customHeight="false" outlineLevel="0" collapsed="false">
      <c r="A273" s="76" t="n">
        <v>269</v>
      </c>
      <c r="B273" s="68" t="n">
        <f aca="false">EOMONTH(Input!$C$7,A273)</f>
        <v>51104</v>
      </c>
      <c r="C273" s="68"/>
      <c r="D273" s="92" t="n">
        <f aca="false">IF(($D272+$H272)&lt;0,($D272+$G272),0)</f>
        <v>0</v>
      </c>
      <c r="E273" s="92" t="n">
        <f aca="false">IF($D273&lt;0,Input!$G$52,0)</f>
        <v>0</v>
      </c>
      <c r="F273" s="92" t="n">
        <f aca="false">($D273*(Input!$G$48/100))/12</f>
        <v>0</v>
      </c>
      <c r="G273" s="92" t="n">
        <f aca="false">(-1)*$E273+$F273</f>
        <v>0</v>
      </c>
    </row>
    <row r="274" customFormat="false" ht="12.8" hidden="false" customHeight="false" outlineLevel="0" collapsed="false">
      <c r="A274" s="76" t="n">
        <v>270</v>
      </c>
      <c r="B274" s="68" t="n">
        <f aca="false">EOMONTH(Input!$C$7,A274)</f>
        <v>51135</v>
      </c>
      <c r="C274" s="68"/>
      <c r="D274" s="92" t="n">
        <f aca="false">IF(($D273+$H273)&lt;0,($D273+$G273),0)</f>
        <v>0</v>
      </c>
      <c r="E274" s="92" t="n">
        <f aca="false">IF($D274&lt;0,Input!$G$52,0)</f>
        <v>0</v>
      </c>
      <c r="F274" s="92" t="n">
        <f aca="false">($D274*(Input!$G$48/100))/12</f>
        <v>0</v>
      </c>
      <c r="G274" s="92" t="n">
        <f aca="false">(-1)*$E274+$F274</f>
        <v>0</v>
      </c>
    </row>
    <row r="275" customFormat="false" ht="12.8" hidden="false" customHeight="false" outlineLevel="0" collapsed="false">
      <c r="A275" s="76" t="n">
        <v>271</v>
      </c>
      <c r="B275" s="68" t="n">
        <f aca="false">EOMONTH(Input!$C$7,A275)</f>
        <v>51166</v>
      </c>
      <c r="C275" s="68"/>
      <c r="D275" s="92" t="n">
        <f aca="false">IF(($D274+$H274)&lt;0,($D274+$G274),0)</f>
        <v>0</v>
      </c>
      <c r="E275" s="92" t="n">
        <f aca="false">IF($D275&lt;0,Input!$G$52,0)</f>
        <v>0</v>
      </c>
      <c r="F275" s="92" t="n">
        <f aca="false">($D275*(Input!$G$48/100))/12</f>
        <v>0</v>
      </c>
      <c r="G275" s="92" t="n">
        <f aca="false">(-1)*$E275+$F275</f>
        <v>0</v>
      </c>
    </row>
    <row r="276" customFormat="false" ht="12.8" hidden="false" customHeight="false" outlineLevel="0" collapsed="false">
      <c r="A276" s="76" t="n">
        <v>272</v>
      </c>
      <c r="B276" s="68" t="n">
        <f aca="false">EOMONTH(Input!$C$7,A276)</f>
        <v>51195</v>
      </c>
      <c r="C276" s="68"/>
      <c r="D276" s="92" t="n">
        <f aca="false">IF(($D275+$H275)&lt;0,($D275+$G275),0)</f>
        <v>0</v>
      </c>
      <c r="E276" s="92" t="n">
        <f aca="false">IF($D276&lt;0,Input!$G$52,0)</f>
        <v>0</v>
      </c>
      <c r="F276" s="92" t="n">
        <f aca="false">($D276*(Input!$G$48/100))/12</f>
        <v>0</v>
      </c>
      <c r="G276" s="92" t="n">
        <f aca="false">(-1)*$E276+$F276</f>
        <v>0</v>
      </c>
    </row>
    <row r="277" customFormat="false" ht="12.8" hidden="false" customHeight="false" outlineLevel="0" collapsed="false">
      <c r="A277" s="76" t="n">
        <v>273</v>
      </c>
      <c r="B277" s="68" t="n">
        <f aca="false">EOMONTH(Input!$C$7,A277)</f>
        <v>51226</v>
      </c>
      <c r="C277" s="68"/>
      <c r="D277" s="92" t="n">
        <f aca="false">IF(($D276+$H276)&lt;0,($D276+$G276),0)</f>
        <v>0</v>
      </c>
      <c r="E277" s="92" t="n">
        <f aca="false">IF($D277&lt;0,Input!$G$52,0)</f>
        <v>0</v>
      </c>
      <c r="F277" s="92" t="n">
        <f aca="false">($D277*(Input!$G$48/100))/12</f>
        <v>0</v>
      </c>
      <c r="G277" s="92" t="n">
        <f aca="false">(-1)*$E277+$F277</f>
        <v>0</v>
      </c>
    </row>
    <row r="278" customFormat="false" ht="12.8" hidden="false" customHeight="false" outlineLevel="0" collapsed="false">
      <c r="A278" s="76" t="n">
        <v>274</v>
      </c>
      <c r="B278" s="68" t="n">
        <f aca="false">EOMONTH(Input!$C$7,A278)</f>
        <v>51256</v>
      </c>
      <c r="C278" s="68"/>
      <c r="D278" s="92" t="n">
        <f aca="false">IF(($D277+$H277)&lt;0,($D277+$G277),0)</f>
        <v>0</v>
      </c>
      <c r="E278" s="92" t="n">
        <f aca="false">IF($D278&lt;0,Input!$G$52,0)</f>
        <v>0</v>
      </c>
      <c r="F278" s="92" t="n">
        <f aca="false">($D278*(Input!$G$48/100))/12</f>
        <v>0</v>
      </c>
      <c r="G278" s="92" t="n">
        <f aca="false">(-1)*$E278+$F278</f>
        <v>0</v>
      </c>
    </row>
    <row r="279" customFormat="false" ht="12.8" hidden="false" customHeight="false" outlineLevel="0" collapsed="false">
      <c r="A279" s="76" t="n">
        <v>275</v>
      </c>
      <c r="B279" s="68" t="n">
        <f aca="false">EOMONTH(Input!$C$7,A279)</f>
        <v>51287</v>
      </c>
      <c r="C279" s="68"/>
      <c r="D279" s="92" t="n">
        <f aca="false">IF(($D278+$H278)&lt;0,($D278+$G278),0)</f>
        <v>0</v>
      </c>
      <c r="E279" s="92" t="n">
        <f aca="false">IF($D279&lt;0,Input!$G$52,0)</f>
        <v>0</v>
      </c>
      <c r="F279" s="92" t="n">
        <f aca="false">($D279*(Input!$G$48/100))/12</f>
        <v>0</v>
      </c>
      <c r="G279" s="92" t="n">
        <f aca="false">(-1)*$E279+$F279</f>
        <v>0</v>
      </c>
    </row>
    <row r="280" customFormat="false" ht="12.8" hidden="false" customHeight="false" outlineLevel="0" collapsed="false">
      <c r="A280" s="76" t="n">
        <v>276</v>
      </c>
      <c r="B280" s="68" t="n">
        <f aca="false">EOMONTH(Input!$C$7,A280)</f>
        <v>51317</v>
      </c>
      <c r="C280" s="68"/>
      <c r="D280" s="92" t="n">
        <f aca="false">IF(($D279+$H279)&lt;0,($D279+$G279),0)</f>
        <v>0</v>
      </c>
      <c r="E280" s="92" t="n">
        <f aca="false">IF($D280&lt;0,Input!$G$52,0)</f>
        <v>0</v>
      </c>
      <c r="F280" s="92" t="n">
        <f aca="false">($D280*(Input!$G$48/100))/12</f>
        <v>0</v>
      </c>
      <c r="G280" s="92" t="n">
        <f aca="false">(-1)*$E280+$F280</f>
        <v>0</v>
      </c>
    </row>
    <row r="281" customFormat="false" ht="12.8" hidden="false" customHeight="false" outlineLevel="0" collapsed="false">
      <c r="A281" s="76" t="n">
        <v>277</v>
      </c>
      <c r="B281" s="68" t="n">
        <f aca="false">EOMONTH(Input!$C$7,A281)</f>
        <v>51348</v>
      </c>
      <c r="C281" s="68"/>
      <c r="D281" s="92" t="n">
        <f aca="false">IF(($D280+$H280)&lt;0,($D280+$G280),0)</f>
        <v>0</v>
      </c>
      <c r="E281" s="92" t="n">
        <f aca="false">IF($D281&lt;0,Input!$G$52,0)</f>
        <v>0</v>
      </c>
      <c r="F281" s="92" t="n">
        <f aca="false">($D281*(Input!$G$48/100))/12</f>
        <v>0</v>
      </c>
      <c r="G281" s="92" t="n">
        <f aca="false">(-1)*$E281+$F281</f>
        <v>0</v>
      </c>
    </row>
    <row r="282" customFormat="false" ht="12.8" hidden="false" customHeight="false" outlineLevel="0" collapsed="false">
      <c r="A282" s="76" t="n">
        <v>278</v>
      </c>
      <c r="B282" s="68" t="n">
        <f aca="false">EOMONTH(Input!$C$7,A282)</f>
        <v>51379</v>
      </c>
      <c r="C282" s="68"/>
      <c r="D282" s="92" t="n">
        <f aca="false">IF(($D281+$H281)&lt;0,($D281+$G281),0)</f>
        <v>0</v>
      </c>
      <c r="E282" s="92" t="n">
        <f aca="false">IF($D282&lt;0,Input!$G$52,0)</f>
        <v>0</v>
      </c>
      <c r="F282" s="92" t="n">
        <f aca="false">($D282*(Input!$G$48/100))/12</f>
        <v>0</v>
      </c>
      <c r="G282" s="92" t="n">
        <f aca="false">(-1)*$E282+$F282</f>
        <v>0</v>
      </c>
    </row>
    <row r="283" customFormat="false" ht="12.8" hidden="false" customHeight="false" outlineLevel="0" collapsed="false">
      <c r="A283" s="76" t="n">
        <v>279</v>
      </c>
      <c r="B283" s="68" t="n">
        <f aca="false">EOMONTH(Input!$C$7,A283)</f>
        <v>51409</v>
      </c>
      <c r="C283" s="68"/>
      <c r="D283" s="92" t="n">
        <f aca="false">IF(($D282+$H282)&lt;0,($D282+$G282),0)</f>
        <v>0</v>
      </c>
      <c r="E283" s="92" t="n">
        <f aca="false">IF($D283&lt;0,Input!$G$52,0)</f>
        <v>0</v>
      </c>
      <c r="F283" s="92" t="n">
        <f aca="false">($D283*(Input!$G$48/100))/12</f>
        <v>0</v>
      </c>
      <c r="G283" s="92" t="n">
        <f aca="false">(-1)*$E283+$F283</f>
        <v>0</v>
      </c>
    </row>
    <row r="284" customFormat="false" ht="12.8" hidden="false" customHeight="false" outlineLevel="0" collapsed="false">
      <c r="A284" s="76" t="n">
        <v>280</v>
      </c>
      <c r="B284" s="68" t="n">
        <f aca="false">EOMONTH(Input!$C$7,A284)</f>
        <v>51440</v>
      </c>
      <c r="C284" s="68"/>
      <c r="D284" s="92" t="n">
        <f aca="false">IF(($D283+$H283)&lt;0,($D283+$G283),0)</f>
        <v>0</v>
      </c>
      <c r="E284" s="92" t="n">
        <f aca="false">IF($D284&lt;0,Input!$G$52,0)</f>
        <v>0</v>
      </c>
      <c r="F284" s="92" t="n">
        <f aca="false">($D284*(Input!$G$48/100))/12</f>
        <v>0</v>
      </c>
      <c r="G284" s="92" t="n">
        <f aca="false">(-1)*$E284+$F284</f>
        <v>0</v>
      </c>
    </row>
    <row r="285" customFormat="false" ht="12.8" hidden="false" customHeight="false" outlineLevel="0" collapsed="false">
      <c r="A285" s="76" t="n">
        <v>281</v>
      </c>
      <c r="B285" s="68" t="n">
        <f aca="false">EOMONTH(Input!$C$7,A285)</f>
        <v>51470</v>
      </c>
      <c r="C285" s="68"/>
      <c r="D285" s="92" t="n">
        <f aca="false">IF(($D284+$H284)&lt;0,($D284+$G284),0)</f>
        <v>0</v>
      </c>
      <c r="E285" s="92" t="n">
        <f aca="false">IF($D285&lt;0,Input!$G$52,0)</f>
        <v>0</v>
      </c>
      <c r="F285" s="92" t="n">
        <f aca="false">($D285*(Input!$G$48/100))/12</f>
        <v>0</v>
      </c>
      <c r="G285" s="92" t="n">
        <f aca="false">(-1)*$E285+$F285</f>
        <v>0</v>
      </c>
    </row>
    <row r="286" customFormat="false" ht="12.8" hidden="false" customHeight="false" outlineLevel="0" collapsed="false">
      <c r="A286" s="76" t="n">
        <v>282</v>
      </c>
      <c r="B286" s="68" t="n">
        <f aca="false">EOMONTH(Input!$C$7,A286)</f>
        <v>51501</v>
      </c>
      <c r="C286" s="68"/>
      <c r="D286" s="92" t="n">
        <f aca="false">IF(($D285+$H285)&lt;0,($D285+$G285),0)</f>
        <v>0</v>
      </c>
      <c r="E286" s="92" t="n">
        <f aca="false">IF($D286&lt;0,Input!$G$52,0)</f>
        <v>0</v>
      </c>
      <c r="F286" s="92" t="n">
        <f aca="false">($D286*(Input!$G$48/100))/12</f>
        <v>0</v>
      </c>
      <c r="G286" s="92" t="n">
        <f aca="false">(-1)*$E286+$F286</f>
        <v>0</v>
      </c>
    </row>
    <row r="287" customFormat="false" ht="12.8" hidden="false" customHeight="false" outlineLevel="0" collapsed="false">
      <c r="A287" s="76" t="n">
        <v>283</v>
      </c>
      <c r="B287" s="68" t="n">
        <f aca="false">EOMONTH(Input!$C$7,A287)</f>
        <v>51532</v>
      </c>
      <c r="C287" s="68"/>
      <c r="D287" s="92" t="n">
        <f aca="false">IF(($D286+$H286)&lt;0,($D286+$G286),0)</f>
        <v>0</v>
      </c>
      <c r="E287" s="92" t="n">
        <f aca="false">IF($D287&lt;0,Input!$G$52,0)</f>
        <v>0</v>
      </c>
      <c r="F287" s="92" t="n">
        <f aca="false">($D287*(Input!$G$48/100))/12</f>
        <v>0</v>
      </c>
      <c r="G287" s="92" t="n">
        <f aca="false">(-1)*$E287+$F287</f>
        <v>0</v>
      </c>
    </row>
    <row r="288" customFormat="false" ht="12.8" hidden="false" customHeight="false" outlineLevel="0" collapsed="false">
      <c r="A288" s="76" t="n">
        <v>284</v>
      </c>
      <c r="B288" s="68" t="n">
        <f aca="false">EOMONTH(Input!$C$7,A288)</f>
        <v>51560</v>
      </c>
      <c r="C288" s="68"/>
      <c r="D288" s="92" t="n">
        <f aca="false">IF(($D287+$H287)&lt;0,($D287+$G287),0)</f>
        <v>0</v>
      </c>
      <c r="E288" s="92" t="n">
        <f aca="false">IF($D288&lt;0,Input!$G$52,0)</f>
        <v>0</v>
      </c>
      <c r="F288" s="92" t="n">
        <f aca="false">($D288*(Input!$G$48/100))/12</f>
        <v>0</v>
      </c>
      <c r="G288" s="92" t="n">
        <f aca="false">(-1)*$E288+$F288</f>
        <v>0</v>
      </c>
    </row>
    <row r="289" customFormat="false" ht="12.8" hidden="false" customHeight="false" outlineLevel="0" collapsed="false">
      <c r="A289" s="76" t="n">
        <v>285</v>
      </c>
      <c r="B289" s="68" t="n">
        <f aca="false">EOMONTH(Input!$C$7,A289)</f>
        <v>51591</v>
      </c>
      <c r="C289" s="68"/>
      <c r="D289" s="92" t="n">
        <f aca="false">IF(($D288+$H288)&lt;0,($D288+$G288),0)</f>
        <v>0</v>
      </c>
      <c r="E289" s="92" t="n">
        <f aca="false">IF($D289&lt;0,Input!$G$52,0)</f>
        <v>0</v>
      </c>
      <c r="F289" s="92" t="n">
        <f aca="false">($D289*(Input!$G$48/100))/12</f>
        <v>0</v>
      </c>
      <c r="G289" s="92" t="n">
        <f aca="false">(-1)*$E289+$F289</f>
        <v>0</v>
      </c>
    </row>
    <row r="290" customFormat="false" ht="12.8" hidden="false" customHeight="false" outlineLevel="0" collapsed="false">
      <c r="A290" s="76" t="n">
        <v>286</v>
      </c>
      <c r="B290" s="68" t="n">
        <f aca="false">EOMONTH(Input!$C$7,A290)</f>
        <v>51621</v>
      </c>
      <c r="C290" s="68"/>
      <c r="D290" s="92" t="n">
        <f aca="false">IF(($D289+$H289)&lt;0,($D289+$G289),0)</f>
        <v>0</v>
      </c>
      <c r="E290" s="92" t="n">
        <f aca="false">IF($D290&lt;0,Input!$G$52,0)</f>
        <v>0</v>
      </c>
      <c r="F290" s="92" t="n">
        <f aca="false">($D290*(Input!$G$48/100))/12</f>
        <v>0</v>
      </c>
      <c r="G290" s="92" t="n">
        <f aca="false">(-1)*$E290+$F290</f>
        <v>0</v>
      </c>
    </row>
    <row r="291" customFormat="false" ht="12.8" hidden="false" customHeight="false" outlineLevel="0" collapsed="false">
      <c r="A291" s="76" t="n">
        <v>287</v>
      </c>
      <c r="B291" s="68" t="n">
        <f aca="false">EOMONTH(Input!$C$7,A291)</f>
        <v>51652</v>
      </c>
      <c r="C291" s="68"/>
      <c r="D291" s="92" t="n">
        <f aca="false">IF(($D290+$H290)&lt;0,($D290+$G290),0)</f>
        <v>0</v>
      </c>
      <c r="E291" s="92" t="n">
        <f aca="false">IF($D291&lt;0,Input!$G$52,0)</f>
        <v>0</v>
      </c>
      <c r="F291" s="92" t="n">
        <f aca="false">($D291*(Input!$G$48/100))/12</f>
        <v>0</v>
      </c>
      <c r="G291" s="92" t="n">
        <f aca="false">(-1)*$E291+$F291</f>
        <v>0</v>
      </c>
    </row>
    <row r="292" customFormat="false" ht="12.8" hidden="false" customHeight="false" outlineLevel="0" collapsed="false">
      <c r="A292" s="76" t="n">
        <v>288</v>
      </c>
      <c r="B292" s="68" t="n">
        <f aca="false">EOMONTH(Input!$C$7,A292)</f>
        <v>51682</v>
      </c>
      <c r="C292" s="68"/>
      <c r="D292" s="92" t="n">
        <f aca="false">IF(($D291+$H291)&lt;0,($D291+$G291),0)</f>
        <v>0</v>
      </c>
      <c r="E292" s="92" t="n">
        <f aca="false">IF($D292&lt;0,Input!$G$52,0)</f>
        <v>0</v>
      </c>
      <c r="F292" s="92" t="n">
        <f aca="false">($D292*(Input!$G$48/100))/12</f>
        <v>0</v>
      </c>
      <c r="G292" s="92" t="n">
        <f aca="false">(-1)*$E292+$F292</f>
        <v>0</v>
      </c>
    </row>
    <row r="293" customFormat="false" ht="12.8" hidden="false" customHeight="false" outlineLevel="0" collapsed="false">
      <c r="A293" s="76" t="n">
        <v>289</v>
      </c>
      <c r="B293" s="68" t="n">
        <f aca="false">EOMONTH(Input!$C$7,A293)</f>
        <v>51713</v>
      </c>
      <c r="C293" s="68"/>
      <c r="D293" s="92" t="n">
        <f aca="false">IF(($D292+$H292)&lt;0,($D292+$G292),0)</f>
        <v>0</v>
      </c>
      <c r="E293" s="92" t="n">
        <f aca="false">IF($D293&lt;0,Input!$G$52,0)</f>
        <v>0</v>
      </c>
      <c r="F293" s="92" t="n">
        <f aca="false">($D293*(Input!$G$48/100))/12</f>
        <v>0</v>
      </c>
      <c r="G293" s="92" t="n">
        <f aca="false">(-1)*$E293+$F293</f>
        <v>0</v>
      </c>
    </row>
    <row r="294" customFormat="false" ht="12.8" hidden="false" customHeight="false" outlineLevel="0" collapsed="false">
      <c r="A294" s="76" t="n">
        <v>290</v>
      </c>
      <c r="B294" s="68" t="n">
        <f aca="false">EOMONTH(Input!$C$7,A294)</f>
        <v>51744</v>
      </c>
      <c r="C294" s="68"/>
      <c r="D294" s="92" t="n">
        <f aca="false">IF(($D293+$H293)&lt;0,($D293+$G293),0)</f>
        <v>0</v>
      </c>
      <c r="E294" s="92" t="n">
        <f aca="false">IF($D294&lt;0,Input!$G$52,0)</f>
        <v>0</v>
      </c>
      <c r="F294" s="92" t="n">
        <f aca="false">($D294*(Input!$G$48/100))/12</f>
        <v>0</v>
      </c>
      <c r="G294" s="92" t="n">
        <f aca="false">(-1)*$E294+$F294</f>
        <v>0</v>
      </c>
    </row>
    <row r="295" customFormat="false" ht="12.8" hidden="false" customHeight="false" outlineLevel="0" collapsed="false">
      <c r="A295" s="76" t="n">
        <v>291</v>
      </c>
      <c r="B295" s="68" t="n">
        <f aca="false">EOMONTH(Input!$C$7,A295)</f>
        <v>51774</v>
      </c>
      <c r="C295" s="68"/>
      <c r="D295" s="92" t="n">
        <f aca="false">IF(($D294+$H294)&lt;0,($D294+$G294),0)</f>
        <v>0</v>
      </c>
      <c r="E295" s="92" t="n">
        <f aca="false">IF($D295&lt;0,Input!$G$52,0)</f>
        <v>0</v>
      </c>
      <c r="F295" s="92" t="n">
        <f aca="false">($D295*(Input!$G$48/100))/12</f>
        <v>0</v>
      </c>
      <c r="G295" s="92" t="n">
        <f aca="false">(-1)*$E295+$F295</f>
        <v>0</v>
      </c>
    </row>
    <row r="296" customFormat="false" ht="12.8" hidden="false" customHeight="false" outlineLevel="0" collapsed="false">
      <c r="A296" s="76" t="n">
        <v>292</v>
      </c>
      <c r="B296" s="68" t="n">
        <f aca="false">EOMONTH(Input!$C$7,A296)</f>
        <v>51805</v>
      </c>
      <c r="C296" s="68"/>
      <c r="D296" s="92" t="n">
        <f aca="false">IF(($D295+$H295)&lt;0,($D295+$G295),0)</f>
        <v>0</v>
      </c>
      <c r="E296" s="92" t="n">
        <f aca="false">IF($D296&lt;0,Input!$G$52,0)</f>
        <v>0</v>
      </c>
      <c r="F296" s="92" t="n">
        <f aca="false">($D296*(Input!$G$48/100))/12</f>
        <v>0</v>
      </c>
      <c r="G296" s="92" t="n">
        <f aca="false">(-1)*$E296+$F296</f>
        <v>0</v>
      </c>
    </row>
    <row r="297" customFormat="false" ht="12.8" hidden="false" customHeight="false" outlineLevel="0" collapsed="false">
      <c r="A297" s="76" t="n">
        <v>293</v>
      </c>
      <c r="B297" s="68" t="n">
        <f aca="false">EOMONTH(Input!$C$7,A297)</f>
        <v>51835</v>
      </c>
      <c r="C297" s="68"/>
      <c r="D297" s="92" t="n">
        <f aca="false">IF(($D296+$H296)&lt;0,($D296+$G296),0)</f>
        <v>0</v>
      </c>
      <c r="E297" s="92" t="n">
        <f aca="false">IF($D297&lt;0,Input!$G$52,0)</f>
        <v>0</v>
      </c>
      <c r="F297" s="92" t="n">
        <f aca="false">($D297*(Input!$G$48/100))/12</f>
        <v>0</v>
      </c>
      <c r="G297" s="92" t="n">
        <f aca="false">(-1)*$E297+$F297</f>
        <v>0</v>
      </c>
    </row>
    <row r="298" customFormat="false" ht="12.8" hidden="false" customHeight="false" outlineLevel="0" collapsed="false">
      <c r="A298" s="76" t="n">
        <v>294</v>
      </c>
      <c r="B298" s="68" t="n">
        <f aca="false">EOMONTH(Input!$C$7,A298)</f>
        <v>51866</v>
      </c>
      <c r="C298" s="68"/>
      <c r="D298" s="92" t="n">
        <f aca="false">IF(($D297+$H297)&lt;0,($D297+$G297),0)</f>
        <v>0</v>
      </c>
      <c r="E298" s="92" t="n">
        <f aca="false">IF($D298&lt;0,Input!$G$52,0)</f>
        <v>0</v>
      </c>
      <c r="F298" s="92" t="n">
        <f aca="false">($D298*(Input!$G$48/100))/12</f>
        <v>0</v>
      </c>
      <c r="G298" s="92" t="n">
        <f aca="false">(-1)*$E298+$F298</f>
        <v>0</v>
      </c>
    </row>
    <row r="299" customFormat="false" ht="12.8" hidden="false" customHeight="false" outlineLevel="0" collapsed="false">
      <c r="A299" s="76" t="n">
        <v>295</v>
      </c>
      <c r="B299" s="68" t="n">
        <f aca="false">EOMONTH(Input!$C$7,A299)</f>
        <v>51897</v>
      </c>
      <c r="C299" s="68"/>
      <c r="D299" s="92" t="n">
        <f aca="false">IF(($D298+$H298)&lt;0,($D298+$G298),0)</f>
        <v>0</v>
      </c>
      <c r="E299" s="92" t="n">
        <f aca="false">IF($D299&lt;0,Input!$G$52,0)</f>
        <v>0</v>
      </c>
      <c r="F299" s="92" t="n">
        <f aca="false">($D299*(Input!$G$48/100))/12</f>
        <v>0</v>
      </c>
      <c r="G299" s="92" t="n">
        <f aca="false">(-1)*$E299+$F299</f>
        <v>0</v>
      </c>
    </row>
    <row r="300" customFormat="false" ht="12.8" hidden="false" customHeight="false" outlineLevel="0" collapsed="false">
      <c r="A300" s="76" t="n">
        <v>296</v>
      </c>
      <c r="B300" s="68" t="n">
        <f aca="false">EOMONTH(Input!$C$7,A300)</f>
        <v>51925</v>
      </c>
      <c r="C300" s="68"/>
      <c r="D300" s="92" t="n">
        <f aca="false">IF(($D299+$H299)&lt;0,($D299+$G299),0)</f>
        <v>0</v>
      </c>
      <c r="E300" s="92" t="n">
        <f aca="false">IF($D300&lt;0,Input!$G$52,0)</f>
        <v>0</v>
      </c>
      <c r="F300" s="92" t="n">
        <f aca="false">($D300*(Input!$G$48/100))/12</f>
        <v>0</v>
      </c>
      <c r="G300" s="92" t="n">
        <f aca="false">(-1)*$E300+$F300</f>
        <v>0</v>
      </c>
    </row>
    <row r="301" customFormat="false" ht="12.8" hidden="false" customHeight="false" outlineLevel="0" collapsed="false">
      <c r="A301" s="76" t="n">
        <v>297</v>
      </c>
      <c r="B301" s="68" t="n">
        <f aca="false">EOMONTH(Input!$C$7,A301)</f>
        <v>51956</v>
      </c>
      <c r="C301" s="68"/>
      <c r="D301" s="92" t="n">
        <f aca="false">IF(($D300+$H300)&lt;0,($D300+$G300),0)</f>
        <v>0</v>
      </c>
      <c r="E301" s="92" t="n">
        <f aca="false">IF($D301&lt;0,Input!$G$52,0)</f>
        <v>0</v>
      </c>
      <c r="F301" s="92" t="n">
        <f aca="false">($D301*(Input!$G$48/100))/12</f>
        <v>0</v>
      </c>
      <c r="G301" s="92" t="n">
        <f aca="false">(-1)*$E301+$F301</f>
        <v>0</v>
      </c>
    </row>
    <row r="302" customFormat="false" ht="12.8" hidden="false" customHeight="false" outlineLevel="0" collapsed="false">
      <c r="A302" s="76" t="n">
        <v>298</v>
      </c>
      <c r="B302" s="68" t="n">
        <f aca="false">EOMONTH(Input!$C$7,A302)</f>
        <v>51986</v>
      </c>
      <c r="C302" s="68"/>
      <c r="D302" s="92" t="n">
        <f aca="false">IF(($D301+$H301)&lt;0,($D301+$G301),0)</f>
        <v>0</v>
      </c>
      <c r="E302" s="92" t="n">
        <f aca="false">IF($D302&lt;0,Input!$G$52,0)</f>
        <v>0</v>
      </c>
      <c r="F302" s="92" t="n">
        <f aca="false">($D302*(Input!$G$48/100))/12</f>
        <v>0</v>
      </c>
      <c r="G302" s="92" t="n">
        <f aca="false">(-1)*$E302+$F302</f>
        <v>0</v>
      </c>
    </row>
    <row r="303" customFormat="false" ht="12.8" hidden="false" customHeight="false" outlineLevel="0" collapsed="false">
      <c r="A303" s="76" t="n">
        <v>299</v>
      </c>
      <c r="B303" s="68" t="n">
        <f aca="false">EOMONTH(Input!$C$7,A303)</f>
        <v>52017</v>
      </c>
      <c r="C303" s="68"/>
      <c r="D303" s="92" t="n">
        <f aca="false">IF(($D302+$H302)&lt;0,($D302+$G302),0)</f>
        <v>0</v>
      </c>
      <c r="E303" s="92" t="n">
        <f aca="false">IF($D303&lt;0,Input!$G$52,0)</f>
        <v>0</v>
      </c>
      <c r="F303" s="92" t="n">
        <f aca="false">($D303*(Input!$G$48/100))/12</f>
        <v>0</v>
      </c>
      <c r="G303" s="92" t="n">
        <f aca="false">(-1)*$E303+$F303</f>
        <v>0</v>
      </c>
    </row>
    <row r="304" customFormat="false" ht="12.8" hidden="false" customHeight="false" outlineLevel="0" collapsed="false">
      <c r="A304" s="76" t="n">
        <v>300</v>
      </c>
      <c r="B304" s="68" t="n">
        <f aca="false">EOMONTH(Input!$C$7,A304)</f>
        <v>52047</v>
      </c>
      <c r="C304" s="68"/>
      <c r="D304" s="92" t="n">
        <f aca="false">IF(($D303+$H303)&lt;0,($D303+$G303),0)</f>
        <v>0</v>
      </c>
      <c r="E304" s="92" t="n">
        <f aca="false">IF($D304&lt;0,Input!$G$52,0)</f>
        <v>0</v>
      </c>
      <c r="F304" s="92" t="n">
        <f aca="false">($D304*(Input!$G$48/100))/12</f>
        <v>0</v>
      </c>
      <c r="G304" s="92" t="n">
        <f aca="false">(-1)*$E304+$F304</f>
        <v>0</v>
      </c>
    </row>
    <row r="305" customFormat="false" ht="12.8" hidden="false" customHeight="false" outlineLevel="0" collapsed="false">
      <c r="A305" s="76" t="n">
        <v>301</v>
      </c>
      <c r="B305" s="68" t="n">
        <f aca="false">EOMONTH(Input!$C$7,A305)</f>
        <v>52078</v>
      </c>
      <c r="C305" s="68"/>
      <c r="D305" s="92" t="n">
        <f aca="false">IF(($D304+$H304)&lt;0,($D304+$G304),0)</f>
        <v>0</v>
      </c>
      <c r="E305" s="92" t="n">
        <f aca="false">IF($D305&lt;0,Input!$G$52,0)</f>
        <v>0</v>
      </c>
      <c r="F305" s="92" t="n">
        <f aca="false">($D305*(Input!$G$48/100))/12</f>
        <v>0</v>
      </c>
      <c r="G305" s="92" t="n">
        <f aca="false">(-1)*$E305+$F305</f>
        <v>0</v>
      </c>
    </row>
    <row r="306" customFormat="false" ht="12.8" hidden="false" customHeight="false" outlineLevel="0" collapsed="false">
      <c r="A306" s="76" t="n">
        <v>302</v>
      </c>
      <c r="B306" s="68" t="n">
        <f aca="false">EOMONTH(Input!$C$7,A306)</f>
        <v>52109</v>
      </c>
      <c r="C306" s="68"/>
      <c r="D306" s="92" t="n">
        <f aca="false">IF(($D305+$H305)&lt;0,($D305+$G305),0)</f>
        <v>0</v>
      </c>
      <c r="E306" s="92" t="n">
        <f aca="false">IF($D306&lt;0,Input!$G$52,0)</f>
        <v>0</v>
      </c>
      <c r="F306" s="92" t="n">
        <f aca="false">($D306*(Input!$G$48/100))/12</f>
        <v>0</v>
      </c>
      <c r="G306" s="92" t="n">
        <f aca="false">(-1)*$E306+$F306</f>
        <v>0</v>
      </c>
    </row>
    <row r="307" customFormat="false" ht="12.8" hidden="false" customHeight="false" outlineLevel="0" collapsed="false">
      <c r="A307" s="76" t="n">
        <v>303</v>
      </c>
      <c r="B307" s="68" t="n">
        <f aca="false">EOMONTH(Input!$C$7,A307)</f>
        <v>52139</v>
      </c>
      <c r="C307" s="68"/>
      <c r="D307" s="92" t="n">
        <f aca="false">IF(($D306+$H306)&lt;0,($D306+$G306),0)</f>
        <v>0</v>
      </c>
      <c r="E307" s="92" t="n">
        <f aca="false">IF($D307&lt;0,Input!$G$52,0)</f>
        <v>0</v>
      </c>
      <c r="F307" s="92" t="n">
        <f aca="false">($D307*(Input!$G$48/100))/12</f>
        <v>0</v>
      </c>
      <c r="G307" s="92" t="n">
        <f aca="false">(-1)*$E307+$F307</f>
        <v>0</v>
      </c>
    </row>
    <row r="308" customFormat="false" ht="12.8" hidden="false" customHeight="false" outlineLevel="0" collapsed="false">
      <c r="A308" s="76" t="n">
        <v>304</v>
      </c>
      <c r="B308" s="68" t="n">
        <f aca="false">EOMONTH(Input!$C$7,A308)</f>
        <v>52170</v>
      </c>
      <c r="C308" s="68"/>
      <c r="D308" s="92" t="n">
        <f aca="false">IF(($D307+$H307)&lt;0,($D307+$G307),0)</f>
        <v>0</v>
      </c>
      <c r="E308" s="92" t="n">
        <f aca="false">IF($D308&lt;0,Input!$G$52,0)</f>
        <v>0</v>
      </c>
      <c r="F308" s="92" t="n">
        <f aca="false">($D308*(Input!$G$48/100))/12</f>
        <v>0</v>
      </c>
      <c r="G308" s="92" t="n">
        <f aca="false">(-1)*$E308+$F308</f>
        <v>0</v>
      </c>
    </row>
    <row r="309" customFormat="false" ht="12.8" hidden="false" customHeight="false" outlineLevel="0" collapsed="false">
      <c r="A309" s="76" t="n">
        <v>305</v>
      </c>
      <c r="B309" s="68" t="n">
        <f aca="false">EOMONTH(Input!$C$7,A309)</f>
        <v>52200</v>
      </c>
      <c r="C309" s="68"/>
      <c r="D309" s="92" t="n">
        <f aca="false">IF(($D308+$H308)&lt;0,($D308+$G308),0)</f>
        <v>0</v>
      </c>
      <c r="E309" s="92" t="n">
        <f aca="false">IF($D309&lt;0,Input!$G$52,0)</f>
        <v>0</v>
      </c>
      <c r="F309" s="92" t="n">
        <f aca="false">($D309*(Input!$G$48/100))/12</f>
        <v>0</v>
      </c>
      <c r="G309" s="92" t="n">
        <f aca="false">(-1)*$E309+$F309</f>
        <v>0</v>
      </c>
    </row>
    <row r="310" customFormat="false" ht="12.8" hidden="false" customHeight="false" outlineLevel="0" collapsed="false">
      <c r="A310" s="76" t="n">
        <v>306</v>
      </c>
      <c r="B310" s="68" t="n">
        <f aca="false">EOMONTH(Input!$C$7,A310)</f>
        <v>52231</v>
      </c>
      <c r="C310" s="68"/>
      <c r="D310" s="92" t="n">
        <f aca="false">IF(($D309+$H309)&lt;0,($D309+$G309),0)</f>
        <v>0</v>
      </c>
      <c r="E310" s="92" t="n">
        <f aca="false">IF($D310&lt;0,Input!$G$52,0)</f>
        <v>0</v>
      </c>
      <c r="F310" s="92" t="n">
        <f aca="false">($D310*(Input!$G$48/100))/12</f>
        <v>0</v>
      </c>
      <c r="G310" s="92" t="n">
        <f aca="false">(-1)*$E310+$F310</f>
        <v>0</v>
      </c>
    </row>
    <row r="311" customFormat="false" ht="12.8" hidden="false" customHeight="false" outlineLevel="0" collapsed="false">
      <c r="A311" s="76" t="n">
        <v>307</v>
      </c>
      <c r="B311" s="68" t="n">
        <f aca="false">EOMONTH(Input!$C$7,A311)</f>
        <v>52262</v>
      </c>
      <c r="C311" s="68"/>
      <c r="D311" s="92" t="n">
        <f aca="false">IF(($D310+$H310)&lt;0,($D310+$G310),0)</f>
        <v>0</v>
      </c>
      <c r="E311" s="92" t="n">
        <f aca="false">IF($D311&lt;0,Input!$G$52,0)</f>
        <v>0</v>
      </c>
      <c r="F311" s="92" t="n">
        <f aca="false">($D311*(Input!$G$48/100))/12</f>
        <v>0</v>
      </c>
      <c r="G311" s="92" t="n">
        <f aca="false">(-1)*$E311+$F311</f>
        <v>0</v>
      </c>
    </row>
    <row r="312" customFormat="false" ht="12.8" hidden="false" customHeight="false" outlineLevel="0" collapsed="false">
      <c r="A312" s="76" t="n">
        <v>308</v>
      </c>
      <c r="B312" s="68" t="n">
        <f aca="false">EOMONTH(Input!$C$7,A312)</f>
        <v>52290</v>
      </c>
      <c r="C312" s="68"/>
      <c r="D312" s="92" t="n">
        <f aca="false">IF(($D311+$H311)&lt;0,($D311+$G311),0)</f>
        <v>0</v>
      </c>
      <c r="E312" s="92" t="n">
        <f aca="false">IF($D312&lt;0,Input!$G$52,0)</f>
        <v>0</v>
      </c>
      <c r="F312" s="92" t="n">
        <f aca="false">($D312*(Input!$G$48/100))/12</f>
        <v>0</v>
      </c>
      <c r="G312" s="92" t="n">
        <f aca="false">(-1)*$E312+$F312</f>
        <v>0</v>
      </c>
    </row>
    <row r="313" customFormat="false" ht="12.8" hidden="false" customHeight="false" outlineLevel="0" collapsed="false">
      <c r="A313" s="76" t="n">
        <v>309</v>
      </c>
      <c r="B313" s="68" t="n">
        <f aca="false">EOMONTH(Input!$C$7,A313)</f>
        <v>52321</v>
      </c>
      <c r="C313" s="68"/>
      <c r="D313" s="92" t="n">
        <f aca="false">IF(($D312+$H312)&lt;0,($D312+$G312),0)</f>
        <v>0</v>
      </c>
      <c r="E313" s="92" t="n">
        <f aca="false">IF($D313&lt;0,Input!$G$52,0)</f>
        <v>0</v>
      </c>
      <c r="F313" s="92" t="n">
        <f aca="false">($D313*(Input!$G$48/100))/12</f>
        <v>0</v>
      </c>
      <c r="G313" s="92" t="n">
        <f aca="false">(-1)*$E313+$F313</f>
        <v>0</v>
      </c>
    </row>
    <row r="314" customFormat="false" ht="12.8" hidden="false" customHeight="false" outlineLevel="0" collapsed="false">
      <c r="A314" s="76" t="n">
        <v>310</v>
      </c>
      <c r="B314" s="68" t="n">
        <f aca="false">EOMONTH(Input!$C$7,A314)</f>
        <v>52351</v>
      </c>
      <c r="C314" s="68"/>
      <c r="D314" s="92" t="n">
        <f aca="false">IF(($D313+$H313)&lt;0,($D313+$G313),0)</f>
        <v>0</v>
      </c>
      <c r="E314" s="92" t="n">
        <f aca="false">IF($D314&lt;0,Input!$G$52,0)</f>
        <v>0</v>
      </c>
      <c r="F314" s="92" t="n">
        <f aca="false">($D314*(Input!$G$48/100))/12</f>
        <v>0</v>
      </c>
      <c r="G314" s="92" t="n">
        <f aca="false">(-1)*$E314+$F314</f>
        <v>0</v>
      </c>
    </row>
    <row r="315" customFormat="false" ht="12.8" hidden="false" customHeight="false" outlineLevel="0" collapsed="false">
      <c r="A315" s="76" t="n">
        <v>311</v>
      </c>
      <c r="B315" s="68" t="n">
        <f aca="false">EOMONTH(Input!$C$7,A315)</f>
        <v>52382</v>
      </c>
      <c r="C315" s="68"/>
      <c r="D315" s="92" t="n">
        <f aca="false">IF(($D314+$H314)&lt;0,($D314+$G314),0)</f>
        <v>0</v>
      </c>
      <c r="E315" s="92" t="n">
        <f aca="false">IF($D315&lt;0,Input!$G$52,0)</f>
        <v>0</v>
      </c>
      <c r="F315" s="92" t="n">
        <f aca="false">($D315*(Input!$G$48/100))/12</f>
        <v>0</v>
      </c>
      <c r="G315" s="92" t="n">
        <f aca="false">(-1)*$E315+$F315</f>
        <v>0</v>
      </c>
    </row>
    <row r="316" customFormat="false" ht="12.8" hidden="false" customHeight="false" outlineLevel="0" collapsed="false">
      <c r="A316" s="76" t="n">
        <v>312</v>
      </c>
      <c r="B316" s="68" t="n">
        <f aca="false">EOMONTH(Input!$C$7,A316)</f>
        <v>52412</v>
      </c>
      <c r="C316" s="68"/>
      <c r="D316" s="92" t="n">
        <f aca="false">IF(($D315+$H315)&lt;0,($D315+$G315),0)</f>
        <v>0</v>
      </c>
      <c r="E316" s="92" t="n">
        <f aca="false">IF($D316&lt;0,Input!$G$52,0)</f>
        <v>0</v>
      </c>
      <c r="F316" s="92" t="n">
        <f aca="false">($D316*(Input!$G$48/100))/12</f>
        <v>0</v>
      </c>
      <c r="G316" s="92" t="n">
        <f aca="false">(-1)*$E316+$F316</f>
        <v>0</v>
      </c>
    </row>
    <row r="317" customFormat="false" ht="12.8" hidden="false" customHeight="false" outlineLevel="0" collapsed="false">
      <c r="A317" s="76" t="n">
        <v>313</v>
      </c>
      <c r="B317" s="68" t="n">
        <f aca="false">EOMONTH(Input!$C$7,A317)</f>
        <v>52443</v>
      </c>
      <c r="C317" s="68"/>
      <c r="D317" s="92" t="n">
        <f aca="false">IF(($D316+$H316)&lt;0,($D316+$G316),0)</f>
        <v>0</v>
      </c>
      <c r="E317" s="92" t="n">
        <f aca="false">IF($D317&lt;0,Input!$G$52,0)</f>
        <v>0</v>
      </c>
      <c r="F317" s="92" t="n">
        <f aca="false">($D317*(Input!$G$48/100))/12</f>
        <v>0</v>
      </c>
      <c r="G317" s="92" t="n">
        <f aca="false">(-1)*$E317+$F317</f>
        <v>0</v>
      </c>
    </row>
    <row r="318" customFormat="false" ht="12.8" hidden="false" customHeight="false" outlineLevel="0" collapsed="false">
      <c r="A318" s="76" t="n">
        <v>314</v>
      </c>
      <c r="B318" s="68" t="n">
        <f aca="false">EOMONTH(Input!$C$7,A318)</f>
        <v>52474</v>
      </c>
      <c r="C318" s="68"/>
      <c r="D318" s="92" t="n">
        <f aca="false">IF(($D317+$H317)&lt;0,($D317+$G317),0)</f>
        <v>0</v>
      </c>
      <c r="E318" s="92" t="n">
        <f aca="false">IF($D318&lt;0,Input!$G$52,0)</f>
        <v>0</v>
      </c>
      <c r="F318" s="92" t="n">
        <f aca="false">($D318*(Input!$G$48/100))/12</f>
        <v>0</v>
      </c>
      <c r="G318" s="92" t="n">
        <f aca="false">(-1)*$E318+$F318</f>
        <v>0</v>
      </c>
    </row>
    <row r="319" customFormat="false" ht="12.8" hidden="false" customHeight="false" outlineLevel="0" collapsed="false">
      <c r="A319" s="76" t="n">
        <v>315</v>
      </c>
      <c r="B319" s="68" t="n">
        <f aca="false">EOMONTH(Input!$C$7,A319)</f>
        <v>52504</v>
      </c>
      <c r="C319" s="68"/>
      <c r="D319" s="92" t="n">
        <f aca="false">IF(($D318+$H318)&lt;0,($D318+$G318),0)</f>
        <v>0</v>
      </c>
      <c r="E319" s="92" t="n">
        <f aca="false">IF($D319&lt;0,Input!$G$52,0)</f>
        <v>0</v>
      </c>
      <c r="F319" s="92" t="n">
        <f aca="false">($D319*(Input!$G$48/100))/12</f>
        <v>0</v>
      </c>
      <c r="G319" s="92" t="n">
        <f aca="false">(-1)*$E319+$F319</f>
        <v>0</v>
      </c>
    </row>
    <row r="320" customFormat="false" ht="12.8" hidden="false" customHeight="false" outlineLevel="0" collapsed="false">
      <c r="A320" s="76" t="n">
        <v>316</v>
      </c>
      <c r="B320" s="68" t="n">
        <f aca="false">EOMONTH(Input!$C$7,A320)</f>
        <v>52535</v>
      </c>
      <c r="C320" s="68"/>
      <c r="D320" s="92" t="n">
        <f aca="false">IF(($D319+$H319)&lt;0,($D319+$G319),0)</f>
        <v>0</v>
      </c>
      <c r="E320" s="92" t="n">
        <f aca="false">IF($D320&lt;0,Input!$G$52,0)</f>
        <v>0</v>
      </c>
      <c r="F320" s="92" t="n">
        <f aca="false">($D320*(Input!$G$48/100))/12</f>
        <v>0</v>
      </c>
      <c r="G320" s="92" t="n">
        <f aca="false">(-1)*$E320+$F320</f>
        <v>0</v>
      </c>
    </row>
    <row r="321" customFormat="false" ht="12.8" hidden="false" customHeight="false" outlineLevel="0" collapsed="false">
      <c r="A321" s="76" t="n">
        <v>317</v>
      </c>
      <c r="B321" s="68" t="n">
        <f aca="false">EOMONTH(Input!$C$7,A321)</f>
        <v>52565</v>
      </c>
      <c r="C321" s="68"/>
      <c r="D321" s="92" t="n">
        <f aca="false">IF(($D320+$H320)&lt;0,($D320+$G320),0)</f>
        <v>0</v>
      </c>
      <c r="E321" s="92" t="n">
        <f aca="false">IF($D321&lt;0,Input!$G$52,0)</f>
        <v>0</v>
      </c>
      <c r="F321" s="92" t="n">
        <f aca="false">($D321*(Input!$G$48/100))/12</f>
        <v>0</v>
      </c>
      <c r="G321" s="92" t="n">
        <f aca="false">(-1)*$E321+$F321</f>
        <v>0</v>
      </c>
    </row>
    <row r="322" customFormat="false" ht="12.8" hidden="false" customHeight="false" outlineLevel="0" collapsed="false">
      <c r="A322" s="76" t="n">
        <v>318</v>
      </c>
      <c r="B322" s="68" t="n">
        <f aca="false">EOMONTH(Input!$C$7,A322)</f>
        <v>52596</v>
      </c>
      <c r="C322" s="68"/>
      <c r="D322" s="92" t="n">
        <f aca="false">IF(($D321+$H321)&lt;0,($D321+$G321),0)</f>
        <v>0</v>
      </c>
      <c r="E322" s="92" t="n">
        <f aca="false">IF($D322&lt;0,Input!$G$52,0)</f>
        <v>0</v>
      </c>
      <c r="F322" s="92" t="n">
        <f aca="false">($D322*(Input!$G$48/100))/12</f>
        <v>0</v>
      </c>
      <c r="G322" s="92" t="n">
        <f aca="false">(-1)*$E322+$F322</f>
        <v>0</v>
      </c>
    </row>
    <row r="323" customFormat="false" ht="12.8" hidden="false" customHeight="false" outlineLevel="0" collapsed="false">
      <c r="A323" s="76" t="n">
        <v>319</v>
      </c>
      <c r="B323" s="68" t="n">
        <f aca="false">EOMONTH(Input!$C$7,A323)</f>
        <v>52627</v>
      </c>
      <c r="C323" s="68"/>
      <c r="D323" s="92" t="n">
        <f aca="false">IF(($D322+$H322)&lt;0,($D322+$G322),0)</f>
        <v>0</v>
      </c>
      <c r="E323" s="92" t="n">
        <f aca="false">IF($D323&lt;0,Input!$G$52,0)</f>
        <v>0</v>
      </c>
      <c r="F323" s="92" t="n">
        <f aca="false">($D323*(Input!$G$48/100))/12</f>
        <v>0</v>
      </c>
      <c r="G323" s="92" t="n">
        <f aca="false">(-1)*$E323+$F323</f>
        <v>0</v>
      </c>
    </row>
    <row r="324" customFormat="false" ht="12.8" hidden="false" customHeight="false" outlineLevel="0" collapsed="false">
      <c r="A324" s="76" t="n">
        <v>320</v>
      </c>
      <c r="B324" s="68" t="n">
        <f aca="false">EOMONTH(Input!$C$7,A324)</f>
        <v>52656</v>
      </c>
      <c r="C324" s="68"/>
      <c r="D324" s="92" t="n">
        <f aca="false">IF(($D323+$H323)&lt;0,($D323+$G323),0)</f>
        <v>0</v>
      </c>
      <c r="E324" s="92" t="n">
        <f aca="false">IF($D324&lt;0,Input!$G$52,0)</f>
        <v>0</v>
      </c>
      <c r="F324" s="92" t="n">
        <f aca="false">($D324*(Input!$G$48/100))/12</f>
        <v>0</v>
      </c>
      <c r="G324" s="92" t="n">
        <f aca="false">(-1)*$E324+$F324</f>
        <v>0</v>
      </c>
    </row>
    <row r="325" customFormat="false" ht="12.8" hidden="false" customHeight="false" outlineLevel="0" collapsed="false">
      <c r="A325" s="76" t="n">
        <v>321</v>
      </c>
      <c r="B325" s="68" t="n">
        <f aca="false">EOMONTH(Input!$C$7,A325)</f>
        <v>52687</v>
      </c>
      <c r="C325" s="68"/>
      <c r="D325" s="92" t="n">
        <f aca="false">IF(($D324+$H324)&lt;0,($D324+$G324),0)</f>
        <v>0</v>
      </c>
      <c r="E325" s="92" t="n">
        <f aca="false">IF($D325&lt;0,Input!$G$52,0)</f>
        <v>0</v>
      </c>
      <c r="F325" s="92" t="n">
        <f aca="false">($D325*(Input!$G$48/100))/12</f>
        <v>0</v>
      </c>
      <c r="G325" s="92" t="n">
        <f aca="false">(-1)*$E325+$F325</f>
        <v>0</v>
      </c>
    </row>
    <row r="326" customFormat="false" ht="12.8" hidden="false" customHeight="false" outlineLevel="0" collapsed="false">
      <c r="A326" s="76" t="n">
        <v>322</v>
      </c>
      <c r="B326" s="68" t="n">
        <f aca="false">EOMONTH(Input!$C$7,A326)</f>
        <v>52717</v>
      </c>
      <c r="C326" s="68"/>
      <c r="D326" s="92" t="n">
        <f aca="false">IF(($D325+$H325)&lt;0,($D325+$G325),0)</f>
        <v>0</v>
      </c>
      <c r="E326" s="92" t="n">
        <f aca="false">IF($D326&lt;0,Input!$G$52,0)</f>
        <v>0</v>
      </c>
      <c r="F326" s="92" t="n">
        <f aca="false">($D326*(Input!$G$48/100))/12</f>
        <v>0</v>
      </c>
      <c r="G326" s="92" t="n">
        <f aca="false">(-1)*$E326+$F326</f>
        <v>0</v>
      </c>
    </row>
    <row r="327" customFormat="false" ht="12.8" hidden="false" customHeight="false" outlineLevel="0" collapsed="false">
      <c r="A327" s="76" t="n">
        <v>323</v>
      </c>
      <c r="B327" s="68" t="n">
        <f aca="false">EOMONTH(Input!$C$7,A327)</f>
        <v>52748</v>
      </c>
      <c r="C327" s="68"/>
      <c r="D327" s="92" t="n">
        <f aca="false">IF(($D326+$H326)&lt;0,($D326+$G326),0)</f>
        <v>0</v>
      </c>
      <c r="E327" s="92" t="n">
        <f aca="false">IF($D327&lt;0,Input!$G$52,0)</f>
        <v>0</v>
      </c>
      <c r="F327" s="92" t="n">
        <f aca="false">($D327*(Input!$G$48/100))/12</f>
        <v>0</v>
      </c>
      <c r="G327" s="92" t="n">
        <f aca="false">(-1)*$E327+$F327</f>
        <v>0</v>
      </c>
    </row>
    <row r="328" customFormat="false" ht="12.8" hidden="false" customHeight="false" outlineLevel="0" collapsed="false">
      <c r="A328" s="76" t="n">
        <v>324</v>
      </c>
      <c r="B328" s="68" t="n">
        <f aca="false">EOMONTH(Input!$C$7,A328)</f>
        <v>52778</v>
      </c>
      <c r="C328" s="68"/>
      <c r="D328" s="92" t="n">
        <f aca="false">IF(($D327+$H327)&lt;0,($D327+$G327),0)</f>
        <v>0</v>
      </c>
      <c r="E328" s="92" t="n">
        <f aca="false">IF($D328&lt;0,Input!$G$52,0)</f>
        <v>0</v>
      </c>
      <c r="F328" s="92" t="n">
        <f aca="false">($D328*(Input!$G$48/100))/12</f>
        <v>0</v>
      </c>
      <c r="G328" s="92" t="n">
        <f aca="false">(-1)*$E328+$F328</f>
        <v>0</v>
      </c>
    </row>
    <row r="329" customFormat="false" ht="12.8" hidden="false" customHeight="false" outlineLevel="0" collapsed="false">
      <c r="A329" s="76" t="n">
        <v>325</v>
      </c>
      <c r="B329" s="68" t="n">
        <f aca="false">EOMONTH(Input!$C$7,A329)</f>
        <v>52809</v>
      </c>
      <c r="C329" s="68"/>
      <c r="D329" s="92" t="n">
        <f aca="false">IF(($D328+$H328)&lt;0,($D328+$G328),0)</f>
        <v>0</v>
      </c>
      <c r="E329" s="92" t="n">
        <f aca="false">IF($D329&lt;0,Input!$G$52,0)</f>
        <v>0</v>
      </c>
      <c r="F329" s="92" t="n">
        <f aca="false">($D329*(Input!$G$48/100))/12</f>
        <v>0</v>
      </c>
      <c r="G329" s="92" t="n">
        <f aca="false">(-1)*$E329+$F329</f>
        <v>0</v>
      </c>
    </row>
    <row r="330" customFormat="false" ht="12.8" hidden="false" customHeight="false" outlineLevel="0" collapsed="false">
      <c r="A330" s="76" t="n">
        <v>326</v>
      </c>
      <c r="B330" s="68" t="n">
        <f aca="false">EOMONTH(Input!$C$7,A330)</f>
        <v>52840</v>
      </c>
      <c r="C330" s="68"/>
      <c r="D330" s="92" t="n">
        <f aca="false">IF(($D329+$H329)&lt;0,($D329+$G329),0)</f>
        <v>0</v>
      </c>
      <c r="E330" s="92" t="n">
        <f aca="false">IF($D330&lt;0,Input!$G$52,0)</f>
        <v>0</v>
      </c>
      <c r="F330" s="92" t="n">
        <f aca="false">($D330*(Input!$G$48/100))/12</f>
        <v>0</v>
      </c>
      <c r="G330" s="92" t="n">
        <f aca="false">(-1)*$E330+$F330</f>
        <v>0</v>
      </c>
    </row>
    <row r="331" customFormat="false" ht="12.8" hidden="false" customHeight="false" outlineLevel="0" collapsed="false">
      <c r="A331" s="76" t="n">
        <v>327</v>
      </c>
      <c r="B331" s="68" t="n">
        <f aca="false">EOMONTH(Input!$C$7,A331)</f>
        <v>52870</v>
      </c>
      <c r="C331" s="68"/>
      <c r="D331" s="92" t="n">
        <f aca="false">IF(($D330+$H330)&lt;0,($D330+$G330),0)</f>
        <v>0</v>
      </c>
      <c r="E331" s="92" t="n">
        <f aca="false">IF($D331&lt;0,Input!$G$52,0)</f>
        <v>0</v>
      </c>
      <c r="F331" s="92" t="n">
        <f aca="false">($D331*(Input!$G$48/100))/12</f>
        <v>0</v>
      </c>
      <c r="G331" s="92" t="n">
        <f aca="false">(-1)*$E331+$F331</f>
        <v>0</v>
      </c>
    </row>
    <row r="332" customFormat="false" ht="12.8" hidden="false" customHeight="false" outlineLevel="0" collapsed="false">
      <c r="A332" s="76" t="n">
        <v>328</v>
      </c>
      <c r="B332" s="68" t="n">
        <f aca="false">EOMONTH(Input!$C$7,A332)</f>
        <v>52901</v>
      </c>
      <c r="C332" s="68"/>
      <c r="D332" s="92" t="n">
        <f aca="false">IF(($D331+$H331)&lt;0,($D331+$G331),0)</f>
        <v>0</v>
      </c>
      <c r="E332" s="92" t="n">
        <f aca="false">IF($D332&lt;0,Input!$G$52,0)</f>
        <v>0</v>
      </c>
      <c r="F332" s="92" t="n">
        <f aca="false">($D332*(Input!$G$48/100))/12</f>
        <v>0</v>
      </c>
      <c r="G332" s="92" t="n">
        <f aca="false">(-1)*$E332+$F332</f>
        <v>0</v>
      </c>
    </row>
    <row r="333" customFormat="false" ht="12.8" hidden="false" customHeight="false" outlineLevel="0" collapsed="false">
      <c r="A333" s="76" t="n">
        <v>329</v>
      </c>
      <c r="B333" s="68" t="n">
        <f aca="false">EOMONTH(Input!$C$7,A333)</f>
        <v>52931</v>
      </c>
      <c r="C333" s="68"/>
      <c r="D333" s="92" t="n">
        <f aca="false">IF(($D332+$H332)&lt;0,($D332+$G332),0)</f>
        <v>0</v>
      </c>
      <c r="E333" s="92" t="n">
        <f aca="false">IF($D333&lt;0,Input!$G$52,0)</f>
        <v>0</v>
      </c>
      <c r="F333" s="92" t="n">
        <f aca="false">($D333*(Input!$G$48/100))/12</f>
        <v>0</v>
      </c>
      <c r="G333" s="92" t="n">
        <f aca="false">(-1)*$E333+$F333</f>
        <v>0</v>
      </c>
    </row>
    <row r="334" customFormat="false" ht="12.8" hidden="false" customHeight="false" outlineLevel="0" collapsed="false">
      <c r="A334" s="76" t="n">
        <v>330</v>
      </c>
      <c r="B334" s="68" t="n">
        <f aca="false">EOMONTH(Input!$C$7,A334)</f>
        <v>52962</v>
      </c>
      <c r="C334" s="68"/>
      <c r="D334" s="92" t="n">
        <f aca="false">IF(($D333+$H333)&lt;0,($D333+$G333),0)</f>
        <v>0</v>
      </c>
      <c r="E334" s="92" t="n">
        <f aca="false">IF($D334&lt;0,Input!$G$52,0)</f>
        <v>0</v>
      </c>
      <c r="F334" s="92" t="n">
        <f aca="false">($D334*(Input!$G$48/100))/12</f>
        <v>0</v>
      </c>
      <c r="G334" s="92" t="n">
        <f aca="false">(-1)*$E334+$F334</f>
        <v>0</v>
      </c>
    </row>
    <row r="335" customFormat="false" ht="12.8" hidden="false" customHeight="false" outlineLevel="0" collapsed="false">
      <c r="A335" s="76" t="n">
        <v>331</v>
      </c>
      <c r="B335" s="68" t="n">
        <f aca="false">EOMONTH(Input!$C$7,A335)</f>
        <v>52993</v>
      </c>
      <c r="C335" s="68"/>
      <c r="D335" s="92" t="n">
        <f aca="false">IF(($D334+$H334)&lt;0,($D334+$G334),0)</f>
        <v>0</v>
      </c>
      <c r="E335" s="92" t="n">
        <f aca="false">IF($D335&lt;0,Input!$G$52,0)</f>
        <v>0</v>
      </c>
      <c r="F335" s="92" t="n">
        <f aca="false">($D335*(Input!$G$48/100))/12</f>
        <v>0</v>
      </c>
      <c r="G335" s="92" t="n">
        <f aca="false">(-1)*$E335+$F335</f>
        <v>0</v>
      </c>
    </row>
    <row r="336" customFormat="false" ht="12.8" hidden="false" customHeight="false" outlineLevel="0" collapsed="false">
      <c r="A336" s="76" t="n">
        <v>332</v>
      </c>
      <c r="B336" s="68" t="n">
        <f aca="false">EOMONTH(Input!$C$7,A336)</f>
        <v>53021</v>
      </c>
      <c r="C336" s="68"/>
      <c r="D336" s="92" t="n">
        <f aca="false">IF(($D335+$H335)&lt;0,($D335+$G335),0)</f>
        <v>0</v>
      </c>
      <c r="E336" s="92" t="n">
        <f aca="false">IF($D336&lt;0,Input!$G$52,0)</f>
        <v>0</v>
      </c>
      <c r="F336" s="92" t="n">
        <f aca="false">($D336*(Input!$G$48/100))/12</f>
        <v>0</v>
      </c>
      <c r="G336" s="92" t="n">
        <f aca="false">(-1)*$E336+$F336</f>
        <v>0</v>
      </c>
    </row>
    <row r="337" customFormat="false" ht="12.8" hidden="false" customHeight="false" outlineLevel="0" collapsed="false">
      <c r="A337" s="76" t="n">
        <v>333</v>
      </c>
      <c r="B337" s="68" t="n">
        <f aca="false">EOMONTH(Input!$C$7,A337)</f>
        <v>53052</v>
      </c>
      <c r="C337" s="68"/>
      <c r="D337" s="92" t="n">
        <f aca="false">IF(($D336+$H336)&lt;0,($D336+$G336),0)</f>
        <v>0</v>
      </c>
      <c r="E337" s="92" t="n">
        <f aca="false">IF($D337&lt;0,Input!$G$52,0)</f>
        <v>0</v>
      </c>
      <c r="F337" s="92" t="n">
        <f aca="false">($D337*(Input!$G$48/100))/12</f>
        <v>0</v>
      </c>
      <c r="G337" s="92" t="n">
        <f aca="false">(-1)*$E337+$F337</f>
        <v>0</v>
      </c>
    </row>
    <row r="338" customFormat="false" ht="12.8" hidden="false" customHeight="false" outlineLevel="0" collapsed="false">
      <c r="A338" s="76" t="n">
        <v>334</v>
      </c>
      <c r="B338" s="68" t="n">
        <f aca="false">EOMONTH(Input!$C$7,A338)</f>
        <v>53082</v>
      </c>
      <c r="C338" s="68"/>
      <c r="D338" s="92" t="n">
        <f aca="false">IF(($D337+$H337)&lt;0,($D337+$G337),0)</f>
        <v>0</v>
      </c>
      <c r="E338" s="92" t="n">
        <f aca="false">IF($D338&lt;0,Input!$G$52,0)</f>
        <v>0</v>
      </c>
      <c r="F338" s="92" t="n">
        <f aca="false">($D338*(Input!$G$48/100))/12</f>
        <v>0</v>
      </c>
      <c r="G338" s="92" t="n">
        <f aca="false">(-1)*$E338+$F338</f>
        <v>0</v>
      </c>
    </row>
    <row r="339" customFormat="false" ht="12.8" hidden="false" customHeight="false" outlineLevel="0" collapsed="false">
      <c r="A339" s="76" t="n">
        <v>335</v>
      </c>
      <c r="B339" s="68" t="n">
        <f aca="false">EOMONTH(Input!$C$7,A339)</f>
        <v>53113</v>
      </c>
      <c r="C339" s="68"/>
      <c r="D339" s="92" t="n">
        <f aca="false">IF(($D338+$H338)&lt;0,($D338+$G338),0)</f>
        <v>0</v>
      </c>
      <c r="E339" s="92" t="n">
        <f aca="false">IF($D339&lt;0,Input!$G$52,0)</f>
        <v>0</v>
      </c>
      <c r="F339" s="92" t="n">
        <f aca="false">($D339*(Input!$G$48/100))/12</f>
        <v>0</v>
      </c>
      <c r="G339" s="92" t="n">
        <f aca="false">(-1)*$E339+$F339</f>
        <v>0</v>
      </c>
    </row>
    <row r="340" customFormat="false" ht="12.8" hidden="false" customHeight="false" outlineLevel="0" collapsed="false">
      <c r="A340" s="76" t="n">
        <v>336</v>
      </c>
      <c r="B340" s="68" t="n">
        <f aca="false">EOMONTH(Input!$C$7,A340)</f>
        <v>53143</v>
      </c>
      <c r="C340" s="68"/>
      <c r="D340" s="92" t="n">
        <f aca="false">IF(($D339+$H339)&lt;0,($D339+$G339),0)</f>
        <v>0</v>
      </c>
      <c r="E340" s="92" t="n">
        <f aca="false">IF($D340&lt;0,Input!$G$52,0)</f>
        <v>0</v>
      </c>
      <c r="F340" s="92" t="n">
        <f aca="false">($D340*(Input!$G$48/100))/12</f>
        <v>0</v>
      </c>
      <c r="G340" s="92" t="n">
        <f aca="false">(-1)*$E340+$F340</f>
        <v>0</v>
      </c>
    </row>
    <row r="341" customFormat="false" ht="12.8" hidden="false" customHeight="false" outlineLevel="0" collapsed="false">
      <c r="A341" s="76" t="n">
        <v>337</v>
      </c>
      <c r="B341" s="68" t="n">
        <f aca="false">EOMONTH(Input!$C$7,A341)</f>
        <v>53174</v>
      </c>
      <c r="C341" s="68"/>
      <c r="D341" s="92" t="n">
        <f aca="false">IF(($D340+$H340)&lt;0,($D340+$G340),0)</f>
        <v>0</v>
      </c>
      <c r="E341" s="92" t="n">
        <f aca="false">IF($D341&lt;0,Input!$G$52,0)</f>
        <v>0</v>
      </c>
      <c r="F341" s="92" t="n">
        <f aca="false">($D341*(Input!$G$48/100))/12</f>
        <v>0</v>
      </c>
      <c r="G341" s="92" t="n">
        <f aca="false">(-1)*$E341+$F341</f>
        <v>0</v>
      </c>
    </row>
    <row r="342" customFormat="false" ht="12.8" hidden="false" customHeight="false" outlineLevel="0" collapsed="false">
      <c r="A342" s="76" t="n">
        <v>338</v>
      </c>
      <c r="B342" s="68" t="n">
        <f aca="false">EOMONTH(Input!$C$7,A342)</f>
        <v>53205</v>
      </c>
      <c r="C342" s="68"/>
      <c r="D342" s="92" t="n">
        <f aca="false">IF(($D341+$H341)&lt;0,($D341+$G341),0)</f>
        <v>0</v>
      </c>
      <c r="E342" s="92" t="n">
        <f aca="false">IF($D342&lt;0,Input!$G$52,0)</f>
        <v>0</v>
      </c>
      <c r="F342" s="92" t="n">
        <f aca="false">($D342*(Input!$G$48/100))/12</f>
        <v>0</v>
      </c>
      <c r="G342" s="92" t="n">
        <f aca="false">(-1)*$E342+$F342</f>
        <v>0</v>
      </c>
    </row>
    <row r="343" customFormat="false" ht="12.8" hidden="false" customHeight="false" outlineLevel="0" collapsed="false">
      <c r="A343" s="76" t="n">
        <v>339</v>
      </c>
      <c r="B343" s="68" t="n">
        <f aca="false">EOMONTH(Input!$C$7,A343)</f>
        <v>53235</v>
      </c>
      <c r="C343" s="68"/>
      <c r="D343" s="92" t="n">
        <f aca="false">IF(($D342+$H342)&lt;0,($D342+$G342),0)</f>
        <v>0</v>
      </c>
      <c r="E343" s="92" t="n">
        <f aca="false">IF($D343&lt;0,Input!$G$52,0)</f>
        <v>0</v>
      </c>
      <c r="F343" s="92" t="n">
        <f aca="false">($D343*(Input!$G$48/100))/12</f>
        <v>0</v>
      </c>
      <c r="G343" s="92" t="n">
        <f aca="false">(-1)*$E343+$F343</f>
        <v>0</v>
      </c>
    </row>
    <row r="344" customFormat="false" ht="12.8" hidden="false" customHeight="false" outlineLevel="0" collapsed="false">
      <c r="A344" s="76" t="n">
        <v>340</v>
      </c>
      <c r="B344" s="68" t="n">
        <f aca="false">EOMONTH(Input!$C$7,A344)</f>
        <v>53266</v>
      </c>
      <c r="C344" s="68"/>
      <c r="D344" s="92" t="n">
        <f aca="false">IF(($D343+$H343)&lt;0,($D343+$G343),0)</f>
        <v>0</v>
      </c>
      <c r="E344" s="92" t="n">
        <f aca="false">IF($D344&lt;0,Input!$G$52,0)</f>
        <v>0</v>
      </c>
      <c r="F344" s="92" t="n">
        <f aca="false">($D344*(Input!$G$48/100))/12</f>
        <v>0</v>
      </c>
      <c r="G344" s="92" t="n">
        <f aca="false">(-1)*$E344+$F344</f>
        <v>0</v>
      </c>
    </row>
    <row r="345" customFormat="false" ht="12.8" hidden="false" customHeight="false" outlineLevel="0" collapsed="false">
      <c r="A345" s="76" t="n">
        <v>341</v>
      </c>
      <c r="B345" s="68" t="n">
        <f aca="false">EOMONTH(Input!$C$7,A345)</f>
        <v>53296</v>
      </c>
      <c r="C345" s="68"/>
      <c r="D345" s="92" t="n">
        <f aca="false">IF(($D344+$H344)&lt;0,($D344+$G344),0)</f>
        <v>0</v>
      </c>
      <c r="E345" s="92" t="n">
        <f aca="false">IF($D345&lt;0,Input!$G$52,0)</f>
        <v>0</v>
      </c>
      <c r="F345" s="92" t="n">
        <f aca="false">($D345*(Input!$G$48/100))/12</f>
        <v>0</v>
      </c>
      <c r="G345" s="92" t="n">
        <f aca="false">(-1)*$E345+$F345</f>
        <v>0</v>
      </c>
    </row>
    <row r="346" customFormat="false" ht="12.8" hidden="false" customHeight="false" outlineLevel="0" collapsed="false">
      <c r="A346" s="76" t="n">
        <v>342</v>
      </c>
      <c r="B346" s="68" t="n">
        <f aca="false">EOMONTH(Input!$C$7,A346)</f>
        <v>53327</v>
      </c>
      <c r="C346" s="68"/>
      <c r="D346" s="92" t="n">
        <f aca="false">IF(($D345+$H345)&lt;0,($D345+$G345),0)</f>
        <v>0</v>
      </c>
      <c r="E346" s="92" t="n">
        <f aca="false">IF($D346&lt;0,Input!$G$52,0)</f>
        <v>0</v>
      </c>
      <c r="F346" s="92" t="n">
        <f aca="false">($D346*(Input!$G$48/100))/12</f>
        <v>0</v>
      </c>
      <c r="G346" s="92" t="n">
        <f aca="false">(-1)*$E346+$F346</f>
        <v>0</v>
      </c>
    </row>
    <row r="347" customFormat="false" ht="12.8" hidden="false" customHeight="false" outlineLevel="0" collapsed="false">
      <c r="A347" s="76" t="n">
        <v>343</v>
      </c>
      <c r="B347" s="68" t="n">
        <f aca="false">EOMONTH(Input!$C$7,A347)</f>
        <v>53358</v>
      </c>
      <c r="C347" s="68"/>
      <c r="D347" s="92" t="n">
        <f aca="false">IF(($D346+$H346)&lt;0,($D346+$G346),0)</f>
        <v>0</v>
      </c>
      <c r="E347" s="92" t="n">
        <f aca="false">IF($D347&lt;0,Input!$G$52,0)</f>
        <v>0</v>
      </c>
      <c r="F347" s="92" t="n">
        <f aca="false">($D347*(Input!$G$48/100))/12</f>
        <v>0</v>
      </c>
      <c r="G347" s="92" t="n">
        <f aca="false">(-1)*$E347+$F347</f>
        <v>0</v>
      </c>
    </row>
    <row r="348" customFormat="false" ht="12.8" hidden="false" customHeight="false" outlineLevel="0" collapsed="false">
      <c r="A348" s="76" t="n">
        <v>344</v>
      </c>
      <c r="B348" s="68" t="n">
        <f aca="false">EOMONTH(Input!$C$7,A348)</f>
        <v>53386</v>
      </c>
      <c r="C348" s="68"/>
      <c r="D348" s="92" t="n">
        <f aca="false">IF(($D347+$H347)&lt;0,($D347+$G347),0)</f>
        <v>0</v>
      </c>
      <c r="E348" s="92" t="n">
        <f aca="false">IF($D348&lt;0,Input!$G$52,0)</f>
        <v>0</v>
      </c>
      <c r="F348" s="92" t="n">
        <f aca="false">($D348*(Input!$G$48/100))/12</f>
        <v>0</v>
      </c>
      <c r="G348" s="92" t="n">
        <f aca="false">(-1)*$E348+$F348</f>
        <v>0</v>
      </c>
    </row>
    <row r="349" customFormat="false" ht="12.8" hidden="false" customHeight="false" outlineLevel="0" collapsed="false">
      <c r="A349" s="76" t="n">
        <v>345</v>
      </c>
      <c r="B349" s="68" t="n">
        <f aca="false">EOMONTH(Input!$C$7,A349)</f>
        <v>53417</v>
      </c>
      <c r="C349" s="68"/>
      <c r="D349" s="92" t="n">
        <f aca="false">IF(($D348+$H348)&lt;0,($D348+$G348),0)</f>
        <v>0</v>
      </c>
      <c r="E349" s="92" t="n">
        <f aca="false">IF($D349&lt;0,Input!$G$52,0)</f>
        <v>0</v>
      </c>
      <c r="F349" s="92" t="n">
        <f aca="false">($D349*(Input!$G$48/100))/12</f>
        <v>0</v>
      </c>
      <c r="G349" s="92" t="n">
        <f aca="false">(-1)*$E349+$F349</f>
        <v>0</v>
      </c>
    </row>
    <row r="350" customFormat="false" ht="12.8" hidden="false" customHeight="false" outlineLevel="0" collapsed="false">
      <c r="A350" s="76" t="n">
        <v>346</v>
      </c>
      <c r="B350" s="68" t="n">
        <f aca="false">EOMONTH(Input!$C$7,A350)</f>
        <v>53447</v>
      </c>
      <c r="C350" s="68"/>
      <c r="D350" s="92" t="n">
        <f aca="false">IF(($D349+$H349)&lt;0,($D349+$G349),0)</f>
        <v>0</v>
      </c>
      <c r="E350" s="92" t="n">
        <f aca="false">IF($D350&lt;0,Input!$G$52,0)</f>
        <v>0</v>
      </c>
      <c r="F350" s="92" t="n">
        <f aca="false">($D350*(Input!$G$48/100))/12</f>
        <v>0</v>
      </c>
      <c r="G350" s="92" t="n">
        <f aca="false">(-1)*$E350+$F350</f>
        <v>0</v>
      </c>
    </row>
    <row r="351" customFormat="false" ht="12.8" hidden="false" customHeight="false" outlineLevel="0" collapsed="false">
      <c r="A351" s="76" t="n">
        <v>347</v>
      </c>
      <c r="B351" s="68" t="n">
        <f aca="false">EOMONTH(Input!$C$7,A351)</f>
        <v>53478</v>
      </c>
      <c r="C351" s="68"/>
      <c r="D351" s="92" t="n">
        <f aca="false">IF(($D350+$H350)&lt;0,($D350+$G350),0)</f>
        <v>0</v>
      </c>
      <c r="E351" s="92" t="n">
        <f aca="false">IF($D351&lt;0,Input!$G$52,0)</f>
        <v>0</v>
      </c>
      <c r="F351" s="92" t="n">
        <f aca="false">($D351*(Input!$G$48/100))/12</f>
        <v>0</v>
      </c>
      <c r="G351" s="92" t="n">
        <f aca="false">(-1)*$E351+$F351</f>
        <v>0</v>
      </c>
    </row>
    <row r="352" customFormat="false" ht="12.8" hidden="false" customHeight="false" outlineLevel="0" collapsed="false">
      <c r="A352" s="76" t="n">
        <v>348</v>
      </c>
      <c r="B352" s="68" t="n">
        <f aca="false">EOMONTH(Input!$C$7,A352)</f>
        <v>53508</v>
      </c>
      <c r="C352" s="68"/>
      <c r="D352" s="92" t="n">
        <f aca="false">IF(($D351+$H351)&lt;0,($D351+$G351),0)</f>
        <v>0</v>
      </c>
      <c r="E352" s="92" t="n">
        <f aca="false">IF($D352&lt;0,Input!$G$52,0)</f>
        <v>0</v>
      </c>
      <c r="F352" s="92" t="n">
        <f aca="false">($D352*(Input!$G$48/100))/12</f>
        <v>0</v>
      </c>
      <c r="G352" s="92" t="n">
        <f aca="false">(-1)*$E352+$F352</f>
        <v>0</v>
      </c>
    </row>
    <row r="353" customFormat="false" ht="12.8" hidden="false" customHeight="false" outlineLevel="0" collapsed="false">
      <c r="A353" s="76" t="n">
        <v>349</v>
      </c>
      <c r="B353" s="68" t="n">
        <f aca="false">EOMONTH(Input!$C$7,A353)</f>
        <v>53539</v>
      </c>
      <c r="C353" s="68"/>
      <c r="D353" s="92" t="n">
        <f aca="false">IF(($D352+$H352)&lt;0,($D352+$G352),0)</f>
        <v>0</v>
      </c>
      <c r="E353" s="92" t="n">
        <f aca="false">IF($D353&lt;0,Input!$G$52,0)</f>
        <v>0</v>
      </c>
      <c r="F353" s="92" t="n">
        <f aca="false">($D353*(Input!$G$48/100))/12</f>
        <v>0</v>
      </c>
      <c r="G353" s="92" t="n">
        <f aca="false">(-1)*$E353+$F353</f>
        <v>0</v>
      </c>
    </row>
    <row r="354" customFormat="false" ht="12.8" hidden="false" customHeight="false" outlineLevel="0" collapsed="false">
      <c r="A354" s="76" t="n">
        <v>350</v>
      </c>
      <c r="B354" s="68" t="n">
        <f aca="false">EOMONTH(Input!$C$7,A354)</f>
        <v>53570</v>
      </c>
      <c r="C354" s="68"/>
      <c r="D354" s="92" t="n">
        <f aca="false">IF(($D353+$H353)&lt;0,($D353+$G353),0)</f>
        <v>0</v>
      </c>
      <c r="E354" s="92" t="n">
        <f aca="false">IF($D354&lt;0,Input!$G$52,0)</f>
        <v>0</v>
      </c>
      <c r="F354" s="92" t="n">
        <f aca="false">($D354*(Input!$G$48/100))/12</f>
        <v>0</v>
      </c>
      <c r="G354" s="92" t="n">
        <f aca="false">(-1)*$E354+$F354</f>
        <v>0</v>
      </c>
    </row>
    <row r="355" customFormat="false" ht="12.8" hidden="false" customHeight="false" outlineLevel="0" collapsed="false">
      <c r="A355" s="76" t="n">
        <v>351</v>
      </c>
      <c r="B355" s="68" t="n">
        <f aca="false">EOMONTH(Input!$C$7,A355)</f>
        <v>53600</v>
      </c>
      <c r="C355" s="68"/>
      <c r="D355" s="92" t="n">
        <f aca="false">IF(($D354+$H354)&lt;0,($D354+$G354),0)</f>
        <v>0</v>
      </c>
      <c r="E355" s="92" t="n">
        <f aca="false">IF($D355&lt;0,Input!$G$52,0)</f>
        <v>0</v>
      </c>
      <c r="F355" s="92" t="n">
        <f aca="false">($D355*(Input!$G$48/100))/12</f>
        <v>0</v>
      </c>
      <c r="G355" s="92" t="n">
        <f aca="false">(-1)*$E355+$F355</f>
        <v>0</v>
      </c>
    </row>
    <row r="356" customFormat="false" ht="12.8" hidden="false" customHeight="false" outlineLevel="0" collapsed="false">
      <c r="A356" s="76" t="n">
        <v>352</v>
      </c>
      <c r="B356" s="68" t="n">
        <f aca="false">EOMONTH(Input!$C$7,A356)</f>
        <v>53631</v>
      </c>
      <c r="C356" s="68"/>
      <c r="D356" s="92" t="n">
        <f aca="false">IF(($D355+$H355)&lt;0,($D355+$G355),0)</f>
        <v>0</v>
      </c>
      <c r="E356" s="92" t="n">
        <f aca="false">IF($D356&lt;0,Input!$G$52,0)</f>
        <v>0</v>
      </c>
      <c r="F356" s="92" t="n">
        <f aca="false">($D356*(Input!$G$48/100))/12</f>
        <v>0</v>
      </c>
      <c r="G356" s="92" t="n">
        <f aca="false">(-1)*$E356+$F356</f>
        <v>0</v>
      </c>
    </row>
    <row r="357" customFormat="false" ht="12.8" hidden="false" customHeight="false" outlineLevel="0" collapsed="false">
      <c r="A357" s="76" t="n">
        <v>353</v>
      </c>
      <c r="B357" s="68" t="n">
        <f aca="false">EOMONTH(Input!$C$7,A357)</f>
        <v>53661</v>
      </c>
      <c r="C357" s="68"/>
      <c r="D357" s="92" t="n">
        <f aca="false">IF(($D356+$H356)&lt;0,($D356+$G356),0)</f>
        <v>0</v>
      </c>
      <c r="E357" s="92" t="n">
        <f aca="false">IF($D357&lt;0,Input!$G$52,0)</f>
        <v>0</v>
      </c>
      <c r="F357" s="92" t="n">
        <f aca="false">($D357*(Input!$G$48/100))/12</f>
        <v>0</v>
      </c>
      <c r="G357" s="92" t="n">
        <f aca="false">(-1)*$E357+$F357</f>
        <v>0</v>
      </c>
    </row>
    <row r="358" customFormat="false" ht="12.8" hidden="false" customHeight="false" outlineLevel="0" collapsed="false">
      <c r="A358" s="76" t="n">
        <v>354</v>
      </c>
      <c r="B358" s="68" t="n">
        <f aca="false">EOMONTH(Input!$C$7,A358)</f>
        <v>53692</v>
      </c>
      <c r="C358" s="68"/>
      <c r="D358" s="92" t="n">
        <f aca="false">IF(($D357+$H357)&lt;0,($D357+$G357),0)</f>
        <v>0</v>
      </c>
      <c r="E358" s="92" t="n">
        <f aca="false">IF($D358&lt;0,Input!$G$52,0)</f>
        <v>0</v>
      </c>
      <c r="F358" s="92" t="n">
        <f aca="false">($D358*(Input!$G$48/100))/12</f>
        <v>0</v>
      </c>
      <c r="G358" s="92" t="n">
        <f aca="false">(-1)*$E358+$F358</f>
        <v>0</v>
      </c>
    </row>
    <row r="359" customFormat="false" ht="12.8" hidden="false" customHeight="false" outlineLevel="0" collapsed="false">
      <c r="A359" s="76" t="n">
        <v>355</v>
      </c>
      <c r="B359" s="68" t="n">
        <f aca="false">EOMONTH(Input!$C$7,A359)</f>
        <v>53723</v>
      </c>
      <c r="C359" s="68"/>
      <c r="D359" s="92" t="n">
        <f aca="false">IF(($D358+$H358)&lt;0,($D358+$G358),0)</f>
        <v>0</v>
      </c>
      <c r="E359" s="92" t="n">
        <f aca="false">IF($D359&lt;0,Input!$G$52,0)</f>
        <v>0</v>
      </c>
      <c r="F359" s="92" t="n">
        <f aca="false">($D359*(Input!$G$48/100))/12</f>
        <v>0</v>
      </c>
      <c r="G359" s="92" t="n">
        <f aca="false">(-1)*$E359+$F359</f>
        <v>0</v>
      </c>
    </row>
    <row r="360" customFormat="false" ht="12.8" hidden="false" customHeight="false" outlineLevel="0" collapsed="false">
      <c r="A360" s="76" t="n">
        <v>356</v>
      </c>
      <c r="B360" s="68" t="n">
        <f aca="false">EOMONTH(Input!$C$7,A360)</f>
        <v>53751</v>
      </c>
      <c r="C360" s="68"/>
      <c r="D360" s="92" t="n">
        <f aca="false">IF(($D359+$H359)&lt;0,($D359+$G359),0)</f>
        <v>0</v>
      </c>
      <c r="E360" s="92" t="n">
        <f aca="false">IF($D360&lt;0,Input!$G$52,0)</f>
        <v>0</v>
      </c>
      <c r="F360" s="92" t="n">
        <f aca="false">($D360*(Input!$G$48/100))/12</f>
        <v>0</v>
      </c>
      <c r="G360" s="92" t="n">
        <f aca="false">(-1)*$E360+$F360</f>
        <v>0</v>
      </c>
    </row>
    <row r="361" customFormat="false" ht="12.8" hidden="false" customHeight="false" outlineLevel="0" collapsed="false">
      <c r="A361" s="76" t="n">
        <v>357</v>
      </c>
      <c r="B361" s="68" t="n">
        <f aca="false">EOMONTH(Input!$C$7,A361)</f>
        <v>53782</v>
      </c>
      <c r="C361" s="68"/>
      <c r="D361" s="92" t="n">
        <f aca="false">IF(($D360+$H360)&lt;0,($D360+$G360),0)</f>
        <v>0</v>
      </c>
      <c r="E361" s="92" t="n">
        <f aca="false">IF($D361&lt;0,Input!$G$52,0)</f>
        <v>0</v>
      </c>
      <c r="F361" s="92" t="n">
        <f aca="false">($D361*(Input!$G$48/100))/12</f>
        <v>0</v>
      </c>
      <c r="G361" s="92" t="n">
        <f aca="false">(-1)*$E361+$F361</f>
        <v>0</v>
      </c>
    </row>
    <row r="362" customFormat="false" ht="12.8" hidden="false" customHeight="false" outlineLevel="0" collapsed="false">
      <c r="A362" s="76" t="n">
        <v>358</v>
      </c>
      <c r="B362" s="68" t="n">
        <f aca="false">EOMONTH(Input!$C$7,A362)</f>
        <v>53812</v>
      </c>
      <c r="C362" s="68"/>
      <c r="D362" s="92" t="n">
        <f aca="false">IF(($D361+$H361)&lt;0,($D361+$G361),0)</f>
        <v>0</v>
      </c>
      <c r="E362" s="92" t="n">
        <f aca="false">IF($D362&lt;0,Input!$G$52,0)</f>
        <v>0</v>
      </c>
      <c r="F362" s="92" t="n">
        <f aca="false">($D362*(Input!$G$48/100))/12</f>
        <v>0</v>
      </c>
      <c r="G362" s="92" t="n">
        <f aca="false">(-1)*$E362+$F362</f>
        <v>0</v>
      </c>
    </row>
    <row r="363" customFormat="false" ht="12.8" hidden="false" customHeight="false" outlineLevel="0" collapsed="false">
      <c r="A363" s="76" t="n">
        <v>359</v>
      </c>
      <c r="B363" s="68" t="n">
        <f aca="false">EOMONTH(Input!$C$7,A363)</f>
        <v>53843</v>
      </c>
      <c r="C363" s="68"/>
      <c r="D363" s="92" t="n">
        <f aca="false">IF(($D362+$H362)&lt;0,($D362+$G362),0)</f>
        <v>0</v>
      </c>
      <c r="E363" s="92" t="n">
        <f aca="false">IF($D363&lt;0,Input!$G$52,0)</f>
        <v>0</v>
      </c>
      <c r="F363" s="92" t="n">
        <f aca="false">($D363*(Input!$G$48/100))/12</f>
        <v>0</v>
      </c>
      <c r="G363" s="92" t="n">
        <f aca="false">(-1)*$E363+$F363</f>
        <v>0</v>
      </c>
    </row>
    <row r="364" customFormat="false" ht="12.8" hidden="false" customHeight="false" outlineLevel="0" collapsed="false">
      <c r="A364" s="67" t="n">
        <v>360</v>
      </c>
      <c r="B364" s="68" t="n">
        <f aca="false">EOMONTH(Input!$C$7,A364)</f>
        <v>53873</v>
      </c>
      <c r="C364" s="68"/>
      <c r="D364" s="92" t="n">
        <f aca="false">IF(($D363+$H363)&lt;0,($D363+$G363),0)</f>
        <v>0</v>
      </c>
      <c r="E364" s="92" t="n">
        <f aca="false">IF($D364&lt;0,Input!$G$52,0)</f>
        <v>0</v>
      </c>
      <c r="F364" s="92" t="n">
        <f aca="false">($D364*(Input!$G$48/100))/12</f>
        <v>0</v>
      </c>
      <c r="G364" s="92" t="n">
        <f aca="false">(-1)*$E364+$F364</f>
        <v>0</v>
      </c>
    </row>
    <row r="365" customFormat="false" ht="12.8" hidden="false" customHeight="false" outlineLevel="0" collapsed="false">
      <c r="A365" s="67" t="n">
        <v>361</v>
      </c>
      <c r="B365" s="68" t="n">
        <f aca="false">EOMONTH(Input!$C$7,A365)</f>
        <v>53904</v>
      </c>
      <c r="C365" s="68"/>
      <c r="D365" s="92" t="n">
        <f aca="false">IF(($D364+$H364)&lt;0,($D364+$G364),0)</f>
        <v>0</v>
      </c>
      <c r="E365" s="92" t="n">
        <f aca="false">IF($D365&lt;0,Input!$G$52,0)</f>
        <v>0</v>
      </c>
      <c r="F365" s="92" t="n">
        <f aca="false">($D365*(Input!$G$48/100))/12</f>
        <v>0</v>
      </c>
      <c r="G365" s="92" t="n">
        <f aca="false">(-1)*$E365+$F365</f>
        <v>0</v>
      </c>
    </row>
    <row r="366" customFormat="false" ht="12.8" hidden="false" customHeight="false" outlineLevel="0" collapsed="false">
      <c r="A366" s="67" t="n">
        <v>362</v>
      </c>
      <c r="B366" s="68" t="n">
        <f aca="false">EOMONTH(Input!$C$7,A366)</f>
        <v>53935</v>
      </c>
      <c r="C366" s="68"/>
      <c r="D366" s="92" t="n">
        <f aca="false">IF(($D365+$H365)&lt;0,($D365+$G365),0)</f>
        <v>0</v>
      </c>
      <c r="E366" s="92" t="n">
        <f aca="false">IF($D366&lt;0,Input!$G$52,0)</f>
        <v>0</v>
      </c>
      <c r="F366" s="92" t="n">
        <f aca="false">($D366*(Input!$G$48/100))/12</f>
        <v>0</v>
      </c>
      <c r="G366" s="92" t="n">
        <f aca="false">(-1)*$E366+$F366</f>
        <v>0</v>
      </c>
    </row>
    <row r="367" customFormat="false" ht="12.8" hidden="false" customHeight="false" outlineLevel="0" collapsed="false">
      <c r="A367" s="67" t="n">
        <v>363</v>
      </c>
      <c r="B367" s="68" t="n">
        <f aca="false">EOMONTH(Input!$C$7,A367)</f>
        <v>53965</v>
      </c>
      <c r="C367" s="68"/>
      <c r="D367" s="92" t="n">
        <f aca="false">IF(($D366+$H366)&lt;0,($D366+$G366),0)</f>
        <v>0</v>
      </c>
      <c r="E367" s="92" t="n">
        <f aca="false">IF($D367&lt;0,Input!$G$52,0)</f>
        <v>0</v>
      </c>
      <c r="F367" s="92" t="n">
        <f aca="false">($D367*(Input!$G$48/100))/12</f>
        <v>0</v>
      </c>
      <c r="G367" s="92" t="n">
        <f aca="false">(-1)*$E367+$F367</f>
        <v>0</v>
      </c>
    </row>
    <row r="368" customFormat="false" ht="12.8" hidden="false" customHeight="false" outlineLevel="0" collapsed="false">
      <c r="A368" s="67" t="n">
        <v>364</v>
      </c>
      <c r="B368" s="68" t="n">
        <f aca="false">EOMONTH(Input!$C$7,A368)</f>
        <v>53996</v>
      </c>
      <c r="C368" s="68"/>
      <c r="D368" s="92" t="n">
        <f aca="false">IF(($D367+$H367)&lt;0,($D367+$G367),0)</f>
        <v>0</v>
      </c>
      <c r="E368" s="92" t="n">
        <f aca="false">IF($D368&lt;0,Input!$G$52,0)</f>
        <v>0</v>
      </c>
      <c r="F368" s="92" t="n">
        <f aca="false">($D368*(Input!$G$48/100))/12</f>
        <v>0</v>
      </c>
      <c r="G368" s="92" t="n">
        <f aca="false">(-1)*$E368+$F368</f>
        <v>0</v>
      </c>
    </row>
    <row r="369" customFormat="false" ht="12.8" hidden="false" customHeight="false" outlineLevel="0" collapsed="false">
      <c r="A369" s="67" t="n">
        <v>365</v>
      </c>
      <c r="B369" s="68" t="n">
        <f aca="false">EOMONTH(Input!$C$7,A369)</f>
        <v>54026</v>
      </c>
      <c r="C369" s="68"/>
      <c r="D369" s="92" t="n">
        <f aca="false">IF(($D368+$H368)&lt;0,($D368+$G368),0)</f>
        <v>0</v>
      </c>
      <c r="E369" s="92" t="n">
        <f aca="false">IF($D369&lt;0,Input!$G$52,0)</f>
        <v>0</v>
      </c>
      <c r="F369" s="92" t="n">
        <f aca="false">($D369*(Input!$G$48/100))/12</f>
        <v>0</v>
      </c>
      <c r="G369" s="92" t="n">
        <f aca="false">(-1)*$E369+$F369</f>
        <v>0</v>
      </c>
    </row>
    <row r="370" customFormat="false" ht="12.8" hidden="false" customHeight="false" outlineLevel="0" collapsed="false">
      <c r="A370" s="67" t="n">
        <v>366</v>
      </c>
      <c r="B370" s="68" t="n">
        <f aca="false">EOMONTH(Input!$C$7,A370)</f>
        <v>54057</v>
      </c>
      <c r="C370" s="68"/>
      <c r="D370" s="92" t="n">
        <f aca="false">IF(($D369+$H369)&lt;0,($D369+$G369),0)</f>
        <v>0</v>
      </c>
      <c r="E370" s="92" t="n">
        <f aca="false">IF($D370&lt;0,Input!$G$52,0)</f>
        <v>0</v>
      </c>
      <c r="F370" s="92" t="n">
        <f aca="false">($D370*(Input!$G$48/100))/12</f>
        <v>0</v>
      </c>
      <c r="G370" s="92" t="n">
        <f aca="false">(-1)*$E370+$F370</f>
        <v>0</v>
      </c>
    </row>
    <row r="371" customFormat="false" ht="12.8" hidden="false" customHeight="false" outlineLevel="0" collapsed="false">
      <c r="A371" s="67" t="n">
        <v>367</v>
      </c>
      <c r="B371" s="68" t="n">
        <f aca="false">EOMONTH(Input!$C$7,A371)</f>
        <v>54088</v>
      </c>
      <c r="C371" s="68"/>
      <c r="D371" s="92" t="n">
        <f aca="false">IF(($D370+$H370)&lt;0,($D370+$G370),0)</f>
        <v>0</v>
      </c>
      <c r="E371" s="92" t="n">
        <f aca="false">IF($D371&lt;0,Input!$G$52,0)</f>
        <v>0</v>
      </c>
      <c r="F371" s="92" t="n">
        <f aca="false">($D371*(Input!$G$48/100))/12</f>
        <v>0</v>
      </c>
      <c r="G371" s="92" t="n">
        <f aca="false">(-1)*$E371+$F371</f>
        <v>0</v>
      </c>
    </row>
    <row r="372" customFormat="false" ht="12.8" hidden="false" customHeight="false" outlineLevel="0" collapsed="false">
      <c r="A372" s="67" t="n">
        <v>368</v>
      </c>
      <c r="B372" s="68" t="n">
        <f aca="false">EOMONTH(Input!$C$7,A372)</f>
        <v>54117</v>
      </c>
      <c r="C372" s="68"/>
      <c r="D372" s="92" t="n">
        <f aca="false">IF(($D371+$H371)&lt;0,($D371+$G371),0)</f>
        <v>0</v>
      </c>
      <c r="E372" s="92" t="n">
        <f aca="false">IF($D372&lt;0,Input!$G$52,0)</f>
        <v>0</v>
      </c>
      <c r="F372" s="92" t="n">
        <f aca="false">($D372*(Input!$G$48/100))/12</f>
        <v>0</v>
      </c>
      <c r="G372" s="92" t="n">
        <f aca="false">(-1)*$E372+$F372</f>
        <v>0</v>
      </c>
    </row>
    <row r="373" customFormat="false" ht="12.8" hidden="false" customHeight="false" outlineLevel="0" collapsed="false">
      <c r="A373" s="67" t="n">
        <v>369</v>
      </c>
      <c r="B373" s="68" t="n">
        <f aca="false">EOMONTH(Input!$C$7,A373)</f>
        <v>54148</v>
      </c>
      <c r="C373" s="68"/>
      <c r="D373" s="92" t="n">
        <f aca="false">IF(($D372+$H372)&lt;0,($D372+$G372),0)</f>
        <v>0</v>
      </c>
      <c r="E373" s="92" t="n">
        <f aca="false">IF($D373&lt;0,Input!$G$52,0)</f>
        <v>0</v>
      </c>
      <c r="F373" s="92" t="n">
        <f aca="false">($D373*(Input!$G$48/100))/12</f>
        <v>0</v>
      </c>
      <c r="G373" s="92" t="n">
        <f aca="false">(-1)*$E373+$F373</f>
        <v>0</v>
      </c>
    </row>
    <row r="374" customFormat="false" ht="12.8" hidden="false" customHeight="false" outlineLevel="0" collapsed="false">
      <c r="A374" s="67" t="n">
        <v>370</v>
      </c>
      <c r="B374" s="68" t="n">
        <f aca="false">EOMONTH(Input!$C$7,A374)</f>
        <v>54178</v>
      </c>
      <c r="C374" s="68"/>
      <c r="D374" s="92" t="n">
        <f aca="false">IF(($D373+$H373)&lt;0,($D373+$G373),0)</f>
        <v>0</v>
      </c>
      <c r="E374" s="92" t="n">
        <f aca="false">IF($D374&lt;0,Input!$G$52,0)</f>
        <v>0</v>
      </c>
      <c r="F374" s="92" t="n">
        <f aca="false">($D374*(Input!$G$48/100))/12</f>
        <v>0</v>
      </c>
      <c r="G374" s="92" t="n">
        <f aca="false">(-1)*$E374+$F374</f>
        <v>0</v>
      </c>
    </row>
    <row r="375" customFormat="false" ht="12.8" hidden="false" customHeight="false" outlineLevel="0" collapsed="false">
      <c r="A375" s="67" t="n">
        <v>371</v>
      </c>
      <c r="B375" s="68" t="n">
        <f aca="false">EOMONTH(Input!$C$7,A375)</f>
        <v>54209</v>
      </c>
      <c r="C375" s="68"/>
      <c r="D375" s="92" t="n">
        <f aca="false">IF(($D374+$H374)&lt;0,($D374+$G374),0)</f>
        <v>0</v>
      </c>
      <c r="E375" s="92" t="n">
        <f aca="false">IF($D375&lt;0,Input!$G$52,0)</f>
        <v>0</v>
      </c>
      <c r="F375" s="92" t="n">
        <f aca="false">($D375*(Input!$G$48/100))/12</f>
        <v>0</v>
      </c>
      <c r="G375" s="92" t="n">
        <f aca="false">(-1)*$E375+$F375</f>
        <v>0</v>
      </c>
    </row>
    <row r="376" customFormat="false" ht="12.8" hidden="false" customHeight="false" outlineLevel="0" collapsed="false">
      <c r="A376" s="67" t="n">
        <v>372</v>
      </c>
      <c r="B376" s="68" t="n">
        <f aca="false">EOMONTH(Input!$C$7,A376)</f>
        <v>54239</v>
      </c>
      <c r="C376" s="68"/>
      <c r="D376" s="92" t="n">
        <f aca="false">IF(($D375+$H375)&lt;0,($D375+$G375),0)</f>
        <v>0</v>
      </c>
      <c r="E376" s="92" t="n">
        <f aca="false">IF($D376&lt;0,Input!$G$52,0)</f>
        <v>0</v>
      </c>
      <c r="F376" s="92" t="n">
        <f aca="false">($D376*(Input!$G$48/100))/12</f>
        <v>0</v>
      </c>
      <c r="G376" s="92" t="n">
        <f aca="false">(-1)*$E376+$F376</f>
        <v>0</v>
      </c>
    </row>
    <row r="377" customFormat="false" ht="12.8" hidden="false" customHeight="false" outlineLevel="0" collapsed="false">
      <c r="A377" s="67" t="n">
        <v>373</v>
      </c>
      <c r="B377" s="68" t="n">
        <f aca="false">EOMONTH(Input!$C$7,A377)</f>
        <v>54270</v>
      </c>
      <c r="C377" s="68"/>
      <c r="D377" s="92" t="n">
        <f aca="false">IF(($D376+$H376)&lt;0,($D376+$G376),0)</f>
        <v>0</v>
      </c>
      <c r="E377" s="92" t="n">
        <f aca="false">IF($D377&lt;0,Input!$G$52,0)</f>
        <v>0</v>
      </c>
      <c r="F377" s="92" t="n">
        <f aca="false">($D377*(Input!$G$48/100))/12</f>
        <v>0</v>
      </c>
      <c r="G377" s="92" t="n">
        <f aca="false">(-1)*$E377+$F377</f>
        <v>0</v>
      </c>
    </row>
    <row r="378" customFormat="false" ht="12.8" hidden="false" customHeight="false" outlineLevel="0" collapsed="false">
      <c r="A378" s="67" t="n">
        <v>374</v>
      </c>
      <c r="B378" s="68" t="n">
        <f aca="false">EOMONTH(Input!$C$7,A378)</f>
        <v>54301</v>
      </c>
      <c r="C378" s="68"/>
      <c r="D378" s="92" t="n">
        <f aca="false">IF(($D377+$H377)&lt;0,($D377+$G377),0)</f>
        <v>0</v>
      </c>
      <c r="E378" s="92" t="n">
        <f aca="false">IF($D378&lt;0,Input!$G$52,0)</f>
        <v>0</v>
      </c>
      <c r="F378" s="92" t="n">
        <f aca="false">($D378*(Input!$G$48/100))/12</f>
        <v>0</v>
      </c>
      <c r="G378" s="92" t="n">
        <f aca="false">(-1)*$E378+$F378</f>
        <v>0</v>
      </c>
    </row>
    <row r="379" customFormat="false" ht="12.8" hidden="false" customHeight="false" outlineLevel="0" collapsed="false">
      <c r="A379" s="67" t="n">
        <v>375</v>
      </c>
      <c r="B379" s="68" t="n">
        <f aca="false">EOMONTH(Input!$C$7,A379)</f>
        <v>54331</v>
      </c>
      <c r="C379" s="68"/>
      <c r="D379" s="92" t="n">
        <f aca="false">IF(($D378+$H378)&lt;0,($D378+$G378),0)</f>
        <v>0</v>
      </c>
      <c r="E379" s="92" t="n">
        <f aca="false">IF($D379&lt;0,Input!$G$52,0)</f>
        <v>0</v>
      </c>
      <c r="F379" s="92" t="n">
        <f aca="false">($D379*(Input!$G$48/100))/12</f>
        <v>0</v>
      </c>
      <c r="G379" s="92" t="n">
        <f aca="false">(-1)*$E379+$F379</f>
        <v>0</v>
      </c>
    </row>
    <row r="380" customFormat="false" ht="12.8" hidden="false" customHeight="false" outlineLevel="0" collapsed="false">
      <c r="A380" s="67" t="n">
        <v>376</v>
      </c>
      <c r="B380" s="68" t="n">
        <f aca="false">EOMONTH(Input!$C$7,A380)</f>
        <v>54362</v>
      </c>
      <c r="C380" s="68"/>
      <c r="D380" s="92" t="n">
        <f aca="false">IF(($D379+$H379)&lt;0,($D379+$G379),0)</f>
        <v>0</v>
      </c>
      <c r="E380" s="92" t="n">
        <f aca="false">IF($D380&lt;0,Input!$G$52,0)</f>
        <v>0</v>
      </c>
      <c r="F380" s="92" t="n">
        <f aca="false">($D380*(Input!$G$48/100))/12</f>
        <v>0</v>
      </c>
      <c r="G380" s="92" t="n">
        <f aca="false">(-1)*$E380+$F380</f>
        <v>0</v>
      </c>
    </row>
    <row r="381" customFormat="false" ht="12.8" hidden="false" customHeight="false" outlineLevel="0" collapsed="false">
      <c r="A381" s="67" t="n">
        <v>377</v>
      </c>
      <c r="B381" s="68" t="n">
        <f aca="false">EOMONTH(Input!$C$7,A381)</f>
        <v>54392</v>
      </c>
      <c r="C381" s="68"/>
      <c r="D381" s="92" t="n">
        <f aca="false">IF(($D380+$H380)&lt;0,($D380+$G380),0)</f>
        <v>0</v>
      </c>
      <c r="E381" s="92" t="n">
        <f aca="false">IF($D381&lt;0,Input!$G$52,0)</f>
        <v>0</v>
      </c>
      <c r="F381" s="92" t="n">
        <f aca="false">($D381*(Input!$G$48/100))/12</f>
        <v>0</v>
      </c>
      <c r="G381" s="92" t="n">
        <f aca="false">(-1)*$E381+$F381</f>
        <v>0</v>
      </c>
    </row>
    <row r="382" customFormat="false" ht="12.8" hidden="false" customHeight="false" outlineLevel="0" collapsed="false">
      <c r="A382" s="67" t="n">
        <v>378</v>
      </c>
      <c r="B382" s="68" t="n">
        <f aca="false">EOMONTH(Input!$C$7,A382)</f>
        <v>54423</v>
      </c>
      <c r="C382" s="68"/>
      <c r="D382" s="92" t="n">
        <f aca="false">IF(($D381+$H381)&lt;0,($D381+$G381),0)</f>
        <v>0</v>
      </c>
      <c r="E382" s="92" t="n">
        <f aca="false">IF($D382&lt;0,Input!$G$52,0)</f>
        <v>0</v>
      </c>
      <c r="F382" s="92" t="n">
        <f aca="false">($D382*(Input!$G$48/100))/12</f>
        <v>0</v>
      </c>
      <c r="G382" s="92" t="n">
        <f aca="false">(-1)*$E382+$F382</f>
        <v>0</v>
      </c>
    </row>
    <row r="383" customFormat="false" ht="12.8" hidden="false" customHeight="false" outlineLevel="0" collapsed="false">
      <c r="A383" s="67" t="n">
        <v>379</v>
      </c>
      <c r="B383" s="68" t="n">
        <f aca="false">EOMONTH(Input!$C$7,A383)</f>
        <v>54454</v>
      </c>
      <c r="C383" s="68"/>
      <c r="D383" s="92" t="n">
        <f aca="false">IF(($D382+$H382)&lt;0,($D382+$G382),0)</f>
        <v>0</v>
      </c>
      <c r="E383" s="92" t="n">
        <f aca="false">IF($D383&lt;0,Input!$G$52,0)</f>
        <v>0</v>
      </c>
      <c r="F383" s="92" t="n">
        <f aca="false">($D383*(Input!$G$48/100))/12</f>
        <v>0</v>
      </c>
      <c r="G383" s="92" t="n">
        <f aca="false">(-1)*$E383+$F383</f>
        <v>0</v>
      </c>
    </row>
    <row r="384" customFormat="false" ht="12.8" hidden="false" customHeight="false" outlineLevel="0" collapsed="false">
      <c r="A384" s="67" t="n">
        <v>380</v>
      </c>
      <c r="B384" s="68" t="n">
        <f aca="false">EOMONTH(Input!$C$7,A384)</f>
        <v>54482</v>
      </c>
      <c r="C384" s="68"/>
      <c r="D384" s="92" t="n">
        <f aca="false">IF(($D383+$H383)&lt;0,($D383+$G383),0)</f>
        <v>0</v>
      </c>
      <c r="E384" s="92" t="n">
        <f aca="false">IF($D384&lt;0,Input!$G$52,0)</f>
        <v>0</v>
      </c>
      <c r="F384" s="92" t="n">
        <f aca="false">($D384*(Input!$G$48/100))/12</f>
        <v>0</v>
      </c>
      <c r="G384" s="92" t="n">
        <f aca="false">(-1)*$E384+$F384</f>
        <v>0</v>
      </c>
    </row>
    <row r="385" customFormat="false" ht="12.8" hidden="false" customHeight="false" outlineLevel="0" collapsed="false">
      <c r="A385" s="67" t="n">
        <v>381</v>
      </c>
      <c r="B385" s="68" t="n">
        <f aca="false">EOMONTH(Input!$C$7,A385)</f>
        <v>54513</v>
      </c>
      <c r="C385" s="68"/>
      <c r="D385" s="92" t="n">
        <f aca="false">IF(($D384+$H384)&lt;0,($D384+$G384),0)</f>
        <v>0</v>
      </c>
      <c r="E385" s="92" t="n">
        <f aca="false">IF($D385&lt;0,Input!$G$52,0)</f>
        <v>0</v>
      </c>
      <c r="F385" s="92" t="n">
        <f aca="false">($D385*(Input!$G$48/100))/12</f>
        <v>0</v>
      </c>
      <c r="G385" s="92" t="n">
        <f aca="false">(-1)*$E385+$F385</f>
        <v>0</v>
      </c>
    </row>
    <row r="386" customFormat="false" ht="12.8" hidden="false" customHeight="false" outlineLevel="0" collapsed="false">
      <c r="A386" s="67" t="n">
        <v>382</v>
      </c>
      <c r="B386" s="68" t="n">
        <f aca="false">EOMONTH(Input!$C$7,A386)</f>
        <v>54543</v>
      </c>
      <c r="C386" s="68"/>
      <c r="D386" s="92" t="n">
        <f aca="false">IF(($D385+$H385)&lt;0,($D385+$G385),0)</f>
        <v>0</v>
      </c>
      <c r="E386" s="92" t="n">
        <f aca="false">IF($D386&lt;0,Input!$G$52,0)</f>
        <v>0</v>
      </c>
      <c r="F386" s="92" t="n">
        <f aca="false">($D386*(Input!$G$48/100))/12</f>
        <v>0</v>
      </c>
      <c r="G386" s="92" t="n">
        <f aca="false">(-1)*$E386+$F386</f>
        <v>0</v>
      </c>
    </row>
    <row r="387" customFormat="false" ht="12.8" hidden="false" customHeight="false" outlineLevel="0" collapsed="false">
      <c r="A387" s="67" t="n">
        <v>383</v>
      </c>
      <c r="B387" s="68" t="n">
        <f aca="false">EOMONTH(Input!$C$7,A387)</f>
        <v>54574</v>
      </c>
      <c r="C387" s="68"/>
      <c r="D387" s="92" t="n">
        <f aca="false">IF(($D386+$H386)&lt;0,($D386+$G386),0)</f>
        <v>0</v>
      </c>
      <c r="E387" s="92" t="n">
        <f aca="false">IF($D387&lt;0,Input!$G$52,0)</f>
        <v>0</v>
      </c>
      <c r="F387" s="92" t="n">
        <f aca="false">($D387*(Input!$G$48/100))/12</f>
        <v>0</v>
      </c>
      <c r="G387" s="92" t="n">
        <f aca="false">(-1)*$E387+$F387</f>
        <v>0</v>
      </c>
    </row>
    <row r="388" customFormat="false" ht="12.8" hidden="false" customHeight="false" outlineLevel="0" collapsed="false">
      <c r="A388" s="67" t="n">
        <v>384</v>
      </c>
      <c r="B388" s="68" t="n">
        <f aca="false">EOMONTH(Input!$C$7,A388)</f>
        <v>54604</v>
      </c>
      <c r="C388" s="68"/>
      <c r="D388" s="92" t="n">
        <f aca="false">IF(($D387+$H387)&lt;0,($D387+$G387),0)</f>
        <v>0</v>
      </c>
      <c r="E388" s="92" t="n">
        <f aca="false">IF($D388&lt;0,Input!$G$52,0)</f>
        <v>0</v>
      </c>
      <c r="F388" s="92" t="n">
        <f aca="false">($D388*(Input!$G$48/100))/12</f>
        <v>0</v>
      </c>
      <c r="G388" s="92" t="n">
        <f aca="false">(-1)*$E388+$F388</f>
        <v>0</v>
      </c>
    </row>
    <row r="389" customFormat="false" ht="12.8" hidden="false" customHeight="false" outlineLevel="0" collapsed="false">
      <c r="A389" s="67" t="n">
        <v>385</v>
      </c>
      <c r="B389" s="68" t="n">
        <f aca="false">EOMONTH(Input!$C$7,A389)</f>
        <v>54635</v>
      </c>
      <c r="C389" s="68"/>
      <c r="D389" s="92" t="n">
        <f aca="false">IF(($D388+$H388)&lt;0,($D388+$G388),0)</f>
        <v>0</v>
      </c>
      <c r="E389" s="92" t="n">
        <f aca="false">IF($D389&lt;0,Input!$G$52,0)</f>
        <v>0</v>
      </c>
      <c r="F389" s="92" t="n">
        <f aca="false">($D389*(Input!$G$48/100))/12</f>
        <v>0</v>
      </c>
      <c r="G389" s="92" t="n">
        <f aca="false">(-1)*$E389+$F389</f>
        <v>0</v>
      </c>
    </row>
    <row r="390" customFormat="false" ht="12.8" hidden="false" customHeight="false" outlineLevel="0" collapsed="false">
      <c r="A390" s="67" t="n">
        <v>386</v>
      </c>
      <c r="B390" s="68" t="n">
        <f aca="false">EOMONTH(Input!$C$7,A390)</f>
        <v>54666</v>
      </c>
      <c r="C390" s="68"/>
      <c r="D390" s="92" t="n">
        <f aca="false">IF(($D389+$H389)&lt;0,($D389+$G389),0)</f>
        <v>0</v>
      </c>
      <c r="E390" s="92" t="n">
        <f aca="false">IF($D390&lt;0,Input!$G$52,0)</f>
        <v>0</v>
      </c>
      <c r="F390" s="92" t="n">
        <f aca="false">($D390*(Input!$G$48/100))/12</f>
        <v>0</v>
      </c>
      <c r="G390" s="92" t="n">
        <f aca="false">(-1)*$E390+$F390</f>
        <v>0</v>
      </c>
    </row>
    <row r="391" customFormat="false" ht="12.8" hidden="false" customHeight="false" outlineLevel="0" collapsed="false">
      <c r="A391" s="67" t="n">
        <v>387</v>
      </c>
      <c r="B391" s="68" t="n">
        <f aca="false">EOMONTH(Input!$C$7,A391)</f>
        <v>54696</v>
      </c>
      <c r="C391" s="68"/>
      <c r="D391" s="92" t="n">
        <f aca="false">IF(($D390+$H390)&lt;0,($D390+$G390),0)</f>
        <v>0</v>
      </c>
      <c r="E391" s="92" t="n">
        <f aca="false">IF($D391&lt;0,Input!$G$52,0)</f>
        <v>0</v>
      </c>
      <c r="F391" s="92" t="n">
        <f aca="false">($D391*(Input!$G$48/100))/12</f>
        <v>0</v>
      </c>
      <c r="G391" s="92" t="n">
        <f aca="false">(-1)*$E391+$F391</f>
        <v>0</v>
      </c>
    </row>
    <row r="392" customFormat="false" ht="12.8" hidden="false" customHeight="false" outlineLevel="0" collapsed="false">
      <c r="A392" s="67" t="n">
        <v>388</v>
      </c>
      <c r="B392" s="68" t="n">
        <f aca="false">EOMONTH(Input!$C$7,A392)</f>
        <v>54727</v>
      </c>
      <c r="C392" s="68"/>
      <c r="D392" s="92" t="n">
        <f aca="false">IF(($D391+$H391)&lt;0,($D391+$G391),0)</f>
        <v>0</v>
      </c>
      <c r="E392" s="92" t="n">
        <f aca="false">IF($D392&lt;0,Input!$G$52,0)</f>
        <v>0</v>
      </c>
      <c r="F392" s="92" t="n">
        <f aca="false">($D392*(Input!$G$48/100))/12</f>
        <v>0</v>
      </c>
      <c r="G392" s="92" t="n">
        <f aca="false">(-1)*$E392+$F392</f>
        <v>0</v>
      </c>
    </row>
    <row r="393" customFormat="false" ht="12.8" hidden="false" customHeight="false" outlineLevel="0" collapsed="false">
      <c r="A393" s="67" t="n">
        <v>389</v>
      </c>
      <c r="B393" s="68" t="n">
        <f aca="false">EOMONTH(Input!$C$7,A393)</f>
        <v>54757</v>
      </c>
      <c r="C393" s="68"/>
      <c r="D393" s="92" t="n">
        <f aca="false">IF(($D392+$H392)&lt;0,($D392+$G392),0)</f>
        <v>0</v>
      </c>
      <c r="E393" s="92" t="n">
        <f aca="false">IF($D393&lt;0,Input!$G$52,0)</f>
        <v>0</v>
      </c>
      <c r="F393" s="92" t="n">
        <f aca="false">($D393*(Input!$G$48/100))/12</f>
        <v>0</v>
      </c>
      <c r="G393" s="92" t="n">
        <f aca="false">(-1)*$E393+$F393</f>
        <v>0</v>
      </c>
    </row>
    <row r="394" customFormat="false" ht="12.8" hidden="false" customHeight="false" outlineLevel="0" collapsed="false">
      <c r="A394" s="67" t="n">
        <v>390</v>
      </c>
      <c r="B394" s="68" t="n">
        <f aca="false">EOMONTH(Input!$C$7,A394)</f>
        <v>54788</v>
      </c>
      <c r="C394" s="68"/>
      <c r="D394" s="92" t="n">
        <f aca="false">IF(($D393+$H393)&lt;0,($D393+$G393),0)</f>
        <v>0</v>
      </c>
      <c r="E394" s="92" t="n">
        <f aca="false">IF($D394&lt;0,Input!$G$52,0)</f>
        <v>0</v>
      </c>
      <c r="F394" s="92" t="n">
        <f aca="false">($D394*(Input!$G$48/100))/12</f>
        <v>0</v>
      </c>
      <c r="G394" s="92" t="n">
        <f aca="false">(-1)*$E394+$F394</f>
        <v>0</v>
      </c>
    </row>
    <row r="395" customFormat="false" ht="12.8" hidden="false" customHeight="false" outlineLevel="0" collapsed="false">
      <c r="A395" s="67" t="n">
        <v>391</v>
      </c>
      <c r="B395" s="68" t="n">
        <f aca="false">EOMONTH(Input!$C$7,A395)</f>
        <v>54819</v>
      </c>
      <c r="C395" s="68"/>
      <c r="D395" s="92" t="n">
        <f aca="false">IF(($D394+$H394)&lt;0,($D394+$G394),0)</f>
        <v>0</v>
      </c>
      <c r="E395" s="92" t="n">
        <f aca="false">IF($D395&lt;0,Input!$G$52,0)</f>
        <v>0</v>
      </c>
      <c r="F395" s="92" t="n">
        <f aca="false">($D395*(Input!$G$48/100))/12</f>
        <v>0</v>
      </c>
      <c r="G395" s="92" t="n">
        <f aca="false">(-1)*$E395+$F395</f>
        <v>0</v>
      </c>
    </row>
    <row r="396" customFormat="false" ht="12.8" hidden="false" customHeight="false" outlineLevel="0" collapsed="false">
      <c r="A396" s="67" t="n">
        <v>392</v>
      </c>
      <c r="B396" s="68" t="n">
        <f aca="false">EOMONTH(Input!$C$7,A396)</f>
        <v>54847</v>
      </c>
      <c r="C396" s="68"/>
      <c r="D396" s="92" t="n">
        <f aca="false">IF(($D395+$H395)&lt;0,($D395+$G395),0)</f>
        <v>0</v>
      </c>
      <c r="E396" s="92" t="n">
        <f aca="false">IF($D396&lt;0,Input!$G$52,0)</f>
        <v>0</v>
      </c>
      <c r="F396" s="92" t="n">
        <f aca="false">($D396*(Input!$G$48/100))/12</f>
        <v>0</v>
      </c>
      <c r="G396" s="92" t="n">
        <f aca="false">(-1)*$E396+$F396</f>
        <v>0</v>
      </c>
    </row>
    <row r="397" customFormat="false" ht="12.8" hidden="false" customHeight="false" outlineLevel="0" collapsed="false">
      <c r="A397" s="67" t="n">
        <v>393</v>
      </c>
      <c r="B397" s="68" t="n">
        <f aca="false">EOMONTH(Input!$C$7,A397)</f>
        <v>54878</v>
      </c>
      <c r="C397" s="68"/>
      <c r="D397" s="92" t="n">
        <f aca="false">IF(($D396+$H396)&lt;0,($D396+$G396),0)</f>
        <v>0</v>
      </c>
      <c r="E397" s="92" t="n">
        <f aca="false">IF($D397&lt;0,Input!$G$52,0)</f>
        <v>0</v>
      </c>
      <c r="F397" s="92" t="n">
        <f aca="false">($D397*(Input!$G$48/100))/12</f>
        <v>0</v>
      </c>
      <c r="G397" s="92" t="n">
        <f aca="false">(-1)*$E397+$F397</f>
        <v>0</v>
      </c>
    </row>
    <row r="398" customFormat="false" ht="12.8" hidden="false" customHeight="false" outlineLevel="0" collapsed="false">
      <c r="A398" s="67" t="n">
        <v>394</v>
      </c>
      <c r="B398" s="68" t="n">
        <f aca="false">EOMONTH(Input!$C$7,A398)</f>
        <v>54908</v>
      </c>
      <c r="C398" s="68"/>
      <c r="D398" s="92" t="n">
        <f aca="false">IF(($D397+$H397)&lt;0,($D397+$G397),0)</f>
        <v>0</v>
      </c>
      <c r="E398" s="92" t="n">
        <f aca="false">IF($D398&lt;0,Input!$G$52,0)</f>
        <v>0</v>
      </c>
      <c r="F398" s="92" t="n">
        <f aca="false">($D398*(Input!$G$48/100))/12</f>
        <v>0</v>
      </c>
      <c r="G398" s="92" t="n">
        <f aca="false">(-1)*$E398+$F398</f>
        <v>0</v>
      </c>
    </row>
    <row r="399" customFormat="false" ht="12.8" hidden="false" customHeight="false" outlineLevel="0" collapsed="false">
      <c r="A399" s="67" t="n">
        <v>395</v>
      </c>
      <c r="B399" s="68" t="n">
        <f aca="false">EOMONTH(Input!$C$7,A399)</f>
        <v>54939</v>
      </c>
      <c r="C399" s="68"/>
      <c r="D399" s="92" t="n">
        <f aca="false">IF(($D398+$H398)&lt;0,($D398+$G398),0)</f>
        <v>0</v>
      </c>
      <c r="E399" s="92" t="n">
        <f aca="false">IF($D399&lt;0,Input!$G$52,0)</f>
        <v>0</v>
      </c>
      <c r="F399" s="92" t="n">
        <f aca="false">($D399*(Input!$G$48/100))/12</f>
        <v>0</v>
      </c>
      <c r="G399" s="92" t="n">
        <f aca="false">(-1)*$E399+$F399</f>
        <v>0</v>
      </c>
    </row>
    <row r="400" customFormat="false" ht="12.8" hidden="false" customHeight="false" outlineLevel="0" collapsed="false">
      <c r="A400" s="67" t="n">
        <v>396</v>
      </c>
      <c r="B400" s="68" t="n">
        <f aca="false">EOMONTH(Input!$C$7,A400)</f>
        <v>54969</v>
      </c>
      <c r="C400" s="68"/>
      <c r="D400" s="92" t="n">
        <f aca="false">IF(($D399+$H399)&lt;0,($D399+$G399),0)</f>
        <v>0</v>
      </c>
      <c r="E400" s="92" t="n">
        <f aca="false">IF($D400&lt;0,Input!$G$52,0)</f>
        <v>0</v>
      </c>
      <c r="F400" s="92" t="n">
        <f aca="false">($D400*(Input!$G$48/100))/12</f>
        <v>0</v>
      </c>
      <c r="G400" s="92" t="n">
        <f aca="false">(-1)*$E400+$F400</f>
        <v>0</v>
      </c>
    </row>
    <row r="401" customFormat="false" ht="12.8" hidden="false" customHeight="false" outlineLevel="0" collapsed="false">
      <c r="A401" s="67" t="n">
        <v>397</v>
      </c>
      <c r="B401" s="68" t="n">
        <f aca="false">EOMONTH(Input!$C$7,A401)</f>
        <v>55000</v>
      </c>
      <c r="C401" s="68"/>
      <c r="D401" s="92" t="n">
        <f aca="false">IF(($D400+$H400)&lt;0,($D400+$G400),0)</f>
        <v>0</v>
      </c>
      <c r="E401" s="92" t="n">
        <f aca="false">IF($D401&lt;0,Input!$G$52,0)</f>
        <v>0</v>
      </c>
      <c r="F401" s="92" t="n">
        <f aca="false">($D401*(Input!$G$48/100))/12</f>
        <v>0</v>
      </c>
      <c r="G401" s="92" t="n">
        <f aca="false">(-1)*$E401+$F401</f>
        <v>0</v>
      </c>
    </row>
    <row r="402" customFormat="false" ht="12.8" hidden="false" customHeight="false" outlineLevel="0" collapsed="false">
      <c r="A402" s="67" t="n">
        <v>398</v>
      </c>
      <c r="B402" s="68" t="n">
        <f aca="false">EOMONTH(Input!$C$7,A402)</f>
        <v>55031</v>
      </c>
      <c r="C402" s="68"/>
      <c r="D402" s="92" t="n">
        <f aca="false">IF(($D401+$H401)&lt;0,($D401+$G401),0)</f>
        <v>0</v>
      </c>
      <c r="E402" s="92" t="n">
        <f aca="false">IF($D402&lt;0,Input!$G$52,0)</f>
        <v>0</v>
      </c>
      <c r="F402" s="92" t="n">
        <f aca="false">($D402*(Input!$G$48/100))/12</f>
        <v>0</v>
      </c>
      <c r="G402" s="92" t="n">
        <f aca="false">(-1)*$E402+$F402</f>
        <v>0</v>
      </c>
    </row>
    <row r="403" customFormat="false" ht="12.8" hidden="false" customHeight="false" outlineLevel="0" collapsed="false">
      <c r="A403" s="67" t="n">
        <v>399</v>
      </c>
      <c r="B403" s="68" t="n">
        <f aca="false">EOMONTH(Input!$C$7,A403)</f>
        <v>55061</v>
      </c>
      <c r="C403" s="68"/>
      <c r="D403" s="92" t="n">
        <f aca="false">IF(($D402+$H402)&lt;0,($D402+$G402),0)</f>
        <v>0</v>
      </c>
      <c r="E403" s="92" t="n">
        <f aca="false">IF($D403&lt;0,Input!$G$52,0)</f>
        <v>0</v>
      </c>
      <c r="F403" s="92" t="n">
        <f aca="false">($D403*(Input!$G$48/100))/12</f>
        <v>0</v>
      </c>
      <c r="G403" s="92" t="n">
        <f aca="false">(-1)*$E403+$F403</f>
        <v>0</v>
      </c>
    </row>
    <row r="404" customFormat="false" ht="12.8" hidden="false" customHeight="false" outlineLevel="0" collapsed="false">
      <c r="A404" s="67" t="n">
        <v>400</v>
      </c>
      <c r="B404" s="68" t="n">
        <f aca="false">EOMONTH(Input!$C$7,A404)</f>
        <v>55092</v>
      </c>
      <c r="C404" s="68"/>
      <c r="D404" s="92" t="n">
        <f aca="false">IF(($D403+$H403)&lt;0,($D403+$G403),0)</f>
        <v>0</v>
      </c>
      <c r="E404" s="92" t="n">
        <f aca="false">IF($D404&lt;0,Input!$G$52,0)</f>
        <v>0</v>
      </c>
      <c r="F404" s="92" t="n">
        <f aca="false">($D404*(Input!$G$48/100))/12</f>
        <v>0</v>
      </c>
      <c r="G404" s="92" t="n">
        <f aca="false">(-1)*$E404+$F404</f>
        <v>0</v>
      </c>
    </row>
    <row r="405" customFormat="false" ht="12.8" hidden="false" customHeight="false" outlineLevel="0" collapsed="false">
      <c r="A405" s="67" t="n">
        <v>401</v>
      </c>
      <c r="B405" s="68" t="n">
        <f aca="false">EOMONTH(Input!$C$7,A405)</f>
        <v>55122</v>
      </c>
      <c r="C405" s="68"/>
      <c r="D405" s="92" t="n">
        <f aca="false">IF(($D404+$H404)&lt;0,($D404+$G404),0)</f>
        <v>0</v>
      </c>
      <c r="E405" s="92" t="n">
        <f aca="false">IF($D405&lt;0,Input!$G$52,0)</f>
        <v>0</v>
      </c>
      <c r="F405" s="92" t="n">
        <f aca="false">($D405*(Input!$G$48/100))/12</f>
        <v>0</v>
      </c>
      <c r="G405" s="92" t="n">
        <f aca="false">(-1)*$E405+$F405</f>
        <v>0</v>
      </c>
    </row>
    <row r="406" customFormat="false" ht="12.8" hidden="false" customHeight="false" outlineLevel="0" collapsed="false">
      <c r="A406" s="67" t="n">
        <v>402</v>
      </c>
      <c r="B406" s="68" t="n">
        <f aca="false">EOMONTH(Input!$C$7,A406)</f>
        <v>55153</v>
      </c>
      <c r="C406" s="68"/>
      <c r="D406" s="92" t="n">
        <f aca="false">IF(($D405+$H405)&lt;0,($D405+$G405),0)</f>
        <v>0</v>
      </c>
      <c r="E406" s="92" t="n">
        <f aca="false">IF($D406&lt;0,Input!$G$52,0)</f>
        <v>0</v>
      </c>
      <c r="F406" s="92" t="n">
        <f aca="false">($D406*(Input!$G$48/100))/12</f>
        <v>0</v>
      </c>
      <c r="G406" s="92" t="n">
        <f aca="false">(-1)*$E406+$F406</f>
        <v>0</v>
      </c>
    </row>
    <row r="407" customFormat="false" ht="12.8" hidden="false" customHeight="false" outlineLevel="0" collapsed="false">
      <c r="A407" s="67" t="n">
        <v>403</v>
      </c>
      <c r="B407" s="68" t="n">
        <f aca="false">EOMONTH(Input!$C$7,A407)</f>
        <v>55184</v>
      </c>
      <c r="C407" s="68"/>
      <c r="D407" s="92" t="n">
        <f aca="false">IF(($D406+$H406)&lt;0,($D406+$G406),0)</f>
        <v>0</v>
      </c>
      <c r="E407" s="92" t="n">
        <f aca="false">IF($D407&lt;0,Input!$G$52,0)</f>
        <v>0</v>
      </c>
      <c r="F407" s="92" t="n">
        <f aca="false">($D407*(Input!$G$48/100))/12</f>
        <v>0</v>
      </c>
      <c r="G407" s="92" t="n">
        <f aca="false">(-1)*$E407+$F407</f>
        <v>0</v>
      </c>
    </row>
    <row r="408" customFormat="false" ht="12.8" hidden="false" customHeight="false" outlineLevel="0" collapsed="false">
      <c r="A408" s="67" t="n">
        <v>404</v>
      </c>
      <c r="B408" s="68" t="n">
        <f aca="false">EOMONTH(Input!$C$7,A408)</f>
        <v>55212</v>
      </c>
      <c r="C408" s="68"/>
      <c r="D408" s="92" t="n">
        <f aca="false">IF(($D407+$H407)&lt;0,($D407+$G407),0)</f>
        <v>0</v>
      </c>
      <c r="E408" s="92" t="n">
        <f aca="false">IF($D408&lt;0,Input!$G$52,0)</f>
        <v>0</v>
      </c>
      <c r="F408" s="92" t="n">
        <f aca="false">($D408*(Input!$G$48/100))/12</f>
        <v>0</v>
      </c>
      <c r="G408" s="92" t="n">
        <f aca="false">(-1)*$E408+$F408</f>
        <v>0</v>
      </c>
    </row>
    <row r="409" customFormat="false" ht="12.8" hidden="false" customHeight="false" outlineLevel="0" collapsed="false">
      <c r="A409" s="67" t="n">
        <v>405</v>
      </c>
      <c r="B409" s="68" t="n">
        <f aca="false">EOMONTH(Input!$C$7,A409)</f>
        <v>55243</v>
      </c>
      <c r="C409" s="68"/>
      <c r="D409" s="92" t="n">
        <f aca="false">IF(($D408+$H408)&lt;0,($D408+$G408),0)</f>
        <v>0</v>
      </c>
      <c r="E409" s="92" t="n">
        <f aca="false">IF($D409&lt;0,Input!$G$52,0)</f>
        <v>0</v>
      </c>
      <c r="F409" s="92" t="n">
        <f aca="false">($D409*(Input!$G$48/100))/12</f>
        <v>0</v>
      </c>
      <c r="G409" s="92" t="n">
        <f aca="false">(-1)*$E409+$F409</f>
        <v>0</v>
      </c>
    </row>
    <row r="410" customFormat="false" ht="12.8" hidden="false" customHeight="false" outlineLevel="0" collapsed="false">
      <c r="A410" s="67" t="n">
        <v>406</v>
      </c>
      <c r="B410" s="68" t="n">
        <f aca="false">EOMONTH(Input!$C$7,A410)</f>
        <v>55273</v>
      </c>
      <c r="C410" s="68"/>
      <c r="D410" s="92" t="n">
        <f aca="false">IF(($D409+$H409)&lt;0,($D409+$G409),0)</f>
        <v>0</v>
      </c>
      <c r="E410" s="92" t="n">
        <f aca="false">IF($D410&lt;0,Input!$G$52,0)</f>
        <v>0</v>
      </c>
      <c r="F410" s="92" t="n">
        <f aca="false">($D410*(Input!$G$48/100))/12</f>
        <v>0</v>
      </c>
      <c r="G410" s="92" t="n">
        <f aca="false">(-1)*$E410+$F410</f>
        <v>0</v>
      </c>
    </row>
    <row r="411" customFormat="false" ht="12.8" hidden="false" customHeight="false" outlineLevel="0" collapsed="false">
      <c r="A411" s="67" t="n">
        <v>407</v>
      </c>
      <c r="B411" s="68" t="n">
        <f aca="false">EOMONTH(Input!$C$7,A411)</f>
        <v>55304</v>
      </c>
      <c r="C411" s="68"/>
      <c r="D411" s="92" t="n">
        <f aca="false">IF(($D410+$H410)&lt;0,($D410+$G410),0)</f>
        <v>0</v>
      </c>
      <c r="E411" s="92" t="n">
        <f aca="false">IF($D411&lt;0,Input!$G$52,0)</f>
        <v>0</v>
      </c>
      <c r="F411" s="92" t="n">
        <f aca="false">($D411*(Input!$G$48/100))/12</f>
        <v>0</v>
      </c>
      <c r="G411" s="92" t="n">
        <f aca="false">(-1)*$E411+$F411</f>
        <v>0</v>
      </c>
    </row>
    <row r="412" customFormat="false" ht="12.8" hidden="false" customHeight="false" outlineLevel="0" collapsed="false">
      <c r="A412" s="67" t="n">
        <v>408</v>
      </c>
      <c r="B412" s="68" t="n">
        <f aca="false">EOMONTH(Input!$C$7,A412)</f>
        <v>55334</v>
      </c>
      <c r="C412" s="68"/>
      <c r="D412" s="92" t="n">
        <f aca="false">IF(($D411+$H411)&lt;0,($D411+$G411),0)</f>
        <v>0</v>
      </c>
      <c r="E412" s="92" t="n">
        <f aca="false">IF($D412&lt;0,Input!$G$52,0)</f>
        <v>0</v>
      </c>
      <c r="F412" s="92" t="n">
        <f aca="false">($D412*(Input!$G$48/100))/12</f>
        <v>0</v>
      </c>
      <c r="G412" s="92" t="n">
        <f aca="false">(-1)*$E412+$F412</f>
        <v>0</v>
      </c>
    </row>
    <row r="413" customFormat="false" ht="12.8" hidden="false" customHeight="false" outlineLevel="0" collapsed="false">
      <c r="A413" s="67" t="n">
        <v>409</v>
      </c>
      <c r="B413" s="68" t="n">
        <f aca="false">EOMONTH(Input!$C$7,A413)</f>
        <v>55365</v>
      </c>
      <c r="C413" s="68"/>
      <c r="D413" s="92" t="n">
        <f aca="false">IF(($D412+$H412)&lt;0,($D412+$G412),0)</f>
        <v>0</v>
      </c>
      <c r="E413" s="92" t="n">
        <f aca="false">IF($D413&lt;0,Input!$G$52,0)</f>
        <v>0</v>
      </c>
      <c r="F413" s="92" t="n">
        <f aca="false">($D413*(Input!$G$48/100))/12</f>
        <v>0</v>
      </c>
      <c r="G413" s="92" t="n">
        <f aca="false">(-1)*$E413+$F413</f>
        <v>0</v>
      </c>
    </row>
    <row r="414" customFormat="false" ht="12.8" hidden="false" customHeight="false" outlineLevel="0" collapsed="false">
      <c r="A414" s="67" t="n">
        <v>410</v>
      </c>
      <c r="B414" s="68" t="n">
        <f aca="false">EOMONTH(Input!$C$7,A414)</f>
        <v>55396</v>
      </c>
      <c r="C414" s="68"/>
      <c r="D414" s="92" t="n">
        <f aca="false">IF(($D413+$H413)&lt;0,($D413+$G413),0)</f>
        <v>0</v>
      </c>
      <c r="E414" s="92" t="n">
        <f aca="false">IF($D414&lt;0,Input!$G$52,0)</f>
        <v>0</v>
      </c>
      <c r="F414" s="92" t="n">
        <f aca="false">($D414*(Input!$G$48/100))/12</f>
        <v>0</v>
      </c>
      <c r="G414" s="92" t="n">
        <f aca="false">(-1)*$E414+$F414</f>
        <v>0</v>
      </c>
    </row>
    <row r="415" customFormat="false" ht="12.8" hidden="false" customHeight="false" outlineLevel="0" collapsed="false">
      <c r="A415" s="67" t="n">
        <v>411</v>
      </c>
      <c r="B415" s="68" t="n">
        <f aca="false">EOMONTH(Input!$C$7,A415)</f>
        <v>55426</v>
      </c>
      <c r="C415" s="68"/>
      <c r="D415" s="92" t="n">
        <f aca="false">IF(($D414+$H414)&lt;0,($D414+$G414),0)</f>
        <v>0</v>
      </c>
      <c r="E415" s="92" t="n">
        <f aca="false">IF($D415&lt;0,Input!$G$52,0)</f>
        <v>0</v>
      </c>
      <c r="F415" s="92" t="n">
        <f aca="false">($D415*(Input!$G$48/100))/12</f>
        <v>0</v>
      </c>
      <c r="G415" s="92" t="n">
        <f aca="false">(-1)*$E415+$F415</f>
        <v>0</v>
      </c>
    </row>
    <row r="416" customFormat="false" ht="12.8" hidden="false" customHeight="false" outlineLevel="0" collapsed="false">
      <c r="A416" s="67" t="n">
        <v>412</v>
      </c>
      <c r="B416" s="68" t="n">
        <f aca="false">EOMONTH(Input!$C$7,A416)</f>
        <v>55457</v>
      </c>
      <c r="C416" s="68"/>
      <c r="D416" s="92" t="n">
        <f aca="false">IF(($D415+$H415)&lt;0,($D415+$G415),0)</f>
        <v>0</v>
      </c>
      <c r="E416" s="92" t="n">
        <f aca="false">IF($D416&lt;0,Input!$G$52,0)</f>
        <v>0</v>
      </c>
      <c r="F416" s="92" t="n">
        <f aca="false">($D416*(Input!$G$48/100))/12</f>
        <v>0</v>
      </c>
      <c r="G416" s="92" t="n">
        <f aca="false">(-1)*$E416+$F416</f>
        <v>0</v>
      </c>
    </row>
    <row r="417" customFormat="false" ht="12.8" hidden="false" customHeight="false" outlineLevel="0" collapsed="false">
      <c r="A417" s="67" t="n">
        <v>413</v>
      </c>
      <c r="B417" s="68" t="n">
        <f aca="false">EOMONTH(Input!$C$7,A417)</f>
        <v>55487</v>
      </c>
      <c r="C417" s="68"/>
      <c r="D417" s="92" t="n">
        <f aca="false">IF(($D416+$H416)&lt;0,($D416+$G416),0)</f>
        <v>0</v>
      </c>
      <c r="E417" s="92" t="n">
        <f aca="false">IF($D417&lt;0,Input!$G$52,0)</f>
        <v>0</v>
      </c>
      <c r="F417" s="92" t="n">
        <f aca="false">($D417*(Input!$G$48/100))/12</f>
        <v>0</v>
      </c>
      <c r="G417" s="92" t="n">
        <f aca="false">(-1)*$E417+$F417</f>
        <v>0</v>
      </c>
    </row>
    <row r="418" customFormat="false" ht="12.8" hidden="false" customHeight="false" outlineLevel="0" collapsed="false">
      <c r="A418" s="67" t="n">
        <v>414</v>
      </c>
      <c r="B418" s="68" t="n">
        <f aca="false">EOMONTH(Input!$C$7,A418)</f>
        <v>55518</v>
      </c>
      <c r="C418" s="68"/>
      <c r="D418" s="92" t="n">
        <f aca="false">IF(($D417+$H417)&lt;0,($D417+$G417),0)</f>
        <v>0</v>
      </c>
      <c r="E418" s="92" t="n">
        <f aca="false">IF($D418&lt;0,Input!$G$52,0)</f>
        <v>0</v>
      </c>
      <c r="F418" s="92" t="n">
        <f aca="false">($D418*(Input!$G$48/100))/12</f>
        <v>0</v>
      </c>
      <c r="G418" s="92" t="n">
        <f aca="false">(-1)*$E418+$F418</f>
        <v>0</v>
      </c>
    </row>
    <row r="419" customFormat="false" ht="12.8" hidden="false" customHeight="false" outlineLevel="0" collapsed="false">
      <c r="A419" s="67" t="n">
        <v>415</v>
      </c>
      <c r="B419" s="68" t="n">
        <f aca="false">EOMONTH(Input!$C$7,A419)</f>
        <v>55549</v>
      </c>
      <c r="C419" s="68"/>
      <c r="D419" s="92" t="n">
        <f aca="false">IF(($D418+$H418)&lt;0,($D418+$G418),0)</f>
        <v>0</v>
      </c>
      <c r="E419" s="92" t="n">
        <f aca="false">IF($D419&lt;0,Input!$G$52,0)</f>
        <v>0</v>
      </c>
      <c r="F419" s="92" t="n">
        <f aca="false">($D419*(Input!$G$48/100))/12</f>
        <v>0</v>
      </c>
      <c r="G419" s="92" t="n">
        <f aca="false">(-1)*$E419+$F419</f>
        <v>0</v>
      </c>
    </row>
    <row r="420" customFormat="false" ht="12.8" hidden="false" customHeight="false" outlineLevel="0" collapsed="false">
      <c r="A420" s="67" t="n">
        <v>416</v>
      </c>
      <c r="B420" s="68" t="n">
        <f aca="false">EOMONTH(Input!$C$7,A420)</f>
        <v>55578</v>
      </c>
      <c r="C420" s="68"/>
      <c r="D420" s="92" t="n">
        <f aca="false">IF(($D419+$H419)&lt;0,($D419+$G419),0)</f>
        <v>0</v>
      </c>
      <c r="E420" s="92" t="n">
        <f aca="false">IF($D420&lt;0,Input!$G$52,0)</f>
        <v>0</v>
      </c>
      <c r="F420" s="92" t="n">
        <f aca="false">($D420*(Input!$G$48/100))/12</f>
        <v>0</v>
      </c>
      <c r="G420" s="92" t="n">
        <f aca="false">(-1)*$E420+$F420</f>
        <v>0</v>
      </c>
    </row>
    <row r="421" customFormat="false" ht="12.8" hidden="false" customHeight="false" outlineLevel="0" collapsed="false">
      <c r="A421" s="67" t="n">
        <v>417</v>
      </c>
      <c r="B421" s="68" t="n">
        <f aca="false">EOMONTH(Input!$C$7,A421)</f>
        <v>55609</v>
      </c>
      <c r="C421" s="68"/>
      <c r="D421" s="92" t="n">
        <f aca="false">IF(($D420+$H420)&lt;0,($D420+$G420),0)</f>
        <v>0</v>
      </c>
      <c r="E421" s="92" t="n">
        <f aca="false">IF($D421&lt;0,Input!$G$52,0)</f>
        <v>0</v>
      </c>
      <c r="F421" s="92" t="n">
        <f aca="false">($D421*(Input!$G$48/100))/12</f>
        <v>0</v>
      </c>
      <c r="G421" s="92" t="n">
        <f aca="false">(-1)*$E421+$F421</f>
        <v>0</v>
      </c>
    </row>
    <row r="422" customFormat="false" ht="12.8" hidden="false" customHeight="false" outlineLevel="0" collapsed="false">
      <c r="A422" s="67" t="n">
        <v>418</v>
      </c>
      <c r="B422" s="68" t="n">
        <f aca="false">EOMONTH(Input!$C$7,A422)</f>
        <v>55639</v>
      </c>
      <c r="C422" s="68"/>
      <c r="D422" s="92" t="n">
        <f aca="false">IF(($D421+$H421)&lt;0,($D421+$G421),0)</f>
        <v>0</v>
      </c>
      <c r="E422" s="92" t="n">
        <f aca="false">IF($D422&lt;0,Input!$G$52,0)</f>
        <v>0</v>
      </c>
      <c r="F422" s="92" t="n">
        <f aca="false">($D422*(Input!$G$48/100))/12</f>
        <v>0</v>
      </c>
      <c r="G422" s="92" t="n">
        <f aca="false">(-1)*$E422+$F422</f>
        <v>0</v>
      </c>
    </row>
    <row r="423" customFormat="false" ht="12.8" hidden="false" customHeight="false" outlineLevel="0" collapsed="false">
      <c r="A423" s="67" t="n">
        <v>419</v>
      </c>
      <c r="B423" s="68" t="n">
        <f aca="false">EOMONTH(Input!$C$7,A423)</f>
        <v>55670</v>
      </c>
      <c r="C423" s="68"/>
      <c r="D423" s="92" t="n">
        <f aca="false">IF(($D422+$H422)&lt;0,($D422+$G422),0)</f>
        <v>0</v>
      </c>
      <c r="E423" s="92" t="n">
        <f aca="false">IF($D423&lt;0,Input!$G$52,0)</f>
        <v>0</v>
      </c>
      <c r="F423" s="92" t="n">
        <f aca="false">($D423*(Input!$G$48/100))/12</f>
        <v>0</v>
      </c>
      <c r="G423" s="92" t="n">
        <f aca="false">(-1)*$E423+$F423</f>
        <v>0</v>
      </c>
    </row>
    <row r="424" customFormat="false" ht="12.8" hidden="false" customHeight="false" outlineLevel="0" collapsed="false">
      <c r="A424" s="67" t="n">
        <v>420</v>
      </c>
      <c r="B424" s="68" t="n">
        <f aca="false">EOMONTH(Input!$C$7,A424)</f>
        <v>55700</v>
      </c>
      <c r="C424" s="68"/>
      <c r="D424" s="92" t="n">
        <f aca="false">IF(($D423+$H423)&lt;0,($D423+$G423),0)</f>
        <v>0</v>
      </c>
      <c r="E424" s="92" t="n">
        <f aca="false">IF($D424&lt;0,Input!$G$52,0)</f>
        <v>0</v>
      </c>
      <c r="F424" s="92" t="n">
        <f aca="false">($D424*(Input!$G$48/100))/12</f>
        <v>0</v>
      </c>
      <c r="G424" s="92" t="n">
        <f aca="false">(-1)*$E424+$F424</f>
        <v>0</v>
      </c>
    </row>
    <row r="425" customFormat="false" ht="12.8" hidden="false" customHeight="false" outlineLevel="0" collapsed="false">
      <c r="A425" s="67" t="n">
        <v>421</v>
      </c>
      <c r="B425" s="68" t="n">
        <f aca="false">EOMONTH(Input!$C$7,A425)</f>
        <v>55731</v>
      </c>
      <c r="C425" s="68"/>
      <c r="D425" s="92" t="n">
        <f aca="false">IF(($D424+$H424)&lt;0,($D424+$G424),0)</f>
        <v>0</v>
      </c>
      <c r="E425" s="92" t="n">
        <f aca="false">IF($D425&lt;0,Input!$G$52,0)</f>
        <v>0</v>
      </c>
      <c r="F425" s="92" t="n">
        <f aca="false">($D425*(Input!$G$48/100))/12</f>
        <v>0</v>
      </c>
      <c r="G425" s="92" t="n">
        <f aca="false">(-1)*$E425+$F425</f>
        <v>0</v>
      </c>
    </row>
    <row r="426" customFormat="false" ht="12.8" hidden="false" customHeight="false" outlineLevel="0" collapsed="false">
      <c r="A426" s="67" t="n">
        <v>422</v>
      </c>
      <c r="B426" s="68" t="n">
        <f aca="false">EOMONTH(Input!$C$7,A426)</f>
        <v>55762</v>
      </c>
      <c r="C426" s="68"/>
      <c r="D426" s="92" t="n">
        <f aca="false">IF(($D425+$H425)&lt;0,($D425+$G425),0)</f>
        <v>0</v>
      </c>
      <c r="E426" s="92" t="n">
        <f aca="false">IF($D426&lt;0,Input!$G$52,0)</f>
        <v>0</v>
      </c>
      <c r="F426" s="92" t="n">
        <f aca="false">($D426*(Input!$G$48/100))/12</f>
        <v>0</v>
      </c>
      <c r="G426" s="92" t="n">
        <f aca="false">(-1)*$E426+$F426</f>
        <v>0</v>
      </c>
    </row>
    <row r="427" customFormat="false" ht="12.8" hidden="false" customHeight="false" outlineLevel="0" collapsed="false">
      <c r="A427" s="67" t="n">
        <v>423</v>
      </c>
      <c r="B427" s="68" t="n">
        <f aca="false">EOMONTH(Input!$C$7,A427)</f>
        <v>55792</v>
      </c>
      <c r="C427" s="68"/>
      <c r="D427" s="92" t="n">
        <f aca="false">IF(($D426+$H426)&lt;0,($D426+$G426),0)</f>
        <v>0</v>
      </c>
      <c r="E427" s="92" t="n">
        <f aca="false">IF($D427&lt;0,Input!$G$52,0)</f>
        <v>0</v>
      </c>
      <c r="F427" s="92" t="n">
        <f aca="false">($D427*(Input!$G$48/100))/12</f>
        <v>0</v>
      </c>
      <c r="G427" s="92" t="n">
        <f aca="false">(-1)*$E427+$F427</f>
        <v>0</v>
      </c>
    </row>
    <row r="428" customFormat="false" ht="12.8" hidden="false" customHeight="false" outlineLevel="0" collapsed="false">
      <c r="A428" s="67" t="n">
        <v>424</v>
      </c>
      <c r="B428" s="68" t="n">
        <f aca="false">EOMONTH(Input!$C$7,A428)</f>
        <v>55823</v>
      </c>
      <c r="C428" s="68"/>
      <c r="D428" s="92" t="n">
        <f aca="false">IF(($D427+$H427)&lt;0,($D427+$G427),0)</f>
        <v>0</v>
      </c>
      <c r="E428" s="92" t="n">
        <f aca="false">IF($D428&lt;0,Input!$G$52,0)</f>
        <v>0</v>
      </c>
      <c r="F428" s="92" t="n">
        <f aca="false">($D428*(Input!$G$48/100))/12</f>
        <v>0</v>
      </c>
      <c r="G428" s="92" t="n">
        <f aca="false">(-1)*$E428+$F428</f>
        <v>0</v>
      </c>
    </row>
    <row r="429" customFormat="false" ht="12.8" hidden="false" customHeight="false" outlineLevel="0" collapsed="false">
      <c r="A429" s="67" t="n">
        <v>425</v>
      </c>
      <c r="B429" s="68" t="n">
        <f aca="false">EOMONTH(Input!$C$7,A429)</f>
        <v>55853</v>
      </c>
      <c r="C429" s="68"/>
      <c r="D429" s="92" t="n">
        <f aca="false">IF(($D428+$H428)&lt;0,($D428+$G428),0)</f>
        <v>0</v>
      </c>
      <c r="E429" s="92" t="n">
        <f aca="false">IF($D429&lt;0,Input!$G$52,0)</f>
        <v>0</v>
      </c>
      <c r="F429" s="92" t="n">
        <f aca="false">($D429*(Input!$G$48/100))/12</f>
        <v>0</v>
      </c>
      <c r="G429" s="92" t="n">
        <f aca="false">(-1)*$E429+$F429</f>
        <v>0</v>
      </c>
    </row>
    <row r="430" customFormat="false" ht="12.8" hidden="false" customHeight="false" outlineLevel="0" collapsed="false">
      <c r="A430" s="67" t="n">
        <v>426</v>
      </c>
      <c r="B430" s="68" t="n">
        <f aca="false">EOMONTH(Input!$C$7,A430)</f>
        <v>55884</v>
      </c>
      <c r="C430" s="68"/>
      <c r="D430" s="92" t="n">
        <f aca="false">IF(($D429+$H429)&lt;0,($D429+$G429),0)</f>
        <v>0</v>
      </c>
      <c r="E430" s="92" t="n">
        <f aca="false">IF($D430&lt;0,Input!$G$52,0)</f>
        <v>0</v>
      </c>
      <c r="F430" s="92" t="n">
        <f aca="false">($D430*(Input!$G$48/100))/12</f>
        <v>0</v>
      </c>
      <c r="G430" s="92" t="n">
        <f aca="false">(-1)*$E430+$F430</f>
        <v>0</v>
      </c>
    </row>
    <row r="431" customFormat="false" ht="12.8" hidden="false" customHeight="false" outlineLevel="0" collapsed="false">
      <c r="A431" s="67" t="n">
        <v>427</v>
      </c>
      <c r="B431" s="68" t="n">
        <f aca="false">EOMONTH(Input!$C$7,A431)</f>
        <v>55915</v>
      </c>
      <c r="C431" s="68"/>
      <c r="D431" s="92" t="n">
        <f aca="false">IF(($D430+$H430)&lt;0,($D430+$G430),0)</f>
        <v>0</v>
      </c>
      <c r="E431" s="92" t="n">
        <f aca="false">IF($D431&lt;0,Input!$G$52,0)</f>
        <v>0</v>
      </c>
      <c r="F431" s="92" t="n">
        <f aca="false">($D431*(Input!$G$48/100))/12</f>
        <v>0</v>
      </c>
      <c r="G431" s="92" t="n">
        <f aca="false">(-1)*$E431+$F431</f>
        <v>0</v>
      </c>
    </row>
    <row r="432" customFormat="false" ht="12.8" hidden="false" customHeight="false" outlineLevel="0" collapsed="false">
      <c r="A432" s="67" t="n">
        <v>428</v>
      </c>
      <c r="B432" s="68" t="n">
        <f aca="false">EOMONTH(Input!$C$7,A432)</f>
        <v>55943</v>
      </c>
      <c r="C432" s="68"/>
      <c r="D432" s="92" t="n">
        <f aca="false">IF(($D431+$H431)&lt;0,($D431+$G431),0)</f>
        <v>0</v>
      </c>
      <c r="E432" s="92" t="n">
        <f aca="false">IF($D432&lt;0,Input!$G$52,0)</f>
        <v>0</v>
      </c>
      <c r="F432" s="92" t="n">
        <f aca="false">($D432*(Input!$G$48/100))/12</f>
        <v>0</v>
      </c>
      <c r="G432" s="92" t="n">
        <f aca="false">(-1)*$E432+$F432</f>
        <v>0</v>
      </c>
    </row>
    <row r="433" customFormat="false" ht="12.8" hidden="false" customHeight="false" outlineLevel="0" collapsed="false">
      <c r="A433" s="67" t="n">
        <v>429</v>
      </c>
      <c r="B433" s="68" t="n">
        <f aca="false">EOMONTH(Input!$C$7,A433)</f>
        <v>55974</v>
      </c>
      <c r="C433" s="68"/>
      <c r="D433" s="92" t="n">
        <f aca="false">IF(($D432+$H432)&lt;0,($D432+$G432),0)</f>
        <v>0</v>
      </c>
      <c r="E433" s="92" t="n">
        <f aca="false">IF($D433&lt;0,Input!$G$52,0)</f>
        <v>0</v>
      </c>
      <c r="F433" s="92" t="n">
        <f aca="false">($D433*(Input!$G$48/100))/12</f>
        <v>0</v>
      </c>
      <c r="G433" s="92" t="n">
        <f aca="false">(-1)*$E433+$F433</f>
        <v>0</v>
      </c>
    </row>
    <row r="434" customFormat="false" ht="12.8" hidden="false" customHeight="false" outlineLevel="0" collapsed="false">
      <c r="A434" s="67" t="n">
        <v>430</v>
      </c>
      <c r="B434" s="68" t="n">
        <f aca="false">EOMONTH(Input!$C$7,A434)</f>
        <v>56004</v>
      </c>
      <c r="C434" s="68"/>
      <c r="D434" s="92" t="n">
        <f aca="false">IF(($D433+$H433)&lt;0,($D433+$G433),0)</f>
        <v>0</v>
      </c>
      <c r="E434" s="92" t="n">
        <f aca="false">IF($D434&lt;0,Input!$G$52,0)</f>
        <v>0</v>
      </c>
      <c r="F434" s="92" t="n">
        <f aca="false">($D434*(Input!$G$48/100))/12</f>
        <v>0</v>
      </c>
      <c r="G434" s="92" t="n">
        <f aca="false">(-1)*$E434+$F434</f>
        <v>0</v>
      </c>
    </row>
    <row r="435" customFormat="false" ht="12.8" hidden="false" customHeight="false" outlineLevel="0" collapsed="false">
      <c r="A435" s="67" t="n">
        <v>431</v>
      </c>
      <c r="B435" s="68" t="n">
        <f aca="false">EOMONTH(Input!$C$7,A435)</f>
        <v>56035</v>
      </c>
      <c r="C435" s="68"/>
      <c r="D435" s="92" t="n">
        <f aca="false">IF(($D434+$H434)&lt;0,($D434+$G434),0)</f>
        <v>0</v>
      </c>
      <c r="E435" s="92" t="n">
        <f aca="false">IF($D435&lt;0,Input!$G$52,0)</f>
        <v>0</v>
      </c>
      <c r="F435" s="92" t="n">
        <f aca="false">($D435*(Input!$G$48/100))/12</f>
        <v>0</v>
      </c>
      <c r="G435" s="92" t="n">
        <f aca="false">(-1)*$E435+$F435</f>
        <v>0</v>
      </c>
    </row>
    <row r="436" customFormat="false" ht="12.8" hidden="false" customHeight="false" outlineLevel="0" collapsed="false">
      <c r="A436" s="67" t="n">
        <v>432</v>
      </c>
      <c r="B436" s="68" t="n">
        <f aca="false">EOMONTH(Input!$C$7,A436)</f>
        <v>56065</v>
      </c>
      <c r="C436" s="68"/>
      <c r="D436" s="92" t="n">
        <f aca="false">IF(($D435+$H435)&lt;0,($D435+$G435),0)</f>
        <v>0</v>
      </c>
      <c r="E436" s="92" t="n">
        <f aca="false">IF($D436&lt;0,Input!$G$52,0)</f>
        <v>0</v>
      </c>
      <c r="F436" s="92" t="n">
        <f aca="false">($D436*(Input!$G$48/100))/12</f>
        <v>0</v>
      </c>
      <c r="G436" s="92" t="n">
        <f aca="false">(-1)*$E436+$F436</f>
        <v>0</v>
      </c>
    </row>
    <row r="437" customFormat="false" ht="12.8" hidden="false" customHeight="false" outlineLevel="0" collapsed="false">
      <c r="A437" s="67" t="n">
        <v>433</v>
      </c>
      <c r="B437" s="68" t="n">
        <f aca="false">EOMONTH(Input!$C$7,A437)</f>
        <v>56096</v>
      </c>
      <c r="C437" s="68"/>
      <c r="D437" s="92" t="n">
        <f aca="false">IF(($D436+$H436)&lt;0,($D436+$G436),0)</f>
        <v>0</v>
      </c>
      <c r="E437" s="92" t="n">
        <f aca="false">IF($D437&lt;0,Input!$G$52,0)</f>
        <v>0</v>
      </c>
      <c r="F437" s="92" t="n">
        <f aca="false">($D437*(Input!$G$48/100))/12</f>
        <v>0</v>
      </c>
      <c r="G437" s="92" t="n">
        <f aca="false">(-1)*$E437+$F437</f>
        <v>0</v>
      </c>
    </row>
    <row r="438" customFormat="false" ht="12.8" hidden="false" customHeight="false" outlineLevel="0" collapsed="false">
      <c r="A438" s="67" t="n">
        <v>434</v>
      </c>
      <c r="B438" s="68" t="n">
        <f aca="false">EOMONTH(Input!$C$7,A438)</f>
        <v>56127</v>
      </c>
      <c r="C438" s="68"/>
      <c r="D438" s="92" t="n">
        <f aca="false">IF(($D437+$H437)&lt;0,($D437+$G437),0)</f>
        <v>0</v>
      </c>
      <c r="E438" s="92" t="n">
        <f aca="false">IF($D438&lt;0,Input!$G$52,0)</f>
        <v>0</v>
      </c>
      <c r="F438" s="92" t="n">
        <f aca="false">($D438*(Input!$G$48/100))/12</f>
        <v>0</v>
      </c>
      <c r="G438" s="92" t="n">
        <f aca="false">(-1)*$E438+$F438</f>
        <v>0</v>
      </c>
    </row>
    <row r="439" customFormat="false" ht="12.8" hidden="false" customHeight="false" outlineLevel="0" collapsed="false">
      <c r="A439" s="67" t="n">
        <v>435</v>
      </c>
      <c r="B439" s="68" t="n">
        <f aca="false">EOMONTH(Input!$C$7,A439)</f>
        <v>56157</v>
      </c>
      <c r="C439" s="68"/>
      <c r="D439" s="92" t="n">
        <f aca="false">IF(($D438+$H438)&lt;0,($D438+$G438),0)</f>
        <v>0</v>
      </c>
      <c r="E439" s="92" t="n">
        <f aca="false">IF($D439&lt;0,Input!$G$52,0)</f>
        <v>0</v>
      </c>
      <c r="F439" s="92" t="n">
        <f aca="false">($D439*(Input!$G$48/100))/12</f>
        <v>0</v>
      </c>
      <c r="G439" s="92" t="n">
        <f aca="false">(-1)*$E439+$F439</f>
        <v>0</v>
      </c>
    </row>
    <row r="440" customFormat="false" ht="12.8" hidden="false" customHeight="false" outlineLevel="0" collapsed="false">
      <c r="A440" s="67" t="n">
        <v>436</v>
      </c>
      <c r="B440" s="68" t="n">
        <f aca="false">EOMONTH(Input!$C$7,A440)</f>
        <v>56188</v>
      </c>
      <c r="C440" s="68"/>
      <c r="D440" s="92" t="n">
        <f aca="false">IF(($D439+$H439)&lt;0,($D439+$G439),0)</f>
        <v>0</v>
      </c>
      <c r="E440" s="92" t="n">
        <f aca="false">IF($D440&lt;0,Input!$G$52,0)</f>
        <v>0</v>
      </c>
      <c r="F440" s="92" t="n">
        <f aca="false">($D440*(Input!$G$48/100))/12</f>
        <v>0</v>
      </c>
      <c r="G440" s="92" t="n">
        <f aca="false">(-1)*$E440+$F440</f>
        <v>0</v>
      </c>
    </row>
    <row r="441" customFormat="false" ht="12.8" hidden="false" customHeight="false" outlineLevel="0" collapsed="false">
      <c r="A441" s="67" t="n">
        <v>437</v>
      </c>
      <c r="B441" s="68" t="n">
        <f aca="false">EOMONTH(Input!$C$7,A441)</f>
        <v>56218</v>
      </c>
      <c r="C441" s="68"/>
      <c r="D441" s="92" t="n">
        <f aca="false">IF(($D440+$H440)&lt;0,($D440+$G440),0)</f>
        <v>0</v>
      </c>
      <c r="E441" s="92" t="n">
        <f aca="false">IF($D441&lt;0,Input!$G$52,0)</f>
        <v>0</v>
      </c>
      <c r="F441" s="92" t="n">
        <f aca="false">($D441*(Input!$G$48/100))/12</f>
        <v>0</v>
      </c>
      <c r="G441" s="92" t="n">
        <f aca="false">(-1)*$E441+$F441</f>
        <v>0</v>
      </c>
    </row>
    <row r="442" customFormat="false" ht="12.8" hidden="false" customHeight="false" outlineLevel="0" collapsed="false">
      <c r="A442" s="67" t="n">
        <v>438</v>
      </c>
      <c r="B442" s="68" t="n">
        <f aca="false">EOMONTH(Input!$C$7,A442)</f>
        <v>56249</v>
      </c>
      <c r="C442" s="68"/>
      <c r="D442" s="92" t="n">
        <f aca="false">IF(($D441+$H441)&lt;0,($D441+$G441),0)</f>
        <v>0</v>
      </c>
      <c r="E442" s="92" t="n">
        <f aca="false">IF($D442&lt;0,Input!$G$52,0)</f>
        <v>0</v>
      </c>
      <c r="F442" s="92" t="n">
        <f aca="false">($D442*(Input!$G$48/100))/12</f>
        <v>0</v>
      </c>
      <c r="G442" s="92" t="n">
        <f aca="false">(-1)*$E442+$F442</f>
        <v>0</v>
      </c>
    </row>
    <row r="443" customFormat="false" ht="12.8" hidden="false" customHeight="false" outlineLevel="0" collapsed="false">
      <c r="A443" s="67" t="n">
        <v>439</v>
      </c>
      <c r="B443" s="68" t="n">
        <f aca="false">EOMONTH(Input!$C$7,A443)</f>
        <v>56280</v>
      </c>
      <c r="C443" s="68"/>
      <c r="D443" s="92" t="n">
        <f aca="false">IF(($D442+$H442)&lt;0,($D442+$G442),0)</f>
        <v>0</v>
      </c>
      <c r="E443" s="92" t="n">
        <f aca="false">IF($D443&lt;0,Input!$G$52,0)</f>
        <v>0</v>
      </c>
      <c r="F443" s="92" t="n">
        <f aca="false">($D443*(Input!$G$48/100))/12</f>
        <v>0</v>
      </c>
      <c r="G443" s="92" t="n">
        <f aca="false">(-1)*$E443+$F443</f>
        <v>0</v>
      </c>
    </row>
    <row r="444" customFormat="false" ht="12.8" hidden="false" customHeight="false" outlineLevel="0" collapsed="false">
      <c r="A444" s="67" t="n">
        <v>440</v>
      </c>
      <c r="B444" s="68" t="n">
        <f aca="false">EOMONTH(Input!$C$7,A444)</f>
        <v>56308</v>
      </c>
      <c r="C444" s="68"/>
      <c r="D444" s="92" t="n">
        <f aca="false">IF(($D443+$H443)&lt;0,($D443+$G443),0)</f>
        <v>0</v>
      </c>
      <c r="E444" s="92" t="n">
        <f aca="false">IF($D444&lt;0,Input!$G$52,0)</f>
        <v>0</v>
      </c>
      <c r="F444" s="92" t="n">
        <f aca="false">($D444*(Input!$G$48/100))/12</f>
        <v>0</v>
      </c>
      <c r="G444" s="92" t="n">
        <f aca="false">(-1)*$E444+$F444</f>
        <v>0</v>
      </c>
    </row>
    <row r="445" customFormat="false" ht="12.8" hidden="false" customHeight="false" outlineLevel="0" collapsed="false">
      <c r="A445" s="67" t="n">
        <v>441</v>
      </c>
      <c r="B445" s="68" t="n">
        <f aca="false">EOMONTH(Input!$C$7,A445)</f>
        <v>56339</v>
      </c>
      <c r="C445" s="68"/>
      <c r="D445" s="92" t="n">
        <f aca="false">IF(($D444+$H444)&lt;0,($D444+$G444),0)</f>
        <v>0</v>
      </c>
      <c r="E445" s="92" t="n">
        <f aca="false">IF($D445&lt;0,Input!$G$52,0)</f>
        <v>0</v>
      </c>
      <c r="F445" s="92" t="n">
        <f aca="false">($D445*(Input!$G$48/100))/12</f>
        <v>0</v>
      </c>
      <c r="G445" s="92" t="n">
        <f aca="false">(-1)*$E445+$F445</f>
        <v>0</v>
      </c>
    </row>
    <row r="446" customFormat="false" ht="12.8" hidden="false" customHeight="false" outlineLevel="0" collapsed="false">
      <c r="A446" s="67" t="n">
        <v>442</v>
      </c>
      <c r="B446" s="68" t="n">
        <f aca="false">EOMONTH(Input!$C$7,A446)</f>
        <v>56369</v>
      </c>
      <c r="C446" s="68"/>
      <c r="D446" s="92" t="n">
        <f aca="false">IF(($D445+$H445)&lt;0,($D445+$G445),0)</f>
        <v>0</v>
      </c>
      <c r="E446" s="92" t="n">
        <f aca="false">IF($D446&lt;0,Input!$G$52,0)</f>
        <v>0</v>
      </c>
      <c r="F446" s="92" t="n">
        <f aca="false">($D446*(Input!$G$48/100))/12</f>
        <v>0</v>
      </c>
      <c r="G446" s="92" t="n">
        <f aca="false">(-1)*$E446+$F446</f>
        <v>0</v>
      </c>
    </row>
    <row r="447" customFormat="false" ht="12.8" hidden="false" customHeight="false" outlineLevel="0" collapsed="false">
      <c r="A447" s="67" t="n">
        <v>443</v>
      </c>
      <c r="B447" s="68" t="n">
        <f aca="false">EOMONTH(Input!$C$7,A447)</f>
        <v>56400</v>
      </c>
      <c r="C447" s="68"/>
      <c r="D447" s="92" t="n">
        <f aca="false">IF(($D446+$H446)&lt;0,($D446+$G446),0)</f>
        <v>0</v>
      </c>
      <c r="E447" s="92" t="n">
        <f aca="false">IF($D447&lt;0,Input!$G$52,0)</f>
        <v>0</v>
      </c>
      <c r="F447" s="92" t="n">
        <f aca="false">($D447*(Input!$G$48/100))/12</f>
        <v>0</v>
      </c>
      <c r="G447" s="92" t="n">
        <f aca="false">(-1)*$E447+$F447</f>
        <v>0</v>
      </c>
    </row>
    <row r="448" customFormat="false" ht="12.8" hidden="false" customHeight="false" outlineLevel="0" collapsed="false">
      <c r="A448" s="67" t="n">
        <v>444</v>
      </c>
      <c r="B448" s="68" t="n">
        <f aca="false">EOMONTH(Input!$C$7,A448)</f>
        <v>56430</v>
      </c>
      <c r="C448" s="68"/>
      <c r="D448" s="92" t="n">
        <f aca="false">IF(($D447+$H447)&lt;0,($D447+$G447),0)</f>
        <v>0</v>
      </c>
      <c r="E448" s="92" t="n">
        <f aca="false">IF($D448&lt;0,Input!$G$52,0)</f>
        <v>0</v>
      </c>
      <c r="F448" s="92" t="n">
        <f aca="false">($D448*(Input!$G$48/100))/12</f>
        <v>0</v>
      </c>
      <c r="G448" s="92" t="n">
        <f aca="false">(-1)*$E448+$F448</f>
        <v>0</v>
      </c>
    </row>
    <row r="449" customFormat="false" ht="12.8" hidden="false" customHeight="false" outlineLevel="0" collapsed="false">
      <c r="A449" s="67" t="n">
        <v>445</v>
      </c>
      <c r="B449" s="68" t="n">
        <f aca="false">EOMONTH(Input!$C$7,A449)</f>
        <v>56461</v>
      </c>
      <c r="C449" s="68"/>
      <c r="D449" s="92" t="n">
        <f aca="false">IF(($D448+$H448)&lt;0,($D448+$G448),0)</f>
        <v>0</v>
      </c>
      <c r="E449" s="92" t="n">
        <f aca="false">IF($D449&lt;0,Input!$G$52,0)</f>
        <v>0</v>
      </c>
      <c r="F449" s="92" t="n">
        <f aca="false">($D449*(Input!$G$48/100))/12</f>
        <v>0</v>
      </c>
      <c r="G449" s="92" t="n">
        <f aca="false">(-1)*$E449+$F449</f>
        <v>0</v>
      </c>
    </row>
    <row r="450" customFormat="false" ht="12.8" hidden="false" customHeight="false" outlineLevel="0" collapsed="false">
      <c r="A450" s="67" t="n">
        <v>446</v>
      </c>
      <c r="B450" s="68" t="n">
        <f aca="false">EOMONTH(Input!$C$7,A450)</f>
        <v>56492</v>
      </c>
      <c r="C450" s="68"/>
      <c r="D450" s="92" t="n">
        <f aca="false">IF(($D449+$H449)&lt;0,($D449+$G449),0)</f>
        <v>0</v>
      </c>
      <c r="E450" s="92" t="n">
        <f aca="false">IF($D450&lt;0,Input!$G$52,0)</f>
        <v>0</v>
      </c>
      <c r="F450" s="92" t="n">
        <f aca="false">($D450*(Input!$G$48/100))/12</f>
        <v>0</v>
      </c>
      <c r="G450" s="92" t="n">
        <f aca="false">(-1)*$E450+$F450</f>
        <v>0</v>
      </c>
    </row>
    <row r="451" customFormat="false" ht="12.8" hidden="false" customHeight="false" outlineLevel="0" collapsed="false">
      <c r="A451" s="67" t="n">
        <v>447</v>
      </c>
      <c r="B451" s="68" t="n">
        <f aca="false">EOMONTH(Input!$C$7,A451)</f>
        <v>56522</v>
      </c>
      <c r="C451" s="68"/>
      <c r="D451" s="92" t="n">
        <f aca="false">IF(($D450+$H450)&lt;0,($D450+$G450),0)</f>
        <v>0</v>
      </c>
      <c r="E451" s="92" t="n">
        <f aca="false">IF($D451&lt;0,Input!$G$52,0)</f>
        <v>0</v>
      </c>
      <c r="F451" s="92" t="n">
        <f aca="false">($D451*(Input!$G$48/100))/12</f>
        <v>0</v>
      </c>
      <c r="G451" s="92" t="n">
        <f aca="false">(-1)*$E451+$F451</f>
        <v>0</v>
      </c>
    </row>
    <row r="452" customFormat="false" ht="12.8" hidden="false" customHeight="false" outlineLevel="0" collapsed="false">
      <c r="A452" s="67" t="n">
        <v>448</v>
      </c>
      <c r="B452" s="68" t="n">
        <f aca="false">EOMONTH(Input!$C$7,A452)</f>
        <v>56553</v>
      </c>
      <c r="C452" s="68"/>
      <c r="D452" s="92" t="n">
        <f aca="false">IF(($D451+$H451)&lt;0,($D451+$G451),0)</f>
        <v>0</v>
      </c>
      <c r="E452" s="92" t="n">
        <f aca="false">IF($D452&lt;0,Input!$G$52,0)</f>
        <v>0</v>
      </c>
      <c r="F452" s="92" t="n">
        <f aca="false">($D452*(Input!$G$48/100))/12</f>
        <v>0</v>
      </c>
      <c r="G452" s="92" t="n">
        <f aca="false">(-1)*$E452+$F452</f>
        <v>0</v>
      </c>
    </row>
    <row r="453" customFormat="false" ht="12.8" hidden="false" customHeight="false" outlineLevel="0" collapsed="false">
      <c r="A453" s="67" t="n">
        <v>449</v>
      </c>
      <c r="B453" s="68" t="n">
        <f aca="false">EOMONTH(Input!$C$7,A453)</f>
        <v>56583</v>
      </c>
      <c r="C453" s="68"/>
      <c r="D453" s="92" t="n">
        <f aca="false">IF(($D452+$H452)&lt;0,($D452+$G452),0)</f>
        <v>0</v>
      </c>
      <c r="E453" s="92" t="n">
        <f aca="false">IF($D453&lt;0,Input!$G$52,0)</f>
        <v>0</v>
      </c>
      <c r="F453" s="92" t="n">
        <f aca="false">($D453*(Input!$G$48/100))/12</f>
        <v>0</v>
      </c>
      <c r="G453" s="92" t="n">
        <f aca="false">(-1)*$E453+$F453</f>
        <v>0</v>
      </c>
    </row>
    <row r="454" customFormat="false" ht="12.8" hidden="false" customHeight="false" outlineLevel="0" collapsed="false">
      <c r="A454" s="67" t="n">
        <v>450</v>
      </c>
      <c r="B454" s="68" t="n">
        <f aca="false">EOMONTH(Input!$C$7,A454)</f>
        <v>56614</v>
      </c>
      <c r="C454" s="68"/>
      <c r="D454" s="92" t="n">
        <f aca="false">IF(($D453+$H453)&lt;0,($D453+$G453),0)</f>
        <v>0</v>
      </c>
      <c r="E454" s="92" t="n">
        <f aca="false">IF($D454&lt;0,Input!$G$52,0)</f>
        <v>0</v>
      </c>
      <c r="F454" s="92" t="n">
        <f aca="false">($D454*(Input!$G$48/100))/12</f>
        <v>0</v>
      </c>
      <c r="G454" s="92" t="n">
        <f aca="false">(-1)*$E454+$F454</f>
        <v>0</v>
      </c>
    </row>
    <row r="455" customFormat="false" ht="12.8" hidden="false" customHeight="false" outlineLevel="0" collapsed="false">
      <c r="A455" s="67" t="n">
        <v>451</v>
      </c>
      <c r="B455" s="68" t="n">
        <f aca="false">EOMONTH(Input!$C$7,A455)</f>
        <v>56645</v>
      </c>
      <c r="C455" s="68"/>
      <c r="D455" s="92" t="n">
        <f aca="false">IF(($D454+$H454)&lt;0,($D454+$G454),0)</f>
        <v>0</v>
      </c>
      <c r="E455" s="92" t="n">
        <f aca="false">IF($D455&lt;0,Input!$G$52,0)</f>
        <v>0</v>
      </c>
      <c r="F455" s="92" t="n">
        <f aca="false">($D455*(Input!$G$48/100))/12</f>
        <v>0</v>
      </c>
      <c r="G455" s="92" t="n">
        <f aca="false">(-1)*$E455+$F455</f>
        <v>0</v>
      </c>
    </row>
    <row r="456" customFormat="false" ht="12.8" hidden="false" customHeight="false" outlineLevel="0" collapsed="false">
      <c r="A456" s="67" t="n">
        <v>452</v>
      </c>
      <c r="B456" s="68" t="n">
        <f aca="false">EOMONTH(Input!$C$7,A456)</f>
        <v>56673</v>
      </c>
      <c r="C456" s="68"/>
      <c r="D456" s="92" t="n">
        <f aca="false">IF(($D455+$H455)&lt;0,($D455+$G455),0)</f>
        <v>0</v>
      </c>
      <c r="E456" s="92" t="n">
        <f aca="false">IF($D456&lt;0,Input!$G$52,0)</f>
        <v>0</v>
      </c>
      <c r="F456" s="92" t="n">
        <f aca="false">($D456*(Input!$G$48/100))/12</f>
        <v>0</v>
      </c>
      <c r="G456" s="92" t="n">
        <f aca="false">(-1)*$E456+$F456</f>
        <v>0</v>
      </c>
    </row>
    <row r="457" customFormat="false" ht="12.8" hidden="false" customHeight="false" outlineLevel="0" collapsed="false">
      <c r="A457" s="67" t="n">
        <v>453</v>
      </c>
      <c r="B457" s="68" t="n">
        <f aca="false">EOMONTH(Input!$C$7,A457)</f>
        <v>56704</v>
      </c>
      <c r="C457" s="68"/>
      <c r="D457" s="92" t="n">
        <f aca="false">IF(($D456+$H456)&lt;0,($D456+$G456),0)</f>
        <v>0</v>
      </c>
      <c r="E457" s="92" t="n">
        <f aca="false">IF($D457&lt;0,Input!$G$52,0)</f>
        <v>0</v>
      </c>
      <c r="F457" s="92" t="n">
        <f aca="false">($D457*(Input!$G$48/100))/12</f>
        <v>0</v>
      </c>
      <c r="G457" s="92" t="n">
        <f aca="false">(-1)*$E457+$F457</f>
        <v>0</v>
      </c>
    </row>
    <row r="458" customFormat="false" ht="12.8" hidden="false" customHeight="false" outlineLevel="0" collapsed="false">
      <c r="A458" s="67" t="n">
        <v>454</v>
      </c>
      <c r="B458" s="68" t="n">
        <f aca="false">EOMONTH(Input!$C$7,A458)</f>
        <v>56734</v>
      </c>
      <c r="C458" s="68"/>
      <c r="D458" s="92" t="n">
        <f aca="false">IF(($D457+$H457)&lt;0,($D457+$G457),0)</f>
        <v>0</v>
      </c>
      <c r="E458" s="92" t="n">
        <f aca="false">IF($D458&lt;0,Input!$G$52,0)</f>
        <v>0</v>
      </c>
      <c r="F458" s="92" t="n">
        <f aca="false">($D458*(Input!$G$48/100))/12</f>
        <v>0</v>
      </c>
      <c r="G458" s="92" t="n">
        <f aca="false">(-1)*$E458+$F458</f>
        <v>0</v>
      </c>
    </row>
    <row r="459" customFormat="false" ht="12.8" hidden="false" customHeight="false" outlineLevel="0" collapsed="false">
      <c r="A459" s="67" t="n">
        <v>455</v>
      </c>
      <c r="B459" s="68" t="n">
        <f aca="false">EOMONTH(Input!$C$7,A459)</f>
        <v>56765</v>
      </c>
      <c r="C459" s="68"/>
      <c r="D459" s="92" t="n">
        <f aca="false">IF(($D458+$H458)&lt;0,($D458+$G458),0)</f>
        <v>0</v>
      </c>
      <c r="E459" s="92" t="n">
        <f aca="false">IF($D459&lt;0,Input!$G$52,0)</f>
        <v>0</v>
      </c>
      <c r="F459" s="92" t="n">
        <f aca="false">($D459*(Input!$G$48/100))/12</f>
        <v>0</v>
      </c>
      <c r="G459" s="92" t="n">
        <f aca="false">(-1)*$E459+$F459</f>
        <v>0</v>
      </c>
    </row>
    <row r="460" customFormat="false" ht="12.8" hidden="false" customHeight="false" outlineLevel="0" collapsed="false">
      <c r="A460" s="67" t="n">
        <v>456</v>
      </c>
      <c r="B460" s="68" t="n">
        <f aca="false">EOMONTH(Input!$C$7,A460)</f>
        <v>56795</v>
      </c>
      <c r="C460" s="68"/>
      <c r="D460" s="92" t="n">
        <f aca="false">IF(($D459+$H459)&lt;0,($D459+$G459),0)</f>
        <v>0</v>
      </c>
      <c r="E460" s="92" t="n">
        <f aca="false">IF($D460&lt;0,Input!$G$52,0)</f>
        <v>0</v>
      </c>
      <c r="F460" s="92" t="n">
        <f aca="false">($D460*(Input!$G$48/100))/12</f>
        <v>0</v>
      </c>
      <c r="G460" s="92" t="n">
        <f aca="false">(-1)*$E460+$F460</f>
        <v>0</v>
      </c>
    </row>
    <row r="461" customFormat="false" ht="12.8" hidden="false" customHeight="false" outlineLevel="0" collapsed="false">
      <c r="A461" s="67" t="n">
        <v>457</v>
      </c>
      <c r="B461" s="68" t="n">
        <f aca="false">EOMONTH(Input!$C$7,A461)</f>
        <v>56826</v>
      </c>
      <c r="C461" s="68"/>
      <c r="D461" s="92" t="n">
        <f aca="false">IF(($D460+$H460)&lt;0,($D460+$G460),0)</f>
        <v>0</v>
      </c>
      <c r="E461" s="92" t="n">
        <f aca="false">IF($D461&lt;0,Input!$G$52,0)</f>
        <v>0</v>
      </c>
      <c r="F461" s="92" t="n">
        <f aca="false">($D461*(Input!$G$48/100))/12</f>
        <v>0</v>
      </c>
      <c r="G461" s="92" t="n">
        <f aca="false">(-1)*$E461+$F461</f>
        <v>0</v>
      </c>
    </row>
    <row r="462" customFormat="false" ht="12.8" hidden="false" customHeight="false" outlineLevel="0" collapsed="false">
      <c r="A462" s="67" t="n">
        <v>458</v>
      </c>
      <c r="B462" s="68" t="n">
        <f aca="false">EOMONTH(Input!$C$7,A462)</f>
        <v>56857</v>
      </c>
      <c r="C462" s="68"/>
      <c r="D462" s="92" t="n">
        <f aca="false">IF(($D461+$H461)&lt;0,($D461+$G461),0)</f>
        <v>0</v>
      </c>
      <c r="E462" s="92" t="n">
        <f aca="false">IF($D462&lt;0,Input!$G$52,0)</f>
        <v>0</v>
      </c>
      <c r="F462" s="92" t="n">
        <f aca="false">($D462*(Input!$G$48/100))/12</f>
        <v>0</v>
      </c>
      <c r="G462" s="92" t="n">
        <f aca="false">(-1)*$E462+$F462</f>
        <v>0</v>
      </c>
    </row>
    <row r="463" customFormat="false" ht="12.8" hidden="false" customHeight="false" outlineLevel="0" collapsed="false">
      <c r="A463" s="67" t="n">
        <v>459</v>
      </c>
      <c r="B463" s="68" t="n">
        <f aca="false">EOMONTH(Input!$C$7,A463)</f>
        <v>56887</v>
      </c>
      <c r="C463" s="68"/>
      <c r="D463" s="92" t="n">
        <f aca="false">IF(($D462+$H462)&lt;0,($D462+$G462),0)</f>
        <v>0</v>
      </c>
      <c r="E463" s="92" t="n">
        <f aca="false">IF($D463&lt;0,Input!$G$52,0)</f>
        <v>0</v>
      </c>
      <c r="F463" s="92" t="n">
        <f aca="false">($D463*(Input!$G$48/100))/12</f>
        <v>0</v>
      </c>
      <c r="G463" s="92" t="n">
        <f aca="false">(-1)*$E463+$F463</f>
        <v>0</v>
      </c>
    </row>
    <row r="464" customFormat="false" ht="12.8" hidden="false" customHeight="false" outlineLevel="0" collapsed="false">
      <c r="A464" s="67" t="n">
        <v>460</v>
      </c>
      <c r="B464" s="68" t="n">
        <f aca="false">EOMONTH(Input!$C$7,A464)</f>
        <v>56918</v>
      </c>
      <c r="C464" s="68"/>
      <c r="D464" s="92" t="n">
        <f aca="false">IF(($D463+$H463)&lt;0,($D463+$G463),0)</f>
        <v>0</v>
      </c>
      <c r="E464" s="92" t="n">
        <f aca="false">IF($D464&lt;0,Input!$G$52,0)</f>
        <v>0</v>
      </c>
      <c r="F464" s="92" t="n">
        <f aca="false">($D464*(Input!$G$48/100))/12</f>
        <v>0</v>
      </c>
      <c r="G464" s="92" t="n">
        <f aca="false">(-1)*$E464+$F464</f>
        <v>0</v>
      </c>
    </row>
    <row r="465" customFormat="false" ht="12.8" hidden="false" customHeight="false" outlineLevel="0" collapsed="false">
      <c r="A465" s="67" t="n">
        <v>461</v>
      </c>
      <c r="B465" s="68" t="n">
        <f aca="false">EOMONTH(Input!$C$7,A465)</f>
        <v>56948</v>
      </c>
      <c r="C465" s="68"/>
      <c r="D465" s="92" t="n">
        <f aca="false">IF(($D464+$H464)&lt;0,($D464+$G464),0)</f>
        <v>0</v>
      </c>
      <c r="E465" s="92" t="n">
        <f aca="false">IF($D465&lt;0,Input!$G$52,0)</f>
        <v>0</v>
      </c>
      <c r="F465" s="92" t="n">
        <f aca="false">($D465*(Input!$G$48/100))/12</f>
        <v>0</v>
      </c>
      <c r="G465" s="92" t="n">
        <f aca="false">(-1)*$E465+$F465</f>
        <v>0</v>
      </c>
    </row>
    <row r="466" customFormat="false" ht="12.8" hidden="false" customHeight="false" outlineLevel="0" collapsed="false">
      <c r="A466" s="67" t="n">
        <v>462</v>
      </c>
      <c r="B466" s="68" t="n">
        <f aca="false">EOMONTH(Input!$C$7,A466)</f>
        <v>56979</v>
      </c>
      <c r="C466" s="68"/>
      <c r="D466" s="92" t="n">
        <f aca="false">IF(($D465+$H465)&lt;0,($D465+$G465),0)</f>
        <v>0</v>
      </c>
      <c r="E466" s="92" t="n">
        <f aca="false">IF($D466&lt;0,Input!$G$52,0)</f>
        <v>0</v>
      </c>
      <c r="F466" s="92" t="n">
        <f aca="false">($D466*(Input!$G$48/100))/12</f>
        <v>0</v>
      </c>
      <c r="G466" s="92" t="n">
        <f aca="false">(-1)*$E466+$F466</f>
        <v>0</v>
      </c>
    </row>
    <row r="467" customFormat="false" ht="12.8" hidden="false" customHeight="false" outlineLevel="0" collapsed="false">
      <c r="A467" s="67" t="n">
        <v>463</v>
      </c>
      <c r="B467" s="68" t="n">
        <f aca="false">EOMONTH(Input!$C$7,A467)</f>
        <v>57010</v>
      </c>
      <c r="C467" s="68"/>
      <c r="D467" s="92" t="n">
        <f aca="false">IF(($D466+$H466)&lt;0,($D466+$G466),0)</f>
        <v>0</v>
      </c>
      <c r="E467" s="92" t="n">
        <f aca="false">IF($D467&lt;0,Input!$G$52,0)</f>
        <v>0</v>
      </c>
      <c r="F467" s="92" t="n">
        <f aca="false">($D467*(Input!$G$48/100))/12</f>
        <v>0</v>
      </c>
      <c r="G467" s="92" t="n">
        <f aca="false">(-1)*$E467+$F467</f>
        <v>0</v>
      </c>
    </row>
    <row r="468" customFormat="false" ht="12.8" hidden="false" customHeight="false" outlineLevel="0" collapsed="false">
      <c r="A468" s="67" t="n">
        <v>464</v>
      </c>
      <c r="B468" s="68" t="n">
        <f aca="false">EOMONTH(Input!$C$7,A468)</f>
        <v>57039</v>
      </c>
      <c r="C468" s="68"/>
      <c r="D468" s="92" t="n">
        <f aca="false">IF(($D467+$H467)&lt;0,($D467+$G467),0)</f>
        <v>0</v>
      </c>
      <c r="E468" s="92" t="n">
        <f aca="false">IF($D468&lt;0,Input!$G$52,0)</f>
        <v>0</v>
      </c>
      <c r="F468" s="92" t="n">
        <f aca="false">($D468*(Input!$G$48/100))/12</f>
        <v>0</v>
      </c>
      <c r="G468" s="92" t="n">
        <f aca="false">(-1)*$E468+$F468</f>
        <v>0</v>
      </c>
    </row>
    <row r="469" customFormat="false" ht="12.8" hidden="false" customHeight="false" outlineLevel="0" collapsed="false">
      <c r="A469" s="67" t="n">
        <v>465</v>
      </c>
      <c r="B469" s="68" t="n">
        <f aca="false">EOMONTH(Input!$C$7,A469)</f>
        <v>57070</v>
      </c>
      <c r="C469" s="68"/>
      <c r="D469" s="92" t="n">
        <f aca="false">IF(($D468+$H468)&lt;0,($D468+$G468),0)</f>
        <v>0</v>
      </c>
      <c r="E469" s="92" t="n">
        <f aca="false">IF($D469&lt;0,Input!$G$52,0)</f>
        <v>0</v>
      </c>
      <c r="F469" s="92" t="n">
        <f aca="false">($D469*(Input!$G$48/100))/12</f>
        <v>0</v>
      </c>
      <c r="G469" s="92" t="n">
        <f aca="false">(-1)*$E469+$F469</f>
        <v>0</v>
      </c>
    </row>
    <row r="470" customFormat="false" ht="12.8" hidden="false" customHeight="false" outlineLevel="0" collapsed="false">
      <c r="A470" s="67" t="n">
        <v>466</v>
      </c>
      <c r="B470" s="68" t="n">
        <f aca="false">EOMONTH(Input!$C$7,A470)</f>
        <v>57100</v>
      </c>
      <c r="C470" s="68"/>
      <c r="D470" s="92" t="n">
        <f aca="false">IF(($D469+$H469)&lt;0,($D469+$G469),0)</f>
        <v>0</v>
      </c>
      <c r="E470" s="92" t="n">
        <f aca="false">IF($D470&lt;0,Input!$G$52,0)</f>
        <v>0</v>
      </c>
      <c r="F470" s="92" t="n">
        <f aca="false">($D470*(Input!$G$48/100))/12</f>
        <v>0</v>
      </c>
      <c r="G470" s="92" t="n">
        <f aca="false">(-1)*$E470+$F470</f>
        <v>0</v>
      </c>
    </row>
    <row r="471" customFormat="false" ht="12.8" hidden="false" customHeight="false" outlineLevel="0" collapsed="false">
      <c r="A471" s="67" t="n">
        <v>467</v>
      </c>
      <c r="B471" s="68" t="n">
        <f aca="false">EOMONTH(Input!$C$7,A471)</f>
        <v>57131</v>
      </c>
      <c r="C471" s="68"/>
      <c r="D471" s="92" t="n">
        <f aca="false">IF(($D470+$H470)&lt;0,($D470+$G470),0)</f>
        <v>0</v>
      </c>
      <c r="E471" s="92" t="n">
        <f aca="false">IF($D471&lt;0,Input!$G$52,0)</f>
        <v>0</v>
      </c>
      <c r="F471" s="92" t="n">
        <f aca="false">($D471*(Input!$G$48/100))/12</f>
        <v>0</v>
      </c>
      <c r="G471" s="92" t="n">
        <f aca="false">(-1)*$E471+$F471</f>
        <v>0</v>
      </c>
    </row>
    <row r="472" customFormat="false" ht="12.8" hidden="false" customHeight="false" outlineLevel="0" collapsed="false">
      <c r="A472" s="67" t="n">
        <v>468</v>
      </c>
      <c r="B472" s="68" t="n">
        <f aca="false">EOMONTH(Input!$C$7,A472)</f>
        <v>57161</v>
      </c>
      <c r="C472" s="68"/>
      <c r="D472" s="92" t="n">
        <f aca="false">IF(($D471+$H471)&lt;0,($D471+$G471),0)</f>
        <v>0</v>
      </c>
      <c r="E472" s="92" t="n">
        <f aca="false">IF($D472&lt;0,Input!$G$52,0)</f>
        <v>0</v>
      </c>
      <c r="F472" s="92" t="n">
        <f aca="false">($D472*(Input!$G$48/100))/12</f>
        <v>0</v>
      </c>
      <c r="G472" s="92" t="n">
        <f aca="false">(-1)*$E472+$F472</f>
        <v>0</v>
      </c>
    </row>
    <row r="473" customFormat="false" ht="12.8" hidden="false" customHeight="false" outlineLevel="0" collapsed="false">
      <c r="A473" s="67" t="n">
        <v>469</v>
      </c>
      <c r="B473" s="68" t="n">
        <f aca="false">EOMONTH(Input!$C$7,A473)</f>
        <v>57192</v>
      </c>
      <c r="C473" s="68"/>
      <c r="D473" s="92" t="n">
        <f aca="false">IF(($D472+$H472)&lt;0,($D472+$G472),0)</f>
        <v>0</v>
      </c>
      <c r="E473" s="92" t="n">
        <f aca="false">IF($D473&lt;0,Input!$G$52,0)</f>
        <v>0</v>
      </c>
      <c r="F473" s="92" t="n">
        <f aca="false">($D473*(Input!$G$48/100))/12</f>
        <v>0</v>
      </c>
      <c r="G473" s="92" t="n">
        <f aca="false">(-1)*$E473+$F473</f>
        <v>0</v>
      </c>
    </row>
    <row r="474" customFormat="false" ht="12.8" hidden="false" customHeight="false" outlineLevel="0" collapsed="false">
      <c r="A474" s="67" t="n">
        <v>470</v>
      </c>
      <c r="B474" s="68" t="n">
        <f aca="false">EOMONTH(Input!$C$7,A474)</f>
        <v>57223</v>
      </c>
      <c r="C474" s="68"/>
      <c r="D474" s="92" t="n">
        <f aca="false">IF(($D473+$H473)&lt;0,($D473+$G473),0)</f>
        <v>0</v>
      </c>
      <c r="E474" s="92" t="n">
        <f aca="false">IF($D474&lt;0,Input!$G$52,0)</f>
        <v>0</v>
      </c>
      <c r="F474" s="92" t="n">
        <f aca="false">($D474*(Input!$G$48/100))/12</f>
        <v>0</v>
      </c>
      <c r="G474" s="92" t="n">
        <f aca="false">(-1)*$E474+$F474</f>
        <v>0</v>
      </c>
    </row>
    <row r="475" customFormat="false" ht="12.8" hidden="false" customHeight="false" outlineLevel="0" collapsed="false">
      <c r="A475" s="67" t="n">
        <v>471</v>
      </c>
      <c r="B475" s="68" t="n">
        <f aca="false">EOMONTH(Input!$C$7,A475)</f>
        <v>57253</v>
      </c>
      <c r="C475" s="68"/>
      <c r="D475" s="92" t="n">
        <f aca="false">IF(($D474+$H474)&lt;0,($D474+$G474),0)</f>
        <v>0</v>
      </c>
      <c r="E475" s="92" t="n">
        <f aca="false">IF($D475&lt;0,Input!$G$52,0)</f>
        <v>0</v>
      </c>
      <c r="F475" s="92" t="n">
        <f aca="false">($D475*(Input!$G$48/100))/12</f>
        <v>0</v>
      </c>
      <c r="G475" s="92" t="n">
        <f aca="false">(-1)*$E475+$F475</f>
        <v>0</v>
      </c>
    </row>
    <row r="476" customFormat="false" ht="12.8" hidden="false" customHeight="false" outlineLevel="0" collapsed="false">
      <c r="A476" s="67" t="n">
        <v>472</v>
      </c>
      <c r="B476" s="68" t="n">
        <f aca="false">EOMONTH(Input!$C$7,A476)</f>
        <v>57284</v>
      </c>
      <c r="C476" s="68"/>
      <c r="D476" s="92" t="n">
        <f aca="false">IF(($D475+$H475)&lt;0,($D475+$G475),0)</f>
        <v>0</v>
      </c>
      <c r="E476" s="92" t="n">
        <f aca="false">IF($D476&lt;0,Input!$G$52,0)</f>
        <v>0</v>
      </c>
      <c r="F476" s="92" t="n">
        <f aca="false">($D476*(Input!$G$48/100))/12</f>
        <v>0</v>
      </c>
      <c r="G476" s="92" t="n">
        <f aca="false">(-1)*$E476+$F476</f>
        <v>0</v>
      </c>
    </row>
    <row r="477" customFormat="false" ht="12.8" hidden="false" customHeight="false" outlineLevel="0" collapsed="false">
      <c r="A477" s="67" t="n">
        <v>473</v>
      </c>
      <c r="B477" s="68" t="n">
        <f aca="false">EOMONTH(Input!$C$7,A477)</f>
        <v>57314</v>
      </c>
      <c r="C477" s="68"/>
      <c r="D477" s="92" t="n">
        <f aca="false">IF(($D476+$H476)&lt;0,($D476+$G476),0)</f>
        <v>0</v>
      </c>
      <c r="E477" s="92" t="n">
        <f aca="false">IF($D477&lt;0,Input!$G$52,0)</f>
        <v>0</v>
      </c>
      <c r="F477" s="92" t="n">
        <f aca="false">($D477*(Input!$G$48/100))/12</f>
        <v>0</v>
      </c>
      <c r="G477" s="92" t="n">
        <f aca="false">(-1)*$E477+$F477</f>
        <v>0</v>
      </c>
    </row>
    <row r="478" customFormat="false" ht="12.8" hidden="false" customHeight="false" outlineLevel="0" collapsed="false">
      <c r="A478" s="67" t="n">
        <v>474</v>
      </c>
      <c r="B478" s="68" t="n">
        <f aca="false">EOMONTH(Input!$C$7,A478)</f>
        <v>57345</v>
      </c>
      <c r="C478" s="68"/>
      <c r="D478" s="92" t="n">
        <f aca="false">IF(($D477+$H477)&lt;0,($D477+$G477),0)</f>
        <v>0</v>
      </c>
      <c r="E478" s="92" t="n">
        <f aca="false">IF($D478&lt;0,Input!$G$52,0)</f>
        <v>0</v>
      </c>
      <c r="F478" s="92" t="n">
        <f aca="false">($D478*(Input!$G$48/100))/12</f>
        <v>0</v>
      </c>
      <c r="G478" s="92" t="n">
        <f aca="false">(-1)*$E478+$F478</f>
        <v>0</v>
      </c>
    </row>
    <row r="479" customFormat="false" ht="12.8" hidden="false" customHeight="false" outlineLevel="0" collapsed="false">
      <c r="A479" s="67" t="n">
        <v>475</v>
      </c>
      <c r="B479" s="68" t="n">
        <f aca="false">EOMONTH(Input!$C$7,A479)</f>
        <v>57376</v>
      </c>
      <c r="C479" s="68"/>
      <c r="D479" s="92" t="n">
        <f aca="false">IF(($D478+$H478)&lt;0,($D478+$G478),0)</f>
        <v>0</v>
      </c>
      <c r="E479" s="92" t="n">
        <f aca="false">IF($D479&lt;0,Input!$G$52,0)</f>
        <v>0</v>
      </c>
      <c r="F479" s="92" t="n">
        <f aca="false">($D479*(Input!$G$48/100))/12</f>
        <v>0</v>
      </c>
      <c r="G479" s="92" t="n">
        <f aca="false">(-1)*$E479+$F479</f>
        <v>0</v>
      </c>
    </row>
    <row r="480" customFormat="false" ht="12.8" hidden="false" customHeight="false" outlineLevel="0" collapsed="false">
      <c r="A480" s="67" t="n">
        <v>476</v>
      </c>
      <c r="B480" s="68" t="n">
        <f aca="false">EOMONTH(Input!$C$7,A480)</f>
        <v>57404</v>
      </c>
      <c r="C480" s="68"/>
      <c r="D480" s="92" t="n">
        <f aca="false">IF(($D479+$H479)&lt;0,($D479+$G479),0)</f>
        <v>0</v>
      </c>
      <c r="E480" s="92" t="n">
        <f aca="false">IF($D480&lt;0,Input!$G$52,0)</f>
        <v>0</v>
      </c>
      <c r="F480" s="92" t="n">
        <f aca="false">($D480*(Input!$G$48/100))/12</f>
        <v>0</v>
      </c>
      <c r="G480" s="92" t="n">
        <f aca="false">(-1)*$E480+$F480</f>
        <v>0</v>
      </c>
    </row>
    <row r="481" customFormat="false" ht="12.8" hidden="false" customHeight="false" outlineLevel="0" collapsed="false">
      <c r="A481" s="67" t="n">
        <v>477</v>
      </c>
      <c r="B481" s="68" t="n">
        <f aca="false">EOMONTH(Input!$C$7,A481)</f>
        <v>57435</v>
      </c>
      <c r="C481" s="68"/>
      <c r="D481" s="92" t="n">
        <f aca="false">IF(($D480+$H480)&lt;0,($D480+$G480),0)</f>
        <v>0</v>
      </c>
      <c r="E481" s="92" t="n">
        <f aca="false">IF($D481&lt;0,Input!$G$52,0)</f>
        <v>0</v>
      </c>
      <c r="F481" s="92" t="n">
        <f aca="false">($D481*(Input!$G$48/100))/12</f>
        <v>0</v>
      </c>
      <c r="G481" s="92" t="n">
        <f aca="false">(-1)*$E481+$F481</f>
        <v>0</v>
      </c>
    </row>
    <row r="482" customFormat="false" ht="12.8" hidden="false" customHeight="false" outlineLevel="0" collapsed="false">
      <c r="A482" s="67" t="n">
        <v>478</v>
      </c>
      <c r="B482" s="68" t="n">
        <f aca="false">EOMONTH(Input!$C$7,A482)</f>
        <v>57465</v>
      </c>
      <c r="C482" s="68"/>
      <c r="D482" s="92" t="n">
        <f aca="false">IF(($D481+$H481)&lt;0,($D481+$G481),0)</f>
        <v>0</v>
      </c>
      <c r="E482" s="92" t="n">
        <f aca="false">IF($D482&lt;0,Input!$G$52,0)</f>
        <v>0</v>
      </c>
      <c r="F482" s="92" t="n">
        <f aca="false">($D482*(Input!$G$48/100))/12</f>
        <v>0</v>
      </c>
      <c r="G482" s="92" t="n">
        <f aca="false">(-1)*$E482+$F482</f>
        <v>0</v>
      </c>
    </row>
    <row r="483" customFormat="false" ht="12.8" hidden="false" customHeight="false" outlineLevel="0" collapsed="false">
      <c r="A483" s="67" t="n">
        <v>479</v>
      </c>
      <c r="B483" s="68" t="n">
        <f aca="false">EOMONTH(Input!$C$7,A483)</f>
        <v>57496</v>
      </c>
      <c r="C483" s="68"/>
      <c r="D483" s="92" t="n">
        <f aca="false">IF(($D482+$H482)&lt;0,($D482+$G482),0)</f>
        <v>0</v>
      </c>
      <c r="E483" s="92" t="n">
        <f aca="false">IF($D483&lt;0,Input!$G$52,0)</f>
        <v>0</v>
      </c>
      <c r="F483" s="92" t="n">
        <f aca="false">($D483*(Input!$G$48/100))/12</f>
        <v>0</v>
      </c>
      <c r="G483" s="92" t="n">
        <f aca="false">(-1)*$E483+$F483</f>
        <v>0</v>
      </c>
    </row>
    <row r="484" customFormat="false" ht="12.8" hidden="false" customHeight="false" outlineLevel="0" collapsed="false">
      <c r="A484" s="67" t="n">
        <v>480</v>
      </c>
      <c r="B484" s="68" t="n">
        <f aca="false">EOMONTH(Input!$C$7,A484)</f>
        <v>57526</v>
      </c>
      <c r="C484" s="68"/>
      <c r="D484" s="92" t="n">
        <f aca="false">IF(($D483+$H483)&lt;0,($D483+$G483),0)</f>
        <v>0</v>
      </c>
      <c r="E484" s="92" t="n">
        <f aca="false">IF($D484&lt;0,Input!$G$52,0)</f>
        <v>0</v>
      </c>
      <c r="F484" s="92" t="n">
        <f aca="false">($D484*(Input!$G$48/100))/12</f>
        <v>0</v>
      </c>
      <c r="G484" s="92" t="n">
        <f aca="false">(-1)*$E484+$F484</f>
        <v>0</v>
      </c>
    </row>
    <row r="485" customFormat="false" ht="12.8" hidden="false" customHeight="false" outlineLevel="0" collapsed="false">
      <c r="A485" s="67" t="n">
        <v>481</v>
      </c>
      <c r="B485" s="68" t="n">
        <f aca="false">EOMONTH(Input!$C$7,A485)</f>
        <v>57557</v>
      </c>
      <c r="C485" s="68"/>
      <c r="D485" s="92" t="n">
        <f aca="false">IF(($D484+$H484)&lt;0,($D484+$G484),0)</f>
        <v>0</v>
      </c>
      <c r="E485" s="92" t="n">
        <f aca="false">IF($D485&lt;0,Input!$G$52,0)</f>
        <v>0</v>
      </c>
      <c r="F485" s="92" t="n">
        <f aca="false">($D485*(Input!$G$48/100))/12</f>
        <v>0</v>
      </c>
      <c r="G485" s="92" t="n">
        <f aca="false">(-1)*$E485+$F485</f>
        <v>0</v>
      </c>
    </row>
    <row r="486" customFormat="false" ht="12.8" hidden="false" customHeight="false" outlineLevel="0" collapsed="false">
      <c r="A486" s="67" t="n">
        <v>482</v>
      </c>
      <c r="B486" s="68" t="n">
        <f aca="false">EOMONTH(Input!$C$7,A486)</f>
        <v>57588</v>
      </c>
      <c r="C486" s="68"/>
      <c r="D486" s="92" t="n">
        <f aca="false">IF(($D485+$H485)&lt;0,($D485+$G485),0)</f>
        <v>0</v>
      </c>
      <c r="E486" s="92" t="n">
        <f aca="false">IF($D486&lt;0,Input!$G$52,0)</f>
        <v>0</v>
      </c>
      <c r="F486" s="92" t="n">
        <f aca="false">($D486*(Input!$G$48/100))/12</f>
        <v>0</v>
      </c>
      <c r="G486" s="92" t="n">
        <f aca="false">(-1)*$E486+$F486</f>
        <v>0</v>
      </c>
    </row>
    <row r="487" customFormat="false" ht="12.8" hidden="false" customHeight="false" outlineLevel="0" collapsed="false">
      <c r="A487" s="67" t="n">
        <v>483</v>
      </c>
      <c r="B487" s="68" t="n">
        <f aca="false">EOMONTH(Input!$C$7,A487)</f>
        <v>57618</v>
      </c>
      <c r="C487" s="68"/>
      <c r="D487" s="92" t="n">
        <f aca="false">IF(($D486+$H486)&lt;0,($D486+$G486),0)</f>
        <v>0</v>
      </c>
      <c r="E487" s="92" t="n">
        <f aca="false">IF($D487&lt;0,Input!$G$52,0)</f>
        <v>0</v>
      </c>
      <c r="F487" s="92" t="n">
        <f aca="false">($D487*(Input!$G$48/100))/12</f>
        <v>0</v>
      </c>
      <c r="G487" s="92" t="n">
        <f aca="false">(-1)*$E487+$F487</f>
        <v>0</v>
      </c>
    </row>
    <row r="488" customFormat="false" ht="12.8" hidden="false" customHeight="false" outlineLevel="0" collapsed="false">
      <c r="A488" s="67" t="n">
        <v>484</v>
      </c>
      <c r="B488" s="68" t="n">
        <f aca="false">EOMONTH(Input!$C$7,A488)</f>
        <v>57649</v>
      </c>
      <c r="C488" s="68"/>
      <c r="D488" s="92" t="n">
        <f aca="false">IF(($D487+$H487)&lt;0,($D487+$G487),0)</f>
        <v>0</v>
      </c>
      <c r="E488" s="92" t="n">
        <f aca="false">IF($D488&lt;0,Input!$G$52,0)</f>
        <v>0</v>
      </c>
      <c r="F488" s="92" t="n">
        <f aca="false">($D488*(Input!$G$48/100))/12</f>
        <v>0</v>
      </c>
      <c r="G488" s="92" t="n">
        <f aca="false">(-1)*$E488+$F488</f>
        <v>0</v>
      </c>
    </row>
    <row r="489" customFormat="false" ht="12.8" hidden="false" customHeight="false" outlineLevel="0" collapsed="false">
      <c r="A489" s="67" t="n">
        <v>485</v>
      </c>
      <c r="B489" s="68" t="n">
        <f aca="false">EOMONTH(Input!$C$7,A489)</f>
        <v>57679</v>
      </c>
      <c r="C489" s="68"/>
      <c r="D489" s="92" t="n">
        <f aca="false">IF(($D488+$H488)&lt;0,($D488+$G488),0)</f>
        <v>0</v>
      </c>
      <c r="E489" s="92" t="n">
        <f aca="false">IF($D489&lt;0,Input!$G$52,0)</f>
        <v>0</v>
      </c>
      <c r="F489" s="92" t="n">
        <f aca="false">($D489*(Input!$G$48/100))/12</f>
        <v>0</v>
      </c>
      <c r="G489" s="92" t="n">
        <f aca="false">(-1)*$E489+$F489</f>
        <v>0</v>
      </c>
    </row>
    <row r="490" customFormat="false" ht="12.8" hidden="false" customHeight="false" outlineLevel="0" collapsed="false">
      <c r="A490" s="67" t="n">
        <v>486</v>
      </c>
      <c r="B490" s="68" t="n">
        <f aca="false">EOMONTH(Input!$C$7,A490)</f>
        <v>57710</v>
      </c>
      <c r="C490" s="68"/>
      <c r="D490" s="92" t="n">
        <f aca="false">IF(($D489+$H489)&lt;0,($D489+$G489),0)</f>
        <v>0</v>
      </c>
      <c r="E490" s="92" t="n">
        <f aca="false">IF($D490&lt;0,Input!$G$52,0)</f>
        <v>0</v>
      </c>
      <c r="F490" s="92" t="n">
        <f aca="false">($D490*(Input!$G$48/100))/12</f>
        <v>0</v>
      </c>
      <c r="G490" s="92" t="n">
        <f aca="false">(-1)*$E490+$F490</f>
        <v>0</v>
      </c>
    </row>
    <row r="491" customFormat="false" ht="12.8" hidden="false" customHeight="false" outlineLevel="0" collapsed="false">
      <c r="A491" s="67" t="n">
        <v>487</v>
      </c>
      <c r="B491" s="68" t="n">
        <f aca="false">EOMONTH(Input!$C$7,A491)</f>
        <v>57741</v>
      </c>
      <c r="C491" s="68"/>
      <c r="D491" s="92" t="n">
        <f aca="false">IF(($D490+$H490)&lt;0,($D490+$G490),0)</f>
        <v>0</v>
      </c>
      <c r="E491" s="92" t="n">
        <f aca="false">IF($D491&lt;0,Input!$G$52,0)</f>
        <v>0</v>
      </c>
      <c r="F491" s="92" t="n">
        <f aca="false">($D491*(Input!$G$48/100))/12</f>
        <v>0</v>
      </c>
      <c r="G491" s="92" t="n">
        <f aca="false">(-1)*$E491+$F491</f>
        <v>0</v>
      </c>
    </row>
    <row r="492" customFormat="false" ht="12.8" hidden="false" customHeight="false" outlineLevel="0" collapsed="false">
      <c r="A492" s="67" t="n">
        <v>488</v>
      </c>
      <c r="B492" s="68" t="n">
        <f aca="false">EOMONTH(Input!$C$7,A492)</f>
        <v>57769</v>
      </c>
      <c r="C492" s="68"/>
      <c r="D492" s="92" t="n">
        <f aca="false">IF(($D491+$H491)&lt;0,($D491+$G491),0)</f>
        <v>0</v>
      </c>
      <c r="E492" s="92" t="n">
        <f aca="false">IF($D492&lt;0,Input!$G$52,0)</f>
        <v>0</v>
      </c>
      <c r="F492" s="92" t="n">
        <f aca="false">($D492*(Input!$G$48/100))/12</f>
        <v>0</v>
      </c>
      <c r="G492" s="92" t="n">
        <f aca="false">(-1)*$E492+$F492</f>
        <v>0</v>
      </c>
    </row>
    <row r="493" customFormat="false" ht="12.8" hidden="false" customHeight="false" outlineLevel="0" collapsed="false">
      <c r="A493" s="67" t="n">
        <v>489</v>
      </c>
      <c r="B493" s="68" t="n">
        <f aca="false">EOMONTH(Input!$C$7,A493)</f>
        <v>57800</v>
      </c>
      <c r="C493" s="68"/>
      <c r="D493" s="92" t="n">
        <f aca="false">IF(($D492+$H492)&lt;0,($D492+$G492),0)</f>
        <v>0</v>
      </c>
      <c r="E493" s="92" t="n">
        <f aca="false">IF($D493&lt;0,Input!$G$52,0)</f>
        <v>0</v>
      </c>
      <c r="F493" s="92" t="n">
        <f aca="false">($D493*(Input!$G$48/100))/12</f>
        <v>0</v>
      </c>
      <c r="G493" s="92" t="n">
        <f aca="false">(-1)*$E493+$F493</f>
        <v>0</v>
      </c>
    </row>
    <row r="494" customFormat="false" ht="12.8" hidden="false" customHeight="false" outlineLevel="0" collapsed="false">
      <c r="A494" s="67" t="n">
        <v>490</v>
      </c>
      <c r="B494" s="68" t="n">
        <f aca="false">EOMONTH(Input!$C$7,A494)</f>
        <v>57830</v>
      </c>
      <c r="C494" s="68"/>
      <c r="D494" s="92" t="n">
        <f aca="false">IF(($D493+$H493)&lt;0,($D493+$G493),0)</f>
        <v>0</v>
      </c>
      <c r="E494" s="92" t="n">
        <f aca="false">IF($D494&lt;0,Input!$G$52,0)</f>
        <v>0</v>
      </c>
      <c r="F494" s="92" t="n">
        <f aca="false">($D494*(Input!$G$48/100))/12</f>
        <v>0</v>
      </c>
      <c r="G494" s="92" t="n">
        <f aca="false">(-1)*$E494+$F494</f>
        <v>0</v>
      </c>
    </row>
    <row r="495" customFormat="false" ht="12.8" hidden="false" customHeight="false" outlineLevel="0" collapsed="false">
      <c r="A495" s="67" t="n">
        <v>491</v>
      </c>
      <c r="B495" s="68" t="n">
        <f aca="false">EOMONTH(Input!$C$7,A495)</f>
        <v>57861</v>
      </c>
      <c r="C495" s="68"/>
      <c r="D495" s="92" t="n">
        <f aca="false">IF(($D494+$H494)&lt;0,($D494+$G494),0)</f>
        <v>0</v>
      </c>
      <c r="E495" s="92" t="n">
        <f aca="false">IF($D495&lt;0,Input!$G$52,0)</f>
        <v>0</v>
      </c>
      <c r="F495" s="92" t="n">
        <f aca="false">($D495*(Input!$G$48/100))/12</f>
        <v>0</v>
      </c>
      <c r="G495" s="92" t="n">
        <f aca="false">(-1)*$E495+$F495</f>
        <v>0</v>
      </c>
    </row>
    <row r="496" customFormat="false" ht="12.8" hidden="false" customHeight="false" outlineLevel="0" collapsed="false">
      <c r="A496" s="67" t="n">
        <v>492</v>
      </c>
      <c r="B496" s="68" t="n">
        <f aca="false">EOMONTH(Input!$C$7,A496)</f>
        <v>57891</v>
      </c>
      <c r="C496" s="68"/>
      <c r="D496" s="92" t="n">
        <f aca="false">IF(($D495+$H495)&lt;0,($D495+$G495),0)</f>
        <v>0</v>
      </c>
      <c r="E496" s="92" t="n">
        <f aca="false">IF($D496&lt;0,Input!$G$52,0)</f>
        <v>0</v>
      </c>
      <c r="F496" s="92" t="n">
        <f aca="false">($D496*(Input!$G$48/100))/12</f>
        <v>0</v>
      </c>
      <c r="G496" s="92" t="n">
        <f aca="false">(-1)*$E496+$F496</f>
        <v>0</v>
      </c>
    </row>
    <row r="497" customFormat="false" ht="12.8" hidden="false" customHeight="false" outlineLevel="0" collapsed="false">
      <c r="A497" s="67" t="n">
        <v>493</v>
      </c>
      <c r="B497" s="68" t="n">
        <f aca="false">EOMONTH(Input!$C$7,A497)</f>
        <v>57922</v>
      </c>
      <c r="C497" s="68"/>
      <c r="D497" s="92" t="n">
        <f aca="false">IF(($D496+$H496)&lt;0,($D496+$G496),0)</f>
        <v>0</v>
      </c>
      <c r="E497" s="92" t="n">
        <f aca="false">IF($D497&lt;0,Input!$G$52,0)</f>
        <v>0</v>
      </c>
      <c r="F497" s="92" t="n">
        <f aca="false">($D497*(Input!$G$48/100))/12</f>
        <v>0</v>
      </c>
      <c r="G497" s="92" t="n">
        <f aca="false">(-1)*$E497+$F497</f>
        <v>0</v>
      </c>
    </row>
    <row r="498" customFormat="false" ht="12.8" hidden="false" customHeight="false" outlineLevel="0" collapsed="false">
      <c r="A498" s="67" t="n">
        <v>494</v>
      </c>
      <c r="B498" s="68" t="n">
        <f aca="false">EOMONTH(Input!$C$7,A498)</f>
        <v>57953</v>
      </c>
      <c r="C498" s="68"/>
      <c r="D498" s="92" t="n">
        <f aca="false">IF(($D497+$H497)&lt;0,($D497+$G497),0)</f>
        <v>0</v>
      </c>
      <c r="E498" s="92" t="n">
        <f aca="false">IF($D498&lt;0,Input!$G$52,0)</f>
        <v>0</v>
      </c>
      <c r="F498" s="92" t="n">
        <f aca="false">($D498*(Input!$G$48/100))/12</f>
        <v>0</v>
      </c>
      <c r="G498" s="92" t="n">
        <f aca="false">(-1)*$E498+$F498</f>
        <v>0</v>
      </c>
    </row>
    <row r="499" customFormat="false" ht="12.8" hidden="false" customHeight="false" outlineLevel="0" collapsed="false">
      <c r="A499" s="67" t="n">
        <v>495</v>
      </c>
      <c r="B499" s="68" t="n">
        <f aca="false">EOMONTH(Input!$C$7,A499)</f>
        <v>57983</v>
      </c>
      <c r="C499" s="68"/>
      <c r="D499" s="92" t="n">
        <f aca="false">IF(($D498+$H498)&lt;0,($D498+$G498),0)</f>
        <v>0</v>
      </c>
      <c r="E499" s="92" t="n">
        <f aca="false">IF($D499&lt;0,Input!$G$52,0)</f>
        <v>0</v>
      </c>
      <c r="F499" s="92" t="n">
        <f aca="false">($D499*(Input!$G$48/100))/12</f>
        <v>0</v>
      </c>
      <c r="G499" s="92" t="n">
        <f aca="false">(-1)*$E499+$F499</f>
        <v>0</v>
      </c>
    </row>
    <row r="500" customFormat="false" ht="12.8" hidden="false" customHeight="false" outlineLevel="0" collapsed="false">
      <c r="A500" s="67" t="n">
        <v>496</v>
      </c>
      <c r="B500" s="68" t="n">
        <f aca="false">EOMONTH(Input!$C$7,A500)</f>
        <v>58014</v>
      </c>
      <c r="C500" s="68"/>
      <c r="D500" s="92" t="n">
        <f aca="false">IF(($D499+$H499)&lt;0,($D499+$G499),0)</f>
        <v>0</v>
      </c>
      <c r="E500" s="92" t="n">
        <f aca="false">IF($D500&lt;0,Input!$G$52,0)</f>
        <v>0</v>
      </c>
      <c r="F500" s="92" t="n">
        <f aca="false">($D500*(Input!$G$48/100))/12</f>
        <v>0</v>
      </c>
      <c r="G500" s="92" t="n">
        <f aca="false">(-1)*$E500+$F500</f>
        <v>0</v>
      </c>
    </row>
    <row r="501" customFormat="false" ht="12.8" hidden="false" customHeight="false" outlineLevel="0" collapsed="false">
      <c r="A501" s="67" t="n">
        <v>497</v>
      </c>
      <c r="B501" s="68" t="n">
        <f aca="false">EOMONTH(Input!$C$7,A501)</f>
        <v>58044</v>
      </c>
      <c r="C501" s="68"/>
      <c r="D501" s="92" t="n">
        <f aca="false">IF(($D500+$H500)&lt;0,($D500+$G500),0)</f>
        <v>0</v>
      </c>
      <c r="E501" s="92" t="n">
        <f aca="false">IF($D501&lt;0,Input!$G$52,0)</f>
        <v>0</v>
      </c>
      <c r="F501" s="92" t="n">
        <f aca="false">($D501*(Input!$G$48/100))/12</f>
        <v>0</v>
      </c>
      <c r="G501" s="92" t="n">
        <f aca="false">(-1)*$E501+$F501</f>
        <v>0</v>
      </c>
    </row>
    <row r="502" customFormat="false" ht="12.8" hidden="false" customHeight="false" outlineLevel="0" collapsed="false">
      <c r="A502" s="67" t="n">
        <v>498</v>
      </c>
      <c r="B502" s="68" t="n">
        <f aca="false">EOMONTH(Input!$C$7,A502)</f>
        <v>58075</v>
      </c>
      <c r="C502" s="68"/>
      <c r="D502" s="92" t="n">
        <f aca="false">IF(($D501+$H501)&lt;0,($D501+$G501),0)</f>
        <v>0</v>
      </c>
      <c r="E502" s="92" t="n">
        <f aca="false">IF($D502&lt;0,Input!$G$52,0)</f>
        <v>0</v>
      </c>
      <c r="F502" s="92" t="n">
        <f aca="false">($D502*(Input!$G$48/100))/12</f>
        <v>0</v>
      </c>
      <c r="G502" s="92" t="n">
        <f aca="false">(-1)*$E502+$F502</f>
        <v>0</v>
      </c>
    </row>
    <row r="503" customFormat="false" ht="12.8" hidden="false" customHeight="false" outlineLevel="0" collapsed="false">
      <c r="A503" s="67" t="n">
        <v>499</v>
      </c>
      <c r="B503" s="68" t="n">
        <f aca="false">EOMONTH(Input!$C$7,A503)</f>
        <v>58106</v>
      </c>
      <c r="C503" s="68"/>
      <c r="D503" s="92" t="n">
        <f aca="false">IF(($D502+$H502)&lt;0,($D502+$G502),0)</f>
        <v>0</v>
      </c>
      <c r="E503" s="92" t="n">
        <f aca="false">IF($D503&lt;0,Input!$G$52,0)</f>
        <v>0</v>
      </c>
      <c r="F503" s="92" t="n">
        <f aca="false">($D503*(Input!$G$48/100))/12</f>
        <v>0</v>
      </c>
      <c r="G503" s="92" t="n">
        <f aca="false">(-1)*$E503+$F503</f>
        <v>0</v>
      </c>
    </row>
    <row r="504" customFormat="false" ht="12.8" hidden="false" customHeight="false" outlineLevel="0" collapsed="false">
      <c r="A504" s="67" t="n">
        <v>500</v>
      </c>
      <c r="B504" s="68" t="n">
        <f aca="false">EOMONTH(Input!$C$7,A504)</f>
        <v>58134</v>
      </c>
      <c r="C504" s="68"/>
      <c r="D504" s="92" t="n">
        <f aca="false">IF(($D503+$H503)&lt;0,($D503+$G503),0)</f>
        <v>0</v>
      </c>
      <c r="E504" s="92" t="n">
        <f aca="false">IF($D504&lt;0,Input!$G$52,0)</f>
        <v>0</v>
      </c>
      <c r="F504" s="92" t="n">
        <f aca="false">($D504*(Input!$G$48/100))/12</f>
        <v>0</v>
      </c>
      <c r="G504" s="92" t="n">
        <f aca="false">(-1)*$E504+$F504</f>
        <v>0</v>
      </c>
    </row>
    <row r="505" customFormat="false" ht="12.8" hidden="false" customHeight="false" outlineLevel="0" collapsed="false">
      <c r="A505" s="67" t="n">
        <v>501</v>
      </c>
      <c r="B505" s="68" t="n">
        <f aca="false">EOMONTH(Input!$C$7,A505)</f>
        <v>58165</v>
      </c>
      <c r="C505" s="68"/>
      <c r="D505" s="92" t="n">
        <f aca="false">IF(($D504+$H504)&lt;0,($D504+$G504),0)</f>
        <v>0</v>
      </c>
      <c r="E505" s="92" t="n">
        <f aca="false">IF($D505&lt;0,Input!$G$52,0)</f>
        <v>0</v>
      </c>
      <c r="F505" s="92" t="n">
        <f aca="false">($D505*(Input!$G$48/100))/12</f>
        <v>0</v>
      </c>
      <c r="G505" s="92" t="n">
        <f aca="false">(-1)*$E505+$F505</f>
        <v>0</v>
      </c>
    </row>
    <row r="506" customFormat="false" ht="12.8" hidden="false" customHeight="false" outlineLevel="0" collapsed="false">
      <c r="A506" s="67" t="n">
        <v>502</v>
      </c>
      <c r="B506" s="68" t="n">
        <f aca="false">EOMONTH(Input!$C$7,A506)</f>
        <v>58195</v>
      </c>
      <c r="C506" s="68"/>
      <c r="D506" s="92" t="n">
        <f aca="false">IF(($D505+$H505)&lt;0,($D505+$G505),0)</f>
        <v>0</v>
      </c>
      <c r="E506" s="92" t="n">
        <f aca="false">IF($D506&lt;0,Input!$G$52,0)</f>
        <v>0</v>
      </c>
      <c r="F506" s="92" t="n">
        <f aca="false">($D506*(Input!$G$48/100))/12</f>
        <v>0</v>
      </c>
      <c r="G506" s="92" t="n">
        <f aca="false">(-1)*$E506+$F506</f>
        <v>0</v>
      </c>
    </row>
    <row r="507" customFormat="false" ht="12.8" hidden="false" customHeight="false" outlineLevel="0" collapsed="false">
      <c r="A507" s="67" t="n">
        <v>503</v>
      </c>
      <c r="B507" s="68" t="n">
        <f aca="false">EOMONTH(Input!$C$7,A507)</f>
        <v>58226</v>
      </c>
      <c r="C507" s="68"/>
      <c r="D507" s="92" t="n">
        <f aca="false">IF(($D506+$H506)&lt;0,($D506+$G506),0)</f>
        <v>0</v>
      </c>
      <c r="E507" s="92" t="n">
        <f aca="false">IF($D507&lt;0,Input!$G$52,0)</f>
        <v>0</v>
      </c>
      <c r="F507" s="92" t="n">
        <f aca="false">($D507*(Input!$G$48/100))/12</f>
        <v>0</v>
      </c>
      <c r="G507" s="92" t="n">
        <f aca="false">(-1)*$E507+$F507</f>
        <v>0</v>
      </c>
    </row>
    <row r="508" customFormat="false" ht="12.8" hidden="false" customHeight="false" outlineLevel="0" collapsed="false">
      <c r="A508" s="67" t="n">
        <v>504</v>
      </c>
      <c r="B508" s="68" t="n">
        <f aca="false">EOMONTH(Input!$C$7,A508)</f>
        <v>58256</v>
      </c>
      <c r="C508" s="68"/>
      <c r="D508" s="92" t="n">
        <f aca="false">IF(($D507+$H507)&lt;0,($D507+$G507),0)</f>
        <v>0</v>
      </c>
      <c r="E508" s="92" t="n">
        <f aca="false">IF($D508&lt;0,Input!$G$52,0)</f>
        <v>0</v>
      </c>
      <c r="F508" s="92" t="n">
        <f aca="false">($D508*(Input!$G$48/100))/12</f>
        <v>0</v>
      </c>
      <c r="G508" s="92" t="n">
        <f aca="false">(-1)*$E508+$F508</f>
        <v>0</v>
      </c>
    </row>
    <row r="509" customFormat="false" ht="12.8" hidden="false" customHeight="false" outlineLevel="0" collapsed="false">
      <c r="A509" s="67" t="n">
        <v>505</v>
      </c>
      <c r="B509" s="68" t="n">
        <f aca="false">EOMONTH(Input!$C$7,A509)</f>
        <v>58287</v>
      </c>
      <c r="C509" s="68"/>
      <c r="D509" s="92" t="n">
        <f aca="false">IF(($D508+$H508)&lt;0,($D508+$G508),0)</f>
        <v>0</v>
      </c>
      <c r="E509" s="92" t="n">
        <f aca="false">IF($D509&lt;0,Input!$G$52,0)</f>
        <v>0</v>
      </c>
      <c r="F509" s="92" t="n">
        <f aca="false">($D509*(Input!$G$48/100))/12</f>
        <v>0</v>
      </c>
      <c r="G509" s="92" t="n">
        <f aca="false">(-1)*$E509+$F509</f>
        <v>0</v>
      </c>
    </row>
    <row r="510" customFormat="false" ht="12.8" hidden="false" customHeight="false" outlineLevel="0" collapsed="false">
      <c r="A510" s="67" t="n">
        <v>506</v>
      </c>
      <c r="B510" s="68" t="n">
        <f aca="false">EOMONTH(Input!$C$7,A510)</f>
        <v>58318</v>
      </c>
      <c r="C510" s="68"/>
      <c r="D510" s="92" t="n">
        <f aca="false">IF(($D509+$H509)&lt;0,($D509+$G509),0)</f>
        <v>0</v>
      </c>
      <c r="E510" s="92" t="n">
        <f aca="false">IF($D510&lt;0,Input!$G$52,0)</f>
        <v>0</v>
      </c>
      <c r="F510" s="92" t="n">
        <f aca="false">($D510*(Input!$G$48/100))/12</f>
        <v>0</v>
      </c>
      <c r="G510" s="92" t="n">
        <f aca="false">(-1)*$E510+$F510</f>
        <v>0</v>
      </c>
    </row>
    <row r="511" customFormat="false" ht="12.8" hidden="false" customHeight="false" outlineLevel="0" collapsed="false">
      <c r="A511" s="67" t="n">
        <v>507</v>
      </c>
      <c r="B511" s="68" t="n">
        <f aca="false">EOMONTH(Input!$C$7,A511)</f>
        <v>58348</v>
      </c>
      <c r="C511" s="68"/>
      <c r="D511" s="92" t="n">
        <f aca="false">IF(($D510+$H510)&lt;0,($D510+$G510),0)</f>
        <v>0</v>
      </c>
      <c r="E511" s="92" t="n">
        <f aca="false">IF($D511&lt;0,Input!$G$52,0)</f>
        <v>0</v>
      </c>
      <c r="F511" s="92" t="n">
        <f aca="false">($D511*(Input!$G$48/100))/12</f>
        <v>0</v>
      </c>
      <c r="G511" s="92" t="n">
        <f aca="false">(-1)*$E511+$F511</f>
        <v>0</v>
      </c>
    </row>
    <row r="512" customFormat="false" ht="12.8" hidden="false" customHeight="false" outlineLevel="0" collapsed="false">
      <c r="A512" s="67" t="n">
        <v>508</v>
      </c>
      <c r="B512" s="68" t="n">
        <f aca="false">EOMONTH(Input!$C$7,A512)</f>
        <v>58379</v>
      </c>
      <c r="C512" s="68"/>
      <c r="D512" s="92" t="n">
        <f aca="false">IF(($D511+$H511)&lt;0,($D511+$G511),0)</f>
        <v>0</v>
      </c>
      <c r="E512" s="92" t="n">
        <f aca="false">IF($D512&lt;0,Input!$G$52,0)</f>
        <v>0</v>
      </c>
      <c r="F512" s="92" t="n">
        <f aca="false">($D512*(Input!$G$48/100))/12</f>
        <v>0</v>
      </c>
      <c r="G512" s="92" t="n">
        <f aca="false">(-1)*$E512+$F512</f>
        <v>0</v>
      </c>
    </row>
    <row r="513" customFormat="false" ht="12.8" hidden="false" customHeight="false" outlineLevel="0" collapsed="false">
      <c r="A513" s="67" t="n">
        <v>509</v>
      </c>
      <c r="B513" s="68" t="n">
        <f aca="false">EOMONTH(Input!$C$7,A513)</f>
        <v>58409</v>
      </c>
      <c r="C513" s="68"/>
      <c r="D513" s="92" t="n">
        <f aca="false">IF(($D512+$H512)&lt;0,($D512+$G512),0)</f>
        <v>0</v>
      </c>
      <c r="E513" s="92" t="n">
        <f aca="false">IF($D513&lt;0,Input!$G$52,0)</f>
        <v>0</v>
      </c>
      <c r="F513" s="92" t="n">
        <f aca="false">($D513*(Input!$G$48/100))/12</f>
        <v>0</v>
      </c>
      <c r="G513" s="92" t="n">
        <f aca="false">(-1)*$E513+$F513</f>
        <v>0</v>
      </c>
    </row>
    <row r="514" customFormat="false" ht="12.8" hidden="false" customHeight="false" outlineLevel="0" collapsed="false">
      <c r="A514" s="67" t="n">
        <v>510</v>
      </c>
      <c r="B514" s="68" t="n">
        <f aca="false">EOMONTH(Input!$C$7,A514)</f>
        <v>58440</v>
      </c>
      <c r="C514" s="68"/>
      <c r="D514" s="92" t="n">
        <f aca="false">IF(($D513+$H513)&lt;0,($D513+$G513),0)</f>
        <v>0</v>
      </c>
      <c r="E514" s="92" t="n">
        <f aca="false">IF($D514&lt;0,Input!$G$52,0)</f>
        <v>0</v>
      </c>
      <c r="F514" s="92" t="n">
        <f aca="false">($D514*(Input!$G$48/100))/12</f>
        <v>0</v>
      </c>
      <c r="G514" s="92" t="n">
        <f aca="false">(-1)*$E514+$F514</f>
        <v>0</v>
      </c>
    </row>
    <row r="515" customFormat="false" ht="12.8" hidden="false" customHeight="false" outlineLevel="0" collapsed="false">
      <c r="A515" s="67" t="n">
        <v>511</v>
      </c>
      <c r="B515" s="68" t="n">
        <f aca="false">EOMONTH(Input!$C$7,A515)</f>
        <v>58471</v>
      </c>
      <c r="C515" s="68"/>
      <c r="D515" s="92" t="n">
        <f aca="false">IF(($D514+$H514)&lt;0,($D514+$G514),0)</f>
        <v>0</v>
      </c>
      <c r="E515" s="92" t="n">
        <f aca="false">IF($D515&lt;0,Input!$G$52,0)</f>
        <v>0</v>
      </c>
      <c r="F515" s="92" t="n">
        <f aca="false">($D515*(Input!$G$48/100))/12</f>
        <v>0</v>
      </c>
      <c r="G515" s="92" t="n">
        <f aca="false">(-1)*$E515+$F515</f>
        <v>0</v>
      </c>
    </row>
    <row r="516" customFormat="false" ht="12.8" hidden="false" customHeight="false" outlineLevel="0" collapsed="false">
      <c r="A516" s="67" t="n">
        <v>512</v>
      </c>
      <c r="B516" s="68" t="n">
        <f aca="false">EOMONTH(Input!$C$7,A516)</f>
        <v>58500</v>
      </c>
      <c r="C516" s="68"/>
      <c r="D516" s="92" t="n">
        <f aca="false">IF(($D515+$H515)&lt;0,($D515+$G515),0)</f>
        <v>0</v>
      </c>
      <c r="E516" s="92" t="n">
        <f aca="false">IF($D516&lt;0,Input!$G$52,0)</f>
        <v>0</v>
      </c>
      <c r="F516" s="92" t="n">
        <f aca="false">($D516*(Input!$G$48/100))/12</f>
        <v>0</v>
      </c>
      <c r="G516" s="92" t="n">
        <f aca="false">(-1)*$E516+$F516</f>
        <v>0</v>
      </c>
    </row>
    <row r="517" customFormat="false" ht="12.8" hidden="false" customHeight="false" outlineLevel="0" collapsed="false">
      <c r="A517" s="67" t="n">
        <v>513</v>
      </c>
      <c r="B517" s="68" t="n">
        <f aca="false">EOMONTH(Input!$C$7,A517)</f>
        <v>58531</v>
      </c>
      <c r="C517" s="68"/>
      <c r="D517" s="92" t="n">
        <f aca="false">IF(($D516+$H516)&lt;0,($D516+$G516),0)</f>
        <v>0</v>
      </c>
      <c r="E517" s="92" t="n">
        <f aca="false">IF($D517&lt;0,Input!$G$52,0)</f>
        <v>0</v>
      </c>
      <c r="F517" s="92" t="n">
        <f aca="false">($D517*(Input!$G$48/100))/12</f>
        <v>0</v>
      </c>
      <c r="G517" s="92" t="n">
        <f aca="false">(-1)*$E517+$F517</f>
        <v>0</v>
      </c>
    </row>
    <row r="518" customFormat="false" ht="12.8" hidden="false" customHeight="false" outlineLevel="0" collapsed="false">
      <c r="A518" s="67" t="n">
        <v>514</v>
      </c>
      <c r="B518" s="68" t="n">
        <f aca="false">EOMONTH(Input!$C$7,A518)</f>
        <v>58561</v>
      </c>
      <c r="C518" s="68"/>
      <c r="D518" s="92" t="n">
        <f aca="false">IF(($D517+$H517)&lt;0,($D517+$G517),0)</f>
        <v>0</v>
      </c>
      <c r="E518" s="92" t="n">
        <f aca="false">IF($D518&lt;0,Input!$G$52,0)</f>
        <v>0</v>
      </c>
      <c r="F518" s="92" t="n">
        <f aca="false">($D518*(Input!$G$48/100))/12</f>
        <v>0</v>
      </c>
      <c r="G518" s="92" t="n">
        <f aca="false">(-1)*$E518+$F518</f>
        <v>0</v>
      </c>
    </row>
    <row r="519" customFormat="false" ht="12.8" hidden="false" customHeight="false" outlineLevel="0" collapsed="false">
      <c r="A519" s="67" t="n">
        <v>515</v>
      </c>
      <c r="B519" s="68" t="n">
        <f aca="false">EOMONTH(Input!$C$7,A519)</f>
        <v>58592</v>
      </c>
      <c r="C519" s="68"/>
      <c r="D519" s="92" t="n">
        <f aca="false">IF(($D518+$H518)&lt;0,($D518+$G518),0)</f>
        <v>0</v>
      </c>
      <c r="E519" s="92" t="n">
        <f aca="false">IF($D519&lt;0,Input!$G$52,0)</f>
        <v>0</v>
      </c>
      <c r="F519" s="92" t="n">
        <f aca="false">($D519*(Input!$G$48/100))/12</f>
        <v>0</v>
      </c>
      <c r="G519" s="92" t="n">
        <f aca="false">(-1)*$E519+$F519</f>
        <v>0</v>
      </c>
    </row>
    <row r="520" customFormat="false" ht="12.8" hidden="false" customHeight="false" outlineLevel="0" collapsed="false">
      <c r="A520" s="67" t="n">
        <v>516</v>
      </c>
      <c r="B520" s="68" t="n">
        <f aca="false">EOMONTH(Input!$C$7,A520)</f>
        <v>58622</v>
      </c>
      <c r="C520" s="68"/>
      <c r="D520" s="92" t="n">
        <f aca="false">IF(($D519+$H519)&lt;0,($D519+$G519),0)</f>
        <v>0</v>
      </c>
      <c r="E520" s="92" t="n">
        <f aca="false">IF($D520&lt;0,Input!$G$52,0)</f>
        <v>0</v>
      </c>
      <c r="F520" s="92" t="n">
        <f aca="false">($D520*(Input!$G$48/100))/12</f>
        <v>0</v>
      </c>
      <c r="G520" s="92" t="n">
        <f aca="false">(-1)*$E520+$F520</f>
        <v>0</v>
      </c>
    </row>
    <row r="521" customFormat="false" ht="12.8" hidden="false" customHeight="false" outlineLevel="0" collapsed="false">
      <c r="A521" s="67" t="n">
        <v>517</v>
      </c>
      <c r="B521" s="68" t="n">
        <f aca="false">EOMONTH(Input!$C$7,A521)</f>
        <v>58653</v>
      </c>
      <c r="C521" s="68"/>
      <c r="D521" s="92" t="n">
        <f aca="false">IF(($D520+$H520)&lt;0,($D520+$G520),0)</f>
        <v>0</v>
      </c>
      <c r="E521" s="92" t="n">
        <f aca="false">IF($D521&lt;0,Input!$G$52,0)</f>
        <v>0</v>
      </c>
      <c r="F521" s="92" t="n">
        <f aca="false">($D521*(Input!$G$48/100))/12</f>
        <v>0</v>
      </c>
      <c r="G521" s="92" t="n">
        <f aca="false">(-1)*$E521+$F521</f>
        <v>0</v>
      </c>
    </row>
    <row r="522" customFormat="false" ht="12.8" hidden="false" customHeight="false" outlineLevel="0" collapsed="false">
      <c r="A522" s="67" t="n">
        <v>518</v>
      </c>
      <c r="B522" s="68" t="n">
        <f aca="false">EOMONTH(Input!$C$7,A522)</f>
        <v>58684</v>
      </c>
      <c r="C522" s="68"/>
      <c r="D522" s="92" t="n">
        <f aca="false">IF(($D521+$H521)&lt;0,($D521+$G521),0)</f>
        <v>0</v>
      </c>
      <c r="E522" s="92" t="n">
        <f aca="false">IF($D522&lt;0,Input!$G$52,0)</f>
        <v>0</v>
      </c>
      <c r="F522" s="92" t="n">
        <f aca="false">($D522*(Input!$G$48/100))/12</f>
        <v>0</v>
      </c>
      <c r="G522" s="92" t="n">
        <f aca="false">(-1)*$E522+$F522</f>
        <v>0</v>
      </c>
    </row>
    <row r="523" customFormat="false" ht="12.8" hidden="false" customHeight="false" outlineLevel="0" collapsed="false">
      <c r="A523" s="67" t="n">
        <v>519</v>
      </c>
      <c r="B523" s="68" t="n">
        <f aca="false">EOMONTH(Input!$C$7,A523)</f>
        <v>58714</v>
      </c>
      <c r="C523" s="68"/>
      <c r="D523" s="92" t="n">
        <f aca="false">IF(($D522+$H522)&lt;0,($D522+$G522),0)</f>
        <v>0</v>
      </c>
      <c r="E523" s="92" t="n">
        <f aca="false">IF($D523&lt;0,Input!$G$52,0)</f>
        <v>0</v>
      </c>
      <c r="F523" s="92" t="n">
        <f aca="false">($D523*(Input!$G$48/100))/12</f>
        <v>0</v>
      </c>
      <c r="G523" s="92" t="n">
        <f aca="false">(-1)*$E523+$F523</f>
        <v>0</v>
      </c>
    </row>
    <row r="524" customFormat="false" ht="12.8" hidden="false" customHeight="false" outlineLevel="0" collapsed="false">
      <c r="A524" s="67" t="n">
        <v>520</v>
      </c>
      <c r="B524" s="68" t="n">
        <f aca="false">EOMONTH(Input!$C$7,A524)</f>
        <v>58745</v>
      </c>
      <c r="C524" s="68"/>
      <c r="D524" s="92" t="n">
        <f aca="false">IF(($D523+$H523)&lt;0,($D523+$G523),0)</f>
        <v>0</v>
      </c>
      <c r="E524" s="92" t="n">
        <f aca="false">IF($D524&lt;0,Input!$G$52,0)</f>
        <v>0</v>
      </c>
      <c r="F524" s="92" t="n">
        <f aca="false">($D524*(Input!$G$48/100))/12</f>
        <v>0</v>
      </c>
      <c r="G524" s="92" t="n">
        <f aca="false">(-1)*$E524+$F524</f>
        <v>0</v>
      </c>
    </row>
    <row r="525" customFormat="false" ht="12.8" hidden="false" customHeight="false" outlineLevel="0" collapsed="false">
      <c r="A525" s="67" t="n">
        <v>521</v>
      </c>
      <c r="B525" s="68" t="n">
        <f aca="false">EOMONTH(Input!$C$7,A525)</f>
        <v>58775</v>
      </c>
      <c r="C525" s="68"/>
      <c r="D525" s="92" t="n">
        <f aca="false">IF(($D524+$H524)&lt;0,($D524+$G524),0)</f>
        <v>0</v>
      </c>
      <c r="E525" s="92" t="n">
        <f aca="false">IF($D525&lt;0,Input!$G$52,0)</f>
        <v>0</v>
      </c>
      <c r="F525" s="92" t="n">
        <f aca="false">($D525*(Input!$G$48/100))/12</f>
        <v>0</v>
      </c>
      <c r="G525" s="92" t="n">
        <f aca="false">(-1)*$E525+$F525</f>
        <v>0</v>
      </c>
    </row>
    <row r="526" customFormat="false" ht="12.8" hidden="false" customHeight="false" outlineLevel="0" collapsed="false">
      <c r="A526" s="67" t="n">
        <v>522</v>
      </c>
      <c r="B526" s="68" t="n">
        <f aca="false">EOMONTH(Input!$C$7,A526)</f>
        <v>58806</v>
      </c>
      <c r="C526" s="68"/>
      <c r="D526" s="92" t="n">
        <f aca="false">IF(($D525+$H525)&lt;0,($D525+$G525),0)</f>
        <v>0</v>
      </c>
      <c r="E526" s="92" t="n">
        <f aca="false">IF($D526&lt;0,Input!$G$52,0)</f>
        <v>0</v>
      </c>
      <c r="F526" s="92" t="n">
        <f aca="false">($D526*(Input!$G$48/100))/12</f>
        <v>0</v>
      </c>
      <c r="G526" s="92" t="n">
        <f aca="false">(-1)*$E526+$F526</f>
        <v>0</v>
      </c>
    </row>
    <row r="527" customFormat="false" ht="12.8" hidden="false" customHeight="false" outlineLevel="0" collapsed="false">
      <c r="A527" s="67" t="n">
        <v>523</v>
      </c>
      <c r="B527" s="68" t="n">
        <f aca="false">EOMONTH(Input!$C$7,A527)</f>
        <v>58837</v>
      </c>
      <c r="C527" s="68"/>
      <c r="D527" s="92" t="n">
        <f aca="false">IF(($D526+$H526)&lt;0,($D526+$G526),0)</f>
        <v>0</v>
      </c>
      <c r="E527" s="92" t="n">
        <f aca="false">IF($D527&lt;0,Input!$G$52,0)</f>
        <v>0</v>
      </c>
      <c r="F527" s="92" t="n">
        <f aca="false">($D527*(Input!$G$48/100))/12</f>
        <v>0</v>
      </c>
      <c r="G527" s="92" t="n">
        <f aca="false">(-1)*$E527+$F527</f>
        <v>0</v>
      </c>
    </row>
    <row r="528" customFormat="false" ht="12.8" hidden="false" customHeight="false" outlineLevel="0" collapsed="false">
      <c r="A528" s="67" t="n">
        <v>524</v>
      </c>
      <c r="B528" s="68" t="n">
        <f aca="false">EOMONTH(Input!$C$7,A528)</f>
        <v>58865</v>
      </c>
      <c r="C528" s="68"/>
      <c r="D528" s="92" t="n">
        <f aca="false">IF(($D527+$H527)&lt;0,($D527+$G527),0)</f>
        <v>0</v>
      </c>
      <c r="E528" s="92" t="n">
        <f aca="false">IF($D528&lt;0,Input!$G$52,0)</f>
        <v>0</v>
      </c>
      <c r="F528" s="92" t="n">
        <f aca="false">($D528*(Input!$G$48/100))/12</f>
        <v>0</v>
      </c>
      <c r="G528" s="92" t="n">
        <f aca="false">(-1)*$E528+$F528</f>
        <v>0</v>
      </c>
    </row>
    <row r="529" customFormat="false" ht="12.8" hidden="false" customHeight="false" outlineLevel="0" collapsed="false">
      <c r="A529" s="67" t="n">
        <v>525</v>
      </c>
      <c r="B529" s="68" t="n">
        <f aca="false">EOMONTH(Input!$C$7,A529)</f>
        <v>58896</v>
      </c>
      <c r="C529" s="68"/>
      <c r="D529" s="92" t="n">
        <f aca="false">IF(($D528+$H528)&lt;0,($D528+$G528),0)</f>
        <v>0</v>
      </c>
      <c r="E529" s="92" t="n">
        <f aca="false">IF($D529&lt;0,Input!$G$52,0)</f>
        <v>0</v>
      </c>
      <c r="F529" s="92" t="n">
        <f aca="false">($D529*(Input!$G$48/100))/12</f>
        <v>0</v>
      </c>
      <c r="G529" s="92" t="n">
        <f aca="false">(-1)*$E529+$F529</f>
        <v>0</v>
      </c>
    </row>
    <row r="530" customFormat="false" ht="12.8" hidden="false" customHeight="false" outlineLevel="0" collapsed="false">
      <c r="A530" s="67" t="n">
        <v>526</v>
      </c>
      <c r="B530" s="68" t="n">
        <f aca="false">EOMONTH(Input!$C$7,A530)</f>
        <v>58926</v>
      </c>
      <c r="C530" s="68"/>
      <c r="D530" s="92" t="n">
        <f aca="false">IF(($D529+$H529)&lt;0,($D529+$G529),0)</f>
        <v>0</v>
      </c>
      <c r="E530" s="92" t="n">
        <f aca="false">IF($D530&lt;0,Input!$G$52,0)</f>
        <v>0</v>
      </c>
      <c r="F530" s="92" t="n">
        <f aca="false">($D530*(Input!$G$48/100))/12</f>
        <v>0</v>
      </c>
      <c r="G530" s="92" t="n">
        <f aca="false">(-1)*$E530+$F530</f>
        <v>0</v>
      </c>
    </row>
    <row r="531" customFormat="false" ht="12.8" hidden="false" customHeight="false" outlineLevel="0" collapsed="false">
      <c r="A531" s="67" t="n">
        <v>527</v>
      </c>
      <c r="B531" s="68" t="n">
        <f aca="false">EOMONTH(Input!$C$7,A531)</f>
        <v>58957</v>
      </c>
      <c r="C531" s="68"/>
      <c r="D531" s="92" t="n">
        <f aca="false">IF(($D530+$H530)&lt;0,($D530+$G530),0)</f>
        <v>0</v>
      </c>
      <c r="E531" s="92" t="n">
        <f aca="false">IF($D531&lt;0,Input!$G$52,0)</f>
        <v>0</v>
      </c>
      <c r="F531" s="92" t="n">
        <f aca="false">($D531*(Input!$G$48/100))/12</f>
        <v>0</v>
      </c>
      <c r="G531" s="92" t="n">
        <f aca="false">(-1)*$E531+$F531</f>
        <v>0</v>
      </c>
    </row>
    <row r="532" customFormat="false" ht="12.8" hidden="false" customHeight="false" outlineLevel="0" collapsed="false">
      <c r="A532" s="67" t="n">
        <v>528</v>
      </c>
      <c r="B532" s="68" t="n">
        <f aca="false">EOMONTH(Input!$C$7,A532)</f>
        <v>58987</v>
      </c>
      <c r="C532" s="68"/>
      <c r="D532" s="92" t="n">
        <f aca="false">IF(($D531+$H531)&lt;0,($D531+$G531),0)</f>
        <v>0</v>
      </c>
      <c r="E532" s="92" t="n">
        <f aca="false">IF($D532&lt;0,Input!$G$52,0)</f>
        <v>0</v>
      </c>
      <c r="F532" s="92" t="n">
        <f aca="false">($D532*(Input!$G$48/100))/12</f>
        <v>0</v>
      </c>
      <c r="G532" s="92" t="n">
        <f aca="false">(-1)*$E532+$F532</f>
        <v>0</v>
      </c>
    </row>
    <row r="533" customFormat="false" ht="12.8" hidden="false" customHeight="false" outlineLevel="0" collapsed="false">
      <c r="A533" s="67" t="n">
        <v>529</v>
      </c>
      <c r="B533" s="68" t="n">
        <f aca="false">EOMONTH(Input!$C$7,A533)</f>
        <v>59018</v>
      </c>
      <c r="C533" s="68"/>
      <c r="D533" s="92" t="n">
        <f aca="false">IF(($D532+$H532)&lt;0,($D532+$G532),0)</f>
        <v>0</v>
      </c>
      <c r="E533" s="92" t="n">
        <f aca="false">IF($D533&lt;0,Input!$G$52,0)</f>
        <v>0</v>
      </c>
      <c r="F533" s="92" t="n">
        <f aca="false">($D533*(Input!$G$48/100))/12</f>
        <v>0</v>
      </c>
      <c r="G533" s="92" t="n">
        <f aca="false">(-1)*$E533+$F533</f>
        <v>0</v>
      </c>
    </row>
    <row r="534" customFormat="false" ht="12.8" hidden="false" customHeight="false" outlineLevel="0" collapsed="false">
      <c r="A534" s="67" t="n">
        <v>530</v>
      </c>
      <c r="B534" s="68" t="n">
        <f aca="false">EOMONTH(Input!$C$7,A534)</f>
        <v>59049</v>
      </c>
      <c r="C534" s="68"/>
      <c r="D534" s="92" t="n">
        <f aca="false">IF(($D533+$H533)&lt;0,($D533+$G533),0)</f>
        <v>0</v>
      </c>
      <c r="E534" s="92" t="n">
        <f aca="false">IF($D534&lt;0,Input!$G$52,0)</f>
        <v>0</v>
      </c>
      <c r="F534" s="92" t="n">
        <f aca="false">($D534*(Input!$G$48/100))/12</f>
        <v>0</v>
      </c>
      <c r="G534" s="92" t="n">
        <f aca="false">(-1)*$E534+$F534</f>
        <v>0</v>
      </c>
    </row>
    <row r="535" customFormat="false" ht="12.8" hidden="false" customHeight="false" outlineLevel="0" collapsed="false">
      <c r="A535" s="67" t="n">
        <v>531</v>
      </c>
      <c r="B535" s="68" t="n">
        <f aca="false">EOMONTH(Input!$C$7,A535)</f>
        <v>59079</v>
      </c>
      <c r="C535" s="68"/>
      <c r="D535" s="92" t="n">
        <f aca="false">IF(($D534+$H534)&lt;0,($D534+$G534),0)</f>
        <v>0</v>
      </c>
      <c r="E535" s="92" t="n">
        <f aca="false">IF($D535&lt;0,Input!$G$52,0)</f>
        <v>0</v>
      </c>
      <c r="F535" s="92" t="n">
        <f aca="false">($D535*(Input!$G$48/100))/12</f>
        <v>0</v>
      </c>
      <c r="G535" s="92" t="n">
        <f aca="false">(-1)*$E535+$F535</f>
        <v>0</v>
      </c>
    </row>
    <row r="536" customFormat="false" ht="12.8" hidden="false" customHeight="false" outlineLevel="0" collapsed="false">
      <c r="A536" s="67" t="n">
        <v>532</v>
      </c>
      <c r="B536" s="68" t="n">
        <f aca="false">EOMONTH(Input!$C$7,A536)</f>
        <v>59110</v>
      </c>
      <c r="C536" s="68"/>
      <c r="D536" s="92" t="n">
        <f aca="false">IF(($D535+$H535)&lt;0,($D535+$G535),0)</f>
        <v>0</v>
      </c>
      <c r="E536" s="92" t="n">
        <f aca="false">IF($D536&lt;0,Input!$G$52,0)</f>
        <v>0</v>
      </c>
      <c r="F536" s="92" t="n">
        <f aca="false">($D536*(Input!$G$48/100))/12</f>
        <v>0</v>
      </c>
      <c r="G536" s="92" t="n">
        <f aca="false">(-1)*$E536+$F536</f>
        <v>0</v>
      </c>
    </row>
    <row r="537" customFormat="false" ht="12.8" hidden="false" customHeight="false" outlineLevel="0" collapsed="false">
      <c r="A537" s="67" t="n">
        <v>533</v>
      </c>
      <c r="B537" s="68" t="n">
        <f aca="false">EOMONTH(Input!$C$7,A537)</f>
        <v>59140</v>
      </c>
      <c r="C537" s="68"/>
      <c r="D537" s="92" t="n">
        <f aca="false">IF(($D536+$H536)&lt;0,($D536+$G536),0)</f>
        <v>0</v>
      </c>
      <c r="E537" s="92" t="n">
        <f aca="false">IF($D537&lt;0,Input!$G$52,0)</f>
        <v>0</v>
      </c>
      <c r="F537" s="92" t="n">
        <f aca="false">($D537*(Input!$G$48/100))/12</f>
        <v>0</v>
      </c>
      <c r="G537" s="92" t="n">
        <f aca="false">(-1)*$E537+$F537</f>
        <v>0</v>
      </c>
    </row>
    <row r="538" customFormat="false" ht="12.8" hidden="false" customHeight="false" outlineLevel="0" collapsed="false">
      <c r="A538" s="67" t="n">
        <v>534</v>
      </c>
      <c r="B538" s="68" t="n">
        <f aca="false">EOMONTH(Input!$C$7,A538)</f>
        <v>59171</v>
      </c>
      <c r="C538" s="68"/>
      <c r="D538" s="92" t="n">
        <f aca="false">IF(($D537+$H537)&lt;0,($D537+$G537),0)</f>
        <v>0</v>
      </c>
      <c r="E538" s="92" t="n">
        <f aca="false">IF($D538&lt;0,Input!$G$52,0)</f>
        <v>0</v>
      </c>
      <c r="F538" s="92" t="n">
        <f aca="false">($D538*(Input!$G$48/100))/12</f>
        <v>0</v>
      </c>
      <c r="G538" s="92" t="n">
        <f aca="false">(-1)*$E538+$F538</f>
        <v>0</v>
      </c>
    </row>
    <row r="539" customFormat="false" ht="12.8" hidden="false" customHeight="false" outlineLevel="0" collapsed="false">
      <c r="A539" s="67" t="n">
        <v>535</v>
      </c>
      <c r="B539" s="68" t="n">
        <f aca="false">EOMONTH(Input!$C$7,A539)</f>
        <v>59202</v>
      </c>
      <c r="C539" s="68"/>
      <c r="D539" s="92" t="n">
        <f aca="false">IF(($D538+$H538)&lt;0,($D538+$G538),0)</f>
        <v>0</v>
      </c>
      <c r="E539" s="92" t="n">
        <f aca="false">IF($D539&lt;0,Input!$G$52,0)</f>
        <v>0</v>
      </c>
      <c r="F539" s="92" t="n">
        <f aca="false">($D539*(Input!$G$48/100))/12</f>
        <v>0</v>
      </c>
      <c r="G539" s="92" t="n">
        <f aca="false">(-1)*$E539+$F539</f>
        <v>0</v>
      </c>
    </row>
    <row r="540" customFormat="false" ht="12.8" hidden="false" customHeight="false" outlineLevel="0" collapsed="false">
      <c r="A540" s="67" t="n">
        <v>536</v>
      </c>
      <c r="B540" s="68" t="n">
        <f aca="false">EOMONTH(Input!$C$7,A540)</f>
        <v>59230</v>
      </c>
      <c r="C540" s="68"/>
      <c r="D540" s="92" t="n">
        <f aca="false">IF(($D539+$H539)&lt;0,($D539+$G539),0)</f>
        <v>0</v>
      </c>
      <c r="E540" s="92" t="n">
        <f aca="false">IF($D540&lt;0,Input!$G$52,0)</f>
        <v>0</v>
      </c>
      <c r="F540" s="92" t="n">
        <f aca="false">($D540*(Input!$G$48/100))/12</f>
        <v>0</v>
      </c>
      <c r="G540" s="92" t="n">
        <f aca="false">(-1)*$E540+$F540</f>
        <v>0</v>
      </c>
    </row>
    <row r="541" customFormat="false" ht="12.8" hidden="false" customHeight="false" outlineLevel="0" collapsed="false">
      <c r="A541" s="67" t="n">
        <v>537</v>
      </c>
      <c r="B541" s="68" t="n">
        <f aca="false">EOMONTH(Input!$C$7,A541)</f>
        <v>59261</v>
      </c>
      <c r="C541" s="68"/>
      <c r="D541" s="92" t="n">
        <f aca="false">IF(($D540+$H540)&lt;0,($D540+$G540),0)</f>
        <v>0</v>
      </c>
      <c r="E541" s="92" t="n">
        <f aca="false">IF($D541&lt;0,Input!$G$52,0)</f>
        <v>0</v>
      </c>
      <c r="F541" s="92" t="n">
        <f aca="false">($D541*(Input!$G$48/100))/12</f>
        <v>0</v>
      </c>
      <c r="G541" s="92" t="n">
        <f aca="false">(-1)*$E541+$F541</f>
        <v>0</v>
      </c>
    </row>
    <row r="542" customFormat="false" ht="12.8" hidden="false" customHeight="false" outlineLevel="0" collapsed="false">
      <c r="A542" s="67" t="n">
        <v>538</v>
      </c>
      <c r="B542" s="68" t="n">
        <f aca="false">EOMONTH(Input!$C$7,A542)</f>
        <v>59291</v>
      </c>
      <c r="C542" s="68"/>
      <c r="D542" s="92" t="n">
        <f aca="false">IF(($D541+$H541)&lt;0,($D541+$G541),0)</f>
        <v>0</v>
      </c>
      <c r="E542" s="92" t="n">
        <f aca="false">IF($D542&lt;0,Input!$G$52,0)</f>
        <v>0</v>
      </c>
      <c r="F542" s="92" t="n">
        <f aca="false">($D542*(Input!$G$48/100))/12</f>
        <v>0</v>
      </c>
      <c r="G542" s="92" t="n">
        <f aca="false">(-1)*$E542+$F542</f>
        <v>0</v>
      </c>
    </row>
    <row r="543" customFormat="false" ht="12.8" hidden="false" customHeight="false" outlineLevel="0" collapsed="false">
      <c r="A543" s="67" t="n">
        <v>539</v>
      </c>
      <c r="B543" s="68" t="n">
        <f aca="false">EOMONTH(Input!$C$7,A543)</f>
        <v>59322</v>
      </c>
      <c r="C543" s="68"/>
      <c r="D543" s="92" t="n">
        <f aca="false">IF(($D542+$H542)&lt;0,($D542+$G542),0)</f>
        <v>0</v>
      </c>
      <c r="E543" s="92" t="n">
        <f aca="false">IF($D543&lt;0,Input!$G$52,0)</f>
        <v>0</v>
      </c>
      <c r="F543" s="92" t="n">
        <f aca="false">($D543*(Input!$G$48/100))/12</f>
        <v>0</v>
      </c>
      <c r="G543" s="92" t="n">
        <f aca="false">(-1)*$E543+$F543</f>
        <v>0</v>
      </c>
    </row>
    <row r="544" customFormat="false" ht="12.8" hidden="false" customHeight="false" outlineLevel="0" collapsed="false">
      <c r="A544" s="67" t="n">
        <v>540</v>
      </c>
      <c r="B544" s="68" t="n">
        <f aca="false">EOMONTH(Input!$C$7,A544)</f>
        <v>59352</v>
      </c>
      <c r="C544" s="68"/>
      <c r="D544" s="92" t="n">
        <f aca="false">IF(($D543+$H543)&lt;0,($D543+$G543),0)</f>
        <v>0</v>
      </c>
      <c r="E544" s="92" t="n">
        <f aca="false">IF($D544&lt;0,Input!$G$52,0)</f>
        <v>0</v>
      </c>
      <c r="F544" s="92" t="n">
        <f aca="false">($D544*(Input!$G$48/100))/12</f>
        <v>0</v>
      </c>
      <c r="G544" s="92" t="n">
        <f aca="false">(-1)*$E544+$F544</f>
        <v>0</v>
      </c>
    </row>
    <row r="545" customFormat="false" ht="12.8" hidden="false" customHeight="false" outlineLevel="0" collapsed="false">
      <c r="A545" s="67" t="n">
        <v>541</v>
      </c>
      <c r="B545" s="68" t="n">
        <f aca="false">EOMONTH(Input!$C$7,A545)</f>
        <v>59383</v>
      </c>
      <c r="C545" s="68"/>
      <c r="D545" s="92" t="n">
        <f aca="false">IF(($D544+$H544)&lt;0,($D544+$G544),0)</f>
        <v>0</v>
      </c>
      <c r="E545" s="92" t="n">
        <f aca="false">IF($D545&lt;0,Input!$G$52,0)</f>
        <v>0</v>
      </c>
      <c r="F545" s="92" t="n">
        <f aca="false">($D545*(Input!$G$48/100))/12</f>
        <v>0</v>
      </c>
      <c r="G545" s="92" t="n">
        <f aca="false">(-1)*$E545+$F545</f>
        <v>0</v>
      </c>
    </row>
    <row r="546" customFormat="false" ht="12.8" hidden="false" customHeight="false" outlineLevel="0" collapsed="false">
      <c r="A546" s="67" t="n">
        <v>542</v>
      </c>
      <c r="B546" s="68" t="n">
        <f aca="false">EOMONTH(Input!$C$7,A546)</f>
        <v>59414</v>
      </c>
      <c r="C546" s="68"/>
      <c r="D546" s="92" t="n">
        <f aca="false">IF(($D545+$H545)&lt;0,($D545+$G545),0)</f>
        <v>0</v>
      </c>
      <c r="E546" s="92" t="n">
        <f aca="false">IF($D546&lt;0,Input!$G$52,0)</f>
        <v>0</v>
      </c>
      <c r="F546" s="92" t="n">
        <f aca="false">($D546*(Input!$G$48/100))/12</f>
        <v>0</v>
      </c>
      <c r="G546" s="92" t="n">
        <f aca="false">(-1)*$E546+$F546</f>
        <v>0</v>
      </c>
    </row>
    <row r="547" customFormat="false" ht="12.8" hidden="false" customHeight="false" outlineLevel="0" collapsed="false">
      <c r="A547" s="67" t="n">
        <v>543</v>
      </c>
      <c r="B547" s="68" t="n">
        <f aca="false">EOMONTH(Input!$C$7,A547)</f>
        <v>59444</v>
      </c>
      <c r="C547" s="68"/>
      <c r="D547" s="92" t="n">
        <f aca="false">IF(($D546+$H546)&lt;0,($D546+$G546),0)</f>
        <v>0</v>
      </c>
      <c r="E547" s="92" t="n">
        <f aca="false">IF($D547&lt;0,Input!$G$52,0)</f>
        <v>0</v>
      </c>
      <c r="F547" s="92" t="n">
        <f aca="false">($D547*(Input!$G$48/100))/12</f>
        <v>0</v>
      </c>
      <c r="G547" s="92" t="n">
        <f aca="false">(-1)*$E547+$F547</f>
        <v>0</v>
      </c>
    </row>
    <row r="548" customFormat="false" ht="12.8" hidden="false" customHeight="false" outlineLevel="0" collapsed="false">
      <c r="A548" s="67" t="n">
        <v>544</v>
      </c>
      <c r="B548" s="68" t="n">
        <f aca="false">EOMONTH(Input!$C$7,A548)</f>
        <v>59475</v>
      </c>
      <c r="C548" s="68"/>
      <c r="D548" s="92" t="n">
        <f aca="false">IF(($D547+$H547)&lt;0,($D547+$G547),0)</f>
        <v>0</v>
      </c>
      <c r="E548" s="92" t="n">
        <f aca="false">IF($D548&lt;0,Input!$G$52,0)</f>
        <v>0</v>
      </c>
      <c r="F548" s="92" t="n">
        <f aca="false">($D548*(Input!$G$48/100))/12</f>
        <v>0</v>
      </c>
      <c r="G548" s="92" t="n">
        <f aca="false">(-1)*$E548+$F548</f>
        <v>0</v>
      </c>
    </row>
    <row r="549" customFormat="false" ht="12.8" hidden="false" customHeight="false" outlineLevel="0" collapsed="false">
      <c r="A549" s="67" t="n">
        <v>545</v>
      </c>
      <c r="B549" s="68" t="n">
        <f aca="false">EOMONTH(Input!$C$7,A549)</f>
        <v>59505</v>
      </c>
      <c r="C549" s="68"/>
      <c r="D549" s="92" t="n">
        <f aca="false">IF(($D548+$H548)&lt;0,($D548+$G548),0)</f>
        <v>0</v>
      </c>
      <c r="E549" s="92" t="n">
        <f aca="false">IF($D549&lt;0,Input!$G$52,0)</f>
        <v>0</v>
      </c>
      <c r="F549" s="92" t="n">
        <f aca="false">($D549*(Input!$G$48/100))/12</f>
        <v>0</v>
      </c>
      <c r="G549" s="92" t="n">
        <f aca="false">(-1)*$E549+$F549</f>
        <v>0</v>
      </c>
    </row>
    <row r="550" customFormat="false" ht="12.8" hidden="false" customHeight="false" outlineLevel="0" collapsed="false">
      <c r="A550" s="67" t="n">
        <v>546</v>
      </c>
      <c r="B550" s="68" t="n">
        <f aca="false">EOMONTH(Input!$C$7,A550)</f>
        <v>59536</v>
      </c>
      <c r="C550" s="68"/>
      <c r="D550" s="92" t="n">
        <f aca="false">IF(($D549+$H549)&lt;0,($D549+$G549),0)</f>
        <v>0</v>
      </c>
      <c r="E550" s="92" t="n">
        <f aca="false">IF($D550&lt;0,Input!$G$52,0)</f>
        <v>0</v>
      </c>
      <c r="F550" s="92" t="n">
        <f aca="false">($D550*(Input!$G$48/100))/12</f>
        <v>0</v>
      </c>
      <c r="G550" s="92" t="n">
        <f aca="false">(-1)*$E550+$F550</f>
        <v>0</v>
      </c>
    </row>
    <row r="551" customFormat="false" ht="12.8" hidden="false" customHeight="false" outlineLevel="0" collapsed="false">
      <c r="A551" s="67" t="n">
        <v>547</v>
      </c>
      <c r="B551" s="68" t="n">
        <f aca="false">EOMONTH(Input!$C$7,A551)</f>
        <v>59567</v>
      </c>
      <c r="C551" s="68"/>
      <c r="D551" s="92" t="n">
        <f aca="false">IF(($D550+$H550)&lt;0,($D550+$G550),0)</f>
        <v>0</v>
      </c>
      <c r="E551" s="92" t="n">
        <f aca="false">IF($D551&lt;0,Input!$G$52,0)</f>
        <v>0</v>
      </c>
      <c r="F551" s="92" t="n">
        <f aca="false">($D551*(Input!$G$48/100))/12</f>
        <v>0</v>
      </c>
      <c r="G551" s="92" t="n">
        <f aca="false">(-1)*$E551+$F551</f>
        <v>0</v>
      </c>
    </row>
    <row r="552" customFormat="false" ht="12.8" hidden="false" customHeight="false" outlineLevel="0" collapsed="false">
      <c r="A552" s="67" t="n">
        <v>548</v>
      </c>
      <c r="B552" s="68" t="n">
        <f aca="false">EOMONTH(Input!$C$7,A552)</f>
        <v>59595</v>
      </c>
      <c r="C552" s="68"/>
      <c r="D552" s="92" t="n">
        <f aca="false">IF(($D551+$H551)&lt;0,($D551+$G551),0)</f>
        <v>0</v>
      </c>
      <c r="E552" s="92" t="n">
        <f aca="false">IF($D552&lt;0,Input!$G$52,0)</f>
        <v>0</v>
      </c>
      <c r="F552" s="92" t="n">
        <f aca="false">($D552*(Input!$G$48/100))/12</f>
        <v>0</v>
      </c>
      <c r="G552" s="92" t="n">
        <f aca="false">(-1)*$E552+$F552</f>
        <v>0</v>
      </c>
    </row>
    <row r="553" customFormat="false" ht="12.8" hidden="false" customHeight="false" outlineLevel="0" collapsed="false">
      <c r="A553" s="67" t="n">
        <v>549</v>
      </c>
      <c r="B553" s="68" t="n">
        <f aca="false">EOMONTH(Input!$C$7,A553)</f>
        <v>59626</v>
      </c>
      <c r="C553" s="68"/>
      <c r="D553" s="92" t="n">
        <f aca="false">IF(($D552+$H552)&lt;0,($D552+$G552),0)</f>
        <v>0</v>
      </c>
      <c r="E553" s="92" t="n">
        <f aca="false">IF($D553&lt;0,Input!$G$52,0)</f>
        <v>0</v>
      </c>
      <c r="F553" s="92" t="n">
        <f aca="false">($D553*(Input!$G$48/100))/12</f>
        <v>0</v>
      </c>
      <c r="G553" s="92" t="n">
        <f aca="false">(-1)*$E553+$F553</f>
        <v>0</v>
      </c>
    </row>
    <row r="554" customFormat="false" ht="12.8" hidden="false" customHeight="false" outlineLevel="0" collapsed="false">
      <c r="A554" s="67" t="n">
        <v>550</v>
      </c>
      <c r="B554" s="68" t="n">
        <f aca="false">EOMONTH(Input!$C$7,A554)</f>
        <v>59656</v>
      </c>
      <c r="C554" s="68"/>
      <c r="D554" s="92" t="n">
        <f aca="false">IF(($D553+$H553)&lt;0,($D553+$G553),0)</f>
        <v>0</v>
      </c>
      <c r="E554" s="92" t="n">
        <f aca="false">IF($D554&lt;0,Input!$G$52,0)</f>
        <v>0</v>
      </c>
      <c r="F554" s="92" t="n">
        <f aca="false">($D554*(Input!$G$48/100))/12</f>
        <v>0</v>
      </c>
      <c r="G554" s="92" t="n">
        <f aca="false">(-1)*$E554+$F554</f>
        <v>0</v>
      </c>
    </row>
    <row r="555" customFormat="false" ht="12.8" hidden="false" customHeight="false" outlineLevel="0" collapsed="false">
      <c r="A555" s="67" t="n">
        <v>551</v>
      </c>
      <c r="B555" s="68" t="n">
        <f aca="false">EOMONTH(Input!$C$7,A555)</f>
        <v>59687</v>
      </c>
      <c r="C555" s="68"/>
      <c r="D555" s="92" t="n">
        <f aca="false">IF(($D554+$H554)&lt;0,($D554+$G554),0)</f>
        <v>0</v>
      </c>
      <c r="E555" s="92" t="n">
        <f aca="false">IF($D555&lt;0,Input!$G$52,0)</f>
        <v>0</v>
      </c>
      <c r="F555" s="92" t="n">
        <f aca="false">($D555*(Input!$G$48/100))/12</f>
        <v>0</v>
      </c>
      <c r="G555" s="92" t="n">
        <f aca="false">(-1)*$E555+$F555</f>
        <v>0</v>
      </c>
    </row>
    <row r="556" customFormat="false" ht="12.8" hidden="false" customHeight="false" outlineLevel="0" collapsed="false">
      <c r="A556" s="67" t="n">
        <v>552</v>
      </c>
      <c r="B556" s="68" t="n">
        <f aca="false">EOMONTH(Input!$C$7,A556)</f>
        <v>59717</v>
      </c>
      <c r="C556" s="68"/>
      <c r="D556" s="92" t="n">
        <f aca="false">IF(($D555+$H555)&lt;0,($D555+$G555),0)</f>
        <v>0</v>
      </c>
      <c r="E556" s="92" t="n">
        <f aca="false">IF($D556&lt;0,Input!$G$52,0)</f>
        <v>0</v>
      </c>
      <c r="F556" s="92" t="n">
        <f aca="false">($D556*(Input!$G$48/100))/12</f>
        <v>0</v>
      </c>
      <c r="G556" s="92" t="n">
        <f aca="false">(-1)*$E556+$F556</f>
        <v>0</v>
      </c>
    </row>
    <row r="557" customFormat="false" ht="12.8" hidden="false" customHeight="false" outlineLevel="0" collapsed="false">
      <c r="A557" s="67" t="n">
        <v>553</v>
      </c>
      <c r="B557" s="68" t="n">
        <f aca="false">EOMONTH(Input!$C$7,A557)</f>
        <v>59748</v>
      </c>
      <c r="C557" s="68"/>
      <c r="D557" s="92" t="n">
        <f aca="false">IF(($D556+$H556)&lt;0,($D556+$G556),0)</f>
        <v>0</v>
      </c>
      <c r="E557" s="92" t="n">
        <f aca="false">IF($D557&lt;0,Input!$G$52,0)</f>
        <v>0</v>
      </c>
      <c r="F557" s="92" t="n">
        <f aca="false">($D557*(Input!$G$48/100))/12</f>
        <v>0</v>
      </c>
      <c r="G557" s="92" t="n">
        <f aca="false">(-1)*$E557+$F557</f>
        <v>0</v>
      </c>
    </row>
    <row r="558" customFormat="false" ht="12.8" hidden="false" customHeight="false" outlineLevel="0" collapsed="false">
      <c r="A558" s="67" t="n">
        <v>554</v>
      </c>
      <c r="B558" s="68" t="n">
        <f aca="false">EOMONTH(Input!$C$7,A558)</f>
        <v>59779</v>
      </c>
      <c r="C558" s="68"/>
      <c r="D558" s="92" t="n">
        <f aca="false">IF(($D557+$H557)&lt;0,($D557+$G557),0)</f>
        <v>0</v>
      </c>
      <c r="E558" s="92" t="n">
        <f aca="false">IF($D558&lt;0,Input!$G$52,0)</f>
        <v>0</v>
      </c>
      <c r="F558" s="92" t="n">
        <f aca="false">($D558*(Input!$G$48/100))/12</f>
        <v>0</v>
      </c>
      <c r="G558" s="92" t="n">
        <f aca="false">(-1)*$E558+$F558</f>
        <v>0</v>
      </c>
    </row>
    <row r="559" customFormat="false" ht="12.8" hidden="false" customHeight="false" outlineLevel="0" collapsed="false">
      <c r="A559" s="67" t="n">
        <v>555</v>
      </c>
      <c r="B559" s="68" t="n">
        <f aca="false">EOMONTH(Input!$C$7,A559)</f>
        <v>59809</v>
      </c>
      <c r="C559" s="68"/>
      <c r="D559" s="92" t="n">
        <f aca="false">IF(($D558+$H558)&lt;0,($D558+$G558),0)</f>
        <v>0</v>
      </c>
      <c r="E559" s="92" t="n">
        <f aca="false">IF($D559&lt;0,Input!$G$52,0)</f>
        <v>0</v>
      </c>
      <c r="F559" s="92" t="n">
        <f aca="false">($D559*(Input!$G$48/100))/12</f>
        <v>0</v>
      </c>
      <c r="G559" s="92" t="n">
        <f aca="false">(-1)*$E559+$F559</f>
        <v>0</v>
      </c>
    </row>
    <row r="560" customFormat="false" ht="12.8" hidden="false" customHeight="false" outlineLevel="0" collapsed="false">
      <c r="A560" s="67" t="n">
        <v>556</v>
      </c>
      <c r="B560" s="68" t="n">
        <f aca="false">EOMONTH(Input!$C$7,A560)</f>
        <v>59840</v>
      </c>
      <c r="C560" s="68"/>
      <c r="D560" s="92" t="n">
        <f aca="false">IF(($D559+$H559)&lt;0,($D559+$G559),0)</f>
        <v>0</v>
      </c>
      <c r="E560" s="92" t="n">
        <f aca="false">IF($D560&lt;0,Input!$G$52,0)</f>
        <v>0</v>
      </c>
      <c r="F560" s="92" t="n">
        <f aca="false">($D560*(Input!$G$48/100))/12</f>
        <v>0</v>
      </c>
      <c r="G560" s="92" t="n">
        <f aca="false">(-1)*$E560+$F560</f>
        <v>0</v>
      </c>
    </row>
    <row r="561" customFormat="false" ht="12.8" hidden="false" customHeight="false" outlineLevel="0" collapsed="false">
      <c r="A561" s="67" t="n">
        <v>557</v>
      </c>
      <c r="B561" s="68" t="n">
        <f aca="false">EOMONTH(Input!$C$7,A561)</f>
        <v>59870</v>
      </c>
      <c r="C561" s="68"/>
      <c r="D561" s="92" t="n">
        <f aca="false">IF(($D560+$H560)&lt;0,($D560+$G560),0)</f>
        <v>0</v>
      </c>
      <c r="E561" s="92" t="n">
        <f aca="false">IF($D561&lt;0,Input!$G$52,0)</f>
        <v>0</v>
      </c>
      <c r="F561" s="92" t="n">
        <f aca="false">($D561*(Input!$G$48/100))/12</f>
        <v>0</v>
      </c>
      <c r="G561" s="92" t="n">
        <f aca="false">(-1)*$E561+$F561</f>
        <v>0</v>
      </c>
    </row>
    <row r="562" customFormat="false" ht="12.8" hidden="false" customHeight="false" outlineLevel="0" collapsed="false">
      <c r="A562" s="67" t="n">
        <v>558</v>
      </c>
      <c r="B562" s="68" t="n">
        <f aca="false">EOMONTH(Input!$C$7,A562)</f>
        <v>59901</v>
      </c>
      <c r="C562" s="68"/>
      <c r="D562" s="92" t="n">
        <f aca="false">IF(($D561+$H561)&lt;0,($D561+$G561),0)</f>
        <v>0</v>
      </c>
      <c r="E562" s="92" t="n">
        <f aca="false">IF($D562&lt;0,Input!$G$52,0)</f>
        <v>0</v>
      </c>
      <c r="F562" s="92" t="n">
        <f aca="false">($D562*(Input!$G$48/100))/12</f>
        <v>0</v>
      </c>
      <c r="G562" s="92" t="n">
        <f aca="false">(-1)*$E562+$F562</f>
        <v>0</v>
      </c>
    </row>
    <row r="563" customFormat="false" ht="12.8" hidden="false" customHeight="false" outlineLevel="0" collapsed="false">
      <c r="A563" s="67" t="n">
        <v>559</v>
      </c>
      <c r="B563" s="68" t="n">
        <f aca="false">EOMONTH(Input!$C$7,A563)</f>
        <v>59932</v>
      </c>
      <c r="C563" s="68"/>
      <c r="D563" s="92" t="n">
        <f aca="false">IF(($D562+$H562)&lt;0,($D562+$G562),0)</f>
        <v>0</v>
      </c>
      <c r="E563" s="92" t="n">
        <f aca="false">IF($D563&lt;0,Input!$G$52,0)</f>
        <v>0</v>
      </c>
      <c r="F563" s="92" t="n">
        <f aca="false">($D563*(Input!$G$48/100))/12</f>
        <v>0</v>
      </c>
      <c r="G563" s="92" t="n">
        <f aca="false">(-1)*$E563+$F563</f>
        <v>0</v>
      </c>
    </row>
    <row r="564" customFormat="false" ht="12.8" hidden="false" customHeight="false" outlineLevel="0" collapsed="false">
      <c r="A564" s="67" t="n">
        <v>560</v>
      </c>
      <c r="B564" s="68" t="n">
        <f aca="false">EOMONTH(Input!$C$7,A564)</f>
        <v>59961</v>
      </c>
      <c r="C564" s="68"/>
      <c r="D564" s="92" t="n">
        <f aca="false">IF(($D563+$H563)&lt;0,($D563+$G563),0)</f>
        <v>0</v>
      </c>
      <c r="E564" s="92" t="n">
        <f aca="false">IF($D564&lt;0,Input!$G$52,0)</f>
        <v>0</v>
      </c>
      <c r="F564" s="92" t="n">
        <f aca="false">($D564*(Input!$G$48/100))/12</f>
        <v>0</v>
      </c>
      <c r="G564" s="92" t="n">
        <f aca="false">(-1)*$E564+$F564</f>
        <v>0</v>
      </c>
    </row>
    <row r="565" customFormat="false" ht="12.8" hidden="false" customHeight="false" outlineLevel="0" collapsed="false">
      <c r="A565" s="67" t="n">
        <v>561</v>
      </c>
      <c r="B565" s="68" t="n">
        <f aca="false">EOMONTH(Input!$C$7,A565)</f>
        <v>59992</v>
      </c>
      <c r="C565" s="68"/>
      <c r="D565" s="92" t="n">
        <f aca="false">IF(($D564+$H564)&lt;0,($D564+$G564),0)</f>
        <v>0</v>
      </c>
      <c r="E565" s="92" t="n">
        <f aca="false">IF($D565&lt;0,Input!$G$52,0)</f>
        <v>0</v>
      </c>
      <c r="F565" s="92" t="n">
        <f aca="false">($D565*(Input!$G$48/100))/12</f>
        <v>0</v>
      </c>
      <c r="G565" s="92" t="n">
        <f aca="false">(-1)*$E565+$F565</f>
        <v>0</v>
      </c>
    </row>
    <row r="566" customFormat="false" ht="12.8" hidden="false" customHeight="false" outlineLevel="0" collapsed="false">
      <c r="A566" s="67" t="n">
        <v>562</v>
      </c>
      <c r="B566" s="68" t="n">
        <f aca="false">EOMONTH(Input!$C$7,A566)</f>
        <v>60022</v>
      </c>
      <c r="C566" s="68"/>
      <c r="D566" s="92" t="n">
        <f aca="false">IF(($D565+$H565)&lt;0,($D565+$G565),0)</f>
        <v>0</v>
      </c>
      <c r="E566" s="92" t="n">
        <f aca="false">IF($D566&lt;0,Input!$G$52,0)</f>
        <v>0</v>
      </c>
      <c r="F566" s="92" t="n">
        <f aca="false">($D566*(Input!$G$48/100))/12</f>
        <v>0</v>
      </c>
      <c r="G566" s="92" t="n">
        <f aca="false">(-1)*$E566+$F566</f>
        <v>0</v>
      </c>
    </row>
    <row r="567" customFormat="false" ht="12.8" hidden="false" customHeight="false" outlineLevel="0" collapsed="false">
      <c r="A567" s="67" t="n">
        <v>563</v>
      </c>
      <c r="B567" s="68" t="n">
        <f aca="false">EOMONTH(Input!$C$7,A567)</f>
        <v>60053</v>
      </c>
      <c r="C567" s="68"/>
      <c r="D567" s="92" t="n">
        <f aca="false">IF(($D566+$H566)&lt;0,($D566+$G566),0)</f>
        <v>0</v>
      </c>
      <c r="E567" s="92" t="n">
        <f aca="false">IF($D567&lt;0,Input!$G$52,0)</f>
        <v>0</v>
      </c>
      <c r="F567" s="92" t="n">
        <f aca="false">($D567*(Input!$G$48/100))/12</f>
        <v>0</v>
      </c>
      <c r="G567" s="92" t="n">
        <f aca="false">(-1)*$E567+$F567</f>
        <v>0</v>
      </c>
    </row>
    <row r="568" customFormat="false" ht="12.8" hidden="false" customHeight="false" outlineLevel="0" collapsed="false">
      <c r="A568" s="67" t="n">
        <v>564</v>
      </c>
      <c r="B568" s="68" t="n">
        <f aca="false">EOMONTH(Input!$C$7,A568)</f>
        <v>60083</v>
      </c>
      <c r="C568" s="68"/>
      <c r="D568" s="92" t="n">
        <f aca="false">IF(($D567+$H567)&lt;0,($D567+$G567),0)</f>
        <v>0</v>
      </c>
      <c r="E568" s="92" t="n">
        <f aca="false">IF($D568&lt;0,Input!$G$52,0)</f>
        <v>0</v>
      </c>
      <c r="F568" s="92" t="n">
        <f aca="false">($D568*(Input!$G$48/100))/12</f>
        <v>0</v>
      </c>
      <c r="G568" s="92" t="n">
        <f aca="false">(-1)*$E568+$F568</f>
        <v>0</v>
      </c>
    </row>
    <row r="569" customFormat="false" ht="12.8" hidden="false" customHeight="false" outlineLevel="0" collapsed="false">
      <c r="A569" s="67" t="n">
        <v>565</v>
      </c>
      <c r="B569" s="68" t="n">
        <f aca="false">EOMONTH(Input!$C$7,A569)</f>
        <v>60114</v>
      </c>
      <c r="C569" s="68"/>
      <c r="D569" s="92" t="n">
        <f aca="false">IF(($D568+$H568)&lt;0,($D568+$G568),0)</f>
        <v>0</v>
      </c>
      <c r="E569" s="92" t="n">
        <f aca="false">IF($D569&lt;0,Input!$G$52,0)</f>
        <v>0</v>
      </c>
      <c r="F569" s="92" t="n">
        <f aca="false">($D569*(Input!$G$48/100))/12</f>
        <v>0</v>
      </c>
      <c r="G569" s="92" t="n">
        <f aca="false">(-1)*$E569+$F569</f>
        <v>0</v>
      </c>
    </row>
    <row r="570" customFormat="false" ht="12.8" hidden="false" customHeight="false" outlineLevel="0" collapsed="false">
      <c r="A570" s="67" t="n">
        <v>566</v>
      </c>
      <c r="B570" s="68" t="n">
        <f aca="false">EOMONTH(Input!$C$7,A570)</f>
        <v>60145</v>
      </c>
      <c r="C570" s="68"/>
      <c r="D570" s="92" t="n">
        <f aca="false">IF(($D569+$H569)&lt;0,($D569+$G569),0)</f>
        <v>0</v>
      </c>
      <c r="E570" s="92" t="n">
        <f aca="false">IF($D570&lt;0,Input!$G$52,0)</f>
        <v>0</v>
      </c>
      <c r="F570" s="92" t="n">
        <f aca="false">($D570*(Input!$G$48/100))/12</f>
        <v>0</v>
      </c>
      <c r="G570" s="92" t="n">
        <f aca="false">(-1)*$E570+$F570</f>
        <v>0</v>
      </c>
    </row>
    <row r="571" customFormat="false" ht="12.8" hidden="false" customHeight="false" outlineLevel="0" collapsed="false">
      <c r="A571" s="67" t="n">
        <v>567</v>
      </c>
      <c r="B571" s="68" t="n">
        <f aca="false">EOMONTH(Input!$C$7,A571)</f>
        <v>60175</v>
      </c>
      <c r="C571" s="68"/>
      <c r="D571" s="92" t="n">
        <f aca="false">IF(($D570+$H570)&lt;0,($D570+$G570),0)</f>
        <v>0</v>
      </c>
      <c r="E571" s="92" t="n">
        <f aca="false">IF($D571&lt;0,Input!$G$52,0)</f>
        <v>0</v>
      </c>
      <c r="F571" s="92" t="n">
        <f aca="false">($D571*(Input!$G$48/100))/12</f>
        <v>0</v>
      </c>
      <c r="G571" s="92" t="n">
        <f aca="false">(-1)*$E571+$F571</f>
        <v>0</v>
      </c>
    </row>
    <row r="572" customFormat="false" ht="12.8" hidden="false" customHeight="false" outlineLevel="0" collapsed="false">
      <c r="A572" s="67" t="n">
        <v>568</v>
      </c>
      <c r="B572" s="68" t="n">
        <f aca="false">EOMONTH(Input!$C$7,A572)</f>
        <v>60206</v>
      </c>
      <c r="C572" s="68"/>
      <c r="D572" s="92" t="n">
        <f aca="false">IF(($D571+$H571)&lt;0,($D571+$G571),0)</f>
        <v>0</v>
      </c>
      <c r="E572" s="92" t="n">
        <f aca="false">IF($D572&lt;0,Input!$G$52,0)</f>
        <v>0</v>
      </c>
      <c r="F572" s="92" t="n">
        <f aca="false">($D572*(Input!$G$48/100))/12</f>
        <v>0</v>
      </c>
      <c r="G572" s="92" t="n">
        <f aca="false">(-1)*$E572+$F572</f>
        <v>0</v>
      </c>
    </row>
    <row r="573" customFormat="false" ht="12.8" hidden="false" customHeight="false" outlineLevel="0" collapsed="false">
      <c r="A573" s="67" t="n">
        <v>569</v>
      </c>
      <c r="B573" s="68" t="n">
        <f aca="false">EOMONTH(Input!$C$7,A573)</f>
        <v>60236</v>
      </c>
      <c r="C573" s="68"/>
      <c r="D573" s="92" t="n">
        <f aca="false">IF(($D572+$H572)&lt;0,($D572+$G572),0)</f>
        <v>0</v>
      </c>
      <c r="E573" s="92" t="n">
        <f aca="false">IF($D573&lt;0,Input!$G$52,0)</f>
        <v>0</v>
      </c>
      <c r="F573" s="92" t="n">
        <f aca="false">($D573*(Input!$G$48/100))/12</f>
        <v>0</v>
      </c>
      <c r="G573" s="92" t="n">
        <f aca="false">(-1)*$E573+$F573</f>
        <v>0</v>
      </c>
    </row>
    <row r="574" customFormat="false" ht="12.8" hidden="false" customHeight="false" outlineLevel="0" collapsed="false">
      <c r="A574" s="67" t="n">
        <v>570</v>
      </c>
      <c r="B574" s="68" t="n">
        <f aca="false">EOMONTH(Input!$C$7,A574)</f>
        <v>60267</v>
      </c>
      <c r="C574" s="68"/>
      <c r="D574" s="92" t="n">
        <f aca="false">IF(($D573+$H573)&lt;0,($D573+$G573),0)</f>
        <v>0</v>
      </c>
      <c r="E574" s="92" t="n">
        <f aca="false">IF($D574&lt;0,Input!$G$52,0)</f>
        <v>0</v>
      </c>
      <c r="F574" s="92" t="n">
        <f aca="false">($D574*(Input!$G$48/100))/12</f>
        <v>0</v>
      </c>
      <c r="G574" s="92" t="n">
        <f aca="false">(-1)*$E574+$F574</f>
        <v>0</v>
      </c>
    </row>
    <row r="575" customFormat="false" ht="12.8" hidden="false" customHeight="false" outlineLevel="0" collapsed="false">
      <c r="A575" s="67" t="n">
        <v>571</v>
      </c>
      <c r="B575" s="68" t="n">
        <f aca="false">EOMONTH(Input!$C$7,A575)</f>
        <v>60298</v>
      </c>
      <c r="C575" s="68"/>
      <c r="D575" s="92" t="n">
        <f aca="false">IF(($D574+$H574)&lt;0,($D574+$G574),0)</f>
        <v>0</v>
      </c>
      <c r="E575" s="92" t="n">
        <f aca="false">IF($D575&lt;0,Input!$G$52,0)</f>
        <v>0</v>
      </c>
      <c r="F575" s="92" t="n">
        <f aca="false">($D575*(Input!$G$48/100))/12</f>
        <v>0</v>
      </c>
      <c r="G575" s="92" t="n">
        <f aca="false">(-1)*$E575+$F575</f>
        <v>0</v>
      </c>
    </row>
    <row r="576" customFormat="false" ht="12.8" hidden="false" customHeight="false" outlineLevel="0" collapsed="false">
      <c r="A576" s="67" t="n">
        <v>572</v>
      </c>
      <c r="B576" s="68" t="n">
        <f aca="false">EOMONTH(Input!$C$7,A576)</f>
        <v>60326</v>
      </c>
      <c r="C576" s="68"/>
      <c r="D576" s="92" t="n">
        <f aca="false">IF(($D575+$H575)&lt;0,($D575+$G575),0)</f>
        <v>0</v>
      </c>
      <c r="E576" s="92" t="n">
        <f aca="false">IF($D576&lt;0,Input!$G$52,0)</f>
        <v>0</v>
      </c>
      <c r="F576" s="92" t="n">
        <f aca="false">($D576*(Input!$G$48/100))/12</f>
        <v>0</v>
      </c>
      <c r="G576" s="92" t="n">
        <f aca="false">(-1)*$E576+$F576</f>
        <v>0</v>
      </c>
    </row>
    <row r="577" customFormat="false" ht="12.8" hidden="false" customHeight="false" outlineLevel="0" collapsed="false">
      <c r="A577" s="67" t="n">
        <v>573</v>
      </c>
      <c r="B577" s="68" t="n">
        <f aca="false">EOMONTH(Input!$C$7,A577)</f>
        <v>60357</v>
      </c>
      <c r="C577" s="68"/>
      <c r="D577" s="92" t="n">
        <f aca="false">IF(($D576+$H576)&lt;0,($D576+$G576),0)</f>
        <v>0</v>
      </c>
      <c r="E577" s="92" t="n">
        <f aca="false">IF($D577&lt;0,Input!$G$52,0)</f>
        <v>0</v>
      </c>
      <c r="F577" s="92" t="n">
        <f aca="false">($D577*(Input!$G$48/100))/12</f>
        <v>0</v>
      </c>
      <c r="G577" s="92" t="n">
        <f aca="false">(-1)*$E577+$F577</f>
        <v>0</v>
      </c>
    </row>
    <row r="578" customFormat="false" ht="12.8" hidden="false" customHeight="false" outlineLevel="0" collapsed="false">
      <c r="A578" s="67" t="n">
        <v>574</v>
      </c>
      <c r="B578" s="68" t="n">
        <f aca="false">EOMONTH(Input!$C$7,A578)</f>
        <v>60387</v>
      </c>
      <c r="C578" s="68"/>
      <c r="D578" s="92" t="n">
        <f aca="false">IF(($D577+$H577)&lt;0,($D577+$G577),0)</f>
        <v>0</v>
      </c>
      <c r="E578" s="92" t="n">
        <f aca="false">IF($D578&lt;0,Input!$G$52,0)</f>
        <v>0</v>
      </c>
      <c r="F578" s="92" t="n">
        <f aca="false">($D578*(Input!$G$48/100))/12</f>
        <v>0</v>
      </c>
      <c r="G578" s="92" t="n">
        <f aca="false">(-1)*$E578+$F578</f>
        <v>0</v>
      </c>
    </row>
    <row r="579" customFormat="false" ht="12.8" hidden="false" customHeight="false" outlineLevel="0" collapsed="false">
      <c r="A579" s="67" t="n">
        <v>575</v>
      </c>
      <c r="B579" s="68" t="n">
        <f aca="false">EOMONTH(Input!$C$7,A579)</f>
        <v>60418</v>
      </c>
      <c r="C579" s="68"/>
      <c r="D579" s="92" t="n">
        <f aca="false">IF(($D578+$H578)&lt;0,($D578+$G578),0)</f>
        <v>0</v>
      </c>
      <c r="E579" s="92" t="n">
        <f aca="false">IF($D579&lt;0,Input!$G$52,0)</f>
        <v>0</v>
      </c>
      <c r="F579" s="92" t="n">
        <f aca="false">($D579*(Input!$G$48/100))/12</f>
        <v>0</v>
      </c>
      <c r="G579" s="92" t="n">
        <f aca="false">(-1)*$E579+$F579</f>
        <v>0</v>
      </c>
    </row>
    <row r="580" customFormat="false" ht="12.8" hidden="false" customHeight="false" outlineLevel="0" collapsed="false">
      <c r="A580" s="67" t="n">
        <v>576</v>
      </c>
      <c r="B580" s="68" t="n">
        <f aca="false">EOMONTH(Input!$C$7,A580)</f>
        <v>60448</v>
      </c>
      <c r="C580" s="68"/>
      <c r="D580" s="92" t="n">
        <f aca="false">IF(($D579+$H579)&lt;0,($D579+$G579),0)</f>
        <v>0</v>
      </c>
      <c r="E580" s="92" t="n">
        <f aca="false">IF($D580&lt;0,Input!$G$52,0)</f>
        <v>0</v>
      </c>
      <c r="F580" s="92" t="n">
        <f aca="false">($D580*(Input!$G$48/100))/12</f>
        <v>0</v>
      </c>
      <c r="G580" s="92" t="n">
        <f aca="false">(-1)*$E580+$F580</f>
        <v>0</v>
      </c>
    </row>
    <row r="581" customFormat="false" ht="12.8" hidden="false" customHeight="false" outlineLevel="0" collapsed="false">
      <c r="A581" s="67" t="n">
        <v>577</v>
      </c>
      <c r="B581" s="68" t="n">
        <f aca="false">EOMONTH(Input!$C$7,A581)</f>
        <v>60479</v>
      </c>
      <c r="C581" s="68"/>
      <c r="D581" s="92" t="n">
        <f aca="false">IF(($D580+$H580)&lt;0,($D580+$G580),0)</f>
        <v>0</v>
      </c>
      <c r="E581" s="92" t="n">
        <f aca="false">IF($D581&lt;0,Input!$G$52,0)</f>
        <v>0</v>
      </c>
      <c r="F581" s="92" t="n">
        <f aca="false">($D581*(Input!$G$48/100))/12</f>
        <v>0</v>
      </c>
      <c r="G581" s="92" t="n">
        <f aca="false">(-1)*$E581+$F581</f>
        <v>0</v>
      </c>
    </row>
    <row r="582" customFormat="false" ht="12.8" hidden="false" customHeight="false" outlineLevel="0" collapsed="false">
      <c r="A582" s="67" t="n">
        <v>578</v>
      </c>
      <c r="B582" s="68" t="n">
        <f aca="false">EOMONTH(Input!$C$7,A582)</f>
        <v>60510</v>
      </c>
      <c r="C582" s="68"/>
      <c r="D582" s="92" t="n">
        <f aca="false">IF(($D581+$H581)&lt;0,($D581+$G581),0)</f>
        <v>0</v>
      </c>
      <c r="E582" s="92" t="n">
        <f aca="false">IF($D582&lt;0,Input!$G$52,0)</f>
        <v>0</v>
      </c>
      <c r="F582" s="92" t="n">
        <f aca="false">($D582*(Input!$G$48/100))/12</f>
        <v>0</v>
      </c>
      <c r="G582" s="92" t="n">
        <f aca="false">(-1)*$E582+$F582</f>
        <v>0</v>
      </c>
    </row>
    <row r="583" customFormat="false" ht="12.8" hidden="false" customHeight="false" outlineLevel="0" collapsed="false">
      <c r="A583" s="67" t="n">
        <v>579</v>
      </c>
      <c r="B583" s="68" t="n">
        <f aca="false">EOMONTH(Input!$C$7,A583)</f>
        <v>60540</v>
      </c>
      <c r="C583" s="68"/>
      <c r="D583" s="92" t="n">
        <f aca="false">IF(($D582+$H582)&lt;0,($D582+$G582),0)</f>
        <v>0</v>
      </c>
      <c r="E583" s="92" t="n">
        <f aca="false">IF($D583&lt;0,Input!$G$52,0)</f>
        <v>0</v>
      </c>
      <c r="F583" s="92" t="n">
        <f aca="false">($D583*(Input!$G$48/100))/12</f>
        <v>0</v>
      </c>
      <c r="G583" s="92" t="n">
        <f aca="false">(-1)*$E583+$F583</f>
        <v>0</v>
      </c>
    </row>
    <row r="584" customFormat="false" ht="12.8" hidden="false" customHeight="false" outlineLevel="0" collapsed="false">
      <c r="A584" s="67" t="n">
        <v>580</v>
      </c>
      <c r="B584" s="68" t="n">
        <f aca="false">EOMONTH(Input!$C$7,A584)</f>
        <v>60571</v>
      </c>
      <c r="C584" s="68"/>
      <c r="D584" s="92" t="n">
        <f aca="false">IF(($D583+$H583)&lt;0,($D583+$G583),0)</f>
        <v>0</v>
      </c>
      <c r="E584" s="92" t="n">
        <f aca="false">IF($D584&lt;0,Input!$G$52,0)</f>
        <v>0</v>
      </c>
      <c r="F584" s="92" t="n">
        <f aca="false">($D584*(Input!$G$48/100))/12</f>
        <v>0</v>
      </c>
      <c r="G584" s="92" t="n">
        <f aca="false">(-1)*$E584+$F584</f>
        <v>0</v>
      </c>
    </row>
    <row r="585" customFormat="false" ht="12.8" hidden="false" customHeight="false" outlineLevel="0" collapsed="false">
      <c r="A585" s="67" t="n">
        <v>581</v>
      </c>
      <c r="B585" s="68" t="n">
        <f aca="false">EOMONTH(Input!$C$7,A585)</f>
        <v>60601</v>
      </c>
      <c r="C585" s="68"/>
      <c r="D585" s="92" t="n">
        <f aca="false">IF(($D584+$H584)&lt;0,($D584+$G584),0)</f>
        <v>0</v>
      </c>
      <c r="E585" s="92" t="n">
        <f aca="false">IF($D585&lt;0,Input!$G$52,0)</f>
        <v>0</v>
      </c>
      <c r="F585" s="92" t="n">
        <f aca="false">($D585*(Input!$G$48/100))/12</f>
        <v>0</v>
      </c>
      <c r="G585" s="92" t="n">
        <f aca="false">(-1)*$E585+$F585</f>
        <v>0</v>
      </c>
    </row>
    <row r="586" customFormat="false" ht="12.8" hidden="false" customHeight="false" outlineLevel="0" collapsed="false">
      <c r="A586" s="67" t="n">
        <v>582</v>
      </c>
      <c r="B586" s="68" t="n">
        <f aca="false">EOMONTH(Input!$C$7,A586)</f>
        <v>60632</v>
      </c>
      <c r="C586" s="68"/>
      <c r="D586" s="92" t="n">
        <f aca="false">IF(($D585+$H585)&lt;0,($D585+$G585),0)</f>
        <v>0</v>
      </c>
      <c r="E586" s="92" t="n">
        <f aca="false">IF($D586&lt;0,Input!$G$52,0)</f>
        <v>0</v>
      </c>
      <c r="F586" s="92" t="n">
        <f aca="false">($D586*(Input!$G$48/100))/12</f>
        <v>0</v>
      </c>
      <c r="G586" s="92" t="n">
        <f aca="false">(-1)*$E586+$F586</f>
        <v>0</v>
      </c>
    </row>
    <row r="587" customFormat="false" ht="12.8" hidden="false" customHeight="false" outlineLevel="0" collapsed="false">
      <c r="A587" s="67" t="n">
        <v>583</v>
      </c>
      <c r="B587" s="68" t="n">
        <f aca="false">EOMONTH(Input!$C$7,A587)</f>
        <v>60663</v>
      </c>
      <c r="C587" s="68"/>
      <c r="D587" s="92" t="n">
        <f aca="false">IF(($D586+$H586)&lt;0,($D586+$G586),0)</f>
        <v>0</v>
      </c>
      <c r="E587" s="92" t="n">
        <f aca="false">IF($D587&lt;0,Input!$G$52,0)</f>
        <v>0</v>
      </c>
      <c r="F587" s="92" t="n">
        <f aca="false">($D587*(Input!$G$48/100))/12</f>
        <v>0</v>
      </c>
      <c r="G587" s="92" t="n">
        <f aca="false">(-1)*$E587+$F587</f>
        <v>0</v>
      </c>
    </row>
    <row r="588" customFormat="false" ht="12.8" hidden="false" customHeight="false" outlineLevel="0" collapsed="false">
      <c r="A588" s="67" t="n">
        <v>584</v>
      </c>
      <c r="B588" s="68" t="n">
        <f aca="false">EOMONTH(Input!$C$7,A588)</f>
        <v>60691</v>
      </c>
      <c r="C588" s="68"/>
      <c r="D588" s="92" t="n">
        <f aca="false">IF(($D587+$H587)&lt;0,($D587+$G587),0)</f>
        <v>0</v>
      </c>
      <c r="E588" s="92" t="n">
        <f aca="false">IF($D588&lt;0,Input!$G$52,0)</f>
        <v>0</v>
      </c>
      <c r="F588" s="92" t="n">
        <f aca="false">($D588*(Input!$G$48/100))/12</f>
        <v>0</v>
      </c>
      <c r="G588" s="92" t="n">
        <f aca="false">(-1)*$E588+$F588</f>
        <v>0</v>
      </c>
    </row>
    <row r="589" customFormat="false" ht="12.8" hidden="false" customHeight="false" outlineLevel="0" collapsed="false">
      <c r="A589" s="67" t="n">
        <v>585</v>
      </c>
      <c r="B589" s="68" t="n">
        <f aca="false">EOMONTH(Input!$C$7,A589)</f>
        <v>60722</v>
      </c>
      <c r="C589" s="68"/>
      <c r="D589" s="92" t="n">
        <f aca="false">IF(($D588+$H588)&lt;0,($D588+$G588),0)</f>
        <v>0</v>
      </c>
      <c r="E589" s="92" t="n">
        <f aca="false">IF($D589&lt;0,Input!$G$52,0)</f>
        <v>0</v>
      </c>
      <c r="F589" s="92" t="n">
        <f aca="false">($D589*(Input!$G$48/100))/12</f>
        <v>0</v>
      </c>
      <c r="G589" s="92" t="n">
        <f aca="false">(-1)*$E589+$F589</f>
        <v>0</v>
      </c>
    </row>
    <row r="590" customFormat="false" ht="12.8" hidden="false" customHeight="false" outlineLevel="0" collapsed="false">
      <c r="A590" s="67" t="n">
        <v>586</v>
      </c>
      <c r="B590" s="68" t="n">
        <f aca="false">EOMONTH(Input!$C$7,A590)</f>
        <v>60752</v>
      </c>
      <c r="C590" s="68"/>
      <c r="D590" s="92" t="n">
        <f aca="false">IF(($D589+$H589)&lt;0,($D589+$G589),0)</f>
        <v>0</v>
      </c>
      <c r="E590" s="92" t="n">
        <f aca="false">IF($D590&lt;0,Input!$G$52,0)</f>
        <v>0</v>
      </c>
      <c r="F590" s="92" t="n">
        <f aca="false">($D590*(Input!$G$48/100))/12</f>
        <v>0</v>
      </c>
      <c r="G590" s="92" t="n">
        <f aca="false">(-1)*$E590+$F590</f>
        <v>0</v>
      </c>
    </row>
    <row r="591" customFormat="false" ht="12.8" hidden="false" customHeight="false" outlineLevel="0" collapsed="false">
      <c r="A591" s="67" t="n">
        <v>587</v>
      </c>
      <c r="B591" s="68" t="n">
        <f aca="false">EOMONTH(Input!$C$7,A591)</f>
        <v>60783</v>
      </c>
      <c r="C591" s="68"/>
      <c r="D591" s="92" t="n">
        <f aca="false">IF(($D590+$H590)&lt;0,($D590+$G590),0)</f>
        <v>0</v>
      </c>
      <c r="E591" s="92" t="n">
        <f aca="false">IF($D591&lt;0,Input!$G$52,0)</f>
        <v>0</v>
      </c>
      <c r="F591" s="92" t="n">
        <f aca="false">($D591*(Input!$G$48/100))/12</f>
        <v>0</v>
      </c>
      <c r="G591" s="92" t="n">
        <f aca="false">(-1)*$E591+$F591</f>
        <v>0</v>
      </c>
    </row>
    <row r="592" customFormat="false" ht="12.8" hidden="false" customHeight="false" outlineLevel="0" collapsed="false">
      <c r="A592" s="67" t="n">
        <v>588</v>
      </c>
      <c r="B592" s="68" t="n">
        <f aca="false">EOMONTH(Input!$C$7,A592)</f>
        <v>60813</v>
      </c>
      <c r="C592" s="68"/>
      <c r="D592" s="92" t="n">
        <f aca="false">IF(($D591+$H591)&lt;0,($D591+$G591),0)</f>
        <v>0</v>
      </c>
      <c r="E592" s="92" t="n">
        <f aca="false">IF($D592&lt;0,Input!$G$52,0)</f>
        <v>0</v>
      </c>
      <c r="F592" s="92" t="n">
        <f aca="false">($D592*(Input!$G$48/100))/12</f>
        <v>0</v>
      </c>
      <c r="G592" s="92" t="n">
        <f aca="false">(-1)*$E592+$F592</f>
        <v>0</v>
      </c>
    </row>
    <row r="593" customFormat="false" ht="12.8" hidden="false" customHeight="false" outlineLevel="0" collapsed="false">
      <c r="A593" s="67" t="n">
        <v>589</v>
      </c>
      <c r="B593" s="68" t="n">
        <f aca="false">EOMONTH(Input!$C$7,A593)</f>
        <v>60844</v>
      </c>
      <c r="C593" s="68"/>
      <c r="D593" s="92" t="n">
        <f aca="false">IF(($D592+$H592)&lt;0,($D592+$G592),0)</f>
        <v>0</v>
      </c>
      <c r="E593" s="92" t="n">
        <f aca="false">IF($D593&lt;0,Input!$G$52,0)</f>
        <v>0</v>
      </c>
      <c r="F593" s="92" t="n">
        <f aca="false">($D593*(Input!$G$48/100))/12</f>
        <v>0</v>
      </c>
      <c r="G593" s="92" t="n">
        <f aca="false">(-1)*$E593+$F593</f>
        <v>0</v>
      </c>
    </row>
    <row r="594" customFormat="false" ht="12.8" hidden="false" customHeight="false" outlineLevel="0" collapsed="false">
      <c r="A594" s="67" t="n">
        <v>590</v>
      </c>
      <c r="B594" s="68" t="n">
        <f aca="false">EOMONTH(Input!$C$7,A594)</f>
        <v>60875</v>
      </c>
      <c r="C594" s="68"/>
      <c r="D594" s="92" t="n">
        <f aca="false">IF(($D593+$H593)&lt;0,($D593+$G593),0)</f>
        <v>0</v>
      </c>
      <c r="E594" s="92" t="n">
        <f aca="false">IF($D594&lt;0,Input!$G$52,0)</f>
        <v>0</v>
      </c>
      <c r="F594" s="92" t="n">
        <f aca="false">($D594*(Input!$G$48/100))/12</f>
        <v>0</v>
      </c>
      <c r="G594" s="92" t="n">
        <f aca="false">(-1)*$E594+$F594</f>
        <v>0</v>
      </c>
    </row>
    <row r="595" customFormat="false" ht="12.8" hidden="false" customHeight="false" outlineLevel="0" collapsed="false">
      <c r="A595" s="67" t="n">
        <v>591</v>
      </c>
      <c r="B595" s="68" t="n">
        <f aca="false">EOMONTH(Input!$C$7,A595)</f>
        <v>60905</v>
      </c>
      <c r="C595" s="68"/>
      <c r="D595" s="92" t="n">
        <f aca="false">IF(($D594+$H594)&lt;0,($D594+$G594),0)</f>
        <v>0</v>
      </c>
      <c r="E595" s="92" t="n">
        <f aca="false">IF($D595&lt;0,Input!$G$52,0)</f>
        <v>0</v>
      </c>
      <c r="F595" s="92" t="n">
        <f aca="false">($D595*(Input!$G$48/100))/12</f>
        <v>0</v>
      </c>
      <c r="G595" s="92" t="n">
        <f aca="false">(-1)*$E595+$F595</f>
        <v>0</v>
      </c>
    </row>
    <row r="596" customFormat="false" ht="12.8" hidden="false" customHeight="false" outlineLevel="0" collapsed="false">
      <c r="A596" s="67" t="n">
        <v>592</v>
      </c>
      <c r="B596" s="68" t="n">
        <f aca="false">EOMONTH(Input!$C$7,A596)</f>
        <v>60936</v>
      </c>
      <c r="C596" s="68"/>
      <c r="D596" s="92" t="n">
        <f aca="false">IF(($D595+$H595)&lt;0,($D595+$G595),0)</f>
        <v>0</v>
      </c>
      <c r="E596" s="92" t="n">
        <f aca="false">IF($D596&lt;0,Input!$G$52,0)</f>
        <v>0</v>
      </c>
      <c r="F596" s="92" t="n">
        <f aca="false">($D596*(Input!$G$48/100))/12</f>
        <v>0</v>
      </c>
      <c r="G596" s="92" t="n">
        <f aca="false">(-1)*$E596+$F596</f>
        <v>0</v>
      </c>
    </row>
    <row r="597" customFormat="false" ht="12.8" hidden="false" customHeight="false" outlineLevel="0" collapsed="false">
      <c r="A597" s="67" t="n">
        <v>593</v>
      </c>
      <c r="B597" s="68" t="n">
        <f aca="false">EOMONTH(Input!$C$7,A597)</f>
        <v>60966</v>
      </c>
      <c r="C597" s="68"/>
      <c r="D597" s="92" t="n">
        <f aca="false">IF(($D596+$H596)&lt;0,($D596+$G596),0)</f>
        <v>0</v>
      </c>
      <c r="E597" s="92" t="n">
        <f aca="false">IF($D597&lt;0,Input!$G$52,0)</f>
        <v>0</v>
      </c>
      <c r="F597" s="92" t="n">
        <f aca="false">($D597*(Input!$G$48/100))/12</f>
        <v>0</v>
      </c>
      <c r="G597" s="92" t="n">
        <f aca="false">(-1)*$E597+$F597</f>
        <v>0</v>
      </c>
    </row>
    <row r="598" customFormat="false" ht="12.8" hidden="false" customHeight="false" outlineLevel="0" collapsed="false">
      <c r="A598" s="67" t="n">
        <v>594</v>
      </c>
      <c r="B598" s="68" t="n">
        <f aca="false">EOMONTH(Input!$C$7,A598)</f>
        <v>60997</v>
      </c>
      <c r="C598" s="68"/>
      <c r="D598" s="92" t="n">
        <f aca="false">IF(($D597+$H597)&lt;0,($D597+$G597),0)</f>
        <v>0</v>
      </c>
      <c r="E598" s="92" t="n">
        <f aca="false">IF($D598&lt;0,Input!$G$52,0)</f>
        <v>0</v>
      </c>
      <c r="F598" s="92" t="n">
        <f aca="false">($D598*(Input!$G$48/100))/12</f>
        <v>0</v>
      </c>
      <c r="G598" s="92" t="n">
        <f aca="false">(-1)*$E598+$F598</f>
        <v>0</v>
      </c>
    </row>
    <row r="599" customFormat="false" ht="12.8" hidden="false" customHeight="false" outlineLevel="0" collapsed="false">
      <c r="A599" s="67" t="n">
        <v>595</v>
      </c>
      <c r="B599" s="68" t="n">
        <f aca="false">EOMONTH(Input!$C$7,A599)</f>
        <v>61028</v>
      </c>
      <c r="C599" s="68"/>
      <c r="D599" s="92" t="n">
        <f aca="false">IF(($D598+$H598)&lt;0,($D598+$G598),0)</f>
        <v>0</v>
      </c>
      <c r="E599" s="92" t="n">
        <f aca="false">IF($D599&lt;0,Input!$G$52,0)</f>
        <v>0</v>
      </c>
      <c r="F599" s="92" t="n">
        <f aca="false">($D599*(Input!$G$48/100))/12</f>
        <v>0</v>
      </c>
      <c r="G599" s="92" t="n">
        <f aca="false">(-1)*$E599+$F599</f>
        <v>0</v>
      </c>
    </row>
    <row r="600" customFormat="false" ht="12.8" hidden="false" customHeight="false" outlineLevel="0" collapsed="false">
      <c r="A600" s="67" t="n">
        <v>596</v>
      </c>
      <c r="B600" s="68" t="n">
        <f aca="false">EOMONTH(Input!$C$7,A600)</f>
        <v>61056</v>
      </c>
      <c r="C600" s="68"/>
      <c r="D600" s="92" t="n">
        <f aca="false">IF(($D599+$H599)&lt;0,($D599+$G599),0)</f>
        <v>0</v>
      </c>
      <c r="E600" s="92" t="n">
        <f aca="false">IF($D600&lt;0,Input!$G$52,0)</f>
        <v>0</v>
      </c>
      <c r="F600" s="92" t="n">
        <f aca="false">($D600*(Input!$G$48/100))/12</f>
        <v>0</v>
      </c>
      <c r="G600" s="92" t="n">
        <f aca="false">(-1)*$E600+$F600</f>
        <v>0</v>
      </c>
    </row>
    <row r="601" customFormat="false" ht="12.8" hidden="false" customHeight="false" outlineLevel="0" collapsed="false">
      <c r="A601" s="67" t="n">
        <v>597</v>
      </c>
      <c r="B601" s="68" t="n">
        <f aca="false">EOMONTH(Input!$C$7,A601)</f>
        <v>61087</v>
      </c>
      <c r="C601" s="68"/>
      <c r="D601" s="92" t="n">
        <f aca="false">IF(($D600+$H600)&lt;0,($D600+$G600),0)</f>
        <v>0</v>
      </c>
      <c r="E601" s="92" t="n">
        <f aca="false">IF($D601&lt;0,Input!$G$52,0)</f>
        <v>0</v>
      </c>
      <c r="F601" s="92" t="n">
        <f aca="false">($D601*(Input!$G$48/100))/12</f>
        <v>0</v>
      </c>
      <c r="G601" s="92" t="n">
        <f aca="false">(-1)*$E601+$F601</f>
        <v>0</v>
      </c>
    </row>
    <row r="602" customFormat="false" ht="12.8" hidden="false" customHeight="false" outlineLevel="0" collapsed="false">
      <c r="A602" s="67" t="n">
        <v>598</v>
      </c>
      <c r="B602" s="68" t="n">
        <f aca="false">EOMONTH(Input!$C$7,A602)</f>
        <v>61117</v>
      </c>
      <c r="C602" s="68"/>
      <c r="D602" s="92" t="n">
        <f aca="false">IF(($D601+$H601)&lt;0,($D601+$G601),0)</f>
        <v>0</v>
      </c>
      <c r="E602" s="92" t="n">
        <f aca="false">IF($D602&lt;0,Input!$G$52,0)</f>
        <v>0</v>
      </c>
      <c r="F602" s="92" t="n">
        <f aca="false">($D602*(Input!$G$48/100))/12</f>
        <v>0</v>
      </c>
      <c r="G602" s="92" t="n">
        <f aca="false">(-1)*$E602+$F602</f>
        <v>0</v>
      </c>
    </row>
    <row r="603" customFormat="false" ht="12.8" hidden="false" customHeight="false" outlineLevel="0" collapsed="false">
      <c r="A603" s="67" t="n">
        <v>599</v>
      </c>
      <c r="B603" s="68" t="n">
        <f aca="false">EOMONTH(Input!$C$7,A603)</f>
        <v>61148</v>
      </c>
      <c r="C603" s="68"/>
      <c r="D603" s="92" t="n">
        <f aca="false">IF(($D602+$H602)&lt;0,($D602+$G602),0)</f>
        <v>0</v>
      </c>
      <c r="E603" s="92" t="n">
        <f aca="false">IF($D603&lt;0,Input!$G$52,0)</f>
        <v>0</v>
      </c>
      <c r="F603" s="92" t="n">
        <f aca="false">($D603*(Input!$G$48/100))/12</f>
        <v>0</v>
      </c>
      <c r="G603" s="92" t="n">
        <f aca="false">(-1)*$E603+$F603</f>
        <v>0</v>
      </c>
    </row>
    <row r="604" customFormat="false" ht="12.8" hidden="false" customHeight="false" outlineLevel="0" collapsed="false">
      <c r="A604" s="67" t="n">
        <v>600</v>
      </c>
      <c r="B604" s="68" t="n">
        <f aca="false">EOMONTH(Input!$C$7,A604)</f>
        <v>61178</v>
      </c>
      <c r="C604" s="68"/>
      <c r="D604" s="92" t="n">
        <f aca="false">IF(($D603+$H603)&lt;0,($D603+$G603),0)</f>
        <v>0</v>
      </c>
      <c r="E604" s="92" t="n">
        <f aca="false">IF($D604&lt;0,Input!$G$52,0)</f>
        <v>0</v>
      </c>
      <c r="F604" s="92" t="n">
        <f aca="false">($D604*(Input!$G$48/100))/12</f>
        <v>0</v>
      </c>
      <c r="G604" s="92" t="n">
        <f aca="false">(-1)*$E604+$F604</f>
        <v>0</v>
      </c>
    </row>
    <row r="605" customFormat="false" ht="12.8" hidden="false" customHeight="false" outlineLevel="0" collapsed="false">
      <c r="A605" s="67" t="n">
        <v>601</v>
      </c>
      <c r="B605" s="68" t="n">
        <f aca="false">EOMONTH(Input!$C$7,A605)</f>
        <v>61209</v>
      </c>
      <c r="C605" s="68"/>
      <c r="D605" s="92" t="n">
        <f aca="false">IF(($D604+$H604)&lt;0,($D604+$G604),0)</f>
        <v>0</v>
      </c>
      <c r="E605" s="92" t="n">
        <f aca="false">IF($D605&lt;0,Input!$G$52,0)</f>
        <v>0</v>
      </c>
      <c r="F605" s="92" t="n">
        <f aca="false">($D605*(Input!$G$48/100))/12</f>
        <v>0</v>
      </c>
      <c r="G605" s="92" t="n">
        <f aca="false">(-1)*$E605+$F605</f>
        <v>0</v>
      </c>
    </row>
    <row r="606" customFormat="false" ht="12.8" hidden="false" customHeight="false" outlineLevel="0" collapsed="false">
      <c r="A606" s="67" t="n">
        <v>602</v>
      </c>
      <c r="B606" s="68" t="n">
        <f aca="false">EOMONTH(Input!$C$7,A606)</f>
        <v>61240</v>
      </c>
      <c r="C606" s="68"/>
      <c r="D606" s="92" t="n">
        <f aca="false">IF(($D605+$H605)&lt;0,($D605+$G605),0)</f>
        <v>0</v>
      </c>
      <c r="E606" s="92" t="n">
        <f aca="false">IF($D606&lt;0,Input!$G$52,0)</f>
        <v>0</v>
      </c>
      <c r="F606" s="92" t="n">
        <f aca="false">($D606*(Input!$G$48/100))/12</f>
        <v>0</v>
      </c>
      <c r="G606" s="92" t="n">
        <f aca="false">(-1)*$E606+$F606</f>
        <v>0</v>
      </c>
    </row>
    <row r="607" customFormat="false" ht="12.8" hidden="false" customHeight="false" outlineLevel="0" collapsed="false">
      <c r="A607" s="67" t="n">
        <v>603</v>
      </c>
      <c r="B607" s="68" t="n">
        <f aca="false">EOMONTH(Input!$C$7,A607)</f>
        <v>61270</v>
      </c>
      <c r="C607" s="68"/>
      <c r="D607" s="92" t="n">
        <f aca="false">IF(($D606+$H606)&lt;0,($D606+$G606),0)</f>
        <v>0</v>
      </c>
      <c r="E607" s="92" t="n">
        <f aca="false">IF($D607&lt;0,Input!$G$52,0)</f>
        <v>0</v>
      </c>
      <c r="F607" s="92" t="n">
        <f aca="false">($D607*(Input!$G$48/100))/12</f>
        <v>0</v>
      </c>
      <c r="G607" s="92" t="n">
        <f aca="false">(-1)*$E607+$F607</f>
        <v>0</v>
      </c>
    </row>
    <row r="608" customFormat="false" ht="12.8" hidden="false" customHeight="false" outlineLevel="0" collapsed="false">
      <c r="A608" s="67" t="n">
        <v>604</v>
      </c>
      <c r="B608" s="68" t="n">
        <f aca="false">EOMONTH(Input!$C$7,A608)</f>
        <v>61301</v>
      </c>
      <c r="C608" s="68"/>
      <c r="D608" s="92" t="n">
        <f aca="false">IF(($D607+$H607)&lt;0,($D607+$G607),0)</f>
        <v>0</v>
      </c>
      <c r="E608" s="92" t="n">
        <f aca="false">IF($D608&lt;0,Input!$G$52,0)</f>
        <v>0</v>
      </c>
      <c r="F608" s="92" t="n">
        <f aca="false">($D608*(Input!$G$48/100))/12</f>
        <v>0</v>
      </c>
      <c r="G608" s="92" t="n">
        <f aca="false">(-1)*$E608+$F608</f>
        <v>0</v>
      </c>
    </row>
    <row r="609" customFormat="false" ht="12.8" hidden="false" customHeight="false" outlineLevel="0" collapsed="false">
      <c r="A609" s="67" t="n">
        <v>605</v>
      </c>
      <c r="B609" s="68" t="n">
        <f aca="false">EOMONTH(Input!$C$7,A609)</f>
        <v>61331</v>
      </c>
      <c r="C609" s="68"/>
      <c r="D609" s="92" t="n">
        <f aca="false">IF(($D608+$H608)&lt;0,($D608+$G608),0)</f>
        <v>0</v>
      </c>
      <c r="E609" s="92" t="n">
        <f aca="false">IF($D609&lt;0,Input!$G$52,0)</f>
        <v>0</v>
      </c>
      <c r="F609" s="92" t="n">
        <f aca="false">($D609*(Input!$G$48/100))/12</f>
        <v>0</v>
      </c>
      <c r="G609" s="92" t="n">
        <f aca="false">(-1)*$E609+$F609</f>
        <v>0</v>
      </c>
    </row>
    <row r="610" customFormat="false" ht="12.8" hidden="false" customHeight="false" outlineLevel="0" collapsed="false">
      <c r="A610" s="67" t="n">
        <v>606</v>
      </c>
      <c r="B610" s="68" t="n">
        <f aca="false">EOMONTH(Input!$C$7,A610)</f>
        <v>61362</v>
      </c>
      <c r="C610" s="68"/>
      <c r="D610" s="92" t="n">
        <f aca="false">IF(($D609+$H609)&lt;0,($D609+$G609),0)</f>
        <v>0</v>
      </c>
      <c r="E610" s="92" t="n">
        <f aca="false">IF($D610&lt;0,Input!$G$52,0)</f>
        <v>0</v>
      </c>
      <c r="F610" s="92" t="n">
        <f aca="false">($D610*(Input!$G$48/100))/12</f>
        <v>0</v>
      </c>
      <c r="G610" s="92" t="n">
        <f aca="false">(-1)*$E610+$F610</f>
        <v>0</v>
      </c>
    </row>
    <row r="611" customFormat="false" ht="12.8" hidden="false" customHeight="false" outlineLevel="0" collapsed="false">
      <c r="A611" s="67" t="n">
        <v>607</v>
      </c>
      <c r="B611" s="68" t="n">
        <f aca="false">EOMONTH(Input!$C$7,A611)</f>
        <v>61393</v>
      </c>
      <c r="C611" s="68"/>
      <c r="D611" s="92" t="n">
        <f aca="false">IF(($D610+$H610)&lt;0,($D610+$G610),0)</f>
        <v>0</v>
      </c>
      <c r="E611" s="92" t="n">
        <f aca="false">IF($D611&lt;0,Input!$G$52,0)</f>
        <v>0</v>
      </c>
      <c r="F611" s="92" t="n">
        <f aca="false">($D611*(Input!$G$48/100))/12</f>
        <v>0</v>
      </c>
      <c r="G611" s="92" t="n">
        <f aca="false">(-1)*$E611+$F611</f>
        <v>0</v>
      </c>
    </row>
    <row r="612" customFormat="false" ht="12.8" hidden="false" customHeight="false" outlineLevel="0" collapsed="false">
      <c r="A612" s="67" t="n">
        <v>608</v>
      </c>
      <c r="B612" s="68" t="n">
        <f aca="false">EOMONTH(Input!$C$7,A612)</f>
        <v>61422</v>
      </c>
      <c r="C612" s="68"/>
      <c r="D612" s="92" t="n">
        <f aca="false">IF(($D611+$H611)&lt;0,($D611+$G611),0)</f>
        <v>0</v>
      </c>
      <c r="E612" s="92" t="n">
        <f aca="false">IF($D612&lt;0,Input!$G$52,0)</f>
        <v>0</v>
      </c>
      <c r="F612" s="92" t="n">
        <f aca="false">($D612*(Input!$G$48/100))/12</f>
        <v>0</v>
      </c>
      <c r="G612" s="92" t="n">
        <f aca="false">(-1)*$E612+$F612</f>
        <v>0</v>
      </c>
    </row>
    <row r="613" customFormat="false" ht="12.8" hidden="false" customHeight="false" outlineLevel="0" collapsed="false">
      <c r="A613" s="67" t="n">
        <v>609</v>
      </c>
      <c r="B613" s="68" t="n">
        <f aca="false">EOMONTH(Input!$C$7,A613)</f>
        <v>61453</v>
      </c>
      <c r="C613" s="68"/>
      <c r="D613" s="92" t="n">
        <f aca="false">IF(($D612+$H612)&lt;0,($D612+$G612),0)</f>
        <v>0</v>
      </c>
      <c r="E613" s="92" t="n">
        <f aca="false">IF($D613&lt;0,Input!$G$52,0)</f>
        <v>0</v>
      </c>
      <c r="F613" s="92" t="n">
        <f aca="false">($D613*(Input!$G$48/100))/12</f>
        <v>0</v>
      </c>
      <c r="G613" s="92" t="n">
        <f aca="false">(-1)*$E613+$F613</f>
        <v>0</v>
      </c>
    </row>
    <row r="614" customFormat="false" ht="12.8" hidden="false" customHeight="false" outlineLevel="0" collapsed="false">
      <c r="A614" s="67" t="n">
        <v>610</v>
      </c>
      <c r="B614" s="68" t="n">
        <f aca="false">EOMONTH(Input!$C$7,A614)</f>
        <v>61483</v>
      </c>
      <c r="C614" s="68"/>
      <c r="D614" s="92" t="n">
        <f aca="false">IF(($D613+$H613)&lt;0,($D613+$G613),0)</f>
        <v>0</v>
      </c>
      <c r="E614" s="92" t="n">
        <f aca="false">IF($D614&lt;0,Input!$G$52,0)</f>
        <v>0</v>
      </c>
      <c r="F614" s="92" t="n">
        <f aca="false">($D614*(Input!$G$48/100))/12</f>
        <v>0</v>
      </c>
      <c r="G614" s="92" t="n">
        <f aca="false">(-1)*$E614+$F614</f>
        <v>0</v>
      </c>
    </row>
    <row r="615" customFormat="false" ht="12.8" hidden="false" customHeight="false" outlineLevel="0" collapsed="false">
      <c r="A615" s="67" t="n">
        <v>611</v>
      </c>
      <c r="B615" s="68" t="n">
        <f aca="false">EOMONTH(Input!$C$7,A615)</f>
        <v>61514</v>
      </c>
      <c r="C615" s="68"/>
      <c r="D615" s="92" t="n">
        <f aca="false">IF(($D614+$H614)&lt;0,($D614+$G614),0)</f>
        <v>0</v>
      </c>
      <c r="E615" s="92" t="n">
        <f aca="false">IF($D615&lt;0,Input!$G$52,0)</f>
        <v>0</v>
      </c>
      <c r="F615" s="92" t="n">
        <f aca="false">($D615*(Input!$G$48/100))/12</f>
        <v>0</v>
      </c>
      <c r="G615" s="92" t="n">
        <f aca="false">(-1)*$E615+$F615</f>
        <v>0</v>
      </c>
    </row>
    <row r="616" customFormat="false" ht="12.8" hidden="false" customHeight="false" outlineLevel="0" collapsed="false">
      <c r="A616" s="67" t="n">
        <v>612</v>
      </c>
      <c r="B616" s="68" t="n">
        <f aca="false">EOMONTH(Input!$C$7,A616)</f>
        <v>61544</v>
      </c>
      <c r="C616" s="68"/>
      <c r="D616" s="92" t="n">
        <f aca="false">IF(($D615+$H615)&lt;0,($D615+$G615),0)</f>
        <v>0</v>
      </c>
      <c r="E616" s="92" t="n">
        <f aca="false">IF($D616&lt;0,Input!$G$52,0)</f>
        <v>0</v>
      </c>
      <c r="F616" s="92" t="n">
        <f aca="false">($D616*(Input!$G$48/100))/12</f>
        <v>0</v>
      </c>
      <c r="G616" s="92" t="n">
        <f aca="false">(-1)*$E616+$F616</f>
        <v>0</v>
      </c>
    </row>
    <row r="617" customFormat="false" ht="12.8" hidden="false" customHeight="false" outlineLevel="0" collapsed="false">
      <c r="A617" s="67" t="n">
        <v>613</v>
      </c>
      <c r="B617" s="68" t="n">
        <f aca="false">EOMONTH(Input!$C$7,A617)</f>
        <v>61575</v>
      </c>
      <c r="C617" s="68"/>
      <c r="D617" s="92" t="n">
        <f aca="false">IF(($D616+$H616)&lt;0,($D616+$G616),0)</f>
        <v>0</v>
      </c>
      <c r="E617" s="92" t="n">
        <f aca="false">IF($D617&lt;0,Input!$G$52,0)</f>
        <v>0</v>
      </c>
      <c r="F617" s="92" t="n">
        <f aca="false">($D617*(Input!$G$48/100))/12</f>
        <v>0</v>
      </c>
      <c r="G617" s="92" t="n">
        <f aca="false">(-1)*$E617+$F617</f>
        <v>0</v>
      </c>
    </row>
    <row r="618" customFormat="false" ht="12.8" hidden="false" customHeight="false" outlineLevel="0" collapsed="false">
      <c r="A618" s="67" t="n">
        <v>614</v>
      </c>
      <c r="B618" s="68" t="n">
        <f aca="false">EOMONTH(Input!$C$7,A618)</f>
        <v>61606</v>
      </c>
      <c r="C618" s="68"/>
      <c r="D618" s="92" t="n">
        <f aca="false">IF(($D617+$H617)&lt;0,($D617+$G617),0)</f>
        <v>0</v>
      </c>
      <c r="E618" s="92" t="n">
        <f aca="false">IF($D618&lt;0,Input!$G$52,0)</f>
        <v>0</v>
      </c>
      <c r="F618" s="92" t="n">
        <f aca="false">($D618*(Input!$G$48/100))/12</f>
        <v>0</v>
      </c>
      <c r="G618" s="92" t="n">
        <f aca="false">(-1)*$E618+$F618</f>
        <v>0</v>
      </c>
    </row>
    <row r="619" customFormat="false" ht="12.8" hidden="false" customHeight="false" outlineLevel="0" collapsed="false">
      <c r="A619" s="67" t="n">
        <v>615</v>
      </c>
      <c r="B619" s="68" t="n">
        <f aca="false">EOMONTH(Input!$C$7,A619)</f>
        <v>61636</v>
      </c>
      <c r="C619" s="68"/>
      <c r="D619" s="92" t="n">
        <f aca="false">IF(($D618+$H618)&lt;0,($D618+$G618),0)</f>
        <v>0</v>
      </c>
      <c r="E619" s="92" t="n">
        <f aca="false">IF($D619&lt;0,Input!$G$52,0)</f>
        <v>0</v>
      </c>
      <c r="F619" s="92" t="n">
        <f aca="false">($D619*(Input!$G$48/100))/12</f>
        <v>0</v>
      </c>
      <c r="G619" s="92" t="n">
        <f aca="false">(-1)*$E619+$F619</f>
        <v>0</v>
      </c>
    </row>
    <row r="620" customFormat="false" ht="12.8" hidden="false" customHeight="false" outlineLevel="0" collapsed="false">
      <c r="A620" s="67" t="n">
        <v>616</v>
      </c>
      <c r="B620" s="68" t="n">
        <f aca="false">EOMONTH(Input!$C$7,A620)</f>
        <v>61667</v>
      </c>
      <c r="C620" s="68"/>
      <c r="D620" s="92" t="n">
        <f aca="false">IF(($D619+$H619)&lt;0,($D619+$G619),0)</f>
        <v>0</v>
      </c>
      <c r="E620" s="92" t="n">
        <f aca="false">IF($D620&lt;0,Input!$G$52,0)</f>
        <v>0</v>
      </c>
      <c r="F620" s="92" t="n">
        <f aca="false">($D620*(Input!$G$48/100))/12</f>
        <v>0</v>
      </c>
      <c r="G620" s="92" t="n">
        <f aca="false">(-1)*$E620+$F620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61"/>
    <col collapsed="false" customWidth="true" hidden="false" outlineLevel="0" max="2" min="2" style="68" width="10.83"/>
    <col collapsed="false" customWidth="true" hidden="false" outlineLevel="0" max="3" min="3" style="67" width="4.89"/>
    <col collapsed="false" customWidth="true" hidden="false" outlineLevel="0" max="4" min="4" style="0" width="1.39"/>
    <col collapsed="false" customWidth="true" hidden="false" outlineLevel="0" max="5" min="5" style="67" width="21.16"/>
    <col collapsed="false" customWidth="true" hidden="false" outlineLevel="0" max="6" min="6" style="67" width="21.42"/>
    <col collapsed="false" customWidth="false" hidden="false" outlineLevel="0" max="8" min="7" style="67" width="11.6"/>
    <col collapsed="false" customWidth="true" hidden="false" outlineLevel="0" max="9" min="9" style="67" width="1.29"/>
    <col collapsed="false" customWidth="true" hidden="false" outlineLevel="0" max="10" min="10" style="67" width="13.67"/>
    <col collapsed="false" customWidth="false" hidden="false" outlineLevel="0" max="256" min="11" style="67" width="11.52"/>
  </cols>
  <sheetData>
    <row r="1" customFormat="false" ht="19.7" hidden="false" customHeight="false" outlineLevel="0" collapsed="false">
      <c r="A1" s="70" t="str">
        <f aca="false">Input!$C$22</f>
        <v>Tina</v>
      </c>
      <c r="B1" s="70" t="s">
        <v>217</v>
      </c>
      <c r="E1" s="69"/>
      <c r="F1" s="69"/>
      <c r="G1" s="69"/>
      <c r="H1" s="69"/>
    </row>
    <row r="2" customFormat="false" ht="12.8" hidden="false" customHeight="false" outlineLevel="0" collapsed="false">
      <c r="G2" s="72" t="s">
        <v>157</v>
      </c>
      <c r="J2" s="72" t="s">
        <v>218</v>
      </c>
    </row>
    <row r="3" s="73" customFormat="true" ht="12.8" hidden="false" customHeight="false" outlineLevel="0" collapsed="false">
      <c r="A3" s="73" t="s">
        <v>169</v>
      </c>
      <c r="B3" s="74" t="s">
        <v>170</v>
      </c>
      <c r="C3" s="73" t="s">
        <v>171</v>
      </c>
      <c r="E3" s="73" t="s">
        <v>219</v>
      </c>
      <c r="F3" s="73" t="s">
        <v>220</v>
      </c>
      <c r="G3" s="73" t="s">
        <v>173</v>
      </c>
      <c r="H3" s="73" t="s">
        <v>218</v>
      </c>
      <c r="J3" s="73" t="s">
        <v>184</v>
      </c>
    </row>
    <row r="4" customFormat="false" ht="12.8" hidden="false" customHeight="false" outlineLevel="0" collapsed="false">
      <c r="A4" s="67" t="n">
        <v>0</v>
      </c>
      <c r="B4" s="68" t="n">
        <f aca="false">EOMONTH(Input!$C$7,A4)</f>
        <v>42916</v>
      </c>
      <c r="C4" s="67" t="n">
        <f aca="false">DATEDIF(Input!$C$23,$B4,"Y")</f>
        <v>40</v>
      </c>
      <c r="E4" s="69" t="n">
        <v>0</v>
      </c>
      <c r="F4" s="69" t="n">
        <v>0</v>
      </c>
      <c r="G4" s="69" t="n">
        <v>0</v>
      </c>
      <c r="H4" s="69" t="n">
        <f aca="false">Input!$C$31</f>
        <v>50000</v>
      </c>
      <c r="J4" s="69" t="n">
        <f aca="true">OFFSET($H$4,(MATCH(Input!$C$28,$B$4:$B$620,1)-1),0,1,1)</f>
        <v>519563.302666881</v>
      </c>
    </row>
    <row r="5" customFormat="false" ht="12.8" hidden="false" customHeight="false" outlineLevel="0" collapsed="false">
      <c r="A5" s="67" t="n">
        <v>1</v>
      </c>
      <c r="B5" s="68" t="n">
        <f aca="false">EOMONTH(Input!$C$7,A5)</f>
        <v>42947</v>
      </c>
      <c r="C5" s="67" t="n">
        <f aca="false">DATEDIF(Input!$C$23,$B5,"Y")</f>
        <v>40</v>
      </c>
      <c r="E5" s="69" t="n">
        <f aca="false">Salary_01!$E5*(Input!$C$33/100)</f>
        <v>350</v>
      </c>
      <c r="F5" s="69" t="n">
        <f aca="false">-1*Salary_01!$I5</f>
        <v>350</v>
      </c>
      <c r="G5" s="69" t="n">
        <f aca="true">IF($B5&gt;Input!$C$28,PMT(Input!$C$34/(100*12),($A$620-OFFSET($A$4,MATCH(Input!$C$28,$B$4:$B$620,1),0,1,1)),$J$4,-1*Input!$C$35,1),0)</f>
        <v>0</v>
      </c>
      <c r="H5" s="69" t="n">
        <f aca="false">($H4+$E5+$F5+$G5)*(1+Input!$C$34/(100*12))</f>
        <v>50911.25</v>
      </c>
    </row>
    <row r="6" customFormat="false" ht="12.8" hidden="false" customHeight="false" outlineLevel="0" collapsed="false">
      <c r="A6" s="67" t="n">
        <v>2</v>
      </c>
      <c r="B6" s="68" t="n">
        <f aca="false">EOMONTH(Input!$C$7,A6)</f>
        <v>42978</v>
      </c>
      <c r="C6" s="67" t="n">
        <f aca="false">DATEDIF(Input!$C$23,$B6,"Y")</f>
        <v>40</v>
      </c>
      <c r="E6" s="69" t="n">
        <f aca="false">Salary_01!$E6*(Input!$C$33/100)</f>
        <v>350</v>
      </c>
      <c r="F6" s="69" t="n">
        <f aca="false">-1*Salary_01!$I6</f>
        <v>350</v>
      </c>
      <c r="G6" s="69" t="n">
        <f aca="true">IF($B6&gt;Input!$C$28,PMT(Input!$C$34/(100*12),($A$620-OFFSET($A$4,MATCH(Input!$C$28,$B$4:$B$620,1),0,1,1)),$J$4,-1*Input!$C$35,1),0)</f>
        <v>0</v>
      </c>
      <c r="H6" s="69" t="n">
        <f aca="false">($H5+$E6+$F6+$G6)*(1+Input!$C$34/(100*12))</f>
        <v>51826.296875</v>
      </c>
    </row>
    <row r="7" customFormat="false" ht="12.8" hidden="false" customHeight="false" outlineLevel="0" collapsed="false">
      <c r="A7" s="67" t="n">
        <v>3</v>
      </c>
      <c r="B7" s="68" t="n">
        <f aca="false">EOMONTH(Input!$C$7,A7)</f>
        <v>43008</v>
      </c>
      <c r="C7" s="67" t="n">
        <f aca="false">DATEDIF(Input!$C$23,$B7,"Y")</f>
        <v>40</v>
      </c>
      <c r="E7" s="69" t="n">
        <f aca="false">Salary_01!$E7*(Input!$C$33/100)</f>
        <v>350</v>
      </c>
      <c r="F7" s="69" t="n">
        <f aca="false">-1*Salary_01!$I7</f>
        <v>350</v>
      </c>
      <c r="G7" s="69" t="n">
        <f aca="true">IF($B7&gt;Input!$C$28,PMT(Input!$C$34/(100*12),($A$620-OFFSET($A$4,MATCH(Input!$C$28,$B$4:$B$620,1),0,1,1)),$J$4,-1*Input!$C$35,1),0)</f>
        <v>0</v>
      </c>
      <c r="H7" s="69" t="n">
        <f aca="false">($H6+$E7+$F7+$G7)*(1+Input!$C$34/(100*12))</f>
        <v>52745.1564453125</v>
      </c>
    </row>
    <row r="8" customFormat="false" ht="12.8" hidden="false" customHeight="false" outlineLevel="0" collapsed="false">
      <c r="A8" s="67" t="n">
        <v>4</v>
      </c>
      <c r="B8" s="68" t="n">
        <f aca="false">EOMONTH(Input!$C$7,A8)</f>
        <v>43039</v>
      </c>
      <c r="C8" s="67" t="n">
        <f aca="false">DATEDIF(Input!$C$23,$B8,"Y")</f>
        <v>40</v>
      </c>
      <c r="E8" s="69" t="n">
        <f aca="false">Salary_01!$E8*(Input!$C$33/100)</f>
        <v>350</v>
      </c>
      <c r="F8" s="69" t="n">
        <f aca="false">-1*Salary_01!$I8</f>
        <v>350</v>
      </c>
      <c r="G8" s="69" t="n">
        <f aca="true">IF($B8&gt;Input!$C$28,PMT(Input!$C$34/(100*12),($A$620-OFFSET($A$4,MATCH(Input!$C$28,$B$4:$B$620,1),0,1,1)),$J$4,-1*Input!$C$35,1),0)</f>
        <v>0</v>
      </c>
      <c r="H8" s="69" t="n">
        <f aca="false">($H7+$E8+$F8+$G8)*(1+Input!$C$34/(100*12))</f>
        <v>53667.844597168</v>
      </c>
    </row>
    <row r="9" customFormat="false" ht="12.8" hidden="false" customHeight="false" outlineLevel="0" collapsed="false">
      <c r="A9" s="67" t="n">
        <v>5</v>
      </c>
      <c r="B9" s="68" t="n">
        <f aca="false">EOMONTH(Input!$C$7,A9)</f>
        <v>43069</v>
      </c>
      <c r="C9" s="67" t="n">
        <f aca="false">DATEDIF(Input!$C$23,$B9,"Y")</f>
        <v>40</v>
      </c>
      <c r="E9" s="69" t="n">
        <f aca="false">Salary_01!$E9*(Input!$C$33/100)</f>
        <v>350</v>
      </c>
      <c r="F9" s="69" t="n">
        <f aca="false">-1*Salary_01!$I9</f>
        <v>350</v>
      </c>
      <c r="G9" s="69" t="n">
        <f aca="true">IF($B9&gt;Input!$C$28,PMT(Input!$C$34/(100*12),($A$620-OFFSET($A$4,MATCH(Input!$C$28,$B$4:$B$620,1),0,1,1)),$J$4,-1*Input!$C$35,1),0)</f>
        <v>0</v>
      </c>
      <c r="H9" s="69" t="n">
        <f aca="false">($H8+$E9+$F9+$G9)*(1+Input!$C$34/(100*12))</f>
        <v>54594.3772829895</v>
      </c>
    </row>
    <row r="10" customFormat="false" ht="12.8" hidden="false" customHeight="false" outlineLevel="0" collapsed="false">
      <c r="A10" s="67" t="n">
        <v>6</v>
      </c>
      <c r="B10" s="68" t="n">
        <f aca="false">EOMONTH(Input!$C$7,A10)</f>
        <v>43100</v>
      </c>
      <c r="C10" s="67" t="n">
        <f aca="false">DATEDIF(Input!$C$23,$B10,"Y")</f>
        <v>40</v>
      </c>
      <c r="E10" s="69" t="n">
        <f aca="false">Salary_01!$E10*(Input!$C$33/100)</f>
        <v>350</v>
      </c>
      <c r="F10" s="69" t="n">
        <f aca="false">-1*Salary_01!$I10</f>
        <v>350</v>
      </c>
      <c r="G10" s="69" t="n">
        <f aca="true">IF($B10&gt;Input!$C$28,PMT(Input!$C$34/(100*12),($A$620-OFFSET($A$4,MATCH(Input!$C$28,$B$4:$B$620,1),0,1,1)),$J$4,-1*Input!$C$35,1),0)</f>
        <v>0</v>
      </c>
      <c r="H10" s="69" t="n">
        <f aca="false">($H9+$E10+$F10+$G10)*(1+Input!$C$34/(100*12))</f>
        <v>55524.7705216686</v>
      </c>
    </row>
    <row r="11" customFormat="false" ht="12.8" hidden="false" customHeight="false" outlineLevel="0" collapsed="false">
      <c r="A11" s="67" t="n">
        <v>7</v>
      </c>
      <c r="B11" s="68" t="n">
        <f aca="false">EOMONTH(Input!$C$7,A11)</f>
        <v>43131</v>
      </c>
      <c r="C11" s="67" t="n">
        <f aca="false">DATEDIF(Input!$C$23,$B11,"Y")</f>
        <v>40</v>
      </c>
      <c r="E11" s="69" t="n">
        <f aca="false">Salary_01!$E11*(Input!$C$33/100)</f>
        <v>350</v>
      </c>
      <c r="F11" s="69" t="n">
        <f aca="false">-1*Salary_01!$I11</f>
        <v>350</v>
      </c>
      <c r="G11" s="69" t="n">
        <f aca="true">IF($B11&gt;Input!$C$28,PMT(Input!$C$34/(100*12),($A$620-OFFSET($A$4,MATCH(Input!$C$28,$B$4:$B$620,1),0,1,1)),$J$4,-1*Input!$C$35,1),0)</f>
        <v>0</v>
      </c>
      <c r="H11" s="69" t="n">
        <f aca="false">($H10+$E11+$F11+$G11)*(1+Input!$C$34/(100*12))</f>
        <v>56459.0403988422</v>
      </c>
    </row>
    <row r="12" customFormat="false" ht="12.8" hidden="false" customHeight="false" outlineLevel="0" collapsed="false">
      <c r="A12" s="67" t="n">
        <v>8</v>
      </c>
      <c r="B12" s="68" t="n">
        <f aca="false">EOMONTH(Input!$C$7,A12)</f>
        <v>43159</v>
      </c>
      <c r="C12" s="67" t="n">
        <f aca="false">DATEDIF(Input!$C$23,$B12,"Y")</f>
        <v>40</v>
      </c>
      <c r="E12" s="69" t="n">
        <f aca="false">Salary_01!$E12*(Input!$C$33/100)</f>
        <v>350</v>
      </c>
      <c r="F12" s="69" t="n">
        <f aca="false">-1*Salary_01!$I12</f>
        <v>350</v>
      </c>
      <c r="G12" s="69" t="n">
        <f aca="true">IF($B12&gt;Input!$C$28,PMT(Input!$C$34/(100*12),($A$620-OFFSET($A$4,MATCH(Input!$C$28,$B$4:$B$620,1),0,1,1)),$J$4,-1*Input!$C$35,1),0)</f>
        <v>0</v>
      </c>
      <c r="H12" s="69" t="n">
        <f aca="false">($H11+$E12+$F12+$G12)*(1+Input!$C$34/(100*12))</f>
        <v>57397.2030671707</v>
      </c>
    </row>
    <row r="13" customFormat="false" ht="12.8" hidden="false" customHeight="false" outlineLevel="0" collapsed="false">
      <c r="A13" s="67" t="n">
        <v>9</v>
      </c>
      <c r="B13" s="68" t="n">
        <f aca="false">EOMONTH(Input!$C$7,A13)</f>
        <v>43190</v>
      </c>
      <c r="C13" s="67" t="n">
        <f aca="false">DATEDIF(Input!$C$23,$B13,"Y")</f>
        <v>40</v>
      </c>
      <c r="E13" s="69" t="n">
        <f aca="false">Salary_01!$E13*(Input!$C$33/100)</f>
        <v>350</v>
      </c>
      <c r="F13" s="69" t="n">
        <f aca="false">-1*Salary_01!$I13</f>
        <v>350</v>
      </c>
      <c r="G13" s="69" t="n">
        <f aca="true">IF($B13&gt;Input!$C$28,PMT(Input!$C$34/(100*12),($A$620-OFFSET($A$4,MATCH(Input!$C$28,$B$4:$B$620,1),0,1,1)),$J$4,-1*Input!$C$35,1),0)</f>
        <v>0</v>
      </c>
      <c r="H13" s="69" t="n">
        <f aca="false">($H12+$E13+$F13+$G13)*(1+Input!$C$34/(100*12))</f>
        <v>58339.2747466173</v>
      </c>
    </row>
    <row r="14" customFormat="false" ht="12.8" hidden="false" customHeight="false" outlineLevel="0" collapsed="false">
      <c r="A14" s="67" t="n">
        <v>10</v>
      </c>
      <c r="B14" s="68" t="n">
        <f aca="false">EOMONTH(Input!$C$7,A14)</f>
        <v>43220</v>
      </c>
      <c r="C14" s="67" t="n">
        <f aca="false">DATEDIF(Input!$C$23,$B14,"Y")</f>
        <v>40</v>
      </c>
      <c r="E14" s="69" t="n">
        <f aca="false">Salary_01!$E14*(Input!$C$33/100)</f>
        <v>350</v>
      </c>
      <c r="F14" s="69" t="n">
        <f aca="false">-1*Salary_01!$I14</f>
        <v>350</v>
      </c>
      <c r="G14" s="69" t="n">
        <f aca="true">IF($B14&gt;Input!$C$28,PMT(Input!$C$34/(100*12),($A$620-OFFSET($A$4,MATCH(Input!$C$28,$B$4:$B$620,1),0,1,1)),$J$4,-1*Input!$C$35,1),0)</f>
        <v>0</v>
      </c>
      <c r="H14" s="69" t="n">
        <f aca="false">($H13+$E14+$F14+$G14)*(1+Input!$C$34/(100*12))</f>
        <v>59285.2717247282</v>
      </c>
    </row>
    <row r="15" customFormat="false" ht="12.8" hidden="false" customHeight="false" outlineLevel="0" collapsed="false">
      <c r="A15" s="67" t="n">
        <v>11</v>
      </c>
      <c r="B15" s="68" t="n">
        <f aca="false">EOMONTH(Input!$C$7,A15)</f>
        <v>43251</v>
      </c>
      <c r="C15" s="67" t="n">
        <f aca="false">DATEDIF(Input!$C$23,$B15,"Y")</f>
        <v>41</v>
      </c>
      <c r="E15" s="69" t="n">
        <f aca="false">Salary_01!$E15*(Input!$C$33/100)</f>
        <v>350</v>
      </c>
      <c r="F15" s="69" t="n">
        <f aca="false">-1*Salary_01!$I15</f>
        <v>350</v>
      </c>
      <c r="G15" s="69" t="n">
        <f aca="true">IF($B15&gt;Input!$C$28,PMT(Input!$C$34/(100*12),($A$620-OFFSET($A$4,MATCH(Input!$C$28,$B$4:$B$620,1),0,1,1)),$J$4,-1*Input!$C$35,1),0)</f>
        <v>0</v>
      </c>
      <c r="H15" s="69" t="n">
        <f aca="false">($H14+$E15+$F15+$G15)*(1+Input!$C$34/(100*12))</f>
        <v>60235.2103569146</v>
      </c>
    </row>
    <row r="16" customFormat="false" ht="12.8" hidden="false" customHeight="false" outlineLevel="0" collapsed="false">
      <c r="A16" s="67" t="n">
        <v>12</v>
      </c>
      <c r="B16" s="68" t="n">
        <f aca="false">EOMONTH(Input!$C$7,A16)</f>
        <v>43281</v>
      </c>
      <c r="C16" s="67" t="n">
        <f aca="false">DATEDIF(Input!$C$23,$B16,"Y")</f>
        <v>41</v>
      </c>
      <c r="E16" s="69" t="n">
        <f aca="false">Salary_01!$E16*(Input!$C$33/100)</f>
        <v>357</v>
      </c>
      <c r="F16" s="69" t="n">
        <f aca="false">-1*Salary_01!$I16</f>
        <v>357</v>
      </c>
      <c r="G16" s="69" t="n">
        <f aca="true">IF($B16&gt;Input!$C$28,PMT(Input!$C$34/(100*12),($A$620-OFFSET($A$4,MATCH(Input!$C$28,$B$4:$B$620,1),0,1,1)),$J$4,-1*Input!$C$35,1),0)</f>
        <v>0</v>
      </c>
      <c r="H16" s="69" t="n">
        <f aca="false">($H15+$E16+$F16+$G16)*(1+Input!$C$34/(100*12))</f>
        <v>61203.1654000684</v>
      </c>
      <c r="I16" s="69"/>
    </row>
    <row r="17" customFormat="false" ht="12.8" hidden="false" customHeight="false" outlineLevel="0" collapsed="false">
      <c r="A17" s="67" t="n">
        <v>13</v>
      </c>
      <c r="B17" s="68" t="n">
        <f aca="false">EOMONTH(Input!$C$7,A17)</f>
        <v>43312</v>
      </c>
      <c r="C17" s="67" t="n">
        <f aca="false">DATEDIF(Input!$C$23,$B17,"Y")</f>
        <v>41</v>
      </c>
      <c r="E17" s="69" t="n">
        <f aca="false">Salary_01!$E17*(Input!$C$33/100)</f>
        <v>357</v>
      </c>
      <c r="F17" s="69" t="n">
        <f aca="false">-1*Salary_01!$I17</f>
        <v>357</v>
      </c>
      <c r="G17" s="69" t="n">
        <f aca="true">IF($B17&gt;Input!$C$28,PMT(Input!$C$34/(100*12),($A$620-OFFSET($A$4,MATCH(Input!$C$28,$B$4:$B$620,1),0,1,1)),$J$4,-1*Input!$C$35,1),0)</f>
        <v>0</v>
      </c>
      <c r="H17" s="69" t="n">
        <f aca="false">($H16+$E17+$F17+$G17)*(1+Input!$C$34/(100*12))</f>
        <v>62175.1535892353</v>
      </c>
    </row>
    <row r="18" customFormat="false" ht="12.8" hidden="false" customHeight="false" outlineLevel="0" collapsed="false">
      <c r="A18" s="67" t="n">
        <v>14</v>
      </c>
      <c r="B18" s="68" t="n">
        <f aca="false">EOMONTH(Input!$C$7,A18)</f>
        <v>43343</v>
      </c>
      <c r="C18" s="67" t="n">
        <f aca="false">DATEDIF(Input!$C$23,$B18,"Y")</f>
        <v>41</v>
      </c>
      <c r="E18" s="69" t="n">
        <f aca="false">Salary_01!$E18*(Input!$C$33/100)</f>
        <v>357</v>
      </c>
      <c r="F18" s="69" t="n">
        <f aca="false">-1*Salary_01!$I18</f>
        <v>357</v>
      </c>
      <c r="G18" s="69" t="n">
        <f aca="true">IF($B18&gt;Input!$C$28,PMT(Input!$C$34/(100*12),($A$620-OFFSET($A$4,MATCH(Input!$C$28,$B$4:$B$620,1),0,1,1)),$J$4,-1*Input!$C$35,1),0)</f>
        <v>0</v>
      </c>
      <c r="H18" s="69" t="n">
        <f aca="false">($H17+$E18+$F18+$G18)*(1+Input!$C$34/(100*12))</f>
        <v>63151.1917291905</v>
      </c>
    </row>
    <row r="19" customFormat="false" ht="12.8" hidden="false" customHeight="false" outlineLevel="0" collapsed="false">
      <c r="A19" s="67" t="n">
        <v>15</v>
      </c>
      <c r="B19" s="68" t="n">
        <f aca="false">EOMONTH(Input!$C$7,A19)</f>
        <v>43373</v>
      </c>
      <c r="C19" s="67" t="n">
        <f aca="false">DATEDIF(Input!$C$23,$B19,"Y")</f>
        <v>41</v>
      </c>
      <c r="E19" s="69" t="n">
        <f aca="false">Salary_01!$E19*(Input!$C$33/100)</f>
        <v>357</v>
      </c>
      <c r="F19" s="69" t="n">
        <f aca="false">-1*Salary_01!$I19</f>
        <v>357</v>
      </c>
      <c r="G19" s="69" t="n">
        <f aca="true">IF($B19&gt;Input!$C$28,PMT(Input!$C$34/(100*12),($A$620-OFFSET($A$4,MATCH(Input!$C$28,$B$4:$B$620,1),0,1,1)),$J$4,-1*Input!$C$35,1),0)</f>
        <v>0</v>
      </c>
      <c r="H19" s="69" t="n">
        <f aca="false">($H18+$E19+$F19+$G19)*(1+Input!$C$34/(100*12))</f>
        <v>64131.2966947288</v>
      </c>
    </row>
    <row r="20" customFormat="false" ht="12.8" hidden="false" customHeight="false" outlineLevel="0" collapsed="false">
      <c r="A20" s="67" t="n">
        <v>16</v>
      </c>
      <c r="B20" s="68" t="n">
        <f aca="false">EOMONTH(Input!$C$7,A20)</f>
        <v>43404</v>
      </c>
      <c r="C20" s="67" t="n">
        <f aca="false">DATEDIF(Input!$C$23,$B20,"Y")</f>
        <v>41</v>
      </c>
      <c r="E20" s="69" t="n">
        <f aca="false">Salary_01!$E20*(Input!$C$33/100)</f>
        <v>357</v>
      </c>
      <c r="F20" s="69" t="n">
        <f aca="false">-1*Salary_01!$I20</f>
        <v>357</v>
      </c>
      <c r="G20" s="69" t="n">
        <f aca="true">IF($B20&gt;Input!$C$28,PMT(Input!$C$34/(100*12),($A$620-OFFSET($A$4,MATCH(Input!$C$28,$B$4:$B$620,1),0,1,1)),$J$4,-1*Input!$C$35,1),0)</f>
        <v>0</v>
      </c>
      <c r="H20" s="69" t="n">
        <f aca="false">($H19+$E20+$F20+$G20)*(1+Input!$C$34/(100*12))</f>
        <v>65115.4854309568</v>
      </c>
    </row>
    <row r="21" customFormat="false" ht="12.8" hidden="false" customHeight="false" outlineLevel="0" collapsed="false">
      <c r="A21" s="67" t="n">
        <v>17</v>
      </c>
      <c r="B21" s="68" t="n">
        <f aca="false">EOMONTH(Input!$C$7,A21)</f>
        <v>43434</v>
      </c>
      <c r="C21" s="67" t="n">
        <f aca="false">DATEDIF(Input!$C$23,$B21,"Y")</f>
        <v>41</v>
      </c>
      <c r="E21" s="69" t="n">
        <f aca="false">Salary_01!$E21*(Input!$C$33/100)</f>
        <v>357</v>
      </c>
      <c r="F21" s="69" t="n">
        <f aca="false">-1*Salary_01!$I21</f>
        <v>357</v>
      </c>
      <c r="G21" s="69" t="n">
        <f aca="true">IF($B21&gt;Input!$C$28,PMT(Input!$C$34/(100*12),($A$620-OFFSET($A$4,MATCH(Input!$C$28,$B$4:$B$620,1),0,1,1)),$J$4,-1*Input!$C$35,1),0)</f>
        <v>0</v>
      </c>
      <c r="H21" s="69" t="n">
        <f aca="false">($H20+$E21+$F21+$G21)*(1+Input!$C$34/(100*12))</f>
        <v>66103.7749535858</v>
      </c>
    </row>
    <row r="22" customFormat="false" ht="12.8" hidden="false" customHeight="false" outlineLevel="0" collapsed="false">
      <c r="A22" s="67" t="n">
        <v>18</v>
      </c>
      <c r="B22" s="68" t="n">
        <f aca="false">EOMONTH(Input!$C$7,A22)</f>
        <v>43465</v>
      </c>
      <c r="C22" s="67" t="n">
        <f aca="false">DATEDIF(Input!$C$23,$B22,"Y")</f>
        <v>41</v>
      </c>
      <c r="E22" s="69" t="n">
        <f aca="false">Salary_01!$E22*(Input!$C$33/100)</f>
        <v>357</v>
      </c>
      <c r="F22" s="69" t="n">
        <f aca="false">-1*Salary_01!$I22</f>
        <v>357</v>
      </c>
      <c r="G22" s="69" t="n">
        <f aca="true">IF($B22&gt;Input!$C$28,PMT(Input!$C$34/(100*12),($A$620-OFFSET($A$4,MATCH(Input!$C$28,$B$4:$B$620,1),0,1,1)),$J$4,-1*Input!$C$35,1),0)</f>
        <v>0</v>
      </c>
      <c r="H22" s="69" t="n">
        <f aca="false">($H21+$E22+$F22+$G22)*(1+Input!$C$34/(100*12))</f>
        <v>67096.1823492257</v>
      </c>
    </row>
    <row r="23" customFormat="false" ht="12.8" hidden="false" customHeight="false" outlineLevel="0" collapsed="false">
      <c r="A23" s="67" t="n">
        <v>19</v>
      </c>
      <c r="B23" s="68" t="n">
        <f aca="false">EOMONTH(Input!$C$7,A23)</f>
        <v>43496</v>
      </c>
      <c r="C23" s="67" t="n">
        <f aca="false">DATEDIF(Input!$C$23,$B23,"Y")</f>
        <v>41</v>
      </c>
      <c r="E23" s="69" t="n">
        <f aca="false">Salary_01!$E23*(Input!$C$33/100)</f>
        <v>357</v>
      </c>
      <c r="F23" s="69" t="n">
        <f aca="false">-1*Salary_01!$I23</f>
        <v>357</v>
      </c>
      <c r="G23" s="69" t="n">
        <f aca="true">IF($B23&gt;Input!$C$28,PMT(Input!$C$34/(100*12),($A$620-OFFSET($A$4,MATCH(Input!$C$28,$B$4:$B$620,1),0,1,1)),$J$4,-1*Input!$C$35,1),0)</f>
        <v>0</v>
      </c>
      <c r="H23" s="69" t="n">
        <f aca="false">($H22+$E23+$F23+$G23)*(1+Input!$C$34/(100*12))</f>
        <v>68092.7247756808</v>
      </c>
    </row>
    <row r="24" customFormat="false" ht="12.8" hidden="false" customHeight="false" outlineLevel="0" collapsed="false">
      <c r="A24" s="67" t="n">
        <v>20</v>
      </c>
      <c r="B24" s="68" t="n">
        <f aca="false">EOMONTH(Input!$C$7,A24)</f>
        <v>43524</v>
      </c>
      <c r="C24" s="67" t="n">
        <f aca="false">DATEDIF(Input!$C$23,$B24,"Y")</f>
        <v>41</v>
      </c>
      <c r="E24" s="69" t="n">
        <f aca="false">Salary_01!$E24*(Input!$C$33/100)</f>
        <v>357</v>
      </c>
      <c r="F24" s="69" t="n">
        <f aca="false">-1*Salary_01!$I24</f>
        <v>357</v>
      </c>
      <c r="G24" s="69" t="n">
        <f aca="true">IF($B24&gt;Input!$C$28,PMT(Input!$C$34/(100*12),($A$620-OFFSET($A$4,MATCH(Input!$C$28,$B$4:$B$620,1),0,1,1)),$J$4,-1*Input!$C$35,1),0)</f>
        <v>0</v>
      </c>
      <c r="H24" s="69" t="n">
        <f aca="false">($H23+$E24+$F24+$G24)*(1+Input!$C$34/(100*12))</f>
        <v>69093.4194622462</v>
      </c>
    </row>
    <row r="25" customFormat="false" ht="12.8" hidden="false" customHeight="false" outlineLevel="0" collapsed="false">
      <c r="A25" s="67" t="n">
        <v>21</v>
      </c>
      <c r="B25" s="68" t="n">
        <f aca="false">EOMONTH(Input!$C$7,A25)</f>
        <v>43555</v>
      </c>
      <c r="C25" s="67" t="n">
        <f aca="false">DATEDIF(Input!$C$23,$B25,"Y")</f>
        <v>41</v>
      </c>
      <c r="E25" s="69" t="n">
        <f aca="false">Salary_01!$E25*(Input!$C$33/100)</f>
        <v>357</v>
      </c>
      <c r="F25" s="69" t="n">
        <f aca="false">-1*Salary_01!$I25</f>
        <v>357</v>
      </c>
      <c r="G25" s="69" t="n">
        <f aca="true">IF($B25&gt;Input!$C$28,PMT(Input!$C$34/(100*12),($A$620-OFFSET($A$4,MATCH(Input!$C$28,$B$4:$B$620,1),0,1,1)),$J$4,-1*Input!$C$35,1),0)</f>
        <v>0</v>
      </c>
      <c r="H25" s="69" t="n">
        <f aca="false">($H24+$E25+$F25+$G25)*(1+Input!$C$34/(100*12))</f>
        <v>70098.2837100055</v>
      </c>
    </row>
    <row r="26" customFormat="false" ht="12.8" hidden="false" customHeight="false" outlineLevel="0" collapsed="false">
      <c r="A26" s="67" t="n">
        <v>22</v>
      </c>
      <c r="B26" s="68" t="n">
        <f aca="false">EOMONTH(Input!$C$7,A26)</f>
        <v>43585</v>
      </c>
      <c r="C26" s="67" t="n">
        <f aca="false">DATEDIF(Input!$C$23,$B26,"Y")</f>
        <v>41</v>
      </c>
      <c r="E26" s="69" t="n">
        <f aca="false">Salary_01!$E26*(Input!$C$33/100)</f>
        <v>357</v>
      </c>
      <c r="F26" s="69" t="n">
        <f aca="false">-1*Salary_01!$I26</f>
        <v>357</v>
      </c>
      <c r="G26" s="69" t="n">
        <f aca="true">IF($B26&gt;Input!$C$28,PMT(Input!$C$34/(100*12),($A$620-OFFSET($A$4,MATCH(Input!$C$28,$B$4:$B$620,1),0,1,1)),$J$4,-1*Input!$C$35,1),0)</f>
        <v>0</v>
      </c>
      <c r="H26" s="69" t="n">
        <f aca="false">($H25+$E26+$F26+$G26)*(1+Input!$C$34/(100*12))</f>
        <v>71107.3348921305</v>
      </c>
    </row>
    <row r="27" customFormat="false" ht="12.8" hidden="false" customHeight="false" outlineLevel="0" collapsed="false">
      <c r="A27" s="67" t="n">
        <v>23</v>
      </c>
      <c r="B27" s="68" t="n">
        <f aca="false">EOMONTH(Input!$C$7,A27)</f>
        <v>43616</v>
      </c>
      <c r="C27" s="67" t="n">
        <f aca="false">DATEDIF(Input!$C$23,$B27,"Y")</f>
        <v>42</v>
      </c>
      <c r="E27" s="69" t="n">
        <f aca="false">Salary_01!$E27*(Input!$C$33/100)</f>
        <v>357</v>
      </c>
      <c r="F27" s="69" t="n">
        <f aca="false">-1*Salary_01!$I27</f>
        <v>357</v>
      </c>
      <c r="G27" s="69" t="n">
        <f aca="true">IF($B27&gt;Input!$C$28,PMT(Input!$C$34/(100*12),($A$620-OFFSET($A$4,MATCH(Input!$C$28,$B$4:$B$620,1),0,1,1)),$J$4,-1*Input!$C$35,1),0)</f>
        <v>0</v>
      </c>
      <c r="H27" s="69" t="n">
        <f aca="false">($H26+$E27+$F27+$G27)*(1+Input!$C$34/(100*12))</f>
        <v>72120.5904541811</v>
      </c>
    </row>
    <row r="28" customFormat="false" ht="12.8" hidden="false" customHeight="false" outlineLevel="0" collapsed="false">
      <c r="A28" s="67" t="n">
        <v>24</v>
      </c>
      <c r="B28" s="68" t="n">
        <f aca="false">EOMONTH(Input!$C$7,A28)</f>
        <v>43646</v>
      </c>
      <c r="C28" s="67" t="n">
        <f aca="false">DATEDIF(Input!$C$23,$B28,"Y")</f>
        <v>42</v>
      </c>
      <c r="E28" s="69" t="n">
        <f aca="false">Salary_01!$E28*(Input!$C$33/100)</f>
        <v>364.14</v>
      </c>
      <c r="F28" s="69" t="n">
        <f aca="false">-1*Salary_01!$I28</f>
        <v>364.14</v>
      </c>
      <c r="G28" s="69" t="n">
        <f aca="true">IF($B28&gt;Input!$C$28,PMT(Input!$C$34/(100*12),($A$620-OFFSET($A$4,MATCH(Input!$C$28,$B$4:$B$620,1),0,1,1)),$J$4,-1*Input!$C$35,1),0)</f>
        <v>0</v>
      </c>
      <c r="H28" s="69" t="n">
        <f aca="false">($H27+$E28+$F28+$G28)*(1+Input!$C$34/(100*12))</f>
        <v>73152.4074144068</v>
      </c>
    </row>
    <row r="29" customFormat="false" ht="12.8" hidden="false" customHeight="false" outlineLevel="0" collapsed="false">
      <c r="A29" s="67" t="n">
        <v>25</v>
      </c>
      <c r="B29" s="68" t="n">
        <f aca="false">EOMONTH(Input!$C$7,A29)</f>
        <v>43677</v>
      </c>
      <c r="C29" s="67" t="n">
        <f aca="false">DATEDIF(Input!$C$23,$B29,"Y")</f>
        <v>42</v>
      </c>
      <c r="E29" s="69" t="n">
        <f aca="false">Salary_01!$E29*(Input!$C$33/100)</f>
        <v>364.14</v>
      </c>
      <c r="F29" s="69" t="n">
        <f aca="false">-1*Salary_01!$I29</f>
        <v>364.14</v>
      </c>
      <c r="G29" s="69" t="n">
        <f aca="true">IF($B29&gt;Input!$C$28,PMT(Input!$C$34/(100*12),($A$620-OFFSET($A$4,MATCH(Input!$C$28,$B$4:$B$620,1),0,1,1)),$J$4,-1*Input!$C$35,1),0)</f>
        <v>0</v>
      </c>
      <c r="H29" s="69" t="n">
        <f aca="false">($H28+$E29+$F29+$G29)*(1+Input!$C$34/(100*12))</f>
        <v>74188.5236119669</v>
      </c>
    </row>
    <row r="30" customFormat="false" ht="12.8" hidden="false" customHeight="false" outlineLevel="0" collapsed="false">
      <c r="A30" s="67" t="n">
        <v>26</v>
      </c>
      <c r="B30" s="68" t="n">
        <f aca="false">EOMONTH(Input!$C$7,A30)</f>
        <v>43708</v>
      </c>
      <c r="C30" s="67" t="n">
        <f aca="false">DATEDIF(Input!$C$23,$B30,"Y")</f>
        <v>42</v>
      </c>
      <c r="E30" s="69" t="n">
        <f aca="false">Salary_01!$E30*(Input!$C$33/100)</f>
        <v>364.14</v>
      </c>
      <c r="F30" s="69" t="n">
        <f aca="false">-1*Salary_01!$I30</f>
        <v>364.14</v>
      </c>
      <c r="G30" s="69" t="n">
        <f aca="true">IF($B30&gt;Input!$C$28,PMT(Input!$C$34/(100*12),($A$620-OFFSET($A$4,MATCH(Input!$C$28,$B$4:$B$620,1),0,1,1)),$J$4,-1*Input!$C$35,1),0)</f>
        <v>0</v>
      </c>
      <c r="H30" s="69" t="n">
        <f aca="false">($H29+$E30+$F30+$G30)*(1+Input!$C$34/(100*12))</f>
        <v>75228.95696035</v>
      </c>
    </row>
    <row r="31" customFormat="false" ht="12.8" hidden="false" customHeight="false" outlineLevel="0" collapsed="false">
      <c r="A31" s="67" t="n">
        <v>27</v>
      </c>
      <c r="B31" s="68" t="n">
        <f aca="false">EOMONTH(Input!$C$7,A31)</f>
        <v>43738</v>
      </c>
      <c r="C31" s="67" t="n">
        <f aca="false">DATEDIF(Input!$C$23,$B31,"Y")</f>
        <v>42</v>
      </c>
      <c r="E31" s="69" t="n">
        <f aca="false">Salary_01!$E31*(Input!$C$33/100)</f>
        <v>364.14</v>
      </c>
      <c r="F31" s="69" t="n">
        <f aca="false">-1*Salary_01!$I31</f>
        <v>364.14</v>
      </c>
      <c r="G31" s="69" t="n">
        <f aca="true">IF($B31&gt;Input!$C$28,PMT(Input!$C$34/(100*12),($A$620-OFFSET($A$4,MATCH(Input!$C$28,$B$4:$B$620,1),0,1,1)),$J$4,-1*Input!$C$35,1),0)</f>
        <v>0</v>
      </c>
      <c r="H31" s="69" t="n">
        <f aca="false">($H30+$E31+$F31+$G31)*(1+Input!$C$34/(100*12))</f>
        <v>76273.7254476848</v>
      </c>
    </row>
    <row r="32" customFormat="false" ht="12.8" hidden="false" customHeight="false" outlineLevel="0" collapsed="false">
      <c r="A32" s="67" t="n">
        <v>28</v>
      </c>
      <c r="B32" s="68" t="n">
        <f aca="false">EOMONTH(Input!$C$7,A32)</f>
        <v>43769</v>
      </c>
      <c r="C32" s="67" t="n">
        <f aca="false">DATEDIF(Input!$C$23,$B32,"Y")</f>
        <v>42</v>
      </c>
      <c r="E32" s="69" t="n">
        <f aca="false">Salary_01!$E32*(Input!$C$33/100)</f>
        <v>364.14</v>
      </c>
      <c r="F32" s="69" t="n">
        <f aca="false">-1*Salary_01!$I32</f>
        <v>364.14</v>
      </c>
      <c r="G32" s="69" t="n">
        <f aca="true">IF($B32&gt;Input!$C$28,PMT(Input!$C$34/(100*12),($A$620-OFFSET($A$4,MATCH(Input!$C$28,$B$4:$B$620,1),0,1,1)),$J$4,-1*Input!$C$35,1),0)</f>
        <v>0</v>
      </c>
      <c r="H32" s="69" t="n">
        <f aca="false">($H31+$E32+$F32+$G32)*(1+Input!$C$34/(100*12))</f>
        <v>77322.8471370502</v>
      </c>
    </row>
    <row r="33" customFormat="false" ht="12.8" hidden="false" customHeight="false" outlineLevel="0" collapsed="false">
      <c r="A33" s="67" t="n">
        <v>29</v>
      </c>
      <c r="B33" s="68" t="n">
        <f aca="false">EOMONTH(Input!$C$7,A33)</f>
        <v>43799</v>
      </c>
      <c r="C33" s="67" t="n">
        <f aca="false">DATEDIF(Input!$C$23,$B33,"Y")</f>
        <v>42</v>
      </c>
      <c r="E33" s="69" t="n">
        <f aca="false">Salary_01!$E33*(Input!$C$33/100)</f>
        <v>364.14</v>
      </c>
      <c r="F33" s="69" t="n">
        <f aca="false">-1*Salary_01!$I33</f>
        <v>364.14</v>
      </c>
      <c r="G33" s="69" t="n">
        <f aca="true">IF($B33&gt;Input!$C$28,PMT(Input!$C$34/(100*12),($A$620-OFFSET($A$4,MATCH(Input!$C$28,$B$4:$B$620,1),0,1,1)),$J$4,-1*Input!$C$35,1),0)</f>
        <v>0</v>
      </c>
      <c r="H33" s="69" t="n">
        <f aca="false">($H32+$E33+$F33+$G33)*(1+Input!$C$34/(100*12))</f>
        <v>78376.3401667879</v>
      </c>
    </row>
    <row r="34" customFormat="false" ht="12.8" hidden="false" customHeight="false" outlineLevel="0" collapsed="false">
      <c r="A34" s="67" t="n">
        <v>30</v>
      </c>
      <c r="B34" s="68" t="n">
        <f aca="false">EOMONTH(Input!$C$7,A34)</f>
        <v>43830</v>
      </c>
      <c r="C34" s="67" t="n">
        <f aca="false">DATEDIF(Input!$C$23,$B34,"Y")</f>
        <v>42</v>
      </c>
      <c r="E34" s="69" t="n">
        <f aca="false">Salary_01!$E34*(Input!$C$33/100)</f>
        <v>364.14</v>
      </c>
      <c r="F34" s="69" t="n">
        <f aca="false">-1*Salary_01!$I34</f>
        <v>364.14</v>
      </c>
      <c r="G34" s="69" t="n">
        <f aca="true">IF($B34&gt;Input!$C$28,PMT(Input!$C$34/(100*12),($A$620-OFFSET($A$4,MATCH(Input!$C$28,$B$4:$B$620,1),0,1,1)),$J$4,-1*Input!$C$35,1),0)</f>
        <v>0</v>
      </c>
      <c r="H34" s="69" t="n">
        <f aca="false">($H33+$E34+$F34+$G34)*(1+Input!$C$34/(100*12))</f>
        <v>79434.2227508162</v>
      </c>
    </row>
    <row r="35" customFormat="false" ht="12.8" hidden="false" customHeight="false" outlineLevel="0" collapsed="false">
      <c r="A35" s="67" t="n">
        <v>31</v>
      </c>
      <c r="B35" s="68" t="n">
        <f aca="false">EOMONTH(Input!$C$7,A35)</f>
        <v>43861</v>
      </c>
      <c r="C35" s="67" t="n">
        <f aca="false">DATEDIF(Input!$C$23,$B35,"Y")</f>
        <v>42</v>
      </c>
      <c r="E35" s="69" t="n">
        <f aca="false">Salary_01!$E35*(Input!$C$33/100)</f>
        <v>364.14</v>
      </c>
      <c r="F35" s="69" t="n">
        <f aca="false">-1*Salary_01!$I35</f>
        <v>364.14</v>
      </c>
      <c r="G35" s="69" t="n">
        <f aca="true">IF($B35&gt;Input!$C$28,PMT(Input!$C$34/(100*12),($A$620-OFFSET($A$4,MATCH(Input!$C$28,$B$4:$B$620,1),0,1,1)),$J$4,-1*Input!$C$35,1),0)</f>
        <v>0</v>
      </c>
      <c r="H35" s="69" t="n">
        <f aca="false">($H34+$E35+$F35+$G35)*(1+Input!$C$34/(100*12))</f>
        <v>80496.5131789446</v>
      </c>
    </row>
    <row r="36" customFormat="false" ht="12.8" hidden="false" customHeight="false" outlineLevel="0" collapsed="false">
      <c r="A36" s="67" t="n">
        <v>32</v>
      </c>
      <c r="B36" s="68" t="n">
        <f aca="false">EOMONTH(Input!$C$7,A36)</f>
        <v>43890</v>
      </c>
      <c r="C36" s="67" t="n">
        <f aca="false">DATEDIF(Input!$C$23,$B36,"Y")</f>
        <v>42</v>
      </c>
      <c r="E36" s="69" t="n">
        <f aca="false">Salary_01!$E36*(Input!$C$33/100)</f>
        <v>364.14</v>
      </c>
      <c r="F36" s="69" t="n">
        <f aca="false">-1*Salary_01!$I36</f>
        <v>364.14</v>
      </c>
      <c r="G36" s="69" t="n">
        <f aca="true">IF($B36&gt;Input!$C$28,PMT(Input!$C$34/(100*12),($A$620-OFFSET($A$4,MATCH(Input!$C$28,$B$4:$B$620,1),0,1,1)),$J$4,-1*Input!$C$35,1),0)</f>
        <v>0</v>
      </c>
      <c r="H36" s="69" t="n">
        <f aca="false">($H35+$E36+$F36+$G36)*(1+Input!$C$34/(100*12))</f>
        <v>81563.2298171902</v>
      </c>
    </row>
    <row r="37" customFormat="false" ht="12.8" hidden="false" customHeight="false" outlineLevel="0" collapsed="false">
      <c r="A37" s="67" t="n">
        <v>33</v>
      </c>
      <c r="B37" s="68" t="n">
        <f aca="false">EOMONTH(Input!$C$7,A37)</f>
        <v>43921</v>
      </c>
      <c r="C37" s="67" t="n">
        <f aca="false">DATEDIF(Input!$C$23,$B37,"Y")</f>
        <v>42</v>
      </c>
      <c r="E37" s="69" t="n">
        <f aca="false">Salary_01!$E37*(Input!$C$33/100)</f>
        <v>364.14</v>
      </c>
      <c r="F37" s="69" t="n">
        <f aca="false">-1*Salary_01!$I37</f>
        <v>364.14</v>
      </c>
      <c r="G37" s="69" t="n">
        <f aca="true">IF($B37&gt;Input!$C$28,PMT(Input!$C$34/(100*12),($A$620-OFFSET($A$4,MATCH(Input!$C$28,$B$4:$B$620,1),0,1,1)),$J$4,-1*Input!$C$35,1),0)</f>
        <v>0</v>
      </c>
      <c r="H37" s="69" t="n">
        <f aca="false">($H36+$E37+$F37+$G37)*(1+Input!$C$34/(100*12))</f>
        <v>82634.3911080951</v>
      </c>
    </row>
    <row r="38" customFormat="false" ht="12.8" hidden="false" customHeight="false" outlineLevel="0" collapsed="false">
      <c r="A38" s="67" t="n">
        <v>34</v>
      </c>
      <c r="B38" s="68" t="n">
        <f aca="false">EOMONTH(Input!$C$7,A38)</f>
        <v>43951</v>
      </c>
      <c r="C38" s="67" t="n">
        <f aca="false">DATEDIF(Input!$C$23,$B38,"Y")</f>
        <v>42</v>
      </c>
      <c r="E38" s="69" t="n">
        <f aca="false">Salary_01!$E38*(Input!$C$33/100)</f>
        <v>364.14</v>
      </c>
      <c r="F38" s="69" t="n">
        <f aca="false">-1*Salary_01!$I38</f>
        <v>364.14</v>
      </c>
      <c r="G38" s="69" t="n">
        <f aca="true">IF($B38&gt;Input!$C$28,PMT(Input!$C$34/(100*12),($A$620-OFFSET($A$4,MATCH(Input!$C$28,$B$4:$B$620,1),0,1,1)),$J$4,-1*Input!$C$35,1),0)</f>
        <v>0</v>
      </c>
      <c r="H38" s="69" t="n">
        <f aca="false">($H37+$E38+$F38+$G38)*(1+Input!$C$34/(100*12))</f>
        <v>83710.0155710455</v>
      </c>
    </row>
    <row r="39" customFormat="false" ht="12.8" hidden="false" customHeight="false" outlineLevel="0" collapsed="false">
      <c r="A39" s="67" t="n">
        <v>35</v>
      </c>
      <c r="B39" s="68" t="n">
        <f aca="false">EOMONTH(Input!$C$7,A39)</f>
        <v>43982</v>
      </c>
      <c r="C39" s="67" t="n">
        <f aca="false">DATEDIF(Input!$C$23,$B39,"Y")</f>
        <v>43</v>
      </c>
      <c r="E39" s="69" t="n">
        <f aca="false">Salary_01!$E39*(Input!$C$33/100)</f>
        <v>364.14</v>
      </c>
      <c r="F39" s="69" t="n">
        <f aca="false">-1*Salary_01!$I39</f>
        <v>364.14</v>
      </c>
      <c r="G39" s="69" t="n">
        <f aca="true">IF($B39&gt;Input!$C$28,PMT(Input!$C$34/(100*12),($A$620-OFFSET($A$4,MATCH(Input!$C$28,$B$4:$B$620,1),0,1,1)),$J$4,-1*Input!$C$35,1),0)</f>
        <v>0</v>
      </c>
      <c r="H39" s="69" t="n">
        <f aca="false">($H38+$E39+$F39+$G39)*(1+Input!$C$34/(100*12))</f>
        <v>84790.1218025915</v>
      </c>
    </row>
    <row r="40" customFormat="false" ht="12.8" hidden="false" customHeight="false" outlineLevel="0" collapsed="false">
      <c r="A40" s="67" t="n">
        <v>36</v>
      </c>
      <c r="B40" s="68" t="n">
        <f aca="false">EOMONTH(Input!$C$7,A40)</f>
        <v>44012</v>
      </c>
      <c r="C40" s="67" t="n">
        <f aca="false">DATEDIF(Input!$C$23,$B40,"Y")</f>
        <v>43</v>
      </c>
      <c r="E40" s="69" t="n">
        <f aca="false">Salary_01!$E40*(Input!$C$33/100)</f>
        <v>371.4228</v>
      </c>
      <c r="F40" s="69" t="n">
        <f aca="false">-1*Salary_01!$I40</f>
        <v>371.4228</v>
      </c>
      <c r="G40" s="69" t="n">
        <f aca="true">IF($B40&gt;Input!$C$28,PMT(Input!$C$34/(100*12),($A$620-OFFSET($A$4,MATCH(Input!$C$28,$B$4:$B$620,1),0,1,1)),$J$4,-1*Input!$C$35,1),0)</f>
        <v>0</v>
      </c>
      <c r="H40" s="69" t="n">
        <f aca="false">($H39+$E40+$F40+$G40)*(1+Input!$C$34/(100*12))</f>
        <v>85889.354766769</v>
      </c>
    </row>
    <row r="41" customFormat="false" ht="12.8" hidden="false" customHeight="false" outlineLevel="0" collapsed="false">
      <c r="A41" s="67" t="n">
        <v>37</v>
      </c>
      <c r="B41" s="68" t="n">
        <f aca="false">EOMONTH(Input!$C$7,A41)</f>
        <v>44043</v>
      </c>
      <c r="C41" s="67" t="n">
        <f aca="false">DATEDIF(Input!$C$23,$B41,"Y")</f>
        <v>43</v>
      </c>
      <c r="E41" s="69" t="n">
        <f aca="false">Salary_01!$E41*(Input!$C$33/100)</f>
        <v>371.4228</v>
      </c>
      <c r="F41" s="69" t="n">
        <f aca="false">-1*Salary_01!$I41</f>
        <v>371.4228</v>
      </c>
      <c r="G41" s="69" t="n">
        <f aca="true">IF($B41&gt;Input!$C$28,PMT(Input!$C$34/(100*12),($A$620-OFFSET($A$4,MATCH(Input!$C$28,$B$4:$B$620,1),0,1,1)),$J$4,-1*Input!$C$35,1),0)</f>
        <v>0</v>
      </c>
      <c r="H41" s="69" t="n">
        <f aca="false">($H40+$E41+$F41+$G41)*(1+Input!$C$34/(100*12))</f>
        <v>86993.1678682972</v>
      </c>
    </row>
    <row r="42" customFormat="false" ht="12.8" hidden="false" customHeight="false" outlineLevel="0" collapsed="false">
      <c r="A42" s="67" t="n">
        <v>38</v>
      </c>
      <c r="B42" s="68" t="n">
        <f aca="false">EOMONTH(Input!$C$7,A42)</f>
        <v>44074</v>
      </c>
      <c r="C42" s="67" t="n">
        <f aca="false">DATEDIF(Input!$C$23,$B42,"Y")</f>
        <v>43</v>
      </c>
      <c r="E42" s="69" t="n">
        <f aca="false">Salary_01!$E42*(Input!$C$33/100)</f>
        <v>371.4228</v>
      </c>
      <c r="F42" s="69" t="n">
        <f aca="false">-1*Salary_01!$I42</f>
        <v>371.4228</v>
      </c>
      <c r="G42" s="69" t="n">
        <f aca="true">IF($B42&gt;Input!$C$28,PMT(Input!$C$34/(100*12),($A$620-OFFSET($A$4,MATCH(Input!$C$28,$B$4:$B$620,1),0,1,1)),$J$4,-1*Input!$C$35,1),0)</f>
        <v>0</v>
      </c>
      <c r="H42" s="69" t="n">
        <f aca="false">($H41+$E42+$F42+$G42)*(1+Input!$C$34/(100*12))</f>
        <v>88101.5801910818</v>
      </c>
    </row>
    <row r="43" customFormat="false" ht="12.8" hidden="false" customHeight="false" outlineLevel="0" collapsed="false">
      <c r="A43" s="67" t="n">
        <v>39</v>
      </c>
      <c r="B43" s="68" t="n">
        <f aca="false">EOMONTH(Input!$C$7,A43)</f>
        <v>44104</v>
      </c>
      <c r="C43" s="67" t="n">
        <f aca="false">DATEDIF(Input!$C$23,$B43,"Y")</f>
        <v>43</v>
      </c>
      <c r="E43" s="69" t="n">
        <f aca="false">Salary_01!$E43*(Input!$C$33/100)</f>
        <v>371.4228</v>
      </c>
      <c r="F43" s="69" t="n">
        <f aca="false">-1*Salary_01!$I43</f>
        <v>371.4228</v>
      </c>
      <c r="G43" s="69" t="n">
        <f aca="true">IF($B43&gt;Input!$C$28,PMT(Input!$C$34/(100*12),($A$620-OFFSET($A$4,MATCH(Input!$C$28,$B$4:$B$620,1),0,1,1)),$J$4,-1*Input!$C$35,1),0)</f>
        <v>0</v>
      </c>
      <c r="H43" s="69" t="n">
        <f aca="false">($H42+$E43+$F43+$G43)*(1+Input!$C$34/(100*12))</f>
        <v>89214.6108985446</v>
      </c>
    </row>
    <row r="44" customFormat="false" ht="12.8" hidden="false" customHeight="false" outlineLevel="0" collapsed="false">
      <c r="A44" s="67" t="n">
        <v>40</v>
      </c>
      <c r="B44" s="68" t="n">
        <f aca="false">EOMONTH(Input!$C$7,A44)</f>
        <v>44135</v>
      </c>
      <c r="C44" s="67" t="n">
        <f aca="false">DATEDIF(Input!$C$23,$B44,"Y")</f>
        <v>43</v>
      </c>
      <c r="E44" s="69" t="n">
        <f aca="false">Salary_01!$E44*(Input!$C$33/100)</f>
        <v>371.4228</v>
      </c>
      <c r="F44" s="69" t="n">
        <f aca="false">-1*Salary_01!$I44</f>
        <v>371.4228</v>
      </c>
      <c r="G44" s="69" t="n">
        <f aca="true">IF($B44&gt;Input!$C$28,PMT(Input!$C$34/(100*12),($A$620-OFFSET($A$4,MATCH(Input!$C$28,$B$4:$B$620,1),0,1,1)),$J$4,-1*Input!$C$35,1),0)</f>
        <v>0</v>
      </c>
      <c r="H44" s="69" t="n">
        <f aca="false">($H43+$E44+$F44+$G44)*(1+Input!$C$34/(100*12))</f>
        <v>90332.2792339552</v>
      </c>
    </row>
    <row r="45" customFormat="false" ht="12.8" hidden="false" customHeight="false" outlineLevel="0" collapsed="false">
      <c r="A45" s="67" t="n">
        <v>41</v>
      </c>
      <c r="B45" s="68" t="n">
        <f aca="false">EOMONTH(Input!$C$7,A45)</f>
        <v>44165</v>
      </c>
      <c r="C45" s="67" t="n">
        <f aca="false">DATEDIF(Input!$C$23,$B45,"Y")</f>
        <v>43</v>
      </c>
      <c r="E45" s="69" t="n">
        <f aca="false">Salary_01!$E45*(Input!$C$33/100)</f>
        <v>371.4228</v>
      </c>
      <c r="F45" s="69" t="n">
        <f aca="false">-1*Salary_01!$I45</f>
        <v>371.4228</v>
      </c>
      <c r="G45" s="69" t="n">
        <f aca="true">IF($B45&gt;Input!$C$28,PMT(Input!$C$34/(100*12),($A$620-OFFSET($A$4,MATCH(Input!$C$28,$B$4:$B$620,1),0,1,1)),$J$4,-1*Input!$C$35,1),0)</f>
        <v>0</v>
      </c>
      <c r="H45" s="69" t="n">
        <f aca="false">($H44+$E45+$F45+$G45)*(1+Input!$C$34/(100*12))</f>
        <v>91454.6045207634</v>
      </c>
    </row>
    <row r="46" customFormat="false" ht="12.8" hidden="false" customHeight="false" outlineLevel="0" collapsed="false">
      <c r="A46" s="67" t="n">
        <v>42</v>
      </c>
      <c r="B46" s="68" t="n">
        <f aca="false">EOMONTH(Input!$C$7,A46)</f>
        <v>44196</v>
      </c>
      <c r="C46" s="67" t="n">
        <f aca="false">DATEDIF(Input!$C$23,$B46,"Y")</f>
        <v>43</v>
      </c>
      <c r="E46" s="69" t="n">
        <f aca="false">Salary_01!$E46*(Input!$C$33/100)</f>
        <v>371.4228</v>
      </c>
      <c r="F46" s="69" t="n">
        <f aca="false">-1*Salary_01!$I46</f>
        <v>371.4228</v>
      </c>
      <c r="G46" s="69" t="n">
        <f aca="true">IF($B46&gt;Input!$C$28,PMT(Input!$C$34/(100*12),($A$620-OFFSET($A$4,MATCH(Input!$C$28,$B$4:$B$620,1),0,1,1)),$J$4,-1*Input!$C$35,1),0)</f>
        <v>0</v>
      </c>
      <c r="H46" s="69" t="n">
        <f aca="false">($H45+$E46+$F46+$G46)*(1+Input!$C$34/(100*12))</f>
        <v>92581.6061629332</v>
      </c>
    </row>
    <row r="47" customFormat="false" ht="12.8" hidden="false" customHeight="false" outlineLevel="0" collapsed="false">
      <c r="A47" s="67" t="n">
        <v>43</v>
      </c>
      <c r="B47" s="68" t="n">
        <f aca="false">EOMONTH(Input!$C$7,A47)</f>
        <v>44227</v>
      </c>
      <c r="C47" s="67" t="n">
        <f aca="false">DATEDIF(Input!$C$23,$B47,"Y")</f>
        <v>43</v>
      </c>
      <c r="E47" s="69" t="n">
        <f aca="false">Salary_01!$E47*(Input!$C$33/100)</f>
        <v>371.4228</v>
      </c>
      <c r="F47" s="69" t="n">
        <f aca="false">-1*Salary_01!$I47</f>
        <v>371.4228</v>
      </c>
      <c r="G47" s="69" t="n">
        <f aca="true">IF($B47&gt;Input!$C$28,PMT(Input!$C$34/(100*12),($A$620-OFFSET($A$4,MATCH(Input!$C$28,$B$4:$B$620,1),0,1,1)),$J$4,-1*Input!$C$35,1),0)</f>
        <v>0</v>
      </c>
      <c r="H47" s="69" t="n">
        <f aca="false">($H46+$E47+$F47+$G47)*(1+Input!$C$34/(100*12))</f>
        <v>93713.3036452788</v>
      </c>
    </row>
    <row r="48" customFormat="false" ht="12.8" hidden="false" customHeight="false" outlineLevel="0" collapsed="false">
      <c r="A48" s="67" t="n">
        <v>44</v>
      </c>
      <c r="B48" s="68" t="n">
        <f aca="false">EOMONTH(Input!$C$7,A48)</f>
        <v>44255</v>
      </c>
      <c r="C48" s="67" t="n">
        <f aca="false">DATEDIF(Input!$C$23,$B48,"Y")</f>
        <v>43</v>
      </c>
      <c r="E48" s="69" t="n">
        <f aca="false">Salary_01!$E48*(Input!$C$33/100)</f>
        <v>371.4228</v>
      </c>
      <c r="F48" s="69" t="n">
        <f aca="false">-1*Salary_01!$I48</f>
        <v>371.4228</v>
      </c>
      <c r="G48" s="69" t="n">
        <f aca="true">IF($B48&gt;Input!$C$28,PMT(Input!$C$34/(100*12),($A$620-OFFSET($A$4,MATCH(Input!$C$28,$B$4:$B$620,1),0,1,1)),$J$4,-1*Input!$C$35,1),0)</f>
        <v>0</v>
      </c>
      <c r="H48" s="69" t="n">
        <f aca="false">($H47+$E48+$F48+$G48)*(1+Input!$C$34/(100*12))</f>
        <v>94849.7165338008</v>
      </c>
    </row>
    <row r="49" customFormat="false" ht="12.8" hidden="false" customHeight="false" outlineLevel="0" collapsed="false">
      <c r="A49" s="67" t="n">
        <v>45</v>
      </c>
      <c r="B49" s="68" t="n">
        <f aca="false">EOMONTH(Input!$C$7,A49)</f>
        <v>44286</v>
      </c>
      <c r="C49" s="67" t="n">
        <f aca="false">DATEDIF(Input!$C$23,$B49,"Y")</f>
        <v>43</v>
      </c>
      <c r="E49" s="69" t="n">
        <f aca="false">Salary_01!$E49*(Input!$C$33/100)</f>
        <v>371.4228</v>
      </c>
      <c r="F49" s="69" t="n">
        <f aca="false">-1*Salary_01!$I49</f>
        <v>371.4228</v>
      </c>
      <c r="G49" s="69" t="n">
        <f aca="true">IF($B49&gt;Input!$C$28,PMT(Input!$C$34/(100*12),($A$620-OFFSET($A$4,MATCH(Input!$C$28,$B$4:$B$620,1),0,1,1)),$J$4,-1*Input!$C$35,1),0)</f>
        <v>0</v>
      </c>
      <c r="H49" s="69" t="n">
        <f aca="false">($H48+$E49+$F49+$G49)*(1+Input!$C$34/(100*12))</f>
        <v>95990.8644760249</v>
      </c>
    </row>
    <row r="50" customFormat="false" ht="12.8" hidden="false" customHeight="false" outlineLevel="0" collapsed="false">
      <c r="A50" s="67" t="n">
        <v>46</v>
      </c>
      <c r="B50" s="68" t="n">
        <f aca="false">EOMONTH(Input!$C$7,A50)</f>
        <v>44316</v>
      </c>
      <c r="C50" s="67" t="n">
        <f aca="false">DATEDIF(Input!$C$23,$B50,"Y")</f>
        <v>43</v>
      </c>
      <c r="E50" s="69" t="n">
        <f aca="false">Salary_01!$E50*(Input!$C$33/100)</f>
        <v>371.4228</v>
      </c>
      <c r="F50" s="69" t="n">
        <f aca="false">-1*Salary_01!$I50</f>
        <v>371.4228</v>
      </c>
      <c r="G50" s="69" t="n">
        <f aca="true">IF($B50&gt;Input!$C$28,PMT(Input!$C$34/(100*12),($A$620-OFFSET($A$4,MATCH(Input!$C$28,$B$4:$B$620,1),0,1,1)),$J$4,-1*Input!$C$35,1),0)</f>
        <v>0</v>
      </c>
      <c r="H50" s="69" t="n">
        <f aca="false">($H49+$E50+$F50+$G50)*(1+Input!$C$34/(100*12))</f>
        <v>97136.7672013417</v>
      </c>
    </row>
    <row r="51" customFormat="false" ht="12.8" hidden="false" customHeight="false" outlineLevel="0" collapsed="false">
      <c r="A51" s="67" t="n">
        <v>47</v>
      </c>
      <c r="B51" s="68" t="n">
        <f aca="false">EOMONTH(Input!$C$7,A51)</f>
        <v>44347</v>
      </c>
      <c r="C51" s="67" t="n">
        <f aca="false">DATEDIF(Input!$C$23,$B51,"Y")</f>
        <v>44</v>
      </c>
      <c r="E51" s="69" t="n">
        <f aca="false">Salary_01!$E51*(Input!$C$33/100)</f>
        <v>371.4228</v>
      </c>
      <c r="F51" s="69" t="n">
        <f aca="false">-1*Salary_01!$I51</f>
        <v>371.4228</v>
      </c>
      <c r="G51" s="69" t="n">
        <f aca="true">IF($B51&gt;Input!$C$28,PMT(Input!$C$34/(100*12),($A$620-OFFSET($A$4,MATCH(Input!$C$28,$B$4:$B$620,1),0,1,1)),$J$4,-1*Input!$C$35,1),0)</f>
        <v>0</v>
      </c>
      <c r="H51" s="69" t="n">
        <f aca="false">($H50+$E51+$F51+$G51)*(1+Input!$C$34/(100*12))</f>
        <v>98287.4445213473</v>
      </c>
    </row>
    <row r="52" customFormat="false" ht="12.8" hidden="false" customHeight="false" outlineLevel="0" collapsed="false">
      <c r="A52" s="67" t="n">
        <v>48</v>
      </c>
      <c r="B52" s="68" t="n">
        <f aca="false">EOMONTH(Input!$C$7,A52)</f>
        <v>44377</v>
      </c>
      <c r="C52" s="67" t="n">
        <f aca="false">DATEDIF(Input!$C$23,$B52,"Y")</f>
        <v>44</v>
      </c>
      <c r="E52" s="69" t="n">
        <f aca="false">Salary_01!$E52*(Input!$C$33/100)</f>
        <v>378.851256</v>
      </c>
      <c r="F52" s="69" t="n">
        <f aca="false">-1*Salary_01!$I52</f>
        <v>378.851256</v>
      </c>
      <c r="G52" s="69" t="n">
        <f aca="true">IF($B52&gt;Input!$C$28,PMT(Input!$C$34/(100*12),($A$620-OFFSET($A$4,MATCH(Input!$C$28,$B$4:$B$620,1),0,1,1)),$J$4,-1*Input!$C$35,1),0)</f>
        <v>0</v>
      </c>
      <c r="H52" s="69" t="n">
        <f aca="false">($H51+$E52+$F52+$G52)*(1+Input!$C$34/(100*12))</f>
        <v>99457.8351459862</v>
      </c>
    </row>
    <row r="53" customFormat="false" ht="12.8" hidden="false" customHeight="false" outlineLevel="0" collapsed="false">
      <c r="A53" s="67" t="n">
        <v>49</v>
      </c>
      <c r="B53" s="68" t="n">
        <f aca="false">EOMONTH(Input!$C$7,A53)</f>
        <v>44408</v>
      </c>
      <c r="C53" s="67" t="n">
        <f aca="false">DATEDIF(Input!$C$23,$B53,"Y")</f>
        <v>44</v>
      </c>
      <c r="E53" s="69" t="n">
        <f aca="false">Salary_01!$E53*(Input!$C$33/100)</f>
        <v>378.851256</v>
      </c>
      <c r="F53" s="69" t="n">
        <f aca="false">-1*Salary_01!$I53</f>
        <v>378.851256</v>
      </c>
      <c r="G53" s="69" t="n">
        <f aca="true">IF($B53&gt;Input!$C$28,PMT(Input!$C$34/(100*12),($A$620-OFFSET($A$4,MATCH(Input!$C$28,$B$4:$B$620,1),0,1,1)),$J$4,-1*Input!$C$35,1),0)</f>
        <v>0</v>
      </c>
      <c r="H53" s="69" t="n">
        <f aca="false">($H52+$E53+$F53+$G53)*(1+Input!$C$34/(100*12))</f>
        <v>100633.102398228</v>
      </c>
    </row>
    <row r="54" customFormat="false" ht="12.8" hidden="false" customHeight="false" outlineLevel="0" collapsed="false">
      <c r="A54" s="67" t="n">
        <v>50</v>
      </c>
      <c r="B54" s="68" t="n">
        <f aca="false">EOMONTH(Input!$C$7,A54)</f>
        <v>44439</v>
      </c>
      <c r="C54" s="67" t="n">
        <f aca="false">DATEDIF(Input!$C$23,$B54,"Y")</f>
        <v>44</v>
      </c>
      <c r="E54" s="69" t="n">
        <f aca="false">Salary_01!$E54*(Input!$C$33/100)</f>
        <v>378.851256</v>
      </c>
      <c r="F54" s="69" t="n">
        <f aca="false">-1*Salary_01!$I54</f>
        <v>378.851256</v>
      </c>
      <c r="G54" s="69" t="n">
        <f aca="true">IF($B54&gt;Input!$C$28,PMT(Input!$C$34/(100*12),($A$620-OFFSET($A$4,MATCH(Input!$C$28,$B$4:$B$620,1),0,1,1)),$J$4,-1*Input!$C$35,1),0)</f>
        <v>0</v>
      </c>
      <c r="H54" s="69" t="n">
        <f aca="false">($H53+$E54+$F54+$G54)*(1+Input!$C$34/(100*12))</f>
        <v>101813.266597354</v>
      </c>
    </row>
    <row r="55" customFormat="false" ht="12.8" hidden="false" customHeight="false" outlineLevel="0" collapsed="false">
      <c r="A55" s="67" t="n">
        <v>51</v>
      </c>
      <c r="B55" s="68" t="n">
        <f aca="false">EOMONTH(Input!$C$7,A55)</f>
        <v>44469</v>
      </c>
      <c r="C55" s="67" t="n">
        <f aca="false">DATEDIF(Input!$C$23,$B55,"Y")</f>
        <v>44</v>
      </c>
      <c r="E55" s="69" t="n">
        <f aca="false">Salary_01!$E55*(Input!$C$33/100)</f>
        <v>378.851256</v>
      </c>
      <c r="F55" s="69" t="n">
        <f aca="false">-1*Salary_01!$I55</f>
        <v>378.851256</v>
      </c>
      <c r="G55" s="69" t="n">
        <f aca="true">IF($B55&gt;Input!$C$28,PMT(Input!$C$34/(100*12),($A$620-OFFSET($A$4,MATCH(Input!$C$28,$B$4:$B$620,1),0,1,1)),$J$4,-1*Input!$C$35,1),0)</f>
        <v>0</v>
      </c>
      <c r="H55" s="69" t="n">
        <f aca="false">($H54+$E55+$F55+$G55)*(1+Input!$C$34/(100*12))</f>
        <v>102998.348147309</v>
      </c>
    </row>
    <row r="56" customFormat="false" ht="12.8" hidden="false" customHeight="false" outlineLevel="0" collapsed="false">
      <c r="A56" s="67" t="n">
        <v>52</v>
      </c>
      <c r="B56" s="68" t="n">
        <f aca="false">EOMONTH(Input!$C$7,A56)</f>
        <v>44500</v>
      </c>
      <c r="C56" s="67" t="n">
        <f aca="false">DATEDIF(Input!$C$23,$B56,"Y")</f>
        <v>44</v>
      </c>
      <c r="E56" s="69" t="n">
        <f aca="false">Salary_01!$E56*(Input!$C$33/100)</f>
        <v>378.851256</v>
      </c>
      <c r="F56" s="69" t="n">
        <f aca="false">-1*Salary_01!$I56</f>
        <v>378.851256</v>
      </c>
      <c r="G56" s="69" t="n">
        <f aca="true">IF($B56&gt;Input!$C$28,PMT(Input!$C$34/(100*12),($A$620-OFFSET($A$4,MATCH(Input!$C$28,$B$4:$B$620,1),0,1,1)),$J$4,-1*Input!$C$35,1),0)</f>
        <v>0</v>
      </c>
      <c r="H56" s="69" t="n">
        <f aca="false">($H55+$E56+$F56+$G56)*(1+Input!$C$34/(100*12))</f>
        <v>104188.367537057</v>
      </c>
    </row>
    <row r="57" customFormat="false" ht="12.8" hidden="false" customHeight="false" outlineLevel="0" collapsed="false">
      <c r="A57" s="67" t="n">
        <v>53</v>
      </c>
      <c r="B57" s="68" t="n">
        <f aca="false">EOMONTH(Input!$C$7,A57)</f>
        <v>44530</v>
      </c>
      <c r="C57" s="67" t="n">
        <f aca="false">DATEDIF(Input!$C$23,$B57,"Y")</f>
        <v>44</v>
      </c>
      <c r="E57" s="69" t="n">
        <f aca="false">Salary_01!$E57*(Input!$C$33/100)</f>
        <v>378.851256</v>
      </c>
      <c r="F57" s="69" t="n">
        <f aca="false">-1*Salary_01!$I57</f>
        <v>378.851256</v>
      </c>
      <c r="G57" s="69" t="n">
        <f aca="true">IF($B57&gt;Input!$C$28,PMT(Input!$C$34/(100*12),($A$620-OFFSET($A$4,MATCH(Input!$C$28,$B$4:$B$620,1),0,1,1)),$J$4,-1*Input!$C$35,1),0)</f>
        <v>0</v>
      </c>
      <c r="H57" s="69" t="n">
        <f aca="false">($H56+$E57+$F57+$G57)*(1+Input!$C$34/(100*12))</f>
        <v>105383.345340928</v>
      </c>
    </row>
    <row r="58" customFormat="false" ht="12.8" hidden="false" customHeight="false" outlineLevel="0" collapsed="false">
      <c r="A58" s="67" t="n">
        <v>54</v>
      </c>
      <c r="B58" s="68" t="n">
        <f aca="false">EOMONTH(Input!$C$7,A58)</f>
        <v>44561</v>
      </c>
      <c r="C58" s="67" t="n">
        <f aca="false">DATEDIF(Input!$C$23,$B58,"Y")</f>
        <v>44</v>
      </c>
      <c r="E58" s="69" t="n">
        <f aca="false">Salary_01!$E58*(Input!$C$33/100)</f>
        <v>378.851256</v>
      </c>
      <c r="F58" s="69" t="n">
        <f aca="false">-1*Salary_01!$I58</f>
        <v>378.851256</v>
      </c>
      <c r="G58" s="69" t="n">
        <f aca="true">IF($B58&gt;Input!$C$28,PMT(Input!$C$34/(100*12),($A$620-OFFSET($A$4,MATCH(Input!$C$28,$B$4:$B$620,1),0,1,1)),$J$4,-1*Input!$C$35,1),0)</f>
        <v>0</v>
      </c>
      <c r="H58" s="69" t="n">
        <f aca="false">($H57+$E58+$F58+$G58)*(1+Input!$C$34/(100*12))</f>
        <v>106583.302218981</v>
      </c>
    </row>
    <row r="59" customFormat="false" ht="12.8" hidden="false" customHeight="false" outlineLevel="0" collapsed="false">
      <c r="A59" s="67" t="n">
        <v>55</v>
      </c>
      <c r="B59" s="68" t="n">
        <f aca="false">EOMONTH(Input!$C$7,A59)</f>
        <v>44592</v>
      </c>
      <c r="C59" s="67" t="n">
        <f aca="false">DATEDIF(Input!$C$23,$B59,"Y")</f>
        <v>44</v>
      </c>
      <c r="E59" s="69" t="n">
        <f aca="false">Salary_01!$E59*(Input!$C$33/100)</f>
        <v>378.851256</v>
      </c>
      <c r="F59" s="69" t="n">
        <f aca="false">-1*Salary_01!$I59</f>
        <v>378.851256</v>
      </c>
      <c r="G59" s="69" t="n">
        <f aca="true">IF($B59&gt;Input!$C$28,PMT(Input!$C$34/(100*12),($A$620-OFFSET($A$4,MATCH(Input!$C$28,$B$4:$B$620,1),0,1,1)),$J$4,-1*Input!$C$35,1),0)</f>
        <v>0</v>
      </c>
      <c r="H59" s="69" t="n">
        <f aca="false">($H58+$E59+$F59+$G59)*(1+Input!$C$34/(100*12))</f>
        <v>107788.25891736</v>
      </c>
    </row>
    <row r="60" customFormat="false" ht="12.8" hidden="false" customHeight="false" outlineLevel="0" collapsed="false">
      <c r="A60" s="67" t="n">
        <v>56</v>
      </c>
      <c r="B60" s="68" t="n">
        <f aca="false">EOMONTH(Input!$C$7,A60)</f>
        <v>44620</v>
      </c>
      <c r="C60" s="67" t="n">
        <f aca="false">DATEDIF(Input!$C$23,$B60,"Y")</f>
        <v>44</v>
      </c>
      <c r="E60" s="69" t="n">
        <f aca="false">Salary_01!$E60*(Input!$C$33/100)</f>
        <v>378.851256</v>
      </c>
      <c r="F60" s="69" t="n">
        <f aca="false">-1*Salary_01!$I60</f>
        <v>378.851256</v>
      </c>
      <c r="G60" s="69" t="n">
        <f aca="true">IF($B60&gt;Input!$C$28,PMT(Input!$C$34/(100*12),($A$620-OFFSET($A$4,MATCH(Input!$C$28,$B$4:$B$620,1),0,1,1)),$J$4,-1*Input!$C$35,1),0)</f>
        <v>0</v>
      </c>
      <c r="H60" s="69" t="n">
        <f aca="false">($H59+$E60+$F60+$G60)*(1+Input!$C$34/(100*12))</f>
        <v>108998.236268649</v>
      </c>
    </row>
    <row r="61" customFormat="false" ht="12.8" hidden="false" customHeight="false" outlineLevel="0" collapsed="false">
      <c r="A61" s="67" t="n">
        <v>57</v>
      </c>
      <c r="B61" s="68" t="n">
        <f aca="false">EOMONTH(Input!$C$7,A61)</f>
        <v>44651</v>
      </c>
      <c r="C61" s="67" t="n">
        <f aca="false">DATEDIF(Input!$C$23,$B61,"Y")</f>
        <v>44</v>
      </c>
      <c r="E61" s="69" t="n">
        <f aca="false">Salary_01!$E61*(Input!$C$33/100)</f>
        <v>378.851256</v>
      </c>
      <c r="F61" s="69" t="n">
        <f aca="false">-1*Salary_01!$I61</f>
        <v>378.851256</v>
      </c>
      <c r="G61" s="69" t="n">
        <f aca="true">IF($B61&gt;Input!$C$28,PMT(Input!$C$34/(100*12),($A$620-OFFSET($A$4,MATCH(Input!$C$28,$B$4:$B$620,1),0,1,1)),$J$4,-1*Input!$C$35,1),0)</f>
        <v>0</v>
      </c>
      <c r="H61" s="69" t="n">
        <f aca="false">($H60+$E61+$F61+$G61)*(1+Input!$C$34/(100*12))</f>
        <v>110213.255192236</v>
      </c>
    </row>
    <row r="62" customFormat="false" ht="12.8" hidden="false" customHeight="false" outlineLevel="0" collapsed="false">
      <c r="A62" s="67" t="n">
        <v>58</v>
      </c>
      <c r="B62" s="68" t="n">
        <f aca="false">EOMONTH(Input!$C$7,A62)</f>
        <v>44681</v>
      </c>
      <c r="C62" s="67" t="n">
        <f aca="false">DATEDIF(Input!$C$23,$B62,"Y")</f>
        <v>44</v>
      </c>
      <c r="E62" s="69" t="n">
        <f aca="false">Salary_01!$E62*(Input!$C$33/100)</f>
        <v>378.851256</v>
      </c>
      <c r="F62" s="69" t="n">
        <f aca="false">-1*Salary_01!$I62</f>
        <v>378.851256</v>
      </c>
      <c r="G62" s="69" t="n">
        <f aca="true">IF($B62&gt;Input!$C$28,PMT(Input!$C$34/(100*12),($A$620-OFFSET($A$4,MATCH(Input!$C$28,$B$4:$B$620,1),0,1,1)),$J$4,-1*Input!$C$35,1),0)</f>
        <v>0</v>
      </c>
      <c r="H62" s="69" t="n">
        <f aca="false">($H61+$E62+$F62+$G62)*(1+Input!$C$34/(100*12))</f>
        <v>111433.33669467</v>
      </c>
    </row>
    <row r="63" customFormat="false" ht="12.8" hidden="false" customHeight="false" outlineLevel="0" collapsed="false">
      <c r="A63" s="67" t="n">
        <v>59</v>
      </c>
      <c r="B63" s="68" t="n">
        <f aca="false">EOMONTH(Input!$C$7,A63)</f>
        <v>44712</v>
      </c>
      <c r="C63" s="67" t="n">
        <f aca="false">DATEDIF(Input!$C$23,$B63,"Y")</f>
        <v>45</v>
      </c>
      <c r="E63" s="69" t="n">
        <f aca="false">Salary_01!$E63*(Input!$C$33/100)</f>
        <v>378.851256</v>
      </c>
      <c r="F63" s="69" t="n">
        <f aca="false">-1*Salary_01!$I63</f>
        <v>378.851256</v>
      </c>
      <c r="G63" s="69" t="n">
        <f aca="true">IF($B63&gt;Input!$C$28,PMT(Input!$C$34/(100*12),($A$620-OFFSET($A$4,MATCH(Input!$C$28,$B$4:$B$620,1),0,1,1)),$J$4,-1*Input!$C$35,1),0)</f>
        <v>0</v>
      </c>
      <c r="H63" s="69" t="n">
        <f aca="false">($H62+$E63+$F63+$G63)*(1+Input!$C$34/(100*12))</f>
        <v>112658.501870031</v>
      </c>
    </row>
    <row r="64" customFormat="false" ht="12.8" hidden="false" customHeight="false" outlineLevel="0" collapsed="false">
      <c r="A64" s="67" t="n">
        <v>60</v>
      </c>
      <c r="B64" s="68" t="n">
        <f aca="false">EOMONTH(Input!$C$7,A64)</f>
        <v>44742</v>
      </c>
      <c r="C64" s="67" t="n">
        <f aca="false">DATEDIF(Input!$C$23,$B64,"Y")</f>
        <v>45</v>
      </c>
      <c r="E64" s="69" t="n">
        <f aca="false">Salary_01!$E64*(Input!$C$33/100)</f>
        <v>386.42828112</v>
      </c>
      <c r="F64" s="69" t="n">
        <f aca="false">-1*Salary_01!$I64</f>
        <v>386.42828112</v>
      </c>
      <c r="G64" s="69" t="n">
        <f aca="true">IF($B64&gt;Input!$C$28,PMT(Input!$C$34/(100*12),($A$620-OFFSET($A$4,MATCH(Input!$C$28,$B$4:$B$620,1),0,1,1)),$J$4,-1*Input!$C$35,1),0)</f>
        <v>0</v>
      </c>
      <c r="H64" s="69" t="n">
        <f aca="false">($H63+$E64+$F64+$G64)*(1+Input!$C$34/(100*12))</f>
        <v>113903.989092405</v>
      </c>
    </row>
    <row r="65" customFormat="false" ht="12.8" hidden="false" customHeight="false" outlineLevel="0" collapsed="false">
      <c r="A65" s="67" t="n">
        <v>61</v>
      </c>
      <c r="B65" s="68" t="n">
        <f aca="false">EOMONTH(Input!$C$7,A65)</f>
        <v>44773</v>
      </c>
      <c r="C65" s="67" t="n">
        <f aca="false">DATEDIF(Input!$C$23,$B65,"Y")</f>
        <v>45</v>
      </c>
      <c r="E65" s="69" t="n">
        <f aca="false">Salary_01!$E65*(Input!$C$33/100)</f>
        <v>386.42828112</v>
      </c>
      <c r="F65" s="69" t="n">
        <f aca="false">-1*Salary_01!$I65</f>
        <v>386.42828112</v>
      </c>
      <c r="G65" s="69" t="n">
        <f aca="true">IF($B65&gt;Input!$C$28,PMT(Input!$C$34/(100*12),($A$620-OFFSET($A$4,MATCH(Input!$C$28,$B$4:$B$620,1),0,1,1)),$J$4,-1*Input!$C$35,1),0)</f>
        <v>0</v>
      </c>
      <c r="H65" s="69" t="n">
        <f aca="false">($H64+$E65+$F65+$G65)*(1+Input!$C$34/(100*12))</f>
        <v>115154.665844873</v>
      </c>
    </row>
    <row r="66" customFormat="false" ht="12.8" hidden="false" customHeight="false" outlineLevel="0" collapsed="false">
      <c r="A66" s="67" t="n">
        <v>62</v>
      </c>
      <c r="B66" s="68" t="n">
        <f aca="false">EOMONTH(Input!$C$7,A66)</f>
        <v>44804</v>
      </c>
      <c r="C66" s="67" t="n">
        <f aca="false">DATEDIF(Input!$C$23,$B66,"Y")</f>
        <v>45</v>
      </c>
      <c r="E66" s="69" t="n">
        <f aca="false">Salary_01!$E66*(Input!$C$33/100)</f>
        <v>386.42828112</v>
      </c>
      <c r="F66" s="69" t="n">
        <f aca="false">-1*Salary_01!$I66</f>
        <v>386.42828112</v>
      </c>
      <c r="G66" s="69" t="n">
        <f aca="true">IF($B66&gt;Input!$C$28,PMT(Input!$C$34/(100*12),($A$620-OFFSET($A$4,MATCH(Input!$C$28,$B$4:$B$620,1),0,1,1)),$J$4,-1*Input!$C$35,1),0)</f>
        <v>0</v>
      </c>
      <c r="H66" s="69" t="n">
        <f aca="false">($H65+$E66+$F66+$G66)*(1+Input!$C$34/(100*12))</f>
        <v>116410.553750476</v>
      </c>
    </row>
    <row r="67" customFormat="false" ht="12.8" hidden="false" customHeight="false" outlineLevel="0" collapsed="false">
      <c r="A67" s="67" t="n">
        <v>63</v>
      </c>
      <c r="B67" s="68" t="n">
        <f aca="false">EOMONTH(Input!$C$7,A67)</f>
        <v>44834</v>
      </c>
      <c r="C67" s="67" t="n">
        <f aca="false">DATEDIF(Input!$C$23,$B67,"Y")</f>
        <v>45</v>
      </c>
      <c r="E67" s="69" t="n">
        <f aca="false">Salary_01!$E67*(Input!$C$33/100)</f>
        <v>386.42828112</v>
      </c>
      <c r="F67" s="69" t="n">
        <f aca="false">-1*Salary_01!$I67</f>
        <v>386.42828112</v>
      </c>
      <c r="G67" s="69" t="n">
        <f aca="true">IF($B67&gt;Input!$C$28,PMT(Input!$C$34/(100*12),($A$620-OFFSET($A$4,MATCH(Input!$C$28,$B$4:$B$620,1),0,1,1)),$J$4,-1*Input!$C$35,1),0)</f>
        <v>0</v>
      </c>
      <c r="H67" s="69" t="n">
        <f aca="false">($H66+$E67+$F67+$G67)*(1+Input!$C$34/(100*12))</f>
        <v>117671.674522352</v>
      </c>
    </row>
    <row r="68" customFormat="false" ht="12.8" hidden="false" customHeight="false" outlineLevel="0" collapsed="false">
      <c r="A68" s="67" t="n">
        <v>64</v>
      </c>
      <c r="B68" s="68" t="n">
        <f aca="false">EOMONTH(Input!$C$7,A68)</f>
        <v>44865</v>
      </c>
      <c r="C68" s="67" t="n">
        <f aca="false">DATEDIF(Input!$C$23,$B68,"Y")</f>
        <v>45</v>
      </c>
      <c r="E68" s="69" t="n">
        <f aca="false">Salary_01!$E68*(Input!$C$33/100)</f>
        <v>386.42828112</v>
      </c>
      <c r="F68" s="69" t="n">
        <f aca="false">-1*Salary_01!$I68</f>
        <v>386.42828112</v>
      </c>
      <c r="G68" s="69" t="n">
        <f aca="true">IF($B68&gt;Input!$C$28,PMT(Input!$C$34/(100*12),($A$620-OFFSET($A$4,MATCH(Input!$C$28,$B$4:$B$620,1),0,1,1)),$J$4,-1*Input!$C$35,1),0)</f>
        <v>0</v>
      </c>
      <c r="H68" s="69" t="n">
        <f aca="false">($H67+$E68+$F68+$G68)*(1+Input!$C$34/(100*12))</f>
        <v>118938.049964111</v>
      </c>
    </row>
    <row r="69" customFormat="false" ht="12.8" hidden="false" customHeight="false" outlineLevel="0" collapsed="false">
      <c r="A69" s="67" t="n">
        <v>65</v>
      </c>
      <c r="B69" s="68" t="n">
        <f aca="false">EOMONTH(Input!$C$7,A69)</f>
        <v>44895</v>
      </c>
      <c r="C69" s="67" t="n">
        <f aca="false">DATEDIF(Input!$C$23,$B69,"Y")</f>
        <v>45</v>
      </c>
      <c r="E69" s="69" t="n">
        <f aca="false">Salary_01!$E69*(Input!$C$33/100)</f>
        <v>386.42828112</v>
      </c>
      <c r="F69" s="69" t="n">
        <f aca="false">-1*Salary_01!$I69</f>
        <v>386.42828112</v>
      </c>
      <c r="G69" s="69" t="n">
        <f aca="true">IF($B69&gt;Input!$C$28,PMT(Input!$C$34/(100*12),($A$620-OFFSET($A$4,MATCH(Input!$C$28,$B$4:$B$620,1),0,1,1)),$J$4,-1*Input!$C$35,1),0)</f>
        <v>0</v>
      </c>
      <c r="H69" s="69" t="n">
        <f aca="false">($H68+$E69+$F69+$G69)*(1+Input!$C$34/(100*12))</f>
        <v>120209.701970211</v>
      </c>
    </row>
    <row r="70" customFormat="false" ht="12.8" hidden="false" customHeight="false" outlineLevel="0" collapsed="false">
      <c r="A70" s="67" t="n">
        <v>66</v>
      </c>
      <c r="B70" s="68" t="n">
        <f aca="false">EOMONTH(Input!$C$7,A70)</f>
        <v>44926</v>
      </c>
      <c r="C70" s="67" t="n">
        <f aca="false">DATEDIF(Input!$C$23,$B70,"Y")</f>
        <v>45</v>
      </c>
      <c r="E70" s="69" t="n">
        <f aca="false">Salary_01!$E70*(Input!$C$33/100)</f>
        <v>386.42828112</v>
      </c>
      <c r="F70" s="69" t="n">
        <f aca="false">-1*Salary_01!$I70</f>
        <v>386.42828112</v>
      </c>
      <c r="G70" s="69" t="n">
        <f aca="true">IF($B70&gt;Input!$C$28,PMT(Input!$C$34/(100*12),($A$620-OFFSET($A$4,MATCH(Input!$C$28,$B$4:$B$620,1),0,1,1)),$J$4,-1*Input!$C$35,1),0)</f>
        <v>0</v>
      </c>
      <c r="H70" s="69" t="n">
        <f aca="false">($H69+$E70+$F70+$G70)*(1+Input!$C$34/(100*12))</f>
        <v>121486.652526336</v>
      </c>
    </row>
    <row r="71" customFormat="false" ht="12.8" hidden="false" customHeight="false" outlineLevel="0" collapsed="false">
      <c r="A71" s="67" t="n">
        <v>67</v>
      </c>
      <c r="B71" s="68" t="n">
        <f aca="false">EOMONTH(Input!$C$7,A71)</f>
        <v>44957</v>
      </c>
      <c r="C71" s="67" t="n">
        <f aca="false">DATEDIF(Input!$C$23,$B71,"Y")</f>
        <v>45</v>
      </c>
      <c r="E71" s="69" t="n">
        <f aca="false">Salary_01!$E71*(Input!$C$33/100)</f>
        <v>386.42828112</v>
      </c>
      <c r="F71" s="69" t="n">
        <f aca="false">-1*Salary_01!$I71</f>
        <v>386.42828112</v>
      </c>
      <c r="G71" s="69" t="n">
        <f aca="true">IF($B71&gt;Input!$C$28,PMT(Input!$C$34/(100*12),($A$620-OFFSET($A$4,MATCH(Input!$C$28,$B$4:$B$620,1),0,1,1)),$J$4,-1*Input!$C$35,1),0)</f>
        <v>0</v>
      </c>
      <c r="H71" s="69" t="n">
        <f aca="false">($H70+$E71+$F71+$G71)*(1+Input!$C$34/(100*12))</f>
        <v>122768.923709779</v>
      </c>
    </row>
    <row r="72" customFormat="false" ht="12.8" hidden="false" customHeight="false" outlineLevel="0" collapsed="false">
      <c r="A72" s="67" t="n">
        <v>68</v>
      </c>
      <c r="B72" s="68" t="n">
        <f aca="false">EOMONTH(Input!$C$7,A72)</f>
        <v>44985</v>
      </c>
      <c r="C72" s="67" t="n">
        <f aca="false">DATEDIF(Input!$C$23,$B72,"Y")</f>
        <v>45</v>
      </c>
      <c r="E72" s="69" t="n">
        <f aca="false">Salary_01!$E72*(Input!$C$33/100)</f>
        <v>386.42828112</v>
      </c>
      <c r="F72" s="69" t="n">
        <f aca="false">-1*Salary_01!$I72</f>
        <v>386.42828112</v>
      </c>
      <c r="G72" s="69" t="n">
        <f aca="true">IF($B72&gt;Input!$C$28,PMT(Input!$C$34/(100*12),($A$620-OFFSET($A$4,MATCH(Input!$C$28,$B$4:$B$620,1),0,1,1)),$J$4,-1*Input!$C$35,1),0)</f>
        <v>0</v>
      </c>
      <c r="H72" s="69" t="n">
        <f aca="false">($H71+$E72+$F72+$G72)*(1+Input!$C$34/(100*12))</f>
        <v>124056.537689819</v>
      </c>
    </row>
    <row r="73" customFormat="false" ht="12.8" hidden="false" customHeight="false" outlineLevel="0" collapsed="false">
      <c r="A73" s="67" t="n">
        <v>69</v>
      </c>
      <c r="B73" s="68" t="n">
        <f aca="false">EOMONTH(Input!$C$7,A73)</f>
        <v>45016</v>
      </c>
      <c r="C73" s="67" t="n">
        <f aca="false">DATEDIF(Input!$C$23,$B73,"Y")</f>
        <v>45</v>
      </c>
      <c r="E73" s="69" t="n">
        <f aca="false">Salary_01!$E73*(Input!$C$33/100)</f>
        <v>386.42828112</v>
      </c>
      <c r="F73" s="69" t="n">
        <f aca="false">-1*Salary_01!$I73</f>
        <v>386.42828112</v>
      </c>
      <c r="G73" s="69" t="n">
        <f aca="true">IF($B73&gt;Input!$C$28,PMT(Input!$C$34/(100*12),($A$620-OFFSET($A$4,MATCH(Input!$C$28,$B$4:$B$620,1),0,1,1)),$J$4,-1*Input!$C$35,1),0)</f>
        <v>0</v>
      </c>
      <c r="H73" s="69" t="n">
        <f aca="false">($H72+$E73+$F73+$G73)*(1+Input!$C$34/(100*12))</f>
        <v>125349.516728109</v>
      </c>
    </row>
    <row r="74" customFormat="false" ht="12.8" hidden="false" customHeight="false" outlineLevel="0" collapsed="false">
      <c r="A74" s="67" t="n">
        <v>70</v>
      </c>
      <c r="B74" s="68" t="n">
        <f aca="false">EOMONTH(Input!$C$7,A74)</f>
        <v>45046</v>
      </c>
      <c r="C74" s="67" t="n">
        <f aca="false">DATEDIF(Input!$C$23,$B74,"Y")</f>
        <v>45</v>
      </c>
      <c r="E74" s="69" t="n">
        <f aca="false">Salary_01!$E74*(Input!$C$33/100)</f>
        <v>386.42828112</v>
      </c>
      <c r="F74" s="69" t="n">
        <f aca="false">-1*Salary_01!$I74</f>
        <v>386.42828112</v>
      </c>
      <c r="G74" s="69" t="n">
        <f aca="true">IF($B74&gt;Input!$C$28,PMT(Input!$C$34/(100*12),($A$620-OFFSET($A$4,MATCH(Input!$C$28,$B$4:$B$620,1),0,1,1)),$J$4,-1*Input!$C$35,1),0)</f>
        <v>0</v>
      </c>
      <c r="H74" s="69" t="n">
        <f aca="false">($H73+$E74+$F74+$G74)*(1+Input!$C$34/(100*12))</f>
        <v>126647.883179059</v>
      </c>
    </row>
    <row r="75" customFormat="false" ht="12.8" hidden="false" customHeight="false" outlineLevel="0" collapsed="false">
      <c r="A75" s="67" t="n">
        <v>71</v>
      </c>
      <c r="B75" s="68" t="n">
        <f aca="false">EOMONTH(Input!$C$7,A75)</f>
        <v>45077</v>
      </c>
      <c r="C75" s="67" t="n">
        <f aca="false">DATEDIF(Input!$C$23,$B75,"Y")</f>
        <v>46</v>
      </c>
      <c r="E75" s="69" t="n">
        <f aca="false">Salary_01!$E75*(Input!$C$33/100)</f>
        <v>386.42828112</v>
      </c>
      <c r="F75" s="69" t="n">
        <f aca="false">-1*Salary_01!$I75</f>
        <v>386.42828112</v>
      </c>
      <c r="G75" s="69" t="n">
        <f aca="true">IF($B75&gt;Input!$C$28,PMT(Input!$C$34/(100*12),($A$620-OFFSET($A$4,MATCH(Input!$C$28,$B$4:$B$620,1),0,1,1)),$J$4,-1*Input!$C$35,1),0)</f>
        <v>0</v>
      </c>
      <c r="H75" s="69" t="n">
        <f aca="false">($H74+$E75+$F75+$G75)*(1+Input!$C$34/(100*12))</f>
        <v>127951.659490221</v>
      </c>
    </row>
    <row r="76" customFormat="false" ht="12.8" hidden="false" customHeight="false" outlineLevel="0" collapsed="false">
      <c r="A76" s="67" t="n">
        <v>72</v>
      </c>
      <c r="B76" s="68" t="n">
        <f aca="false">EOMONTH(Input!$C$7,A76)</f>
        <v>45107</v>
      </c>
      <c r="C76" s="67" t="n">
        <f aca="false">DATEDIF(Input!$C$23,$B76,"Y")</f>
        <v>46</v>
      </c>
      <c r="E76" s="69" t="n">
        <f aca="false">Salary_01!$E76*(Input!$C$33/100)</f>
        <v>394.1568467424</v>
      </c>
      <c r="F76" s="69" t="n">
        <f aca="false">-1*Salary_01!$I76</f>
        <v>394.1568467424</v>
      </c>
      <c r="G76" s="69" t="n">
        <f aca="true">IF($B76&gt;Input!$C$28,PMT(Input!$C$34/(100*12),($A$620-OFFSET($A$4,MATCH(Input!$C$28,$B$4:$B$620,1),0,1,1)),$J$4,-1*Input!$C$35,1),0)</f>
        <v>0</v>
      </c>
      <c r="H76" s="69" t="n">
        <f aca="false">($H75+$E76+$F76+$G76)*(1+Input!$C$34/(100*12))</f>
        <v>129276.389738638</v>
      </c>
    </row>
    <row r="77" customFormat="false" ht="12.8" hidden="false" customHeight="false" outlineLevel="0" collapsed="false">
      <c r="A77" s="67" t="n">
        <v>73</v>
      </c>
      <c r="B77" s="68" t="n">
        <f aca="false">EOMONTH(Input!$C$7,A77)</f>
        <v>45138</v>
      </c>
      <c r="C77" s="67" t="n">
        <f aca="false">DATEDIF(Input!$C$23,$B77,"Y")</f>
        <v>46</v>
      </c>
      <c r="E77" s="69" t="n">
        <f aca="false">Salary_01!$E77*(Input!$C$33/100)</f>
        <v>394.1568467424</v>
      </c>
      <c r="F77" s="69" t="n">
        <f aca="false">-1*Salary_01!$I77</f>
        <v>394.1568467424</v>
      </c>
      <c r="G77" s="69" t="n">
        <f aca="true">IF($B77&gt;Input!$C$28,PMT(Input!$C$34/(100*12),($A$620-OFFSET($A$4,MATCH(Input!$C$28,$B$4:$B$620,1),0,1,1)),$J$4,-1*Input!$C$35,1),0)</f>
        <v>0</v>
      </c>
      <c r="H77" s="69" t="n">
        <f aca="false">($H76+$E77+$F77+$G77)*(1+Input!$C$34/(100*12))</f>
        <v>130606.639696423</v>
      </c>
    </row>
    <row r="78" customFormat="false" ht="12.8" hidden="false" customHeight="false" outlineLevel="0" collapsed="false">
      <c r="A78" s="67" t="n">
        <v>74</v>
      </c>
      <c r="B78" s="68" t="n">
        <f aca="false">EOMONTH(Input!$C$7,A78)</f>
        <v>45169</v>
      </c>
      <c r="C78" s="67" t="n">
        <f aca="false">DATEDIF(Input!$C$23,$B78,"Y")</f>
        <v>46</v>
      </c>
      <c r="E78" s="69" t="n">
        <f aca="false">Salary_01!$E78*(Input!$C$33/100)</f>
        <v>394.1568467424</v>
      </c>
      <c r="F78" s="69" t="n">
        <f aca="false">-1*Salary_01!$I78</f>
        <v>394.1568467424</v>
      </c>
      <c r="G78" s="69" t="n">
        <f aca="true">IF($B78&gt;Input!$C$28,PMT(Input!$C$34/(100*12),($A$620-OFFSET($A$4,MATCH(Input!$C$28,$B$4:$B$620,1),0,1,1)),$J$4,-1*Input!$C$35,1),0)</f>
        <v>0</v>
      </c>
      <c r="H78" s="69" t="n">
        <f aca="false">($H77+$E78+$F78+$G78)*(1+Input!$C$34/(100*12))</f>
        <v>131942.432362366</v>
      </c>
    </row>
    <row r="79" customFormat="false" ht="12.8" hidden="false" customHeight="false" outlineLevel="0" collapsed="false">
      <c r="A79" s="67" t="n">
        <v>75</v>
      </c>
      <c r="B79" s="68" t="n">
        <f aca="false">EOMONTH(Input!$C$7,A79)</f>
        <v>45199</v>
      </c>
      <c r="C79" s="67" t="n">
        <f aca="false">DATEDIF(Input!$C$23,$B79,"Y")</f>
        <v>46</v>
      </c>
      <c r="E79" s="69" t="n">
        <f aca="false">Salary_01!$E79*(Input!$C$33/100)</f>
        <v>394.1568467424</v>
      </c>
      <c r="F79" s="69" t="n">
        <f aca="false">-1*Salary_01!$I79</f>
        <v>394.1568467424</v>
      </c>
      <c r="G79" s="69" t="n">
        <f aca="true">IF($B79&gt;Input!$C$28,PMT(Input!$C$34/(100*12),($A$620-OFFSET($A$4,MATCH(Input!$C$28,$B$4:$B$620,1),0,1,1)),$J$4,-1*Input!$C$35,1),0)</f>
        <v>0</v>
      </c>
      <c r="H79" s="69" t="n">
        <f aca="false">($H78+$E79+$F79+$G79)*(1+Input!$C$34/(100*12))</f>
        <v>133283.790831083</v>
      </c>
    </row>
    <row r="80" customFormat="false" ht="12.8" hidden="false" customHeight="false" outlineLevel="0" collapsed="false">
      <c r="A80" s="67" t="n">
        <v>76</v>
      </c>
      <c r="B80" s="68" t="n">
        <f aca="false">EOMONTH(Input!$C$7,A80)</f>
        <v>45230</v>
      </c>
      <c r="C80" s="67" t="n">
        <f aca="false">DATEDIF(Input!$C$23,$B80,"Y")</f>
        <v>46</v>
      </c>
      <c r="E80" s="69" t="n">
        <f aca="false">Salary_01!$E80*(Input!$C$33/100)</f>
        <v>394.1568467424</v>
      </c>
      <c r="F80" s="69" t="n">
        <f aca="false">-1*Salary_01!$I80</f>
        <v>394.1568467424</v>
      </c>
      <c r="G80" s="69" t="n">
        <f aca="true">IF($B80&gt;Input!$C$28,PMT(Input!$C$34/(100*12),($A$620-OFFSET($A$4,MATCH(Input!$C$28,$B$4:$B$620,1),0,1,1)),$J$4,-1*Input!$C$35,1),0)</f>
        <v>0</v>
      </c>
      <c r="H80" s="69" t="n">
        <f aca="false">($H79+$E80+$F80+$G80)*(1+Input!$C$34/(100*12))</f>
        <v>134630.738293421</v>
      </c>
    </row>
    <row r="81" customFormat="false" ht="12.8" hidden="false" customHeight="false" outlineLevel="0" collapsed="false">
      <c r="A81" s="67" t="n">
        <v>77</v>
      </c>
      <c r="B81" s="68" t="n">
        <f aca="false">EOMONTH(Input!$C$7,A81)</f>
        <v>45260</v>
      </c>
      <c r="C81" s="67" t="n">
        <f aca="false">DATEDIF(Input!$C$23,$B81,"Y")</f>
        <v>46</v>
      </c>
      <c r="E81" s="69" t="n">
        <f aca="false">Salary_01!$E81*(Input!$C$33/100)</f>
        <v>394.1568467424</v>
      </c>
      <c r="F81" s="69" t="n">
        <f aca="false">-1*Salary_01!$I81</f>
        <v>394.1568467424</v>
      </c>
      <c r="G81" s="69" t="n">
        <f aca="true">IF($B81&gt;Input!$C$28,PMT(Input!$C$34/(100*12),($A$620-OFFSET($A$4,MATCH(Input!$C$28,$B$4:$B$620,1),0,1,1)),$J$4,-1*Input!$C$35,1),0)</f>
        <v>0</v>
      </c>
      <c r="H81" s="69" t="n">
        <f aca="false">($H80+$E81+$F81+$G81)*(1+Input!$C$34/(100*12))</f>
        <v>135983.298036851</v>
      </c>
    </row>
    <row r="82" customFormat="false" ht="12.8" hidden="false" customHeight="false" outlineLevel="0" collapsed="false">
      <c r="A82" s="67" t="n">
        <v>78</v>
      </c>
      <c r="B82" s="68" t="n">
        <f aca="false">EOMONTH(Input!$C$7,A82)</f>
        <v>45291</v>
      </c>
      <c r="C82" s="67" t="n">
        <f aca="false">DATEDIF(Input!$C$23,$B82,"Y")</f>
        <v>46</v>
      </c>
      <c r="E82" s="69" t="n">
        <f aca="false">Salary_01!$E82*(Input!$C$33/100)</f>
        <v>394.1568467424</v>
      </c>
      <c r="F82" s="69" t="n">
        <f aca="false">-1*Salary_01!$I82</f>
        <v>394.1568467424</v>
      </c>
      <c r="G82" s="69" t="n">
        <f aca="true">IF($B82&gt;Input!$C$28,PMT(Input!$C$34/(100*12),($A$620-OFFSET($A$4,MATCH(Input!$C$28,$B$4:$B$620,1),0,1,1)),$J$4,-1*Input!$C$35,1),0)</f>
        <v>0</v>
      </c>
      <c r="H82" s="69" t="n">
        <f aca="false">($H81+$E82+$F82+$G82)*(1+Input!$C$34/(100*12))</f>
        <v>137341.493445879</v>
      </c>
    </row>
    <row r="83" customFormat="false" ht="12.8" hidden="false" customHeight="false" outlineLevel="0" collapsed="false">
      <c r="A83" s="67" t="n">
        <v>79</v>
      </c>
      <c r="B83" s="68" t="n">
        <f aca="false">EOMONTH(Input!$C$7,A83)</f>
        <v>45322</v>
      </c>
      <c r="C83" s="67" t="n">
        <f aca="false">DATEDIF(Input!$C$23,$B83,"Y")</f>
        <v>46</v>
      </c>
      <c r="E83" s="69" t="n">
        <f aca="false">Salary_01!$E83*(Input!$C$33/100)</f>
        <v>394.1568467424</v>
      </c>
      <c r="F83" s="69" t="n">
        <f aca="false">-1*Salary_01!$I83</f>
        <v>394.1568467424</v>
      </c>
      <c r="G83" s="69" t="n">
        <f aca="true">IF($B83&gt;Input!$C$28,PMT(Input!$C$34/(100*12),($A$620-OFFSET($A$4,MATCH(Input!$C$28,$B$4:$B$620,1),0,1,1)),$J$4,-1*Input!$C$35,1),0)</f>
        <v>0</v>
      </c>
      <c r="H83" s="69" t="n">
        <f aca="false">($H82+$E83+$F83+$G83)*(1+Input!$C$34/(100*12))</f>
        <v>138705.348002444</v>
      </c>
    </row>
    <row r="84" customFormat="false" ht="12.8" hidden="false" customHeight="false" outlineLevel="0" collapsed="false">
      <c r="A84" s="67" t="n">
        <v>80</v>
      </c>
      <c r="B84" s="68" t="n">
        <f aca="false">EOMONTH(Input!$C$7,A84)</f>
        <v>45351</v>
      </c>
      <c r="C84" s="67" t="n">
        <f aca="false">DATEDIF(Input!$C$23,$B84,"Y")</f>
        <v>46</v>
      </c>
      <c r="E84" s="69" t="n">
        <f aca="false">Salary_01!$E84*(Input!$C$33/100)</f>
        <v>394.1568467424</v>
      </c>
      <c r="F84" s="69" t="n">
        <f aca="false">-1*Salary_01!$I84</f>
        <v>394.1568467424</v>
      </c>
      <c r="G84" s="69" t="n">
        <f aca="true">IF($B84&gt;Input!$C$28,PMT(Input!$C$34/(100*12),($A$620-OFFSET($A$4,MATCH(Input!$C$28,$B$4:$B$620,1),0,1,1)),$J$4,-1*Input!$C$35,1),0)</f>
        <v>0</v>
      </c>
      <c r="H84" s="69" t="n">
        <f aca="false">($H83+$E84+$F84+$G84)*(1+Input!$C$34/(100*12))</f>
        <v>140074.885286329</v>
      </c>
    </row>
    <row r="85" customFormat="false" ht="12.8" hidden="false" customHeight="false" outlineLevel="0" collapsed="false">
      <c r="A85" s="67" t="n">
        <v>81</v>
      </c>
      <c r="B85" s="68" t="n">
        <f aca="false">EOMONTH(Input!$C$7,A85)</f>
        <v>45382</v>
      </c>
      <c r="C85" s="67" t="n">
        <f aca="false">DATEDIF(Input!$C$23,$B85,"Y")</f>
        <v>46</v>
      </c>
      <c r="E85" s="69" t="n">
        <f aca="false">Salary_01!$E85*(Input!$C$33/100)</f>
        <v>394.1568467424</v>
      </c>
      <c r="F85" s="69" t="n">
        <f aca="false">-1*Salary_01!$I85</f>
        <v>394.1568467424</v>
      </c>
      <c r="G85" s="69" t="n">
        <f aca="true">IF($B85&gt;Input!$C$28,PMT(Input!$C$34/(100*12),($A$620-OFFSET($A$4,MATCH(Input!$C$28,$B$4:$B$620,1),0,1,1)),$J$4,-1*Input!$C$35,1),0)</f>
        <v>0</v>
      </c>
      <c r="H85" s="69" t="n">
        <f aca="false">($H84+$E85+$F85+$G85)*(1+Input!$C$34/(100*12))</f>
        <v>141450.128975563</v>
      </c>
    </row>
    <row r="86" customFormat="false" ht="12.8" hidden="false" customHeight="false" outlineLevel="0" collapsed="false">
      <c r="A86" s="67" t="n">
        <v>82</v>
      </c>
      <c r="B86" s="68" t="n">
        <f aca="false">EOMONTH(Input!$C$7,A86)</f>
        <v>45412</v>
      </c>
      <c r="C86" s="67" t="n">
        <f aca="false">DATEDIF(Input!$C$23,$B86,"Y")</f>
        <v>46</v>
      </c>
      <c r="E86" s="69" t="n">
        <f aca="false">Salary_01!$E86*(Input!$C$33/100)</f>
        <v>394.1568467424</v>
      </c>
      <c r="F86" s="69" t="n">
        <f aca="false">-1*Salary_01!$I86</f>
        <v>394.1568467424</v>
      </c>
      <c r="G86" s="69" t="n">
        <f aca="true">IF($B86&gt;Input!$C$28,PMT(Input!$C$34/(100*12),($A$620-OFFSET($A$4,MATCH(Input!$C$28,$B$4:$B$620,1),0,1,1)),$J$4,-1*Input!$C$35,1),0)</f>
        <v>0</v>
      </c>
      <c r="H86" s="69" t="n">
        <f aca="false">($H85+$E86+$F86+$G86)*(1+Input!$C$34/(100*12))</f>
        <v>142831.102846835</v>
      </c>
    </row>
    <row r="87" customFormat="false" ht="12.8" hidden="false" customHeight="false" outlineLevel="0" collapsed="false">
      <c r="A87" s="67" t="n">
        <v>83</v>
      </c>
      <c r="B87" s="68" t="n">
        <f aca="false">EOMONTH(Input!$C$7,A87)</f>
        <v>45443</v>
      </c>
      <c r="C87" s="67" t="n">
        <f aca="false">DATEDIF(Input!$C$23,$B87,"Y")</f>
        <v>47</v>
      </c>
      <c r="E87" s="69" t="n">
        <f aca="false">Salary_01!$E87*(Input!$C$33/100)</f>
        <v>394.1568467424</v>
      </c>
      <c r="F87" s="69" t="n">
        <f aca="false">-1*Salary_01!$I87</f>
        <v>394.1568467424</v>
      </c>
      <c r="G87" s="69" t="n">
        <f aca="true">IF($B87&gt;Input!$C$28,PMT(Input!$C$34/(100*12),($A$620-OFFSET($A$4,MATCH(Input!$C$28,$B$4:$B$620,1),0,1,1)),$J$4,-1*Input!$C$35,1),0)</f>
        <v>0</v>
      </c>
      <c r="H87" s="69" t="n">
        <f aca="false">($H86+$E87+$F87+$G87)*(1+Input!$C$34/(100*12))</f>
        <v>144217.830775905</v>
      </c>
    </row>
    <row r="88" customFormat="false" ht="12.8" hidden="false" customHeight="false" outlineLevel="0" collapsed="false">
      <c r="A88" s="67" t="n">
        <v>84</v>
      </c>
      <c r="B88" s="68" t="n">
        <f aca="false">EOMONTH(Input!$C$7,A88)</f>
        <v>45473</v>
      </c>
      <c r="C88" s="67" t="n">
        <f aca="false">DATEDIF(Input!$C$23,$B88,"Y")</f>
        <v>47</v>
      </c>
      <c r="E88" s="69" t="n">
        <f aca="false">Salary_01!$E88*(Input!$C$33/100)</f>
        <v>402.039983677248</v>
      </c>
      <c r="F88" s="69" t="n">
        <f aca="false">-1*Salary_01!$I88</f>
        <v>402.039983677248</v>
      </c>
      <c r="G88" s="69" t="n">
        <f aca="true">IF($B88&gt;Input!$C$28,PMT(Input!$C$34/(100*12),($A$620-OFFSET($A$4,MATCH(Input!$C$28,$B$4:$B$620,1),0,1,1)),$J$4,-1*Input!$C$35,1),0)</f>
        <v>0</v>
      </c>
      <c r="H88" s="69" t="n">
        <f aca="false">($H87+$E88+$F88+$G88)*(1+Input!$C$34/(100*12))</f>
        <v>145626.16870469</v>
      </c>
    </row>
    <row r="89" customFormat="false" ht="12.8" hidden="false" customHeight="false" outlineLevel="0" collapsed="false">
      <c r="A89" s="67" t="n">
        <v>85</v>
      </c>
      <c r="B89" s="68" t="n">
        <f aca="false">EOMONTH(Input!$C$7,A89)</f>
        <v>45504</v>
      </c>
      <c r="C89" s="67" t="n">
        <f aca="false">DATEDIF(Input!$C$23,$B89,"Y")</f>
        <v>47</v>
      </c>
      <c r="E89" s="69" t="n">
        <f aca="false">Salary_01!$E89*(Input!$C$33/100)</f>
        <v>402.039983677248</v>
      </c>
      <c r="F89" s="69" t="n">
        <f aca="false">-1*Salary_01!$I89</f>
        <v>402.039983677248</v>
      </c>
      <c r="G89" s="69" t="n">
        <f aca="true">IF($B89&gt;Input!$C$28,PMT(Input!$C$34/(100*12),($A$620-OFFSET($A$4,MATCH(Input!$C$28,$B$4:$B$620,1),0,1,1)),$J$4,-1*Input!$C$35,1),0)</f>
        <v>0</v>
      </c>
      <c r="H89" s="69" t="n">
        <f aca="false">($H88+$E89+$F89+$G89)*(1+Input!$C$34/(100*12))</f>
        <v>147040.374708178</v>
      </c>
    </row>
    <row r="90" customFormat="false" ht="12.8" hidden="false" customHeight="false" outlineLevel="0" collapsed="false">
      <c r="A90" s="67" t="n">
        <v>86</v>
      </c>
      <c r="B90" s="68" t="n">
        <f aca="false">EOMONTH(Input!$C$7,A90)</f>
        <v>45535</v>
      </c>
      <c r="C90" s="67" t="n">
        <f aca="false">DATEDIF(Input!$C$23,$B90,"Y")</f>
        <v>47</v>
      </c>
      <c r="E90" s="69" t="n">
        <f aca="false">Salary_01!$E90*(Input!$C$33/100)</f>
        <v>402.039983677248</v>
      </c>
      <c r="F90" s="69" t="n">
        <f aca="false">-1*Salary_01!$I90</f>
        <v>402.039983677248</v>
      </c>
      <c r="G90" s="69" t="n">
        <f aca="true">IF($B90&gt;Input!$C$28,PMT(Input!$C$34/(100*12),($A$620-OFFSET($A$4,MATCH(Input!$C$28,$B$4:$B$620,1),0,1,1)),$J$4,-1*Input!$C$35,1),0)</f>
        <v>0</v>
      </c>
      <c r="H90" s="69" t="n">
        <f aca="false">($H89+$E90+$F90+$G90)*(1+Input!$C$34/(100*12))</f>
        <v>148460.47323668</v>
      </c>
    </row>
    <row r="91" customFormat="false" ht="12.8" hidden="false" customHeight="false" outlineLevel="0" collapsed="false">
      <c r="A91" s="67" t="n">
        <v>87</v>
      </c>
      <c r="B91" s="68" t="n">
        <f aca="false">EOMONTH(Input!$C$7,A91)</f>
        <v>45565</v>
      </c>
      <c r="C91" s="67" t="n">
        <f aca="false">DATEDIF(Input!$C$23,$B91,"Y")</f>
        <v>47</v>
      </c>
      <c r="E91" s="69" t="n">
        <f aca="false">Salary_01!$E91*(Input!$C$33/100)</f>
        <v>402.039983677248</v>
      </c>
      <c r="F91" s="69" t="n">
        <f aca="false">-1*Salary_01!$I91</f>
        <v>402.039983677248</v>
      </c>
      <c r="G91" s="69" t="n">
        <f aca="true">IF($B91&gt;Input!$C$28,PMT(Input!$C$34/(100*12),($A$620-OFFSET($A$4,MATCH(Input!$C$28,$B$4:$B$620,1),0,1,1)),$J$4,-1*Input!$C$35,1),0)</f>
        <v>0</v>
      </c>
      <c r="H91" s="69" t="n">
        <f aca="false">($H90+$E91+$F91+$G91)*(1+Input!$C$34/(100*12))</f>
        <v>149886.488842385</v>
      </c>
    </row>
    <row r="92" customFormat="false" ht="12.8" hidden="false" customHeight="false" outlineLevel="0" collapsed="false">
      <c r="A92" s="67" t="n">
        <v>88</v>
      </c>
      <c r="B92" s="68" t="n">
        <f aca="false">EOMONTH(Input!$C$7,A92)</f>
        <v>45596</v>
      </c>
      <c r="C92" s="67" t="n">
        <f aca="false">DATEDIF(Input!$C$23,$B92,"Y")</f>
        <v>47</v>
      </c>
      <c r="E92" s="69" t="n">
        <f aca="false">Salary_01!$E92*(Input!$C$33/100)</f>
        <v>402.039983677248</v>
      </c>
      <c r="F92" s="69" t="n">
        <f aca="false">-1*Salary_01!$I92</f>
        <v>402.039983677248</v>
      </c>
      <c r="G92" s="69" t="n">
        <f aca="true">IF($B92&gt;Input!$C$28,PMT(Input!$C$34/(100*12),($A$620-OFFSET($A$4,MATCH(Input!$C$28,$B$4:$B$620,1),0,1,1)),$J$4,-1*Input!$C$35,1),0)</f>
        <v>0</v>
      </c>
      <c r="H92" s="69" t="n">
        <f aca="false">($H91+$E92+$F92+$G92)*(1+Input!$C$34/(100*12))</f>
        <v>151318.44617978</v>
      </c>
    </row>
    <row r="93" customFormat="false" ht="12.8" hidden="false" customHeight="false" outlineLevel="0" collapsed="false">
      <c r="A93" s="67" t="n">
        <v>89</v>
      </c>
      <c r="B93" s="68" t="n">
        <f aca="false">EOMONTH(Input!$C$7,A93)</f>
        <v>45626</v>
      </c>
      <c r="C93" s="67" t="n">
        <f aca="false">DATEDIF(Input!$C$23,$B93,"Y")</f>
        <v>47</v>
      </c>
      <c r="E93" s="69" t="n">
        <f aca="false">Salary_01!$E93*(Input!$C$33/100)</f>
        <v>402.039983677248</v>
      </c>
      <c r="F93" s="69" t="n">
        <f aca="false">-1*Salary_01!$I93</f>
        <v>402.039983677248</v>
      </c>
      <c r="G93" s="69" t="n">
        <f aca="true">IF($B93&gt;Input!$C$28,PMT(Input!$C$34/(100*12),($A$620-OFFSET($A$4,MATCH(Input!$C$28,$B$4:$B$620,1),0,1,1)),$J$4,-1*Input!$C$35,1),0)</f>
        <v>0</v>
      </c>
      <c r="H93" s="69" t="n">
        <f aca="false">($H92+$E93+$F93+$G93)*(1+Input!$C$34/(100*12))</f>
        <v>152756.370006081</v>
      </c>
    </row>
    <row r="94" customFormat="false" ht="12.8" hidden="false" customHeight="false" outlineLevel="0" collapsed="false">
      <c r="A94" s="67" t="n">
        <v>90</v>
      </c>
      <c r="B94" s="68" t="n">
        <f aca="false">EOMONTH(Input!$C$7,A94)</f>
        <v>45657</v>
      </c>
      <c r="C94" s="67" t="n">
        <f aca="false">DATEDIF(Input!$C$23,$B94,"Y")</f>
        <v>47</v>
      </c>
      <c r="E94" s="69" t="n">
        <f aca="false">Salary_01!$E94*(Input!$C$33/100)</f>
        <v>402.039983677248</v>
      </c>
      <c r="F94" s="69" t="n">
        <f aca="false">-1*Salary_01!$I94</f>
        <v>402.039983677248</v>
      </c>
      <c r="G94" s="69" t="n">
        <f aca="true">IF($B94&gt;Input!$C$28,PMT(Input!$C$34/(100*12),($A$620-OFFSET($A$4,MATCH(Input!$C$28,$B$4:$B$620,1),0,1,1)),$J$4,-1*Input!$C$35,1),0)</f>
        <v>0</v>
      </c>
      <c r="H94" s="69" t="n">
        <f aca="false">($H93+$E94+$F94+$G94)*(1+Input!$C$34/(100*12))</f>
        <v>154200.285181658</v>
      </c>
    </row>
    <row r="95" customFormat="false" ht="12.8" hidden="false" customHeight="false" outlineLevel="0" collapsed="false">
      <c r="A95" s="67" t="n">
        <v>91</v>
      </c>
      <c r="B95" s="68" t="n">
        <f aca="false">EOMONTH(Input!$C$7,A95)</f>
        <v>45688</v>
      </c>
      <c r="C95" s="67" t="n">
        <f aca="false">DATEDIF(Input!$C$23,$B95,"Y")</f>
        <v>47</v>
      </c>
      <c r="E95" s="69" t="n">
        <f aca="false">Salary_01!$E95*(Input!$C$33/100)</f>
        <v>402.039983677248</v>
      </c>
      <c r="F95" s="69" t="n">
        <f aca="false">-1*Salary_01!$I95</f>
        <v>402.039983677248</v>
      </c>
      <c r="G95" s="69" t="n">
        <f aca="true">IF($B95&gt;Input!$C$28,PMT(Input!$C$34/(100*12),($A$620-OFFSET($A$4,MATCH(Input!$C$28,$B$4:$B$620,1),0,1,1)),$J$4,-1*Input!$C$35,1),0)</f>
        <v>0</v>
      </c>
      <c r="H95" s="69" t="n">
        <f aca="false">($H94+$E95+$F95+$G95)*(1+Input!$C$34/(100*12))</f>
        <v>155650.216670466</v>
      </c>
    </row>
    <row r="96" customFormat="false" ht="12.8" hidden="false" customHeight="false" outlineLevel="0" collapsed="false">
      <c r="A96" s="67" t="n">
        <v>92</v>
      </c>
      <c r="B96" s="68" t="n">
        <f aca="false">EOMONTH(Input!$C$7,A96)</f>
        <v>45716</v>
      </c>
      <c r="C96" s="67" t="n">
        <f aca="false">DATEDIF(Input!$C$23,$B96,"Y")</f>
        <v>47</v>
      </c>
      <c r="E96" s="69" t="n">
        <f aca="false">Salary_01!$E96*(Input!$C$33/100)</f>
        <v>402.039983677248</v>
      </c>
      <c r="F96" s="69" t="n">
        <f aca="false">-1*Salary_01!$I96</f>
        <v>402.039983677248</v>
      </c>
      <c r="G96" s="69" t="n">
        <f aca="true">IF($B96&gt;Input!$C$28,PMT(Input!$C$34/(100*12),($A$620-OFFSET($A$4,MATCH(Input!$C$28,$B$4:$B$620,1),0,1,1)),$J$4,-1*Input!$C$35,1),0)</f>
        <v>0</v>
      </c>
      <c r="H96" s="69" t="n">
        <f aca="false">($H95+$E96+$F96+$G96)*(1+Input!$C$34/(100*12))</f>
        <v>157106.189540479</v>
      </c>
    </row>
    <row r="97" customFormat="false" ht="12.8" hidden="false" customHeight="false" outlineLevel="0" collapsed="false">
      <c r="A97" s="67" t="n">
        <v>93</v>
      </c>
      <c r="B97" s="68" t="n">
        <f aca="false">EOMONTH(Input!$C$7,A97)</f>
        <v>45747</v>
      </c>
      <c r="C97" s="67" t="n">
        <f aca="false">DATEDIF(Input!$C$23,$B97,"Y")</f>
        <v>47</v>
      </c>
      <c r="E97" s="69" t="n">
        <f aca="false">Salary_01!$E97*(Input!$C$33/100)</f>
        <v>402.039983677248</v>
      </c>
      <c r="F97" s="69" t="n">
        <f aca="false">-1*Salary_01!$I97</f>
        <v>402.039983677248</v>
      </c>
      <c r="G97" s="69" t="n">
        <f aca="true">IF($B97&gt;Input!$C$28,PMT(Input!$C$34/(100*12),($A$620-OFFSET($A$4,MATCH(Input!$C$28,$B$4:$B$620,1),0,1,1)),$J$4,-1*Input!$C$35,1),0)</f>
        <v>0</v>
      </c>
      <c r="H97" s="69" t="n">
        <f aca="false">($H96+$E97+$F97+$G97)*(1+Input!$C$34/(100*12))</f>
        <v>158568.228964116</v>
      </c>
    </row>
    <row r="98" customFormat="false" ht="12.8" hidden="false" customHeight="false" outlineLevel="0" collapsed="false">
      <c r="A98" s="67" t="n">
        <v>94</v>
      </c>
      <c r="B98" s="68" t="n">
        <f aca="false">EOMONTH(Input!$C$7,A98)</f>
        <v>45777</v>
      </c>
      <c r="C98" s="67" t="n">
        <f aca="false">DATEDIF(Input!$C$23,$B98,"Y")</f>
        <v>47</v>
      </c>
      <c r="E98" s="69" t="n">
        <f aca="false">Salary_01!$E98*(Input!$C$33/100)</f>
        <v>402.039983677248</v>
      </c>
      <c r="F98" s="69" t="n">
        <f aca="false">-1*Salary_01!$I98</f>
        <v>402.039983677248</v>
      </c>
      <c r="G98" s="69" t="n">
        <f aca="true">IF($B98&gt;Input!$C$28,PMT(Input!$C$34/(100*12),($A$620-OFFSET($A$4,MATCH(Input!$C$28,$B$4:$B$620,1),0,1,1)),$J$4,-1*Input!$C$35,1),0)</f>
        <v>0</v>
      </c>
      <c r="H98" s="69" t="n">
        <f aca="false">($H97+$E98+$F98+$G98)*(1+Input!$C$34/(100*12))</f>
        <v>160036.360218685</v>
      </c>
    </row>
    <row r="99" customFormat="false" ht="12.8" hidden="false" customHeight="false" outlineLevel="0" collapsed="false">
      <c r="A99" s="67" t="n">
        <v>95</v>
      </c>
      <c r="B99" s="68" t="n">
        <f aca="false">EOMONTH(Input!$C$7,A99)</f>
        <v>45808</v>
      </c>
      <c r="C99" s="67" t="n">
        <f aca="false">DATEDIF(Input!$C$23,$B99,"Y")</f>
        <v>48</v>
      </c>
      <c r="E99" s="69" t="n">
        <f aca="false">Salary_01!$E99*(Input!$C$33/100)</f>
        <v>402.039983677248</v>
      </c>
      <c r="F99" s="69" t="n">
        <f aca="false">-1*Salary_01!$I99</f>
        <v>402.039983677248</v>
      </c>
      <c r="G99" s="69" t="n">
        <f aca="true">IF($B99&gt;Input!$C$28,PMT(Input!$C$34/(100*12),($A$620-OFFSET($A$4,MATCH(Input!$C$28,$B$4:$B$620,1),0,1,1)),$J$4,-1*Input!$C$35,1),0)</f>
        <v>0</v>
      </c>
      <c r="H99" s="69" t="n">
        <f aca="false">($H98+$E99+$F99+$G99)*(1+Input!$C$34/(100*12))</f>
        <v>161510.608686814</v>
      </c>
    </row>
    <row r="100" customFormat="false" ht="12.8" hidden="false" customHeight="false" outlineLevel="0" collapsed="false">
      <c r="A100" s="67" t="n">
        <v>96</v>
      </c>
      <c r="B100" s="68" t="n">
        <f aca="false">EOMONTH(Input!$C$7,A100)</f>
        <v>45838</v>
      </c>
      <c r="C100" s="67" t="n">
        <f aca="false">DATEDIF(Input!$C$23,$B100,"Y")</f>
        <v>48</v>
      </c>
      <c r="E100" s="69" t="n">
        <f aca="false">Salary_01!$E100*(Input!$C$33/100)</f>
        <v>410.080783350793</v>
      </c>
      <c r="F100" s="69" t="n">
        <f aca="false">-1*Salary_01!$I100</f>
        <v>410.080783350793</v>
      </c>
      <c r="G100" s="69" t="n">
        <f aca="true">IF($B100&gt;Input!$C$28,PMT(Input!$C$34/(100*12),($A$620-OFFSET($A$4,MATCH(Input!$C$28,$B$4:$B$620,1),0,1,1)),$J$4,-1*Input!$C$35,1),0)</f>
        <v>0</v>
      </c>
      <c r="H100" s="69" t="n">
        <f aca="false">($H99+$E100+$F100+$G100)*(1+Input!$C$34/(100*12))</f>
        <v>163007.148462905</v>
      </c>
    </row>
    <row r="101" customFormat="false" ht="12.8" hidden="false" customHeight="false" outlineLevel="0" collapsed="false">
      <c r="A101" s="67" t="n">
        <v>97</v>
      </c>
      <c r="B101" s="68" t="n">
        <f aca="false">EOMONTH(Input!$C$7,A101)</f>
        <v>45869</v>
      </c>
      <c r="C101" s="67" t="n">
        <f aca="false">DATEDIF(Input!$C$23,$B101,"Y")</f>
        <v>48</v>
      </c>
      <c r="E101" s="69" t="n">
        <f aca="false">Salary_01!$E101*(Input!$C$33/100)</f>
        <v>410.080783350793</v>
      </c>
      <c r="F101" s="69" t="n">
        <f aca="false">-1*Salary_01!$I101</f>
        <v>410.080783350793</v>
      </c>
      <c r="G101" s="69" t="n">
        <f aca="true">IF($B101&gt;Input!$C$28,PMT(Input!$C$34/(100*12),($A$620-OFFSET($A$4,MATCH(Input!$C$28,$B$4:$B$620,1),0,1,1)),$J$4,-1*Input!$C$35,1),0)</f>
        <v>0</v>
      </c>
      <c r="H101" s="69" t="n">
        <f aca="false">($H100+$E101+$F101+$G101)*(1+Input!$C$34/(100*12))</f>
        <v>164509.923821397</v>
      </c>
    </row>
    <row r="102" customFormat="false" ht="12.8" hidden="false" customHeight="false" outlineLevel="0" collapsed="false">
      <c r="A102" s="67" t="n">
        <v>98</v>
      </c>
      <c r="B102" s="68" t="n">
        <f aca="false">EOMONTH(Input!$C$7,A102)</f>
        <v>45900</v>
      </c>
      <c r="C102" s="67" t="n">
        <f aca="false">DATEDIF(Input!$C$23,$B102,"Y")</f>
        <v>48</v>
      </c>
      <c r="E102" s="69" t="n">
        <f aca="false">Salary_01!$E102*(Input!$C$33/100)</f>
        <v>410.080783350793</v>
      </c>
      <c r="F102" s="69" t="n">
        <f aca="false">-1*Salary_01!$I102</f>
        <v>410.080783350793</v>
      </c>
      <c r="G102" s="69" t="n">
        <f aca="true">IF($B102&gt;Input!$C$28,PMT(Input!$C$34/(100*12),($A$620-OFFSET($A$4,MATCH(Input!$C$28,$B$4:$B$620,1),0,1,1)),$J$4,-1*Input!$C$35,1),0)</f>
        <v>0</v>
      </c>
      <c r="H102" s="69" t="n">
        <f aca="false">($H101+$E102+$F102+$G102)*(1+Input!$C$34/(100*12))</f>
        <v>166018.960743882</v>
      </c>
    </row>
    <row r="103" customFormat="false" ht="12.8" hidden="false" customHeight="false" outlineLevel="0" collapsed="false">
      <c r="A103" s="67" t="n">
        <v>99</v>
      </c>
      <c r="B103" s="68" t="n">
        <f aca="false">EOMONTH(Input!$C$7,A103)</f>
        <v>45930</v>
      </c>
      <c r="C103" s="67" t="n">
        <f aca="false">DATEDIF(Input!$C$23,$B103,"Y")</f>
        <v>48</v>
      </c>
      <c r="E103" s="69" t="n">
        <f aca="false">Salary_01!$E103*(Input!$C$33/100)</f>
        <v>410.080783350793</v>
      </c>
      <c r="F103" s="69" t="n">
        <f aca="false">-1*Salary_01!$I103</f>
        <v>410.080783350793</v>
      </c>
      <c r="G103" s="69" t="n">
        <f aca="true">IF($B103&gt;Input!$C$28,PMT(Input!$C$34/(100*12),($A$620-OFFSET($A$4,MATCH(Input!$C$28,$B$4:$B$620,1),0,1,1)),$J$4,-1*Input!$C$35,1),0)</f>
        <v>0</v>
      </c>
      <c r="H103" s="69" t="n">
        <f aca="false">($H102+$E103+$F103+$G103)*(1+Input!$C$34/(100*12))</f>
        <v>167534.285320211</v>
      </c>
    </row>
    <row r="104" customFormat="false" ht="12.8" hidden="false" customHeight="false" outlineLevel="0" collapsed="false">
      <c r="A104" s="67" t="n">
        <v>100</v>
      </c>
      <c r="B104" s="68" t="n">
        <f aca="false">EOMONTH(Input!$C$7,A104)</f>
        <v>45961</v>
      </c>
      <c r="C104" s="67" t="n">
        <f aca="false">DATEDIF(Input!$C$23,$B104,"Y")</f>
        <v>48</v>
      </c>
      <c r="E104" s="69" t="n">
        <f aca="false">Salary_01!$E104*(Input!$C$33/100)</f>
        <v>410.080783350793</v>
      </c>
      <c r="F104" s="69" t="n">
        <f aca="false">-1*Salary_01!$I104</f>
        <v>410.080783350793</v>
      </c>
      <c r="G104" s="69" t="n">
        <f aca="true">IF($B104&gt;Input!$C$28,PMT(Input!$C$34/(100*12),($A$620-OFFSET($A$4,MATCH(Input!$C$28,$B$4:$B$620,1),0,1,1)),$J$4,-1*Input!$C$35,1),0)</f>
        <v>0</v>
      </c>
      <c r="H104" s="69" t="n">
        <f aca="false">($H103+$E104+$F104+$G104)*(1+Input!$C$34/(100*12))</f>
        <v>169055.923748942</v>
      </c>
    </row>
    <row r="105" customFormat="false" ht="12.8" hidden="false" customHeight="false" outlineLevel="0" collapsed="false">
      <c r="A105" s="67" t="n">
        <v>101</v>
      </c>
      <c r="B105" s="68" t="n">
        <f aca="false">EOMONTH(Input!$C$7,A105)</f>
        <v>45991</v>
      </c>
      <c r="C105" s="67" t="n">
        <f aca="false">DATEDIF(Input!$C$23,$B105,"Y")</f>
        <v>48</v>
      </c>
      <c r="E105" s="69" t="n">
        <f aca="false">Salary_01!$E105*(Input!$C$33/100)</f>
        <v>410.080783350793</v>
      </c>
      <c r="F105" s="69" t="n">
        <f aca="false">-1*Salary_01!$I105</f>
        <v>410.080783350793</v>
      </c>
      <c r="G105" s="69" t="n">
        <f aca="true">IF($B105&gt;Input!$C$28,PMT(Input!$C$34/(100*12),($A$620-OFFSET($A$4,MATCH(Input!$C$28,$B$4:$B$620,1),0,1,1)),$J$4,-1*Input!$C$35,1),0)</f>
        <v>0</v>
      </c>
      <c r="H105" s="69" t="n">
        <f aca="false">($H104+$E105+$F105+$G105)*(1+Input!$C$34/(100*12))</f>
        <v>170583.902337792</v>
      </c>
    </row>
    <row r="106" customFormat="false" ht="12.8" hidden="false" customHeight="false" outlineLevel="0" collapsed="false">
      <c r="A106" s="67" t="n">
        <v>102</v>
      </c>
      <c r="B106" s="68" t="n">
        <f aca="false">EOMONTH(Input!$C$7,A106)</f>
        <v>46022</v>
      </c>
      <c r="C106" s="67" t="n">
        <f aca="false">DATEDIF(Input!$C$23,$B106,"Y")</f>
        <v>48</v>
      </c>
      <c r="E106" s="69" t="n">
        <f aca="false">Salary_01!$E106*(Input!$C$33/100)</f>
        <v>410.080783350793</v>
      </c>
      <c r="F106" s="69" t="n">
        <f aca="false">-1*Salary_01!$I106</f>
        <v>410.080783350793</v>
      </c>
      <c r="G106" s="69" t="n">
        <f aca="true">IF($B106&gt;Input!$C$28,PMT(Input!$C$34/(100*12),($A$620-OFFSET($A$4,MATCH(Input!$C$28,$B$4:$B$620,1),0,1,1)),$J$4,-1*Input!$C$35,1),0)</f>
        <v>0</v>
      </c>
      <c r="H106" s="69" t="n">
        <f aca="false">($H105+$E106+$F106+$G106)*(1+Input!$C$34/(100*12))</f>
        <v>172118.247504096</v>
      </c>
    </row>
    <row r="107" customFormat="false" ht="12.8" hidden="false" customHeight="false" outlineLevel="0" collapsed="false">
      <c r="A107" s="67" t="n">
        <v>103</v>
      </c>
      <c r="B107" s="68" t="n">
        <f aca="false">EOMONTH(Input!$C$7,A107)</f>
        <v>46053</v>
      </c>
      <c r="C107" s="67" t="n">
        <f aca="false">DATEDIF(Input!$C$23,$B107,"Y")</f>
        <v>48</v>
      </c>
      <c r="E107" s="69" t="n">
        <f aca="false">Salary_01!$E107*(Input!$C$33/100)</f>
        <v>410.080783350793</v>
      </c>
      <c r="F107" s="69" t="n">
        <f aca="false">-1*Salary_01!$I107</f>
        <v>410.080783350793</v>
      </c>
      <c r="G107" s="69" t="n">
        <f aca="true">IF($B107&gt;Input!$C$28,PMT(Input!$C$34/(100*12),($A$620-OFFSET($A$4,MATCH(Input!$C$28,$B$4:$B$620,1),0,1,1)),$J$4,-1*Input!$C$35,1),0)</f>
        <v>0</v>
      </c>
      <c r="H107" s="69" t="n">
        <f aca="false">($H106+$E107+$F107+$G107)*(1+Input!$C$34/(100*12))</f>
        <v>173658.985775259</v>
      </c>
    </row>
    <row r="108" customFormat="false" ht="12.8" hidden="false" customHeight="false" outlineLevel="0" collapsed="false">
      <c r="A108" s="67" t="n">
        <v>104</v>
      </c>
      <c r="B108" s="68" t="n">
        <f aca="false">EOMONTH(Input!$C$7,A108)</f>
        <v>46081</v>
      </c>
      <c r="C108" s="67" t="n">
        <f aca="false">DATEDIF(Input!$C$23,$B108,"Y")</f>
        <v>48</v>
      </c>
      <c r="E108" s="69" t="n">
        <f aca="false">Salary_01!$E108*(Input!$C$33/100)</f>
        <v>410.080783350793</v>
      </c>
      <c r="F108" s="69" t="n">
        <f aca="false">-1*Salary_01!$I108</f>
        <v>410.080783350793</v>
      </c>
      <c r="G108" s="69" t="n">
        <f aca="true">IF($B108&gt;Input!$C$28,PMT(Input!$C$34/(100*12),($A$620-OFFSET($A$4,MATCH(Input!$C$28,$B$4:$B$620,1),0,1,1)),$J$4,-1*Input!$C$35,1),0)</f>
        <v>0</v>
      </c>
      <c r="H108" s="69" t="n">
        <f aca="false">($H107+$E108+$F108+$G108)*(1+Input!$C$34/(100*12))</f>
        <v>175206.143789219</v>
      </c>
    </row>
    <row r="109" customFormat="false" ht="12.8" hidden="false" customHeight="false" outlineLevel="0" collapsed="false">
      <c r="A109" s="67" t="n">
        <v>105</v>
      </c>
      <c r="B109" s="68" t="n">
        <f aca="false">EOMONTH(Input!$C$7,A109)</f>
        <v>46112</v>
      </c>
      <c r="C109" s="67" t="n">
        <f aca="false">DATEDIF(Input!$C$23,$B109,"Y")</f>
        <v>48</v>
      </c>
      <c r="E109" s="69" t="n">
        <f aca="false">Salary_01!$E109*(Input!$C$33/100)</f>
        <v>410.080783350793</v>
      </c>
      <c r="F109" s="69" t="n">
        <f aca="false">-1*Salary_01!$I109</f>
        <v>410.080783350793</v>
      </c>
      <c r="G109" s="69" t="n">
        <f aca="true">IF($B109&gt;Input!$C$28,PMT(Input!$C$34/(100*12),($A$620-OFFSET($A$4,MATCH(Input!$C$28,$B$4:$B$620,1),0,1,1)),$J$4,-1*Input!$C$35,1),0)</f>
        <v>0</v>
      </c>
      <c r="H109" s="69" t="n">
        <f aca="false">($H108+$E109+$F109+$G109)*(1+Input!$C$34/(100*12))</f>
        <v>176759.748294903</v>
      </c>
    </row>
    <row r="110" customFormat="false" ht="12.8" hidden="false" customHeight="false" outlineLevel="0" collapsed="false">
      <c r="A110" s="67" t="n">
        <v>106</v>
      </c>
      <c r="B110" s="68" t="n">
        <f aca="false">EOMONTH(Input!$C$7,A110)</f>
        <v>46142</v>
      </c>
      <c r="C110" s="67" t="n">
        <f aca="false">DATEDIF(Input!$C$23,$B110,"Y")</f>
        <v>48</v>
      </c>
      <c r="E110" s="69" t="n">
        <f aca="false">Salary_01!$E110*(Input!$C$33/100)</f>
        <v>410.080783350793</v>
      </c>
      <c r="F110" s="69" t="n">
        <f aca="false">-1*Salary_01!$I110</f>
        <v>410.080783350793</v>
      </c>
      <c r="G110" s="69" t="n">
        <f aca="true">IF($B110&gt;Input!$C$28,PMT(Input!$C$34/(100*12),($A$620-OFFSET($A$4,MATCH(Input!$C$28,$B$4:$B$620,1),0,1,1)),$J$4,-1*Input!$C$35,1),0)</f>
        <v>0</v>
      </c>
      <c r="H110" s="69" t="n">
        <f aca="false">($H109+$E110+$F110+$G110)*(1+Input!$C$34/(100*12))</f>
        <v>178319.826152695</v>
      </c>
    </row>
    <row r="111" customFormat="false" ht="12.8" hidden="false" customHeight="false" outlineLevel="0" collapsed="false">
      <c r="A111" s="67" t="n">
        <v>107</v>
      </c>
      <c r="B111" s="68" t="n">
        <f aca="false">EOMONTH(Input!$C$7,A111)</f>
        <v>46173</v>
      </c>
      <c r="C111" s="67" t="n">
        <f aca="false">DATEDIF(Input!$C$23,$B111,"Y")</f>
        <v>49</v>
      </c>
      <c r="E111" s="69" t="n">
        <f aca="false">Salary_01!$E111*(Input!$C$33/100)</f>
        <v>410.080783350793</v>
      </c>
      <c r="F111" s="69" t="n">
        <f aca="false">-1*Salary_01!$I111</f>
        <v>410.080783350793</v>
      </c>
      <c r="G111" s="69" t="n">
        <f aca="true">IF($B111&gt;Input!$C$28,PMT(Input!$C$34/(100*12),($A$620-OFFSET($A$4,MATCH(Input!$C$28,$B$4:$B$620,1),0,1,1)),$J$4,-1*Input!$C$35,1),0)</f>
        <v>0</v>
      </c>
      <c r="H111" s="69" t="n">
        <f aca="false">($H110+$E111+$F111+$G111)*(1+Input!$C$34/(100*12))</f>
        <v>179886.404334894</v>
      </c>
    </row>
    <row r="112" customFormat="false" ht="12.8" hidden="false" customHeight="false" outlineLevel="0" collapsed="false">
      <c r="A112" s="67" t="n">
        <v>108</v>
      </c>
      <c r="B112" s="68" t="n">
        <f aca="false">EOMONTH(Input!$C$7,A112)</f>
        <v>46203</v>
      </c>
      <c r="C112" s="67" t="n">
        <f aca="false">DATEDIF(Input!$C$23,$B112,"Y")</f>
        <v>49</v>
      </c>
      <c r="E112" s="69" t="n">
        <f aca="false">Salary_01!$E112*(Input!$C$33/100)</f>
        <v>418.282399017809</v>
      </c>
      <c r="F112" s="69" t="n">
        <f aca="false">-1*Salary_01!$I112</f>
        <v>418.282399017809</v>
      </c>
      <c r="G112" s="69" t="n">
        <f aca="true">IF($B112&gt;Input!$C$28,PMT(Input!$C$34/(100*12),($A$620-OFFSET($A$4,MATCH(Input!$C$28,$B$4:$B$620,1),0,1,1)),$J$4,-1*Input!$C$35,1),0)</f>
        <v>0</v>
      </c>
      <c r="H112" s="69" t="n">
        <f aca="false">($H111+$E112+$F112+$G112)*(1+Input!$C$34/(100*12))</f>
        <v>181475.981504317</v>
      </c>
    </row>
    <row r="113" customFormat="false" ht="12.8" hidden="false" customHeight="false" outlineLevel="0" collapsed="false">
      <c r="A113" s="67" t="n">
        <v>109</v>
      </c>
      <c r="B113" s="68" t="n">
        <f aca="false">EOMONTH(Input!$C$7,A113)</f>
        <v>46234</v>
      </c>
      <c r="C113" s="67" t="n">
        <f aca="false">DATEDIF(Input!$C$23,$B113,"Y")</f>
        <v>49</v>
      </c>
      <c r="E113" s="69" t="n">
        <f aca="false">Salary_01!$E113*(Input!$C$33/100)</f>
        <v>418.282399017809</v>
      </c>
      <c r="F113" s="69" t="n">
        <f aca="false">-1*Salary_01!$I113</f>
        <v>418.282399017809</v>
      </c>
      <c r="G113" s="69" t="n">
        <f aca="true">IF($B113&gt;Input!$C$28,PMT(Input!$C$34/(100*12),($A$620-OFFSET($A$4,MATCH(Input!$C$28,$B$4:$B$620,1),0,1,1)),$J$4,-1*Input!$C$35,1),0)</f>
        <v>0</v>
      </c>
      <c r="H113" s="69" t="n">
        <f aca="false">($H112+$E113+$F113+$G113)*(1+Input!$C$34/(100*12))</f>
        <v>183072.181911946</v>
      </c>
    </row>
    <row r="114" customFormat="false" ht="12.8" hidden="false" customHeight="false" outlineLevel="0" collapsed="false">
      <c r="A114" s="67" t="n">
        <v>110</v>
      </c>
      <c r="B114" s="68" t="n">
        <f aca="false">EOMONTH(Input!$C$7,A114)</f>
        <v>46265</v>
      </c>
      <c r="C114" s="67" t="n">
        <f aca="false">DATEDIF(Input!$C$23,$B114,"Y")</f>
        <v>49</v>
      </c>
      <c r="E114" s="69" t="n">
        <f aca="false">Salary_01!$E114*(Input!$C$33/100)</f>
        <v>418.282399017809</v>
      </c>
      <c r="F114" s="69" t="n">
        <f aca="false">-1*Salary_01!$I114</f>
        <v>418.282399017809</v>
      </c>
      <c r="G114" s="69" t="n">
        <f aca="true">IF($B114&gt;Input!$C$28,PMT(Input!$C$34/(100*12),($A$620-OFFSET($A$4,MATCH(Input!$C$28,$B$4:$B$620,1),0,1,1)),$J$4,-1*Input!$C$35,1),0)</f>
        <v>0</v>
      </c>
      <c r="H114" s="69" t="n">
        <f aca="false">($H113+$E114+$F114+$G114)*(1+Input!$C$34/(100*12))</f>
        <v>184675.033154606</v>
      </c>
    </row>
    <row r="115" customFormat="false" ht="12.8" hidden="false" customHeight="false" outlineLevel="0" collapsed="false">
      <c r="A115" s="67" t="n">
        <v>111</v>
      </c>
      <c r="B115" s="68" t="n">
        <f aca="false">EOMONTH(Input!$C$7,A115)</f>
        <v>46295</v>
      </c>
      <c r="C115" s="67" t="n">
        <f aca="false">DATEDIF(Input!$C$23,$B115,"Y")</f>
        <v>49</v>
      </c>
      <c r="E115" s="69" t="n">
        <f aca="false">Salary_01!$E115*(Input!$C$33/100)</f>
        <v>418.282399017809</v>
      </c>
      <c r="F115" s="69" t="n">
        <f aca="false">-1*Salary_01!$I115</f>
        <v>418.282399017809</v>
      </c>
      <c r="G115" s="69" t="n">
        <f aca="true">IF($B115&gt;Input!$C$28,PMT(Input!$C$34/(100*12),($A$620-OFFSET($A$4,MATCH(Input!$C$28,$B$4:$B$620,1),0,1,1)),$J$4,-1*Input!$C$35,1),0)</f>
        <v>0</v>
      </c>
      <c r="H115" s="69" t="n">
        <f aca="false">($H114+$E115+$F115+$G115)*(1+Input!$C$34/(100*12))</f>
        <v>186284.562944111</v>
      </c>
    </row>
    <row r="116" customFormat="false" ht="12.8" hidden="false" customHeight="false" outlineLevel="0" collapsed="false">
      <c r="A116" s="67" t="n">
        <v>112</v>
      </c>
      <c r="B116" s="68" t="n">
        <f aca="false">EOMONTH(Input!$C$7,A116)</f>
        <v>46326</v>
      </c>
      <c r="C116" s="67" t="n">
        <f aca="false">DATEDIF(Input!$C$23,$B116,"Y")</f>
        <v>49</v>
      </c>
      <c r="E116" s="69" t="n">
        <f aca="false">Salary_01!$E116*(Input!$C$33/100)</f>
        <v>418.282399017809</v>
      </c>
      <c r="F116" s="69" t="n">
        <f aca="false">-1*Salary_01!$I116</f>
        <v>418.282399017809</v>
      </c>
      <c r="G116" s="69" t="n">
        <f aca="true">IF($B116&gt;Input!$C$28,PMT(Input!$C$34/(100*12),($A$620-OFFSET($A$4,MATCH(Input!$C$28,$B$4:$B$620,1),0,1,1)),$J$4,-1*Input!$C$35,1),0)</f>
        <v>0</v>
      </c>
      <c r="H116" s="69" t="n">
        <f aca="false">($H115+$E116+$F116+$G116)*(1+Input!$C$34/(100*12))</f>
        <v>187900.799107739</v>
      </c>
    </row>
    <row r="117" customFormat="false" ht="12.8" hidden="false" customHeight="false" outlineLevel="0" collapsed="false">
      <c r="A117" s="67" t="n">
        <v>113</v>
      </c>
      <c r="B117" s="68" t="n">
        <f aca="false">EOMONTH(Input!$C$7,A117)</f>
        <v>46356</v>
      </c>
      <c r="C117" s="67" t="n">
        <f aca="false">DATEDIF(Input!$C$23,$B117,"Y")</f>
        <v>49</v>
      </c>
      <c r="E117" s="69" t="n">
        <f aca="false">Salary_01!$E117*(Input!$C$33/100)</f>
        <v>418.282399017809</v>
      </c>
      <c r="F117" s="69" t="n">
        <f aca="false">-1*Salary_01!$I117</f>
        <v>418.282399017809</v>
      </c>
      <c r="G117" s="69" t="n">
        <f aca="true">IF($B117&gt;Input!$C$28,PMT(Input!$C$34/(100*12),($A$620-OFFSET($A$4,MATCH(Input!$C$28,$B$4:$B$620,1),0,1,1)),$J$4,-1*Input!$C$35,1),0)</f>
        <v>0</v>
      </c>
      <c r="H117" s="69" t="n">
        <f aca="false">($H116+$E117+$F117+$G117)*(1+Input!$C$34/(100*12))</f>
        <v>189523.769588715</v>
      </c>
    </row>
    <row r="118" customFormat="false" ht="12.8" hidden="false" customHeight="false" outlineLevel="0" collapsed="false">
      <c r="A118" s="67" t="n">
        <v>114</v>
      </c>
      <c r="B118" s="68" t="n">
        <f aca="false">EOMONTH(Input!$C$7,A118)</f>
        <v>46387</v>
      </c>
      <c r="C118" s="67" t="n">
        <f aca="false">DATEDIF(Input!$C$23,$B118,"Y")</f>
        <v>49</v>
      </c>
      <c r="E118" s="69" t="n">
        <f aca="false">Salary_01!$E118*(Input!$C$33/100)</f>
        <v>418.282399017809</v>
      </c>
      <c r="F118" s="69" t="n">
        <f aca="false">-1*Salary_01!$I118</f>
        <v>418.282399017809</v>
      </c>
      <c r="G118" s="69" t="n">
        <f aca="true">IF($B118&gt;Input!$C$28,PMT(Input!$C$34/(100*12),($A$620-OFFSET($A$4,MATCH(Input!$C$28,$B$4:$B$620,1),0,1,1)),$J$4,-1*Input!$C$35,1),0)</f>
        <v>0</v>
      </c>
      <c r="H118" s="69" t="n">
        <f aca="false">($H117+$E118+$F118+$G118)*(1+Input!$C$34/(100*12))</f>
        <v>191153.502446696</v>
      </c>
    </row>
    <row r="119" customFormat="false" ht="12.8" hidden="false" customHeight="false" outlineLevel="0" collapsed="false">
      <c r="A119" s="67" t="n">
        <v>115</v>
      </c>
      <c r="B119" s="68" t="n">
        <f aca="false">EOMONTH(Input!$C$7,A119)</f>
        <v>46418</v>
      </c>
      <c r="C119" s="67" t="n">
        <f aca="false">DATEDIF(Input!$C$23,$B119,"Y")</f>
        <v>49</v>
      </c>
      <c r="E119" s="69" t="n">
        <f aca="false">Salary_01!$E119*(Input!$C$33/100)</f>
        <v>418.282399017809</v>
      </c>
      <c r="F119" s="69" t="n">
        <f aca="false">-1*Salary_01!$I119</f>
        <v>418.282399017809</v>
      </c>
      <c r="G119" s="69" t="n">
        <f aca="true">IF($B119&gt;Input!$C$28,PMT(Input!$C$34/(100*12),($A$620-OFFSET($A$4,MATCH(Input!$C$28,$B$4:$B$620,1),0,1,1)),$J$4,-1*Input!$C$35,1),0)</f>
        <v>0</v>
      </c>
      <c r="H119" s="69" t="n">
        <f aca="false">($H118+$E119+$F119+$G119)*(1+Input!$C$34/(100*12))</f>
        <v>192790.025858251</v>
      </c>
    </row>
    <row r="120" customFormat="false" ht="12.8" hidden="false" customHeight="false" outlineLevel="0" collapsed="false">
      <c r="A120" s="67" t="n">
        <v>116</v>
      </c>
      <c r="B120" s="68" t="n">
        <f aca="false">EOMONTH(Input!$C$7,A120)</f>
        <v>46446</v>
      </c>
      <c r="C120" s="67" t="n">
        <f aca="false">DATEDIF(Input!$C$23,$B120,"Y")</f>
        <v>49</v>
      </c>
      <c r="E120" s="69" t="n">
        <f aca="false">Salary_01!$E120*(Input!$C$33/100)</f>
        <v>418.282399017809</v>
      </c>
      <c r="F120" s="69" t="n">
        <f aca="false">-1*Salary_01!$I120</f>
        <v>418.282399017809</v>
      </c>
      <c r="G120" s="69" t="n">
        <f aca="true">IF($B120&gt;Input!$C$28,PMT(Input!$C$34/(100*12),($A$620-OFFSET($A$4,MATCH(Input!$C$28,$B$4:$B$620,1),0,1,1)),$J$4,-1*Input!$C$35,1),0)</f>
        <v>0</v>
      </c>
      <c r="H120" s="69" t="n">
        <f aca="false">($H119+$E120+$F120+$G120)*(1+Input!$C$34/(100*12))</f>
        <v>194433.368117354</v>
      </c>
    </row>
    <row r="121" customFormat="false" ht="12.8" hidden="false" customHeight="false" outlineLevel="0" collapsed="false">
      <c r="A121" s="67" t="n">
        <v>117</v>
      </c>
      <c r="B121" s="68" t="n">
        <f aca="false">EOMONTH(Input!$C$7,A121)</f>
        <v>46477</v>
      </c>
      <c r="C121" s="67" t="n">
        <f aca="false">DATEDIF(Input!$C$23,$B121,"Y")</f>
        <v>49</v>
      </c>
      <c r="E121" s="69" t="n">
        <f aca="false">Salary_01!$E121*(Input!$C$33/100)</f>
        <v>418.282399017809</v>
      </c>
      <c r="F121" s="69" t="n">
        <f aca="false">-1*Salary_01!$I121</f>
        <v>418.282399017809</v>
      </c>
      <c r="G121" s="69" t="n">
        <f aca="true">IF($B121&gt;Input!$C$28,PMT(Input!$C$34/(100*12),($A$620-OFFSET($A$4,MATCH(Input!$C$28,$B$4:$B$620,1),0,1,1)),$J$4,-1*Input!$C$35,1),0)</f>
        <v>0</v>
      </c>
      <c r="H121" s="69" t="n">
        <f aca="false">($H120+$E121+$F121+$G121)*(1+Input!$C$34/(100*12))</f>
        <v>196083.557635871</v>
      </c>
    </row>
    <row r="122" customFormat="false" ht="12.8" hidden="false" customHeight="false" outlineLevel="0" collapsed="false">
      <c r="A122" s="67" t="n">
        <v>118</v>
      </c>
      <c r="B122" s="68" t="n">
        <f aca="false">EOMONTH(Input!$C$7,A122)</f>
        <v>46507</v>
      </c>
      <c r="C122" s="67" t="n">
        <f aca="false">DATEDIF(Input!$C$23,$B122,"Y")</f>
        <v>49</v>
      </c>
      <c r="E122" s="69" t="n">
        <f aca="false">Salary_01!$E122*(Input!$C$33/100)</f>
        <v>418.282399017809</v>
      </c>
      <c r="F122" s="69" t="n">
        <f aca="false">-1*Salary_01!$I122</f>
        <v>418.282399017809</v>
      </c>
      <c r="G122" s="69" t="n">
        <f aca="true">IF($B122&gt;Input!$C$28,PMT(Input!$C$34/(100*12),($A$620-OFFSET($A$4,MATCH(Input!$C$28,$B$4:$B$620,1),0,1,1)),$J$4,-1*Input!$C$35,1),0)</f>
        <v>0</v>
      </c>
      <c r="H122" s="69" t="n">
        <f aca="false">($H121+$E122+$F122+$G122)*(1+Input!$C$34/(100*12))</f>
        <v>197740.622944048</v>
      </c>
    </row>
    <row r="123" customFormat="false" ht="12.8" hidden="false" customHeight="false" outlineLevel="0" collapsed="false">
      <c r="A123" s="67" t="n">
        <v>119</v>
      </c>
      <c r="B123" s="68" t="n">
        <f aca="false">EOMONTH(Input!$C$7,A123)</f>
        <v>46538</v>
      </c>
      <c r="C123" s="67" t="n">
        <f aca="false">DATEDIF(Input!$C$23,$B123,"Y")</f>
        <v>50</v>
      </c>
      <c r="E123" s="69" t="n">
        <f aca="false">Salary_01!$E123*(Input!$C$33/100)</f>
        <v>418.282399017809</v>
      </c>
      <c r="F123" s="69" t="n">
        <f aca="false">-1*Salary_01!$I123</f>
        <v>418.282399017809</v>
      </c>
      <c r="G123" s="69" t="n">
        <f aca="true">IF($B123&gt;Input!$C$28,PMT(Input!$C$34/(100*12),($A$620-OFFSET($A$4,MATCH(Input!$C$28,$B$4:$B$620,1),0,1,1)),$J$4,-1*Input!$C$35,1),0)</f>
        <v>0</v>
      </c>
      <c r="H123" s="69" t="n">
        <f aca="false">($H122+$E123+$F123+$G123)*(1+Input!$C$34/(100*12))</f>
        <v>199404.592691009</v>
      </c>
    </row>
    <row r="124" customFormat="false" ht="12.8" hidden="false" customHeight="false" outlineLevel="0" collapsed="false">
      <c r="A124" s="67" t="n">
        <v>120</v>
      </c>
      <c r="B124" s="68" t="n">
        <f aca="false">EOMONTH(Input!$C$7,A124)</f>
        <v>46568</v>
      </c>
      <c r="C124" s="67" t="n">
        <f aca="false">DATEDIF(Input!$C$23,$B124,"Y")</f>
        <v>50</v>
      </c>
      <c r="E124" s="69" t="n">
        <f aca="false">Salary_01!$E124*(Input!$C$33/100)</f>
        <v>426.648046998165</v>
      </c>
      <c r="F124" s="69" t="n">
        <f aca="false">-1*Salary_01!$I124</f>
        <v>426.648046998165</v>
      </c>
      <c r="G124" s="69" t="n">
        <f aca="true">IF($B124&gt;Input!$C$28,PMT(Input!$C$34/(100*12),($A$620-OFFSET($A$4,MATCH(Input!$C$28,$B$4:$B$620,1),0,1,1)),$J$4,-1*Input!$C$35,1),0)</f>
        <v>0</v>
      </c>
      <c r="H124" s="69" t="n">
        <f aca="false">($H123+$E124+$F124+$G124)*(1+Input!$C$34/(100*12))</f>
        <v>201092.296654942</v>
      </c>
    </row>
    <row r="125" customFormat="false" ht="12.8" hidden="false" customHeight="false" outlineLevel="0" collapsed="false">
      <c r="A125" s="67" t="n">
        <v>121</v>
      </c>
      <c r="B125" s="68" t="n">
        <f aca="false">EOMONTH(Input!$C$7,A125)</f>
        <v>46599</v>
      </c>
      <c r="C125" s="67" t="n">
        <f aca="false">DATEDIF(Input!$C$23,$B125,"Y")</f>
        <v>50</v>
      </c>
      <c r="E125" s="69" t="n">
        <f aca="false">Salary_01!$E125*(Input!$C$33/100)</f>
        <v>426.648046998165</v>
      </c>
      <c r="F125" s="69" t="n">
        <f aca="false">-1*Salary_01!$I125</f>
        <v>426.648046998165</v>
      </c>
      <c r="G125" s="69" t="n">
        <f aca="true">IF($B125&gt;Input!$C$28,PMT(Input!$C$34/(100*12),($A$620-OFFSET($A$4,MATCH(Input!$C$28,$B$4:$B$620,1),0,1,1)),$J$4,-1*Input!$C$35,1),0)</f>
        <v>0</v>
      </c>
      <c r="H125" s="69" t="n">
        <f aca="false">($H124+$E125+$F125+$G125)*(1+Input!$C$34/(100*12))</f>
        <v>202787.032718726</v>
      </c>
    </row>
    <row r="126" customFormat="false" ht="12.8" hidden="false" customHeight="false" outlineLevel="0" collapsed="false">
      <c r="A126" s="67" t="n">
        <v>122</v>
      </c>
      <c r="B126" s="68" t="n">
        <f aca="false">EOMONTH(Input!$C$7,A126)</f>
        <v>46630</v>
      </c>
      <c r="C126" s="67" t="n">
        <f aca="false">DATEDIF(Input!$C$23,$B126,"Y")</f>
        <v>50</v>
      </c>
      <c r="E126" s="69" t="n">
        <f aca="false">Salary_01!$E126*(Input!$C$33/100)</f>
        <v>426.648046998165</v>
      </c>
      <c r="F126" s="69" t="n">
        <f aca="false">-1*Salary_01!$I126</f>
        <v>426.648046998165</v>
      </c>
      <c r="G126" s="69" t="n">
        <f aca="true">IF($B126&gt;Input!$C$28,PMT(Input!$C$34/(100*12),($A$620-OFFSET($A$4,MATCH(Input!$C$28,$B$4:$B$620,1),0,1,1)),$J$4,-1*Input!$C$35,1),0)</f>
        <v>0</v>
      </c>
      <c r="H126" s="69" t="n">
        <f aca="false">($H125+$E126+$F126+$G126)*(1+Input!$C$34/(100*12))</f>
        <v>204488.830182775</v>
      </c>
    </row>
    <row r="127" customFormat="false" ht="12.8" hidden="false" customHeight="false" outlineLevel="0" collapsed="false">
      <c r="A127" s="67" t="n">
        <v>123</v>
      </c>
      <c r="B127" s="68" t="n">
        <f aca="false">EOMONTH(Input!$C$7,A127)</f>
        <v>46660</v>
      </c>
      <c r="C127" s="67" t="n">
        <f aca="false">DATEDIF(Input!$C$23,$B127,"Y")</f>
        <v>50</v>
      </c>
      <c r="E127" s="69" t="n">
        <f aca="false">Salary_01!$E127*(Input!$C$33/100)</f>
        <v>426.648046998165</v>
      </c>
      <c r="F127" s="69" t="n">
        <f aca="false">-1*Salary_01!$I127</f>
        <v>426.648046998165</v>
      </c>
      <c r="G127" s="69" t="n">
        <f aca="true">IF($B127&gt;Input!$C$28,PMT(Input!$C$34/(100*12),($A$620-OFFSET($A$4,MATCH(Input!$C$28,$B$4:$B$620,1),0,1,1)),$J$4,-1*Input!$C$35,1),0)</f>
        <v>0</v>
      </c>
      <c r="H127" s="69" t="n">
        <f aca="false">($H126+$E127+$F127+$G127)*(1+Input!$C$34/(100*12))</f>
        <v>206197.718469591</v>
      </c>
    </row>
    <row r="128" customFormat="false" ht="12.8" hidden="false" customHeight="false" outlineLevel="0" collapsed="false">
      <c r="A128" s="67" t="n">
        <v>124</v>
      </c>
      <c r="B128" s="68" t="n">
        <f aca="false">EOMONTH(Input!$C$7,A128)</f>
        <v>46691</v>
      </c>
      <c r="C128" s="67" t="n">
        <f aca="false">DATEDIF(Input!$C$23,$B128,"Y")</f>
        <v>50</v>
      </c>
      <c r="E128" s="69" t="n">
        <f aca="false">Salary_01!$E128*(Input!$C$33/100)</f>
        <v>426.648046998165</v>
      </c>
      <c r="F128" s="69" t="n">
        <f aca="false">-1*Salary_01!$I128</f>
        <v>426.648046998165</v>
      </c>
      <c r="G128" s="69" t="n">
        <f aca="true">IF($B128&gt;Input!$C$28,PMT(Input!$C$34/(100*12),($A$620-OFFSET($A$4,MATCH(Input!$C$28,$B$4:$B$620,1),0,1,1)),$J$4,-1*Input!$C$35,1),0)</f>
        <v>0</v>
      </c>
      <c r="H128" s="69" t="n">
        <f aca="false">($H127+$E128+$F128+$G128)*(1+Input!$C$34/(100*12))</f>
        <v>207913.727124269</v>
      </c>
    </row>
    <row r="129" customFormat="false" ht="12.8" hidden="false" customHeight="false" outlineLevel="0" collapsed="false">
      <c r="A129" s="67" t="n">
        <v>125</v>
      </c>
      <c r="B129" s="68" t="n">
        <f aca="false">EOMONTH(Input!$C$7,A129)</f>
        <v>46721</v>
      </c>
      <c r="C129" s="67" t="n">
        <f aca="false">DATEDIF(Input!$C$23,$B129,"Y")</f>
        <v>50</v>
      </c>
      <c r="E129" s="69" t="n">
        <f aca="false">Salary_01!$E129*(Input!$C$33/100)</f>
        <v>426.648046998165</v>
      </c>
      <c r="F129" s="69" t="n">
        <f aca="false">-1*Salary_01!$I129</f>
        <v>426.648046998165</v>
      </c>
      <c r="G129" s="69" t="n">
        <f aca="true">IF($B129&gt;Input!$C$28,PMT(Input!$C$34/(100*12),($A$620-OFFSET($A$4,MATCH(Input!$C$28,$B$4:$B$620,1),0,1,1)),$J$4,-1*Input!$C$35,1),0)</f>
        <v>0</v>
      </c>
      <c r="H129" s="69" t="n">
        <f aca="false">($H128+$E129+$F129+$G129)*(1+Input!$C$34/(100*12))</f>
        <v>209636.885815009</v>
      </c>
    </row>
    <row r="130" customFormat="false" ht="12.8" hidden="false" customHeight="false" outlineLevel="0" collapsed="false">
      <c r="A130" s="67" t="n">
        <v>126</v>
      </c>
      <c r="B130" s="68" t="n">
        <f aca="false">EOMONTH(Input!$C$7,A130)</f>
        <v>46752</v>
      </c>
      <c r="C130" s="67" t="n">
        <f aca="false">DATEDIF(Input!$C$23,$B130,"Y")</f>
        <v>50</v>
      </c>
      <c r="E130" s="69" t="n">
        <f aca="false">Salary_01!$E130*(Input!$C$33/100)</f>
        <v>426.648046998165</v>
      </c>
      <c r="F130" s="69" t="n">
        <f aca="false">-1*Salary_01!$I130</f>
        <v>426.648046998165</v>
      </c>
      <c r="G130" s="69" t="n">
        <f aca="true">IF($B130&gt;Input!$C$28,PMT(Input!$C$34/(100*12),($A$620-OFFSET($A$4,MATCH(Input!$C$28,$B$4:$B$620,1),0,1,1)),$J$4,-1*Input!$C$35,1),0)</f>
        <v>0</v>
      </c>
      <c r="H130" s="69" t="n">
        <f aca="false">($H129+$E130+$F130+$G130)*(1+Input!$C$34/(100*12))</f>
        <v>211367.224333626</v>
      </c>
    </row>
    <row r="131" customFormat="false" ht="12.8" hidden="false" customHeight="false" outlineLevel="0" collapsed="false">
      <c r="A131" s="67" t="n">
        <v>127</v>
      </c>
      <c r="B131" s="68" t="n">
        <f aca="false">EOMONTH(Input!$C$7,A131)</f>
        <v>46783</v>
      </c>
      <c r="C131" s="67" t="n">
        <f aca="false">DATEDIF(Input!$C$23,$B131,"Y")</f>
        <v>50</v>
      </c>
      <c r="E131" s="69" t="n">
        <f aca="false">Salary_01!$E131*(Input!$C$33/100)</f>
        <v>426.648046998165</v>
      </c>
      <c r="F131" s="69" t="n">
        <f aca="false">-1*Salary_01!$I131</f>
        <v>426.648046998165</v>
      </c>
      <c r="G131" s="69" t="n">
        <f aca="true">IF($B131&gt;Input!$C$28,PMT(Input!$C$34/(100*12),($A$620-OFFSET($A$4,MATCH(Input!$C$28,$B$4:$B$620,1),0,1,1)),$J$4,-1*Input!$C$35,1),0)</f>
        <v>0</v>
      </c>
      <c r="H131" s="69" t="n">
        <f aca="false">($H130+$E131+$F131+$G131)*(1+Input!$C$34/(100*12))</f>
        <v>213104.77259607</v>
      </c>
    </row>
    <row r="132" customFormat="false" ht="12.8" hidden="false" customHeight="false" outlineLevel="0" collapsed="false">
      <c r="A132" s="67" t="n">
        <v>128</v>
      </c>
      <c r="B132" s="68" t="n">
        <f aca="false">EOMONTH(Input!$C$7,A132)</f>
        <v>46812</v>
      </c>
      <c r="C132" s="67" t="n">
        <f aca="false">DATEDIF(Input!$C$23,$B132,"Y")</f>
        <v>50</v>
      </c>
      <c r="E132" s="69" t="n">
        <f aca="false">Salary_01!$E132*(Input!$C$33/100)</f>
        <v>426.648046998165</v>
      </c>
      <c r="F132" s="69" t="n">
        <f aca="false">-1*Salary_01!$I132</f>
        <v>426.648046998165</v>
      </c>
      <c r="G132" s="69" t="n">
        <f aca="true">IF($B132&gt;Input!$C$28,PMT(Input!$C$34/(100*12),($A$620-OFFSET($A$4,MATCH(Input!$C$28,$B$4:$B$620,1),0,1,1)),$J$4,-1*Input!$C$35,1),0)</f>
        <v>0</v>
      </c>
      <c r="H132" s="69" t="n">
        <f aca="false">($H131+$E132+$F132+$G132)*(1+Input!$C$34/(100*12))</f>
        <v>214849.560642942</v>
      </c>
    </row>
    <row r="133" customFormat="false" ht="12.8" hidden="false" customHeight="false" outlineLevel="0" collapsed="false">
      <c r="A133" s="67" t="n">
        <v>129</v>
      </c>
      <c r="B133" s="68" t="n">
        <f aca="false">EOMONTH(Input!$C$7,A133)</f>
        <v>46843</v>
      </c>
      <c r="C133" s="67" t="n">
        <f aca="false">DATEDIF(Input!$C$23,$B133,"Y")</f>
        <v>50</v>
      </c>
      <c r="E133" s="69" t="n">
        <f aca="false">Salary_01!$E133*(Input!$C$33/100)</f>
        <v>426.648046998165</v>
      </c>
      <c r="F133" s="69" t="n">
        <f aca="false">-1*Salary_01!$I133</f>
        <v>426.648046998165</v>
      </c>
      <c r="G133" s="69" t="n">
        <f aca="true">IF($B133&gt;Input!$C$28,PMT(Input!$C$34/(100*12),($A$620-OFFSET($A$4,MATCH(Input!$C$28,$B$4:$B$620,1),0,1,1)),$J$4,-1*Input!$C$35,1),0)</f>
        <v>0</v>
      </c>
      <c r="H133" s="69" t="n">
        <f aca="false">($H132+$E133+$F133+$G133)*(1+Input!$C$34/(100*12))</f>
        <v>216601.618640009</v>
      </c>
    </row>
    <row r="134" customFormat="false" ht="12.8" hidden="false" customHeight="false" outlineLevel="0" collapsed="false">
      <c r="A134" s="67" t="n">
        <v>130</v>
      </c>
      <c r="B134" s="68" t="n">
        <f aca="false">EOMONTH(Input!$C$7,A134)</f>
        <v>46873</v>
      </c>
      <c r="C134" s="67" t="n">
        <f aca="false">DATEDIF(Input!$C$23,$B134,"Y")</f>
        <v>50</v>
      </c>
      <c r="E134" s="69" t="n">
        <f aca="false">Salary_01!$E134*(Input!$C$33/100)</f>
        <v>426.648046998165</v>
      </c>
      <c r="F134" s="69" t="n">
        <f aca="false">-1*Salary_01!$I134</f>
        <v>426.648046998165</v>
      </c>
      <c r="G134" s="69" t="n">
        <f aca="true">IF($B134&gt;Input!$C$28,PMT(Input!$C$34/(100*12),($A$620-OFFSET($A$4,MATCH(Input!$C$28,$B$4:$B$620,1),0,1,1)),$J$4,-1*Input!$C$35,1),0)</f>
        <v>0</v>
      </c>
      <c r="H134" s="69" t="n">
        <f aca="false">($H133+$E134+$F134+$G134)*(1+Input!$C$34/(100*12))</f>
        <v>218360.97687873</v>
      </c>
    </row>
    <row r="135" customFormat="false" ht="12.8" hidden="false" customHeight="false" outlineLevel="0" collapsed="false">
      <c r="A135" s="67" t="n">
        <v>131</v>
      </c>
      <c r="B135" s="68" t="n">
        <f aca="false">EOMONTH(Input!$C$7,A135)</f>
        <v>46904</v>
      </c>
      <c r="C135" s="67" t="n">
        <f aca="false">DATEDIF(Input!$C$23,$B135,"Y")</f>
        <v>51</v>
      </c>
      <c r="E135" s="69" t="n">
        <f aca="false">Salary_01!$E135*(Input!$C$33/100)</f>
        <v>426.648046998165</v>
      </c>
      <c r="F135" s="69" t="n">
        <f aca="false">-1*Salary_01!$I135</f>
        <v>426.648046998165</v>
      </c>
      <c r="G135" s="69" t="n">
        <f aca="true">IF($B135&gt;Input!$C$28,PMT(Input!$C$34/(100*12),($A$620-OFFSET($A$4,MATCH(Input!$C$28,$B$4:$B$620,1),0,1,1)),$J$4,-1*Input!$C$35,1),0)</f>
        <v>0</v>
      </c>
      <c r="H135" s="69" t="n">
        <f aca="false">($H134+$E135+$F135+$G135)*(1+Input!$C$34/(100*12))</f>
        <v>220127.66577678</v>
      </c>
    </row>
    <row r="136" customFormat="false" ht="12.8" hidden="false" customHeight="false" outlineLevel="0" collapsed="false">
      <c r="A136" s="67" t="n">
        <v>132</v>
      </c>
      <c r="B136" s="68" t="n">
        <f aca="false">EOMONTH(Input!$C$7,A136)</f>
        <v>46934</v>
      </c>
      <c r="C136" s="67" t="n">
        <f aca="false">DATEDIF(Input!$C$23,$B136,"Y")</f>
        <v>51</v>
      </c>
      <c r="E136" s="69" t="n">
        <f aca="false">Salary_01!$E136*(Input!$C$33/100)</f>
        <v>435.181007938128</v>
      </c>
      <c r="F136" s="69" t="n">
        <f aca="false">-1*Salary_01!$I136</f>
        <v>435.181007938128</v>
      </c>
      <c r="G136" s="69" t="n">
        <f aca="true">IF($B136&gt;Input!$C$28,PMT(Input!$C$34/(100*12),($A$620-OFFSET($A$4,MATCH(Input!$C$28,$B$4:$B$620,1),0,1,1)),$J$4,-1*Input!$C$35,1),0)</f>
        <v>0</v>
      </c>
      <c r="H136" s="69" t="n">
        <f aca="false">($H135+$E136+$F136+$G136)*(1+Input!$C$34/(100*12))</f>
        <v>221918.852908459</v>
      </c>
    </row>
    <row r="137" customFormat="false" ht="12.8" hidden="false" customHeight="false" outlineLevel="0" collapsed="false">
      <c r="A137" s="67" t="n">
        <v>133</v>
      </c>
      <c r="B137" s="68" t="n">
        <f aca="false">EOMONTH(Input!$C$7,A137)</f>
        <v>46965</v>
      </c>
      <c r="C137" s="67" t="n">
        <f aca="false">DATEDIF(Input!$C$23,$B137,"Y")</f>
        <v>51</v>
      </c>
      <c r="E137" s="69" t="n">
        <f aca="false">Salary_01!$E137*(Input!$C$33/100)</f>
        <v>435.181007938128</v>
      </c>
      <c r="F137" s="69" t="n">
        <f aca="false">-1*Salary_01!$I137</f>
        <v>435.181007938128</v>
      </c>
      <c r="G137" s="69" t="n">
        <f aca="true">IF($B137&gt;Input!$C$28,PMT(Input!$C$34/(100*12),($A$620-OFFSET($A$4,MATCH(Input!$C$28,$B$4:$B$620,1),0,1,1)),$J$4,-1*Input!$C$35,1),0)</f>
        <v>0</v>
      </c>
      <c r="H137" s="69" t="n">
        <f aca="false">($H136+$E137+$F137+$G137)*(1+Input!$C$34/(100*12))</f>
        <v>223717.503319853</v>
      </c>
    </row>
    <row r="138" customFormat="false" ht="12.8" hidden="false" customHeight="false" outlineLevel="0" collapsed="false">
      <c r="A138" s="67" t="n">
        <v>134</v>
      </c>
      <c r="B138" s="68" t="n">
        <f aca="false">EOMONTH(Input!$C$7,A138)</f>
        <v>46996</v>
      </c>
      <c r="C138" s="67" t="n">
        <f aca="false">DATEDIF(Input!$C$23,$B138,"Y")</f>
        <v>51</v>
      </c>
      <c r="E138" s="69" t="n">
        <f aca="false">Salary_01!$E138*(Input!$C$33/100)</f>
        <v>435.181007938128</v>
      </c>
      <c r="F138" s="69" t="n">
        <f aca="false">-1*Salary_01!$I138</f>
        <v>435.181007938128</v>
      </c>
      <c r="G138" s="69" t="n">
        <f aca="true">IF($B138&gt;Input!$C$28,PMT(Input!$C$34/(100*12),($A$620-OFFSET($A$4,MATCH(Input!$C$28,$B$4:$B$620,1),0,1,1)),$J$4,-1*Input!$C$35,1),0)</f>
        <v>0</v>
      </c>
      <c r="H138" s="69" t="n">
        <f aca="false">($H137+$E138+$F138+$G138)*(1+Input!$C$34/(100*12))</f>
        <v>225523.648107961</v>
      </c>
    </row>
    <row r="139" customFormat="false" ht="12.8" hidden="false" customHeight="false" outlineLevel="0" collapsed="false">
      <c r="A139" s="67" t="n">
        <v>135</v>
      </c>
      <c r="B139" s="68" t="n">
        <f aca="false">EOMONTH(Input!$C$7,A139)</f>
        <v>47026</v>
      </c>
      <c r="C139" s="67" t="n">
        <f aca="false">DATEDIF(Input!$C$23,$B139,"Y")</f>
        <v>51</v>
      </c>
      <c r="E139" s="69" t="n">
        <f aca="false">Salary_01!$E139*(Input!$C$33/100)</f>
        <v>435.181007938128</v>
      </c>
      <c r="F139" s="69" t="n">
        <f aca="false">-1*Salary_01!$I139</f>
        <v>435.181007938128</v>
      </c>
      <c r="G139" s="69" t="n">
        <f aca="true">IF($B139&gt;Input!$C$28,PMT(Input!$C$34/(100*12),($A$620-OFFSET($A$4,MATCH(Input!$C$28,$B$4:$B$620,1),0,1,1)),$J$4,-1*Input!$C$35,1),0)</f>
        <v>0</v>
      </c>
      <c r="H139" s="69" t="n">
        <f aca="false">($H138+$E139+$F139+$G139)*(1+Input!$C$34/(100*12))</f>
        <v>227337.318499354</v>
      </c>
    </row>
    <row r="140" customFormat="false" ht="12.8" hidden="false" customHeight="false" outlineLevel="0" collapsed="false">
      <c r="A140" s="67" t="n">
        <v>136</v>
      </c>
      <c r="B140" s="68" t="n">
        <f aca="false">EOMONTH(Input!$C$7,A140)</f>
        <v>47057</v>
      </c>
      <c r="C140" s="67" t="n">
        <f aca="false">DATEDIF(Input!$C$23,$B140,"Y")</f>
        <v>51</v>
      </c>
      <c r="E140" s="69" t="n">
        <f aca="false">Salary_01!$E140*(Input!$C$33/100)</f>
        <v>435.181007938128</v>
      </c>
      <c r="F140" s="69" t="n">
        <f aca="false">-1*Salary_01!$I140</f>
        <v>435.181007938128</v>
      </c>
      <c r="G140" s="69" t="n">
        <f aca="true">IF($B140&gt;Input!$C$28,PMT(Input!$C$34/(100*12),($A$620-OFFSET($A$4,MATCH(Input!$C$28,$B$4:$B$620,1),0,1,1)),$J$4,-1*Input!$C$35,1),0)</f>
        <v>0</v>
      </c>
      <c r="H140" s="69" t="n">
        <f aca="false">($H139+$E140+$F140+$G140)*(1+Input!$C$34/(100*12))</f>
        <v>229158.54585071</v>
      </c>
    </row>
    <row r="141" customFormat="false" ht="12.8" hidden="false" customHeight="false" outlineLevel="0" collapsed="false">
      <c r="A141" s="67" t="n">
        <v>137</v>
      </c>
      <c r="B141" s="68" t="n">
        <f aca="false">EOMONTH(Input!$C$7,A141)</f>
        <v>47087</v>
      </c>
      <c r="C141" s="67" t="n">
        <f aca="false">DATEDIF(Input!$C$23,$B141,"Y")</f>
        <v>51</v>
      </c>
      <c r="E141" s="69" t="n">
        <f aca="false">Salary_01!$E141*(Input!$C$33/100)</f>
        <v>435.181007938128</v>
      </c>
      <c r="F141" s="69" t="n">
        <f aca="false">-1*Salary_01!$I141</f>
        <v>435.181007938128</v>
      </c>
      <c r="G141" s="69" t="n">
        <f aca="true">IF($B141&gt;Input!$C$28,PMT(Input!$C$34/(100*12),($A$620-OFFSET($A$4,MATCH(Input!$C$28,$B$4:$B$620,1),0,1,1)),$J$4,-1*Input!$C$35,1),0)</f>
        <v>0</v>
      </c>
      <c r="H141" s="69" t="n">
        <f aca="false">($H140+$E141+$F141+$G141)*(1+Input!$C$34/(100*12))</f>
        <v>230987.361649364</v>
      </c>
    </row>
    <row r="142" customFormat="false" ht="12.8" hidden="false" customHeight="false" outlineLevel="0" collapsed="false">
      <c r="A142" s="67" t="n">
        <v>138</v>
      </c>
      <c r="B142" s="68" t="n">
        <f aca="false">EOMONTH(Input!$C$7,A142)</f>
        <v>47118</v>
      </c>
      <c r="C142" s="67" t="n">
        <f aca="false">DATEDIF(Input!$C$23,$B142,"Y")</f>
        <v>51</v>
      </c>
      <c r="E142" s="69" t="n">
        <f aca="false">Salary_01!$E142*(Input!$C$33/100)</f>
        <v>435.181007938128</v>
      </c>
      <c r="F142" s="69" t="n">
        <f aca="false">-1*Salary_01!$I142</f>
        <v>435.181007938128</v>
      </c>
      <c r="G142" s="69" t="n">
        <f aca="true">IF($B142&gt;Input!$C$28,PMT(Input!$C$34/(100*12),($A$620-OFFSET($A$4,MATCH(Input!$C$28,$B$4:$B$620,1),0,1,1)),$J$4,-1*Input!$C$35,1),0)</f>
        <v>0</v>
      </c>
      <c r="H142" s="69" t="n">
        <f aca="false">($H141+$E142+$F142+$G142)*(1+Input!$C$34/(100*12))</f>
        <v>232823.797513845</v>
      </c>
    </row>
    <row r="143" customFormat="false" ht="12.8" hidden="false" customHeight="false" outlineLevel="0" collapsed="false">
      <c r="A143" s="67" t="n">
        <v>139</v>
      </c>
      <c r="B143" s="68" t="n">
        <f aca="false">EOMONTH(Input!$C$7,A143)</f>
        <v>47149</v>
      </c>
      <c r="C143" s="67" t="n">
        <f aca="false">DATEDIF(Input!$C$23,$B143,"Y")</f>
        <v>51</v>
      </c>
      <c r="E143" s="69" t="n">
        <f aca="false">Salary_01!$E143*(Input!$C$33/100)</f>
        <v>435.181007938128</v>
      </c>
      <c r="F143" s="69" t="n">
        <f aca="false">-1*Salary_01!$I143</f>
        <v>435.181007938128</v>
      </c>
      <c r="G143" s="69" t="n">
        <f aca="true">IF($B143&gt;Input!$C$28,PMT(Input!$C$34/(100*12),($A$620-OFFSET($A$4,MATCH(Input!$C$28,$B$4:$B$620,1),0,1,1)),$J$4,-1*Input!$C$35,1),0)</f>
        <v>0</v>
      </c>
      <c r="H143" s="69" t="n">
        <f aca="false">($H142+$E143+$F143+$G143)*(1+Input!$C$34/(100*12))</f>
        <v>234667.885194429</v>
      </c>
    </row>
    <row r="144" customFormat="false" ht="12.8" hidden="false" customHeight="false" outlineLevel="0" collapsed="false">
      <c r="A144" s="67" t="n">
        <v>140</v>
      </c>
      <c r="B144" s="68" t="n">
        <f aca="false">EOMONTH(Input!$C$7,A144)</f>
        <v>47177</v>
      </c>
      <c r="C144" s="67" t="n">
        <f aca="false">DATEDIF(Input!$C$23,$B144,"Y")</f>
        <v>51</v>
      </c>
      <c r="E144" s="69" t="n">
        <f aca="false">Salary_01!$E144*(Input!$C$33/100)</f>
        <v>435.181007938128</v>
      </c>
      <c r="F144" s="69" t="n">
        <f aca="false">-1*Salary_01!$I144</f>
        <v>435.181007938128</v>
      </c>
      <c r="G144" s="69" t="n">
        <f aca="true">IF($B144&gt;Input!$C$28,PMT(Input!$C$34/(100*12),($A$620-OFFSET($A$4,MATCH(Input!$C$28,$B$4:$B$620,1),0,1,1)),$J$4,-1*Input!$C$35,1),0)</f>
        <v>0</v>
      </c>
      <c r="H144" s="69" t="n">
        <f aca="false">($H143+$E144+$F144+$G144)*(1+Input!$C$34/(100*12))</f>
        <v>236519.656573681</v>
      </c>
    </row>
    <row r="145" customFormat="false" ht="12.8" hidden="false" customHeight="false" outlineLevel="0" collapsed="false">
      <c r="A145" s="67" t="n">
        <v>141</v>
      </c>
      <c r="B145" s="68" t="n">
        <f aca="false">EOMONTH(Input!$C$7,A145)</f>
        <v>47208</v>
      </c>
      <c r="C145" s="67" t="n">
        <f aca="false">DATEDIF(Input!$C$23,$B145,"Y")</f>
        <v>51</v>
      </c>
      <c r="E145" s="69" t="n">
        <f aca="false">Salary_01!$E145*(Input!$C$33/100)</f>
        <v>435.181007938128</v>
      </c>
      <c r="F145" s="69" t="n">
        <f aca="false">-1*Salary_01!$I145</f>
        <v>435.181007938128</v>
      </c>
      <c r="G145" s="69" t="n">
        <f aca="true">IF($B145&gt;Input!$C$28,PMT(Input!$C$34/(100*12),($A$620-OFFSET($A$4,MATCH(Input!$C$28,$B$4:$B$620,1),0,1,1)),$J$4,-1*Input!$C$35,1),0)</f>
        <v>0</v>
      </c>
      <c r="H145" s="69" t="n">
        <f aca="false">($H144+$E145+$F145+$G145)*(1+Input!$C$34/(100*12))</f>
        <v>238379.143667014</v>
      </c>
    </row>
    <row r="146" customFormat="false" ht="12.8" hidden="false" customHeight="false" outlineLevel="0" collapsed="false">
      <c r="A146" s="67" t="n">
        <v>142</v>
      </c>
      <c r="B146" s="68" t="n">
        <f aca="false">EOMONTH(Input!$C$7,A146)</f>
        <v>47238</v>
      </c>
      <c r="C146" s="67" t="n">
        <f aca="false">DATEDIF(Input!$C$23,$B146,"Y")</f>
        <v>51</v>
      </c>
      <c r="E146" s="69" t="n">
        <f aca="false">Salary_01!$E146*(Input!$C$33/100)</f>
        <v>435.181007938128</v>
      </c>
      <c r="F146" s="69" t="n">
        <f aca="false">-1*Salary_01!$I146</f>
        <v>435.181007938128</v>
      </c>
      <c r="G146" s="69" t="n">
        <f aca="true">IF($B146&gt;Input!$C$28,PMT(Input!$C$34/(100*12),($A$620-OFFSET($A$4,MATCH(Input!$C$28,$B$4:$B$620,1),0,1,1)),$J$4,-1*Input!$C$35,1),0)</f>
        <v>0</v>
      </c>
      <c r="H146" s="69" t="n">
        <f aca="false">($H145+$E146+$F146+$G146)*(1+Input!$C$34/(100*12))</f>
        <v>240246.378623236</v>
      </c>
    </row>
    <row r="147" customFormat="false" ht="12.8" hidden="false" customHeight="false" outlineLevel="0" collapsed="false">
      <c r="A147" s="67" t="n">
        <v>143</v>
      </c>
      <c r="B147" s="68" t="n">
        <f aca="false">EOMONTH(Input!$C$7,A147)</f>
        <v>47269</v>
      </c>
      <c r="C147" s="67" t="n">
        <f aca="false">DATEDIF(Input!$C$23,$B147,"Y")</f>
        <v>52</v>
      </c>
      <c r="E147" s="69" t="n">
        <f aca="false">Salary_01!$E147*(Input!$C$33/100)</f>
        <v>435.181007938128</v>
      </c>
      <c r="F147" s="69" t="n">
        <f aca="false">-1*Salary_01!$I147</f>
        <v>435.181007938128</v>
      </c>
      <c r="G147" s="69" t="n">
        <f aca="true">IF($B147&gt;Input!$C$28,PMT(Input!$C$34/(100*12),($A$620-OFFSET($A$4,MATCH(Input!$C$28,$B$4:$B$620,1),0,1,1)),$J$4,-1*Input!$C$35,1),0)</f>
        <v>0</v>
      </c>
      <c r="H147" s="69" t="n">
        <f aca="false">($H146+$E147+$F147+$G147)*(1+Input!$C$34/(100*12))</f>
        <v>242121.393725108</v>
      </c>
    </row>
    <row r="148" customFormat="false" ht="12.8" hidden="false" customHeight="false" outlineLevel="0" collapsed="false">
      <c r="A148" s="67" t="n">
        <v>144</v>
      </c>
      <c r="B148" s="68" t="n">
        <f aca="false">EOMONTH(Input!$C$7,A148)</f>
        <v>47299</v>
      </c>
      <c r="C148" s="67" t="n">
        <f aca="false">DATEDIF(Input!$C$23,$B148,"Y")</f>
        <v>52</v>
      </c>
      <c r="E148" s="69" t="n">
        <f aca="false">Salary_01!$E148*(Input!$C$33/100)</f>
        <v>443.884628096891</v>
      </c>
      <c r="F148" s="69" t="n">
        <f aca="false">-1*Salary_01!$I148</f>
        <v>443.884628096891</v>
      </c>
      <c r="G148" s="69" t="n">
        <f aca="true">IF($B148&gt;Input!$C$28,PMT(Input!$C$34/(100*12),($A$620-OFFSET($A$4,MATCH(Input!$C$28,$B$4:$B$620,1),0,1,1)),$J$4,-1*Input!$C$35,1),0)</f>
        <v>0</v>
      </c>
      <c r="H148" s="69" t="n">
        <f aca="false">($H147+$E148+$F148+$G148)*(1+Input!$C$34/(100*12))</f>
        <v>244021.701160391</v>
      </c>
    </row>
    <row r="149" customFormat="false" ht="12.8" hidden="false" customHeight="false" outlineLevel="0" collapsed="false">
      <c r="A149" s="67" t="n">
        <v>145</v>
      </c>
      <c r="B149" s="68" t="n">
        <f aca="false">EOMONTH(Input!$C$7,A149)</f>
        <v>47330</v>
      </c>
      <c r="C149" s="67" t="n">
        <f aca="false">DATEDIF(Input!$C$23,$B149,"Y")</f>
        <v>52</v>
      </c>
      <c r="E149" s="69" t="n">
        <f aca="false">Salary_01!$E149*(Input!$C$33/100)</f>
        <v>443.884628096891</v>
      </c>
      <c r="F149" s="69" t="n">
        <f aca="false">-1*Salary_01!$I149</f>
        <v>443.884628096891</v>
      </c>
      <c r="G149" s="69" t="n">
        <f aca="true">IF($B149&gt;Input!$C$28,PMT(Input!$C$34/(100*12),($A$620-OFFSET($A$4,MATCH(Input!$C$28,$B$4:$B$620,1),0,1,1)),$J$4,-1*Input!$C$35,1),0)</f>
        <v>0</v>
      </c>
      <c r="H149" s="69" t="n">
        <f aca="false">($H148+$E149+$F149+$G149)*(1+Input!$C$34/(100*12))</f>
        <v>245929.92654332</v>
      </c>
    </row>
    <row r="150" customFormat="false" ht="12.8" hidden="false" customHeight="false" outlineLevel="0" collapsed="false">
      <c r="A150" s="67" t="n">
        <v>146</v>
      </c>
      <c r="B150" s="68" t="n">
        <f aca="false">EOMONTH(Input!$C$7,A150)</f>
        <v>47361</v>
      </c>
      <c r="C150" s="67" t="n">
        <f aca="false">DATEDIF(Input!$C$23,$B150,"Y")</f>
        <v>52</v>
      </c>
      <c r="E150" s="69" t="n">
        <f aca="false">Salary_01!$E150*(Input!$C$33/100)</f>
        <v>443.884628096891</v>
      </c>
      <c r="F150" s="69" t="n">
        <f aca="false">-1*Salary_01!$I150</f>
        <v>443.884628096891</v>
      </c>
      <c r="G150" s="69" t="n">
        <f aca="true">IF($B150&gt;Input!$C$28,PMT(Input!$C$34/(100*12),($A$620-OFFSET($A$4,MATCH(Input!$C$28,$B$4:$B$620,1),0,1,1)),$J$4,-1*Input!$C$35,1),0)</f>
        <v>0</v>
      </c>
      <c r="H150" s="69" t="n">
        <f aca="false">($H149+$E150+$F150+$G150)*(1+Input!$C$34/(100*12))</f>
        <v>247846.102865345</v>
      </c>
    </row>
    <row r="151" customFormat="false" ht="12.8" hidden="false" customHeight="false" outlineLevel="0" collapsed="false">
      <c r="A151" s="67" t="n">
        <v>147</v>
      </c>
      <c r="B151" s="68" t="n">
        <f aca="false">EOMONTH(Input!$C$7,A151)</f>
        <v>47391</v>
      </c>
      <c r="C151" s="67" t="n">
        <f aca="false">DATEDIF(Input!$C$23,$B151,"Y")</f>
        <v>52</v>
      </c>
      <c r="E151" s="69" t="n">
        <f aca="false">Salary_01!$E151*(Input!$C$33/100)</f>
        <v>443.884628096891</v>
      </c>
      <c r="F151" s="69" t="n">
        <f aca="false">-1*Salary_01!$I151</f>
        <v>443.884628096891</v>
      </c>
      <c r="G151" s="69" t="n">
        <f aca="true">IF($B151&gt;Input!$C$28,PMT(Input!$C$34/(100*12),($A$620-OFFSET($A$4,MATCH(Input!$C$28,$B$4:$B$620,1),0,1,1)),$J$4,-1*Input!$C$35,1),0)</f>
        <v>0</v>
      </c>
      <c r="H151" s="69" t="n">
        <f aca="false">($H150+$E151+$F151+$G151)*(1+Input!$C$34/(100*12))</f>
        <v>249770.263255379</v>
      </c>
    </row>
    <row r="152" customFormat="false" ht="12.8" hidden="false" customHeight="false" outlineLevel="0" collapsed="false">
      <c r="A152" s="67" t="n">
        <v>148</v>
      </c>
      <c r="B152" s="68" t="n">
        <f aca="false">EOMONTH(Input!$C$7,A152)</f>
        <v>47422</v>
      </c>
      <c r="C152" s="67" t="n">
        <f aca="false">DATEDIF(Input!$C$23,$B152,"Y")</f>
        <v>52</v>
      </c>
      <c r="E152" s="69" t="n">
        <f aca="false">Salary_01!$E152*(Input!$C$33/100)</f>
        <v>443.884628096891</v>
      </c>
      <c r="F152" s="69" t="n">
        <f aca="false">-1*Salary_01!$I152</f>
        <v>443.884628096891</v>
      </c>
      <c r="G152" s="69" t="n">
        <f aca="true">IF($B152&gt;Input!$C$28,PMT(Input!$C$34/(100*12),($A$620-OFFSET($A$4,MATCH(Input!$C$28,$B$4:$B$620,1),0,1,1)),$J$4,-1*Input!$C$35,1),0)</f>
        <v>0</v>
      </c>
      <c r="H152" s="69" t="n">
        <f aca="false">($H151+$E152+$F152+$G152)*(1+Input!$C$34/(100*12))</f>
        <v>251702.440980371</v>
      </c>
    </row>
    <row r="153" customFormat="false" ht="12.8" hidden="false" customHeight="false" outlineLevel="0" collapsed="false">
      <c r="A153" s="67" t="n">
        <v>149</v>
      </c>
      <c r="B153" s="68" t="n">
        <f aca="false">EOMONTH(Input!$C$7,A153)</f>
        <v>47452</v>
      </c>
      <c r="C153" s="67" t="n">
        <f aca="false">DATEDIF(Input!$C$23,$B153,"Y")</f>
        <v>52</v>
      </c>
      <c r="E153" s="69" t="n">
        <f aca="false">Salary_01!$E153*(Input!$C$33/100)</f>
        <v>443.884628096891</v>
      </c>
      <c r="F153" s="69" t="n">
        <f aca="false">-1*Salary_01!$I153</f>
        <v>443.884628096891</v>
      </c>
      <c r="G153" s="69" t="n">
        <f aca="true">IF($B153&gt;Input!$C$28,PMT(Input!$C$34/(100*12),($A$620-OFFSET($A$4,MATCH(Input!$C$28,$B$4:$B$620,1),0,1,1)),$J$4,-1*Input!$C$35,1),0)</f>
        <v>0</v>
      </c>
      <c r="H153" s="69" t="n">
        <f aca="false">($H152+$E153+$F153+$G153)*(1+Input!$C$34/(100*12))</f>
        <v>253642.669445884</v>
      </c>
    </row>
    <row r="154" customFormat="false" ht="12.8" hidden="false" customHeight="false" outlineLevel="0" collapsed="false">
      <c r="A154" s="67" t="n">
        <v>150</v>
      </c>
      <c r="B154" s="68" t="n">
        <f aca="false">EOMONTH(Input!$C$7,A154)</f>
        <v>47483</v>
      </c>
      <c r="C154" s="67" t="n">
        <f aca="false">DATEDIF(Input!$C$23,$B154,"Y")</f>
        <v>52</v>
      </c>
      <c r="E154" s="69" t="n">
        <f aca="false">Salary_01!$E154*(Input!$C$33/100)</f>
        <v>443.884628096891</v>
      </c>
      <c r="F154" s="69" t="n">
        <f aca="false">-1*Salary_01!$I154</f>
        <v>443.884628096891</v>
      </c>
      <c r="G154" s="69" t="n">
        <f aca="true">IF($B154&gt;Input!$C$28,PMT(Input!$C$34/(100*12),($A$620-OFFSET($A$4,MATCH(Input!$C$28,$B$4:$B$620,1),0,1,1)),$J$4,-1*Input!$C$35,1),0)</f>
        <v>0</v>
      </c>
      <c r="H154" s="69" t="n">
        <f aca="false">($H153+$E154+$F154+$G154)*(1+Input!$C$34/(100*12))</f>
        <v>255590.982196669</v>
      </c>
    </row>
    <row r="155" customFormat="false" ht="12.8" hidden="false" customHeight="false" outlineLevel="0" collapsed="false">
      <c r="A155" s="67" t="n">
        <v>151</v>
      </c>
      <c r="B155" s="68" t="n">
        <f aca="false">EOMONTH(Input!$C$7,A155)</f>
        <v>47514</v>
      </c>
      <c r="C155" s="67" t="n">
        <f aca="false">DATEDIF(Input!$C$23,$B155,"Y")</f>
        <v>52</v>
      </c>
      <c r="E155" s="69" t="n">
        <f aca="false">Salary_01!$E155*(Input!$C$33/100)</f>
        <v>443.884628096891</v>
      </c>
      <c r="F155" s="69" t="n">
        <f aca="false">-1*Salary_01!$I155</f>
        <v>443.884628096891</v>
      </c>
      <c r="G155" s="69" t="n">
        <f aca="true">IF($B155&gt;Input!$C$28,PMT(Input!$C$34/(100*12),($A$620-OFFSET($A$4,MATCH(Input!$C$28,$B$4:$B$620,1),0,1,1)),$J$4,-1*Input!$C$35,1),0)</f>
        <v>0</v>
      </c>
      <c r="H155" s="69" t="n">
        <f aca="false">($H154+$E155+$F155+$G155)*(1+Input!$C$34/(100*12))</f>
        <v>257547.41291725</v>
      </c>
    </row>
    <row r="156" customFormat="false" ht="12.8" hidden="false" customHeight="false" outlineLevel="0" collapsed="false">
      <c r="A156" s="67" t="n">
        <v>152</v>
      </c>
      <c r="B156" s="68" t="n">
        <f aca="false">EOMONTH(Input!$C$7,A156)</f>
        <v>47542</v>
      </c>
      <c r="C156" s="67" t="n">
        <f aca="false">DATEDIF(Input!$C$23,$B156,"Y")</f>
        <v>52</v>
      </c>
      <c r="E156" s="69" t="n">
        <f aca="false">Salary_01!$E156*(Input!$C$33/100)</f>
        <v>443.884628096891</v>
      </c>
      <c r="F156" s="69" t="n">
        <f aca="false">-1*Salary_01!$I156</f>
        <v>443.884628096891</v>
      </c>
      <c r="G156" s="69" t="n">
        <f aca="true">IF($B156&gt;Input!$C$28,PMT(Input!$C$34/(100*12),($A$620-OFFSET($A$4,MATCH(Input!$C$28,$B$4:$B$620,1),0,1,1)),$J$4,-1*Input!$C$35,1),0)</f>
        <v>0</v>
      </c>
      <c r="H156" s="69" t="n">
        <f aca="false">($H155+$E156+$F156+$G156)*(1+Input!$C$34/(100*12))</f>
        <v>259511.9954325</v>
      </c>
    </row>
    <row r="157" customFormat="false" ht="12.8" hidden="false" customHeight="false" outlineLevel="0" collapsed="false">
      <c r="A157" s="67" t="n">
        <v>153</v>
      </c>
      <c r="B157" s="68" t="n">
        <f aca="false">EOMONTH(Input!$C$7,A157)</f>
        <v>47573</v>
      </c>
      <c r="C157" s="67" t="n">
        <f aca="false">DATEDIF(Input!$C$23,$B157,"Y")</f>
        <v>52</v>
      </c>
      <c r="E157" s="69" t="n">
        <f aca="false">Salary_01!$E157*(Input!$C$33/100)</f>
        <v>443.884628096891</v>
      </c>
      <c r="F157" s="69" t="n">
        <f aca="false">-1*Salary_01!$I157</f>
        <v>443.884628096891</v>
      </c>
      <c r="G157" s="69" t="n">
        <f aca="true">IF($B157&gt;Input!$C$28,PMT(Input!$C$34/(100*12),($A$620-OFFSET($A$4,MATCH(Input!$C$28,$B$4:$B$620,1),0,1,1)),$J$4,-1*Input!$C$35,1),0)</f>
        <v>0</v>
      </c>
      <c r="H157" s="69" t="n">
        <f aca="false">($H156+$E157+$F157+$G157)*(1+Input!$C$34/(100*12))</f>
        <v>261484.76370823</v>
      </c>
    </row>
    <row r="158" customFormat="false" ht="12.8" hidden="false" customHeight="false" outlineLevel="0" collapsed="false">
      <c r="A158" s="67" t="n">
        <v>154</v>
      </c>
      <c r="B158" s="68" t="n">
        <f aca="false">EOMONTH(Input!$C$7,A158)</f>
        <v>47603</v>
      </c>
      <c r="C158" s="67" t="n">
        <f aca="false">DATEDIF(Input!$C$23,$B158,"Y")</f>
        <v>52</v>
      </c>
      <c r="E158" s="69" t="n">
        <f aca="false">Salary_01!$E158*(Input!$C$33/100)</f>
        <v>443.884628096891</v>
      </c>
      <c r="F158" s="69" t="n">
        <f aca="false">-1*Salary_01!$I158</f>
        <v>443.884628096891</v>
      </c>
      <c r="G158" s="69" t="n">
        <f aca="true">IF($B158&gt;Input!$C$28,PMT(Input!$C$34/(100*12),($A$620-OFFSET($A$4,MATCH(Input!$C$28,$B$4:$B$620,1),0,1,1)),$J$4,-1*Input!$C$35,1),0)</f>
        <v>0</v>
      </c>
      <c r="H158" s="69" t="n">
        <f aca="false">($H157+$E158+$F158+$G158)*(1+Input!$C$34/(100*12))</f>
        <v>263465.751851776</v>
      </c>
    </row>
    <row r="159" customFormat="false" ht="12.8" hidden="false" customHeight="false" outlineLevel="0" collapsed="false">
      <c r="A159" s="67" t="n">
        <v>155</v>
      </c>
      <c r="B159" s="68" t="n">
        <f aca="false">EOMONTH(Input!$C$7,A159)</f>
        <v>47634</v>
      </c>
      <c r="C159" s="67" t="n">
        <f aca="false">DATEDIF(Input!$C$23,$B159,"Y")</f>
        <v>53</v>
      </c>
      <c r="E159" s="69" t="n">
        <f aca="false">Salary_01!$E159*(Input!$C$33/100)</f>
        <v>443.884628096891</v>
      </c>
      <c r="F159" s="69" t="n">
        <f aca="false">-1*Salary_01!$I159</f>
        <v>443.884628096891</v>
      </c>
      <c r="G159" s="69" t="n">
        <f aca="true">IF($B159&gt;Input!$C$28,PMT(Input!$C$34/(100*12),($A$620-OFFSET($A$4,MATCH(Input!$C$28,$B$4:$B$620,1),0,1,1)),$J$4,-1*Input!$C$35,1),0)</f>
        <v>0</v>
      </c>
      <c r="H159" s="69" t="n">
        <f aca="false">($H158+$E159+$F159+$G159)*(1+Input!$C$34/(100*12))</f>
        <v>265454.994112586</v>
      </c>
    </row>
    <row r="160" customFormat="false" ht="12.8" hidden="false" customHeight="false" outlineLevel="0" collapsed="false">
      <c r="A160" s="67" t="n">
        <v>156</v>
      </c>
      <c r="B160" s="68" t="n">
        <f aca="false">EOMONTH(Input!$C$7,A160)</f>
        <v>47664</v>
      </c>
      <c r="C160" s="67" t="n">
        <f aca="false">DATEDIF(Input!$C$23,$B160,"Y")</f>
        <v>53</v>
      </c>
      <c r="E160" s="69" t="n">
        <f aca="false">Salary_01!$E160*(Input!$C$33/100)</f>
        <v>452.762320658829</v>
      </c>
      <c r="F160" s="69" t="n">
        <f aca="false">-1*Salary_01!$I160</f>
        <v>452.762320658829</v>
      </c>
      <c r="G160" s="69" t="n">
        <f aca="true">IF($B160&gt;Input!$C$28,PMT(Input!$C$34/(100*12),($A$620-OFFSET($A$4,MATCH(Input!$C$28,$B$4:$B$620,1),0,1,1)),$J$4,-1*Input!$C$35,1),0)</f>
        <v>0</v>
      </c>
      <c r="H160" s="69" t="n">
        <f aca="false">($H159+$E160+$F160+$G160)*(1+Input!$C$34/(100*12))</f>
        <v>267470.354248711</v>
      </c>
    </row>
    <row r="161" customFormat="false" ht="12.8" hidden="false" customHeight="false" outlineLevel="0" collapsed="false">
      <c r="A161" s="67" t="n">
        <v>157</v>
      </c>
      <c r="B161" s="68" t="n">
        <f aca="false">EOMONTH(Input!$C$7,A161)</f>
        <v>47695</v>
      </c>
      <c r="C161" s="67" t="n">
        <f aca="false">DATEDIF(Input!$C$23,$B161,"Y")</f>
        <v>53</v>
      </c>
      <c r="E161" s="69" t="n">
        <f aca="false">Salary_01!$E161*(Input!$C$33/100)</f>
        <v>452.762320658829</v>
      </c>
      <c r="F161" s="69" t="n">
        <f aca="false">-1*Salary_01!$I161</f>
        <v>452.762320658829</v>
      </c>
      <c r="G161" s="69" t="n">
        <f aca="true">IF($B161&gt;Input!$C$28,PMT(Input!$C$34/(100*12),($A$620-OFFSET($A$4,MATCH(Input!$C$28,$B$4:$B$620,1),0,1,1)),$J$4,-1*Input!$C$35,1),0)</f>
        <v>0</v>
      </c>
      <c r="H161" s="69" t="n">
        <f aca="false">($H160+$E161+$F161+$G161)*(1+Input!$C$34/(100*12))</f>
        <v>269494.111718737</v>
      </c>
    </row>
    <row r="162" customFormat="false" ht="12.8" hidden="false" customHeight="false" outlineLevel="0" collapsed="false">
      <c r="A162" s="67" t="n">
        <v>158</v>
      </c>
      <c r="B162" s="68" t="n">
        <f aca="false">EOMONTH(Input!$C$7,A162)</f>
        <v>47726</v>
      </c>
      <c r="C162" s="67" t="n">
        <f aca="false">DATEDIF(Input!$C$23,$B162,"Y")</f>
        <v>53</v>
      </c>
      <c r="E162" s="69" t="n">
        <f aca="false">Salary_01!$E162*(Input!$C$33/100)</f>
        <v>452.762320658829</v>
      </c>
      <c r="F162" s="69" t="n">
        <f aca="false">-1*Salary_01!$I162</f>
        <v>452.762320658829</v>
      </c>
      <c r="G162" s="69" t="n">
        <f aca="true">IF($B162&gt;Input!$C$28,PMT(Input!$C$34/(100*12),($A$620-OFFSET($A$4,MATCH(Input!$C$28,$B$4:$B$620,1),0,1,1)),$J$4,-1*Input!$C$35,1),0)</f>
        <v>0</v>
      </c>
      <c r="H162" s="69" t="n">
        <f aca="false">($H161+$E162+$F162+$G162)*(1+Input!$C$34/(100*12))</f>
        <v>271526.301511555</v>
      </c>
    </row>
    <row r="163" customFormat="false" ht="12.8" hidden="false" customHeight="false" outlineLevel="0" collapsed="false">
      <c r="A163" s="67" t="n">
        <v>159</v>
      </c>
      <c r="B163" s="68" t="n">
        <f aca="false">EOMONTH(Input!$C$7,A163)</f>
        <v>47756</v>
      </c>
      <c r="C163" s="67" t="n">
        <f aca="false">DATEDIF(Input!$C$23,$B163,"Y")</f>
        <v>53</v>
      </c>
      <c r="E163" s="69" t="n">
        <f aca="false">Salary_01!$E163*(Input!$C$33/100)</f>
        <v>452.762320658829</v>
      </c>
      <c r="F163" s="69" t="n">
        <f aca="false">-1*Salary_01!$I163</f>
        <v>452.762320658829</v>
      </c>
      <c r="G163" s="69" t="n">
        <f aca="true">IF($B163&gt;Input!$C$28,PMT(Input!$C$34/(100*12),($A$620-OFFSET($A$4,MATCH(Input!$C$28,$B$4:$B$620,1),0,1,1)),$J$4,-1*Input!$C$35,1),0)</f>
        <v>0</v>
      </c>
      <c r="H163" s="69" t="n">
        <f aca="false">($H162+$E163+$F163+$G163)*(1+Input!$C$34/(100*12))</f>
        <v>273566.958761843</v>
      </c>
    </row>
    <row r="164" customFormat="false" ht="12.8" hidden="false" customHeight="false" outlineLevel="0" collapsed="false">
      <c r="A164" s="67" t="n">
        <v>160</v>
      </c>
      <c r="B164" s="68" t="n">
        <f aca="false">EOMONTH(Input!$C$7,A164)</f>
        <v>47787</v>
      </c>
      <c r="C164" s="67" t="n">
        <f aca="false">DATEDIF(Input!$C$23,$B164,"Y")</f>
        <v>53</v>
      </c>
      <c r="E164" s="69" t="n">
        <f aca="false">Salary_01!$E164*(Input!$C$33/100)</f>
        <v>452.762320658829</v>
      </c>
      <c r="F164" s="69" t="n">
        <f aca="false">-1*Salary_01!$I164</f>
        <v>452.762320658829</v>
      </c>
      <c r="G164" s="69" t="n">
        <f aca="true">IF($B164&gt;Input!$C$28,PMT(Input!$C$34/(100*12),($A$620-OFFSET($A$4,MATCH(Input!$C$28,$B$4:$B$620,1),0,1,1)),$J$4,-1*Input!$C$35,1),0)</f>
        <v>0</v>
      </c>
      <c r="H164" s="69" t="n">
        <f aca="false">($H163+$E164+$F164+$G164)*(1+Input!$C$34/(100*12))</f>
        <v>275616.118750674</v>
      </c>
    </row>
    <row r="165" customFormat="false" ht="12.8" hidden="false" customHeight="false" outlineLevel="0" collapsed="false">
      <c r="A165" s="67" t="n">
        <v>161</v>
      </c>
      <c r="B165" s="68" t="n">
        <f aca="false">EOMONTH(Input!$C$7,A165)</f>
        <v>47817</v>
      </c>
      <c r="C165" s="67" t="n">
        <f aca="false">DATEDIF(Input!$C$23,$B165,"Y")</f>
        <v>53</v>
      </c>
      <c r="E165" s="69" t="n">
        <f aca="false">Salary_01!$E165*(Input!$C$33/100)</f>
        <v>452.762320658829</v>
      </c>
      <c r="F165" s="69" t="n">
        <f aca="false">-1*Salary_01!$I165</f>
        <v>452.762320658829</v>
      </c>
      <c r="G165" s="69" t="n">
        <f aca="true">IF($B165&gt;Input!$C$28,PMT(Input!$C$34/(100*12),($A$620-OFFSET($A$4,MATCH(Input!$C$28,$B$4:$B$620,1),0,1,1)),$J$4,-1*Input!$C$35,1),0)</f>
        <v>0</v>
      </c>
      <c r="H165" s="69" t="n">
        <f aca="false">($H164+$E165+$F165+$G165)*(1+Input!$C$34/(100*12))</f>
        <v>277673.816906125</v>
      </c>
    </row>
    <row r="166" customFormat="false" ht="12.8" hidden="false" customHeight="false" outlineLevel="0" collapsed="false">
      <c r="A166" s="67" t="n">
        <v>162</v>
      </c>
      <c r="B166" s="68" t="n">
        <f aca="false">EOMONTH(Input!$C$7,A166)</f>
        <v>47848</v>
      </c>
      <c r="C166" s="67" t="n">
        <f aca="false">DATEDIF(Input!$C$23,$B166,"Y")</f>
        <v>53</v>
      </c>
      <c r="E166" s="69" t="n">
        <f aca="false">Salary_01!$E166*(Input!$C$33/100)</f>
        <v>452.762320658829</v>
      </c>
      <c r="F166" s="69" t="n">
        <f aca="false">-1*Salary_01!$I166</f>
        <v>452.762320658829</v>
      </c>
      <c r="G166" s="69" t="n">
        <f aca="true">IF($B166&gt;Input!$C$28,PMT(Input!$C$34/(100*12),($A$620-OFFSET($A$4,MATCH(Input!$C$28,$B$4:$B$620,1),0,1,1)),$J$4,-1*Input!$C$35,1),0)</f>
        <v>0</v>
      </c>
      <c r="H166" s="69" t="n">
        <f aca="false">($H165+$E166+$F166+$G166)*(1+Input!$C$34/(100*12))</f>
        <v>279740.08880389</v>
      </c>
    </row>
    <row r="167" customFormat="false" ht="12.8" hidden="false" customHeight="false" outlineLevel="0" collapsed="false">
      <c r="A167" s="67" t="n">
        <v>163</v>
      </c>
      <c r="B167" s="68" t="n">
        <f aca="false">EOMONTH(Input!$C$7,A167)</f>
        <v>47879</v>
      </c>
      <c r="C167" s="67" t="n">
        <f aca="false">DATEDIF(Input!$C$23,$B167,"Y")</f>
        <v>53</v>
      </c>
      <c r="E167" s="69" t="n">
        <f aca="false">Salary_01!$E167*(Input!$C$33/100)</f>
        <v>452.762320658829</v>
      </c>
      <c r="F167" s="69" t="n">
        <f aca="false">-1*Salary_01!$I167</f>
        <v>452.762320658829</v>
      </c>
      <c r="G167" s="69" t="n">
        <f aca="true">IF($B167&gt;Input!$C$28,PMT(Input!$C$34/(100*12),($A$620-OFFSET($A$4,MATCH(Input!$C$28,$B$4:$B$620,1),0,1,1)),$J$4,-1*Input!$C$35,1),0)</f>
        <v>0</v>
      </c>
      <c r="H167" s="69" t="n">
        <f aca="false">($H166+$E167+$F167+$G167)*(1+Input!$C$34/(100*12))</f>
        <v>281814.970167896</v>
      </c>
    </row>
    <row r="168" customFormat="false" ht="12.8" hidden="false" customHeight="false" outlineLevel="0" collapsed="false">
      <c r="A168" s="67" t="n">
        <v>164</v>
      </c>
      <c r="B168" s="68" t="n">
        <f aca="false">EOMONTH(Input!$C$7,A168)</f>
        <v>47907</v>
      </c>
      <c r="C168" s="67" t="n">
        <f aca="false">DATEDIF(Input!$C$23,$B168,"Y")</f>
        <v>53</v>
      </c>
      <c r="E168" s="69" t="n">
        <f aca="false">Salary_01!$E168*(Input!$C$33/100)</f>
        <v>452.762320658829</v>
      </c>
      <c r="F168" s="69" t="n">
        <f aca="false">-1*Salary_01!$I168</f>
        <v>452.762320658829</v>
      </c>
      <c r="G168" s="69" t="n">
        <f aca="true">IF($B168&gt;Input!$C$28,PMT(Input!$C$34/(100*12),($A$620-OFFSET($A$4,MATCH(Input!$C$28,$B$4:$B$620,1),0,1,1)),$J$4,-1*Input!$C$35,1),0)</f>
        <v>0</v>
      </c>
      <c r="H168" s="69" t="n">
        <f aca="false">($H167+$E168+$F168+$G168)*(1+Input!$C$34/(100*12))</f>
        <v>283898.496870919</v>
      </c>
    </row>
    <row r="169" customFormat="false" ht="12.8" hidden="false" customHeight="false" outlineLevel="0" collapsed="false">
      <c r="A169" s="67" t="n">
        <v>165</v>
      </c>
      <c r="B169" s="68" t="n">
        <f aca="false">EOMONTH(Input!$C$7,A169)</f>
        <v>47938</v>
      </c>
      <c r="C169" s="67" t="n">
        <f aca="false">DATEDIF(Input!$C$23,$B169,"Y")</f>
        <v>53</v>
      </c>
      <c r="E169" s="69" t="n">
        <f aca="false">Salary_01!$E169*(Input!$C$33/100)</f>
        <v>452.762320658829</v>
      </c>
      <c r="F169" s="69" t="n">
        <f aca="false">-1*Salary_01!$I169</f>
        <v>452.762320658829</v>
      </c>
      <c r="G169" s="69" t="n">
        <f aca="true">IF($B169&gt;Input!$C$28,PMT(Input!$C$34/(100*12),($A$620-OFFSET($A$4,MATCH(Input!$C$28,$B$4:$B$620,1),0,1,1)),$J$4,-1*Input!$C$35,1),0)</f>
        <v>0</v>
      </c>
      <c r="H169" s="69" t="n">
        <f aca="false">($H168+$E169+$F169+$G169)*(1+Input!$C$34/(100*12))</f>
        <v>285990.704935205</v>
      </c>
    </row>
    <row r="170" customFormat="false" ht="12.8" hidden="false" customHeight="false" outlineLevel="0" collapsed="false">
      <c r="A170" s="67" t="n">
        <v>166</v>
      </c>
      <c r="B170" s="68" t="n">
        <f aca="false">EOMONTH(Input!$C$7,A170)</f>
        <v>47968</v>
      </c>
      <c r="C170" s="67" t="n">
        <f aca="false">DATEDIF(Input!$C$23,$B170,"Y")</f>
        <v>53</v>
      </c>
      <c r="E170" s="69" t="n">
        <f aca="false">Salary_01!$E170*(Input!$C$33/100)</f>
        <v>452.762320658829</v>
      </c>
      <c r="F170" s="69" t="n">
        <f aca="false">-1*Salary_01!$I170</f>
        <v>452.762320658829</v>
      </c>
      <c r="G170" s="69" t="n">
        <f aca="true">IF($B170&gt;Input!$C$28,PMT(Input!$C$34/(100*12),($A$620-OFFSET($A$4,MATCH(Input!$C$28,$B$4:$B$620,1),0,1,1)),$J$4,-1*Input!$C$35,1),0)</f>
        <v>0</v>
      </c>
      <c r="H170" s="69" t="n">
        <f aca="false">($H169+$E170+$F170+$G170)*(1+Input!$C$34/(100*12))</f>
        <v>288091.630533091</v>
      </c>
    </row>
    <row r="171" customFormat="false" ht="12.8" hidden="false" customHeight="false" outlineLevel="0" collapsed="false">
      <c r="A171" s="67" t="n">
        <v>167</v>
      </c>
      <c r="B171" s="68" t="n">
        <f aca="false">EOMONTH(Input!$C$7,A171)</f>
        <v>47999</v>
      </c>
      <c r="C171" s="67" t="n">
        <f aca="false">DATEDIF(Input!$C$23,$B171,"Y")</f>
        <v>54</v>
      </c>
      <c r="E171" s="69" t="n">
        <f aca="false">Salary_01!$E171*(Input!$C$33/100)</f>
        <v>452.762320658829</v>
      </c>
      <c r="F171" s="69" t="n">
        <f aca="false">-1*Salary_01!$I171</f>
        <v>452.762320658829</v>
      </c>
      <c r="G171" s="69" t="n">
        <f aca="true">IF($B171&gt;Input!$C$28,PMT(Input!$C$34/(100*12),($A$620-OFFSET($A$4,MATCH(Input!$C$28,$B$4:$B$620,1),0,1,1)),$J$4,-1*Input!$C$35,1),0)</f>
        <v>0</v>
      </c>
      <c r="H171" s="69" t="n">
        <f aca="false">($H170+$E171+$F171+$G171)*(1+Input!$C$34/(100*12))</f>
        <v>290201.309987635</v>
      </c>
    </row>
    <row r="172" customFormat="false" ht="12.8" hidden="false" customHeight="false" outlineLevel="0" collapsed="false">
      <c r="A172" s="67" t="n">
        <v>168</v>
      </c>
      <c r="B172" s="68" t="n">
        <f aca="false">EOMONTH(Input!$C$7,A172)</f>
        <v>48029</v>
      </c>
      <c r="C172" s="67" t="n">
        <f aca="false">DATEDIF(Input!$C$23,$B172,"Y")</f>
        <v>54</v>
      </c>
      <c r="E172" s="69" t="n">
        <f aca="false">Salary_01!$E172*(Input!$C$33/100)</f>
        <v>461.817567072005</v>
      </c>
      <c r="F172" s="69" t="n">
        <f aca="false">-1*Salary_01!$I172</f>
        <v>461.817567072005</v>
      </c>
      <c r="G172" s="69" t="n">
        <f aca="true">IF($B172&gt;Input!$C$28,PMT(Input!$C$34/(100*12),($A$620-OFFSET($A$4,MATCH(Input!$C$28,$B$4:$B$620,1),0,1,1)),$J$4,-1*Input!$C$35,1),0)</f>
        <v>0</v>
      </c>
      <c r="H172" s="69" t="n">
        <f aca="false">($H171+$E172+$F172+$G172)*(1+Input!$C$34/(100*12))</f>
        <v>292337.965726453</v>
      </c>
    </row>
    <row r="173" customFormat="false" ht="12.8" hidden="false" customHeight="false" outlineLevel="0" collapsed="false">
      <c r="A173" s="67" t="n">
        <v>169</v>
      </c>
      <c r="B173" s="68" t="n">
        <f aca="false">EOMONTH(Input!$C$7,A173)</f>
        <v>48060</v>
      </c>
      <c r="C173" s="67" t="n">
        <f aca="false">DATEDIF(Input!$C$23,$B173,"Y")</f>
        <v>54</v>
      </c>
      <c r="E173" s="69" t="n">
        <f aca="false">Salary_01!$E173*(Input!$C$33/100)</f>
        <v>461.817567072005</v>
      </c>
      <c r="F173" s="69" t="n">
        <f aca="false">-1*Salary_01!$I173</f>
        <v>461.817567072005</v>
      </c>
      <c r="G173" s="69" t="n">
        <f aca="true">IF($B173&gt;Input!$C$28,PMT(Input!$C$34/(100*12),($A$620-OFFSET($A$4,MATCH(Input!$C$28,$B$4:$B$620,1),0,1,1)),$J$4,-1*Input!$C$35,1),0)</f>
        <v>0</v>
      </c>
      <c r="H173" s="69" t="n">
        <f aca="false">($H172+$E173+$F173+$G173)*(1+Input!$C$34/(100*12))</f>
        <v>294483.524197517</v>
      </c>
    </row>
    <row r="174" customFormat="false" ht="12.8" hidden="false" customHeight="false" outlineLevel="0" collapsed="false">
      <c r="A174" s="67" t="n">
        <v>170</v>
      </c>
      <c r="B174" s="68" t="n">
        <f aca="false">EOMONTH(Input!$C$7,A174)</f>
        <v>48091</v>
      </c>
      <c r="C174" s="67" t="n">
        <f aca="false">DATEDIF(Input!$C$23,$B174,"Y")</f>
        <v>54</v>
      </c>
      <c r="E174" s="69" t="n">
        <f aca="false">Salary_01!$E174*(Input!$C$33/100)</f>
        <v>461.817567072005</v>
      </c>
      <c r="F174" s="69" t="n">
        <f aca="false">-1*Salary_01!$I174</f>
        <v>461.817567072005</v>
      </c>
      <c r="G174" s="69" t="n">
        <f aca="true">IF($B174&gt;Input!$C$28,PMT(Input!$C$34/(100*12),($A$620-OFFSET($A$4,MATCH(Input!$C$28,$B$4:$B$620,1),0,1,1)),$J$4,-1*Input!$C$35,1),0)</f>
        <v>0</v>
      </c>
      <c r="H174" s="69" t="n">
        <f aca="false">($H173+$E174+$F174+$G174)*(1+Input!$C$34/(100*12))</f>
        <v>296638.022495543</v>
      </c>
    </row>
    <row r="175" customFormat="false" ht="12.8" hidden="false" customHeight="false" outlineLevel="0" collapsed="false">
      <c r="A175" s="67" t="n">
        <v>171</v>
      </c>
      <c r="B175" s="68" t="n">
        <f aca="false">EOMONTH(Input!$C$7,A175)</f>
        <v>48121</v>
      </c>
      <c r="C175" s="67" t="n">
        <f aca="false">DATEDIF(Input!$C$23,$B175,"Y")</f>
        <v>54</v>
      </c>
      <c r="E175" s="69" t="n">
        <f aca="false">Salary_01!$E175*(Input!$C$33/100)</f>
        <v>461.817567072005</v>
      </c>
      <c r="F175" s="69" t="n">
        <f aca="false">-1*Salary_01!$I175</f>
        <v>461.817567072005</v>
      </c>
      <c r="G175" s="69" t="n">
        <f aca="true">IF($B175&gt;Input!$C$28,PMT(Input!$C$34/(100*12),($A$620-OFFSET($A$4,MATCH(Input!$C$28,$B$4:$B$620,1),0,1,1)),$J$4,-1*Input!$C$35,1),0)</f>
        <v>0</v>
      </c>
      <c r="H175" s="69" t="n">
        <f aca="false">($H174+$E175+$F175+$G175)*(1+Input!$C$34/(100*12))</f>
        <v>298801.49786981</v>
      </c>
    </row>
    <row r="176" customFormat="false" ht="12.8" hidden="false" customHeight="false" outlineLevel="0" collapsed="false">
      <c r="A176" s="67" t="n">
        <v>172</v>
      </c>
      <c r="B176" s="68" t="n">
        <f aca="false">EOMONTH(Input!$C$7,A176)</f>
        <v>48152</v>
      </c>
      <c r="C176" s="67" t="n">
        <f aca="false">DATEDIF(Input!$C$23,$B176,"Y")</f>
        <v>54</v>
      </c>
      <c r="E176" s="69" t="n">
        <f aca="false">Salary_01!$E176*(Input!$C$33/100)</f>
        <v>461.817567072005</v>
      </c>
      <c r="F176" s="69" t="n">
        <f aca="false">-1*Salary_01!$I176</f>
        <v>461.817567072005</v>
      </c>
      <c r="G176" s="69" t="n">
        <f aca="true">IF($B176&gt;Input!$C$28,PMT(Input!$C$34/(100*12),($A$620-OFFSET($A$4,MATCH(Input!$C$28,$B$4:$B$620,1),0,1,1)),$J$4,-1*Input!$C$35,1),0)</f>
        <v>0</v>
      </c>
      <c r="H176" s="69" t="n">
        <f aca="false">($H175+$E176+$F176+$G176)*(1+Input!$C$34/(100*12))</f>
        <v>300973.987724804</v>
      </c>
    </row>
    <row r="177" customFormat="false" ht="12.8" hidden="false" customHeight="false" outlineLevel="0" collapsed="false">
      <c r="A177" s="67" t="n">
        <v>173</v>
      </c>
      <c r="B177" s="68" t="n">
        <f aca="false">EOMONTH(Input!$C$7,A177)</f>
        <v>48182</v>
      </c>
      <c r="C177" s="67" t="n">
        <f aca="false">DATEDIF(Input!$C$23,$B177,"Y")</f>
        <v>54</v>
      </c>
      <c r="E177" s="69" t="n">
        <f aca="false">Salary_01!$E177*(Input!$C$33/100)</f>
        <v>461.817567072005</v>
      </c>
      <c r="F177" s="69" t="n">
        <f aca="false">-1*Salary_01!$I177</f>
        <v>461.817567072005</v>
      </c>
      <c r="G177" s="69" t="n">
        <f aca="true">IF($B177&gt;Input!$C$28,PMT(Input!$C$34/(100*12),($A$620-OFFSET($A$4,MATCH(Input!$C$28,$B$4:$B$620,1),0,1,1)),$J$4,-1*Input!$C$35,1),0)</f>
        <v>0</v>
      </c>
      <c r="H177" s="69" t="n">
        <f aca="false">($H176+$E177+$F177+$G177)*(1+Input!$C$34/(100*12))</f>
        <v>303155.52962086</v>
      </c>
    </row>
    <row r="178" customFormat="false" ht="12.8" hidden="false" customHeight="false" outlineLevel="0" collapsed="false">
      <c r="A178" s="67" t="n">
        <v>174</v>
      </c>
      <c r="B178" s="68" t="n">
        <f aca="false">EOMONTH(Input!$C$7,A178)</f>
        <v>48213</v>
      </c>
      <c r="C178" s="67" t="n">
        <f aca="false">DATEDIF(Input!$C$23,$B178,"Y")</f>
        <v>54</v>
      </c>
      <c r="E178" s="69" t="n">
        <f aca="false">Salary_01!$E178*(Input!$C$33/100)</f>
        <v>461.817567072005</v>
      </c>
      <c r="F178" s="69" t="n">
        <f aca="false">-1*Salary_01!$I178</f>
        <v>461.817567072005</v>
      </c>
      <c r="G178" s="69" t="n">
        <f aca="true">IF($B178&gt;Input!$C$28,PMT(Input!$C$34/(100*12),($A$620-OFFSET($A$4,MATCH(Input!$C$28,$B$4:$B$620,1),0,1,1)),$J$4,-1*Input!$C$35,1),0)</f>
        <v>0</v>
      </c>
      <c r="H178" s="69" t="n">
        <f aca="false">($H177+$E178+$F178+$G178)*(1+Input!$C$34/(100*12))</f>
        <v>305346.161274817</v>
      </c>
    </row>
    <row r="179" customFormat="false" ht="12.8" hidden="false" customHeight="false" outlineLevel="0" collapsed="false">
      <c r="A179" s="67" t="n">
        <v>175</v>
      </c>
      <c r="B179" s="68" t="n">
        <f aca="false">EOMONTH(Input!$C$7,A179)</f>
        <v>48244</v>
      </c>
      <c r="C179" s="67" t="n">
        <f aca="false">DATEDIF(Input!$C$23,$B179,"Y")</f>
        <v>54</v>
      </c>
      <c r="E179" s="69" t="n">
        <f aca="false">Salary_01!$E179*(Input!$C$33/100)</f>
        <v>461.817567072005</v>
      </c>
      <c r="F179" s="69" t="n">
        <f aca="false">-1*Salary_01!$I179</f>
        <v>461.817567072005</v>
      </c>
      <c r="G179" s="69" t="n">
        <f aca="true">IF($B179&gt;Input!$C$28,PMT(Input!$C$34/(100*12),($A$620-OFFSET($A$4,MATCH(Input!$C$28,$B$4:$B$620,1),0,1,1)),$J$4,-1*Input!$C$35,1),0)</f>
        <v>0</v>
      </c>
      <c r="H179" s="69" t="n">
        <f aca="false">($H178+$E179+$F179+$G179)*(1+Input!$C$34/(100*12))</f>
        <v>307545.920560665</v>
      </c>
    </row>
    <row r="180" customFormat="false" ht="12.8" hidden="false" customHeight="false" outlineLevel="0" collapsed="false">
      <c r="A180" s="67" t="n">
        <v>176</v>
      </c>
      <c r="B180" s="68" t="n">
        <f aca="false">EOMONTH(Input!$C$7,A180)</f>
        <v>48273</v>
      </c>
      <c r="C180" s="67" t="n">
        <f aca="false">DATEDIF(Input!$C$23,$B180,"Y")</f>
        <v>54</v>
      </c>
      <c r="E180" s="69" t="n">
        <f aca="false">Salary_01!$E180*(Input!$C$33/100)</f>
        <v>461.817567072005</v>
      </c>
      <c r="F180" s="69" t="n">
        <f aca="false">-1*Salary_01!$I180</f>
        <v>461.817567072005</v>
      </c>
      <c r="G180" s="69" t="n">
        <f aca="true">IF($B180&gt;Input!$C$28,PMT(Input!$C$34/(100*12),($A$620-OFFSET($A$4,MATCH(Input!$C$28,$B$4:$B$620,1),0,1,1)),$J$4,-1*Input!$C$35,1),0)</f>
        <v>0</v>
      </c>
      <c r="H180" s="69" t="n">
        <f aca="false">($H179+$E180+$F180+$G180)*(1+Input!$C$34/(100*12))</f>
        <v>309754.845510204</v>
      </c>
    </row>
    <row r="181" customFormat="false" ht="12.8" hidden="false" customHeight="false" outlineLevel="0" collapsed="false">
      <c r="A181" s="67" t="n">
        <v>177</v>
      </c>
      <c r="B181" s="68" t="n">
        <f aca="false">EOMONTH(Input!$C$7,A181)</f>
        <v>48304</v>
      </c>
      <c r="C181" s="67" t="n">
        <f aca="false">DATEDIF(Input!$C$23,$B181,"Y")</f>
        <v>54</v>
      </c>
      <c r="E181" s="69" t="n">
        <f aca="false">Salary_01!$E181*(Input!$C$33/100)</f>
        <v>461.817567072005</v>
      </c>
      <c r="F181" s="69" t="n">
        <f aca="false">-1*Salary_01!$I181</f>
        <v>461.817567072005</v>
      </c>
      <c r="G181" s="69" t="n">
        <f aca="true">IF($B181&gt;Input!$C$28,PMT(Input!$C$34/(100*12),($A$620-OFFSET($A$4,MATCH(Input!$C$28,$B$4:$B$620,1),0,1,1)),$J$4,-1*Input!$C$35,1),0)</f>
        <v>0</v>
      </c>
      <c r="H181" s="69" t="n">
        <f aca="false">($H180+$E181+$F181+$G181)*(1+Input!$C$34/(100*12))</f>
        <v>311972.974313699</v>
      </c>
    </row>
    <row r="182" customFormat="false" ht="12.8" hidden="false" customHeight="false" outlineLevel="0" collapsed="false">
      <c r="A182" s="67" t="n">
        <v>178</v>
      </c>
      <c r="B182" s="68" t="n">
        <f aca="false">EOMONTH(Input!$C$7,A182)</f>
        <v>48334</v>
      </c>
      <c r="C182" s="67" t="n">
        <f aca="false">DATEDIF(Input!$C$23,$B182,"Y")</f>
        <v>54</v>
      </c>
      <c r="E182" s="69" t="n">
        <f aca="false">Salary_01!$E182*(Input!$C$33/100)</f>
        <v>461.817567072005</v>
      </c>
      <c r="F182" s="69" t="n">
        <f aca="false">-1*Salary_01!$I182</f>
        <v>461.817567072005</v>
      </c>
      <c r="G182" s="69" t="n">
        <f aca="true">IF($B182&gt;Input!$C$28,PMT(Input!$C$34/(100*12),($A$620-OFFSET($A$4,MATCH(Input!$C$28,$B$4:$B$620,1),0,1,1)),$J$4,-1*Input!$C$35,1),0)</f>
        <v>0</v>
      </c>
      <c r="H182" s="69" t="n">
        <f aca="false">($H181+$E182+$F182+$G182)*(1+Input!$C$34/(100*12))</f>
        <v>314200.345320542</v>
      </c>
    </row>
    <row r="183" customFormat="false" ht="12.8" hidden="false" customHeight="false" outlineLevel="0" collapsed="false">
      <c r="A183" s="67" t="n">
        <v>179</v>
      </c>
      <c r="B183" s="68" t="n">
        <f aca="false">EOMONTH(Input!$C$7,A183)</f>
        <v>48365</v>
      </c>
      <c r="C183" s="67" t="n">
        <f aca="false">DATEDIF(Input!$C$23,$B183,"Y")</f>
        <v>55</v>
      </c>
      <c r="E183" s="69" t="n">
        <f aca="false">Salary_01!$E183*(Input!$C$33/100)</f>
        <v>461.817567072005</v>
      </c>
      <c r="F183" s="69" t="n">
        <f aca="false">-1*Salary_01!$I183</f>
        <v>461.817567072005</v>
      </c>
      <c r="G183" s="69" t="n">
        <f aca="true">IF($B183&gt;Input!$C$28,PMT(Input!$C$34/(100*12),($A$620-OFFSET($A$4,MATCH(Input!$C$28,$B$4:$B$620,1),0,1,1)),$J$4,-1*Input!$C$35,1),0)</f>
        <v>0</v>
      </c>
      <c r="H183" s="69" t="n">
        <f aca="false">($H182+$E183+$F183+$G183)*(1+Input!$C$34/(100*12))</f>
        <v>316436.997039914</v>
      </c>
    </row>
    <row r="184" customFormat="false" ht="12.8" hidden="false" customHeight="false" outlineLevel="0" collapsed="false">
      <c r="A184" s="67" t="n">
        <v>180</v>
      </c>
      <c r="B184" s="68" t="n">
        <f aca="false">EOMONTH(Input!$C$7,A184)</f>
        <v>48395</v>
      </c>
      <c r="C184" s="67" t="n">
        <f aca="false">DATEDIF(Input!$C$23,$B184,"Y")</f>
        <v>55</v>
      </c>
      <c r="E184" s="69" t="n">
        <f aca="false">Salary_01!$E184*(Input!$C$33/100)</f>
        <v>471.053918413445</v>
      </c>
      <c r="F184" s="69" t="n">
        <f aca="false">-1*Salary_01!$I184</f>
        <v>471.053918413445</v>
      </c>
      <c r="G184" s="69" t="n">
        <f aca="true">IF($B184&gt;Input!$C$28,PMT(Input!$C$34/(100*12),($A$620-OFFSET($A$4,MATCH(Input!$C$28,$B$4:$B$620,1),0,1,1)),$J$4,-1*Input!$C$35,1),0)</f>
        <v>0</v>
      </c>
      <c r="H184" s="69" t="n">
        <f aca="false">($H183+$E184+$F184+$G184)*(1+Input!$C$34/(100*12))</f>
        <v>318701.517813728</v>
      </c>
    </row>
    <row r="185" customFormat="false" ht="12.8" hidden="false" customHeight="false" outlineLevel="0" collapsed="false">
      <c r="A185" s="67" t="n">
        <v>181</v>
      </c>
      <c r="B185" s="68" t="n">
        <f aca="false">EOMONTH(Input!$C$7,A185)</f>
        <v>48426</v>
      </c>
      <c r="C185" s="67" t="n">
        <f aca="false">DATEDIF(Input!$C$23,$B185,"Y")</f>
        <v>55</v>
      </c>
      <c r="E185" s="69" t="n">
        <f aca="false">Salary_01!$E185*(Input!$C$33/100)</f>
        <v>471.053918413445</v>
      </c>
      <c r="F185" s="69" t="n">
        <f aca="false">-1*Salary_01!$I185</f>
        <v>471.053918413445</v>
      </c>
      <c r="G185" s="69" t="n">
        <f aca="true">IF($B185&gt;Input!$C$28,PMT(Input!$C$34/(100*12),($A$620-OFFSET($A$4,MATCH(Input!$C$28,$B$4:$B$620,1),0,1,1)),$J$4,-1*Input!$C$35,1),0)</f>
        <v>0</v>
      </c>
      <c r="H185" s="69" t="n">
        <f aca="false">($H184+$E185+$F185+$G185)*(1+Input!$C$34/(100*12))</f>
        <v>320975.474090765</v>
      </c>
    </row>
    <row r="186" customFormat="false" ht="12.8" hidden="false" customHeight="false" outlineLevel="0" collapsed="false">
      <c r="A186" s="67" t="n">
        <v>182</v>
      </c>
      <c r="B186" s="68" t="n">
        <f aca="false">EOMONTH(Input!$C$7,A186)</f>
        <v>48457</v>
      </c>
      <c r="C186" s="67" t="n">
        <f aca="false">DATEDIF(Input!$C$23,$B186,"Y")</f>
        <v>55</v>
      </c>
      <c r="E186" s="69" t="n">
        <f aca="false">Salary_01!$E186*(Input!$C$33/100)</f>
        <v>471.053918413445</v>
      </c>
      <c r="F186" s="69" t="n">
        <f aca="false">-1*Salary_01!$I186</f>
        <v>471.053918413445</v>
      </c>
      <c r="G186" s="69" t="n">
        <f aca="true">IF($B186&gt;Input!$C$28,PMT(Input!$C$34/(100*12),($A$620-OFFSET($A$4,MATCH(Input!$C$28,$B$4:$B$620,1),0,1,1)),$J$4,-1*Input!$C$35,1),0)</f>
        <v>0</v>
      </c>
      <c r="H186" s="69" t="n">
        <f aca="false">($H185+$E186+$F186+$G186)*(1+Input!$C$34/(100*12))</f>
        <v>323258.905185624</v>
      </c>
    </row>
    <row r="187" customFormat="false" ht="12.8" hidden="false" customHeight="false" outlineLevel="0" collapsed="false">
      <c r="A187" s="67" t="n">
        <v>183</v>
      </c>
      <c r="B187" s="68" t="n">
        <f aca="false">EOMONTH(Input!$C$7,A187)</f>
        <v>48487</v>
      </c>
      <c r="C187" s="67" t="n">
        <f aca="false">DATEDIF(Input!$C$23,$B187,"Y")</f>
        <v>55</v>
      </c>
      <c r="E187" s="69" t="n">
        <f aca="false">Salary_01!$E187*(Input!$C$33/100)</f>
        <v>471.053918413445</v>
      </c>
      <c r="F187" s="69" t="n">
        <f aca="false">-1*Salary_01!$I187</f>
        <v>471.053918413445</v>
      </c>
      <c r="G187" s="69" t="n">
        <f aca="true">IF($B187&gt;Input!$C$28,PMT(Input!$C$34/(100*12),($A$620-OFFSET($A$4,MATCH(Input!$C$28,$B$4:$B$620,1),0,1,1)),$J$4,-1*Input!$C$35,1),0)</f>
        <v>0</v>
      </c>
      <c r="H187" s="69" t="n">
        <f aca="false">($H186+$E187+$F187+$G187)*(1+Input!$C$34/(100*12))</f>
        <v>325551.850576711</v>
      </c>
    </row>
    <row r="188" customFormat="false" ht="12.8" hidden="false" customHeight="false" outlineLevel="0" collapsed="false">
      <c r="A188" s="67" t="n">
        <v>184</v>
      </c>
      <c r="B188" s="68" t="n">
        <f aca="false">EOMONTH(Input!$C$7,A188)</f>
        <v>48518</v>
      </c>
      <c r="C188" s="67" t="n">
        <f aca="false">DATEDIF(Input!$C$23,$B188,"Y")</f>
        <v>55</v>
      </c>
      <c r="E188" s="69" t="n">
        <f aca="false">Salary_01!$E188*(Input!$C$33/100)</f>
        <v>471.053918413445</v>
      </c>
      <c r="F188" s="69" t="n">
        <f aca="false">-1*Salary_01!$I188</f>
        <v>471.053918413445</v>
      </c>
      <c r="G188" s="69" t="n">
        <f aca="true">IF($B188&gt;Input!$C$28,PMT(Input!$C$34/(100*12),($A$620-OFFSET($A$4,MATCH(Input!$C$28,$B$4:$B$620,1),0,1,1)),$J$4,-1*Input!$C$35,1),0)</f>
        <v>0</v>
      </c>
      <c r="H188" s="69" t="n">
        <f aca="false">($H187+$E188+$F188+$G188)*(1+Input!$C$34/(100*12))</f>
        <v>327854.349906928</v>
      </c>
    </row>
    <row r="189" customFormat="false" ht="12.8" hidden="false" customHeight="false" outlineLevel="0" collapsed="false">
      <c r="A189" s="67" t="n">
        <v>185</v>
      </c>
      <c r="B189" s="68" t="n">
        <f aca="false">EOMONTH(Input!$C$7,A189)</f>
        <v>48548</v>
      </c>
      <c r="C189" s="67" t="n">
        <f aca="false">DATEDIF(Input!$C$23,$B189,"Y")</f>
        <v>55</v>
      </c>
      <c r="E189" s="69" t="n">
        <f aca="false">Salary_01!$E189*(Input!$C$33/100)</f>
        <v>471.053918413445</v>
      </c>
      <c r="F189" s="69" t="n">
        <f aca="false">-1*Salary_01!$I189</f>
        <v>471.053918413445</v>
      </c>
      <c r="G189" s="69" t="n">
        <f aca="true">IF($B189&gt;Input!$C$28,PMT(Input!$C$34/(100*12),($A$620-OFFSET($A$4,MATCH(Input!$C$28,$B$4:$B$620,1),0,1,1)),$J$4,-1*Input!$C$35,1),0)</f>
        <v>0</v>
      </c>
      <c r="H189" s="69" t="n">
        <f aca="false">($H188+$E189+$F189+$G189)*(1+Input!$C$34/(100*12))</f>
        <v>330166.442984354</v>
      </c>
    </row>
    <row r="190" customFormat="false" ht="12.8" hidden="false" customHeight="false" outlineLevel="0" collapsed="false">
      <c r="A190" s="67" t="n">
        <v>186</v>
      </c>
      <c r="B190" s="68" t="n">
        <f aca="false">EOMONTH(Input!$C$7,A190)</f>
        <v>48579</v>
      </c>
      <c r="C190" s="67" t="n">
        <f aca="false">DATEDIF(Input!$C$23,$B190,"Y")</f>
        <v>55</v>
      </c>
      <c r="E190" s="69" t="n">
        <f aca="false">Salary_01!$E190*(Input!$C$33/100)</f>
        <v>471.053918413445</v>
      </c>
      <c r="F190" s="69" t="n">
        <f aca="false">-1*Salary_01!$I190</f>
        <v>471.053918413445</v>
      </c>
      <c r="G190" s="69" t="n">
        <f aca="true">IF($B190&gt;Input!$C$28,PMT(Input!$C$34/(100*12),($A$620-OFFSET($A$4,MATCH(Input!$C$28,$B$4:$B$620,1),0,1,1)),$J$4,-1*Input!$C$35,1),0)</f>
        <v>0</v>
      </c>
      <c r="H190" s="69" t="n">
        <f aca="false">($H189+$E190+$F190+$G190)*(1+Input!$C$34/(100*12))</f>
        <v>332488.169782935</v>
      </c>
    </row>
    <row r="191" customFormat="false" ht="12.8" hidden="false" customHeight="false" outlineLevel="0" collapsed="false">
      <c r="A191" s="67" t="n">
        <v>187</v>
      </c>
      <c r="B191" s="68" t="n">
        <f aca="false">EOMONTH(Input!$C$7,A191)</f>
        <v>48610</v>
      </c>
      <c r="C191" s="67" t="n">
        <f aca="false">DATEDIF(Input!$C$23,$B191,"Y")</f>
        <v>55</v>
      </c>
      <c r="E191" s="69" t="n">
        <f aca="false">Salary_01!$E191*(Input!$C$33/100)</f>
        <v>471.053918413445</v>
      </c>
      <c r="F191" s="69" t="n">
        <f aca="false">-1*Salary_01!$I191</f>
        <v>471.053918413445</v>
      </c>
      <c r="G191" s="69" t="n">
        <f aca="true">IF($B191&gt;Input!$C$28,PMT(Input!$C$34/(100*12),($A$620-OFFSET($A$4,MATCH(Input!$C$28,$B$4:$B$620,1),0,1,1)),$J$4,-1*Input!$C$35,1),0)</f>
        <v>0</v>
      </c>
      <c r="H191" s="69" t="n">
        <f aca="false">($H190+$E191+$F191+$G191)*(1+Input!$C$34/(100*12))</f>
        <v>334819.570443178</v>
      </c>
    </row>
    <row r="192" customFormat="false" ht="12.8" hidden="false" customHeight="false" outlineLevel="0" collapsed="false">
      <c r="A192" s="67" t="n">
        <v>188</v>
      </c>
      <c r="B192" s="68" t="n">
        <f aca="false">EOMONTH(Input!$C$7,A192)</f>
        <v>48638</v>
      </c>
      <c r="C192" s="67" t="n">
        <f aca="false">DATEDIF(Input!$C$23,$B192,"Y")</f>
        <v>55</v>
      </c>
      <c r="E192" s="69" t="n">
        <f aca="false">Salary_01!$E192*(Input!$C$33/100)</f>
        <v>471.053918413445</v>
      </c>
      <c r="F192" s="69" t="n">
        <f aca="false">-1*Salary_01!$I192</f>
        <v>471.053918413445</v>
      </c>
      <c r="G192" s="69" t="n">
        <f aca="true">IF($B192&gt;Input!$C$28,PMT(Input!$C$34/(100*12),($A$620-OFFSET($A$4,MATCH(Input!$C$28,$B$4:$B$620,1),0,1,1)),$J$4,-1*Input!$C$35,1),0)</f>
        <v>0</v>
      </c>
      <c r="H192" s="69" t="n">
        <f aca="false">($H191+$E192+$F192+$G192)*(1+Input!$C$34/(100*12))</f>
        <v>337160.685272838</v>
      </c>
    </row>
    <row r="193" customFormat="false" ht="12.8" hidden="false" customHeight="false" outlineLevel="0" collapsed="false">
      <c r="A193" s="67" t="n">
        <v>189</v>
      </c>
      <c r="B193" s="68" t="n">
        <f aca="false">EOMONTH(Input!$C$7,A193)</f>
        <v>48669</v>
      </c>
      <c r="C193" s="67" t="n">
        <f aca="false">DATEDIF(Input!$C$23,$B193,"Y")</f>
        <v>55</v>
      </c>
      <c r="E193" s="69" t="n">
        <f aca="false">Salary_01!$E193*(Input!$C$33/100)</f>
        <v>471.053918413445</v>
      </c>
      <c r="F193" s="69" t="n">
        <f aca="false">-1*Salary_01!$I193</f>
        <v>471.053918413445</v>
      </c>
      <c r="G193" s="69" t="n">
        <f aca="true">IF($B193&gt;Input!$C$28,PMT(Input!$C$34/(100*12),($A$620-OFFSET($A$4,MATCH(Input!$C$28,$B$4:$B$620,1),0,1,1)),$J$4,-1*Input!$C$35,1),0)</f>
        <v>0</v>
      </c>
      <c r="H193" s="69" t="n">
        <f aca="false">($H192+$E193+$F193+$G193)*(1+Input!$C$34/(100*12))</f>
        <v>339511.554747622</v>
      </c>
    </row>
    <row r="194" customFormat="false" ht="12.8" hidden="false" customHeight="false" outlineLevel="0" collapsed="false">
      <c r="A194" s="67" t="n">
        <v>190</v>
      </c>
      <c r="B194" s="68" t="n">
        <f aca="false">EOMONTH(Input!$C$7,A194)</f>
        <v>48699</v>
      </c>
      <c r="C194" s="67" t="n">
        <f aca="false">DATEDIF(Input!$C$23,$B194,"Y")</f>
        <v>55</v>
      </c>
      <c r="E194" s="69" t="n">
        <f aca="false">Salary_01!$E194*(Input!$C$33/100)</f>
        <v>471.053918413445</v>
      </c>
      <c r="F194" s="69" t="n">
        <f aca="false">-1*Salary_01!$I194</f>
        <v>471.053918413445</v>
      </c>
      <c r="G194" s="69" t="n">
        <f aca="true">IF($B194&gt;Input!$C$28,PMT(Input!$C$34/(100*12),($A$620-OFFSET($A$4,MATCH(Input!$C$28,$B$4:$B$620,1),0,1,1)),$J$4,-1*Input!$C$35,1),0)</f>
        <v>0</v>
      </c>
      <c r="H194" s="69" t="n">
        <f aca="false">($H193+$E194+$F194+$G194)*(1+Input!$C$34/(100*12))</f>
        <v>341872.219511884</v>
      </c>
    </row>
    <row r="195" customFormat="false" ht="12.8" hidden="false" customHeight="false" outlineLevel="0" collapsed="false">
      <c r="A195" s="67" t="n">
        <v>191</v>
      </c>
      <c r="B195" s="68" t="n">
        <f aca="false">EOMONTH(Input!$C$7,A195)</f>
        <v>48730</v>
      </c>
      <c r="C195" s="67" t="n">
        <f aca="false">DATEDIF(Input!$C$23,$B195,"Y")</f>
        <v>56</v>
      </c>
      <c r="E195" s="69" t="n">
        <f aca="false">Salary_01!$E195*(Input!$C$33/100)</f>
        <v>471.053918413445</v>
      </c>
      <c r="F195" s="69" t="n">
        <f aca="false">-1*Salary_01!$I195</f>
        <v>471.053918413445</v>
      </c>
      <c r="G195" s="69" t="n">
        <f aca="true">IF($B195&gt;Input!$C$28,PMT(Input!$C$34/(100*12),($A$620-OFFSET($A$4,MATCH(Input!$C$28,$B$4:$B$620,1),0,1,1)),$J$4,-1*Input!$C$35,1),0)</f>
        <v>0</v>
      </c>
      <c r="H195" s="69" t="n">
        <f aca="false">($H194+$E195+$F195+$G195)*(1+Input!$C$34/(100*12))</f>
        <v>344242.720379331</v>
      </c>
    </row>
    <row r="196" customFormat="false" ht="12.8" hidden="false" customHeight="false" outlineLevel="0" collapsed="false">
      <c r="A196" s="67" t="n">
        <v>192</v>
      </c>
      <c r="B196" s="68" t="n">
        <f aca="false">EOMONTH(Input!$C$7,A196)</f>
        <v>48760</v>
      </c>
      <c r="C196" s="67" t="n">
        <f aca="false">DATEDIF(Input!$C$23,$B196,"Y")</f>
        <v>56</v>
      </c>
      <c r="E196" s="69" t="n">
        <f aca="false">Salary_01!$E196*(Input!$C$33/100)</f>
        <v>480.474996781714</v>
      </c>
      <c r="F196" s="69" t="n">
        <f aca="false">-1*Salary_01!$I196</f>
        <v>480.474996781714</v>
      </c>
      <c r="G196" s="69" t="n">
        <f aca="true">IF($B196&gt;Input!$C$28,PMT(Input!$C$34/(100*12),($A$620-OFFSET($A$4,MATCH(Input!$C$28,$B$4:$B$620,1),0,1,1)),$J$4,-1*Input!$C$35,1),0)</f>
        <v>0</v>
      </c>
      <c r="H196" s="69" t="n">
        <f aca="false">($H195+$E196+$F196+$G196)*(1+Input!$C$34/(100*12))</f>
        <v>346642.018999448</v>
      </c>
    </row>
    <row r="197" customFormat="false" ht="12.8" hidden="false" customHeight="false" outlineLevel="0" collapsed="false">
      <c r="A197" s="67" t="n">
        <v>193</v>
      </c>
      <c r="B197" s="68" t="n">
        <f aca="false">EOMONTH(Input!$C$7,A197)</f>
        <v>48791</v>
      </c>
      <c r="C197" s="67" t="n">
        <f aca="false">DATEDIF(Input!$C$23,$B197,"Y")</f>
        <v>56</v>
      </c>
      <c r="E197" s="69" t="n">
        <f aca="false">Salary_01!$E197*(Input!$C$33/100)</f>
        <v>480.474996781714</v>
      </c>
      <c r="F197" s="69" t="n">
        <f aca="false">-1*Salary_01!$I197</f>
        <v>480.474996781714</v>
      </c>
      <c r="G197" s="69" t="n">
        <f aca="true">IF($B197&gt;Input!$C$28,PMT(Input!$C$34/(100*12),($A$620-OFFSET($A$4,MATCH(Input!$C$28,$B$4:$B$620,1),0,1,1)),$J$4,-1*Input!$C$35,1),0)</f>
        <v>0</v>
      </c>
      <c r="H197" s="69" t="n">
        <f aca="false">($H196+$E197+$F197+$G197)*(1+Input!$C$34/(100*12))</f>
        <v>349051.314697149</v>
      </c>
    </row>
    <row r="198" customFormat="false" ht="12.8" hidden="false" customHeight="false" outlineLevel="0" collapsed="false">
      <c r="A198" s="67" t="n">
        <v>194</v>
      </c>
      <c r="B198" s="68" t="n">
        <f aca="false">EOMONTH(Input!$C$7,A198)</f>
        <v>48822</v>
      </c>
      <c r="C198" s="67" t="n">
        <f aca="false">DATEDIF(Input!$C$23,$B198,"Y")</f>
        <v>56</v>
      </c>
      <c r="E198" s="69" t="n">
        <f aca="false">Salary_01!$E198*(Input!$C$33/100)</f>
        <v>480.474996781714</v>
      </c>
      <c r="F198" s="69" t="n">
        <f aca="false">-1*Salary_01!$I198</f>
        <v>480.474996781714</v>
      </c>
      <c r="G198" s="69" t="n">
        <f aca="true">IF($B198&gt;Input!$C$28,PMT(Input!$C$34/(100*12),($A$620-OFFSET($A$4,MATCH(Input!$C$28,$B$4:$B$620,1),0,1,1)),$J$4,-1*Input!$C$35,1),0)</f>
        <v>0</v>
      </c>
      <c r="H198" s="69" t="n">
        <f aca="false">($H197+$E198+$F198+$G198)*(1+Input!$C$34/(100*12))</f>
        <v>351470.649126924</v>
      </c>
    </row>
    <row r="199" customFormat="false" ht="12.8" hidden="false" customHeight="false" outlineLevel="0" collapsed="false">
      <c r="A199" s="67" t="n">
        <v>195</v>
      </c>
      <c r="B199" s="68" t="n">
        <f aca="false">EOMONTH(Input!$C$7,A199)</f>
        <v>48852</v>
      </c>
      <c r="C199" s="67" t="n">
        <f aca="false">DATEDIF(Input!$C$23,$B199,"Y")</f>
        <v>56</v>
      </c>
      <c r="E199" s="69" t="n">
        <f aca="false">Salary_01!$E199*(Input!$C$33/100)</f>
        <v>480.474996781714</v>
      </c>
      <c r="F199" s="69" t="n">
        <f aca="false">-1*Salary_01!$I199</f>
        <v>480.474996781714</v>
      </c>
      <c r="G199" s="69" t="n">
        <f aca="true">IF($B199&gt;Input!$C$28,PMT(Input!$C$34/(100*12),($A$620-OFFSET($A$4,MATCH(Input!$C$28,$B$4:$B$620,1),0,1,1)),$J$4,-1*Input!$C$35,1),0)</f>
        <v>0</v>
      </c>
      <c r="H199" s="69" t="n">
        <f aca="false">($H198+$E199+$F199+$G199)*(1+Input!$C$34/(100*12))</f>
        <v>353900.064116823</v>
      </c>
    </row>
    <row r="200" customFormat="false" ht="12.8" hidden="false" customHeight="false" outlineLevel="0" collapsed="false">
      <c r="A200" s="67" t="n">
        <v>196</v>
      </c>
      <c r="B200" s="68" t="n">
        <f aca="false">EOMONTH(Input!$C$7,A200)</f>
        <v>48883</v>
      </c>
      <c r="C200" s="67" t="n">
        <f aca="false">DATEDIF(Input!$C$23,$B200,"Y")</f>
        <v>56</v>
      </c>
      <c r="E200" s="69" t="n">
        <f aca="false">Salary_01!$E200*(Input!$C$33/100)</f>
        <v>480.474996781714</v>
      </c>
      <c r="F200" s="69" t="n">
        <f aca="false">-1*Salary_01!$I200</f>
        <v>480.474996781714</v>
      </c>
      <c r="G200" s="69" t="n">
        <f aca="true">IF($B200&gt;Input!$C$28,PMT(Input!$C$34/(100*12),($A$620-OFFSET($A$4,MATCH(Input!$C$28,$B$4:$B$620,1),0,1,1)),$J$4,-1*Input!$C$35,1),0)</f>
        <v>0</v>
      </c>
      <c r="H200" s="69" t="n">
        <f aca="false">($H199+$E200+$F200+$G200)*(1+Input!$C$34/(100*12))</f>
        <v>356339.601669179</v>
      </c>
    </row>
    <row r="201" customFormat="false" ht="12.8" hidden="false" customHeight="false" outlineLevel="0" collapsed="false">
      <c r="A201" s="67" t="n">
        <v>197</v>
      </c>
      <c r="B201" s="68" t="n">
        <f aca="false">EOMONTH(Input!$C$7,A201)</f>
        <v>48913</v>
      </c>
      <c r="C201" s="67" t="n">
        <f aca="false">DATEDIF(Input!$C$23,$B201,"Y")</f>
        <v>56</v>
      </c>
      <c r="E201" s="69" t="n">
        <f aca="false">Salary_01!$E201*(Input!$C$33/100)</f>
        <v>480.474996781714</v>
      </c>
      <c r="F201" s="69" t="n">
        <f aca="false">-1*Salary_01!$I201</f>
        <v>480.474996781714</v>
      </c>
      <c r="G201" s="69" t="n">
        <f aca="true">IF($B201&gt;Input!$C$28,PMT(Input!$C$34/(100*12),($A$620-OFFSET($A$4,MATCH(Input!$C$28,$B$4:$B$620,1),0,1,1)),$J$4,-1*Input!$C$35,1),0)</f>
        <v>0</v>
      </c>
      <c r="H201" s="69" t="n">
        <f aca="false">($H200+$E201+$F201+$G201)*(1+Input!$C$34/(100*12))</f>
        <v>358789.303961338</v>
      </c>
    </row>
    <row r="202" customFormat="false" ht="12.8" hidden="false" customHeight="false" outlineLevel="0" collapsed="false">
      <c r="A202" s="67" t="n">
        <v>198</v>
      </c>
      <c r="B202" s="68" t="n">
        <f aca="false">EOMONTH(Input!$C$7,A202)</f>
        <v>48944</v>
      </c>
      <c r="C202" s="67" t="n">
        <f aca="false">DATEDIF(Input!$C$23,$B202,"Y")</f>
        <v>56</v>
      </c>
      <c r="E202" s="69" t="n">
        <f aca="false">Salary_01!$E202*(Input!$C$33/100)</f>
        <v>480.474996781714</v>
      </c>
      <c r="F202" s="69" t="n">
        <f aca="false">-1*Salary_01!$I202</f>
        <v>480.474996781714</v>
      </c>
      <c r="G202" s="69" t="n">
        <f aca="true">IF($B202&gt;Input!$C$28,PMT(Input!$C$34/(100*12),($A$620-OFFSET($A$4,MATCH(Input!$C$28,$B$4:$B$620,1),0,1,1)),$J$4,-1*Input!$C$35,1),0)</f>
        <v>0</v>
      </c>
      <c r="H202" s="69" t="n">
        <f aca="false">($H201+$E202+$F202+$G202)*(1+Input!$C$34/(100*12))</f>
        <v>361249.21334638</v>
      </c>
    </row>
    <row r="203" customFormat="false" ht="12.8" hidden="false" customHeight="false" outlineLevel="0" collapsed="false">
      <c r="A203" s="67" t="n">
        <v>199</v>
      </c>
      <c r="B203" s="68" t="n">
        <f aca="false">EOMONTH(Input!$C$7,A203)</f>
        <v>48975</v>
      </c>
      <c r="C203" s="67" t="n">
        <f aca="false">DATEDIF(Input!$C$23,$B203,"Y")</f>
        <v>56</v>
      </c>
      <c r="E203" s="69" t="n">
        <f aca="false">Salary_01!$E203*(Input!$C$33/100)</f>
        <v>480.474996781714</v>
      </c>
      <c r="F203" s="69" t="n">
        <f aca="false">-1*Salary_01!$I203</f>
        <v>480.474996781714</v>
      </c>
      <c r="G203" s="69" t="n">
        <f aca="true">IF($B203&gt;Input!$C$28,PMT(Input!$C$34/(100*12),($A$620-OFFSET($A$4,MATCH(Input!$C$28,$B$4:$B$620,1),0,1,1)),$J$4,-1*Input!$C$35,1),0)</f>
        <v>0</v>
      </c>
      <c r="H203" s="69" t="n">
        <f aca="false">($H202+$E203+$F203+$G203)*(1+Input!$C$34/(100*12))</f>
        <v>363719.37235386</v>
      </c>
    </row>
    <row r="204" customFormat="false" ht="12.8" hidden="false" customHeight="false" outlineLevel="0" collapsed="false">
      <c r="A204" s="67" t="n">
        <v>200</v>
      </c>
      <c r="B204" s="68" t="n">
        <f aca="false">EOMONTH(Input!$C$7,A204)</f>
        <v>49003</v>
      </c>
      <c r="C204" s="67" t="n">
        <f aca="false">DATEDIF(Input!$C$23,$B204,"Y")</f>
        <v>56</v>
      </c>
      <c r="E204" s="69" t="n">
        <f aca="false">Salary_01!$E204*(Input!$C$33/100)</f>
        <v>480.474996781714</v>
      </c>
      <c r="F204" s="69" t="n">
        <f aca="false">-1*Salary_01!$I204</f>
        <v>480.474996781714</v>
      </c>
      <c r="G204" s="69" t="n">
        <f aca="true">IF($B204&gt;Input!$C$28,PMT(Input!$C$34/(100*12),($A$620-OFFSET($A$4,MATCH(Input!$C$28,$B$4:$B$620,1),0,1,1)),$J$4,-1*Input!$C$35,1),0)</f>
        <v>0</v>
      </c>
      <c r="H204" s="69" t="n">
        <f aca="false">($H203+$E204+$F204+$G204)*(1+Input!$C$34/(100*12))</f>
        <v>366199.823690537</v>
      </c>
    </row>
    <row r="205" customFormat="false" ht="12.8" hidden="false" customHeight="false" outlineLevel="0" collapsed="false">
      <c r="A205" s="67" t="n">
        <v>201</v>
      </c>
      <c r="B205" s="68" t="n">
        <f aca="false">EOMONTH(Input!$C$7,A205)</f>
        <v>49034</v>
      </c>
      <c r="C205" s="67" t="n">
        <f aca="false">DATEDIF(Input!$C$23,$B205,"Y")</f>
        <v>56</v>
      </c>
      <c r="E205" s="69" t="n">
        <f aca="false">Salary_01!$E205*(Input!$C$33/100)</f>
        <v>480.474996781714</v>
      </c>
      <c r="F205" s="69" t="n">
        <f aca="false">-1*Salary_01!$I205</f>
        <v>480.474996781714</v>
      </c>
      <c r="G205" s="69" t="n">
        <f aca="true">IF($B205&gt;Input!$C$28,PMT(Input!$C$34/(100*12),($A$620-OFFSET($A$4,MATCH(Input!$C$28,$B$4:$B$620,1),0,1,1)),$J$4,-1*Input!$C$35,1),0)</f>
        <v>0</v>
      </c>
      <c r="H205" s="69" t="n">
        <f aca="false">($H204+$E205+$F205+$G205)*(1+Input!$C$34/(100*12))</f>
        <v>368690.610241118</v>
      </c>
    </row>
    <row r="206" customFormat="false" ht="12.8" hidden="false" customHeight="false" outlineLevel="0" collapsed="false">
      <c r="A206" s="67" t="n">
        <v>202</v>
      </c>
      <c r="B206" s="68" t="n">
        <f aca="false">EOMONTH(Input!$C$7,A206)</f>
        <v>49064</v>
      </c>
      <c r="C206" s="67" t="n">
        <f aca="false">DATEDIF(Input!$C$23,$B206,"Y")</f>
        <v>56</v>
      </c>
      <c r="E206" s="69" t="n">
        <f aca="false">Salary_01!$E206*(Input!$C$33/100)</f>
        <v>480.474996781714</v>
      </c>
      <c r="F206" s="69" t="n">
        <f aca="false">-1*Salary_01!$I206</f>
        <v>480.474996781714</v>
      </c>
      <c r="G206" s="69" t="n">
        <f aca="true">IF($B206&gt;Input!$C$28,PMT(Input!$C$34/(100*12),($A$620-OFFSET($A$4,MATCH(Input!$C$28,$B$4:$B$620,1),0,1,1)),$J$4,-1*Input!$C$35,1),0)</f>
        <v>0</v>
      </c>
      <c r="H206" s="69" t="n">
        <f aca="false">($H205+$E206+$F206+$G206)*(1+Input!$C$34/(100*12))</f>
        <v>371191.775068992</v>
      </c>
    </row>
    <row r="207" customFormat="false" ht="12.8" hidden="false" customHeight="false" outlineLevel="0" collapsed="false">
      <c r="A207" s="67" t="n">
        <v>203</v>
      </c>
      <c r="B207" s="68" t="n">
        <f aca="false">EOMONTH(Input!$C$7,A207)</f>
        <v>49095</v>
      </c>
      <c r="C207" s="67" t="n">
        <f aca="false">DATEDIF(Input!$C$23,$B207,"Y")</f>
        <v>57</v>
      </c>
      <c r="E207" s="69" t="n">
        <f aca="false">Salary_01!$E207*(Input!$C$33/100)</f>
        <v>480.474996781714</v>
      </c>
      <c r="F207" s="69" t="n">
        <f aca="false">-1*Salary_01!$I207</f>
        <v>480.474996781714</v>
      </c>
      <c r="G207" s="69" t="n">
        <f aca="true">IF($B207&gt;Input!$C$28,PMT(Input!$C$34/(100*12),($A$620-OFFSET($A$4,MATCH(Input!$C$28,$B$4:$B$620,1),0,1,1)),$J$4,-1*Input!$C$35,1),0)</f>
        <v>0</v>
      </c>
      <c r="H207" s="69" t="n">
        <f aca="false">($H206+$E207+$F207+$G207)*(1+Input!$C$34/(100*12))</f>
        <v>373703.361416983</v>
      </c>
    </row>
    <row r="208" customFormat="false" ht="12.8" hidden="false" customHeight="false" outlineLevel="0" collapsed="false">
      <c r="A208" s="67" t="n">
        <v>204</v>
      </c>
      <c r="B208" s="68" t="n">
        <f aca="false">EOMONTH(Input!$C$7,A208)</f>
        <v>49125</v>
      </c>
      <c r="C208" s="67" t="n">
        <f aca="false">DATEDIF(Input!$C$23,$B208,"Y")</f>
        <v>57</v>
      </c>
      <c r="E208" s="69" t="n">
        <f aca="false">Salary_01!$E208*(Input!$C$33/100)</f>
        <v>490.084496717349</v>
      </c>
      <c r="F208" s="69" t="n">
        <f aca="false">-1*Salary_01!$I208</f>
        <v>490.084496717349</v>
      </c>
      <c r="G208" s="69" t="n">
        <f aca="true">IF($B208&gt;Input!$C$28,PMT(Input!$C$34/(100*12),($A$620-OFFSET($A$4,MATCH(Input!$C$28,$B$4:$B$620,1),0,1,1)),$J$4,-1*Input!$C$35,1),0)</f>
        <v>0</v>
      </c>
      <c r="H208" s="69" t="n">
        <f aca="false">($H207+$E208+$F208+$G208)*(1+Input!$C$34/(100*12))</f>
        <v>376244.711787128</v>
      </c>
    </row>
    <row r="209" customFormat="false" ht="12.8" hidden="false" customHeight="false" outlineLevel="0" collapsed="false">
      <c r="A209" s="67" t="n">
        <v>205</v>
      </c>
      <c r="B209" s="68" t="n">
        <f aca="false">EOMONTH(Input!$C$7,A209)</f>
        <v>49156</v>
      </c>
      <c r="C209" s="67" t="n">
        <f aca="false">DATEDIF(Input!$C$23,$B209,"Y")</f>
        <v>57</v>
      </c>
      <c r="E209" s="69" t="n">
        <f aca="false">Salary_01!$E209*(Input!$C$33/100)</f>
        <v>490.084496717349</v>
      </c>
      <c r="F209" s="69" t="n">
        <f aca="false">-1*Salary_01!$I209</f>
        <v>490.084496717349</v>
      </c>
      <c r="G209" s="69" t="n">
        <f aca="true">IF($B209&gt;Input!$C$28,PMT(Input!$C$34/(100*12),($A$620-OFFSET($A$4,MATCH(Input!$C$28,$B$4:$B$620,1),0,1,1)),$J$4,-1*Input!$C$35,1),0)</f>
        <v>0</v>
      </c>
      <c r="H209" s="69" t="n">
        <f aca="false">($H208+$E209+$F209+$G209)*(1+Input!$C$34/(100*12))</f>
        <v>378796.651117149</v>
      </c>
    </row>
    <row r="210" customFormat="false" ht="12.8" hidden="false" customHeight="false" outlineLevel="0" collapsed="false">
      <c r="A210" s="67" t="n">
        <v>206</v>
      </c>
      <c r="B210" s="68" t="n">
        <f aca="false">EOMONTH(Input!$C$7,A210)</f>
        <v>49187</v>
      </c>
      <c r="C210" s="67" t="n">
        <f aca="false">DATEDIF(Input!$C$23,$B210,"Y")</f>
        <v>57</v>
      </c>
      <c r="E210" s="69" t="n">
        <f aca="false">Salary_01!$E210*(Input!$C$33/100)</f>
        <v>490.084496717349</v>
      </c>
      <c r="F210" s="69" t="n">
        <f aca="false">-1*Salary_01!$I210</f>
        <v>490.084496717349</v>
      </c>
      <c r="G210" s="69" t="n">
        <f aca="true">IF($B210&gt;Input!$C$28,PMT(Input!$C$34/(100*12),($A$620-OFFSET($A$4,MATCH(Input!$C$28,$B$4:$B$620,1),0,1,1)),$J$4,-1*Input!$C$35,1),0)</f>
        <v>0</v>
      </c>
      <c r="H210" s="69" t="n">
        <f aca="false">($H209+$E210+$F210+$G210)*(1+Input!$C$34/(100*12))</f>
        <v>381359.223527711</v>
      </c>
    </row>
    <row r="211" customFormat="false" ht="12.8" hidden="false" customHeight="false" outlineLevel="0" collapsed="false">
      <c r="A211" s="67" t="n">
        <v>207</v>
      </c>
      <c r="B211" s="68" t="n">
        <f aca="false">EOMONTH(Input!$C$7,A211)</f>
        <v>49217</v>
      </c>
      <c r="C211" s="67" t="n">
        <f aca="false">DATEDIF(Input!$C$23,$B211,"Y")</f>
        <v>57</v>
      </c>
      <c r="E211" s="69" t="n">
        <f aca="false">Salary_01!$E211*(Input!$C$33/100)</f>
        <v>490.084496717349</v>
      </c>
      <c r="F211" s="69" t="n">
        <f aca="false">-1*Salary_01!$I211</f>
        <v>490.084496717349</v>
      </c>
      <c r="G211" s="69" t="n">
        <f aca="true">IF($B211&gt;Input!$C$28,PMT(Input!$C$34/(100*12),($A$620-OFFSET($A$4,MATCH(Input!$C$28,$B$4:$B$620,1),0,1,1)),$J$4,-1*Input!$C$35,1),0)</f>
        <v>0</v>
      </c>
      <c r="H211" s="69" t="n">
        <f aca="false">($H210+$E211+$F211+$G211)*(1+Input!$C$34/(100*12))</f>
        <v>383932.473323317</v>
      </c>
    </row>
    <row r="212" customFormat="false" ht="12.8" hidden="false" customHeight="false" outlineLevel="0" collapsed="false">
      <c r="A212" s="67" t="n">
        <v>208</v>
      </c>
      <c r="B212" s="68" t="n">
        <f aca="false">EOMONTH(Input!$C$7,A212)</f>
        <v>49248</v>
      </c>
      <c r="C212" s="67" t="n">
        <f aca="false">DATEDIF(Input!$C$23,$B212,"Y")</f>
        <v>57</v>
      </c>
      <c r="E212" s="69" t="n">
        <f aca="false">Salary_01!$E212*(Input!$C$33/100)</f>
        <v>490.084496717349</v>
      </c>
      <c r="F212" s="69" t="n">
        <f aca="false">-1*Salary_01!$I212</f>
        <v>490.084496717349</v>
      </c>
      <c r="G212" s="69" t="n">
        <f aca="true">IF($B212&gt;Input!$C$28,PMT(Input!$C$34/(100*12),($A$620-OFFSET($A$4,MATCH(Input!$C$28,$B$4:$B$620,1),0,1,1)),$J$4,-1*Input!$C$35,1),0)</f>
        <v>0</v>
      </c>
      <c r="H212" s="69" t="n">
        <f aca="false">($H211+$E212+$F212+$G212)*(1+Input!$C$34/(100*12))</f>
        <v>386516.444993071</v>
      </c>
    </row>
    <row r="213" customFormat="false" ht="12.8" hidden="false" customHeight="false" outlineLevel="0" collapsed="false">
      <c r="A213" s="67" t="n">
        <v>209</v>
      </c>
      <c r="B213" s="68" t="n">
        <f aca="false">EOMONTH(Input!$C$7,A213)</f>
        <v>49278</v>
      </c>
      <c r="C213" s="67" t="n">
        <f aca="false">DATEDIF(Input!$C$23,$B213,"Y")</f>
        <v>57</v>
      </c>
      <c r="E213" s="69" t="n">
        <f aca="false">Salary_01!$E213*(Input!$C$33/100)</f>
        <v>490.084496717349</v>
      </c>
      <c r="F213" s="69" t="n">
        <f aca="false">-1*Salary_01!$I213</f>
        <v>490.084496717349</v>
      </c>
      <c r="G213" s="69" t="n">
        <f aca="true">IF($B213&gt;Input!$C$28,PMT(Input!$C$34/(100*12),($A$620-OFFSET($A$4,MATCH(Input!$C$28,$B$4:$B$620,1),0,1,1)),$J$4,-1*Input!$C$35,1),0)</f>
        <v>0</v>
      </c>
      <c r="H213" s="69" t="n">
        <f aca="false">($H212+$E213+$F213+$G213)*(1+Input!$C$34/(100*12))</f>
        <v>389111.18321145</v>
      </c>
    </row>
    <row r="214" customFormat="false" ht="12.8" hidden="false" customHeight="false" outlineLevel="0" collapsed="false">
      <c r="A214" s="67" t="n">
        <v>210</v>
      </c>
      <c r="B214" s="68" t="n">
        <f aca="false">EOMONTH(Input!$C$7,A214)</f>
        <v>49309</v>
      </c>
      <c r="C214" s="67" t="n">
        <f aca="false">DATEDIF(Input!$C$23,$B214,"Y")</f>
        <v>57</v>
      </c>
      <c r="E214" s="69" t="n">
        <f aca="false">Salary_01!$E214*(Input!$C$33/100)</f>
        <v>490.084496717349</v>
      </c>
      <c r="F214" s="69" t="n">
        <f aca="false">-1*Salary_01!$I214</f>
        <v>490.084496717349</v>
      </c>
      <c r="G214" s="69" t="n">
        <f aca="true">IF($B214&gt;Input!$C$28,PMT(Input!$C$34/(100*12),($A$620-OFFSET($A$4,MATCH(Input!$C$28,$B$4:$B$620,1),0,1,1)),$J$4,-1*Input!$C$35,1),0)</f>
        <v>0</v>
      </c>
      <c r="H214" s="69" t="n">
        <f aca="false">($H213+$E214+$F214+$G214)*(1+Input!$C$34/(100*12))</f>
        <v>391716.732839072</v>
      </c>
    </row>
    <row r="215" customFormat="false" ht="12.8" hidden="false" customHeight="false" outlineLevel="0" collapsed="false">
      <c r="A215" s="67" t="n">
        <v>211</v>
      </c>
      <c r="B215" s="68" t="n">
        <f aca="false">EOMONTH(Input!$C$7,A215)</f>
        <v>49340</v>
      </c>
      <c r="C215" s="67" t="n">
        <f aca="false">DATEDIF(Input!$C$23,$B215,"Y")</f>
        <v>57</v>
      </c>
      <c r="E215" s="69" t="n">
        <f aca="false">Salary_01!$E215*(Input!$C$33/100)</f>
        <v>490.084496717349</v>
      </c>
      <c r="F215" s="69" t="n">
        <f aca="false">-1*Salary_01!$I215</f>
        <v>490.084496717349</v>
      </c>
      <c r="G215" s="69" t="n">
        <f aca="true">IF($B215&gt;Input!$C$28,PMT(Input!$C$34/(100*12),($A$620-OFFSET($A$4,MATCH(Input!$C$28,$B$4:$B$620,1),0,1,1)),$J$4,-1*Input!$C$35,1),0)</f>
        <v>0</v>
      </c>
      <c r="H215" s="69" t="n">
        <f aca="false">($H214+$E215+$F215+$G215)*(1+Input!$C$34/(100*12))</f>
        <v>394333.138923475</v>
      </c>
    </row>
    <row r="216" customFormat="false" ht="12.8" hidden="false" customHeight="false" outlineLevel="0" collapsed="false">
      <c r="A216" s="67" t="n">
        <v>212</v>
      </c>
      <c r="B216" s="68" t="n">
        <f aca="false">EOMONTH(Input!$C$7,A216)</f>
        <v>49368</v>
      </c>
      <c r="C216" s="67" t="n">
        <f aca="false">DATEDIF(Input!$C$23,$B216,"Y")</f>
        <v>57</v>
      </c>
      <c r="E216" s="69" t="n">
        <f aca="false">Salary_01!$E216*(Input!$C$33/100)</f>
        <v>490.084496717349</v>
      </c>
      <c r="F216" s="69" t="n">
        <f aca="false">-1*Salary_01!$I216</f>
        <v>490.084496717349</v>
      </c>
      <c r="G216" s="69" t="n">
        <f aca="true">IF($B216&gt;Input!$C$28,PMT(Input!$C$34/(100*12),($A$620-OFFSET($A$4,MATCH(Input!$C$28,$B$4:$B$620,1),0,1,1)),$J$4,-1*Input!$C$35,1),0)</f>
        <v>0</v>
      </c>
      <c r="H216" s="69" t="n">
        <f aca="false">($H215+$E216+$F216+$G216)*(1+Input!$C$34/(100*12))</f>
        <v>396960.446699897</v>
      </c>
    </row>
    <row r="217" customFormat="false" ht="12.8" hidden="false" customHeight="false" outlineLevel="0" collapsed="false">
      <c r="A217" s="67" t="n">
        <v>213</v>
      </c>
      <c r="B217" s="68" t="n">
        <f aca="false">EOMONTH(Input!$C$7,A217)</f>
        <v>49399</v>
      </c>
      <c r="C217" s="67" t="n">
        <f aca="false">DATEDIF(Input!$C$23,$B217,"Y")</f>
        <v>57</v>
      </c>
      <c r="E217" s="69" t="n">
        <f aca="false">Salary_01!$E217*(Input!$C$33/100)</f>
        <v>490.084496717349</v>
      </c>
      <c r="F217" s="69" t="n">
        <f aca="false">-1*Salary_01!$I217</f>
        <v>490.084496717349</v>
      </c>
      <c r="G217" s="69" t="n">
        <f aca="true">IF($B217&gt;Input!$C$28,PMT(Input!$C$34/(100*12),($A$620-OFFSET($A$4,MATCH(Input!$C$28,$B$4:$B$620,1),0,1,1)),$J$4,-1*Input!$C$35,1),0)</f>
        <v>0</v>
      </c>
      <c r="H217" s="69" t="n">
        <f aca="false">($H216+$E217+$F217+$G217)*(1+Input!$C$34/(100*12))</f>
        <v>399598.701592054</v>
      </c>
    </row>
    <row r="218" customFormat="false" ht="12.8" hidden="false" customHeight="false" outlineLevel="0" collapsed="false">
      <c r="A218" s="67" t="n">
        <v>214</v>
      </c>
      <c r="B218" s="68" t="n">
        <f aca="false">EOMONTH(Input!$C$7,A218)</f>
        <v>49429</v>
      </c>
      <c r="C218" s="67" t="n">
        <f aca="false">DATEDIF(Input!$C$23,$B218,"Y")</f>
        <v>57</v>
      </c>
      <c r="E218" s="69" t="n">
        <f aca="false">Salary_01!$E218*(Input!$C$33/100)</f>
        <v>490.084496717349</v>
      </c>
      <c r="F218" s="69" t="n">
        <f aca="false">-1*Salary_01!$I218</f>
        <v>490.084496717349</v>
      </c>
      <c r="G218" s="69" t="n">
        <f aca="true">IF($B218&gt;Input!$C$28,PMT(Input!$C$34/(100*12),($A$620-OFFSET($A$4,MATCH(Input!$C$28,$B$4:$B$620,1),0,1,1)),$J$4,-1*Input!$C$35,1),0)</f>
        <v>0</v>
      </c>
      <c r="H218" s="69" t="n">
        <f aca="false">($H217+$E218+$F218+$G218)*(1+Input!$C$34/(100*12))</f>
        <v>402247.949212928</v>
      </c>
    </row>
    <row r="219" customFormat="false" ht="12.8" hidden="false" customHeight="false" outlineLevel="0" collapsed="false">
      <c r="A219" s="67" t="n">
        <v>215</v>
      </c>
      <c r="B219" s="68" t="n">
        <f aca="false">EOMONTH(Input!$C$7,A219)</f>
        <v>49460</v>
      </c>
      <c r="C219" s="67" t="n">
        <f aca="false">DATEDIF(Input!$C$23,$B219,"Y")</f>
        <v>58</v>
      </c>
      <c r="E219" s="69" t="n">
        <f aca="false">Salary_01!$E219*(Input!$C$33/100)</f>
        <v>490.084496717349</v>
      </c>
      <c r="F219" s="69" t="n">
        <f aca="false">-1*Salary_01!$I219</f>
        <v>490.084496717349</v>
      </c>
      <c r="G219" s="69" t="n">
        <f aca="true">IF($B219&gt;Input!$C$28,PMT(Input!$C$34/(100*12),($A$620-OFFSET($A$4,MATCH(Input!$C$28,$B$4:$B$620,1),0,1,1)),$J$4,-1*Input!$C$35,1),0)</f>
        <v>0</v>
      </c>
      <c r="H219" s="69" t="n">
        <f aca="false">($H218+$E219+$F219+$G219)*(1+Input!$C$34/(100*12))</f>
        <v>404908.235365556</v>
      </c>
    </row>
    <row r="220" customFormat="false" ht="12.8" hidden="false" customHeight="false" outlineLevel="0" collapsed="false">
      <c r="A220" s="67" t="n">
        <v>216</v>
      </c>
      <c r="B220" s="68" t="n">
        <f aca="false">EOMONTH(Input!$C$7,A220)</f>
        <v>49490</v>
      </c>
      <c r="C220" s="67" t="n">
        <f aca="false">DATEDIF(Input!$C$23,$B220,"Y")</f>
        <v>58</v>
      </c>
      <c r="E220" s="69" t="n">
        <f aca="false">Salary_01!$E220*(Input!$C$33/100)</f>
        <v>499.886186651696</v>
      </c>
      <c r="F220" s="69" t="n">
        <f aca="false">-1*Salary_01!$I220</f>
        <v>499.886186651696</v>
      </c>
      <c r="G220" s="69" t="n">
        <f aca="true">IF($B220&gt;Input!$C$28,PMT(Input!$C$34/(100*12),($A$620-OFFSET($A$4,MATCH(Input!$C$28,$B$4:$B$620,1),0,1,1)),$J$4,-1*Input!$C$35,1),0)</f>
        <v>0</v>
      </c>
      <c r="H220" s="69" t="n">
        <f aca="false">($H219+$E220+$F220+$G220)*(1+Input!$C$34/(100*12))</f>
        <v>407599.291104438</v>
      </c>
    </row>
    <row r="221" customFormat="false" ht="12.8" hidden="false" customHeight="false" outlineLevel="0" collapsed="false">
      <c r="A221" s="67" t="n">
        <v>217</v>
      </c>
      <c r="B221" s="68" t="n">
        <f aca="false">EOMONTH(Input!$C$7,A221)</f>
        <v>49521</v>
      </c>
      <c r="C221" s="67" t="n">
        <f aca="false">DATEDIF(Input!$C$23,$B221,"Y")</f>
        <v>58</v>
      </c>
      <c r="E221" s="69" t="n">
        <f aca="false">Salary_01!$E221*(Input!$C$33/100)</f>
        <v>499.886186651696</v>
      </c>
      <c r="F221" s="69" t="n">
        <f aca="false">-1*Salary_01!$I221</f>
        <v>499.886186651696</v>
      </c>
      <c r="G221" s="69" t="n">
        <f aca="true">IF($B221&gt;Input!$C$28,PMT(Input!$C$34/(100*12),($A$620-OFFSET($A$4,MATCH(Input!$C$28,$B$4:$B$620,1),0,1,1)),$J$4,-1*Input!$C$35,1),0)</f>
        <v>0</v>
      </c>
      <c r="H221" s="69" t="n">
        <f aca="false">($H220+$E221+$F221+$G221)*(1+Input!$C$34/(100*12))</f>
        <v>410301.559575566</v>
      </c>
    </row>
    <row r="222" customFormat="false" ht="12.8" hidden="false" customHeight="false" outlineLevel="0" collapsed="false">
      <c r="A222" s="67" t="n">
        <v>218</v>
      </c>
      <c r="B222" s="68" t="n">
        <f aca="false">EOMONTH(Input!$C$7,A222)</f>
        <v>49552</v>
      </c>
      <c r="C222" s="67" t="n">
        <f aca="false">DATEDIF(Input!$C$23,$B222,"Y")</f>
        <v>58</v>
      </c>
      <c r="E222" s="69" t="n">
        <f aca="false">Salary_01!$E222*(Input!$C$33/100)</f>
        <v>499.886186651696</v>
      </c>
      <c r="F222" s="69" t="n">
        <f aca="false">-1*Salary_01!$I222</f>
        <v>499.886186651696</v>
      </c>
      <c r="G222" s="69" t="n">
        <f aca="true">IF($B222&gt;Input!$C$28,PMT(Input!$C$34/(100*12),($A$620-OFFSET($A$4,MATCH(Input!$C$28,$B$4:$B$620,1),0,1,1)),$J$4,-1*Input!$C$35,1),0)</f>
        <v>0</v>
      </c>
      <c r="H222" s="69" t="n">
        <f aca="false">($H221+$E222+$F222+$G222)*(1+Input!$C$34/(100*12))</f>
        <v>413015.087498656</v>
      </c>
    </row>
    <row r="223" customFormat="false" ht="12.8" hidden="false" customHeight="false" outlineLevel="0" collapsed="false">
      <c r="A223" s="67" t="n">
        <v>219</v>
      </c>
      <c r="B223" s="68" t="n">
        <f aca="false">EOMONTH(Input!$C$7,A223)</f>
        <v>49582</v>
      </c>
      <c r="C223" s="67" t="n">
        <f aca="false">DATEDIF(Input!$C$23,$B223,"Y")</f>
        <v>58</v>
      </c>
      <c r="E223" s="69" t="n">
        <f aca="false">Salary_01!$E223*(Input!$C$33/100)</f>
        <v>499.886186651696</v>
      </c>
      <c r="F223" s="69" t="n">
        <f aca="false">-1*Salary_01!$I223</f>
        <v>499.886186651696</v>
      </c>
      <c r="G223" s="69" t="n">
        <f aca="true">IF($B223&gt;Input!$C$28,PMT(Input!$C$34/(100*12),($A$620-OFFSET($A$4,MATCH(Input!$C$28,$B$4:$B$620,1),0,1,1)),$J$4,-1*Input!$C$35,1),0)</f>
        <v>0</v>
      </c>
      <c r="H223" s="69" t="n">
        <f aca="false">($H222+$E223+$F223+$G223)*(1+Input!$C$34/(100*12))</f>
        <v>415739.921788093</v>
      </c>
    </row>
    <row r="224" customFormat="false" ht="12.8" hidden="false" customHeight="false" outlineLevel="0" collapsed="false">
      <c r="A224" s="67" t="n">
        <v>220</v>
      </c>
      <c r="B224" s="68" t="n">
        <f aca="false">EOMONTH(Input!$C$7,A224)</f>
        <v>49613</v>
      </c>
      <c r="C224" s="67" t="n">
        <f aca="false">DATEDIF(Input!$C$23,$B224,"Y")</f>
        <v>58</v>
      </c>
      <c r="E224" s="69" t="n">
        <f aca="false">Salary_01!$E224*(Input!$C$33/100)</f>
        <v>499.886186651696</v>
      </c>
      <c r="F224" s="69" t="n">
        <f aca="false">-1*Salary_01!$I224</f>
        <v>499.886186651696</v>
      </c>
      <c r="G224" s="69" t="n">
        <f aca="true">IF($B224&gt;Input!$C$28,PMT(Input!$C$34/(100*12),($A$620-OFFSET($A$4,MATCH(Input!$C$28,$B$4:$B$620,1),0,1,1)),$J$4,-1*Input!$C$35,1),0)</f>
        <v>0</v>
      </c>
      <c r="H224" s="69" t="n">
        <f aca="false">($H223+$E224+$F224+$G224)*(1+Input!$C$34/(100*12))</f>
        <v>418476.109553735</v>
      </c>
    </row>
    <row r="225" customFormat="false" ht="12.8" hidden="false" customHeight="false" outlineLevel="0" collapsed="false">
      <c r="A225" s="67" t="n">
        <v>221</v>
      </c>
      <c r="B225" s="68" t="n">
        <f aca="false">EOMONTH(Input!$C$7,A225)</f>
        <v>49643</v>
      </c>
      <c r="C225" s="67" t="n">
        <f aca="false">DATEDIF(Input!$C$23,$B225,"Y")</f>
        <v>58</v>
      </c>
      <c r="E225" s="69" t="n">
        <f aca="false">Salary_01!$E225*(Input!$C$33/100)</f>
        <v>499.886186651696</v>
      </c>
      <c r="F225" s="69" t="n">
        <f aca="false">-1*Salary_01!$I225</f>
        <v>499.886186651696</v>
      </c>
      <c r="G225" s="69" t="n">
        <f aca="true">IF($B225&gt;Input!$C$28,PMT(Input!$C$34/(100*12),($A$620-OFFSET($A$4,MATCH(Input!$C$28,$B$4:$B$620,1),0,1,1)),$J$4,-1*Input!$C$35,1),0)</f>
        <v>0</v>
      </c>
      <c r="H225" s="69" t="n">
        <f aca="false">($H224+$E225+$F225+$G225)*(1+Input!$C$34/(100*12))</f>
        <v>421223.698101735</v>
      </c>
    </row>
    <row r="226" customFormat="false" ht="12.8" hidden="false" customHeight="false" outlineLevel="0" collapsed="false">
      <c r="A226" s="67" t="n">
        <v>222</v>
      </c>
      <c r="B226" s="68" t="n">
        <f aca="false">EOMONTH(Input!$C$7,A226)</f>
        <v>49674</v>
      </c>
      <c r="C226" s="67" t="n">
        <f aca="false">DATEDIF(Input!$C$23,$B226,"Y")</f>
        <v>58</v>
      </c>
      <c r="E226" s="69" t="n">
        <f aca="false">Salary_01!$E226*(Input!$C$33/100)</f>
        <v>499.886186651696</v>
      </c>
      <c r="F226" s="69" t="n">
        <f aca="false">-1*Salary_01!$I226</f>
        <v>499.886186651696</v>
      </c>
      <c r="G226" s="69" t="n">
        <f aca="true">IF($B226&gt;Input!$C$28,PMT(Input!$C$34/(100*12),($A$620-OFFSET($A$4,MATCH(Input!$C$28,$B$4:$B$620,1),0,1,1)),$J$4,-1*Input!$C$35,1),0)</f>
        <v>0</v>
      </c>
      <c r="H226" s="69" t="n">
        <f aca="false">($H225+$E226+$F226+$G226)*(1+Input!$C$34/(100*12))</f>
        <v>423982.734935351</v>
      </c>
    </row>
    <row r="227" customFormat="false" ht="12.8" hidden="false" customHeight="false" outlineLevel="0" collapsed="false">
      <c r="A227" s="67" t="n">
        <v>223</v>
      </c>
      <c r="B227" s="68" t="n">
        <f aca="false">EOMONTH(Input!$C$7,A227)</f>
        <v>49705</v>
      </c>
      <c r="C227" s="67" t="n">
        <f aca="false">DATEDIF(Input!$C$23,$B227,"Y")</f>
        <v>58</v>
      </c>
      <c r="E227" s="69" t="n">
        <f aca="false">Salary_01!$E227*(Input!$C$33/100)</f>
        <v>499.886186651696</v>
      </c>
      <c r="F227" s="69" t="n">
        <f aca="false">-1*Salary_01!$I227</f>
        <v>499.886186651696</v>
      </c>
      <c r="G227" s="69" t="n">
        <f aca="true">IF($B227&gt;Input!$C$28,PMT(Input!$C$34/(100*12),($A$620-OFFSET($A$4,MATCH(Input!$C$28,$B$4:$B$620,1),0,1,1)),$J$4,-1*Input!$C$35,1),0)</f>
        <v>0</v>
      </c>
      <c r="H227" s="69" t="n">
        <f aca="false">($H226+$E227+$F227+$G227)*(1+Input!$C$34/(100*12))</f>
        <v>426753.267755773</v>
      </c>
    </row>
    <row r="228" customFormat="false" ht="12.8" hidden="false" customHeight="false" outlineLevel="0" collapsed="false">
      <c r="A228" s="67" t="n">
        <v>224</v>
      </c>
      <c r="B228" s="68" t="n">
        <f aca="false">EOMONTH(Input!$C$7,A228)</f>
        <v>49734</v>
      </c>
      <c r="C228" s="67" t="n">
        <f aca="false">DATEDIF(Input!$C$23,$B228,"Y")</f>
        <v>58</v>
      </c>
      <c r="E228" s="69" t="n">
        <f aca="false">Salary_01!$E228*(Input!$C$33/100)</f>
        <v>499.886186651696</v>
      </c>
      <c r="F228" s="69" t="n">
        <f aca="false">-1*Salary_01!$I228</f>
        <v>499.886186651696</v>
      </c>
      <c r="G228" s="69" t="n">
        <f aca="true">IF($B228&gt;Input!$C$28,PMT(Input!$C$34/(100*12),($A$620-OFFSET($A$4,MATCH(Input!$C$28,$B$4:$B$620,1),0,1,1)),$J$4,-1*Input!$C$35,1),0)</f>
        <v>0</v>
      </c>
      <c r="H228" s="69" t="n">
        <f aca="false">($H227+$E228+$F228+$G228)*(1+Input!$C$34/(100*12))</f>
        <v>429535.344462948</v>
      </c>
    </row>
    <row r="229" customFormat="false" ht="12.8" hidden="false" customHeight="false" outlineLevel="0" collapsed="false">
      <c r="A229" s="67" t="n">
        <v>225</v>
      </c>
      <c r="B229" s="68" t="n">
        <f aca="false">EOMONTH(Input!$C$7,A229)</f>
        <v>49765</v>
      </c>
      <c r="C229" s="67" t="n">
        <f aca="false">DATEDIF(Input!$C$23,$B229,"Y")</f>
        <v>58</v>
      </c>
      <c r="E229" s="69" t="n">
        <f aca="false">Salary_01!$E229*(Input!$C$33/100)</f>
        <v>499.886186651696</v>
      </c>
      <c r="F229" s="69" t="n">
        <f aca="false">-1*Salary_01!$I229</f>
        <v>499.886186651696</v>
      </c>
      <c r="G229" s="69" t="n">
        <f aca="true">IF($B229&gt;Input!$C$28,PMT(Input!$C$34/(100*12),($A$620-OFFSET($A$4,MATCH(Input!$C$28,$B$4:$B$620,1),0,1,1)),$J$4,-1*Input!$C$35,1),0)</f>
        <v>0</v>
      </c>
      <c r="H229" s="69" t="n">
        <f aca="false">($H228+$E229+$F229+$G229)*(1+Input!$C$34/(100*12))</f>
        <v>432329.013156402</v>
      </c>
    </row>
    <row r="230" customFormat="false" ht="12.8" hidden="false" customHeight="false" outlineLevel="0" collapsed="false">
      <c r="A230" s="67" t="n">
        <v>226</v>
      </c>
      <c r="B230" s="68" t="n">
        <f aca="false">EOMONTH(Input!$C$7,A230)</f>
        <v>49795</v>
      </c>
      <c r="C230" s="67" t="n">
        <f aca="false">DATEDIF(Input!$C$23,$B230,"Y")</f>
        <v>58</v>
      </c>
      <c r="E230" s="69" t="n">
        <f aca="false">Salary_01!$E230*(Input!$C$33/100)</f>
        <v>499.886186651696</v>
      </c>
      <c r="F230" s="69" t="n">
        <f aca="false">-1*Salary_01!$I230</f>
        <v>499.886186651696</v>
      </c>
      <c r="G230" s="69" t="n">
        <f aca="true">IF($B230&gt;Input!$C$28,PMT(Input!$C$34/(100*12),($A$620-OFFSET($A$4,MATCH(Input!$C$28,$B$4:$B$620,1),0,1,1)),$J$4,-1*Input!$C$35,1),0)</f>
        <v>0</v>
      </c>
      <c r="H230" s="69" t="n">
        <f aca="false">($H229+$E230+$F230+$G230)*(1+Input!$C$34/(100*12))</f>
        <v>435134.32213608</v>
      </c>
    </row>
    <row r="231" customFormat="false" ht="12.8" hidden="false" customHeight="false" outlineLevel="0" collapsed="false">
      <c r="A231" s="67" t="n">
        <v>227</v>
      </c>
      <c r="B231" s="68" t="n">
        <f aca="false">EOMONTH(Input!$C$7,A231)</f>
        <v>49826</v>
      </c>
      <c r="C231" s="67" t="n">
        <f aca="false">DATEDIF(Input!$C$23,$B231,"Y")</f>
        <v>59</v>
      </c>
      <c r="E231" s="69" t="n">
        <f aca="false">Salary_01!$E231*(Input!$C$33/100)</f>
        <v>499.886186651696</v>
      </c>
      <c r="F231" s="69" t="n">
        <f aca="false">-1*Salary_01!$I231</f>
        <v>499.886186651696</v>
      </c>
      <c r="G231" s="69" t="n">
        <f aca="true">IF($B231&gt;Input!$C$28,PMT(Input!$C$34/(100*12),($A$620-OFFSET($A$4,MATCH(Input!$C$28,$B$4:$B$620,1),0,1,1)),$J$4,-1*Input!$C$35,1),0)</f>
        <v>0</v>
      </c>
      <c r="H231" s="69" t="n">
        <f aca="false">($H230+$E231+$F231+$G231)*(1+Input!$C$34/(100*12))</f>
        <v>437951.319903172</v>
      </c>
    </row>
    <row r="232" customFormat="false" ht="12.8" hidden="false" customHeight="false" outlineLevel="0" collapsed="false">
      <c r="A232" s="67" t="n">
        <v>228</v>
      </c>
      <c r="B232" s="68" t="n">
        <f aca="false">EOMONTH(Input!$C$7,A232)</f>
        <v>49856</v>
      </c>
      <c r="C232" s="67" t="n">
        <f aca="false">DATEDIF(Input!$C$23,$B232,"Y")</f>
        <v>59</v>
      </c>
      <c r="E232" s="69" t="n">
        <f aca="false">Salary_01!$E232*(Input!$C$33/100)</f>
        <v>509.88391038473</v>
      </c>
      <c r="F232" s="69" t="n">
        <f aca="false">-1*Salary_01!$I232</f>
        <v>509.88391038473</v>
      </c>
      <c r="G232" s="69" t="n">
        <f aca="true">IF($B232&gt;Input!$C$28,PMT(Input!$C$34/(100*12),($A$620-OFFSET($A$4,MATCH(Input!$C$28,$B$4:$B$620,1),0,1,1)),$J$4,-1*Input!$C$35,1),0)</f>
        <v>0</v>
      </c>
      <c r="H232" s="69" t="n">
        <f aca="false">($H231+$E232+$F232+$G232)*(1+Input!$C$34/(100*12))</f>
        <v>440800.133922791</v>
      </c>
    </row>
    <row r="233" customFormat="false" ht="12.8" hidden="false" customHeight="false" outlineLevel="0" collapsed="false">
      <c r="A233" s="67" t="n">
        <v>229</v>
      </c>
      <c r="B233" s="68" t="n">
        <f aca="false">EOMONTH(Input!$C$7,A233)</f>
        <v>49887</v>
      </c>
      <c r="C233" s="67" t="n">
        <f aca="false">DATEDIF(Input!$C$23,$B233,"Y")</f>
        <v>59</v>
      </c>
      <c r="E233" s="69" t="n">
        <f aca="false">Salary_01!$E233*(Input!$C$33/100)</f>
        <v>509.88391038473</v>
      </c>
      <c r="F233" s="69" t="n">
        <f aca="false">-1*Salary_01!$I233</f>
        <v>509.88391038473</v>
      </c>
      <c r="G233" s="69" t="n">
        <f aca="true">IF($B233&gt;Input!$C$28,PMT(Input!$C$34/(100*12),($A$620-OFFSET($A$4,MATCH(Input!$C$28,$B$4:$B$620,1),0,1,1)),$J$4,-1*Input!$C$35,1),0)</f>
        <v>0</v>
      </c>
      <c r="H233" s="69" t="n">
        <f aca="false">($H232+$E233+$F233+$G233)*(1+Input!$C$34/(100*12))</f>
        <v>443660.818000826</v>
      </c>
    </row>
    <row r="234" customFormat="false" ht="12.8" hidden="false" customHeight="false" outlineLevel="0" collapsed="false">
      <c r="A234" s="67" t="n">
        <v>230</v>
      </c>
      <c r="B234" s="68" t="n">
        <f aca="false">EOMONTH(Input!$C$7,A234)</f>
        <v>49918</v>
      </c>
      <c r="C234" s="67" t="n">
        <f aca="false">DATEDIF(Input!$C$23,$B234,"Y")</f>
        <v>59</v>
      </c>
      <c r="E234" s="69" t="n">
        <f aca="false">Salary_01!$E234*(Input!$C$33/100)</f>
        <v>509.88391038473</v>
      </c>
      <c r="F234" s="69" t="n">
        <f aca="false">-1*Salary_01!$I234</f>
        <v>509.88391038473</v>
      </c>
      <c r="G234" s="69" t="n">
        <f aca="true">IF($B234&gt;Input!$C$28,PMT(Input!$C$34/(100*12),($A$620-OFFSET($A$4,MATCH(Input!$C$28,$B$4:$B$620,1),0,1,1)),$J$4,-1*Input!$C$35,1),0)</f>
        <v>0</v>
      </c>
      <c r="H234" s="69" t="n">
        <f aca="false">($H233+$E234+$F234+$G234)*(1+Input!$C$34/(100*12))</f>
        <v>446533.421595852</v>
      </c>
    </row>
    <row r="235" customFormat="false" ht="12.8" hidden="false" customHeight="false" outlineLevel="0" collapsed="false">
      <c r="A235" s="67" t="n">
        <v>231</v>
      </c>
      <c r="B235" s="68" t="n">
        <f aca="false">EOMONTH(Input!$C$7,A235)</f>
        <v>49948</v>
      </c>
      <c r="C235" s="67" t="n">
        <f aca="false">DATEDIF(Input!$C$23,$B235,"Y")</f>
        <v>59</v>
      </c>
      <c r="E235" s="69" t="n">
        <f aca="false">Salary_01!$E235*(Input!$C$33/100)</f>
        <v>509.88391038473</v>
      </c>
      <c r="F235" s="69" t="n">
        <f aca="false">-1*Salary_01!$I235</f>
        <v>509.88391038473</v>
      </c>
      <c r="G235" s="69" t="n">
        <f aca="true">IF($B235&gt;Input!$C$28,PMT(Input!$C$34/(100*12),($A$620-OFFSET($A$4,MATCH(Input!$C$28,$B$4:$B$620,1),0,1,1)),$J$4,-1*Input!$C$35,1),0)</f>
        <v>0</v>
      </c>
      <c r="H235" s="69" t="n">
        <f aca="false">($H234+$E235+$F235+$G235)*(1+Input!$C$34/(100*12))</f>
        <v>449417.994372524</v>
      </c>
    </row>
    <row r="236" customFormat="false" ht="12.8" hidden="false" customHeight="false" outlineLevel="0" collapsed="false">
      <c r="A236" s="67" t="n">
        <v>232</v>
      </c>
      <c r="B236" s="68" t="n">
        <f aca="false">EOMONTH(Input!$C$7,A236)</f>
        <v>49979</v>
      </c>
      <c r="C236" s="67" t="n">
        <f aca="false">DATEDIF(Input!$C$23,$B236,"Y")</f>
        <v>59</v>
      </c>
      <c r="E236" s="69" t="n">
        <f aca="false">Salary_01!$E236*(Input!$C$33/100)</f>
        <v>509.88391038473</v>
      </c>
      <c r="F236" s="69" t="n">
        <f aca="false">-1*Salary_01!$I236</f>
        <v>509.88391038473</v>
      </c>
      <c r="G236" s="69" t="n">
        <f aca="true">IF($B236&gt;Input!$C$28,PMT(Input!$C$34/(100*12),($A$620-OFFSET($A$4,MATCH(Input!$C$28,$B$4:$B$620,1),0,1,1)),$J$4,-1*Input!$C$35,1),0)</f>
        <v>0</v>
      </c>
      <c r="H236" s="69" t="n">
        <f aca="false">($H235+$E236+$F236+$G236)*(1+Input!$C$34/(100*12))</f>
        <v>452314.586202432</v>
      </c>
    </row>
    <row r="237" customFormat="false" ht="12.8" hidden="false" customHeight="false" outlineLevel="0" collapsed="false">
      <c r="A237" s="67" t="n">
        <v>233</v>
      </c>
      <c r="B237" s="68" t="n">
        <f aca="false">EOMONTH(Input!$C$7,A237)</f>
        <v>50009</v>
      </c>
      <c r="C237" s="67" t="n">
        <f aca="false">DATEDIF(Input!$C$23,$B237,"Y")</f>
        <v>59</v>
      </c>
      <c r="E237" s="69" t="n">
        <f aca="false">Salary_01!$E237*(Input!$C$33/100)</f>
        <v>509.88391038473</v>
      </c>
      <c r="F237" s="69" t="n">
        <f aca="false">-1*Salary_01!$I237</f>
        <v>509.88391038473</v>
      </c>
      <c r="G237" s="69" t="n">
        <f aca="true">IF($B237&gt;Input!$C$28,PMT(Input!$C$34/(100*12),($A$620-OFFSET($A$4,MATCH(Input!$C$28,$B$4:$B$620,1),0,1,1)),$J$4,-1*Input!$C$35,1),0)</f>
        <v>0</v>
      </c>
      <c r="H237" s="69" t="n">
        <f aca="false">($H236+$E237+$F237+$G237)*(1+Input!$C$34/(100*12))</f>
        <v>455223.247164965</v>
      </c>
    </row>
    <row r="238" customFormat="false" ht="12.8" hidden="false" customHeight="false" outlineLevel="0" collapsed="false">
      <c r="A238" s="67" t="n">
        <v>234</v>
      </c>
      <c r="B238" s="68" t="n">
        <f aca="false">EOMONTH(Input!$C$7,A238)</f>
        <v>50040</v>
      </c>
      <c r="C238" s="67" t="n">
        <f aca="false">DATEDIF(Input!$C$23,$B238,"Y")</f>
        <v>59</v>
      </c>
      <c r="E238" s="69" t="n">
        <f aca="false">Salary_01!$E238*(Input!$C$33/100)</f>
        <v>509.88391038473</v>
      </c>
      <c r="F238" s="69" t="n">
        <f aca="false">-1*Salary_01!$I238</f>
        <v>509.88391038473</v>
      </c>
      <c r="G238" s="69" t="n">
        <f aca="true">IF($B238&gt;Input!$C$28,PMT(Input!$C$34/(100*12),($A$620-OFFSET($A$4,MATCH(Input!$C$28,$B$4:$B$620,1),0,1,1)),$J$4,-1*Input!$C$35,1),0)</f>
        <v>0</v>
      </c>
      <c r="H238" s="69" t="n">
        <f aca="false">($H237+$E238+$F238+$G238)*(1+Input!$C$34/(100*12))</f>
        <v>458144.027548175</v>
      </c>
    </row>
    <row r="239" customFormat="false" ht="12.8" hidden="false" customHeight="false" outlineLevel="0" collapsed="false">
      <c r="A239" s="67" t="n">
        <v>235</v>
      </c>
      <c r="B239" s="68" t="n">
        <f aca="false">EOMONTH(Input!$C$7,A239)</f>
        <v>50071</v>
      </c>
      <c r="C239" s="67" t="n">
        <f aca="false">DATEDIF(Input!$C$23,$B239,"Y")</f>
        <v>59</v>
      </c>
      <c r="E239" s="69" t="n">
        <f aca="false">Salary_01!$E239*(Input!$C$33/100)</f>
        <v>509.88391038473</v>
      </c>
      <c r="F239" s="69" t="n">
        <f aca="false">-1*Salary_01!$I239</f>
        <v>509.88391038473</v>
      </c>
      <c r="G239" s="69" t="n">
        <f aca="true">IF($B239&gt;Input!$C$28,PMT(Input!$C$34/(100*12),($A$620-OFFSET($A$4,MATCH(Input!$C$28,$B$4:$B$620,1),0,1,1)),$J$4,-1*Input!$C$35,1),0)</f>
        <v>0</v>
      </c>
      <c r="H239" s="69" t="n">
        <f aca="false">($H238+$E239+$F239+$G239)*(1+Input!$C$34/(100*12))</f>
        <v>461076.977849648</v>
      </c>
    </row>
    <row r="240" customFormat="false" ht="12.8" hidden="false" customHeight="false" outlineLevel="0" collapsed="false">
      <c r="A240" s="67" t="n">
        <v>236</v>
      </c>
      <c r="B240" s="68" t="n">
        <f aca="false">EOMONTH(Input!$C$7,A240)</f>
        <v>50099</v>
      </c>
      <c r="C240" s="67" t="n">
        <f aca="false">DATEDIF(Input!$C$23,$B240,"Y")</f>
        <v>59</v>
      </c>
      <c r="E240" s="69" t="n">
        <f aca="false">Salary_01!$E240*(Input!$C$33/100)</f>
        <v>509.88391038473</v>
      </c>
      <c r="F240" s="69" t="n">
        <f aca="false">-1*Salary_01!$I240</f>
        <v>509.88391038473</v>
      </c>
      <c r="G240" s="69" t="n">
        <f aca="true">IF($B240&gt;Input!$C$28,PMT(Input!$C$34/(100*12),($A$620-OFFSET($A$4,MATCH(Input!$C$28,$B$4:$B$620,1),0,1,1)),$J$4,-1*Input!$C$35,1),0)</f>
        <v>0</v>
      </c>
      <c r="H240" s="69" t="n">
        <f aca="false">($H239+$E240+$F240+$G240)*(1+Input!$C$34/(100*12))</f>
        <v>464022.148777378</v>
      </c>
    </row>
    <row r="241" customFormat="false" ht="12.8" hidden="false" customHeight="false" outlineLevel="0" collapsed="false">
      <c r="A241" s="67" t="n">
        <v>237</v>
      </c>
      <c r="B241" s="68" t="n">
        <f aca="false">EOMONTH(Input!$C$7,A241)</f>
        <v>50130</v>
      </c>
      <c r="C241" s="67" t="n">
        <f aca="false">DATEDIF(Input!$C$23,$B241,"Y")</f>
        <v>59</v>
      </c>
      <c r="E241" s="69" t="n">
        <f aca="false">Salary_01!$E241*(Input!$C$33/100)</f>
        <v>509.88391038473</v>
      </c>
      <c r="F241" s="69" t="n">
        <f aca="false">-1*Salary_01!$I241</f>
        <v>509.88391038473</v>
      </c>
      <c r="G241" s="69" t="n">
        <f aca="true">IF($B241&gt;Input!$C$28,PMT(Input!$C$34/(100*12),($A$620-OFFSET($A$4,MATCH(Input!$C$28,$B$4:$B$620,1),0,1,1)),$J$4,-1*Input!$C$35,1),0)</f>
        <v>0</v>
      </c>
      <c r="H241" s="69" t="n">
        <f aca="false">($H240+$E241+$F241+$G241)*(1+Input!$C$34/(100*12))</f>
        <v>466979.591250639</v>
      </c>
    </row>
    <row r="242" customFormat="false" ht="12.8" hidden="false" customHeight="false" outlineLevel="0" collapsed="false">
      <c r="A242" s="67" t="n">
        <v>238</v>
      </c>
      <c r="B242" s="68" t="n">
        <f aca="false">EOMONTH(Input!$C$7,A242)</f>
        <v>50160</v>
      </c>
      <c r="C242" s="67" t="n">
        <f aca="false">DATEDIF(Input!$C$23,$B242,"Y")</f>
        <v>59</v>
      </c>
      <c r="E242" s="69" t="n">
        <f aca="false">Salary_01!$E242*(Input!$C$33/100)</f>
        <v>509.88391038473</v>
      </c>
      <c r="F242" s="69" t="n">
        <f aca="false">-1*Salary_01!$I242</f>
        <v>509.88391038473</v>
      </c>
      <c r="G242" s="69" t="n">
        <f aca="true">IF($B242&gt;Input!$C$28,PMT(Input!$C$34/(100*12),($A$620-OFFSET($A$4,MATCH(Input!$C$28,$B$4:$B$620,1),0,1,1)),$J$4,-1*Input!$C$35,1),0)</f>
        <v>0</v>
      </c>
      <c r="H242" s="69" t="n">
        <f aca="false">($H241+$E242+$F242+$G242)*(1+Input!$C$34/(100*12))</f>
        <v>469949.356400873</v>
      </c>
    </row>
    <row r="243" customFormat="false" ht="12.8" hidden="false" customHeight="false" outlineLevel="0" collapsed="false">
      <c r="A243" s="67" t="n">
        <v>239</v>
      </c>
      <c r="B243" s="68" t="n">
        <f aca="false">EOMONTH(Input!$C$7,A243)</f>
        <v>50191</v>
      </c>
      <c r="C243" s="67" t="n">
        <f aca="false">DATEDIF(Input!$C$23,$B243,"Y")</f>
        <v>60</v>
      </c>
      <c r="E243" s="69" t="n">
        <f aca="false">Salary_01!$E243*(Input!$C$33/100)</f>
        <v>509.88391038473</v>
      </c>
      <c r="F243" s="69" t="n">
        <f aca="false">-1*Salary_01!$I243</f>
        <v>509.88391038473</v>
      </c>
      <c r="G243" s="69" t="n">
        <f aca="true">IF($B243&gt;Input!$C$28,PMT(Input!$C$34/(100*12),($A$620-OFFSET($A$4,MATCH(Input!$C$28,$B$4:$B$620,1),0,1,1)),$J$4,-1*Input!$C$35,1),0)</f>
        <v>0</v>
      </c>
      <c r="H243" s="69" t="n">
        <f aca="false">($H242+$E243+$F243+$G243)*(1+Input!$C$34/(100*12))</f>
        <v>472931.495572566</v>
      </c>
    </row>
    <row r="244" customFormat="false" ht="12.8" hidden="false" customHeight="false" outlineLevel="0" collapsed="false">
      <c r="A244" s="67" t="n">
        <v>240</v>
      </c>
      <c r="B244" s="68" t="n">
        <f aca="false">EOMONTH(Input!$C$7,A244)</f>
        <v>50221</v>
      </c>
      <c r="C244" s="67" t="n">
        <f aca="false">DATEDIF(Input!$C$23,$B244,"Y")</f>
        <v>60</v>
      </c>
      <c r="E244" s="69" t="n">
        <f aca="false">Salary_01!$E244*(Input!$C$33/100)</f>
        <v>520.081588592424</v>
      </c>
      <c r="F244" s="69" t="n">
        <f aca="false">-1*Salary_01!$I244</f>
        <v>520.081588592424</v>
      </c>
      <c r="G244" s="69" t="n">
        <f aca="true">IF($B244&gt;Input!$C$28,PMT(Input!$C$34/(100*12),($A$620-OFFSET($A$4,MATCH(Input!$C$28,$B$4:$B$620,1),0,1,1)),$J$4,-1*Input!$C$35,1),0)</f>
        <v>0</v>
      </c>
      <c r="H244" s="69" t="n">
        <f aca="false">($H243+$E244+$F244+$G244)*(1+Input!$C$34/(100*12))</f>
        <v>475946.540661208</v>
      </c>
    </row>
    <row r="245" customFormat="false" ht="12.8" hidden="false" customHeight="false" outlineLevel="0" collapsed="false">
      <c r="A245" s="67" t="n">
        <v>241</v>
      </c>
      <c r="B245" s="68" t="n">
        <f aca="false">EOMONTH(Input!$C$7,A245)</f>
        <v>50252</v>
      </c>
      <c r="C245" s="67" t="n">
        <f aca="false">DATEDIF(Input!$C$23,$B245,"Y")</f>
        <v>60</v>
      </c>
      <c r="E245" s="69" t="n">
        <f aca="false">Salary_01!$E245*(Input!$C$33/100)</f>
        <v>520.081588592424</v>
      </c>
      <c r="F245" s="69" t="n">
        <f aca="false">-1*Salary_01!$I245</f>
        <v>520.081588592424</v>
      </c>
      <c r="G245" s="69" t="n">
        <f aca="true">IF($B245&gt;Input!$C$28,PMT(Input!$C$34/(100*12),($A$620-OFFSET($A$4,MATCH(Input!$C$28,$B$4:$B$620,1),0,1,1)),$J$4,-1*Input!$C$35,1),0)</f>
        <v>0</v>
      </c>
      <c r="H245" s="69" t="n">
        <f aca="false">($H244+$E245+$F245+$G245)*(1+Input!$C$34/(100*12))</f>
        <v>478974.14843772</v>
      </c>
    </row>
    <row r="246" customFormat="false" ht="12.8" hidden="false" customHeight="false" outlineLevel="0" collapsed="false">
      <c r="A246" s="67" t="n">
        <v>242</v>
      </c>
      <c r="B246" s="68" t="n">
        <f aca="false">EOMONTH(Input!$C$7,A246)</f>
        <v>50283</v>
      </c>
      <c r="C246" s="67" t="n">
        <f aca="false">DATEDIF(Input!$C$23,$B246,"Y")</f>
        <v>60</v>
      </c>
      <c r="E246" s="69" t="n">
        <f aca="false">Salary_01!$E246*(Input!$C$33/100)</f>
        <v>520.081588592424</v>
      </c>
      <c r="F246" s="69" t="n">
        <f aca="false">-1*Salary_01!$I246</f>
        <v>520.081588592424</v>
      </c>
      <c r="G246" s="69" t="n">
        <f aca="true">IF($B246&gt;Input!$C$28,PMT(Input!$C$34/(100*12),($A$620-OFFSET($A$4,MATCH(Input!$C$28,$B$4:$B$620,1),0,1,1)),$J$4,-1*Input!$C$35,1),0)</f>
        <v>0</v>
      </c>
      <c r="H246" s="69" t="n">
        <f aca="false">($H245+$E246+$F246+$G246)*(1+Input!$C$34/(100*12))</f>
        <v>482014.371246633</v>
      </c>
    </row>
    <row r="247" customFormat="false" ht="12.8" hidden="false" customHeight="false" outlineLevel="0" collapsed="false">
      <c r="A247" s="67" t="n">
        <v>243</v>
      </c>
      <c r="B247" s="68" t="n">
        <f aca="false">EOMONTH(Input!$C$7,A247)</f>
        <v>50313</v>
      </c>
      <c r="C247" s="67" t="n">
        <f aca="false">DATEDIF(Input!$C$23,$B247,"Y")</f>
        <v>60</v>
      </c>
      <c r="E247" s="69" t="n">
        <f aca="false">Salary_01!$E247*(Input!$C$33/100)</f>
        <v>520.081588592424</v>
      </c>
      <c r="F247" s="69" t="n">
        <f aca="false">-1*Salary_01!$I247</f>
        <v>520.081588592424</v>
      </c>
      <c r="G247" s="69" t="n">
        <f aca="true">IF($B247&gt;Input!$C$28,PMT(Input!$C$34/(100*12),($A$620-OFFSET($A$4,MATCH(Input!$C$28,$B$4:$B$620,1),0,1,1)),$J$4,-1*Input!$C$35,1),0)</f>
        <v>0</v>
      </c>
      <c r="H247" s="69" t="n">
        <f aca="false">($H246+$E247+$F247+$G247)*(1+Input!$C$34/(100*12))</f>
        <v>485067.261650584</v>
      </c>
    </row>
    <row r="248" customFormat="false" ht="12.8" hidden="false" customHeight="false" outlineLevel="0" collapsed="false">
      <c r="A248" s="67" t="n">
        <v>244</v>
      </c>
      <c r="B248" s="68" t="n">
        <f aca="false">EOMONTH(Input!$C$7,A248)</f>
        <v>50344</v>
      </c>
      <c r="C248" s="67" t="n">
        <f aca="false">DATEDIF(Input!$C$23,$B248,"Y")</f>
        <v>60</v>
      </c>
      <c r="E248" s="69" t="n">
        <f aca="false">Salary_01!$E248*(Input!$C$33/100)</f>
        <v>520.081588592424</v>
      </c>
      <c r="F248" s="69" t="n">
        <f aca="false">-1*Salary_01!$I248</f>
        <v>520.081588592424</v>
      </c>
      <c r="G248" s="69" t="n">
        <f aca="true">IF($B248&gt;Input!$C$28,PMT(Input!$C$34/(100*12),($A$620-OFFSET($A$4,MATCH(Input!$C$28,$B$4:$B$620,1),0,1,1)),$J$4,-1*Input!$C$35,1),0)</f>
        <v>0</v>
      </c>
      <c r="H248" s="69" t="n">
        <f aca="false">($H247+$E248+$F248+$G248)*(1+Input!$C$34/(100*12))</f>
        <v>488132.872431218</v>
      </c>
    </row>
    <row r="249" customFormat="false" ht="12.8" hidden="false" customHeight="false" outlineLevel="0" collapsed="false">
      <c r="A249" s="67" t="n">
        <v>245</v>
      </c>
      <c r="B249" s="68" t="n">
        <f aca="false">EOMONTH(Input!$C$7,A249)</f>
        <v>50374</v>
      </c>
      <c r="C249" s="67" t="n">
        <f aca="false">DATEDIF(Input!$C$23,$B249,"Y")</f>
        <v>60</v>
      </c>
      <c r="E249" s="69" t="n">
        <f aca="false">Salary_01!$E249*(Input!$C$33/100)</f>
        <v>520.081588592424</v>
      </c>
      <c r="F249" s="69" t="n">
        <f aca="false">-1*Salary_01!$I249</f>
        <v>520.081588592424</v>
      </c>
      <c r="G249" s="69" t="n">
        <f aca="true">IF($B249&gt;Input!$C$28,PMT(Input!$C$34/(100*12),($A$620-OFFSET($A$4,MATCH(Input!$C$28,$B$4:$B$620,1),0,1,1)),$J$4,-1*Input!$C$35,1),0)</f>
        <v>0</v>
      </c>
      <c r="H249" s="69" t="n">
        <f aca="false">($H248+$E249+$F249+$G249)*(1+Input!$C$34/(100*12))</f>
        <v>491211.256590105</v>
      </c>
    </row>
    <row r="250" customFormat="false" ht="12.8" hidden="false" customHeight="false" outlineLevel="0" collapsed="false">
      <c r="A250" s="67" t="n">
        <v>246</v>
      </c>
      <c r="B250" s="68" t="n">
        <f aca="false">EOMONTH(Input!$C$7,A250)</f>
        <v>50405</v>
      </c>
      <c r="C250" s="67" t="n">
        <f aca="false">DATEDIF(Input!$C$23,$B250,"Y")</f>
        <v>60</v>
      </c>
      <c r="E250" s="69" t="n">
        <f aca="false">Salary_01!$E250*(Input!$C$33/100)</f>
        <v>520.081588592424</v>
      </c>
      <c r="F250" s="69" t="n">
        <f aca="false">-1*Salary_01!$I250</f>
        <v>520.081588592424</v>
      </c>
      <c r="G250" s="69" t="n">
        <f aca="true">IF($B250&gt;Input!$C$28,PMT(Input!$C$34/(100*12),($A$620-OFFSET($A$4,MATCH(Input!$C$28,$B$4:$B$620,1),0,1,1)),$J$4,-1*Input!$C$35,1),0)</f>
        <v>0</v>
      </c>
      <c r="H250" s="69" t="n">
        <f aca="false">($H249+$E250+$F250+$G250)*(1+Input!$C$34/(100*12))</f>
        <v>494302.467349653</v>
      </c>
    </row>
    <row r="251" customFormat="false" ht="12.8" hidden="false" customHeight="false" outlineLevel="0" collapsed="false">
      <c r="A251" s="67" t="n">
        <v>247</v>
      </c>
      <c r="B251" s="68" t="n">
        <f aca="false">EOMONTH(Input!$C$7,A251)</f>
        <v>50436</v>
      </c>
      <c r="C251" s="67" t="n">
        <f aca="false">DATEDIF(Input!$C$23,$B251,"Y")</f>
        <v>60</v>
      </c>
      <c r="E251" s="69" t="n">
        <f aca="false">Salary_01!$E251*(Input!$C$33/100)</f>
        <v>520.081588592424</v>
      </c>
      <c r="F251" s="69" t="n">
        <f aca="false">-1*Salary_01!$I251</f>
        <v>520.081588592424</v>
      </c>
      <c r="G251" s="69" t="n">
        <f aca="true">IF($B251&gt;Input!$C$28,PMT(Input!$C$34/(100*12),($A$620-OFFSET($A$4,MATCH(Input!$C$28,$B$4:$B$620,1),0,1,1)),$J$4,-1*Input!$C$35,1),0)</f>
        <v>0</v>
      </c>
      <c r="H251" s="69" t="n">
        <f aca="false">($H250+$E251+$F251+$G251)*(1+Input!$C$34/(100*12))</f>
        <v>497406.558154033</v>
      </c>
    </row>
    <row r="252" customFormat="false" ht="12.8" hidden="false" customHeight="false" outlineLevel="0" collapsed="false">
      <c r="A252" s="67" t="n">
        <v>248</v>
      </c>
      <c r="B252" s="68" t="n">
        <f aca="false">EOMONTH(Input!$C$7,A252)</f>
        <v>50464</v>
      </c>
      <c r="C252" s="67" t="n">
        <f aca="false">DATEDIF(Input!$C$23,$B252,"Y")</f>
        <v>60</v>
      </c>
      <c r="E252" s="69" t="n">
        <f aca="false">Salary_01!$E252*(Input!$C$33/100)</f>
        <v>520.081588592424</v>
      </c>
      <c r="F252" s="69" t="n">
        <f aca="false">-1*Salary_01!$I252</f>
        <v>520.081588592424</v>
      </c>
      <c r="G252" s="69" t="n">
        <f aca="true">IF($B252&gt;Input!$C$28,PMT(Input!$C$34/(100*12),($A$620-OFFSET($A$4,MATCH(Input!$C$28,$B$4:$B$620,1),0,1,1)),$J$4,-1*Input!$C$35,1),0)</f>
        <v>0</v>
      </c>
      <c r="H252" s="69" t="n">
        <f aca="false">($H251+$E252+$F252+$G252)*(1+Input!$C$34/(100*12))</f>
        <v>500523.582670098</v>
      </c>
    </row>
    <row r="253" customFormat="false" ht="12.8" hidden="false" customHeight="false" outlineLevel="0" collapsed="false">
      <c r="A253" s="67" t="n">
        <v>249</v>
      </c>
      <c r="B253" s="68" t="n">
        <f aca="false">EOMONTH(Input!$C$7,A253)</f>
        <v>50495</v>
      </c>
      <c r="C253" s="67" t="n">
        <f aca="false">DATEDIF(Input!$C$23,$B253,"Y")</f>
        <v>60</v>
      </c>
      <c r="E253" s="69" t="n">
        <f aca="false">Salary_01!$E253*(Input!$C$33/100)</f>
        <v>520.081588592424</v>
      </c>
      <c r="F253" s="69" t="n">
        <f aca="false">-1*Salary_01!$I253</f>
        <v>520.081588592424</v>
      </c>
      <c r="G253" s="69" t="n">
        <f aca="true">IF($B253&gt;Input!$C$28,PMT(Input!$C$34/(100*12),($A$620-OFFSET($A$4,MATCH(Input!$C$28,$B$4:$B$620,1),0,1,1)),$J$4,-1*Input!$C$35,1),0)</f>
        <v>0</v>
      </c>
      <c r="H253" s="69" t="n">
        <f aca="false">($H252+$E253+$F253+$G253)*(1+Input!$C$34/(100*12))</f>
        <v>503653.594788313</v>
      </c>
    </row>
    <row r="254" customFormat="false" ht="12.8" hidden="false" customHeight="false" outlineLevel="0" collapsed="false">
      <c r="A254" s="67" t="n">
        <v>250</v>
      </c>
      <c r="B254" s="68" t="n">
        <f aca="false">EOMONTH(Input!$C$7,A254)</f>
        <v>50525</v>
      </c>
      <c r="C254" s="67" t="n">
        <f aca="false">DATEDIF(Input!$C$23,$B254,"Y")</f>
        <v>60</v>
      </c>
      <c r="E254" s="69" t="n">
        <f aca="false">Salary_01!$E254*(Input!$C$33/100)</f>
        <v>520.081588592424</v>
      </c>
      <c r="F254" s="69" t="n">
        <f aca="false">-1*Salary_01!$I254</f>
        <v>520.081588592424</v>
      </c>
      <c r="G254" s="69" t="n">
        <f aca="true">IF($B254&gt;Input!$C$28,PMT(Input!$C$34/(100*12),($A$620-OFFSET($A$4,MATCH(Input!$C$28,$B$4:$B$620,1),0,1,1)),$J$4,-1*Input!$C$35,1),0)</f>
        <v>0</v>
      </c>
      <c r="H254" s="69" t="n">
        <f aca="false">($H253+$E254+$F254+$G254)*(1+Input!$C$34/(100*12))</f>
        <v>506796.648623688</v>
      </c>
    </row>
    <row r="255" customFormat="false" ht="12.8" hidden="false" customHeight="false" outlineLevel="0" collapsed="false">
      <c r="A255" s="67" t="n">
        <v>251</v>
      </c>
      <c r="B255" s="68" t="n">
        <f aca="false">EOMONTH(Input!$C$7,A255)</f>
        <v>50556</v>
      </c>
      <c r="C255" s="67" t="n">
        <f aca="false">DATEDIF(Input!$C$23,$B255,"Y")</f>
        <v>61</v>
      </c>
      <c r="E255" s="69" t="n">
        <f aca="false">Salary_01!$E255*(Input!$C$33/100)</f>
        <v>520.081588592424</v>
      </c>
      <c r="F255" s="69" t="n">
        <f aca="false">-1*Salary_01!$I255</f>
        <v>520.081588592424</v>
      </c>
      <c r="G255" s="69" t="n">
        <f aca="true">IF($B255&gt;Input!$C$28,PMT(Input!$C$34/(100*12),($A$620-OFFSET($A$4,MATCH(Input!$C$28,$B$4:$B$620,1),0,1,1)),$J$4,-1*Input!$C$35,1),0)</f>
        <v>0</v>
      </c>
      <c r="H255" s="69" t="n">
        <f aca="false">($H254+$E255+$F255+$G255)*(1+Input!$C$34/(100*12))</f>
        <v>509952.79851671</v>
      </c>
    </row>
    <row r="256" customFormat="false" ht="12.8" hidden="false" customHeight="false" outlineLevel="0" collapsed="false">
      <c r="A256" s="67" t="n">
        <v>252</v>
      </c>
      <c r="B256" s="68" t="n">
        <f aca="false">EOMONTH(Input!$C$7,A256)</f>
        <v>50586</v>
      </c>
      <c r="C256" s="67" t="n">
        <f aca="false">DATEDIF(Input!$C$23,$B256,"Y")</f>
        <v>61</v>
      </c>
      <c r="E256" s="69" t="n">
        <f aca="false">Salary_01!$E256*(Input!$C$33/100)</f>
        <v>530.483220364273</v>
      </c>
      <c r="F256" s="69" t="n">
        <f aca="false">-1*Salary_01!$I256</f>
        <v>530.483220364273</v>
      </c>
      <c r="G256" s="69" t="n">
        <f aca="true">IF($B256&gt;Input!$C$28,PMT(Input!$C$34/(100*12),($A$620-OFFSET($A$4,MATCH(Input!$C$28,$B$4:$B$620,1),0,1,1)),$J$4,-1*Input!$C$35,1),0)</f>
        <v>0</v>
      </c>
      <c r="H256" s="69" t="n">
        <f aca="false">($H255+$E256+$F256+$G256)*(1+Input!$C$34/(100*12))</f>
        <v>513142.988978094</v>
      </c>
    </row>
    <row r="257" customFormat="false" ht="12.8" hidden="false" customHeight="false" outlineLevel="0" collapsed="false">
      <c r="A257" s="67" t="n">
        <v>253</v>
      </c>
      <c r="B257" s="68" t="n">
        <f aca="false">EOMONTH(Input!$C$7,A257)</f>
        <v>50617</v>
      </c>
      <c r="C257" s="67" t="n">
        <f aca="false">DATEDIF(Input!$C$23,$B257,"Y")</f>
        <v>61</v>
      </c>
      <c r="E257" s="69" t="n">
        <f aca="false">Salary_01!$E257*(Input!$C$33/100)</f>
        <v>530.483220364273</v>
      </c>
      <c r="F257" s="69" t="n">
        <f aca="false">-1*Salary_01!$I257</f>
        <v>530.483220364273</v>
      </c>
      <c r="G257" s="69" t="n">
        <f aca="true">IF($B257&gt;Input!$C$28,PMT(Input!$C$34/(100*12),($A$620-OFFSET($A$4,MATCH(Input!$C$28,$B$4:$B$620,1),0,1,1)),$J$4,-1*Input!$C$35,1),0)</f>
        <v>0</v>
      </c>
      <c r="H257" s="69" t="n">
        <f aca="false">($H256+$E257+$F257+$G257)*(1+Input!$C$34/(100*12))</f>
        <v>516346.471899734</v>
      </c>
    </row>
    <row r="258" customFormat="false" ht="12.8" hidden="false" customHeight="false" outlineLevel="0" collapsed="false">
      <c r="A258" s="67" t="n">
        <v>254</v>
      </c>
      <c r="B258" s="68" t="n">
        <f aca="false">EOMONTH(Input!$C$7,A258)</f>
        <v>50648</v>
      </c>
      <c r="C258" s="67" t="n">
        <f aca="false">DATEDIF(Input!$C$23,$B258,"Y")</f>
        <v>61</v>
      </c>
      <c r="E258" s="69" t="n">
        <f aca="false">Salary_01!$E258*(Input!$C$33/100)</f>
        <v>530.483220364273</v>
      </c>
      <c r="F258" s="69" t="n">
        <f aca="false">-1*Salary_01!$I258</f>
        <v>530.483220364273</v>
      </c>
      <c r="G258" s="69" t="n">
        <f aca="true">IF($B258&gt;Input!$C$28,PMT(Input!$C$34/(100*12),($A$620-OFFSET($A$4,MATCH(Input!$C$28,$B$4:$B$620,1),0,1,1)),$J$4,-1*Input!$C$35,1),0)</f>
        <v>0</v>
      </c>
      <c r="H258" s="69" t="n">
        <f aca="false">($H257+$E258+$F258+$G258)*(1+Input!$C$34/(100*12))</f>
        <v>519563.302666881</v>
      </c>
    </row>
    <row r="259" customFormat="false" ht="12.8" hidden="false" customHeight="false" outlineLevel="0" collapsed="false">
      <c r="A259" s="67" t="n">
        <v>255</v>
      </c>
      <c r="B259" s="68" t="n">
        <f aca="false">EOMONTH(Input!$C$7,A259)</f>
        <v>50678</v>
      </c>
      <c r="C259" s="67" t="n">
        <f aca="false">DATEDIF(Input!$C$23,$B259,"Y")</f>
        <v>61</v>
      </c>
      <c r="E259" s="69" t="n">
        <f aca="false">Salary_01!$E259*(Input!$C$33/100)</f>
        <v>0</v>
      </c>
      <c r="F259" s="69" t="n">
        <f aca="false">-1*Salary_01!$I259</f>
        <v>-0</v>
      </c>
      <c r="G259" s="69" t="n">
        <f aca="true">IF($B259&gt;Input!$C$28,PMT(Input!$C$34/(100*12),($A$620-OFFSET($A$4,MATCH(Input!$C$28,$B$4:$B$620,1),0,1,1)),$J$4,-1*Input!$C$35,1),0)</f>
        <v>-2774.23545813926</v>
      </c>
      <c r="H259" s="69" t="n">
        <f aca="false">($H258+$E259+$F259+$G259)*(1+Input!$C$34/(100*12))</f>
        <v>518942.354988779</v>
      </c>
    </row>
    <row r="260" customFormat="false" ht="12.8" hidden="false" customHeight="false" outlineLevel="0" collapsed="false">
      <c r="A260" s="67" t="n">
        <v>256</v>
      </c>
      <c r="B260" s="68" t="n">
        <f aca="false">EOMONTH(Input!$C$7,A260)</f>
        <v>50709</v>
      </c>
      <c r="C260" s="67" t="n">
        <f aca="false">DATEDIF(Input!$C$23,$B260,"Y")</f>
        <v>61</v>
      </c>
      <c r="E260" s="69" t="n">
        <f aca="false">Salary_01!$E260*(Input!$C$33/100)</f>
        <v>0</v>
      </c>
      <c r="F260" s="69" t="n">
        <f aca="false">-1*Salary_01!$I260</f>
        <v>-0</v>
      </c>
      <c r="G260" s="69" t="n">
        <f aca="true">IF($B260&gt;Input!$C$28,PMT(Input!$C$34/(100*12),($A$620-OFFSET($A$4,MATCH(Input!$C$28,$B$4:$B$620,1),0,1,1)),$J$4,-1*Input!$C$35,1),0)</f>
        <v>-2774.23545813926</v>
      </c>
      <c r="H260" s="69" t="n">
        <f aca="false">($H259+$E260+$F260+$G260)*(1+Input!$C$34/(100*12))</f>
        <v>518318.820028684</v>
      </c>
      <c r="J260" s="69"/>
    </row>
    <row r="261" customFormat="false" ht="12.8" hidden="false" customHeight="false" outlineLevel="0" collapsed="false">
      <c r="A261" s="67" t="n">
        <v>257</v>
      </c>
      <c r="B261" s="68" t="n">
        <f aca="false">EOMONTH(Input!$C$7,A261)</f>
        <v>50739</v>
      </c>
      <c r="C261" s="67" t="n">
        <f aca="false">DATEDIF(Input!$C$23,$B261,"Y")</f>
        <v>61</v>
      </c>
      <c r="E261" s="69" t="n">
        <f aca="false">Salary_01!$E261*(Input!$C$33/100)</f>
        <v>0</v>
      </c>
      <c r="F261" s="69" t="n">
        <f aca="false">-1*Salary_01!$I261</f>
        <v>-0</v>
      </c>
      <c r="G261" s="69" t="n">
        <f aca="true">IF($B261&gt;Input!$C$28,PMT(Input!$C$34/(100*12),($A$620-OFFSET($A$4,MATCH(Input!$C$28,$B$4:$B$620,1),0,1,1)),$J$4,-1*Input!$C$35,1),0)</f>
        <v>-2774.23545813926</v>
      </c>
      <c r="H261" s="69" t="n">
        <f aca="false">($H260+$E261+$F261+$G261)*(1+Input!$C$34/(100*12))</f>
        <v>517692.687006255</v>
      </c>
    </row>
    <row r="262" customFormat="false" ht="12.8" hidden="false" customHeight="false" outlineLevel="0" collapsed="false">
      <c r="A262" s="67" t="n">
        <v>258</v>
      </c>
      <c r="B262" s="68" t="n">
        <f aca="false">EOMONTH(Input!$C$7,A262)</f>
        <v>50770</v>
      </c>
      <c r="C262" s="67" t="n">
        <f aca="false">DATEDIF(Input!$C$23,$B262,"Y")</f>
        <v>61</v>
      </c>
      <c r="E262" s="69" t="n">
        <f aca="false">Salary_01!$E262*(Input!$C$33/100)</f>
        <v>0</v>
      </c>
      <c r="F262" s="69" t="n">
        <f aca="false">-1*Salary_01!$I262</f>
        <v>-0</v>
      </c>
      <c r="G262" s="69" t="n">
        <f aca="true">IF($B262&gt;Input!$C$28,PMT(Input!$C$34/(100*12),($A$620-OFFSET($A$4,MATCH(Input!$C$28,$B$4:$B$620,1),0,1,1)),$J$4,-1*Input!$C$35,1),0)</f>
        <v>-2774.23545813926</v>
      </c>
      <c r="H262" s="69" t="n">
        <f aca="false">($H261+$E262+$F262+$G262)*(1+Input!$C$34/(100*12))</f>
        <v>517063.945096233</v>
      </c>
    </row>
    <row r="263" customFormat="false" ht="12.8" hidden="false" customHeight="false" outlineLevel="0" collapsed="false">
      <c r="A263" s="67" t="n">
        <v>259</v>
      </c>
      <c r="B263" s="68" t="n">
        <f aca="false">EOMONTH(Input!$C$7,A263)</f>
        <v>50801</v>
      </c>
      <c r="C263" s="67" t="n">
        <f aca="false">DATEDIF(Input!$C$23,$B263,"Y")</f>
        <v>61</v>
      </c>
      <c r="E263" s="69" t="n">
        <f aca="false">Salary_01!$E263*(Input!$C$33/100)</f>
        <v>0</v>
      </c>
      <c r="F263" s="69" t="n">
        <f aca="false">-1*Salary_01!$I263</f>
        <v>-0</v>
      </c>
      <c r="G263" s="69" t="n">
        <f aca="true">IF($B263&gt;Input!$C$28,PMT(Input!$C$34/(100*12),($A$620-OFFSET($A$4,MATCH(Input!$C$28,$B$4:$B$620,1),0,1,1)),$J$4,-1*Input!$C$35,1),0)</f>
        <v>-2774.23545813926</v>
      </c>
      <c r="H263" s="69" t="n">
        <f aca="false">($H262+$E263+$F263+$G263)*(1+Input!$C$34/(100*12))</f>
        <v>516432.583428252</v>
      </c>
    </row>
    <row r="264" customFormat="false" ht="12.8" hidden="false" customHeight="false" outlineLevel="0" collapsed="false">
      <c r="A264" s="67" t="n">
        <v>260</v>
      </c>
      <c r="B264" s="68" t="n">
        <f aca="false">EOMONTH(Input!$C$7,A264)</f>
        <v>50829</v>
      </c>
      <c r="C264" s="67" t="n">
        <f aca="false">DATEDIF(Input!$C$23,$B264,"Y")</f>
        <v>61</v>
      </c>
      <c r="E264" s="69" t="n">
        <f aca="false">Salary_01!$E264*(Input!$C$33/100)</f>
        <v>0</v>
      </c>
      <c r="F264" s="69" t="n">
        <f aca="false">-1*Salary_01!$I264</f>
        <v>-0</v>
      </c>
      <c r="G264" s="69" t="n">
        <f aca="true">IF($B264&gt;Input!$C$28,PMT(Input!$C$34/(100*12),($A$620-OFFSET($A$4,MATCH(Input!$C$28,$B$4:$B$620,1),0,1,1)),$J$4,-1*Input!$C$35,1),0)</f>
        <v>-2774.23545813926</v>
      </c>
      <c r="H264" s="69" t="n">
        <f aca="false">($H263+$E264+$F264+$G264)*(1+Input!$C$34/(100*12))</f>
        <v>515798.591086655</v>
      </c>
    </row>
    <row r="265" customFormat="false" ht="12.8" hidden="false" customHeight="false" outlineLevel="0" collapsed="false">
      <c r="A265" s="67" t="n">
        <v>261</v>
      </c>
      <c r="B265" s="68" t="n">
        <f aca="false">EOMONTH(Input!$C$7,A265)</f>
        <v>50860</v>
      </c>
      <c r="C265" s="67" t="n">
        <f aca="false">DATEDIF(Input!$C$23,$B265,"Y")</f>
        <v>61</v>
      </c>
      <c r="E265" s="69" t="n">
        <f aca="false">Salary_01!$E265*(Input!$C$33/100)</f>
        <v>0</v>
      </c>
      <c r="F265" s="69" t="n">
        <f aca="false">-1*Salary_01!$I265</f>
        <v>-0</v>
      </c>
      <c r="G265" s="69" t="n">
        <f aca="true">IF($B265&gt;Input!$C$28,PMT(Input!$C$34/(100*12),($A$620-OFFSET($A$4,MATCH(Input!$C$28,$B$4:$B$620,1),0,1,1)),$J$4,-1*Input!$C$35,1),0)</f>
        <v>-2774.23545813926</v>
      </c>
      <c r="H265" s="69" t="n">
        <f aca="false">($H264+$E265+$F265+$G265)*(1+Input!$C$34/(100*12))</f>
        <v>515161.957110301</v>
      </c>
    </row>
    <row r="266" customFormat="false" ht="12.8" hidden="false" customHeight="false" outlineLevel="0" collapsed="false">
      <c r="A266" s="67" t="n">
        <v>262</v>
      </c>
      <c r="B266" s="68" t="n">
        <f aca="false">EOMONTH(Input!$C$7,A266)</f>
        <v>50890</v>
      </c>
      <c r="C266" s="67" t="n">
        <f aca="false">DATEDIF(Input!$C$23,$B266,"Y")</f>
        <v>61</v>
      </c>
      <c r="E266" s="69" t="n">
        <f aca="false">Salary_01!$E266*(Input!$C$33/100)</f>
        <v>0</v>
      </c>
      <c r="F266" s="69" t="n">
        <f aca="false">-1*Salary_01!$I266</f>
        <v>-0</v>
      </c>
      <c r="G266" s="69" t="n">
        <f aca="true">IF($B266&gt;Input!$C$28,PMT(Input!$C$34/(100*12),($A$620-OFFSET($A$4,MATCH(Input!$C$28,$B$4:$B$620,1),0,1,1)),$J$4,-1*Input!$C$35,1),0)</f>
        <v>-2774.23545813926</v>
      </c>
      <c r="H266" s="69" t="n">
        <f aca="false">($H265+$E266+$F266+$G266)*(1+Input!$C$34/(100*12))</f>
        <v>514522.670492379</v>
      </c>
    </row>
    <row r="267" customFormat="false" ht="12.8" hidden="false" customHeight="false" outlineLevel="0" collapsed="false">
      <c r="A267" s="67" t="n">
        <v>263</v>
      </c>
      <c r="B267" s="68" t="n">
        <f aca="false">EOMONTH(Input!$C$7,A267)</f>
        <v>50921</v>
      </c>
      <c r="C267" s="67" t="n">
        <f aca="false">DATEDIF(Input!$C$23,$B267,"Y")</f>
        <v>62</v>
      </c>
      <c r="E267" s="69" t="n">
        <f aca="false">Salary_01!$E267*(Input!$C$33/100)</f>
        <v>0</v>
      </c>
      <c r="F267" s="69" t="n">
        <f aca="false">-1*Salary_01!$I267</f>
        <v>-0</v>
      </c>
      <c r="G267" s="69" t="n">
        <f aca="true">IF($B267&gt;Input!$C$28,PMT(Input!$C$34/(100*12),($A$620-OFFSET($A$4,MATCH(Input!$C$28,$B$4:$B$620,1),0,1,1)),$J$4,-1*Input!$C$35,1),0)</f>
        <v>-2774.23545813926</v>
      </c>
      <c r="H267" s="69" t="n">
        <f aca="false">($H266+$E267+$F267+$G267)*(1+Input!$C$34/(100*12))</f>
        <v>513880.720180216</v>
      </c>
    </row>
    <row r="268" customFormat="false" ht="12.8" hidden="false" customHeight="false" outlineLevel="0" collapsed="false">
      <c r="A268" s="67" t="n">
        <v>264</v>
      </c>
      <c r="B268" s="68" t="n">
        <f aca="false">EOMONTH(Input!$C$7,A268)</f>
        <v>50951</v>
      </c>
      <c r="C268" s="67" t="n">
        <f aca="false">DATEDIF(Input!$C$23,$B268,"Y")</f>
        <v>62</v>
      </c>
      <c r="E268" s="69" t="n">
        <f aca="false">Salary_01!$E268*(Input!$C$33/100)</f>
        <v>0</v>
      </c>
      <c r="F268" s="69" t="n">
        <f aca="false">-1*Salary_01!$I268</f>
        <v>-0</v>
      </c>
      <c r="G268" s="69" t="n">
        <f aca="true">IF($B268&gt;Input!$C$28,PMT(Input!$C$34/(100*12),($A$620-OFFSET($A$4,MATCH(Input!$C$28,$B$4:$B$620,1),0,1,1)),$J$4,-1*Input!$C$35,1),0)</f>
        <v>-2774.23545813926</v>
      </c>
      <c r="H268" s="69" t="n">
        <f aca="false">($H267+$E268+$F268+$G268)*(1+Input!$C$34/(100*12))</f>
        <v>513236.095075085</v>
      </c>
    </row>
    <row r="269" customFormat="false" ht="12.8" hidden="false" customHeight="false" outlineLevel="0" collapsed="false">
      <c r="A269" s="67" t="n">
        <v>265</v>
      </c>
      <c r="B269" s="68" t="n">
        <f aca="false">EOMONTH(Input!$C$7,A269)</f>
        <v>50982</v>
      </c>
      <c r="C269" s="67" t="n">
        <f aca="false">DATEDIF(Input!$C$23,$B269,"Y")</f>
        <v>62</v>
      </c>
      <c r="E269" s="69" t="n">
        <f aca="false">Salary_01!$E269*(Input!$C$33/100)</f>
        <v>0</v>
      </c>
      <c r="F269" s="69" t="n">
        <f aca="false">-1*Salary_01!$I269</f>
        <v>-0</v>
      </c>
      <c r="G269" s="69" t="n">
        <f aca="true">IF($B269&gt;Input!$C$28,PMT(Input!$C$34/(100*12),($A$620-OFFSET($A$4,MATCH(Input!$C$28,$B$4:$B$620,1),0,1,1)),$J$4,-1*Input!$C$35,1),0)</f>
        <v>-2774.23545813926</v>
      </c>
      <c r="H269" s="69" t="n">
        <f aca="false">($H268+$E269+$F269+$G269)*(1+Input!$C$34/(100*12))</f>
        <v>512588.784032017</v>
      </c>
    </row>
    <row r="270" customFormat="false" ht="12.8" hidden="false" customHeight="false" outlineLevel="0" collapsed="false">
      <c r="A270" s="67" t="n">
        <v>266</v>
      </c>
      <c r="B270" s="68" t="n">
        <f aca="false">EOMONTH(Input!$C$7,A270)</f>
        <v>51013</v>
      </c>
      <c r="C270" s="67" t="n">
        <f aca="false">DATEDIF(Input!$C$23,$B270,"Y")</f>
        <v>62</v>
      </c>
      <c r="E270" s="69" t="n">
        <f aca="false">Salary_01!$E270*(Input!$C$33/100)</f>
        <v>0</v>
      </c>
      <c r="F270" s="69" t="n">
        <f aca="false">-1*Salary_01!$I270</f>
        <v>-0</v>
      </c>
      <c r="G270" s="69" t="n">
        <f aca="true">IF($B270&gt;Input!$C$28,PMT(Input!$C$34/(100*12),($A$620-OFFSET($A$4,MATCH(Input!$C$28,$B$4:$B$620,1),0,1,1)),$J$4,-1*Input!$C$35,1),0)</f>
        <v>-2774.23545813926</v>
      </c>
      <c r="H270" s="69" t="n">
        <f aca="false">($H269+$E270+$F270+$G270)*(1+Input!$C$34/(100*12))</f>
        <v>511938.775859602</v>
      </c>
    </row>
    <row r="271" customFormat="false" ht="12.8" hidden="false" customHeight="false" outlineLevel="0" collapsed="false">
      <c r="A271" s="67" t="n">
        <v>267</v>
      </c>
      <c r="B271" s="68" t="n">
        <f aca="false">EOMONTH(Input!$C$7,A271)</f>
        <v>51043</v>
      </c>
      <c r="C271" s="67" t="n">
        <f aca="false">DATEDIF(Input!$C$23,$B271,"Y")</f>
        <v>62</v>
      </c>
      <c r="E271" s="69" t="n">
        <f aca="false">Salary_01!$E271*(Input!$C$33/100)</f>
        <v>0</v>
      </c>
      <c r="F271" s="69" t="n">
        <f aca="false">-1*Salary_01!$I271</f>
        <v>-0</v>
      </c>
      <c r="G271" s="69" t="n">
        <f aca="true">IF($B271&gt;Input!$C$28,PMT(Input!$C$34/(100*12),($A$620-OFFSET($A$4,MATCH(Input!$C$28,$B$4:$B$620,1),0,1,1)),$J$4,-1*Input!$C$35,1),0)</f>
        <v>-2774.23545813926</v>
      </c>
      <c r="H271" s="69" t="n">
        <f aca="false">($H270+$E271+$F271+$G271)*(1+Input!$C$34/(100*12))</f>
        <v>511286.059319802</v>
      </c>
    </row>
    <row r="272" customFormat="false" ht="12.8" hidden="false" customHeight="false" outlineLevel="0" collapsed="false">
      <c r="A272" s="67" t="n">
        <v>268</v>
      </c>
      <c r="B272" s="68" t="n">
        <f aca="false">EOMONTH(Input!$C$7,A272)</f>
        <v>51074</v>
      </c>
      <c r="C272" s="67" t="n">
        <f aca="false">DATEDIF(Input!$C$23,$B272,"Y")</f>
        <v>62</v>
      </c>
      <c r="E272" s="69" t="n">
        <f aca="false">Salary_01!$E272*(Input!$C$33/100)</f>
        <v>0</v>
      </c>
      <c r="F272" s="69" t="n">
        <f aca="false">-1*Salary_01!$I272</f>
        <v>-0</v>
      </c>
      <c r="G272" s="69" t="n">
        <f aca="true">IF($B272&gt;Input!$C$28,PMT(Input!$C$34/(100*12),($A$620-OFFSET($A$4,MATCH(Input!$C$28,$B$4:$B$620,1),0,1,1)),$J$4,-1*Input!$C$35,1),0)</f>
        <v>-2774.23545813926</v>
      </c>
      <c r="H272" s="69" t="n">
        <f aca="false">($H271+$E272+$F272+$G272)*(1+Input!$C$34/(100*12))</f>
        <v>510630.623127753</v>
      </c>
    </row>
    <row r="273" customFormat="false" ht="12.8" hidden="false" customHeight="false" outlineLevel="0" collapsed="false">
      <c r="A273" s="67" t="n">
        <v>269</v>
      </c>
      <c r="B273" s="68" t="n">
        <f aca="false">EOMONTH(Input!$C$7,A273)</f>
        <v>51104</v>
      </c>
      <c r="C273" s="67" t="n">
        <f aca="false">DATEDIF(Input!$C$23,$B273,"Y")</f>
        <v>62</v>
      </c>
      <c r="E273" s="69" t="n">
        <f aca="false">Salary_01!$E273*(Input!$C$33/100)</f>
        <v>0</v>
      </c>
      <c r="F273" s="69" t="n">
        <f aca="false">-1*Salary_01!$I273</f>
        <v>-0</v>
      </c>
      <c r="G273" s="69" t="n">
        <f aca="true">IF($B273&gt;Input!$C$28,PMT(Input!$C$34/(100*12),($A$620-OFFSET($A$4,MATCH(Input!$C$28,$B$4:$B$620,1),0,1,1)),$J$4,-1*Input!$C$35,1),0)</f>
        <v>-2774.23545813926</v>
      </c>
      <c r="H273" s="69" t="n">
        <f aca="false">($H272+$E273+$F273+$G273)*(1+Input!$C$34/(100*12))</f>
        <v>509972.455951571</v>
      </c>
    </row>
    <row r="274" customFormat="false" ht="12.8" hidden="false" customHeight="false" outlineLevel="0" collapsed="false">
      <c r="A274" s="67" t="n">
        <v>270</v>
      </c>
      <c r="B274" s="68" t="n">
        <f aca="false">EOMONTH(Input!$C$7,A274)</f>
        <v>51135</v>
      </c>
      <c r="C274" s="67" t="n">
        <f aca="false">DATEDIF(Input!$C$23,$B274,"Y")</f>
        <v>62</v>
      </c>
      <c r="E274" s="69" t="n">
        <f aca="false">Salary_01!$E274*(Input!$C$33/100)</f>
        <v>0</v>
      </c>
      <c r="F274" s="69" t="n">
        <f aca="false">-1*Salary_01!$I274</f>
        <v>-0</v>
      </c>
      <c r="G274" s="69" t="n">
        <f aca="true">IF($B274&gt;Input!$C$28,PMT(Input!$C$34/(100*12),($A$620-OFFSET($A$4,MATCH(Input!$C$28,$B$4:$B$620,1),0,1,1)),$J$4,-1*Input!$C$35,1),0)</f>
        <v>-2774.23545813926</v>
      </c>
      <c r="H274" s="69" t="n">
        <f aca="false">($H273+$E274+$F274+$G274)*(1+Input!$C$34/(100*12))</f>
        <v>509311.546412154</v>
      </c>
    </row>
    <row r="275" customFormat="false" ht="12.8" hidden="false" customHeight="false" outlineLevel="0" collapsed="false">
      <c r="A275" s="67" t="n">
        <v>271</v>
      </c>
      <c r="B275" s="68" t="n">
        <f aca="false">EOMONTH(Input!$C$7,A275)</f>
        <v>51166</v>
      </c>
      <c r="C275" s="67" t="n">
        <f aca="false">DATEDIF(Input!$C$23,$B275,"Y")</f>
        <v>62</v>
      </c>
      <c r="E275" s="69" t="n">
        <f aca="false">Salary_01!$E275*(Input!$C$33/100)</f>
        <v>0</v>
      </c>
      <c r="F275" s="69" t="n">
        <f aca="false">-1*Salary_01!$I275</f>
        <v>-0</v>
      </c>
      <c r="G275" s="69" t="n">
        <f aca="true">IF($B275&gt;Input!$C$28,PMT(Input!$C$34/(100*12),($A$620-OFFSET($A$4,MATCH(Input!$C$28,$B$4:$B$620,1),0,1,1)),$J$4,-1*Input!$C$35,1),0)</f>
        <v>-2774.23545813926</v>
      </c>
      <c r="H275" s="69" t="n">
        <f aca="false">($H274+$E275+$F275+$G275)*(1+Input!$C$34/(100*12))</f>
        <v>508647.88308299</v>
      </c>
    </row>
    <row r="276" customFormat="false" ht="12.8" hidden="false" customHeight="false" outlineLevel="0" collapsed="false">
      <c r="A276" s="67" t="n">
        <v>272</v>
      </c>
      <c r="B276" s="68" t="n">
        <f aca="false">EOMONTH(Input!$C$7,A276)</f>
        <v>51195</v>
      </c>
      <c r="C276" s="67" t="n">
        <f aca="false">DATEDIF(Input!$C$23,$B276,"Y")</f>
        <v>62</v>
      </c>
      <c r="E276" s="69" t="n">
        <f aca="false">Salary_01!$E276*(Input!$C$33/100)</f>
        <v>0</v>
      </c>
      <c r="F276" s="69" t="n">
        <f aca="false">-1*Salary_01!$I276</f>
        <v>-0</v>
      </c>
      <c r="G276" s="69" t="n">
        <f aca="true">IF($B276&gt;Input!$C$28,PMT(Input!$C$34/(100*12),($A$620-OFFSET($A$4,MATCH(Input!$C$28,$B$4:$B$620,1),0,1,1)),$J$4,-1*Input!$C$35,1),0)</f>
        <v>-2774.23545813926</v>
      </c>
      <c r="H276" s="69" t="n">
        <f aca="false">($H275+$E276+$F276+$G276)*(1+Input!$C$34/(100*12))</f>
        <v>507981.454489954</v>
      </c>
    </row>
    <row r="277" customFormat="false" ht="12.8" hidden="false" customHeight="false" outlineLevel="0" collapsed="false">
      <c r="A277" s="67" t="n">
        <v>273</v>
      </c>
      <c r="B277" s="68" t="n">
        <f aca="false">EOMONTH(Input!$C$7,A277)</f>
        <v>51226</v>
      </c>
      <c r="C277" s="67" t="n">
        <f aca="false">DATEDIF(Input!$C$23,$B277,"Y")</f>
        <v>62</v>
      </c>
      <c r="E277" s="69" t="n">
        <f aca="false">Salary_01!$E277*(Input!$C$33/100)</f>
        <v>0</v>
      </c>
      <c r="F277" s="69" t="n">
        <f aca="false">-1*Salary_01!$I277</f>
        <v>-0</v>
      </c>
      <c r="G277" s="69" t="n">
        <f aca="true">IF($B277&gt;Input!$C$28,PMT(Input!$C$34/(100*12),($A$620-OFFSET($A$4,MATCH(Input!$C$28,$B$4:$B$620,1),0,1,1)),$J$4,-1*Input!$C$35,1),0)</f>
        <v>-2774.23545813926</v>
      </c>
      <c r="H277" s="69" t="n">
        <f aca="false">($H276+$E277+$F277+$G277)*(1+Input!$C$34/(100*12))</f>
        <v>507312.249111114</v>
      </c>
    </row>
    <row r="278" customFormat="false" ht="12.8" hidden="false" customHeight="false" outlineLevel="0" collapsed="false">
      <c r="A278" s="67" t="n">
        <v>274</v>
      </c>
      <c r="B278" s="68" t="n">
        <f aca="false">EOMONTH(Input!$C$7,A278)</f>
        <v>51256</v>
      </c>
      <c r="C278" s="67" t="n">
        <f aca="false">DATEDIF(Input!$C$23,$B278,"Y")</f>
        <v>62</v>
      </c>
      <c r="E278" s="69" t="n">
        <f aca="false">Salary_01!$E278*(Input!$C$33/100)</f>
        <v>0</v>
      </c>
      <c r="F278" s="69" t="n">
        <f aca="false">-1*Salary_01!$I278</f>
        <v>-0</v>
      </c>
      <c r="G278" s="69" t="n">
        <f aca="true">IF($B278&gt;Input!$C$28,PMT(Input!$C$34/(100*12),($A$620-OFFSET($A$4,MATCH(Input!$C$28,$B$4:$B$620,1),0,1,1)),$J$4,-1*Input!$C$35,1),0)</f>
        <v>-2774.23545813926</v>
      </c>
      <c r="H278" s="69" t="n">
        <f aca="false">($H277+$E278+$F278+$G278)*(1+Input!$C$34/(100*12))</f>
        <v>506640.255376529</v>
      </c>
    </row>
    <row r="279" customFormat="false" ht="12.8" hidden="false" customHeight="false" outlineLevel="0" collapsed="false">
      <c r="A279" s="67" t="n">
        <v>275</v>
      </c>
      <c r="B279" s="68" t="n">
        <f aca="false">EOMONTH(Input!$C$7,A279)</f>
        <v>51287</v>
      </c>
      <c r="C279" s="67" t="n">
        <f aca="false">DATEDIF(Input!$C$23,$B279,"Y")</f>
        <v>63</v>
      </c>
      <c r="E279" s="69" t="n">
        <f aca="false">Salary_01!$E279*(Input!$C$33/100)</f>
        <v>0</v>
      </c>
      <c r="F279" s="69" t="n">
        <f aca="false">-1*Salary_01!$I279</f>
        <v>-0</v>
      </c>
      <c r="G279" s="69" t="n">
        <f aca="true">IF($B279&gt;Input!$C$28,PMT(Input!$C$34/(100*12),($A$620-OFFSET($A$4,MATCH(Input!$C$28,$B$4:$B$620,1),0,1,1)),$J$4,-1*Input!$C$35,1),0)</f>
        <v>-2774.23545813926</v>
      </c>
      <c r="H279" s="69" t="n">
        <f aca="false">($H278+$E279+$F279+$G279)*(1+Input!$C$34/(100*12))</f>
        <v>505965.461668049</v>
      </c>
    </row>
    <row r="280" customFormat="false" ht="12.8" hidden="false" customHeight="false" outlineLevel="0" collapsed="false">
      <c r="A280" s="67" t="n">
        <v>276</v>
      </c>
      <c r="B280" s="68" t="n">
        <f aca="false">EOMONTH(Input!$C$7,A280)</f>
        <v>51317</v>
      </c>
      <c r="C280" s="67" t="n">
        <f aca="false">DATEDIF(Input!$C$23,$B280,"Y")</f>
        <v>63</v>
      </c>
      <c r="E280" s="69" t="n">
        <f aca="false">Salary_01!$E280*(Input!$C$33/100)</f>
        <v>0</v>
      </c>
      <c r="F280" s="69" t="n">
        <f aca="false">-1*Salary_01!$I280</f>
        <v>-0</v>
      </c>
      <c r="G280" s="69" t="n">
        <f aca="true">IF($B280&gt;Input!$C$28,PMT(Input!$C$34/(100*12),($A$620-OFFSET($A$4,MATCH(Input!$C$28,$B$4:$B$620,1),0,1,1)),$J$4,-1*Input!$C$35,1),0)</f>
        <v>-2774.23545813926</v>
      </c>
      <c r="H280" s="69" t="n">
        <f aca="false">($H279+$E280+$F280+$G280)*(1+Input!$C$34/(100*12))</f>
        <v>505287.856319118</v>
      </c>
    </row>
    <row r="281" customFormat="false" ht="12.8" hidden="false" customHeight="false" outlineLevel="0" collapsed="false">
      <c r="A281" s="67" t="n">
        <v>277</v>
      </c>
      <c r="B281" s="68" t="n">
        <f aca="false">EOMONTH(Input!$C$7,A281)</f>
        <v>51348</v>
      </c>
      <c r="C281" s="67" t="n">
        <f aca="false">DATEDIF(Input!$C$23,$B281,"Y")</f>
        <v>63</v>
      </c>
      <c r="E281" s="69" t="n">
        <f aca="false">Salary_01!$E281*(Input!$C$33/100)</f>
        <v>0</v>
      </c>
      <c r="F281" s="69" t="n">
        <f aca="false">-1*Salary_01!$I281</f>
        <v>-0</v>
      </c>
      <c r="G281" s="69" t="n">
        <f aca="true">IF($B281&gt;Input!$C$28,PMT(Input!$C$34/(100*12),($A$620-OFFSET($A$4,MATCH(Input!$C$28,$B$4:$B$620,1),0,1,1)),$J$4,-1*Input!$C$35,1),0)</f>
        <v>-2774.23545813926</v>
      </c>
      <c r="H281" s="69" t="n">
        <f aca="false">($H280+$E281+$F281+$G281)*(1+Input!$C$34/(100*12))</f>
        <v>504607.427614566</v>
      </c>
    </row>
    <row r="282" customFormat="false" ht="12.8" hidden="false" customHeight="false" outlineLevel="0" collapsed="false">
      <c r="A282" s="67" t="n">
        <v>278</v>
      </c>
      <c r="B282" s="68" t="n">
        <f aca="false">EOMONTH(Input!$C$7,A282)</f>
        <v>51379</v>
      </c>
      <c r="C282" s="67" t="n">
        <f aca="false">DATEDIF(Input!$C$23,$B282,"Y")</f>
        <v>63</v>
      </c>
      <c r="E282" s="69" t="n">
        <f aca="false">Salary_01!$E282*(Input!$C$33/100)</f>
        <v>0</v>
      </c>
      <c r="F282" s="69" t="n">
        <f aca="false">-1*Salary_01!$I282</f>
        <v>-0</v>
      </c>
      <c r="G282" s="69" t="n">
        <f aca="true">IF($B282&gt;Input!$C$28,PMT(Input!$C$34/(100*12),($A$620-OFFSET($A$4,MATCH(Input!$C$28,$B$4:$B$620,1),0,1,1)),$J$4,-1*Input!$C$35,1),0)</f>
        <v>-2774.23545813926</v>
      </c>
      <c r="H282" s="69" t="n">
        <f aca="false">($H281+$E282+$F282+$G282)*(1+Input!$C$34/(100*12))</f>
        <v>503924.163790412</v>
      </c>
    </row>
    <row r="283" customFormat="false" ht="12.8" hidden="false" customHeight="false" outlineLevel="0" collapsed="false">
      <c r="A283" s="67" t="n">
        <v>279</v>
      </c>
      <c r="B283" s="68" t="n">
        <f aca="false">EOMONTH(Input!$C$7,A283)</f>
        <v>51409</v>
      </c>
      <c r="C283" s="67" t="n">
        <f aca="false">DATEDIF(Input!$C$23,$B283,"Y")</f>
        <v>63</v>
      </c>
      <c r="E283" s="69" t="n">
        <f aca="false">Salary_01!$E283*(Input!$C$33/100)</f>
        <v>0</v>
      </c>
      <c r="F283" s="69" t="n">
        <f aca="false">-1*Salary_01!$I283</f>
        <v>-0</v>
      </c>
      <c r="G283" s="69" t="n">
        <f aca="true">IF($B283&gt;Input!$C$28,PMT(Input!$C$34/(100*12),($A$620-OFFSET($A$4,MATCH(Input!$C$28,$B$4:$B$620,1),0,1,1)),$J$4,-1*Input!$C$35,1),0)</f>
        <v>-2774.23545813926</v>
      </c>
      <c r="H283" s="69" t="n">
        <f aca="false">($H282+$E283+$F283+$G283)*(1+Input!$C$34/(100*12))</f>
        <v>503238.053033657</v>
      </c>
    </row>
    <row r="284" customFormat="false" ht="12.8" hidden="false" customHeight="false" outlineLevel="0" collapsed="false">
      <c r="A284" s="67" t="n">
        <v>280</v>
      </c>
      <c r="B284" s="68" t="n">
        <f aca="false">EOMONTH(Input!$C$7,A284)</f>
        <v>51440</v>
      </c>
      <c r="C284" s="67" t="n">
        <f aca="false">DATEDIF(Input!$C$23,$B284,"Y")</f>
        <v>63</v>
      </c>
      <c r="E284" s="69" t="n">
        <f aca="false">Salary_01!$E284*(Input!$C$33/100)</f>
        <v>0</v>
      </c>
      <c r="F284" s="69" t="n">
        <f aca="false">-1*Salary_01!$I284</f>
        <v>-0</v>
      </c>
      <c r="G284" s="69" t="n">
        <f aca="true">IF($B284&gt;Input!$C$28,PMT(Input!$C$34/(100*12),($A$620-OFFSET($A$4,MATCH(Input!$C$28,$B$4:$B$620,1),0,1,1)),$J$4,-1*Input!$C$35,1),0)</f>
        <v>-2774.23545813926</v>
      </c>
      <c r="H284" s="69" t="n">
        <f aca="false">($H283+$E284+$F284+$G284)*(1+Input!$C$34/(100*12))</f>
        <v>502549.083482083</v>
      </c>
    </row>
    <row r="285" customFormat="false" ht="12.8" hidden="false" customHeight="false" outlineLevel="0" collapsed="false">
      <c r="A285" s="67" t="n">
        <v>281</v>
      </c>
      <c r="B285" s="68" t="n">
        <f aca="false">EOMONTH(Input!$C$7,A285)</f>
        <v>51470</v>
      </c>
      <c r="C285" s="67" t="n">
        <f aca="false">DATEDIF(Input!$C$23,$B285,"Y")</f>
        <v>63</v>
      </c>
      <c r="E285" s="69" t="n">
        <f aca="false">Salary_01!$E285*(Input!$C$33/100)</f>
        <v>0</v>
      </c>
      <c r="F285" s="69" t="n">
        <f aca="false">-1*Salary_01!$I285</f>
        <v>-0</v>
      </c>
      <c r="G285" s="69" t="n">
        <f aca="true">IF($B285&gt;Input!$C$28,PMT(Input!$C$34/(100*12),($A$620-OFFSET($A$4,MATCH(Input!$C$28,$B$4:$B$620,1),0,1,1)),$J$4,-1*Input!$C$35,1),0)</f>
        <v>-2774.23545813926</v>
      </c>
      <c r="H285" s="69" t="n">
        <f aca="false">($H284+$E285+$F285+$G285)*(1+Input!$C$34/(100*12))</f>
        <v>501857.243224043</v>
      </c>
    </row>
    <row r="286" customFormat="false" ht="12.8" hidden="false" customHeight="false" outlineLevel="0" collapsed="false">
      <c r="A286" s="67" t="n">
        <v>282</v>
      </c>
      <c r="B286" s="68" t="n">
        <f aca="false">EOMONTH(Input!$C$7,A286)</f>
        <v>51501</v>
      </c>
      <c r="C286" s="67" t="n">
        <f aca="false">DATEDIF(Input!$C$23,$B286,"Y")</f>
        <v>63</v>
      </c>
      <c r="E286" s="69" t="n">
        <f aca="false">Salary_01!$E286*(Input!$C$33/100)</f>
        <v>0</v>
      </c>
      <c r="F286" s="69" t="n">
        <f aca="false">-1*Salary_01!$I286</f>
        <v>-0</v>
      </c>
      <c r="G286" s="69" t="n">
        <f aca="true">IF($B286&gt;Input!$C$28,PMT(Input!$C$34/(100*12),($A$620-OFFSET($A$4,MATCH(Input!$C$28,$B$4:$B$620,1),0,1,1)),$J$4,-1*Input!$C$35,1),0)</f>
        <v>-2774.23545813926</v>
      </c>
      <c r="H286" s="69" t="n">
        <f aca="false">($H285+$E286+$F286+$G286)*(1+Input!$C$34/(100*12))</f>
        <v>501162.520298262</v>
      </c>
    </row>
    <row r="287" customFormat="false" ht="12.8" hidden="false" customHeight="false" outlineLevel="0" collapsed="false">
      <c r="A287" s="67" t="n">
        <v>283</v>
      </c>
      <c r="B287" s="68" t="n">
        <f aca="false">EOMONTH(Input!$C$7,A287)</f>
        <v>51532</v>
      </c>
      <c r="C287" s="67" t="n">
        <f aca="false">DATEDIF(Input!$C$23,$B287,"Y")</f>
        <v>63</v>
      </c>
      <c r="E287" s="69" t="n">
        <f aca="false">Salary_01!$E287*(Input!$C$33/100)</f>
        <v>0</v>
      </c>
      <c r="F287" s="69" t="n">
        <f aca="false">-1*Salary_01!$I287</f>
        <v>-0</v>
      </c>
      <c r="G287" s="69" t="n">
        <f aca="true">IF($B287&gt;Input!$C$28,PMT(Input!$C$34/(100*12),($A$620-OFFSET($A$4,MATCH(Input!$C$28,$B$4:$B$620,1),0,1,1)),$J$4,-1*Input!$C$35,1),0)</f>
        <v>-2774.23545813926</v>
      </c>
      <c r="H287" s="69" t="n">
        <f aca="false">($H286+$E287+$F287+$G287)*(1+Input!$C$34/(100*12))</f>
        <v>500464.902693623</v>
      </c>
    </row>
    <row r="288" customFormat="false" ht="12.8" hidden="false" customHeight="false" outlineLevel="0" collapsed="false">
      <c r="A288" s="67" t="n">
        <v>284</v>
      </c>
      <c r="B288" s="68" t="n">
        <f aca="false">EOMONTH(Input!$C$7,A288)</f>
        <v>51560</v>
      </c>
      <c r="C288" s="67" t="n">
        <f aca="false">DATEDIF(Input!$C$23,$B288,"Y")</f>
        <v>63</v>
      </c>
      <c r="E288" s="69" t="n">
        <f aca="false">Salary_01!$E288*(Input!$C$33/100)</f>
        <v>0</v>
      </c>
      <c r="F288" s="69" t="n">
        <f aca="false">-1*Salary_01!$I288</f>
        <v>-0</v>
      </c>
      <c r="G288" s="69" t="n">
        <f aca="true">IF($B288&gt;Input!$C$28,PMT(Input!$C$34/(100*12),($A$620-OFFSET($A$4,MATCH(Input!$C$28,$B$4:$B$620,1),0,1,1)),$J$4,-1*Input!$C$35,1),0)</f>
        <v>-2774.23545813926</v>
      </c>
      <c r="H288" s="69" t="n">
        <f aca="false">($H287+$E288+$F288+$G288)*(1+Input!$C$34/(100*12))</f>
        <v>499764.378348965</v>
      </c>
    </row>
    <row r="289" customFormat="false" ht="12.8" hidden="false" customHeight="false" outlineLevel="0" collapsed="false">
      <c r="A289" s="67" t="n">
        <v>285</v>
      </c>
      <c r="B289" s="68" t="n">
        <f aca="false">EOMONTH(Input!$C$7,A289)</f>
        <v>51591</v>
      </c>
      <c r="C289" s="67" t="n">
        <f aca="false">DATEDIF(Input!$C$23,$B289,"Y")</f>
        <v>63</v>
      </c>
      <c r="E289" s="69" t="n">
        <f aca="false">Salary_01!$E289*(Input!$C$33/100)</f>
        <v>0</v>
      </c>
      <c r="F289" s="69" t="n">
        <f aca="false">-1*Salary_01!$I289</f>
        <v>-0</v>
      </c>
      <c r="G289" s="69" t="n">
        <f aca="true">IF($B289&gt;Input!$C$28,PMT(Input!$C$34/(100*12),($A$620-OFFSET($A$4,MATCH(Input!$C$28,$B$4:$B$620,1),0,1,1)),$J$4,-1*Input!$C$35,1),0)</f>
        <v>-2774.23545813926</v>
      </c>
      <c r="H289" s="69" t="n">
        <f aca="false">($H288+$E289+$F289+$G289)*(1+Input!$C$34/(100*12))</f>
        <v>499060.935152871</v>
      </c>
    </row>
    <row r="290" customFormat="false" ht="12.8" hidden="false" customHeight="false" outlineLevel="0" collapsed="false">
      <c r="A290" s="67" t="n">
        <v>286</v>
      </c>
      <c r="B290" s="68" t="n">
        <f aca="false">EOMONTH(Input!$C$7,A290)</f>
        <v>51621</v>
      </c>
      <c r="C290" s="67" t="n">
        <f aca="false">DATEDIF(Input!$C$23,$B290,"Y")</f>
        <v>63</v>
      </c>
      <c r="E290" s="69" t="n">
        <f aca="false">Salary_01!$E290*(Input!$C$33/100)</f>
        <v>0</v>
      </c>
      <c r="F290" s="69" t="n">
        <f aca="false">-1*Salary_01!$I290</f>
        <v>-0</v>
      </c>
      <c r="G290" s="69" t="n">
        <f aca="true">IF($B290&gt;Input!$C$28,PMT(Input!$C$34/(100*12),($A$620-OFFSET($A$4,MATCH(Input!$C$28,$B$4:$B$620,1),0,1,1)),$J$4,-1*Input!$C$35,1),0)</f>
        <v>-2774.23545813926</v>
      </c>
      <c r="H290" s="69" t="n">
        <f aca="false">($H289+$E290+$F290+$G290)*(1+Input!$C$34/(100*12))</f>
        <v>498354.56094346</v>
      </c>
    </row>
    <row r="291" customFormat="false" ht="12.8" hidden="false" customHeight="false" outlineLevel="0" collapsed="false">
      <c r="A291" s="67" t="n">
        <v>287</v>
      </c>
      <c r="B291" s="68" t="n">
        <f aca="false">EOMONTH(Input!$C$7,A291)</f>
        <v>51652</v>
      </c>
      <c r="C291" s="67" t="n">
        <f aca="false">DATEDIF(Input!$C$23,$B291,"Y")</f>
        <v>64</v>
      </c>
      <c r="E291" s="69" t="n">
        <f aca="false">Salary_01!$E291*(Input!$C$33/100)</f>
        <v>0</v>
      </c>
      <c r="F291" s="69" t="n">
        <f aca="false">-1*Salary_01!$I291</f>
        <v>-0</v>
      </c>
      <c r="G291" s="69" t="n">
        <f aca="true">IF($B291&gt;Input!$C$28,PMT(Input!$C$34/(100*12),($A$620-OFFSET($A$4,MATCH(Input!$C$28,$B$4:$B$620,1),0,1,1)),$J$4,-1*Input!$C$35,1),0)</f>
        <v>-2774.23545813926</v>
      </c>
      <c r="H291" s="69" t="n">
        <f aca="false">($H290+$E291+$F291+$G291)*(1+Input!$C$34/(100*12))</f>
        <v>497645.243508176</v>
      </c>
    </row>
    <row r="292" customFormat="false" ht="12.8" hidden="false" customHeight="false" outlineLevel="0" collapsed="false">
      <c r="A292" s="67" t="n">
        <v>288</v>
      </c>
      <c r="B292" s="68" t="n">
        <f aca="false">EOMONTH(Input!$C$7,A292)</f>
        <v>51682</v>
      </c>
      <c r="C292" s="67" t="n">
        <f aca="false">DATEDIF(Input!$C$23,$B292,"Y")</f>
        <v>64</v>
      </c>
      <c r="E292" s="69" t="n">
        <f aca="false">Salary_01!$E292*(Input!$C$33/100)</f>
        <v>0</v>
      </c>
      <c r="F292" s="69" t="n">
        <f aca="false">-1*Salary_01!$I292</f>
        <v>-0</v>
      </c>
      <c r="G292" s="69" t="n">
        <f aca="true">IF($B292&gt;Input!$C$28,PMT(Input!$C$34/(100*12),($A$620-OFFSET($A$4,MATCH(Input!$C$28,$B$4:$B$620,1),0,1,1)),$J$4,-1*Input!$C$35,1),0)</f>
        <v>-2774.23545813926</v>
      </c>
      <c r="H292" s="69" t="n">
        <f aca="false">($H291+$E292+$F292+$G292)*(1+Input!$C$34/(100*12))</f>
        <v>496932.970583578</v>
      </c>
    </row>
    <row r="293" customFormat="false" ht="12.8" hidden="false" customHeight="false" outlineLevel="0" collapsed="false">
      <c r="A293" s="67" t="n">
        <v>289</v>
      </c>
      <c r="B293" s="68" t="n">
        <f aca="false">EOMONTH(Input!$C$7,A293)</f>
        <v>51713</v>
      </c>
      <c r="C293" s="67" t="n">
        <f aca="false">DATEDIF(Input!$C$23,$B293,"Y")</f>
        <v>64</v>
      </c>
      <c r="E293" s="69" t="n">
        <f aca="false">Salary_01!$E293*(Input!$C$33/100)</f>
        <v>0</v>
      </c>
      <c r="F293" s="69" t="n">
        <f aca="false">-1*Salary_01!$I293</f>
        <v>-0</v>
      </c>
      <c r="G293" s="69" t="n">
        <f aca="true">IF($B293&gt;Input!$C$28,PMT(Input!$C$34/(100*12),($A$620-OFFSET($A$4,MATCH(Input!$C$28,$B$4:$B$620,1),0,1,1)),$J$4,-1*Input!$C$35,1),0)</f>
        <v>-2774.23545813926</v>
      </c>
      <c r="H293" s="69" t="n">
        <f aca="false">($H292+$E293+$F293+$G293)*(1+Input!$C$34/(100*12))</f>
        <v>496217.729855128</v>
      </c>
    </row>
    <row r="294" customFormat="false" ht="12.8" hidden="false" customHeight="false" outlineLevel="0" collapsed="false">
      <c r="A294" s="67" t="n">
        <v>290</v>
      </c>
      <c r="B294" s="68" t="n">
        <f aca="false">EOMONTH(Input!$C$7,A294)</f>
        <v>51744</v>
      </c>
      <c r="C294" s="67" t="n">
        <f aca="false">DATEDIF(Input!$C$23,$B294,"Y")</f>
        <v>64</v>
      </c>
      <c r="E294" s="69" t="n">
        <f aca="false">Salary_01!$E294*(Input!$C$33/100)</f>
        <v>0</v>
      </c>
      <c r="F294" s="69" t="n">
        <f aca="false">-1*Salary_01!$I294</f>
        <v>-0</v>
      </c>
      <c r="G294" s="69" t="n">
        <f aca="true">IF($B294&gt;Input!$C$28,PMT(Input!$C$34/(100*12),($A$620-OFFSET($A$4,MATCH(Input!$C$28,$B$4:$B$620,1),0,1,1)),$J$4,-1*Input!$C$35,1),0)</f>
        <v>-2774.23545813926</v>
      </c>
      <c r="H294" s="69" t="n">
        <f aca="false">($H293+$E294+$F294+$G294)*(1+Input!$C$34/(100*12))</f>
        <v>495499.508956977</v>
      </c>
    </row>
    <row r="295" customFormat="false" ht="12.8" hidden="false" customHeight="false" outlineLevel="0" collapsed="false">
      <c r="A295" s="67" t="n">
        <v>291</v>
      </c>
      <c r="B295" s="68" t="n">
        <f aca="false">EOMONTH(Input!$C$7,A295)</f>
        <v>51774</v>
      </c>
      <c r="C295" s="67" t="n">
        <f aca="false">DATEDIF(Input!$C$23,$B295,"Y")</f>
        <v>64</v>
      </c>
      <c r="E295" s="69" t="n">
        <f aca="false">Salary_01!$E295*(Input!$C$33/100)</f>
        <v>0</v>
      </c>
      <c r="F295" s="69" t="n">
        <f aca="false">-1*Salary_01!$I295</f>
        <v>-0</v>
      </c>
      <c r="G295" s="69" t="n">
        <f aca="true">IF($B295&gt;Input!$C$28,PMT(Input!$C$34/(100*12),($A$620-OFFSET($A$4,MATCH(Input!$C$28,$B$4:$B$620,1),0,1,1)),$J$4,-1*Input!$C$35,1),0)</f>
        <v>-2774.23545813926</v>
      </c>
      <c r="H295" s="69" t="n">
        <f aca="false">($H294+$E295+$F295+$G295)*(1+Input!$C$34/(100*12))</f>
        <v>494778.295471749</v>
      </c>
    </row>
    <row r="296" customFormat="false" ht="12.8" hidden="false" customHeight="false" outlineLevel="0" collapsed="false">
      <c r="A296" s="67" t="n">
        <v>292</v>
      </c>
      <c r="B296" s="68" t="n">
        <f aca="false">EOMONTH(Input!$C$7,A296)</f>
        <v>51805</v>
      </c>
      <c r="C296" s="67" t="n">
        <f aca="false">DATEDIF(Input!$C$23,$B296,"Y")</f>
        <v>64</v>
      </c>
      <c r="E296" s="69" t="n">
        <f aca="false">Salary_01!$E296*(Input!$C$33/100)</f>
        <v>0</v>
      </c>
      <c r="F296" s="69" t="n">
        <f aca="false">-1*Salary_01!$I296</f>
        <v>-0</v>
      </c>
      <c r="G296" s="69" t="n">
        <f aca="true">IF($B296&gt;Input!$C$28,PMT(Input!$C$34/(100*12),($A$620-OFFSET($A$4,MATCH(Input!$C$28,$B$4:$B$620,1),0,1,1)),$J$4,-1*Input!$C$35,1),0)</f>
        <v>-2774.23545813926</v>
      </c>
      <c r="H296" s="69" t="n">
        <f aca="false">($H295+$E296+$F296+$G296)*(1+Input!$C$34/(100*12))</f>
        <v>494054.076930333</v>
      </c>
    </row>
    <row r="297" customFormat="false" ht="12.8" hidden="false" customHeight="false" outlineLevel="0" collapsed="false">
      <c r="A297" s="67" t="n">
        <v>293</v>
      </c>
      <c r="B297" s="68" t="n">
        <f aca="false">EOMONTH(Input!$C$7,A297)</f>
        <v>51835</v>
      </c>
      <c r="C297" s="67" t="n">
        <f aca="false">DATEDIF(Input!$C$23,$B297,"Y")</f>
        <v>64</v>
      </c>
      <c r="E297" s="69" t="n">
        <f aca="false">Salary_01!$E297*(Input!$C$33/100)</f>
        <v>0</v>
      </c>
      <c r="F297" s="69" t="n">
        <f aca="false">-1*Salary_01!$I297</f>
        <v>-0</v>
      </c>
      <c r="G297" s="69" t="n">
        <f aca="true">IF($B297&gt;Input!$C$28,PMT(Input!$C$34/(100*12),($A$620-OFFSET($A$4,MATCH(Input!$C$28,$B$4:$B$620,1),0,1,1)),$J$4,-1*Input!$C$35,1),0)</f>
        <v>-2774.23545813926</v>
      </c>
      <c r="H297" s="69" t="n">
        <f aca="false">($H296+$E297+$F297+$G297)*(1+Input!$C$34/(100*12))</f>
        <v>493326.840811661</v>
      </c>
    </row>
    <row r="298" customFormat="false" ht="12.8" hidden="false" customHeight="false" outlineLevel="0" collapsed="false">
      <c r="A298" s="67" t="n">
        <v>294</v>
      </c>
      <c r="B298" s="68" t="n">
        <f aca="false">EOMONTH(Input!$C$7,A298)</f>
        <v>51866</v>
      </c>
      <c r="C298" s="67" t="n">
        <f aca="false">DATEDIF(Input!$C$23,$B298,"Y")</f>
        <v>64</v>
      </c>
      <c r="E298" s="69" t="n">
        <f aca="false">Salary_01!$E298*(Input!$C$33/100)</f>
        <v>0</v>
      </c>
      <c r="F298" s="69" t="n">
        <f aca="false">-1*Salary_01!$I298</f>
        <v>-0</v>
      </c>
      <c r="G298" s="69" t="n">
        <f aca="true">IF($B298&gt;Input!$C$28,PMT(Input!$C$34/(100*12),($A$620-OFFSET($A$4,MATCH(Input!$C$28,$B$4:$B$620,1),0,1,1)),$J$4,-1*Input!$C$35,1),0)</f>
        <v>-2774.23545813926</v>
      </c>
      <c r="H298" s="69" t="n">
        <f aca="false">($H297+$E298+$F298+$G298)*(1+Input!$C$34/(100*12))</f>
        <v>492596.574542495</v>
      </c>
    </row>
    <row r="299" customFormat="false" ht="12.8" hidden="false" customHeight="false" outlineLevel="0" collapsed="false">
      <c r="A299" s="67" t="n">
        <v>295</v>
      </c>
      <c r="B299" s="68" t="n">
        <f aca="false">EOMONTH(Input!$C$7,A299)</f>
        <v>51897</v>
      </c>
      <c r="C299" s="67" t="n">
        <f aca="false">DATEDIF(Input!$C$23,$B299,"Y")</f>
        <v>64</v>
      </c>
      <c r="E299" s="69" t="n">
        <f aca="false">Salary_01!$E299*(Input!$C$33/100)</f>
        <v>0</v>
      </c>
      <c r="F299" s="69" t="n">
        <f aca="false">-1*Salary_01!$I299</f>
        <v>-0</v>
      </c>
      <c r="G299" s="69" t="n">
        <f aca="true">IF($B299&gt;Input!$C$28,PMT(Input!$C$34/(100*12),($A$620-OFFSET($A$4,MATCH(Input!$C$28,$B$4:$B$620,1),0,1,1)),$J$4,-1*Input!$C$35,1),0)</f>
        <v>-2774.23545813926</v>
      </c>
      <c r="H299" s="69" t="n">
        <f aca="false">($H298+$E299+$F299+$G299)*(1+Input!$C$34/(100*12))</f>
        <v>491863.265497207</v>
      </c>
    </row>
    <row r="300" customFormat="false" ht="12.8" hidden="false" customHeight="false" outlineLevel="0" collapsed="false">
      <c r="A300" s="67" t="n">
        <v>296</v>
      </c>
      <c r="B300" s="68" t="n">
        <f aca="false">EOMONTH(Input!$C$7,A300)</f>
        <v>51925</v>
      </c>
      <c r="C300" s="67" t="n">
        <f aca="false">DATEDIF(Input!$C$23,$B300,"Y")</f>
        <v>64</v>
      </c>
      <c r="E300" s="69" t="n">
        <f aca="false">Salary_01!$E300*(Input!$C$33/100)</f>
        <v>0</v>
      </c>
      <c r="F300" s="69" t="n">
        <f aca="false">-1*Salary_01!$I300</f>
        <v>-0</v>
      </c>
      <c r="G300" s="69" t="n">
        <f aca="true">IF($B300&gt;Input!$C$28,PMT(Input!$C$34/(100*12),($A$620-OFFSET($A$4,MATCH(Input!$C$28,$B$4:$B$620,1),0,1,1)),$J$4,-1*Input!$C$35,1),0)</f>
        <v>-2774.23545813926</v>
      </c>
      <c r="H300" s="69" t="n">
        <f aca="false">($H299+$E300+$F300+$G300)*(1+Input!$C$34/(100*12))</f>
        <v>491126.900997564</v>
      </c>
    </row>
    <row r="301" customFormat="false" ht="12.8" hidden="false" customHeight="false" outlineLevel="0" collapsed="false">
      <c r="A301" s="67" t="n">
        <v>297</v>
      </c>
      <c r="B301" s="68" t="n">
        <f aca="false">EOMONTH(Input!$C$7,A301)</f>
        <v>51956</v>
      </c>
      <c r="C301" s="67" t="n">
        <f aca="false">DATEDIF(Input!$C$23,$B301,"Y")</f>
        <v>64</v>
      </c>
      <c r="E301" s="69" t="n">
        <f aca="false">Salary_01!$E301*(Input!$C$33/100)</f>
        <v>0</v>
      </c>
      <c r="F301" s="69" t="n">
        <f aca="false">-1*Salary_01!$I301</f>
        <v>-0</v>
      </c>
      <c r="G301" s="69" t="n">
        <f aca="true">IF($B301&gt;Input!$C$28,PMT(Input!$C$34/(100*12),($A$620-OFFSET($A$4,MATCH(Input!$C$28,$B$4:$B$620,1),0,1,1)),$J$4,-1*Input!$C$35,1),0)</f>
        <v>-2774.23545813926</v>
      </c>
      <c r="H301" s="69" t="n">
        <f aca="false">($H300+$E301+$F301+$G301)*(1+Input!$C$34/(100*12))</f>
        <v>490387.468312506</v>
      </c>
    </row>
    <row r="302" customFormat="false" ht="12.8" hidden="false" customHeight="false" outlineLevel="0" collapsed="false">
      <c r="A302" s="67" t="n">
        <v>298</v>
      </c>
      <c r="B302" s="68" t="n">
        <f aca="false">EOMONTH(Input!$C$7,A302)</f>
        <v>51986</v>
      </c>
      <c r="C302" s="67" t="n">
        <f aca="false">DATEDIF(Input!$C$23,$B302,"Y")</f>
        <v>64</v>
      </c>
      <c r="E302" s="69" t="n">
        <f aca="false">Salary_01!$E302*(Input!$C$33/100)</f>
        <v>0</v>
      </c>
      <c r="F302" s="69" t="n">
        <f aca="false">-1*Salary_01!$I302</f>
        <v>-0</v>
      </c>
      <c r="G302" s="69" t="n">
        <f aca="true">IF($B302&gt;Input!$C$28,PMT(Input!$C$34/(100*12),($A$620-OFFSET($A$4,MATCH(Input!$C$28,$B$4:$B$620,1),0,1,1)),$J$4,-1*Input!$C$35,1),0)</f>
        <v>-2774.23545813926</v>
      </c>
      <c r="H302" s="69" t="n">
        <f aca="false">($H301+$E302+$F302+$G302)*(1+Input!$C$34/(100*12))</f>
        <v>489644.954657926</v>
      </c>
    </row>
    <row r="303" customFormat="false" ht="12.8" hidden="false" customHeight="false" outlineLevel="0" collapsed="false">
      <c r="A303" s="67" t="n">
        <v>299</v>
      </c>
      <c r="B303" s="68" t="n">
        <f aca="false">EOMONTH(Input!$C$7,A303)</f>
        <v>52017</v>
      </c>
      <c r="C303" s="67" t="n">
        <f aca="false">DATEDIF(Input!$C$23,$B303,"Y")</f>
        <v>65</v>
      </c>
      <c r="E303" s="69" t="n">
        <f aca="false">Salary_01!$E303*(Input!$C$33/100)</f>
        <v>0</v>
      </c>
      <c r="F303" s="69" t="n">
        <f aca="false">-1*Salary_01!$I303</f>
        <v>-0</v>
      </c>
      <c r="G303" s="69" t="n">
        <f aca="true">IF($B303&gt;Input!$C$28,PMT(Input!$C$34/(100*12),($A$620-OFFSET($A$4,MATCH(Input!$C$28,$B$4:$B$620,1),0,1,1)),$J$4,-1*Input!$C$35,1),0)</f>
        <v>-2774.23545813926</v>
      </c>
      <c r="H303" s="69" t="n">
        <f aca="false">($H302+$E303+$F303+$G303)*(1+Input!$C$34/(100*12))</f>
        <v>488899.347196453</v>
      </c>
    </row>
    <row r="304" customFormat="false" ht="12.8" hidden="false" customHeight="false" outlineLevel="0" collapsed="false">
      <c r="A304" s="67" t="n">
        <v>300</v>
      </c>
      <c r="B304" s="68" t="n">
        <f aca="false">EOMONTH(Input!$C$7,A304)</f>
        <v>52047</v>
      </c>
      <c r="C304" s="67" t="n">
        <f aca="false">DATEDIF(Input!$C$23,$B304,"Y")</f>
        <v>65</v>
      </c>
      <c r="E304" s="69" t="n">
        <f aca="false">Salary_01!$E304*(Input!$C$33/100)</f>
        <v>0</v>
      </c>
      <c r="F304" s="69" t="n">
        <f aca="false">-1*Salary_01!$I304</f>
        <v>-0</v>
      </c>
      <c r="G304" s="69" t="n">
        <f aca="true">IF($B304&gt;Input!$C$28,PMT(Input!$C$34/(100*12),($A$620-OFFSET($A$4,MATCH(Input!$C$28,$B$4:$B$620,1),0,1,1)),$J$4,-1*Input!$C$35,1),0)</f>
        <v>-2774.23545813926</v>
      </c>
      <c r="H304" s="69" t="n">
        <f aca="false">($H303+$E304+$F304+$G304)*(1+Input!$C$34/(100*12))</f>
        <v>488150.633037223</v>
      </c>
    </row>
    <row r="305" customFormat="false" ht="12.8" hidden="false" customHeight="false" outlineLevel="0" collapsed="false">
      <c r="A305" s="67" t="n">
        <v>301</v>
      </c>
      <c r="B305" s="68" t="n">
        <f aca="false">EOMONTH(Input!$C$7,A305)</f>
        <v>52078</v>
      </c>
      <c r="C305" s="67" t="n">
        <f aca="false">DATEDIF(Input!$C$23,$B305,"Y")</f>
        <v>65</v>
      </c>
      <c r="E305" s="69" t="n">
        <f aca="false">Salary_01!$E305*(Input!$C$33/100)</f>
        <v>0</v>
      </c>
      <c r="F305" s="69" t="n">
        <f aca="false">-1*Salary_01!$I305</f>
        <v>-0</v>
      </c>
      <c r="G305" s="69" t="n">
        <f aca="true">IF($B305&gt;Input!$C$28,PMT(Input!$C$34/(100*12),($A$620-OFFSET($A$4,MATCH(Input!$C$28,$B$4:$B$620,1),0,1,1)),$J$4,-1*Input!$C$35,1),0)</f>
        <v>-2774.23545813926</v>
      </c>
      <c r="H305" s="69" t="n">
        <f aca="false">($H304+$E305+$F305+$G305)*(1+Input!$C$34/(100*12))</f>
        <v>487398.799235664</v>
      </c>
    </row>
    <row r="306" customFormat="false" ht="12.8" hidden="false" customHeight="false" outlineLevel="0" collapsed="false">
      <c r="A306" s="67" t="n">
        <v>302</v>
      </c>
      <c r="B306" s="68" t="n">
        <f aca="false">EOMONTH(Input!$C$7,A306)</f>
        <v>52109</v>
      </c>
      <c r="C306" s="67" t="n">
        <f aca="false">DATEDIF(Input!$C$23,$B306,"Y")</f>
        <v>65</v>
      </c>
      <c r="E306" s="69" t="n">
        <f aca="false">Salary_01!$E306*(Input!$C$33/100)</f>
        <v>0</v>
      </c>
      <c r="F306" s="69" t="n">
        <f aca="false">-1*Salary_01!$I306</f>
        <v>-0</v>
      </c>
      <c r="G306" s="69" t="n">
        <f aca="true">IF($B306&gt;Input!$C$28,PMT(Input!$C$34/(100*12),($A$620-OFFSET($A$4,MATCH(Input!$C$28,$B$4:$B$620,1),0,1,1)),$J$4,-1*Input!$C$35,1),0)</f>
        <v>-2774.23545813926</v>
      </c>
      <c r="H306" s="69" t="n">
        <f aca="false">($H305+$E306+$F306+$G306)*(1+Input!$C$34/(100*12))</f>
        <v>486643.832793264</v>
      </c>
    </row>
    <row r="307" customFormat="false" ht="12.8" hidden="false" customHeight="false" outlineLevel="0" collapsed="false">
      <c r="A307" s="67" t="n">
        <v>303</v>
      </c>
      <c r="B307" s="68" t="n">
        <f aca="false">EOMONTH(Input!$C$7,A307)</f>
        <v>52139</v>
      </c>
      <c r="C307" s="67" t="n">
        <f aca="false">DATEDIF(Input!$C$23,$B307,"Y")</f>
        <v>65</v>
      </c>
      <c r="E307" s="69" t="n">
        <f aca="false">Salary_01!$E307*(Input!$C$33/100)</f>
        <v>0</v>
      </c>
      <c r="F307" s="69" t="n">
        <f aca="false">-1*Salary_01!$I307</f>
        <v>-0</v>
      </c>
      <c r="G307" s="69" t="n">
        <f aca="true">IF($B307&gt;Input!$C$28,PMT(Input!$C$34/(100*12),($A$620-OFFSET($A$4,MATCH(Input!$C$28,$B$4:$B$620,1),0,1,1)),$J$4,-1*Input!$C$35,1),0)</f>
        <v>-2774.23545813926</v>
      </c>
      <c r="H307" s="69" t="n">
        <f aca="false">($H306+$E307+$F307+$G307)*(1+Input!$C$34/(100*12))</f>
        <v>485885.720657354</v>
      </c>
    </row>
    <row r="308" customFormat="false" ht="12.8" hidden="false" customHeight="false" outlineLevel="0" collapsed="false">
      <c r="A308" s="67" t="n">
        <v>304</v>
      </c>
      <c r="B308" s="68" t="n">
        <f aca="false">EOMONTH(Input!$C$7,A308)</f>
        <v>52170</v>
      </c>
      <c r="C308" s="67" t="n">
        <f aca="false">DATEDIF(Input!$C$23,$B308,"Y")</f>
        <v>65</v>
      </c>
      <c r="E308" s="69" t="n">
        <f aca="false">Salary_01!$E308*(Input!$C$33/100)</f>
        <v>0</v>
      </c>
      <c r="F308" s="69" t="n">
        <f aca="false">-1*Salary_01!$I308</f>
        <v>-0</v>
      </c>
      <c r="G308" s="69" t="n">
        <f aca="true">IF($B308&gt;Input!$C$28,PMT(Input!$C$34/(100*12),($A$620-OFFSET($A$4,MATCH(Input!$C$28,$B$4:$B$620,1),0,1,1)),$J$4,-1*Input!$C$35,1),0)</f>
        <v>-2774.23545813926</v>
      </c>
      <c r="H308" s="69" t="n">
        <f aca="false">($H307+$E308+$F308+$G308)*(1+Input!$C$34/(100*12))</f>
        <v>485124.449720878</v>
      </c>
    </row>
    <row r="309" customFormat="false" ht="12.8" hidden="false" customHeight="false" outlineLevel="0" collapsed="false">
      <c r="A309" s="67" t="n">
        <v>305</v>
      </c>
      <c r="B309" s="68" t="n">
        <f aca="false">EOMONTH(Input!$C$7,A309)</f>
        <v>52200</v>
      </c>
      <c r="C309" s="67" t="n">
        <f aca="false">DATEDIF(Input!$C$23,$B309,"Y")</f>
        <v>65</v>
      </c>
      <c r="E309" s="69" t="n">
        <f aca="false">Salary_01!$E309*(Input!$C$33/100)</f>
        <v>0</v>
      </c>
      <c r="F309" s="69" t="n">
        <f aca="false">-1*Salary_01!$I309</f>
        <v>-0</v>
      </c>
      <c r="G309" s="69" t="n">
        <f aca="true">IF($B309&gt;Input!$C$28,PMT(Input!$C$34/(100*12),($A$620-OFFSET($A$4,MATCH(Input!$C$28,$B$4:$B$620,1),0,1,1)),$J$4,-1*Input!$C$35,1),0)</f>
        <v>-2774.23545813926</v>
      </c>
      <c r="H309" s="69" t="n">
        <f aca="false">($H308+$E309+$F309+$G309)*(1+Input!$C$34/(100*12))</f>
        <v>484360.006822167</v>
      </c>
    </row>
    <row r="310" customFormat="false" ht="12.8" hidden="false" customHeight="false" outlineLevel="0" collapsed="false">
      <c r="A310" s="67" t="n">
        <v>306</v>
      </c>
      <c r="B310" s="68" t="n">
        <f aca="false">EOMONTH(Input!$C$7,A310)</f>
        <v>52231</v>
      </c>
      <c r="C310" s="67" t="n">
        <f aca="false">DATEDIF(Input!$C$23,$B310,"Y")</f>
        <v>65</v>
      </c>
      <c r="E310" s="69" t="n">
        <f aca="false">Salary_01!$E310*(Input!$C$33/100)</f>
        <v>0</v>
      </c>
      <c r="F310" s="69" t="n">
        <f aca="false">-1*Salary_01!$I310</f>
        <v>-0</v>
      </c>
      <c r="G310" s="69" t="n">
        <f aca="true">IF($B310&gt;Input!$C$28,PMT(Input!$C$34/(100*12),($A$620-OFFSET($A$4,MATCH(Input!$C$28,$B$4:$B$620,1),0,1,1)),$J$4,-1*Input!$C$35,1),0)</f>
        <v>-2774.23545813926</v>
      </c>
      <c r="H310" s="69" t="n">
        <f aca="false">($H309+$E310+$F310+$G310)*(1+Input!$C$34/(100*12))</f>
        <v>483592.378744711</v>
      </c>
    </row>
    <row r="311" customFormat="false" ht="12.8" hidden="false" customHeight="false" outlineLevel="0" collapsed="false">
      <c r="A311" s="67" t="n">
        <v>307</v>
      </c>
      <c r="B311" s="68" t="n">
        <f aca="false">EOMONTH(Input!$C$7,A311)</f>
        <v>52262</v>
      </c>
      <c r="C311" s="67" t="n">
        <f aca="false">DATEDIF(Input!$C$23,$B311,"Y")</f>
        <v>65</v>
      </c>
      <c r="E311" s="69" t="n">
        <f aca="false">Salary_01!$E311*(Input!$C$33/100)</f>
        <v>0</v>
      </c>
      <c r="F311" s="69" t="n">
        <f aca="false">-1*Salary_01!$I311</f>
        <v>-0</v>
      </c>
      <c r="G311" s="69" t="n">
        <f aca="true">IF($B311&gt;Input!$C$28,PMT(Input!$C$34/(100*12),($A$620-OFFSET($A$4,MATCH(Input!$C$28,$B$4:$B$620,1),0,1,1)),$J$4,-1*Input!$C$35,1),0)</f>
        <v>-2774.23545813926</v>
      </c>
      <c r="H311" s="69" t="n">
        <f aca="false">($H310+$E311+$F311+$G311)*(1+Input!$C$34/(100*12))</f>
        <v>482821.552216933</v>
      </c>
    </row>
    <row r="312" customFormat="false" ht="12.8" hidden="false" customHeight="false" outlineLevel="0" collapsed="false">
      <c r="A312" s="67" t="n">
        <v>308</v>
      </c>
      <c r="B312" s="68" t="n">
        <f aca="false">EOMONTH(Input!$C$7,A312)</f>
        <v>52290</v>
      </c>
      <c r="C312" s="67" t="n">
        <f aca="false">DATEDIF(Input!$C$23,$B312,"Y")</f>
        <v>65</v>
      </c>
      <c r="E312" s="69" t="n">
        <f aca="false">Salary_01!$E312*(Input!$C$33/100)</f>
        <v>0</v>
      </c>
      <c r="F312" s="69" t="n">
        <f aca="false">-1*Salary_01!$I312</f>
        <v>-0</v>
      </c>
      <c r="G312" s="69" t="n">
        <f aca="true">IF($B312&gt;Input!$C$28,PMT(Input!$C$34/(100*12),($A$620-OFFSET($A$4,MATCH(Input!$C$28,$B$4:$B$620,1),0,1,1)),$J$4,-1*Input!$C$35,1),0)</f>
        <v>-2774.23545813926</v>
      </c>
      <c r="H312" s="69" t="n">
        <f aca="false">($H311+$E312+$F312+$G312)*(1+Input!$C$34/(100*12))</f>
        <v>482047.513911955</v>
      </c>
    </row>
    <row r="313" customFormat="false" ht="12.8" hidden="false" customHeight="false" outlineLevel="0" collapsed="false">
      <c r="A313" s="67" t="n">
        <v>309</v>
      </c>
      <c r="B313" s="68" t="n">
        <f aca="false">EOMONTH(Input!$C$7,A313)</f>
        <v>52321</v>
      </c>
      <c r="C313" s="67" t="n">
        <f aca="false">DATEDIF(Input!$C$23,$B313,"Y")</f>
        <v>65</v>
      </c>
      <c r="E313" s="69" t="n">
        <f aca="false">Salary_01!$E313*(Input!$C$33/100)</f>
        <v>0</v>
      </c>
      <c r="F313" s="69" t="n">
        <f aca="false">-1*Salary_01!$I313</f>
        <v>-0</v>
      </c>
      <c r="G313" s="69" t="n">
        <f aca="true">IF($B313&gt;Input!$C$28,PMT(Input!$C$34/(100*12),($A$620-OFFSET($A$4,MATCH(Input!$C$28,$B$4:$B$620,1),0,1,1)),$J$4,-1*Input!$C$35,1),0)</f>
        <v>-2774.23545813926</v>
      </c>
      <c r="H313" s="69" t="n">
        <f aca="false">($H312+$E313+$F313+$G313)*(1+Input!$C$34/(100*12))</f>
        <v>481270.250447373</v>
      </c>
    </row>
    <row r="314" customFormat="false" ht="12.8" hidden="false" customHeight="false" outlineLevel="0" collapsed="false">
      <c r="A314" s="67" t="n">
        <v>310</v>
      </c>
      <c r="B314" s="68" t="n">
        <f aca="false">EOMONTH(Input!$C$7,A314)</f>
        <v>52351</v>
      </c>
      <c r="C314" s="67" t="n">
        <f aca="false">DATEDIF(Input!$C$23,$B314,"Y")</f>
        <v>65</v>
      </c>
      <c r="E314" s="69" t="n">
        <f aca="false">Salary_01!$E314*(Input!$C$33/100)</f>
        <v>0</v>
      </c>
      <c r="F314" s="69" t="n">
        <f aca="false">-1*Salary_01!$I314</f>
        <v>-0</v>
      </c>
      <c r="G314" s="69" t="n">
        <f aca="true">IF($B314&gt;Input!$C$28,PMT(Input!$C$34/(100*12),($A$620-OFFSET($A$4,MATCH(Input!$C$28,$B$4:$B$620,1),0,1,1)),$J$4,-1*Input!$C$35,1),0)</f>
        <v>-2774.23545813926</v>
      </c>
      <c r="H314" s="69" t="n">
        <f aca="false">($H313+$E314+$F314+$G314)*(1+Input!$C$34/(100*12))</f>
        <v>480489.748385023</v>
      </c>
    </row>
    <row r="315" customFormat="false" ht="12.8" hidden="false" customHeight="false" outlineLevel="0" collapsed="false">
      <c r="A315" s="67" t="n">
        <v>311</v>
      </c>
      <c r="B315" s="68" t="n">
        <f aca="false">EOMONTH(Input!$C$7,A315)</f>
        <v>52382</v>
      </c>
      <c r="C315" s="67" t="n">
        <f aca="false">DATEDIF(Input!$C$23,$B315,"Y")</f>
        <v>66</v>
      </c>
      <c r="E315" s="69" t="n">
        <f aca="false">Salary_01!$E315*(Input!$C$33/100)</f>
        <v>0</v>
      </c>
      <c r="F315" s="69" t="n">
        <f aca="false">-1*Salary_01!$I315</f>
        <v>-0</v>
      </c>
      <c r="G315" s="69" t="n">
        <f aca="true">IF($B315&gt;Input!$C$28,PMT(Input!$C$34/(100*12),($A$620-OFFSET($A$4,MATCH(Input!$C$28,$B$4:$B$620,1),0,1,1)),$J$4,-1*Input!$C$35,1),0)</f>
        <v>-2774.23545813926</v>
      </c>
      <c r="H315" s="69" t="n">
        <f aca="false">($H314+$E315+$F315+$G315)*(1+Input!$C$34/(100*12))</f>
        <v>479705.994230745</v>
      </c>
    </row>
    <row r="316" customFormat="false" ht="12.8" hidden="false" customHeight="false" outlineLevel="0" collapsed="false">
      <c r="A316" s="67" t="n">
        <v>312</v>
      </c>
      <c r="B316" s="68" t="n">
        <f aca="false">EOMONTH(Input!$C$7,A316)</f>
        <v>52412</v>
      </c>
      <c r="C316" s="67" t="n">
        <f aca="false">DATEDIF(Input!$C$23,$B316,"Y")</f>
        <v>66</v>
      </c>
      <c r="E316" s="69" t="n">
        <f aca="false">Salary_01!$E316*(Input!$C$33/100)</f>
        <v>0</v>
      </c>
      <c r="F316" s="69" t="n">
        <f aca="false">-1*Salary_01!$I316</f>
        <v>-0</v>
      </c>
      <c r="G316" s="69" t="n">
        <f aca="true">IF($B316&gt;Input!$C$28,PMT(Input!$C$34/(100*12),($A$620-OFFSET($A$4,MATCH(Input!$C$28,$B$4:$B$620,1),0,1,1)),$J$4,-1*Input!$C$35,1),0)</f>
        <v>-2774.23545813926</v>
      </c>
      <c r="H316" s="69" t="n">
        <f aca="false">($H315+$E316+$F316+$G316)*(1+Input!$C$34/(100*12))</f>
        <v>478918.974434159</v>
      </c>
    </row>
    <row r="317" customFormat="false" ht="12.8" hidden="false" customHeight="false" outlineLevel="0" collapsed="false">
      <c r="A317" s="67" t="n">
        <v>313</v>
      </c>
      <c r="B317" s="68" t="n">
        <f aca="false">EOMONTH(Input!$C$7,A317)</f>
        <v>52443</v>
      </c>
      <c r="C317" s="67" t="n">
        <f aca="false">DATEDIF(Input!$C$23,$B317,"Y")</f>
        <v>66</v>
      </c>
      <c r="E317" s="69" t="n">
        <f aca="false">Salary_01!$E317*(Input!$C$33/100)</f>
        <v>0</v>
      </c>
      <c r="F317" s="69" t="n">
        <f aca="false">-1*Salary_01!$I317</f>
        <v>-0</v>
      </c>
      <c r="G317" s="69" t="n">
        <f aca="true">IF($B317&gt;Input!$C$28,PMT(Input!$C$34/(100*12),($A$620-OFFSET($A$4,MATCH(Input!$C$28,$B$4:$B$620,1),0,1,1)),$J$4,-1*Input!$C$35,1),0)</f>
        <v>-2774.23545813926</v>
      </c>
      <c r="H317" s="69" t="n">
        <f aca="false">($H316+$E317+$F317+$G317)*(1+Input!$C$34/(100*12))</f>
        <v>478128.675388419</v>
      </c>
    </row>
    <row r="318" customFormat="false" ht="12.8" hidden="false" customHeight="false" outlineLevel="0" collapsed="false">
      <c r="A318" s="67" t="n">
        <v>314</v>
      </c>
      <c r="B318" s="68" t="n">
        <f aca="false">EOMONTH(Input!$C$7,A318)</f>
        <v>52474</v>
      </c>
      <c r="C318" s="67" t="n">
        <f aca="false">DATEDIF(Input!$C$23,$B318,"Y")</f>
        <v>66</v>
      </c>
      <c r="E318" s="69" t="n">
        <f aca="false">Salary_01!$E318*(Input!$C$33/100)</f>
        <v>0</v>
      </c>
      <c r="F318" s="69" t="n">
        <f aca="false">-1*Salary_01!$I318</f>
        <v>-0</v>
      </c>
      <c r="G318" s="69" t="n">
        <f aca="true">IF($B318&gt;Input!$C$28,PMT(Input!$C$34/(100*12),($A$620-OFFSET($A$4,MATCH(Input!$C$28,$B$4:$B$620,1),0,1,1)),$J$4,-1*Input!$C$35,1),0)</f>
        <v>-2774.23545813926</v>
      </c>
      <c r="H318" s="69" t="n">
        <f aca="false">($H317+$E318+$F318+$G318)*(1+Input!$C$34/(100*12))</f>
        <v>477335.08342999</v>
      </c>
    </row>
    <row r="319" customFormat="false" ht="12.8" hidden="false" customHeight="false" outlineLevel="0" collapsed="false">
      <c r="A319" s="67" t="n">
        <v>315</v>
      </c>
      <c r="B319" s="68" t="n">
        <f aca="false">EOMONTH(Input!$C$7,A319)</f>
        <v>52504</v>
      </c>
      <c r="C319" s="67" t="n">
        <f aca="false">DATEDIF(Input!$C$23,$B319,"Y")</f>
        <v>66</v>
      </c>
      <c r="E319" s="69" t="n">
        <f aca="false">Salary_01!$E319*(Input!$C$33/100)</f>
        <v>0</v>
      </c>
      <c r="F319" s="69" t="n">
        <f aca="false">-1*Salary_01!$I319</f>
        <v>-0</v>
      </c>
      <c r="G319" s="69" t="n">
        <f aca="true">IF($B319&gt;Input!$C$28,PMT(Input!$C$34/(100*12),($A$620-OFFSET($A$4,MATCH(Input!$C$28,$B$4:$B$620,1),0,1,1)),$J$4,-1*Input!$C$35,1),0)</f>
        <v>-2774.23545813926</v>
      </c>
      <c r="H319" s="69" t="n">
        <f aca="false">($H318+$E319+$F319+$G319)*(1+Input!$C$34/(100*12))</f>
        <v>476538.1848384</v>
      </c>
    </row>
    <row r="320" customFormat="false" ht="12.8" hidden="false" customHeight="false" outlineLevel="0" collapsed="false">
      <c r="A320" s="67" t="n">
        <v>316</v>
      </c>
      <c r="B320" s="68" t="n">
        <f aca="false">EOMONTH(Input!$C$7,A320)</f>
        <v>52535</v>
      </c>
      <c r="C320" s="67" t="n">
        <f aca="false">DATEDIF(Input!$C$23,$B320,"Y")</f>
        <v>66</v>
      </c>
      <c r="E320" s="69" t="n">
        <f aca="false">Salary_01!$E320*(Input!$C$33/100)</f>
        <v>0</v>
      </c>
      <c r="F320" s="69" t="n">
        <f aca="false">-1*Salary_01!$I320</f>
        <v>-0</v>
      </c>
      <c r="G320" s="69" t="n">
        <f aca="true">IF($B320&gt;Input!$C$28,PMT(Input!$C$34/(100*12),($A$620-OFFSET($A$4,MATCH(Input!$C$28,$B$4:$B$620,1),0,1,1)),$J$4,-1*Input!$C$35,1),0)</f>
        <v>-2774.23545813926</v>
      </c>
      <c r="H320" s="69" t="n">
        <f aca="false">($H319+$E320+$F320+$G320)*(1+Input!$C$34/(100*12))</f>
        <v>475737.965836012</v>
      </c>
    </row>
    <row r="321" customFormat="false" ht="12.8" hidden="false" customHeight="false" outlineLevel="0" collapsed="false">
      <c r="A321" s="67" t="n">
        <v>317</v>
      </c>
      <c r="B321" s="68" t="n">
        <f aca="false">EOMONTH(Input!$C$7,A321)</f>
        <v>52565</v>
      </c>
      <c r="C321" s="67" t="n">
        <f aca="false">DATEDIF(Input!$C$23,$B321,"Y")</f>
        <v>66</v>
      </c>
      <c r="E321" s="69" t="n">
        <f aca="false">Salary_01!$E321*(Input!$C$33/100)</f>
        <v>0</v>
      </c>
      <c r="F321" s="69" t="n">
        <f aca="false">-1*Salary_01!$I321</f>
        <v>-0</v>
      </c>
      <c r="G321" s="69" t="n">
        <f aca="true">IF($B321&gt;Input!$C$28,PMT(Input!$C$34/(100*12),($A$620-OFFSET($A$4,MATCH(Input!$C$28,$B$4:$B$620,1),0,1,1)),$J$4,-1*Input!$C$35,1),0)</f>
        <v>-2774.23545813926</v>
      </c>
      <c r="H321" s="69" t="n">
        <f aca="false">($H320+$E321+$F321+$G321)*(1+Input!$C$34/(100*12))</f>
        <v>474934.41258778</v>
      </c>
    </row>
    <row r="322" customFormat="false" ht="12.8" hidden="false" customHeight="false" outlineLevel="0" collapsed="false">
      <c r="A322" s="67" t="n">
        <v>318</v>
      </c>
      <c r="B322" s="68" t="n">
        <f aca="false">EOMONTH(Input!$C$7,A322)</f>
        <v>52596</v>
      </c>
      <c r="C322" s="67" t="n">
        <f aca="false">DATEDIF(Input!$C$23,$B322,"Y")</f>
        <v>66</v>
      </c>
      <c r="E322" s="69" t="n">
        <f aca="false">Salary_01!$E322*(Input!$C$33/100)</f>
        <v>0</v>
      </c>
      <c r="F322" s="69" t="n">
        <f aca="false">-1*Salary_01!$I322</f>
        <v>-0</v>
      </c>
      <c r="G322" s="69" t="n">
        <f aca="true">IF($B322&gt;Input!$C$28,PMT(Input!$C$34/(100*12),($A$620-OFFSET($A$4,MATCH(Input!$C$28,$B$4:$B$620,1),0,1,1)),$J$4,-1*Input!$C$35,1),0)</f>
        <v>-2774.23545813926</v>
      </c>
      <c r="H322" s="69" t="n">
        <f aca="false">($H321+$E322+$F322+$G322)*(1+Input!$C$34/(100*12))</f>
        <v>474127.511201014</v>
      </c>
    </row>
    <row r="323" customFormat="false" ht="12.8" hidden="false" customHeight="false" outlineLevel="0" collapsed="false">
      <c r="A323" s="67" t="n">
        <v>319</v>
      </c>
      <c r="B323" s="68" t="n">
        <f aca="false">EOMONTH(Input!$C$7,A323)</f>
        <v>52627</v>
      </c>
      <c r="C323" s="67" t="n">
        <f aca="false">DATEDIF(Input!$C$23,$B323,"Y")</f>
        <v>66</v>
      </c>
      <c r="E323" s="69" t="n">
        <f aca="false">Salary_01!$E323*(Input!$C$33/100)</f>
        <v>0</v>
      </c>
      <c r="F323" s="69" t="n">
        <f aca="false">-1*Salary_01!$I323</f>
        <v>-0</v>
      </c>
      <c r="G323" s="69" t="n">
        <f aca="true">IF($B323&gt;Input!$C$28,PMT(Input!$C$34/(100*12),($A$620-OFFSET($A$4,MATCH(Input!$C$28,$B$4:$B$620,1),0,1,1)),$J$4,-1*Input!$C$35,1),0)</f>
        <v>-2774.23545813926</v>
      </c>
      <c r="H323" s="69" t="n">
        <f aca="false">($H322+$E323+$F323+$G323)*(1+Input!$C$34/(100*12))</f>
        <v>473317.247725137</v>
      </c>
    </row>
    <row r="324" customFormat="false" ht="12.8" hidden="false" customHeight="false" outlineLevel="0" collapsed="false">
      <c r="A324" s="67" t="n">
        <v>320</v>
      </c>
      <c r="B324" s="68" t="n">
        <f aca="false">EOMONTH(Input!$C$7,A324)</f>
        <v>52656</v>
      </c>
      <c r="C324" s="67" t="n">
        <f aca="false">DATEDIF(Input!$C$23,$B324,"Y")</f>
        <v>66</v>
      </c>
      <c r="E324" s="69" t="n">
        <f aca="false">Salary_01!$E324*(Input!$C$33/100)</f>
        <v>0</v>
      </c>
      <c r="F324" s="69" t="n">
        <f aca="false">-1*Salary_01!$I324</f>
        <v>-0</v>
      </c>
      <c r="G324" s="69" t="n">
        <f aca="true">IF($B324&gt;Input!$C$28,PMT(Input!$C$34/(100*12),($A$620-OFFSET($A$4,MATCH(Input!$C$28,$B$4:$B$620,1),0,1,1)),$J$4,-1*Input!$C$35,1),0)</f>
        <v>-2774.23545813926</v>
      </c>
      <c r="H324" s="69" t="n">
        <f aca="false">($H323+$E324+$F324+$G324)*(1+Input!$C$34/(100*12))</f>
        <v>472503.608151444</v>
      </c>
    </row>
    <row r="325" customFormat="false" ht="12.8" hidden="false" customHeight="false" outlineLevel="0" collapsed="false">
      <c r="A325" s="67" t="n">
        <v>321</v>
      </c>
      <c r="B325" s="68" t="n">
        <f aca="false">EOMONTH(Input!$C$7,A325)</f>
        <v>52687</v>
      </c>
      <c r="C325" s="67" t="n">
        <f aca="false">DATEDIF(Input!$C$23,$B325,"Y")</f>
        <v>66</v>
      </c>
      <c r="E325" s="69" t="n">
        <f aca="false">Salary_01!$E325*(Input!$C$33/100)</f>
        <v>0</v>
      </c>
      <c r="F325" s="69" t="n">
        <f aca="false">-1*Salary_01!$I325</f>
        <v>-0</v>
      </c>
      <c r="G325" s="69" t="n">
        <f aca="true">IF($B325&gt;Input!$C$28,PMT(Input!$C$34/(100*12),($A$620-OFFSET($A$4,MATCH(Input!$C$28,$B$4:$B$620,1),0,1,1)),$J$4,-1*Input!$C$35,1),0)</f>
        <v>-2774.23545813926</v>
      </c>
      <c r="H325" s="69" t="n">
        <f aca="false">($H324+$E325+$F325+$G325)*(1+Input!$C$34/(100*12))</f>
        <v>471686.57841286</v>
      </c>
    </row>
    <row r="326" customFormat="false" ht="12.8" hidden="false" customHeight="false" outlineLevel="0" collapsed="false">
      <c r="A326" s="67" t="n">
        <v>322</v>
      </c>
      <c r="B326" s="68" t="n">
        <f aca="false">EOMONTH(Input!$C$7,A326)</f>
        <v>52717</v>
      </c>
      <c r="C326" s="67" t="n">
        <f aca="false">DATEDIF(Input!$C$23,$B326,"Y")</f>
        <v>66</v>
      </c>
      <c r="E326" s="69" t="n">
        <f aca="false">Salary_01!$E326*(Input!$C$33/100)</f>
        <v>0</v>
      </c>
      <c r="F326" s="69" t="n">
        <f aca="false">-1*Salary_01!$I326</f>
        <v>-0</v>
      </c>
      <c r="G326" s="69" t="n">
        <f aca="true">IF($B326&gt;Input!$C$28,PMT(Input!$C$34/(100*12),($A$620-OFFSET($A$4,MATCH(Input!$C$28,$B$4:$B$620,1),0,1,1)),$J$4,-1*Input!$C$35,1),0)</f>
        <v>-2774.23545813926</v>
      </c>
      <c r="H326" s="69" t="n">
        <f aca="false">($H325+$E326+$F326+$G326)*(1+Input!$C$34/(100*12))</f>
        <v>470866.144383698</v>
      </c>
    </row>
    <row r="327" customFormat="false" ht="12.8" hidden="false" customHeight="false" outlineLevel="0" collapsed="false">
      <c r="A327" s="67" t="n">
        <v>323</v>
      </c>
      <c r="B327" s="68" t="n">
        <f aca="false">EOMONTH(Input!$C$7,A327)</f>
        <v>52748</v>
      </c>
      <c r="C327" s="67" t="n">
        <f aca="false">DATEDIF(Input!$C$23,$B327,"Y")</f>
        <v>67</v>
      </c>
      <c r="E327" s="69" t="n">
        <f aca="false">Salary_01!$E327*(Input!$C$33/100)</f>
        <v>0</v>
      </c>
      <c r="F327" s="69" t="n">
        <f aca="false">-1*Salary_01!$I327</f>
        <v>-0</v>
      </c>
      <c r="G327" s="69" t="n">
        <f aca="true">IF($B327&gt;Input!$C$28,PMT(Input!$C$34/(100*12),($A$620-OFFSET($A$4,MATCH(Input!$C$28,$B$4:$B$620,1),0,1,1)),$J$4,-1*Input!$C$35,1),0)</f>
        <v>-2774.23545813926</v>
      </c>
      <c r="H327" s="69" t="n">
        <f aca="false">($H326+$E327+$F327+$G327)*(1+Input!$C$34/(100*12))</f>
        <v>470042.291879416</v>
      </c>
    </row>
    <row r="328" customFormat="false" ht="12.8" hidden="false" customHeight="false" outlineLevel="0" collapsed="false">
      <c r="A328" s="67" t="n">
        <v>324</v>
      </c>
      <c r="B328" s="68" t="n">
        <f aca="false">EOMONTH(Input!$C$7,A328)</f>
        <v>52778</v>
      </c>
      <c r="C328" s="67" t="n">
        <f aca="false">DATEDIF(Input!$C$23,$B328,"Y")</f>
        <v>67</v>
      </c>
      <c r="E328" s="69" t="n">
        <f aca="false">Salary_01!$E328*(Input!$C$33/100)</f>
        <v>0</v>
      </c>
      <c r="F328" s="69" t="n">
        <f aca="false">-1*Salary_01!$I328</f>
        <v>-0</v>
      </c>
      <c r="G328" s="69" t="n">
        <f aca="true">IF($B328&gt;Input!$C$28,PMT(Input!$C$34/(100*12),($A$620-OFFSET($A$4,MATCH(Input!$C$28,$B$4:$B$620,1),0,1,1)),$J$4,-1*Input!$C$35,1),0)</f>
        <v>-2774.23545813926</v>
      </c>
      <c r="H328" s="69" t="n">
        <f aca="false">($H327+$E328+$F328+$G328)*(1+Input!$C$34/(100*12))</f>
        <v>469215.006656365</v>
      </c>
    </row>
    <row r="329" customFormat="false" ht="12.8" hidden="false" customHeight="false" outlineLevel="0" collapsed="false">
      <c r="A329" s="67" t="n">
        <v>325</v>
      </c>
      <c r="B329" s="68" t="n">
        <f aca="false">EOMONTH(Input!$C$7,A329)</f>
        <v>52809</v>
      </c>
      <c r="C329" s="67" t="n">
        <f aca="false">DATEDIF(Input!$C$23,$B329,"Y")</f>
        <v>67</v>
      </c>
      <c r="E329" s="69" t="n">
        <f aca="false">Salary_01!$E329*(Input!$C$33/100)</f>
        <v>0</v>
      </c>
      <c r="F329" s="69" t="n">
        <f aca="false">-1*Salary_01!$I329</f>
        <v>-0</v>
      </c>
      <c r="G329" s="69" t="n">
        <f aca="true">IF($B329&gt;Input!$C$28,PMT(Input!$C$34/(100*12),($A$620-OFFSET($A$4,MATCH(Input!$C$28,$B$4:$B$620,1),0,1,1)),$J$4,-1*Input!$C$35,1),0)</f>
        <v>-2774.23545813926</v>
      </c>
      <c r="H329" s="69" t="n">
        <f aca="false">($H328+$E329+$F329+$G329)*(1+Input!$C$34/(100*12))</f>
        <v>468384.274411552</v>
      </c>
    </row>
    <row r="330" customFormat="false" ht="12.8" hidden="false" customHeight="false" outlineLevel="0" collapsed="false">
      <c r="A330" s="67" t="n">
        <v>326</v>
      </c>
      <c r="B330" s="68" t="n">
        <f aca="false">EOMONTH(Input!$C$7,A330)</f>
        <v>52840</v>
      </c>
      <c r="C330" s="67" t="n">
        <f aca="false">DATEDIF(Input!$C$23,$B330,"Y")</f>
        <v>67</v>
      </c>
      <c r="E330" s="69" t="n">
        <f aca="false">Salary_01!$E330*(Input!$C$33/100)</f>
        <v>0</v>
      </c>
      <c r="F330" s="69" t="n">
        <f aca="false">-1*Salary_01!$I330</f>
        <v>-0</v>
      </c>
      <c r="G330" s="69" t="n">
        <f aca="true">IF($B330&gt;Input!$C$28,PMT(Input!$C$34/(100*12),($A$620-OFFSET($A$4,MATCH(Input!$C$28,$B$4:$B$620,1),0,1,1)),$J$4,-1*Input!$C$35,1),0)</f>
        <v>-2774.23545813926</v>
      </c>
      <c r="H330" s="69" t="n">
        <f aca="false">($H329+$E330+$F330+$G330)*(1+Input!$C$34/(100*12))</f>
        <v>467550.080782385</v>
      </c>
    </row>
    <row r="331" customFormat="false" ht="12.8" hidden="false" customHeight="false" outlineLevel="0" collapsed="false">
      <c r="A331" s="67" t="n">
        <v>327</v>
      </c>
      <c r="B331" s="68" t="n">
        <f aca="false">EOMONTH(Input!$C$7,A331)</f>
        <v>52870</v>
      </c>
      <c r="C331" s="67" t="n">
        <f aca="false">DATEDIF(Input!$C$23,$B331,"Y")</f>
        <v>67</v>
      </c>
      <c r="E331" s="69" t="n">
        <f aca="false">Salary_01!$E331*(Input!$C$33/100)</f>
        <v>0</v>
      </c>
      <c r="F331" s="69" t="n">
        <f aca="false">-1*Salary_01!$I331</f>
        <v>-0</v>
      </c>
      <c r="G331" s="69" t="n">
        <f aca="true">IF($B331&gt;Input!$C$28,PMT(Input!$C$34/(100*12),($A$620-OFFSET($A$4,MATCH(Input!$C$28,$B$4:$B$620,1),0,1,1)),$J$4,-1*Input!$C$35,1),0)</f>
        <v>-2774.23545813926</v>
      </c>
      <c r="H331" s="69" t="n">
        <f aca="false">($H330+$E331+$F331+$G331)*(1+Input!$C$34/(100*12))</f>
        <v>466712.41134643</v>
      </c>
    </row>
    <row r="332" customFormat="false" ht="12.8" hidden="false" customHeight="false" outlineLevel="0" collapsed="false">
      <c r="A332" s="67" t="n">
        <v>328</v>
      </c>
      <c r="B332" s="68" t="n">
        <f aca="false">EOMONTH(Input!$C$7,A332)</f>
        <v>52901</v>
      </c>
      <c r="C332" s="67" t="n">
        <f aca="false">DATEDIF(Input!$C$23,$B332,"Y")</f>
        <v>67</v>
      </c>
      <c r="E332" s="69" t="n">
        <f aca="false">Salary_01!$E332*(Input!$C$33/100)</f>
        <v>0</v>
      </c>
      <c r="F332" s="69" t="n">
        <f aca="false">-1*Salary_01!$I332</f>
        <v>-0</v>
      </c>
      <c r="G332" s="69" t="n">
        <f aca="true">IF($B332&gt;Input!$C$28,PMT(Input!$C$34/(100*12),($A$620-OFFSET($A$4,MATCH(Input!$C$28,$B$4:$B$620,1),0,1,1)),$J$4,-1*Input!$C$35,1),0)</f>
        <v>-2774.23545813926</v>
      </c>
      <c r="H332" s="69" t="n">
        <f aca="false">($H331+$E332+$F332+$G332)*(1+Input!$C$34/(100*12))</f>
        <v>465871.251621159</v>
      </c>
    </row>
    <row r="333" customFormat="false" ht="12.8" hidden="false" customHeight="false" outlineLevel="0" collapsed="false">
      <c r="A333" s="67" t="n">
        <v>329</v>
      </c>
      <c r="B333" s="68" t="n">
        <f aca="false">EOMONTH(Input!$C$7,A333)</f>
        <v>52931</v>
      </c>
      <c r="C333" s="67" t="n">
        <f aca="false">DATEDIF(Input!$C$23,$B333,"Y")</f>
        <v>67</v>
      </c>
      <c r="E333" s="69" t="n">
        <f aca="false">Salary_01!$E333*(Input!$C$33/100)</f>
        <v>0</v>
      </c>
      <c r="F333" s="69" t="n">
        <f aca="false">-1*Salary_01!$I333</f>
        <v>-0</v>
      </c>
      <c r="G333" s="69" t="n">
        <f aca="true">IF($B333&gt;Input!$C$28,PMT(Input!$C$34/(100*12),($A$620-OFFSET($A$4,MATCH(Input!$C$28,$B$4:$B$620,1),0,1,1)),$J$4,-1*Input!$C$35,1),0)</f>
        <v>-2774.23545813926</v>
      </c>
      <c r="H333" s="69" t="n">
        <f aca="false">($H332+$E333+$F333+$G333)*(1+Input!$C$34/(100*12))</f>
        <v>465026.587063699</v>
      </c>
    </row>
    <row r="334" customFormat="false" ht="12.8" hidden="false" customHeight="false" outlineLevel="0" collapsed="false">
      <c r="A334" s="67" t="n">
        <v>330</v>
      </c>
      <c r="B334" s="68" t="n">
        <f aca="false">EOMONTH(Input!$C$7,A334)</f>
        <v>52962</v>
      </c>
      <c r="C334" s="67" t="n">
        <f aca="false">DATEDIF(Input!$C$23,$B334,"Y")</f>
        <v>67</v>
      </c>
      <c r="E334" s="69" t="n">
        <f aca="false">Salary_01!$E334*(Input!$C$33/100)</f>
        <v>0</v>
      </c>
      <c r="F334" s="69" t="n">
        <f aca="false">-1*Salary_01!$I334</f>
        <v>-0</v>
      </c>
      <c r="G334" s="69" t="n">
        <f aca="true">IF($B334&gt;Input!$C$28,PMT(Input!$C$34/(100*12),($A$620-OFFSET($A$4,MATCH(Input!$C$28,$B$4:$B$620,1),0,1,1)),$J$4,-1*Input!$C$35,1),0)</f>
        <v>-2774.23545813926</v>
      </c>
      <c r="H334" s="69" t="n">
        <f aca="false">($H333+$E334+$F334+$G334)*(1+Input!$C$34/(100*12))</f>
        <v>464178.403070582</v>
      </c>
    </row>
    <row r="335" customFormat="false" ht="12.8" hidden="false" customHeight="false" outlineLevel="0" collapsed="false">
      <c r="A335" s="67" t="n">
        <v>331</v>
      </c>
      <c r="B335" s="68" t="n">
        <f aca="false">EOMONTH(Input!$C$7,A335)</f>
        <v>52993</v>
      </c>
      <c r="C335" s="67" t="n">
        <f aca="false">DATEDIF(Input!$C$23,$B335,"Y")</f>
        <v>67</v>
      </c>
      <c r="E335" s="69" t="n">
        <f aca="false">Salary_01!$E335*(Input!$C$33/100)</f>
        <v>0</v>
      </c>
      <c r="F335" s="69" t="n">
        <f aca="false">-1*Salary_01!$I335</f>
        <v>-0</v>
      </c>
      <c r="G335" s="69" t="n">
        <f aca="true">IF($B335&gt;Input!$C$28,PMT(Input!$C$34/(100*12),($A$620-OFFSET($A$4,MATCH(Input!$C$28,$B$4:$B$620,1),0,1,1)),$J$4,-1*Input!$C$35,1),0)</f>
        <v>-2774.23545813926</v>
      </c>
      <c r="H335" s="69" t="n">
        <f aca="false">($H334+$E335+$F335+$G335)*(1+Input!$C$34/(100*12))</f>
        <v>463326.684977495</v>
      </c>
    </row>
    <row r="336" customFormat="false" ht="12.8" hidden="false" customHeight="false" outlineLevel="0" collapsed="false">
      <c r="A336" s="67" t="n">
        <v>332</v>
      </c>
      <c r="B336" s="68" t="n">
        <f aca="false">EOMONTH(Input!$C$7,A336)</f>
        <v>53021</v>
      </c>
      <c r="C336" s="67" t="n">
        <f aca="false">DATEDIF(Input!$C$23,$B336,"Y")</f>
        <v>67</v>
      </c>
      <c r="E336" s="69" t="n">
        <f aca="false">Salary_01!$E336*(Input!$C$33/100)</f>
        <v>0</v>
      </c>
      <c r="F336" s="69" t="n">
        <f aca="false">-1*Salary_01!$I336</f>
        <v>-0</v>
      </c>
      <c r="G336" s="69" t="n">
        <f aca="true">IF($B336&gt;Input!$C$28,PMT(Input!$C$34/(100*12),($A$620-OFFSET($A$4,MATCH(Input!$C$28,$B$4:$B$620,1),0,1,1)),$J$4,-1*Input!$C$35,1),0)</f>
        <v>-2774.23545813926</v>
      </c>
      <c r="H336" s="69" t="n">
        <f aca="false">($H335+$E336+$F336+$G336)*(1+Input!$C$34/(100*12))</f>
        <v>462471.41805902</v>
      </c>
    </row>
    <row r="337" customFormat="false" ht="12.8" hidden="false" customHeight="false" outlineLevel="0" collapsed="false">
      <c r="A337" s="67" t="n">
        <v>333</v>
      </c>
      <c r="B337" s="68" t="n">
        <f aca="false">EOMONTH(Input!$C$7,A337)</f>
        <v>53052</v>
      </c>
      <c r="C337" s="67" t="n">
        <f aca="false">DATEDIF(Input!$C$23,$B337,"Y")</f>
        <v>67</v>
      </c>
      <c r="E337" s="69" t="n">
        <f aca="false">Salary_01!$E337*(Input!$C$33/100)</f>
        <v>0</v>
      </c>
      <c r="F337" s="69" t="n">
        <f aca="false">-1*Salary_01!$I337</f>
        <v>-0</v>
      </c>
      <c r="G337" s="69" t="n">
        <f aca="true">IF($B337&gt;Input!$C$28,PMT(Input!$C$34/(100*12),($A$620-OFFSET($A$4,MATCH(Input!$C$28,$B$4:$B$620,1),0,1,1)),$J$4,-1*Input!$C$35,1),0)</f>
        <v>-2774.23545813926</v>
      </c>
      <c r="H337" s="69" t="n">
        <f aca="false">($H336+$E337+$F337+$G337)*(1+Input!$C$34/(100*12))</f>
        <v>461612.587528384</v>
      </c>
    </row>
    <row r="338" customFormat="false" ht="12.8" hidden="false" customHeight="false" outlineLevel="0" collapsed="false">
      <c r="A338" s="67" t="n">
        <v>334</v>
      </c>
      <c r="B338" s="68" t="n">
        <f aca="false">EOMONTH(Input!$C$7,A338)</f>
        <v>53082</v>
      </c>
      <c r="C338" s="67" t="n">
        <f aca="false">DATEDIF(Input!$C$23,$B338,"Y")</f>
        <v>67</v>
      </c>
      <c r="E338" s="69" t="n">
        <f aca="false">Salary_01!$E338*(Input!$C$33/100)</f>
        <v>0</v>
      </c>
      <c r="F338" s="69" t="n">
        <f aca="false">-1*Salary_01!$I338</f>
        <v>-0</v>
      </c>
      <c r="G338" s="69" t="n">
        <f aca="true">IF($B338&gt;Input!$C$28,PMT(Input!$C$34/(100*12),($A$620-OFFSET($A$4,MATCH(Input!$C$28,$B$4:$B$620,1),0,1,1)),$J$4,-1*Input!$C$35,1),0)</f>
        <v>-2774.23545813926</v>
      </c>
      <c r="H338" s="69" t="n">
        <f aca="false">($H337+$E338+$F338+$G338)*(1+Input!$C$34/(100*12))</f>
        <v>460750.178537204</v>
      </c>
    </row>
    <row r="339" customFormat="false" ht="12.8" hidden="false" customHeight="false" outlineLevel="0" collapsed="false">
      <c r="A339" s="67" t="n">
        <v>335</v>
      </c>
      <c r="B339" s="68" t="n">
        <f aca="false">EOMONTH(Input!$C$7,A339)</f>
        <v>53113</v>
      </c>
      <c r="C339" s="67" t="n">
        <f aca="false">DATEDIF(Input!$C$23,$B339,"Y")</f>
        <v>68</v>
      </c>
      <c r="E339" s="69" t="n">
        <f aca="false">Salary_01!$E339*(Input!$C$33/100)</f>
        <v>0</v>
      </c>
      <c r="F339" s="69" t="n">
        <f aca="false">-1*Salary_01!$I339</f>
        <v>-0</v>
      </c>
      <c r="G339" s="69" t="n">
        <f aca="true">IF($B339&gt;Input!$C$28,PMT(Input!$C$34/(100*12),($A$620-OFFSET($A$4,MATCH(Input!$C$28,$B$4:$B$620,1),0,1,1)),$J$4,-1*Input!$C$35,1),0)</f>
        <v>-2774.23545813926</v>
      </c>
      <c r="H339" s="69" t="n">
        <f aca="false">($H338+$E339+$F339+$G339)*(1+Input!$C$34/(100*12))</f>
        <v>459884.176175228</v>
      </c>
    </row>
    <row r="340" customFormat="false" ht="12.8" hidden="false" customHeight="false" outlineLevel="0" collapsed="false">
      <c r="A340" s="67" t="n">
        <v>336</v>
      </c>
      <c r="B340" s="68" t="n">
        <f aca="false">EOMONTH(Input!$C$7,A340)</f>
        <v>53143</v>
      </c>
      <c r="C340" s="67" t="n">
        <f aca="false">DATEDIF(Input!$C$23,$B340,"Y")</f>
        <v>68</v>
      </c>
      <c r="E340" s="69" t="n">
        <f aca="false">Salary_01!$E340*(Input!$C$33/100)</f>
        <v>0</v>
      </c>
      <c r="F340" s="69" t="n">
        <f aca="false">-1*Salary_01!$I340</f>
        <v>-0</v>
      </c>
      <c r="G340" s="69" t="n">
        <f aca="true">IF($B340&gt;Input!$C$28,PMT(Input!$C$34/(100*12),($A$620-OFFSET($A$4,MATCH(Input!$C$28,$B$4:$B$620,1),0,1,1)),$J$4,-1*Input!$C$35,1),0)</f>
        <v>-2774.23545813926</v>
      </c>
      <c r="H340" s="69" t="n">
        <f aca="false">($H339+$E340+$F340+$G340)*(1+Input!$C$34/(100*12))</f>
        <v>459014.565470076</v>
      </c>
    </row>
    <row r="341" customFormat="false" ht="12.8" hidden="false" customHeight="false" outlineLevel="0" collapsed="false">
      <c r="A341" s="67" t="n">
        <v>337</v>
      </c>
      <c r="B341" s="68" t="n">
        <f aca="false">EOMONTH(Input!$C$7,A341)</f>
        <v>53174</v>
      </c>
      <c r="C341" s="67" t="n">
        <f aca="false">DATEDIF(Input!$C$23,$B341,"Y")</f>
        <v>68</v>
      </c>
      <c r="E341" s="69" t="n">
        <f aca="false">Salary_01!$E341*(Input!$C$33/100)</f>
        <v>0</v>
      </c>
      <c r="F341" s="69" t="n">
        <f aca="false">-1*Salary_01!$I341</f>
        <v>-0</v>
      </c>
      <c r="G341" s="69" t="n">
        <f aca="true">IF($B341&gt;Input!$C$28,PMT(Input!$C$34/(100*12),($A$620-OFFSET($A$4,MATCH(Input!$C$28,$B$4:$B$620,1),0,1,1)),$J$4,-1*Input!$C$35,1),0)</f>
        <v>-2774.23545813926</v>
      </c>
      <c r="H341" s="69" t="n">
        <f aca="false">($H340+$E341+$F341+$G341)*(1+Input!$C$34/(100*12))</f>
        <v>458141.331386987</v>
      </c>
    </row>
    <row r="342" customFormat="false" ht="12.8" hidden="false" customHeight="false" outlineLevel="0" collapsed="false">
      <c r="A342" s="67" t="n">
        <v>338</v>
      </c>
      <c r="B342" s="68" t="n">
        <f aca="false">EOMONTH(Input!$C$7,A342)</f>
        <v>53205</v>
      </c>
      <c r="C342" s="67" t="n">
        <f aca="false">DATEDIF(Input!$C$23,$B342,"Y")</f>
        <v>68</v>
      </c>
      <c r="E342" s="69" t="n">
        <f aca="false">Salary_01!$E342*(Input!$C$33/100)</f>
        <v>0</v>
      </c>
      <c r="F342" s="69" t="n">
        <f aca="false">-1*Salary_01!$I342</f>
        <v>-0</v>
      </c>
      <c r="G342" s="69" t="n">
        <f aca="true">IF($B342&gt;Input!$C$28,PMT(Input!$C$34/(100*12),($A$620-OFFSET($A$4,MATCH(Input!$C$28,$B$4:$B$620,1),0,1,1)),$J$4,-1*Input!$C$35,1),0)</f>
        <v>-2774.23545813926</v>
      </c>
      <c r="H342" s="69" t="n">
        <f aca="false">($H341+$E342+$F342+$G342)*(1+Input!$C$34/(100*12))</f>
        <v>457264.458828551</v>
      </c>
    </row>
    <row r="343" customFormat="false" ht="12.8" hidden="false" customHeight="false" outlineLevel="0" collapsed="false">
      <c r="A343" s="67" t="n">
        <v>339</v>
      </c>
      <c r="B343" s="68" t="n">
        <f aca="false">EOMONTH(Input!$C$7,A343)</f>
        <v>53235</v>
      </c>
      <c r="C343" s="67" t="n">
        <f aca="false">DATEDIF(Input!$C$23,$B343,"Y")</f>
        <v>68</v>
      </c>
      <c r="E343" s="69" t="n">
        <f aca="false">Salary_01!$E343*(Input!$C$33/100)</f>
        <v>0</v>
      </c>
      <c r="F343" s="69" t="n">
        <f aca="false">-1*Salary_01!$I343</f>
        <v>-0</v>
      </c>
      <c r="G343" s="69" t="n">
        <f aca="true">IF($B343&gt;Input!$C$28,PMT(Input!$C$34/(100*12),($A$620-OFFSET($A$4,MATCH(Input!$C$28,$B$4:$B$620,1),0,1,1)),$J$4,-1*Input!$C$35,1),0)</f>
        <v>-2774.23545813926</v>
      </c>
      <c r="H343" s="69" t="n">
        <f aca="false">($H342+$E343+$F343+$G343)*(1+Input!$C$34/(100*12))</f>
        <v>456383.932634455</v>
      </c>
    </row>
    <row r="344" customFormat="false" ht="12.8" hidden="false" customHeight="false" outlineLevel="0" collapsed="false">
      <c r="A344" s="67" t="n">
        <v>340</v>
      </c>
      <c r="B344" s="68" t="n">
        <f aca="false">EOMONTH(Input!$C$7,A344)</f>
        <v>53266</v>
      </c>
      <c r="C344" s="67" t="n">
        <f aca="false">DATEDIF(Input!$C$23,$B344,"Y")</f>
        <v>68</v>
      </c>
      <c r="E344" s="69" t="n">
        <f aca="false">Salary_01!$E344*(Input!$C$33/100)</f>
        <v>0</v>
      </c>
      <c r="F344" s="69" t="n">
        <f aca="false">-1*Salary_01!$I344</f>
        <v>-0</v>
      </c>
      <c r="G344" s="69" t="n">
        <f aca="true">IF($B344&gt;Input!$C$28,PMT(Input!$C$34/(100*12),($A$620-OFFSET($A$4,MATCH(Input!$C$28,$B$4:$B$620,1),0,1,1)),$J$4,-1*Input!$C$35,1),0)</f>
        <v>-2774.23545813926</v>
      </c>
      <c r="H344" s="69" t="n">
        <f aca="false">($H343+$E344+$F344+$G344)*(1+Input!$C$34/(100*12))</f>
        <v>455499.737581217</v>
      </c>
    </row>
    <row r="345" customFormat="false" ht="12.8" hidden="false" customHeight="false" outlineLevel="0" collapsed="false">
      <c r="A345" s="67" t="n">
        <v>341</v>
      </c>
      <c r="B345" s="68" t="n">
        <f aca="false">EOMONTH(Input!$C$7,A345)</f>
        <v>53296</v>
      </c>
      <c r="C345" s="67" t="n">
        <f aca="false">DATEDIF(Input!$C$23,$B345,"Y")</f>
        <v>68</v>
      </c>
      <c r="E345" s="69" t="n">
        <f aca="false">Salary_01!$E345*(Input!$C$33/100)</f>
        <v>0</v>
      </c>
      <c r="F345" s="69" t="n">
        <f aca="false">-1*Salary_01!$I345</f>
        <v>-0</v>
      </c>
      <c r="G345" s="69" t="n">
        <f aca="true">IF($B345&gt;Input!$C$28,PMT(Input!$C$34/(100*12),($A$620-OFFSET($A$4,MATCH(Input!$C$28,$B$4:$B$620,1),0,1,1)),$J$4,-1*Input!$C$35,1),0)</f>
        <v>-2774.23545813926</v>
      </c>
      <c r="H345" s="69" t="n">
        <f aca="false">($H344+$E345+$F345+$G345)*(1+Input!$C$34/(100*12))</f>
        <v>454611.858381924</v>
      </c>
    </row>
    <row r="346" customFormat="false" ht="12.8" hidden="false" customHeight="false" outlineLevel="0" collapsed="false">
      <c r="A346" s="67" t="n">
        <v>342</v>
      </c>
      <c r="B346" s="68" t="n">
        <f aca="false">EOMONTH(Input!$C$7,A346)</f>
        <v>53327</v>
      </c>
      <c r="C346" s="67" t="n">
        <f aca="false">DATEDIF(Input!$C$23,$B346,"Y")</f>
        <v>68</v>
      </c>
      <c r="E346" s="69" t="n">
        <f aca="false">Salary_01!$E346*(Input!$C$33/100)</f>
        <v>0</v>
      </c>
      <c r="F346" s="69" t="n">
        <f aca="false">-1*Salary_01!$I346</f>
        <v>-0</v>
      </c>
      <c r="G346" s="69" t="n">
        <f aca="true">IF($B346&gt;Input!$C$28,PMT(Input!$C$34/(100*12),($A$620-OFFSET($A$4,MATCH(Input!$C$28,$B$4:$B$620,1),0,1,1)),$J$4,-1*Input!$C$35,1),0)</f>
        <v>-2774.23545813926</v>
      </c>
      <c r="H346" s="69" t="n">
        <f aca="false">($H345+$E346+$F346+$G346)*(1+Input!$C$34/(100*12))</f>
        <v>453720.279685967</v>
      </c>
    </row>
    <row r="347" customFormat="false" ht="12.8" hidden="false" customHeight="false" outlineLevel="0" collapsed="false">
      <c r="A347" s="67" t="n">
        <v>343</v>
      </c>
      <c r="B347" s="68" t="n">
        <f aca="false">EOMONTH(Input!$C$7,A347)</f>
        <v>53358</v>
      </c>
      <c r="C347" s="67" t="n">
        <f aca="false">DATEDIF(Input!$C$23,$B347,"Y")</f>
        <v>68</v>
      </c>
      <c r="E347" s="69" t="n">
        <f aca="false">Salary_01!$E347*(Input!$C$33/100)</f>
        <v>0</v>
      </c>
      <c r="F347" s="69" t="n">
        <f aca="false">-1*Salary_01!$I347</f>
        <v>-0</v>
      </c>
      <c r="G347" s="69" t="n">
        <f aca="true">IF($B347&gt;Input!$C$28,PMT(Input!$C$34/(100*12),($A$620-OFFSET($A$4,MATCH(Input!$C$28,$B$4:$B$620,1),0,1,1)),$J$4,-1*Input!$C$35,1),0)</f>
        <v>-2774.23545813926</v>
      </c>
      <c r="H347" s="69" t="n">
        <f aca="false">($H346+$E347+$F347+$G347)*(1+Input!$C$34/(100*12))</f>
        <v>452824.986078777</v>
      </c>
    </row>
    <row r="348" customFormat="false" ht="12.8" hidden="false" customHeight="false" outlineLevel="0" collapsed="false">
      <c r="A348" s="67" t="n">
        <v>344</v>
      </c>
      <c r="B348" s="68" t="n">
        <f aca="false">EOMONTH(Input!$C$7,A348)</f>
        <v>53386</v>
      </c>
      <c r="C348" s="67" t="n">
        <f aca="false">DATEDIF(Input!$C$23,$B348,"Y")</f>
        <v>68</v>
      </c>
      <c r="E348" s="69" t="n">
        <f aca="false">Salary_01!$E348*(Input!$C$33/100)</f>
        <v>0</v>
      </c>
      <c r="F348" s="69" t="n">
        <f aca="false">-1*Salary_01!$I348</f>
        <v>-0</v>
      </c>
      <c r="G348" s="69" t="n">
        <f aca="true">IF($B348&gt;Input!$C$28,PMT(Input!$C$34/(100*12),($A$620-OFFSET($A$4,MATCH(Input!$C$28,$B$4:$B$620,1),0,1,1)),$J$4,-1*Input!$C$35,1),0)</f>
        <v>-2774.23545813926</v>
      </c>
      <c r="H348" s="69" t="n">
        <f aca="false">($H347+$E348+$F348+$G348)*(1+Input!$C$34/(100*12))</f>
        <v>451925.962081557</v>
      </c>
    </row>
    <row r="349" customFormat="false" ht="12.8" hidden="false" customHeight="false" outlineLevel="0" collapsed="false">
      <c r="A349" s="67" t="n">
        <v>345</v>
      </c>
      <c r="B349" s="68" t="n">
        <f aca="false">EOMONTH(Input!$C$7,A349)</f>
        <v>53417</v>
      </c>
      <c r="C349" s="67" t="n">
        <f aca="false">DATEDIF(Input!$C$23,$B349,"Y")</f>
        <v>68</v>
      </c>
      <c r="E349" s="69" t="n">
        <f aca="false">Salary_01!$E349*(Input!$C$33/100)</f>
        <v>0</v>
      </c>
      <c r="F349" s="69" t="n">
        <f aca="false">-1*Salary_01!$I349</f>
        <v>-0</v>
      </c>
      <c r="G349" s="69" t="n">
        <f aca="true">IF($B349&gt;Input!$C$28,PMT(Input!$C$34/(100*12),($A$620-OFFSET($A$4,MATCH(Input!$C$28,$B$4:$B$620,1),0,1,1)),$J$4,-1*Input!$C$35,1),0)</f>
        <v>-2774.23545813926</v>
      </c>
      <c r="H349" s="69" t="n">
        <f aca="false">($H348+$E349+$F349+$G349)*(1+Input!$C$34/(100*12))</f>
        <v>451023.192151015</v>
      </c>
    </row>
    <row r="350" customFormat="false" ht="12.8" hidden="false" customHeight="false" outlineLevel="0" collapsed="false">
      <c r="A350" s="67" t="n">
        <v>346</v>
      </c>
      <c r="B350" s="68" t="n">
        <f aca="false">EOMONTH(Input!$C$7,A350)</f>
        <v>53447</v>
      </c>
      <c r="C350" s="67" t="n">
        <f aca="false">DATEDIF(Input!$C$23,$B350,"Y")</f>
        <v>68</v>
      </c>
      <c r="E350" s="69" t="n">
        <f aca="false">Salary_01!$E350*(Input!$C$33/100)</f>
        <v>0</v>
      </c>
      <c r="F350" s="69" t="n">
        <f aca="false">-1*Salary_01!$I350</f>
        <v>-0</v>
      </c>
      <c r="G350" s="69" t="n">
        <f aca="true">IF($B350&gt;Input!$C$28,PMT(Input!$C$34/(100*12),($A$620-OFFSET($A$4,MATCH(Input!$C$28,$B$4:$B$620,1),0,1,1)),$J$4,-1*Input!$C$35,1),0)</f>
        <v>-2774.23545813926</v>
      </c>
      <c r="H350" s="69" t="n">
        <f aca="false">($H349+$E350+$F350+$G350)*(1+Input!$C$34/(100*12))</f>
        <v>450116.660679096</v>
      </c>
    </row>
    <row r="351" customFormat="false" ht="12.8" hidden="false" customHeight="false" outlineLevel="0" collapsed="false">
      <c r="A351" s="67" t="n">
        <v>347</v>
      </c>
      <c r="B351" s="68" t="n">
        <f aca="false">EOMONTH(Input!$C$7,A351)</f>
        <v>53478</v>
      </c>
      <c r="C351" s="67" t="n">
        <f aca="false">DATEDIF(Input!$C$23,$B351,"Y")</f>
        <v>69</v>
      </c>
      <c r="E351" s="69" t="n">
        <f aca="false">Salary_01!$E351*(Input!$C$33/100)</f>
        <v>0</v>
      </c>
      <c r="F351" s="69" t="n">
        <f aca="false">-1*Salary_01!$I351</f>
        <v>-0</v>
      </c>
      <c r="G351" s="69" t="n">
        <f aca="true">IF($B351&gt;Input!$C$28,PMT(Input!$C$34/(100*12),($A$620-OFFSET($A$4,MATCH(Input!$C$28,$B$4:$B$620,1),0,1,1)),$J$4,-1*Input!$C$35,1),0)</f>
        <v>-2774.23545813926</v>
      </c>
      <c r="H351" s="69" t="n">
        <f aca="false">($H350+$E351+$F351+$G351)*(1+Input!$C$34/(100*12))</f>
        <v>449206.351992711</v>
      </c>
    </row>
    <row r="352" customFormat="false" ht="12.8" hidden="false" customHeight="false" outlineLevel="0" collapsed="false">
      <c r="A352" s="67" t="n">
        <v>348</v>
      </c>
      <c r="B352" s="68" t="n">
        <f aca="false">EOMONTH(Input!$C$7,A352)</f>
        <v>53508</v>
      </c>
      <c r="C352" s="67" t="n">
        <f aca="false">DATEDIF(Input!$C$23,$B352,"Y")</f>
        <v>69</v>
      </c>
      <c r="E352" s="69" t="n">
        <f aca="false">Salary_01!$E352*(Input!$C$33/100)</f>
        <v>0</v>
      </c>
      <c r="F352" s="69" t="n">
        <f aca="false">-1*Salary_01!$I352</f>
        <v>-0</v>
      </c>
      <c r="G352" s="69" t="n">
        <f aca="true">IF($B352&gt;Input!$C$28,PMT(Input!$C$34/(100*12),($A$620-OFFSET($A$4,MATCH(Input!$C$28,$B$4:$B$620,1),0,1,1)),$J$4,-1*Input!$C$35,1),0)</f>
        <v>-2774.23545813926</v>
      </c>
      <c r="H352" s="69" t="n">
        <f aca="false">($H351+$E352+$F352+$G352)*(1+Input!$C$34/(100*12))</f>
        <v>448292.250353466</v>
      </c>
    </row>
    <row r="353" customFormat="false" ht="12.8" hidden="false" customHeight="false" outlineLevel="0" collapsed="false">
      <c r="A353" s="67" t="n">
        <v>349</v>
      </c>
      <c r="B353" s="68" t="n">
        <f aca="false">EOMONTH(Input!$C$7,A353)</f>
        <v>53539</v>
      </c>
      <c r="C353" s="67" t="n">
        <f aca="false">DATEDIF(Input!$C$23,$B353,"Y")</f>
        <v>69</v>
      </c>
      <c r="E353" s="69" t="n">
        <f aca="false">Salary_01!$E353*(Input!$C$33/100)</f>
        <v>0</v>
      </c>
      <c r="F353" s="69" t="n">
        <f aca="false">-1*Salary_01!$I353</f>
        <v>-0</v>
      </c>
      <c r="G353" s="69" t="n">
        <f aca="true">IF($B353&gt;Input!$C$28,PMT(Input!$C$34/(100*12),($A$620-OFFSET($A$4,MATCH(Input!$C$28,$B$4:$B$620,1),0,1,1)),$J$4,-1*Input!$C$35,1),0)</f>
        <v>-2774.23545813926</v>
      </c>
      <c r="H353" s="69" t="n">
        <f aca="false">($H352+$E353+$F353+$G353)*(1+Input!$C$34/(100*12))</f>
        <v>447374.339957391</v>
      </c>
    </row>
    <row r="354" customFormat="false" ht="12.8" hidden="false" customHeight="false" outlineLevel="0" collapsed="false">
      <c r="A354" s="67" t="n">
        <v>350</v>
      </c>
      <c r="B354" s="68" t="n">
        <f aca="false">EOMONTH(Input!$C$7,A354)</f>
        <v>53570</v>
      </c>
      <c r="C354" s="67" t="n">
        <f aca="false">DATEDIF(Input!$C$23,$B354,"Y")</f>
        <v>69</v>
      </c>
      <c r="E354" s="69" t="n">
        <f aca="false">Salary_01!$E354*(Input!$C$33/100)</f>
        <v>0</v>
      </c>
      <c r="F354" s="69" t="n">
        <f aca="false">-1*Salary_01!$I354</f>
        <v>-0</v>
      </c>
      <c r="G354" s="69" t="n">
        <f aca="true">IF($B354&gt;Input!$C$28,PMT(Input!$C$34/(100*12),($A$620-OFFSET($A$4,MATCH(Input!$C$28,$B$4:$B$620,1),0,1,1)),$J$4,-1*Input!$C$35,1),0)</f>
        <v>-2774.23545813926</v>
      </c>
      <c r="H354" s="69" t="n">
        <f aca="false">($H353+$E354+$F354+$G354)*(1+Input!$C$34/(100*12))</f>
        <v>446452.604934665</v>
      </c>
    </row>
    <row r="355" customFormat="false" ht="12.8" hidden="false" customHeight="false" outlineLevel="0" collapsed="false">
      <c r="A355" s="67" t="n">
        <v>351</v>
      </c>
      <c r="B355" s="68" t="n">
        <f aca="false">EOMONTH(Input!$C$7,A355)</f>
        <v>53600</v>
      </c>
      <c r="C355" s="67" t="n">
        <f aca="false">DATEDIF(Input!$C$23,$B355,"Y")</f>
        <v>69</v>
      </c>
      <c r="E355" s="69" t="n">
        <f aca="false">Salary_01!$E355*(Input!$C$33/100)</f>
        <v>0</v>
      </c>
      <c r="F355" s="69" t="n">
        <f aca="false">-1*Salary_01!$I355</f>
        <v>-0</v>
      </c>
      <c r="G355" s="69" t="n">
        <f aca="true">IF($B355&gt;Input!$C$28,PMT(Input!$C$34/(100*12),($A$620-OFFSET($A$4,MATCH(Input!$C$28,$B$4:$B$620,1),0,1,1)),$J$4,-1*Input!$C$35,1),0)</f>
        <v>-2774.23545813926</v>
      </c>
      <c r="H355" s="69" t="n">
        <f aca="false">($H354+$E355+$F355+$G355)*(1+Input!$C$34/(100*12))</f>
        <v>445527.029349344</v>
      </c>
    </row>
    <row r="356" customFormat="false" ht="12.8" hidden="false" customHeight="false" outlineLevel="0" collapsed="false">
      <c r="A356" s="67" t="n">
        <v>352</v>
      </c>
      <c r="B356" s="68" t="n">
        <f aca="false">EOMONTH(Input!$C$7,A356)</f>
        <v>53631</v>
      </c>
      <c r="C356" s="67" t="n">
        <f aca="false">DATEDIF(Input!$C$23,$B356,"Y")</f>
        <v>69</v>
      </c>
      <c r="E356" s="69" t="n">
        <f aca="false">Salary_01!$E356*(Input!$C$33/100)</f>
        <v>0</v>
      </c>
      <c r="F356" s="69" t="n">
        <f aca="false">-1*Salary_01!$I356</f>
        <v>-0</v>
      </c>
      <c r="G356" s="69" t="n">
        <f aca="true">IF($B356&gt;Input!$C$28,PMT(Input!$C$34/(100*12),($A$620-OFFSET($A$4,MATCH(Input!$C$28,$B$4:$B$620,1),0,1,1)),$J$4,-1*Input!$C$35,1),0)</f>
        <v>-2774.23545813926</v>
      </c>
      <c r="H356" s="69" t="n">
        <f aca="false">($H355+$E356+$F356+$G356)*(1+Input!$C$34/(100*12))</f>
        <v>444597.597199085</v>
      </c>
    </row>
    <row r="357" customFormat="false" ht="12.8" hidden="false" customHeight="false" outlineLevel="0" collapsed="false">
      <c r="A357" s="67" t="n">
        <v>353</v>
      </c>
      <c r="B357" s="68" t="n">
        <f aca="false">EOMONTH(Input!$C$7,A357)</f>
        <v>53661</v>
      </c>
      <c r="C357" s="67" t="n">
        <f aca="false">DATEDIF(Input!$C$23,$B357,"Y")</f>
        <v>69</v>
      </c>
      <c r="E357" s="69" t="n">
        <f aca="false">Salary_01!$E357*(Input!$C$33/100)</f>
        <v>0</v>
      </c>
      <c r="F357" s="69" t="n">
        <f aca="false">-1*Salary_01!$I357</f>
        <v>-0</v>
      </c>
      <c r="G357" s="69" t="n">
        <f aca="true">IF($B357&gt;Input!$C$28,PMT(Input!$C$34/(100*12),($A$620-OFFSET($A$4,MATCH(Input!$C$28,$B$4:$B$620,1),0,1,1)),$J$4,-1*Input!$C$35,1),0)</f>
        <v>-2774.23545813926</v>
      </c>
      <c r="H357" s="69" t="n">
        <f aca="false">($H356+$E357+$F357+$G357)*(1+Input!$C$34/(100*12))</f>
        <v>443664.292414867</v>
      </c>
    </row>
    <row r="358" customFormat="false" ht="12.8" hidden="false" customHeight="false" outlineLevel="0" collapsed="false">
      <c r="A358" s="67" t="n">
        <v>354</v>
      </c>
      <c r="B358" s="68" t="n">
        <f aca="false">EOMONTH(Input!$C$7,A358)</f>
        <v>53692</v>
      </c>
      <c r="C358" s="67" t="n">
        <f aca="false">DATEDIF(Input!$C$23,$B358,"Y")</f>
        <v>69</v>
      </c>
      <c r="E358" s="69" t="n">
        <f aca="false">Salary_01!$E358*(Input!$C$33/100)</f>
        <v>0</v>
      </c>
      <c r="F358" s="69" t="n">
        <f aca="false">-1*Salary_01!$I358</f>
        <v>-0</v>
      </c>
      <c r="G358" s="69" t="n">
        <f aca="true">IF($B358&gt;Input!$C$28,PMT(Input!$C$34/(100*12),($A$620-OFFSET($A$4,MATCH(Input!$C$28,$B$4:$B$620,1),0,1,1)),$J$4,-1*Input!$C$35,1),0)</f>
        <v>-2774.23545813926</v>
      </c>
      <c r="H358" s="69" t="n">
        <f aca="false">($H357+$E358+$F358+$G358)*(1+Input!$C$34/(100*12))</f>
        <v>442727.098860714</v>
      </c>
    </row>
    <row r="359" customFormat="false" ht="12.8" hidden="false" customHeight="false" outlineLevel="0" collapsed="false">
      <c r="A359" s="67" t="n">
        <v>355</v>
      </c>
      <c r="B359" s="68" t="n">
        <f aca="false">EOMONTH(Input!$C$7,A359)</f>
        <v>53723</v>
      </c>
      <c r="C359" s="67" t="n">
        <f aca="false">DATEDIF(Input!$C$23,$B359,"Y")</f>
        <v>69</v>
      </c>
      <c r="E359" s="69" t="n">
        <f aca="false">Salary_01!$E359*(Input!$C$33/100)</f>
        <v>0</v>
      </c>
      <c r="F359" s="69" t="n">
        <f aca="false">-1*Salary_01!$I359</f>
        <v>-0</v>
      </c>
      <c r="G359" s="69" t="n">
        <f aca="true">IF($B359&gt;Input!$C$28,PMT(Input!$C$34/(100*12),($A$620-OFFSET($A$4,MATCH(Input!$C$28,$B$4:$B$620,1),0,1,1)),$J$4,-1*Input!$C$35,1),0)</f>
        <v>-2774.23545813926</v>
      </c>
      <c r="H359" s="69" t="n">
        <f aca="false">($H358+$E359+$F359+$G359)*(1+Input!$C$34/(100*12))</f>
        <v>441786.000333418</v>
      </c>
    </row>
    <row r="360" customFormat="false" ht="12.8" hidden="false" customHeight="false" outlineLevel="0" collapsed="false">
      <c r="A360" s="67" t="n">
        <v>356</v>
      </c>
      <c r="B360" s="68" t="n">
        <f aca="false">EOMONTH(Input!$C$7,A360)</f>
        <v>53751</v>
      </c>
      <c r="C360" s="67" t="n">
        <f aca="false">DATEDIF(Input!$C$23,$B360,"Y")</f>
        <v>69</v>
      </c>
      <c r="E360" s="69" t="n">
        <f aca="false">Salary_01!$E360*(Input!$C$33/100)</f>
        <v>0</v>
      </c>
      <c r="F360" s="69" t="n">
        <f aca="false">-1*Salary_01!$I360</f>
        <v>-0</v>
      </c>
      <c r="G360" s="69" t="n">
        <f aca="true">IF($B360&gt;Input!$C$28,PMT(Input!$C$34/(100*12),($A$620-OFFSET($A$4,MATCH(Input!$C$28,$B$4:$B$620,1),0,1,1)),$J$4,-1*Input!$C$35,1),0)</f>
        <v>-2774.23545813926</v>
      </c>
      <c r="H360" s="69" t="n">
        <f aca="false">($H359+$E360+$F360+$G360)*(1+Input!$C$34/(100*12))</f>
        <v>440840.980562259</v>
      </c>
    </row>
    <row r="361" customFormat="false" ht="12.8" hidden="false" customHeight="false" outlineLevel="0" collapsed="false">
      <c r="A361" s="67" t="n">
        <v>357</v>
      </c>
      <c r="B361" s="68" t="n">
        <f aca="false">EOMONTH(Input!$C$7,A361)</f>
        <v>53782</v>
      </c>
      <c r="C361" s="67" t="n">
        <f aca="false">DATEDIF(Input!$C$23,$B361,"Y")</f>
        <v>69</v>
      </c>
      <c r="E361" s="69" t="n">
        <f aca="false">Salary_01!$E361*(Input!$C$33/100)</f>
        <v>0</v>
      </c>
      <c r="F361" s="69" t="n">
        <f aca="false">-1*Salary_01!$I361</f>
        <v>-0</v>
      </c>
      <c r="G361" s="69" t="n">
        <f aca="true">IF($B361&gt;Input!$C$28,PMT(Input!$C$34/(100*12),($A$620-OFFSET($A$4,MATCH(Input!$C$28,$B$4:$B$620,1),0,1,1)),$J$4,-1*Input!$C$35,1),0)</f>
        <v>-2774.23545813926</v>
      </c>
      <c r="H361" s="69" t="n">
        <f aca="false">($H360+$E361+$F361+$G361)*(1+Input!$C$34/(100*12))</f>
        <v>439892.023208721</v>
      </c>
    </row>
    <row r="362" customFormat="false" ht="12.8" hidden="false" customHeight="false" outlineLevel="0" collapsed="false">
      <c r="A362" s="67" t="n">
        <v>358</v>
      </c>
      <c r="B362" s="68" t="n">
        <f aca="false">EOMONTH(Input!$C$7,A362)</f>
        <v>53812</v>
      </c>
      <c r="C362" s="67" t="n">
        <f aca="false">DATEDIF(Input!$C$23,$B362,"Y")</f>
        <v>69</v>
      </c>
      <c r="E362" s="69" t="n">
        <f aca="false">Salary_01!$E362*(Input!$C$33/100)</f>
        <v>0</v>
      </c>
      <c r="F362" s="69" t="n">
        <f aca="false">-1*Salary_01!$I362</f>
        <v>-0</v>
      </c>
      <c r="G362" s="69" t="n">
        <f aca="true">IF($B362&gt;Input!$C$28,PMT(Input!$C$34/(100*12),($A$620-OFFSET($A$4,MATCH(Input!$C$28,$B$4:$B$620,1),0,1,1)),$J$4,-1*Input!$C$35,1),0)</f>
        <v>-2774.23545813926</v>
      </c>
      <c r="H362" s="69" t="n">
        <f aca="false">($H361+$E362+$F362+$G362)*(1+Input!$C$34/(100*12))</f>
        <v>438939.111866209</v>
      </c>
    </row>
    <row r="363" customFormat="false" ht="12.8" hidden="false" customHeight="false" outlineLevel="0" collapsed="false">
      <c r="A363" s="67" t="n">
        <v>359</v>
      </c>
      <c r="B363" s="68" t="n">
        <f aca="false">EOMONTH(Input!$C$7,A363)</f>
        <v>53843</v>
      </c>
      <c r="C363" s="67" t="n">
        <f aca="false">DATEDIF(Input!$C$23,$B363,"Y")</f>
        <v>70</v>
      </c>
      <c r="E363" s="69" t="n">
        <f aca="false">Salary_01!$E363*(Input!$C$33/100)</f>
        <v>0</v>
      </c>
      <c r="F363" s="69" t="n">
        <f aca="false">-1*Salary_01!$I363</f>
        <v>-0</v>
      </c>
      <c r="G363" s="69" t="n">
        <f aca="true">IF($B363&gt;Input!$C$28,PMT(Input!$C$34/(100*12),($A$620-OFFSET($A$4,MATCH(Input!$C$28,$B$4:$B$620,1),0,1,1)),$J$4,-1*Input!$C$35,1),0)</f>
        <v>-2774.23545813926</v>
      </c>
      <c r="H363" s="69" t="n">
        <f aca="false">($H362+$E363+$F363+$G363)*(1+Input!$C$34/(100*12))</f>
        <v>437982.23005977</v>
      </c>
    </row>
    <row r="364" customFormat="false" ht="12.8" hidden="false" customHeight="false" outlineLevel="0" collapsed="false">
      <c r="A364" s="67" t="n">
        <v>360</v>
      </c>
      <c r="B364" s="68" t="n">
        <f aca="false">EOMONTH(Input!$C$7,A364)</f>
        <v>53873</v>
      </c>
      <c r="C364" s="67" t="n">
        <f aca="false">DATEDIF(Input!$C$23,$B364,"Y")</f>
        <v>70</v>
      </c>
      <c r="E364" s="69" t="n">
        <f aca="false">Salary_01!$E364*(Input!$C$33/100)</f>
        <v>0</v>
      </c>
      <c r="F364" s="69" t="n">
        <f aca="false">-1*Salary_01!$I364</f>
        <v>-0</v>
      </c>
      <c r="G364" s="69" t="n">
        <f aca="true">IF($B364&gt;Input!$C$28,PMT(Input!$C$34/(100*12),($A$620-OFFSET($A$4,MATCH(Input!$C$28,$B$4:$B$620,1),0,1,1)),$J$4,-1*Input!$C$35,1),0)</f>
        <v>-2774.23545813926</v>
      </c>
      <c r="H364" s="69" t="n">
        <f aca="false">($H363+$E364+$F364+$G364)*(1+Input!$C$34/(100*12))</f>
        <v>437021.361245804</v>
      </c>
    </row>
    <row r="365" customFormat="false" ht="12.8" hidden="false" customHeight="false" outlineLevel="0" collapsed="false">
      <c r="A365" s="67" t="n">
        <v>361</v>
      </c>
      <c r="B365" s="68" t="n">
        <f aca="false">EOMONTH(Input!$C$7,A365)</f>
        <v>53904</v>
      </c>
      <c r="C365" s="67" t="n">
        <f aca="false">DATEDIF(Input!$C$23,$B365,"Y")</f>
        <v>70</v>
      </c>
      <c r="E365" s="69" t="n">
        <f aca="false">Salary_01!$E365*(Input!$C$33/100)</f>
        <v>0</v>
      </c>
      <c r="F365" s="69" t="n">
        <f aca="false">-1*Salary_01!$I365</f>
        <v>-0</v>
      </c>
      <c r="G365" s="69" t="n">
        <f aca="true">IF($B365&gt;Input!$C$28,PMT(Input!$C$34/(100*12),($A$620-OFFSET($A$4,MATCH(Input!$C$28,$B$4:$B$620,1),0,1,1)),$J$4,-1*Input!$C$35,1),0)</f>
        <v>-2774.23545813926</v>
      </c>
      <c r="H365" s="69" t="n">
        <f aca="false">($H364+$E365+$F365+$G365)*(1+Input!$C$34/(100*12))</f>
        <v>436056.48881178</v>
      </c>
    </row>
    <row r="366" customFormat="false" ht="12.8" hidden="false" customHeight="false" outlineLevel="0" collapsed="false">
      <c r="A366" s="67" t="n">
        <v>362</v>
      </c>
      <c r="B366" s="68" t="n">
        <f aca="false">EOMONTH(Input!$C$7,A366)</f>
        <v>53935</v>
      </c>
      <c r="C366" s="67" t="n">
        <f aca="false">DATEDIF(Input!$C$23,$B366,"Y")</f>
        <v>70</v>
      </c>
      <c r="E366" s="69" t="n">
        <f aca="false">Salary_01!$E366*(Input!$C$33/100)</f>
        <v>0</v>
      </c>
      <c r="F366" s="69" t="n">
        <f aca="false">-1*Salary_01!$I366</f>
        <v>-0</v>
      </c>
      <c r="G366" s="69" t="n">
        <f aca="true">IF($B366&gt;Input!$C$28,PMT(Input!$C$34/(100*12),($A$620-OFFSET($A$4,MATCH(Input!$C$28,$B$4:$B$620,1),0,1,1)),$J$4,-1*Input!$C$35,1),0)</f>
        <v>-2774.23545813926</v>
      </c>
      <c r="H366" s="69" t="n">
        <f aca="false">($H365+$E366+$F366+$G366)*(1+Input!$C$34/(100*12))</f>
        <v>435087.596075948</v>
      </c>
    </row>
    <row r="367" customFormat="false" ht="12.8" hidden="false" customHeight="false" outlineLevel="0" collapsed="false">
      <c r="A367" s="67" t="n">
        <v>363</v>
      </c>
      <c r="B367" s="68" t="n">
        <f aca="false">EOMONTH(Input!$C$7,A367)</f>
        <v>53965</v>
      </c>
      <c r="C367" s="67" t="n">
        <f aca="false">DATEDIF(Input!$C$23,$B367,"Y")</f>
        <v>70</v>
      </c>
      <c r="E367" s="69" t="n">
        <f aca="false">Salary_01!$E367*(Input!$C$33/100)</f>
        <v>0</v>
      </c>
      <c r="F367" s="69" t="n">
        <f aca="false">-1*Salary_01!$I367</f>
        <v>-0</v>
      </c>
      <c r="G367" s="69" t="n">
        <f aca="true">IF($B367&gt;Input!$C$28,PMT(Input!$C$34/(100*12),($A$620-OFFSET($A$4,MATCH(Input!$C$28,$B$4:$B$620,1),0,1,1)),$J$4,-1*Input!$C$35,1),0)</f>
        <v>-2774.23545813926</v>
      </c>
      <c r="H367" s="69" t="n">
        <f aca="false">($H366+$E367+$F367+$G367)*(1+Input!$C$34/(100*12))</f>
        <v>434114.666287049</v>
      </c>
    </row>
    <row r="368" customFormat="false" ht="12.8" hidden="false" customHeight="false" outlineLevel="0" collapsed="false">
      <c r="A368" s="67" t="n">
        <v>364</v>
      </c>
      <c r="B368" s="68" t="n">
        <f aca="false">EOMONTH(Input!$C$7,A368)</f>
        <v>53996</v>
      </c>
      <c r="C368" s="67" t="n">
        <f aca="false">DATEDIF(Input!$C$23,$B368,"Y")</f>
        <v>70</v>
      </c>
      <c r="E368" s="69" t="n">
        <f aca="false">Salary_01!$E368*(Input!$C$33/100)</f>
        <v>0</v>
      </c>
      <c r="F368" s="69" t="n">
        <f aca="false">-1*Salary_01!$I368</f>
        <v>-0</v>
      </c>
      <c r="G368" s="69" t="n">
        <f aca="true">IF($B368&gt;Input!$C$28,PMT(Input!$C$34/(100*12),($A$620-OFFSET($A$4,MATCH(Input!$C$28,$B$4:$B$620,1),0,1,1)),$J$4,-1*Input!$C$35,1),0)</f>
        <v>-2774.23545813926</v>
      </c>
      <c r="H368" s="69" t="n">
        <f aca="false">($H367+$E368+$F368+$G368)*(1+Input!$C$34/(100*12))</f>
        <v>433137.68262403</v>
      </c>
    </row>
    <row r="369" customFormat="false" ht="12.8" hidden="false" customHeight="false" outlineLevel="0" collapsed="false">
      <c r="A369" s="67" t="n">
        <v>365</v>
      </c>
      <c r="B369" s="68" t="n">
        <f aca="false">EOMONTH(Input!$C$7,A369)</f>
        <v>54026</v>
      </c>
      <c r="C369" s="67" t="n">
        <f aca="false">DATEDIF(Input!$C$23,$B369,"Y")</f>
        <v>70</v>
      </c>
      <c r="E369" s="69" t="n">
        <f aca="false">Salary_01!$E369*(Input!$C$33/100)</f>
        <v>0</v>
      </c>
      <c r="F369" s="69" t="n">
        <f aca="false">-1*Salary_01!$I369</f>
        <v>-0</v>
      </c>
      <c r="G369" s="69" t="n">
        <f aca="true">IF($B369&gt;Input!$C$28,PMT(Input!$C$34/(100*12),($A$620-OFFSET($A$4,MATCH(Input!$C$28,$B$4:$B$620,1),0,1,1)),$J$4,-1*Input!$C$35,1),0)</f>
        <v>-2774.23545813926</v>
      </c>
      <c r="H369" s="69" t="n">
        <f aca="false">($H368+$E369+$F369+$G369)*(1+Input!$C$34/(100*12))</f>
        <v>432156.628195749</v>
      </c>
    </row>
    <row r="370" customFormat="false" ht="12.8" hidden="false" customHeight="false" outlineLevel="0" collapsed="false">
      <c r="A370" s="67" t="n">
        <v>366</v>
      </c>
      <c r="B370" s="68" t="n">
        <f aca="false">EOMONTH(Input!$C$7,A370)</f>
        <v>54057</v>
      </c>
      <c r="C370" s="67" t="n">
        <f aca="false">DATEDIF(Input!$C$23,$B370,"Y")</f>
        <v>70</v>
      </c>
      <c r="E370" s="69" t="n">
        <f aca="false">Salary_01!$E370*(Input!$C$33/100)</f>
        <v>0</v>
      </c>
      <c r="F370" s="69" t="n">
        <f aca="false">-1*Salary_01!$I370</f>
        <v>-0</v>
      </c>
      <c r="G370" s="69" t="n">
        <f aca="true">IF($B370&gt;Input!$C$28,PMT(Input!$C$34/(100*12),($A$620-OFFSET($A$4,MATCH(Input!$C$28,$B$4:$B$620,1),0,1,1)),$J$4,-1*Input!$C$35,1),0)</f>
        <v>-2774.23545813926</v>
      </c>
      <c r="H370" s="69" t="n">
        <f aca="false">($H369+$E370+$F370+$G370)*(1+Input!$C$34/(100*12))</f>
        <v>431171.486040683</v>
      </c>
    </row>
    <row r="371" customFormat="false" ht="12.8" hidden="false" customHeight="false" outlineLevel="0" collapsed="false">
      <c r="A371" s="67" t="n">
        <v>367</v>
      </c>
      <c r="B371" s="68" t="n">
        <f aca="false">EOMONTH(Input!$C$7,A371)</f>
        <v>54088</v>
      </c>
      <c r="C371" s="67" t="n">
        <f aca="false">DATEDIF(Input!$C$23,$B371,"Y")</f>
        <v>70</v>
      </c>
      <c r="E371" s="69" t="n">
        <f aca="false">Salary_01!$E371*(Input!$C$33/100)</f>
        <v>0</v>
      </c>
      <c r="F371" s="69" t="n">
        <f aca="false">-1*Salary_01!$I371</f>
        <v>-0</v>
      </c>
      <c r="G371" s="69" t="n">
        <f aca="true">IF($B371&gt;Input!$C$28,PMT(Input!$C$34/(100*12),($A$620-OFFSET($A$4,MATCH(Input!$C$28,$B$4:$B$620,1),0,1,1)),$J$4,-1*Input!$C$35,1),0)</f>
        <v>-2774.23545813926</v>
      </c>
      <c r="H371" s="69" t="n">
        <f aca="false">($H370+$E371+$F371+$G371)*(1+Input!$C$34/(100*12))</f>
        <v>430182.239126638</v>
      </c>
    </row>
    <row r="372" customFormat="false" ht="12.8" hidden="false" customHeight="false" outlineLevel="0" collapsed="false">
      <c r="A372" s="67" t="n">
        <v>368</v>
      </c>
      <c r="B372" s="68" t="n">
        <f aca="false">EOMONTH(Input!$C$7,A372)</f>
        <v>54117</v>
      </c>
      <c r="C372" s="67" t="n">
        <f aca="false">DATEDIF(Input!$C$23,$B372,"Y")</f>
        <v>70</v>
      </c>
      <c r="E372" s="69" t="n">
        <f aca="false">Salary_01!$E372*(Input!$C$33/100)</f>
        <v>0</v>
      </c>
      <c r="F372" s="69" t="n">
        <f aca="false">-1*Salary_01!$I372</f>
        <v>-0</v>
      </c>
      <c r="G372" s="69" t="n">
        <f aca="true">IF($B372&gt;Input!$C$28,PMT(Input!$C$34/(100*12),($A$620-OFFSET($A$4,MATCH(Input!$C$28,$B$4:$B$620,1),0,1,1)),$J$4,-1*Input!$C$35,1),0)</f>
        <v>-2774.23545813926</v>
      </c>
      <c r="H372" s="69" t="n">
        <f aca="false">($H371+$E372+$F372+$G372)*(1+Input!$C$34/(100*12))</f>
        <v>429188.870350451</v>
      </c>
    </row>
    <row r="373" customFormat="false" ht="12.8" hidden="false" customHeight="false" outlineLevel="0" collapsed="false">
      <c r="A373" s="67" t="n">
        <v>369</v>
      </c>
      <c r="B373" s="68" t="n">
        <f aca="false">EOMONTH(Input!$C$7,A373)</f>
        <v>54148</v>
      </c>
      <c r="C373" s="67" t="n">
        <f aca="false">DATEDIF(Input!$C$23,$B373,"Y")</f>
        <v>70</v>
      </c>
      <c r="E373" s="69" t="n">
        <f aca="false">Salary_01!$E373*(Input!$C$33/100)</f>
        <v>0</v>
      </c>
      <c r="F373" s="69" t="n">
        <f aca="false">-1*Salary_01!$I373</f>
        <v>-0</v>
      </c>
      <c r="G373" s="69" t="n">
        <f aca="true">IF($B373&gt;Input!$C$28,PMT(Input!$C$34/(100*12),($A$620-OFFSET($A$4,MATCH(Input!$C$28,$B$4:$B$620,1),0,1,1)),$J$4,-1*Input!$C$35,1),0)</f>
        <v>-2774.23545813926</v>
      </c>
      <c r="H373" s="69" t="n">
        <f aca="false">($H372+$E373+$F373+$G373)*(1+Input!$C$34/(100*12))</f>
        <v>428191.362537696</v>
      </c>
    </row>
    <row r="374" customFormat="false" ht="12.8" hidden="false" customHeight="false" outlineLevel="0" collapsed="false">
      <c r="A374" s="67" t="n">
        <v>370</v>
      </c>
      <c r="B374" s="68" t="n">
        <f aca="false">EOMONTH(Input!$C$7,A374)</f>
        <v>54178</v>
      </c>
      <c r="C374" s="67" t="n">
        <f aca="false">DATEDIF(Input!$C$23,$B374,"Y")</f>
        <v>70</v>
      </c>
      <c r="E374" s="69" t="n">
        <f aca="false">Salary_01!$E374*(Input!$C$33/100)</f>
        <v>0</v>
      </c>
      <c r="F374" s="69" t="n">
        <f aca="false">-1*Salary_01!$I374</f>
        <v>-0</v>
      </c>
      <c r="G374" s="69" t="n">
        <f aca="true">IF($B374&gt;Input!$C$28,PMT(Input!$C$34/(100*12),($A$620-OFFSET($A$4,MATCH(Input!$C$28,$B$4:$B$620,1),0,1,1)),$J$4,-1*Input!$C$35,1),0)</f>
        <v>-2774.23545813926</v>
      </c>
      <c r="H374" s="69" t="n">
        <f aca="false">($H373+$E374+$F374+$G374)*(1+Input!$C$34/(100*12))</f>
        <v>427189.698442388</v>
      </c>
    </row>
    <row r="375" customFormat="false" ht="12.8" hidden="false" customHeight="false" outlineLevel="0" collapsed="false">
      <c r="A375" s="67" t="n">
        <v>371</v>
      </c>
      <c r="B375" s="68" t="n">
        <f aca="false">EOMONTH(Input!$C$7,A375)</f>
        <v>54209</v>
      </c>
      <c r="C375" s="67" t="n">
        <f aca="false">DATEDIF(Input!$C$23,$B375,"Y")</f>
        <v>71</v>
      </c>
      <c r="E375" s="69" t="n">
        <f aca="false">Salary_01!$E375*(Input!$C$33/100)</f>
        <v>0</v>
      </c>
      <c r="F375" s="69" t="n">
        <f aca="false">-1*Salary_01!$I375</f>
        <v>-0</v>
      </c>
      <c r="G375" s="69" t="n">
        <f aca="true">IF($B375&gt;Input!$C$28,PMT(Input!$C$34/(100*12),($A$620-OFFSET($A$4,MATCH(Input!$C$28,$B$4:$B$620,1),0,1,1)),$J$4,-1*Input!$C$35,1),0)</f>
        <v>-2774.23545813926</v>
      </c>
      <c r="H375" s="69" t="n">
        <f aca="false">($H374+$E375+$F375+$G375)*(1+Input!$C$34/(100*12))</f>
        <v>426183.860746683</v>
      </c>
    </row>
    <row r="376" customFormat="false" ht="12.8" hidden="false" customHeight="false" outlineLevel="0" collapsed="false">
      <c r="A376" s="67" t="n">
        <v>372</v>
      </c>
      <c r="B376" s="68" t="n">
        <f aca="false">EOMONTH(Input!$C$7,A376)</f>
        <v>54239</v>
      </c>
      <c r="C376" s="67" t="n">
        <f aca="false">DATEDIF(Input!$C$23,$B376,"Y")</f>
        <v>71</v>
      </c>
      <c r="E376" s="69" t="n">
        <f aca="false">Salary_01!$E376*(Input!$C$33/100)</f>
        <v>0</v>
      </c>
      <c r="F376" s="69" t="n">
        <f aca="false">-1*Salary_01!$I376</f>
        <v>-0</v>
      </c>
      <c r="G376" s="69" t="n">
        <f aca="true">IF($B376&gt;Input!$C$28,PMT(Input!$C$34/(100*12),($A$620-OFFSET($A$4,MATCH(Input!$C$28,$B$4:$B$620,1),0,1,1)),$J$4,-1*Input!$C$35,1),0)</f>
        <v>-2774.23545813926</v>
      </c>
      <c r="H376" s="69" t="n">
        <f aca="false">($H375+$E376+$F376+$G376)*(1+Input!$C$34/(100*12))</f>
        <v>425173.83206058</v>
      </c>
    </row>
    <row r="377" customFormat="false" ht="12.8" hidden="false" customHeight="false" outlineLevel="0" collapsed="false">
      <c r="A377" s="67" t="n">
        <v>373</v>
      </c>
      <c r="B377" s="68" t="n">
        <f aca="false">EOMONTH(Input!$C$7,A377)</f>
        <v>54270</v>
      </c>
      <c r="C377" s="67" t="n">
        <f aca="false">DATEDIF(Input!$C$23,$B377,"Y")</f>
        <v>71</v>
      </c>
      <c r="E377" s="69" t="n">
        <f aca="false">Salary_01!$E377*(Input!$C$33/100)</f>
        <v>0</v>
      </c>
      <c r="F377" s="69" t="n">
        <f aca="false">-1*Salary_01!$I377</f>
        <v>-0</v>
      </c>
      <c r="G377" s="69" t="n">
        <f aca="true">IF($B377&gt;Input!$C$28,PMT(Input!$C$34/(100*12),($A$620-OFFSET($A$4,MATCH(Input!$C$28,$B$4:$B$620,1),0,1,1)),$J$4,-1*Input!$C$35,1),0)</f>
        <v>-2774.23545813926</v>
      </c>
      <c r="H377" s="69" t="n">
        <f aca="false">($H376+$E377+$F377+$G377)*(1+Input!$C$34/(100*12))</f>
        <v>424159.594921617</v>
      </c>
    </row>
    <row r="378" customFormat="false" ht="12.8" hidden="false" customHeight="false" outlineLevel="0" collapsed="false">
      <c r="A378" s="67" t="n">
        <v>374</v>
      </c>
      <c r="B378" s="68" t="n">
        <f aca="false">EOMONTH(Input!$C$7,A378)</f>
        <v>54301</v>
      </c>
      <c r="C378" s="67" t="n">
        <f aca="false">DATEDIF(Input!$C$23,$B378,"Y")</f>
        <v>71</v>
      </c>
      <c r="E378" s="69" t="n">
        <f aca="false">Salary_01!$E378*(Input!$C$33/100)</f>
        <v>0</v>
      </c>
      <c r="F378" s="69" t="n">
        <f aca="false">-1*Salary_01!$I378</f>
        <v>-0</v>
      </c>
      <c r="G378" s="69" t="n">
        <f aca="true">IF($B378&gt;Input!$C$28,PMT(Input!$C$34/(100*12),($A$620-OFFSET($A$4,MATCH(Input!$C$28,$B$4:$B$620,1),0,1,1)),$J$4,-1*Input!$C$35,1),0)</f>
        <v>-2774.23545813926</v>
      </c>
      <c r="H378" s="69" t="n">
        <f aca="false">($H377+$E378+$F378+$G378)*(1+Input!$C$34/(100*12))</f>
        <v>423141.131794576</v>
      </c>
    </row>
    <row r="379" customFormat="false" ht="12.8" hidden="false" customHeight="false" outlineLevel="0" collapsed="false">
      <c r="A379" s="67" t="n">
        <v>375</v>
      </c>
      <c r="B379" s="68" t="n">
        <f aca="false">EOMONTH(Input!$C$7,A379)</f>
        <v>54331</v>
      </c>
      <c r="C379" s="67" t="n">
        <f aca="false">DATEDIF(Input!$C$23,$B379,"Y")</f>
        <v>71</v>
      </c>
      <c r="E379" s="69" t="n">
        <f aca="false">Salary_01!$E379*(Input!$C$33/100)</f>
        <v>0</v>
      </c>
      <c r="F379" s="69" t="n">
        <f aca="false">-1*Salary_01!$I379</f>
        <v>-0</v>
      </c>
      <c r="G379" s="69" t="n">
        <f aca="true">IF($B379&gt;Input!$C$28,PMT(Input!$C$34/(100*12),($A$620-OFFSET($A$4,MATCH(Input!$C$28,$B$4:$B$620,1),0,1,1)),$J$4,-1*Input!$C$35,1),0)</f>
        <v>-2774.23545813926</v>
      </c>
      <c r="H379" s="69" t="n">
        <f aca="false">($H378+$E379+$F379+$G379)*(1+Input!$C$34/(100*12))</f>
        <v>422118.425071171</v>
      </c>
    </row>
    <row r="380" customFormat="false" ht="12.8" hidden="false" customHeight="false" outlineLevel="0" collapsed="false">
      <c r="A380" s="67" t="n">
        <v>376</v>
      </c>
      <c r="B380" s="68" t="n">
        <f aca="false">EOMONTH(Input!$C$7,A380)</f>
        <v>54362</v>
      </c>
      <c r="C380" s="67" t="n">
        <f aca="false">DATEDIF(Input!$C$23,$B380,"Y")</f>
        <v>71</v>
      </c>
      <c r="E380" s="69" t="n">
        <f aca="false">Salary_01!$E380*(Input!$C$33/100)</f>
        <v>0</v>
      </c>
      <c r="F380" s="69" t="n">
        <f aca="false">-1*Salary_01!$I380</f>
        <v>-0</v>
      </c>
      <c r="G380" s="69" t="n">
        <f aca="true">IF($B380&gt;Input!$C$28,PMT(Input!$C$34/(100*12),($A$620-OFFSET($A$4,MATCH(Input!$C$28,$B$4:$B$620,1),0,1,1)),$J$4,-1*Input!$C$35,1),0)</f>
        <v>-2774.23545813926</v>
      </c>
      <c r="H380" s="69" t="n">
        <f aca="false">($H379+$E380+$F380+$G380)*(1+Input!$C$34/(100*12))</f>
        <v>421091.457069753</v>
      </c>
    </row>
    <row r="381" customFormat="false" ht="12.8" hidden="false" customHeight="false" outlineLevel="0" collapsed="false">
      <c r="A381" s="67" t="n">
        <v>377</v>
      </c>
      <c r="B381" s="68" t="n">
        <f aca="false">EOMONTH(Input!$C$7,A381)</f>
        <v>54392</v>
      </c>
      <c r="C381" s="67" t="n">
        <f aca="false">DATEDIF(Input!$C$23,$B381,"Y")</f>
        <v>71</v>
      </c>
      <c r="E381" s="69" t="n">
        <f aca="false">Salary_01!$E381*(Input!$C$33/100)</f>
        <v>0</v>
      </c>
      <c r="F381" s="69" t="n">
        <f aca="false">-1*Salary_01!$I381</f>
        <v>-0</v>
      </c>
      <c r="G381" s="69" t="n">
        <f aca="true">IF($B381&gt;Input!$C$28,PMT(Input!$C$34/(100*12),($A$620-OFFSET($A$4,MATCH(Input!$C$28,$B$4:$B$620,1),0,1,1)),$J$4,-1*Input!$C$35,1),0)</f>
        <v>-2774.23545813926</v>
      </c>
      <c r="H381" s="69" t="n">
        <f aca="false">($H380+$E381+$F381+$G381)*(1+Input!$C$34/(100*12))</f>
        <v>420060.210034996</v>
      </c>
    </row>
    <row r="382" customFormat="false" ht="12.8" hidden="false" customHeight="false" outlineLevel="0" collapsed="false">
      <c r="A382" s="67" t="n">
        <v>378</v>
      </c>
      <c r="B382" s="68" t="n">
        <f aca="false">EOMONTH(Input!$C$7,A382)</f>
        <v>54423</v>
      </c>
      <c r="C382" s="67" t="n">
        <f aca="false">DATEDIF(Input!$C$23,$B382,"Y")</f>
        <v>71</v>
      </c>
      <c r="E382" s="69" t="n">
        <f aca="false">Salary_01!$E382*(Input!$C$33/100)</f>
        <v>0</v>
      </c>
      <c r="F382" s="69" t="n">
        <f aca="false">-1*Salary_01!$I382</f>
        <v>-0</v>
      </c>
      <c r="G382" s="69" t="n">
        <f aca="true">IF($B382&gt;Input!$C$28,PMT(Input!$C$34/(100*12),($A$620-OFFSET($A$4,MATCH(Input!$C$28,$B$4:$B$620,1),0,1,1)),$J$4,-1*Input!$C$35,1),0)</f>
        <v>-2774.23545813926</v>
      </c>
      <c r="H382" s="69" t="n">
        <f aca="false">($H381+$E382+$F382+$G382)*(1+Input!$C$34/(100*12))</f>
        <v>419024.666137593</v>
      </c>
    </row>
    <row r="383" customFormat="false" ht="12.8" hidden="false" customHeight="false" outlineLevel="0" collapsed="false">
      <c r="A383" s="67" t="n">
        <v>379</v>
      </c>
      <c r="B383" s="68" t="n">
        <f aca="false">EOMONTH(Input!$C$7,A383)</f>
        <v>54454</v>
      </c>
      <c r="C383" s="67" t="n">
        <f aca="false">DATEDIF(Input!$C$23,$B383,"Y")</f>
        <v>71</v>
      </c>
      <c r="E383" s="69" t="n">
        <f aca="false">Salary_01!$E383*(Input!$C$33/100)</f>
        <v>0</v>
      </c>
      <c r="F383" s="69" t="n">
        <f aca="false">-1*Salary_01!$I383</f>
        <v>-0</v>
      </c>
      <c r="G383" s="69" t="n">
        <f aca="true">IF($B383&gt;Input!$C$28,PMT(Input!$C$34/(100*12),($A$620-OFFSET($A$4,MATCH(Input!$C$28,$B$4:$B$620,1),0,1,1)),$J$4,-1*Input!$C$35,1),0)</f>
        <v>-2774.23545813926</v>
      </c>
      <c r="H383" s="69" t="n">
        <f aca="false">($H382+$E383+$F383+$G383)*(1+Input!$C$34/(100*12))</f>
        <v>417984.807473952</v>
      </c>
    </row>
    <row r="384" customFormat="false" ht="12.8" hidden="false" customHeight="false" outlineLevel="0" collapsed="false">
      <c r="A384" s="67" t="n">
        <v>380</v>
      </c>
      <c r="B384" s="68" t="n">
        <f aca="false">EOMONTH(Input!$C$7,A384)</f>
        <v>54482</v>
      </c>
      <c r="C384" s="67" t="n">
        <f aca="false">DATEDIF(Input!$C$23,$B384,"Y")</f>
        <v>71</v>
      </c>
      <c r="E384" s="69" t="n">
        <f aca="false">Salary_01!$E384*(Input!$C$33/100)</f>
        <v>0</v>
      </c>
      <c r="F384" s="69" t="n">
        <f aca="false">-1*Salary_01!$I384</f>
        <v>-0</v>
      </c>
      <c r="G384" s="69" t="n">
        <f aca="true">IF($B384&gt;Input!$C$28,PMT(Input!$C$34/(100*12),($A$620-OFFSET($A$4,MATCH(Input!$C$28,$B$4:$B$620,1),0,1,1)),$J$4,-1*Input!$C$35,1),0)</f>
        <v>-2774.23545813926</v>
      </c>
      <c r="H384" s="69" t="n">
        <f aca="false">($H383+$E384+$F384+$G384)*(1+Input!$C$34/(100*12))</f>
        <v>416940.616065878</v>
      </c>
    </row>
    <row r="385" customFormat="false" ht="12.8" hidden="false" customHeight="false" outlineLevel="0" collapsed="false">
      <c r="A385" s="67" t="n">
        <v>381</v>
      </c>
      <c r="B385" s="68" t="n">
        <f aca="false">EOMONTH(Input!$C$7,A385)</f>
        <v>54513</v>
      </c>
      <c r="C385" s="67" t="n">
        <f aca="false">DATEDIF(Input!$C$23,$B385,"Y")</f>
        <v>71</v>
      </c>
      <c r="E385" s="69" t="n">
        <f aca="false">Salary_01!$E385*(Input!$C$33/100)</f>
        <v>0</v>
      </c>
      <c r="F385" s="69" t="n">
        <f aca="false">-1*Salary_01!$I385</f>
        <v>-0</v>
      </c>
      <c r="G385" s="69" t="n">
        <f aca="true">IF($B385&gt;Input!$C$28,PMT(Input!$C$34/(100*12),($A$620-OFFSET($A$4,MATCH(Input!$C$28,$B$4:$B$620,1),0,1,1)),$J$4,-1*Input!$C$35,1),0)</f>
        <v>-2774.23545813926</v>
      </c>
      <c r="H385" s="69" t="n">
        <f aca="false">($H384+$E385+$F385+$G385)*(1+Input!$C$34/(100*12))</f>
        <v>415892.073860271</v>
      </c>
    </row>
    <row r="386" customFormat="false" ht="12.8" hidden="false" customHeight="false" outlineLevel="0" collapsed="false">
      <c r="A386" s="67" t="n">
        <v>382</v>
      </c>
      <c r="B386" s="68" t="n">
        <f aca="false">EOMONTH(Input!$C$7,A386)</f>
        <v>54543</v>
      </c>
      <c r="C386" s="67" t="n">
        <f aca="false">DATEDIF(Input!$C$23,$B386,"Y")</f>
        <v>71</v>
      </c>
      <c r="E386" s="69" t="n">
        <f aca="false">Salary_01!$E386*(Input!$C$33/100)</f>
        <v>0</v>
      </c>
      <c r="F386" s="69" t="n">
        <f aca="false">-1*Salary_01!$I386</f>
        <v>-0</v>
      </c>
      <c r="G386" s="69" t="n">
        <f aca="true">IF($B386&gt;Input!$C$28,PMT(Input!$C$34/(100*12),($A$620-OFFSET($A$4,MATCH(Input!$C$28,$B$4:$B$620,1),0,1,1)),$J$4,-1*Input!$C$35,1),0)</f>
        <v>-2774.23545813926</v>
      </c>
      <c r="H386" s="69" t="n">
        <f aca="false">($H385+$E386+$F386+$G386)*(1+Input!$C$34/(100*12))</f>
        <v>414839.162728808</v>
      </c>
    </row>
    <row r="387" customFormat="false" ht="12.8" hidden="false" customHeight="false" outlineLevel="0" collapsed="false">
      <c r="A387" s="67" t="n">
        <v>383</v>
      </c>
      <c r="B387" s="68" t="n">
        <f aca="false">EOMONTH(Input!$C$7,A387)</f>
        <v>54574</v>
      </c>
      <c r="C387" s="67" t="n">
        <f aca="false">DATEDIF(Input!$C$23,$B387,"Y")</f>
        <v>72</v>
      </c>
      <c r="E387" s="69" t="n">
        <f aca="false">Salary_01!$E387*(Input!$C$33/100)</f>
        <v>0</v>
      </c>
      <c r="F387" s="69" t="n">
        <f aca="false">-1*Salary_01!$I387</f>
        <v>-0</v>
      </c>
      <c r="G387" s="69" t="n">
        <f aca="true">IF($B387&gt;Input!$C$28,PMT(Input!$C$34/(100*12),($A$620-OFFSET($A$4,MATCH(Input!$C$28,$B$4:$B$620,1),0,1,1)),$J$4,-1*Input!$C$35,1),0)</f>
        <v>-2774.23545813926</v>
      </c>
      <c r="H387" s="69" t="n">
        <f aca="false">($H386+$E387+$F387+$G387)*(1+Input!$C$34/(100*12))</f>
        <v>413781.864467629</v>
      </c>
    </row>
    <row r="388" customFormat="false" ht="12.8" hidden="false" customHeight="false" outlineLevel="0" collapsed="false">
      <c r="A388" s="67" t="n">
        <v>384</v>
      </c>
      <c r="B388" s="68" t="n">
        <f aca="false">EOMONTH(Input!$C$7,A388)</f>
        <v>54604</v>
      </c>
      <c r="C388" s="67" t="n">
        <f aca="false">DATEDIF(Input!$C$23,$B388,"Y")</f>
        <v>72</v>
      </c>
      <c r="E388" s="69" t="n">
        <f aca="false">Salary_01!$E388*(Input!$C$33/100)</f>
        <v>0</v>
      </c>
      <c r="F388" s="69" t="n">
        <f aca="false">-1*Salary_01!$I388</f>
        <v>-0</v>
      </c>
      <c r="G388" s="69" t="n">
        <f aca="true">IF($B388&gt;Input!$C$28,PMT(Input!$C$34/(100*12),($A$620-OFFSET($A$4,MATCH(Input!$C$28,$B$4:$B$620,1),0,1,1)),$J$4,-1*Input!$C$35,1),0)</f>
        <v>-2774.23545813926</v>
      </c>
      <c r="H388" s="69" t="n">
        <f aca="false">($H387+$E388+$F388+$G388)*(1+Input!$C$34/(100*12))</f>
        <v>412720.16079703</v>
      </c>
    </row>
    <row r="389" customFormat="false" ht="12.8" hidden="false" customHeight="false" outlineLevel="0" collapsed="false">
      <c r="A389" s="67" t="n">
        <v>385</v>
      </c>
      <c r="B389" s="68" t="n">
        <f aca="false">EOMONTH(Input!$C$7,A389)</f>
        <v>54635</v>
      </c>
      <c r="C389" s="67" t="n">
        <f aca="false">DATEDIF(Input!$C$23,$B389,"Y")</f>
        <v>72</v>
      </c>
      <c r="E389" s="69" t="n">
        <f aca="false">Salary_01!$E389*(Input!$C$33/100)</f>
        <v>0</v>
      </c>
      <c r="F389" s="69" t="n">
        <f aca="false">-1*Salary_01!$I389</f>
        <v>-0</v>
      </c>
      <c r="G389" s="69" t="n">
        <f aca="true">IF($B389&gt;Input!$C$28,PMT(Input!$C$34/(100*12),($A$620-OFFSET($A$4,MATCH(Input!$C$28,$B$4:$B$620,1),0,1,1)),$J$4,-1*Input!$C$35,1),0)</f>
        <v>-2774.23545813926</v>
      </c>
      <c r="H389" s="69" t="n">
        <f aca="false">($H388+$E389+$F389+$G389)*(1+Input!$C$34/(100*12))</f>
        <v>411654.033361136</v>
      </c>
    </row>
    <row r="390" customFormat="false" ht="12.8" hidden="false" customHeight="false" outlineLevel="0" collapsed="false">
      <c r="A390" s="67" t="n">
        <v>386</v>
      </c>
      <c r="B390" s="68" t="n">
        <f aca="false">EOMONTH(Input!$C$7,A390)</f>
        <v>54666</v>
      </c>
      <c r="C390" s="67" t="n">
        <f aca="false">DATEDIF(Input!$C$23,$B390,"Y")</f>
        <v>72</v>
      </c>
      <c r="E390" s="69" t="n">
        <f aca="false">Salary_01!$E390*(Input!$C$33/100)</f>
        <v>0</v>
      </c>
      <c r="F390" s="69" t="n">
        <f aca="false">-1*Salary_01!$I390</f>
        <v>-0</v>
      </c>
      <c r="G390" s="69" t="n">
        <f aca="true">IF($B390&gt;Input!$C$28,PMT(Input!$C$34/(100*12),($A$620-OFFSET($A$4,MATCH(Input!$C$28,$B$4:$B$620,1),0,1,1)),$J$4,-1*Input!$C$35,1),0)</f>
        <v>-2774.23545813926</v>
      </c>
      <c r="H390" s="69" t="n">
        <f aca="false">($H389+$E390+$F390+$G390)*(1+Input!$C$34/(100*12))</f>
        <v>410583.463727592</v>
      </c>
    </row>
    <row r="391" customFormat="false" ht="12.8" hidden="false" customHeight="false" outlineLevel="0" collapsed="false">
      <c r="A391" s="67" t="n">
        <v>387</v>
      </c>
      <c r="B391" s="68" t="n">
        <f aca="false">EOMONTH(Input!$C$7,A391)</f>
        <v>54696</v>
      </c>
      <c r="C391" s="67" t="n">
        <f aca="false">DATEDIF(Input!$C$23,$B391,"Y")</f>
        <v>72</v>
      </c>
      <c r="E391" s="69" t="n">
        <f aca="false">Salary_01!$E391*(Input!$C$33/100)</f>
        <v>0</v>
      </c>
      <c r="F391" s="69" t="n">
        <f aca="false">-1*Salary_01!$I391</f>
        <v>-0</v>
      </c>
      <c r="G391" s="69" t="n">
        <f aca="true">IF($B391&gt;Input!$C$28,PMT(Input!$C$34/(100*12),($A$620-OFFSET($A$4,MATCH(Input!$C$28,$B$4:$B$620,1),0,1,1)),$J$4,-1*Input!$C$35,1),0)</f>
        <v>-2774.23545813926</v>
      </c>
      <c r="H391" s="69" t="n">
        <f aca="false">($H390+$E391+$F391+$G391)*(1+Input!$C$34/(100*12))</f>
        <v>409508.433387242</v>
      </c>
    </row>
    <row r="392" customFormat="false" ht="12.8" hidden="false" customHeight="false" outlineLevel="0" collapsed="false">
      <c r="A392" s="67" t="n">
        <v>388</v>
      </c>
      <c r="B392" s="68" t="n">
        <f aca="false">EOMONTH(Input!$C$7,A392)</f>
        <v>54727</v>
      </c>
      <c r="C392" s="67" t="n">
        <f aca="false">DATEDIF(Input!$C$23,$B392,"Y")</f>
        <v>72</v>
      </c>
      <c r="E392" s="69" t="n">
        <f aca="false">Salary_01!$E392*(Input!$C$33/100)</f>
        <v>0</v>
      </c>
      <c r="F392" s="69" t="n">
        <f aca="false">-1*Salary_01!$I392</f>
        <v>-0</v>
      </c>
      <c r="G392" s="69" t="n">
        <f aca="true">IF($B392&gt;Input!$C$28,PMT(Input!$C$34/(100*12),($A$620-OFFSET($A$4,MATCH(Input!$C$28,$B$4:$B$620,1),0,1,1)),$J$4,-1*Input!$C$35,1),0)</f>
        <v>-2774.23545813926</v>
      </c>
      <c r="H392" s="69" t="n">
        <f aca="false">($H391+$E392+$F392+$G392)*(1+Input!$C$34/(100*12))</f>
        <v>408428.923753808</v>
      </c>
    </row>
    <row r="393" customFormat="false" ht="12.8" hidden="false" customHeight="false" outlineLevel="0" collapsed="false">
      <c r="A393" s="67" t="n">
        <v>389</v>
      </c>
      <c r="B393" s="68" t="n">
        <f aca="false">EOMONTH(Input!$C$7,A393)</f>
        <v>54757</v>
      </c>
      <c r="C393" s="67" t="n">
        <f aca="false">DATEDIF(Input!$C$23,$B393,"Y")</f>
        <v>72</v>
      </c>
      <c r="E393" s="69" t="n">
        <f aca="false">Salary_01!$E393*(Input!$C$33/100)</f>
        <v>0</v>
      </c>
      <c r="F393" s="69" t="n">
        <f aca="false">-1*Salary_01!$I393</f>
        <v>-0</v>
      </c>
      <c r="G393" s="69" t="n">
        <f aca="true">IF($B393&gt;Input!$C$28,PMT(Input!$C$34/(100*12),($A$620-OFFSET($A$4,MATCH(Input!$C$28,$B$4:$B$620,1),0,1,1)),$J$4,-1*Input!$C$35,1),0)</f>
        <v>-2774.23545813926</v>
      </c>
      <c r="H393" s="69" t="n">
        <f aca="false">($H392+$E393+$F393+$G393)*(1+Input!$C$34/(100*12))</f>
        <v>407344.916163567</v>
      </c>
    </row>
    <row r="394" customFormat="false" ht="12.8" hidden="false" customHeight="false" outlineLevel="0" collapsed="false">
      <c r="A394" s="67" t="n">
        <v>390</v>
      </c>
      <c r="B394" s="68" t="n">
        <f aca="false">EOMONTH(Input!$C$7,A394)</f>
        <v>54788</v>
      </c>
      <c r="C394" s="67" t="n">
        <f aca="false">DATEDIF(Input!$C$23,$B394,"Y")</f>
        <v>72</v>
      </c>
      <c r="E394" s="69" t="n">
        <f aca="false">Salary_01!$E394*(Input!$C$33/100)</f>
        <v>0</v>
      </c>
      <c r="F394" s="69" t="n">
        <f aca="false">-1*Salary_01!$I394</f>
        <v>-0</v>
      </c>
      <c r="G394" s="69" t="n">
        <f aca="true">IF($B394&gt;Input!$C$28,PMT(Input!$C$34/(100*12),($A$620-OFFSET($A$4,MATCH(Input!$C$28,$B$4:$B$620,1),0,1,1)),$J$4,-1*Input!$C$35,1),0)</f>
        <v>-2774.23545813926</v>
      </c>
      <c r="H394" s="69" t="n">
        <f aca="false">($H393+$E394+$F394+$G394)*(1+Input!$C$34/(100*12))</f>
        <v>406256.391875034</v>
      </c>
    </row>
    <row r="395" customFormat="false" ht="12.8" hidden="false" customHeight="false" outlineLevel="0" collapsed="false">
      <c r="A395" s="67" t="n">
        <v>391</v>
      </c>
      <c r="B395" s="68" t="n">
        <f aca="false">EOMONTH(Input!$C$7,A395)</f>
        <v>54819</v>
      </c>
      <c r="C395" s="67" t="n">
        <f aca="false">DATEDIF(Input!$C$23,$B395,"Y")</f>
        <v>72</v>
      </c>
      <c r="E395" s="69" t="n">
        <f aca="false">Salary_01!$E395*(Input!$C$33/100)</f>
        <v>0</v>
      </c>
      <c r="F395" s="69" t="n">
        <f aca="false">-1*Salary_01!$I395</f>
        <v>-0</v>
      </c>
      <c r="G395" s="69" t="n">
        <f aca="true">IF($B395&gt;Input!$C$28,PMT(Input!$C$34/(100*12),($A$620-OFFSET($A$4,MATCH(Input!$C$28,$B$4:$B$620,1),0,1,1)),$J$4,-1*Input!$C$35,1),0)</f>
        <v>-2774.23545813926</v>
      </c>
      <c r="H395" s="69" t="n">
        <f aca="false">($H394+$E395+$F395+$G395)*(1+Input!$C$34/(100*12))</f>
        <v>405163.332068631</v>
      </c>
    </row>
    <row r="396" customFormat="false" ht="12.8" hidden="false" customHeight="false" outlineLevel="0" collapsed="false">
      <c r="A396" s="67" t="n">
        <v>392</v>
      </c>
      <c r="B396" s="68" t="n">
        <f aca="false">EOMONTH(Input!$C$7,A396)</f>
        <v>54847</v>
      </c>
      <c r="C396" s="67" t="n">
        <f aca="false">DATEDIF(Input!$C$23,$B396,"Y")</f>
        <v>72</v>
      </c>
      <c r="E396" s="69" t="n">
        <f aca="false">Salary_01!$E396*(Input!$C$33/100)</f>
        <v>0</v>
      </c>
      <c r="F396" s="69" t="n">
        <f aca="false">-1*Salary_01!$I396</f>
        <v>-0</v>
      </c>
      <c r="G396" s="69" t="n">
        <f aca="true">IF($B396&gt;Input!$C$28,PMT(Input!$C$34/(100*12),($A$620-OFFSET($A$4,MATCH(Input!$C$28,$B$4:$B$620,1),0,1,1)),$J$4,-1*Input!$C$35,1),0)</f>
        <v>-2774.23545813926</v>
      </c>
      <c r="H396" s="69" t="n">
        <f aca="false">($H395+$E396+$F396+$G396)*(1+Input!$C$34/(100*12))</f>
        <v>404065.717846369</v>
      </c>
    </row>
    <row r="397" customFormat="false" ht="12.8" hidden="false" customHeight="false" outlineLevel="0" collapsed="false">
      <c r="A397" s="67" t="n">
        <v>393</v>
      </c>
      <c r="B397" s="68" t="n">
        <f aca="false">EOMONTH(Input!$C$7,A397)</f>
        <v>54878</v>
      </c>
      <c r="C397" s="67" t="n">
        <f aca="false">DATEDIF(Input!$C$23,$B397,"Y")</f>
        <v>72</v>
      </c>
      <c r="E397" s="69" t="n">
        <f aca="false">Salary_01!$E397*(Input!$C$33/100)</f>
        <v>0</v>
      </c>
      <c r="F397" s="69" t="n">
        <f aca="false">-1*Salary_01!$I397</f>
        <v>-0</v>
      </c>
      <c r="G397" s="69" t="n">
        <f aca="true">IF($B397&gt;Input!$C$28,PMT(Input!$C$34/(100*12),($A$620-OFFSET($A$4,MATCH(Input!$C$28,$B$4:$B$620,1),0,1,1)),$J$4,-1*Input!$C$35,1),0)</f>
        <v>-2774.23545813926</v>
      </c>
      <c r="H397" s="69" t="n">
        <f aca="false">($H396+$E397+$F397+$G397)*(1+Input!$C$34/(100*12))</f>
        <v>402963.530231514</v>
      </c>
    </row>
    <row r="398" customFormat="false" ht="12.8" hidden="false" customHeight="false" outlineLevel="0" collapsed="false">
      <c r="A398" s="67" t="n">
        <v>394</v>
      </c>
      <c r="B398" s="68" t="n">
        <f aca="false">EOMONTH(Input!$C$7,A398)</f>
        <v>54908</v>
      </c>
      <c r="C398" s="67" t="n">
        <f aca="false">DATEDIF(Input!$C$23,$B398,"Y")</f>
        <v>72</v>
      </c>
      <c r="E398" s="69" t="n">
        <f aca="false">Salary_01!$E398*(Input!$C$33/100)</f>
        <v>0</v>
      </c>
      <c r="F398" s="69" t="n">
        <f aca="false">-1*Salary_01!$I398</f>
        <v>-0</v>
      </c>
      <c r="G398" s="69" t="n">
        <f aca="true">IF($B398&gt;Input!$C$28,PMT(Input!$C$34/(100*12),($A$620-OFFSET($A$4,MATCH(Input!$C$28,$B$4:$B$620,1),0,1,1)),$J$4,-1*Input!$C$35,1),0)</f>
        <v>-2774.23545813926</v>
      </c>
      <c r="H398" s="69" t="n">
        <f aca="false">($H397+$E398+$F398+$G398)*(1+Input!$C$34/(100*12))</f>
        <v>401856.750168264</v>
      </c>
    </row>
    <row r="399" customFormat="false" ht="12.8" hidden="false" customHeight="false" outlineLevel="0" collapsed="false">
      <c r="A399" s="67" t="n">
        <v>395</v>
      </c>
      <c r="B399" s="68" t="n">
        <f aca="false">EOMONTH(Input!$C$7,A399)</f>
        <v>54939</v>
      </c>
      <c r="C399" s="67" t="n">
        <f aca="false">DATEDIF(Input!$C$23,$B399,"Y")</f>
        <v>73</v>
      </c>
      <c r="E399" s="69" t="n">
        <f aca="false">Salary_01!$E399*(Input!$C$33/100)</f>
        <v>0</v>
      </c>
      <c r="F399" s="69" t="n">
        <f aca="false">-1*Salary_01!$I399</f>
        <v>-0</v>
      </c>
      <c r="G399" s="69" t="n">
        <f aca="true">IF($B399&gt;Input!$C$28,PMT(Input!$C$34/(100*12),($A$620-OFFSET($A$4,MATCH(Input!$C$28,$B$4:$B$620,1),0,1,1)),$J$4,-1*Input!$C$35,1),0)</f>
        <v>-2774.23545813926</v>
      </c>
      <c r="H399" s="69" t="n">
        <f aca="false">($H398+$E399+$F399+$G399)*(1+Input!$C$34/(100*12))</f>
        <v>400745.358521417</v>
      </c>
    </row>
    <row r="400" customFormat="false" ht="12.8" hidden="false" customHeight="false" outlineLevel="0" collapsed="false">
      <c r="A400" s="67" t="n">
        <v>396</v>
      </c>
      <c r="B400" s="68" t="n">
        <f aca="false">EOMONTH(Input!$C$7,A400)</f>
        <v>54969</v>
      </c>
      <c r="C400" s="67" t="n">
        <f aca="false">DATEDIF(Input!$C$23,$B400,"Y")</f>
        <v>73</v>
      </c>
      <c r="E400" s="69" t="n">
        <f aca="false">Salary_01!$E400*(Input!$C$33/100)</f>
        <v>0</v>
      </c>
      <c r="F400" s="69" t="n">
        <f aca="false">-1*Salary_01!$I400</f>
        <v>-0</v>
      </c>
      <c r="G400" s="69" t="n">
        <f aca="true">IF($B400&gt;Input!$C$28,PMT(Input!$C$34/(100*12),($A$620-OFFSET($A$4,MATCH(Input!$C$28,$B$4:$B$620,1),0,1,1)),$J$4,-1*Input!$C$35,1),0)</f>
        <v>-2774.23545813926</v>
      </c>
      <c r="H400" s="69" t="n">
        <f aca="false">($H399+$E400+$F400+$G400)*(1+Input!$C$34/(100*12))</f>
        <v>399629.336076041</v>
      </c>
    </row>
    <row r="401" customFormat="false" ht="12.8" hidden="false" customHeight="false" outlineLevel="0" collapsed="false">
      <c r="A401" s="67" t="n">
        <v>397</v>
      </c>
      <c r="B401" s="68" t="n">
        <f aca="false">EOMONTH(Input!$C$7,A401)</f>
        <v>55000</v>
      </c>
      <c r="C401" s="67" t="n">
        <f aca="false">DATEDIF(Input!$C$23,$B401,"Y")</f>
        <v>73</v>
      </c>
      <c r="E401" s="69" t="n">
        <f aca="false">Salary_01!$E401*(Input!$C$33/100)</f>
        <v>0</v>
      </c>
      <c r="F401" s="69" t="n">
        <f aca="false">-1*Salary_01!$I401</f>
        <v>-0</v>
      </c>
      <c r="G401" s="69" t="n">
        <f aca="true">IF($B401&gt;Input!$C$28,PMT(Input!$C$34/(100*12),($A$620-OFFSET($A$4,MATCH(Input!$C$28,$B$4:$B$620,1),0,1,1)),$J$4,-1*Input!$C$35,1),0)</f>
        <v>-2774.23545813926</v>
      </c>
      <c r="H401" s="69" t="n">
        <f aca="false">($H400+$E401+$F401+$G401)*(1+Input!$C$34/(100*12))</f>
        <v>398508.663537143</v>
      </c>
    </row>
    <row r="402" customFormat="false" ht="12.8" hidden="false" customHeight="false" outlineLevel="0" collapsed="false">
      <c r="A402" s="67" t="n">
        <v>398</v>
      </c>
      <c r="B402" s="68" t="n">
        <f aca="false">EOMONTH(Input!$C$7,A402)</f>
        <v>55031</v>
      </c>
      <c r="C402" s="67" t="n">
        <f aca="false">DATEDIF(Input!$C$23,$B402,"Y")</f>
        <v>73</v>
      </c>
      <c r="E402" s="69" t="n">
        <f aca="false">Salary_01!$E402*(Input!$C$33/100)</f>
        <v>0</v>
      </c>
      <c r="F402" s="69" t="n">
        <f aca="false">-1*Salary_01!$I402</f>
        <v>-0</v>
      </c>
      <c r="G402" s="69" t="n">
        <f aca="true">IF($B402&gt;Input!$C$28,PMT(Input!$C$34/(100*12),($A$620-OFFSET($A$4,MATCH(Input!$C$28,$B$4:$B$620,1),0,1,1)),$J$4,-1*Input!$C$35,1),0)</f>
        <v>-2774.23545813926</v>
      </c>
      <c r="H402" s="69" t="n">
        <f aca="false">($H401+$E402+$F402+$G402)*(1+Input!$C$34/(100*12))</f>
        <v>397383.321529333</v>
      </c>
    </row>
    <row r="403" customFormat="false" ht="12.8" hidden="false" customHeight="false" outlineLevel="0" collapsed="false">
      <c r="A403" s="67" t="n">
        <v>399</v>
      </c>
      <c r="B403" s="68" t="n">
        <f aca="false">EOMONTH(Input!$C$7,A403)</f>
        <v>55061</v>
      </c>
      <c r="C403" s="67" t="n">
        <f aca="false">DATEDIF(Input!$C$23,$B403,"Y")</f>
        <v>73</v>
      </c>
      <c r="E403" s="69" t="n">
        <f aca="false">Salary_01!$E403*(Input!$C$33/100)</f>
        <v>0</v>
      </c>
      <c r="F403" s="69" t="n">
        <f aca="false">-1*Salary_01!$I403</f>
        <v>-0</v>
      </c>
      <c r="G403" s="69" t="n">
        <f aca="true">IF($B403&gt;Input!$C$28,PMT(Input!$C$34/(100*12),($A$620-OFFSET($A$4,MATCH(Input!$C$28,$B$4:$B$620,1),0,1,1)),$J$4,-1*Input!$C$35,1),0)</f>
        <v>-2774.23545813926</v>
      </c>
      <c r="H403" s="69" t="n">
        <f aca="false">($H402+$E403+$F403+$G403)*(1+Input!$C$34/(100*12))</f>
        <v>396253.290596491</v>
      </c>
    </row>
    <row r="404" customFormat="false" ht="12.8" hidden="false" customHeight="false" outlineLevel="0" collapsed="false">
      <c r="A404" s="67" t="n">
        <v>400</v>
      </c>
      <c r="B404" s="68" t="n">
        <f aca="false">EOMONTH(Input!$C$7,A404)</f>
        <v>55092</v>
      </c>
      <c r="C404" s="67" t="n">
        <f aca="false">DATEDIF(Input!$C$23,$B404,"Y")</f>
        <v>73</v>
      </c>
      <c r="E404" s="69" t="n">
        <f aca="false">Salary_01!$E404*(Input!$C$33/100)</f>
        <v>0</v>
      </c>
      <c r="F404" s="69" t="n">
        <f aca="false">-1*Salary_01!$I404</f>
        <v>-0</v>
      </c>
      <c r="G404" s="69" t="n">
        <f aca="true">IF($B404&gt;Input!$C$28,PMT(Input!$C$34/(100*12),($A$620-OFFSET($A$4,MATCH(Input!$C$28,$B$4:$B$620,1),0,1,1)),$J$4,-1*Input!$C$35,1),0)</f>
        <v>-2774.23545813926</v>
      </c>
      <c r="H404" s="69" t="n">
        <f aca="false">($H403+$E404+$F404+$G404)*(1+Input!$C$34/(100*12))</f>
        <v>395118.551201428</v>
      </c>
    </row>
    <row r="405" customFormat="false" ht="12.8" hidden="false" customHeight="false" outlineLevel="0" collapsed="false">
      <c r="A405" s="67" t="n">
        <v>401</v>
      </c>
      <c r="B405" s="68" t="n">
        <f aca="false">EOMONTH(Input!$C$7,A405)</f>
        <v>55122</v>
      </c>
      <c r="C405" s="67" t="n">
        <f aca="false">DATEDIF(Input!$C$23,$B405,"Y")</f>
        <v>73</v>
      </c>
      <c r="E405" s="69" t="n">
        <f aca="false">Salary_01!$E405*(Input!$C$33/100)</f>
        <v>0</v>
      </c>
      <c r="F405" s="69" t="n">
        <f aca="false">-1*Salary_01!$I405</f>
        <v>-0</v>
      </c>
      <c r="G405" s="69" t="n">
        <f aca="true">IF($B405&gt;Input!$C$28,PMT(Input!$C$34/(100*12),($A$620-OFFSET($A$4,MATCH(Input!$C$28,$B$4:$B$620,1),0,1,1)),$J$4,-1*Input!$C$35,1),0)</f>
        <v>-2774.23545813926</v>
      </c>
      <c r="H405" s="69" t="n">
        <f aca="false">($H404+$E405+$F405+$G405)*(1+Input!$C$34/(100*12))</f>
        <v>393979.083725552</v>
      </c>
    </row>
    <row r="406" customFormat="false" ht="12.8" hidden="false" customHeight="false" outlineLevel="0" collapsed="false">
      <c r="A406" s="67" t="n">
        <v>402</v>
      </c>
      <c r="B406" s="68" t="n">
        <f aca="false">EOMONTH(Input!$C$7,A406)</f>
        <v>55153</v>
      </c>
      <c r="C406" s="67" t="n">
        <f aca="false">DATEDIF(Input!$C$23,$B406,"Y")</f>
        <v>73</v>
      </c>
      <c r="E406" s="69" t="n">
        <f aca="false">Salary_01!$E406*(Input!$C$33/100)</f>
        <v>0</v>
      </c>
      <c r="F406" s="69" t="n">
        <f aca="false">-1*Salary_01!$I406</f>
        <v>-0</v>
      </c>
      <c r="G406" s="69" t="n">
        <f aca="true">IF($B406&gt;Input!$C$28,PMT(Input!$C$34/(100*12),($A$620-OFFSET($A$4,MATCH(Input!$C$28,$B$4:$B$620,1),0,1,1)),$J$4,-1*Input!$C$35,1),0)</f>
        <v>-2774.23545813926</v>
      </c>
      <c r="H406" s="69" t="n">
        <f aca="false">($H405+$E406+$F406+$G406)*(1+Input!$C$34/(100*12))</f>
        <v>392834.868468527</v>
      </c>
    </row>
    <row r="407" customFormat="false" ht="12.8" hidden="false" customHeight="false" outlineLevel="0" collapsed="false">
      <c r="A407" s="67" t="n">
        <v>403</v>
      </c>
      <c r="B407" s="68" t="n">
        <f aca="false">EOMONTH(Input!$C$7,A407)</f>
        <v>55184</v>
      </c>
      <c r="C407" s="67" t="n">
        <f aca="false">DATEDIF(Input!$C$23,$B407,"Y")</f>
        <v>73</v>
      </c>
      <c r="E407" s="69" t="n">
        <f aca="false">Salary_01!$E407*(Input!$C$33/100)</f>
        <v>0</v>
      </c>
      <c r="F407" s="69" t="n">
        <f aca="false">-1*Salary_01!$I407</f>
        <v>-0</v>
      </c>
      <c r="G407" s="69" t="n">
        <f aca="true">IF($B407&gt;Input!$C$28,PMT(Input!$C$34/(100*12),($A$620-OFFSET($A$4,MATCH(Input!$C$28,$B$4:$B$620,1),0,1,1)),$J$4,-1*Input!$C$35,1),0)</f>
        <v>-2774.23545813926</v>
      </c>
      <c r="H407" s="69" t="n">
        <f aca="false">($H406+$E407+$F407+$G407)*(1+Input!$C$34/(100*12))</f>
        <v>391685.885647931</v>
      </c>
    </row>
    <row r="408" customFormat="false" ht="12.8" hidden="false" customHeight="false" outlineLevel="0" collapsed="false">
      <c r="A408" s="67" t="n">
        <v>404</v>
      </c>
      <c r="B408" s="68" t="n">
        <f aca="false">EOMONTH(Input!$C$7,A408)</f>
        <v>55212</v>
      </c>
      <c r="C408" s="67" t="n">
        <f aca="false">DATEDIF(Input!$C$23,$B408,"Y")</f>
        <v>73</v>
      </c>
      <c r="E408" s="69" t="n">
        <f aca="false">Salary_01!$E408*(Input!$C$33/100)</f>
        <v>0</v>
      </c>
      <c r="F408" s="69" t="n">
        <f aca="false">-1*Salary_01!$I408</f>
        <v>-0</v>
      </c>
      <c r="G408" s="69" t="n">
        <f aca="true">IF($B408&gt;Input!$C$28,PMT(Input!$C$34/(100*12),($A$620-OFFSET($A$4,MATCH(Input!$C$28,$B$4:$B$620,1),0,1,1)),$J$4,-1*Input!$C$35,1),0)</f>
        <v>-2774.23545813926</v>
      </c>
      <c r="H408" s="69" t="n">
        <f aca="false">($H407+$E408+$F408+$G408)*(1+Input!$C$34/(100*12))</f>
        <v>390532.115398916</v>
      </c>
    </row>
    <row r="409" customFormat="false" ht="12.8" hidden="false" customHeight="false" outlineLevel="0" collapsed="false">
      <c r="A409" s="67" t="n">
        <v>405</v>
      </c>
      <c r="B409" s="68" t="n">
        <f aca="false">EOMONTH(Input!$C$7,A409)</f>
        <v>55243</v>
      </c>
      <c r="C409" s="67" t="n">
        <f aca="false">DATEDIF(Input!$C$23,$B409,"Y")</f>
        <v>73</v>
      </c>
      <c r="E409" s="69" t="n">
        <f aca="false">Salary_01!$E409*(Input!$C$33/100)</f>
        <v>0</v>
      </c>
      <c r="F409" s="69" t="n">
        <f aca="false">-1*Salary_01!$I409</f>
        <v>-0</v>
      </c>
      <c r="G409" s="69" t="n">
        <f aca="true">IF($B409&gt;Input!$C$28,PMT(Input!$C$34/(100*12),($A$620-OFFSET($A$4,MATCH(Input!$C$28,$B$4:$B$620,1),0,1,1)),$J$4,-1*Input!$C$35,1),0)</f>
        <v>-2774.23545813926</v>
      </c>
      <c r="H409" s="69" t="n">
        <f aca="false">($H408+$E409+$F409+$G409)*(1+Input!$C$34/(100*12))</f>
        <v>389373.537773863</v>
      </c>
    </row>
    <row r="410" customFormat="false" ht="12.8" hidden="false" customHeight="false" outlineLevel="0" collapsed="false">
      <c r="A410" s="67" t="n">
        <v>406</v>
      </c>
      <c r="B410" s="68" t="n">
        <f aca="false">EOMONTH(Input!$C$7,A410)</f>
        <v>55273</v>
      </c>
      <c r="C410" s="67" t="n">
        <f aca="false">DATEDIF(Input!$C$23,$B410,"Y")</f>
        <v>73</v>
      </c>
      <c r="E410" s="69" t="n">
        <f aca="false">Salary_01!$E410*(Input!$C$33/100)</f>
        <v>0</v>
      </c>
      <c r="F410" s="69" t="n">
        <f aca="false">-1*Salary_01!$I410</f>
        <v>-0</v>
      </c>
      <c r="G410" s="69" t="n">
        <f aca="true">IF($B410&gt;Input!$C$28,PMT(Input!$C$34/(100*12),($A$620-OFFSET($A$4,MATCH(Input!$C$28,$B$4:$B$620,1),0,1,1)),$J$4,-1*Input!$C$35,1),0)</f>
        <v>-2774.23545813926</v>
      </c>
      <c r="H410" s="69" t="n">
        <f aca="false">($H409+$E410+$F410+$G410)*(1+Input!$C$34/(100*12))</f>
        <v>388210.13274204</v>
      </c>
    </row>
    <row r="411" customFormat="false" ht="12.8" hidden="false" customHeight="false" outlineLevel="0" collapsed="false">
      <c r="A411" s="67" t="n">
        <v>407</v>
      </c>
      <c r="B411" s="68" t="n">
        <f aca="false">EOMONTH(Input!$C$7,A411)</f>
        <v>55304</v>
      </c>
      <c r="C411" s="67" t="n">
        <f aca="false">DATEDIF(Input!$C$23,$B411,"Y")</f>
        <v>74</v>
      </c>
      <c r="E411" s="69" t="n">
        <f aca="false">Salary_01!$E411*(Input!$C$33/100)</f>
        <v>0</v>
      </c>
      <c r="F411" s="69" t="n">
        <f aca="false">-1*Salary_01!$I411</f>
        <v>-0</v>
      </c>
      <c r="G411" s="69" t="n">
        <f aca="true">IF($B411&gt;Input!$C$28,PMT(Input!$C$34/(100*12),($A$620-OFFSET($A$4,MATCH(Input!$C$28,$B$4:$B$620,1),0,1,1)),$J$4,-1*Input!$C$35,1),0)</f>
        <v>-2774.23545813926</v>
      </c>
      <c r="H411" s="69" t="n">
        <f aca="false">($H410+$E411+$F411+$G411)*(1+Input!$C$34/(100*12))</f>
        <v>387041.88018925</v>
      </c>
    </row>
    <row r="412" customFormat="false" ht="12.8" hidden="false" customHeight="false" outlineLevel="0" collapsed="false">
      <c r="A412" s="67" t="n">
        <v>408</v>
      </c>
      <c r="B412" s="68" t="n">
        <f aca="false">EOMONTH(Input!$C$7,A412)</f>
        <v>55334</v>
      </c>
      <c r="C412" s="67" t="n">
        <f aca="false">DATEDIF(Input!$C$23,$B412,"Y")</f>
        <v>74</v>
      </c>
      <c r="E412" s="69" t="n">
        <f aca="false">Salary_01!$E412*(Input!$C$33/100)</f>
        <v>0</v>
      </c>
      <c r="F412" s="69" t="n">
        <f aca="false">-1*Salary_01!$I412</f>
        <v>-0</v>
      </c>
      <c r="G412" s="69" t="n">
        <f aca="true">IF($B412&gt;Input!$C$28,PMT(Input!$C$34/(100*12),($A$620-OFFSET($A$4,MATCH(Input!$C$28,$B$4:$B$620,1),0,1,1)),$J$4,-1*Input!$C$35,1),0)</f>
        <v>-2774.23545813926</v>
      </c>
      <c r="H412" s="69" t="n">
        <f aca="false">($H411+$E412+$F412+$G412)*(1+Input!$C$34/(100*12))</f>
        <v>385868.75991749</v>
      </c>
    </row>
    <row r="413" customFormat="false" ht="12.8" hidden="false" customHeight="false" outlineLevel="0" collapsed="false">
      <c r="A413" s="67" t="n">
        <v>409</v>
      </c>
      <c r="B413" s="68" t="n">
        <f aca="false">EOMONTH(Input!$C$7,A413)</f>
        <v>55365</v>
      </c>
      <c r="C413" s="67" t="n">
        <f aca="false">DATEDIF(Input!$C$23,$B413,"Y")</f>
        <v>74</v>
      </c>
      <c r="E413" s="69" t="n">
        <f aca="false">Salary_01!$E413*(Input!$C$33/100)</f>
        <v>0</v>
      </c>
      <c r="F413" s="69" t="n">
        <f aca="false">-1*Salary_01!$I413</f>
        <v>-0</v>
      </c>
      <c r="G413" s="69" t="n">
        <f aca="true">IF($B413&gt;Input!$C$28,PMT(Input!$C$34/(100*12),($A$620-OFFSET($A$4,MATCH(Input!$C$28,$B$4:$B$620,1),0,1,1)),$J$4,-1*Input!$C$35,1),0)</f>
        <v>-2774.23545813926</v>
      </c>
      <c r="H413" s="69" t="n">
        <f aca="false">($H412+$E413+$F413+$G413)*(1+Input!$C$34/(100*12))</f>
        <v>384690.751644598</v>
      </c>
    </row>
    <row r="414" customFormat="false" ht="12.8" hidden="false" customHeight="false" outlineLevel="0" collapsed="false">
      <c r="A414" s="67" t="n">
        <v>410</v>
      </c>
      <c r="B414" s="68" t="n">
        <f aca="false">EOMONTH(Input!$C$7,A414)</f>
        <v>55396</v>
      </c>
      <c r="C414" s="67" t="n">
        <f aca="false">DATEDIF(Input!$C$23,$B414,"Y")</f>
        <v>74</v>
      </c>
      <c r="E414" s="69" t="n">
        <f aca="false">Salary_01!$E414*(Input!$C$33/100)</f>
        <v>0</v>
      </c>
      <c r="F414" s="69" t="n">
        <f aca="false">-1*Salary_01!$I414</f>
        <v>-0</v>
      </c>
      <c r="G414" s="69" t="n">
        <f aca="true">IF($B414&gt;Input!$C$28,PMT(Input!$C$34/(100*12),($A$620-OFFSET($A$4,MATCH(Input!$C$28,$B$4:$B$620,1),0,1,1)),$J$4,-1*Input!$C$35,1),0)</f>
        <v>-2774.23545813926</v>
      </c>
      <c r="H414" s="69" t="n">
        <f aca="false">($H413+$E414+$F414+$G414)*(1+Input!$C$34/(100*12))</f>
        <v>383507.835003903</v>
      </c>
    </row>
    <row r="415" customFormat="false" ht="12.8" hidden="false" customHeight="false" outlineLevel="0" collapsed="false">
      <c r="A415" s="67" t="n">
        <v>411</v>
      </c>
      <c r="B415" s="68" t="n">
        <f aca="false">EOMONTH(Input!$C$7,A415)</f>
        <v>55426</v>
      </c>
      <c r="C415" s="67" t="n">
        <f aca="false">DATEDIF(Input!$C$23,$B415,"Y")</f>
        <v>74</v>
      </c>
      <c r="E415" s="69" t="n">
        <f aca="false">Salary_01!$E415*(Input!$C$33/100)</f>
        <v>0</v>
      </c>
      <c r="F415" s="69" t="n">
        <f aca="false">-1*Salary_01!$I415</f>
        <v>-0</v>
      </c>
      <c r="G415" s="69" t="n">
        <f aca="true">IF($B415&gt;Input!$C$28,PMT(Input!$C$34/(100*12),($A$620-OFFSET($A$4,MATCH(Input!$C$28,$B$4:$B$620,1),0,1,1)),$J$4,-1*Input!$C$35,1),0)</f>
        <v>-2774.23545813926</v>
      </c>
      <c r="H415" s="69" t="n">
        <f aca="false">($H414+$E415+$F415+$G415)*(1+Input!$C$34/(100*12))</f>
        <v>382319.989543871</v>
      </c>
    </row>
    <row r="416" customFormat="false" ht="12.8" hidden="false" customHeight="false" outlineLevel="0" collapsed="false">
      <c r="A416" s="67" t="n">
        <v>412</v>
      </c>
      <c r="B416" s="68" t="n">
        <f aca="false">EOMONTH(Input!$C$7,A416)</f>
        <v>55457</v>
      </c>
      <c r="C416" s="67" t="n">
        <f aca="false">DATEDIF(Input!$C$23,$B416,"Y")</f>
        <v>74</v>
      </c>
      <c r="E416" s="69" t="n">
        <f aca="false">Salary_01!$E416*(Input!$C$33/100)</f>
        <v>0</v>
      </c>
      <c r="F416" s="69" t="n">
        <f aca="false">-1*Salary_01!$I416</f>
        <v>-0</v>
      </c>
      <c r="G416" s="69" t="n">
        <f aca="true">IF($B416&gt;Input!$C$28,PMT(Input!$C$34/(100*12),($A$620-OFFSET($A$4,MATCH(Input!$C$28,$B$4:$B$620,1),0,1,1)),$J$4,-1*Input!$C$35,1),0)</f>
        <v>-2774.23545813926</v>
      </c>
      <c r="H416" s="69" t="n">
        <f aca="false">($H415+$E416+$F416+$G416)*(1+Input!$C$34/(100*12))</f>
        <v>381127.194727755</v>
      </c>
    </row>
    <row r="417" customFormat="false" ht="12.8" hidden="false" customHeight="false" outlineLevel="0" collapsed="false">
      <c r="A417" s="67" t="n">
        <v>413</v>
      </c>
      <c r="B417" s="68" t="n">
        <f aca="false">EOMONTH(Input!$C$7,A417)</f>
        <v>55487</v>
      </c>
      <c r="C417" s="67" t="n">
        <f aca="false">DATEDIF(Input!$C$23,$B417,"Y")</f>
        <v>74</v>
      </c>
      <c r="E417" s="69" t="n">
        <f aca="false">Salary_01!$E417*(Input!$C$33/100)</f>
        <v>0</v>
      </c>
      <c r="F417" s="69" t="n">
        <f aca="false">-1*Salary_01!$I417</f>
        <v>-0</v>
      </c>
      <c r="G417" s="69" t="n">
        <f aca="true">IF($B417&gt;Input!$C$28,PMT(Input!$C$34/(100*12),($A$620-OFFSET($A$4,MATCH(Input!$C$28,$B$4:$B$620,1),0,1,1)),$J$4,-1*Input!$C$35,1),0)</f>
        <v>-2774.23545813926</v>
      </c>
      <c r="H417" s="69" t="n">
        <f aca="false">($H416+$E417+$F417+$G417)*(1+Input!$C$34/(100*12))</f>
        <v>379929.429933239</v>
      </c>
    </row>
    <row r="418" customFormat="false" ht="12.8" hidden="false" customHeight="false" outlineLevel="0" collapsed="false">
      <c r="A418" s="67" t="n">
        <v>414</v>
      </c>
      <c r="B418" s="68" t="n">
        <f aca="false">EOMONTH(Input!$C$7,A418)</f>
        <v>55518</v>
      </c>
      <c r="C418" s="67" t="n">
        <f aca="false">DATEDIF(Input!$C$23,$B418,"Y")</f>
        <v>74</v>
      </c>
      <c r="E418" s="69" t="n">
        <f aca="false">Salary_01!$E418*(Input!$C$33/100)</f>
        <v>0</v>
      </c>
      <c r="F418" s="69" t="n">
        <f aca="false">-1*Salary_01!$I418</f>
        <v>-0</v>
      </c>
      <c r="G418" s="69" t="n">
        <f aca="true">IF($B418&gt;Input!$C$28,PMT(Input!$C$34/(100*12),($A$620-OFFSET($A$4,MATCH(Input!$C$28,$B$4:$B$620,1),0,1,1)),$J$4,-1*Input!$C$35,1),0)</f>
        <v>-2774.23545813926</v>
      </c>
      <c r="H418" s="69" t="n">
        <f aca="false">($H417+$E418+$F418+$G418)*(1+Input!$C$34/(100*12))</f>
        <v>378726.67445208</v>
      </c>
    </row>
    <row r="419" customFormat="false" ht="12.8" hidden="false" customHeight="false" outlineLevel="0" collapsed="false">
      <c r="A419" s="67" t="n">
        <v>415</v>
      </c>
      <c r="B419" s="68" t="n">
        <f aca="false">EOMONTH(Input!$C$7,A419)</f>
        <v>55549</v>
      </c>
      <c r="C419" s="67" t="n">
        <f aca="false">DATEDIF(Input!$C$23,$B419,"Y")</f>
        <v>74</v>
      </c>
      <c r="E419" s="69" t="n">
        <f aca="false">Salary_01!$E419*(Input!$C$33/100)</f>
        <v>0</v>
      </c>
      <c r="F419" s="69" t="n">
        <f aca="false">-1*Salary_01!$I419</f>
        <v>-0</v>
      </c>
      <c r="G419" s="69" t="n">
        <f aca="true">IF($B419&gt;Input!$C$28,PMT(Input!$C$34/(100*12),($A$620-OFFSET($A$4,MATCH(Input!$C$28,$B$4:$B$620,1),0,1,1)),$J$4,-1*Input!$C$35,1),0)</f>
        <v>-2774.23545813926</v>
      </c>
      <c r="H419" s="69" t="n">
        <f aca="false">($H418+$E419+$F419+$G419)*(1+Input!$C$34/(100*12))</f>
        <v>377518.907489748</v>
      </c>
    </row>
    <row r="420" customFormat="false" ht="12.8" hidden="false" customHeight="false" outlineLevel="0" collapsed="false">
      <c r="A420" s="67" t="n">
        <v>416</v>
      </c>
      <c r="B420" s="68" t="n">
        <f aca="false">EOMONTH(Input!$C$7,A420)</f>
        <v>55578</v>
      </c>
      <c r="C420" s="67" t="n">
        <f aca="false">DATEDIF(Input!$C$23,$B420,"Y")</f>
        <v>74</v>
      </c>
      <c r="E420" s="69" t="n">
        <f aca="false">Salary_01!$E420*(Input!$C$33/100)</f>
        <v>0</v>
      </c>
      <c r="F420" s="69" t="n">
        <f aca="false">-1*Salary_01!$I420</f>
        <v>-0</v>
      </c>
      <c r="G420" s="69" t="n">
        <f aca="true">IF($B420&gt;Input!$C$28,PMT(Input!$C$34/(100*12),($A$620-OFFSET($A$4,MATCH(Input!$C$28,$B$4:$B$620,1),0,1,1)),$J$4,-1*Input!$C$35,1),0)</f>
        <v>-2774.23545813926</v>
      </c>
      <c r="H420" s="69" t="n">
        <f aca="false">($H419+$E420+$F420+$G420)*(1+Input!$C$34/(100*12))</f>
        <v>376306.108165074</v>
      </c>
    </row>
    <row r="421" customFormat="false" ht="12.8" hidden="false" customHeight="false" outlineLevel="0" collapsed="false">
      <c r="A421" s="67" t="n">
        <v>417</v>
      </c>
      <c r="B421" s="68" t="n">
        <f aca="false">EOMONTH(Input!$C$7,A421)</f>
        <v>55609</v>
      </c>
      <c r="C421" s="67" t="n">
        <f aca="false">DATEDIF(Input!$C$23,$B421,"Y")</f>
        <v>74</v>
      </c>
      <c r="E421" s="69" t="n">
        <f aca="false">Salary_01!$E421*(Input!$C$33/100)</f>
        <v>0</v>
      </c>
      <c r="F421" s="69" t="n">
        <f aca="false">-1*Salary_01!$I421</f>
        <v>-0</v>
      </c>
      <c r="G421" s="69" t="n">
        <f aca="true">IF($B421&gt;Input!$C$28,PMT(Input!$C$34/(100*12),($A$620-OFFSET($A$4,MATCH(Input!$C$28,$B$4:$B$620,1),0,1,1)),$J$4,-1*Input!$C$35,1),0)</f>
        <v>-2774.23545813926</v>
      </c>
      <c r="H421" s="69" t="n">
        <f aca="false">($H420+$E421+$F421+$G421)*(1+Input!$C$34/(100*12))</f>
        <v>375088.25550988</v>
      </c>
    </row>
    <row r="422" customFormat="false" ht="12.8" hidden="false" customHeight="false" outlineLevel="0" collapsed="false">
      <c r="A422" s="67" t="n">
        <v>418</v>
      </c>
      <c r="B422" s="68" t="n">
        <f aca="false">EOMONTH(Input!$C$7,A422)</f>
        <v>55639</v>
      </c>
      <c r="C422" s="67" t="n">
        <f aca="false">DATEDIF(Input!$C$23,$B422,"Y")</f>
        <v>74</v>
      </c>
      <c r="E422" s="69" t="n">
        <f aca="false">Salary_01!$E422*(Input!$C$33/100)</f>
        <v>0</v>
      </c>
      <c r="F422" s="69" t="n">
        <f aca="false">-1*Salary_01!$I422</f>
        <v>-0</v>
      </c>
      <c r="G422" s="69" t="n">
        <f aca="true">IF($B422&gt;Input!$C$28,PMT(Input!$C$34/(100*12),($A$620-OFFSET($A$4,MATCH(Input!$C$28,$B$4:$B$620,1),0,1,1)),$J$4,-1*Input!$C$35,1),0)</f>
        <v>-2774.23545813926</v>
      </c>
      <c r="H422" s="69" t="n">
        <f aca="false">($H421+$E422+$F422+$G422)*(1+Input!$C$34/(100*12))</f>
        <v>373865.328468623</v>
      </c>
    </row>
    <row r="423" customFormat="false" ht="12.8" hidden="false" customHeight="false" outlineLevel="0" collapsed="false">
      <c r="A423" s="67" t="n">
        <v>419</v>
      </c>
      <c r="B423" s="68" t="n">
        <f aca="false">EOMONTH(Input!$C$7,A423)</f>
        <v>55670</v>
      </c>
      <c r="C423" s="67" t="n">
        <f aca="false">DATEDIF(Input!$C$23,$B423,"Y")</f>
        <v>75</v>
      </c>
      <c r="E423" s="69" t="n">
        <f aca="false">Salary_01!$E423*(Input!$C$33/100)</f>
        <v>0</v>
      </c>
      <c r="F423" s="69" t="n">
        <f aca="false">-1*Salary_01!$I423</f>
        <v>-0</v>
      </c>
      <c r="G423" s="69" t="n">
        <f aca="true">IF($B423&gt;Input!$C$28,PMT(Input!$C$34/(100*12),($A$620-OFFSET($A$4,MATCH(Input!$C$28,$B$4:$B$620,1),0,1,1)),$J$4,-1*Input!$C$35,1),0)</f>
        <v>-2774.23545813926</v>
      </c>
      <c r="H423" s="69" t="n">
        <f aca="false">($H422+$E423+$F423+$G423)*(1+Input!$C$34/(100*12))</f>
        <v>372637.305898028</v>
      </c>
    </row>
    <row r="424" customFormat="false" ht="12.8" hidden="false" customHeight="false" outlineLevel="0" collapsed="false">
      <c r="A424" s="67" t="n">
        <v>420</v>
      </c>
      <c r="B424" s="68" t="n">
        <f aca="false">EOMONTH(Input!$C$7,A424)</f>
        <v>55700</v>
      </c>
      <c r="C424" s="67" t="n">
        <f aca="false">DATEDIF(Input!$C$23,$B424,"Y")</f>
        <v>75</v>
      </c>
      <c r="E424" s="69" t="n">
        <f aca="false">Salary_01!$E424*(Input!$C$33/100)</f>
        <v>0</v>
      </c>
      <c r="F424" s="69" t="n">
        <f aca="false">-1*Salary_01!$I424</f>
        <v>-0</v>
      </c>
      <c r="G424" s="69" t="n">
        <f aca="true">IF($B424&gt;Input!$C$28,PMT(Input!$C$34/(100*12),($A$620-OFFSET($A$4,MATCH(Input!$C$28,$B$4:$B$620,1),0,1,1)),$J$4,-1*Input!$C$35,1),0)</f>
        <v>-2774.23545813926</v>
      </c>
      <c r="H424" s="69" t="n">
        <f aca="false">($H423+$E424+$F424+$G424)*(1+Input!$C$34/(100*12))</f>
        <v>371404.166566721</v>
      </c>
    </row>
    <row r="425" customFormat="false" ht="12.8" hidden="false" customHeight="false" outlineLevel="0" collapsed="false">
      <c r="A425" s="67" t="n">
        <v>421</v>
      </c>
      <c r="B425" s="68" t="n">
        <f aca="false">EOMONTH(Input!$C$7,A425)</f>
        <v>55731</v>
      </c>
      <c r="C425" s="67" t="n">
        <f aca="false">DATEDIF(Input!$C$23,$B425,"Y")</f>
        <v>75</v>
      </c>
      <c r="E425" s="69" t="n">
        <f aca="false">Salary_01!$E425*(Input!$C$33/100)</f>
        <v>0</v>
      </c>
      <c r="F425" s="69" t="n">
        <f aca="false">-1*Salary_01!$I425</f>
        <v>-0</v>
      </c>
      <c r="G425" s="69" t="n">
        <f aca="true">IF($B425&gt;Input!$C$28,PMT(Input!$C$34/(100*12),($A$620-OFFSET($A$4,MATCH(Input!$C$28,$B$4:$B$620,1),0,1,1)),$J$4,-1*Input!$C$35,1),0)</f>
        <v>-2774.23545813926</v>
      </c>
      <c r="H425" s="69" t="n">
        <f aca="false">($H424+$E425+$F425+$G425)*(1+Input!$C$34/(100*12))</f>
        <v>370165.889154868</v>
      </c>
    </row>
    <row r="426" customFormat="false" ht="12.8" hidden="false" customHeight="false" outlineLevel="0" collapsed="false">
      <c r="A426" s="67" t="n">
        <v>422</v>
      </c>
      <c r="B426" s="68" t="n">
        <f aca="false">EOMONTH(Input!$C$7,A426)</f>
        <v>55762</v>
      </c>
      <c r="C426" s="67" t="n">
        <f aca="false">DATEDIF(Input!$C$23,$B426,"Y")</f>
        <v>75</v>
      </c>
      <c r="E426" s="69" t="n">
        <f aca="false">Salary_01!$E426*(Input!$C$33/100)</f>
        <v>0</v>
      </c>
      <c r="F426" s="69" t="n">
        <f aca="false">-1*Salary_01!$I426</f>
        <v>-0</v>
      </c>
      <c r="G426" s="69" t="n">
        <f aca="true">IF($B426&gt;Input!$C$28,PMT(Input!$C$34/(100*12),($A$620-OFFSET($A$4,MATCH(Input!$C$28,$B$4:$B$620,1),0,1,1)),$J$4,-1*Input!$C$35,1),0)</f>
        <v>-2774.23545813926</v>
      </c>
      <c r="H426" s="69" t="n">
        <f aca="false">($H425+$E426+$F426+$G426)*(1+Input!$C$34/(100*12))</f>
        <v>368922.452253798</v>
      </c>
    </row>
    <row r="427" customFormat="false" ht="12.8" hidden="false" customHeight="false" outlineLevel="0" collapsed="false">
      <c r="A427" s="67" t="n">
        <v>423</v>
      </c>
      <c r="B427" s="68" t="n">
        <f aca="false">EOMONTH(Input!$C$7,A427)</f>
        <v>55792</v>
      </c>
      <c r="C427" s="67" t="n">
        <f aca="false">DATEDIF(Input!$C$23,$B427,"Y")</f>
        <v>75</v>
      </c>
      <c r="E427" s="69" t="n">
        <f aca="false">Salary_01!$E427*(Input!$C$33/100)</f>
        <v>0</v>
      </c>
      <c r="F427" s="69" t="n">
        <f aca="false">-1*Salary_01!$I427</f>
        <v>-0</v>
      </c>
      <c r="G427" s="69" t="n">
        <f aca="true">IF($B427&gt;Input!$C$28,PMT(Input!$C$34/(100*12),($A$620-OFFSET($A$4,MATCH(Input!$C$28,$B$4:$B$620,1),0,1,1)),$J$4,-1*Input!$C$35,1),0)</f>
        <v>-2774.23545813926</v>
      </c>
      <c r="H427" s="69" t="n">
        <f aca="false">($H426+$E427+$F427+$G427)*(1+Input!$C$34/(100*12))</f>
        <v>367673.834365641</v>
      </c>
    </row>
    <row r="428" customFormat="false" ht="12.8" hidden="false" customHeight="false" outlineLevel="0" collapsed="false">
      <c r="A428" s="67" t="n">
        <v>424</v>
      </c>
      <c r="B428" s="68" t="n">
        <f aca="false">EOMONTH(Input!$C$7,A428)</f>
        <v>55823</v>
      </c>
      <c r="C428" s="67" t="n">
        <f aca="false">DATEDIF(Input!$C$23,$B428,"Y")</f>
        <v>75</v>
      </c>
      <c r="E428" s="69" t="n">
        <f aca="false">Salary_01!$E428*(Input!$C$33/100)</f>
        <v>0</v>
      </c>
      <c r="F428" s="69" t="n">
        <f aca="false">-1*Salary_01!$I428</f>
        <v>-0</v>
      </c>
      <c r="G428" s="69" t="n">
        <f aca="true">IF($B428&gt;Input!$C$28,PMT(Input!$C$34/(100*12),($A$620-OFFSET($A$4,MATCH(Input!$C$28,$B$4:$B$620,1),0,1,1)),$J$4,-1*Input!$C$35,1),0)</f>
        <v>-2774.23545813926</v>
      </c>
      <c r="H428" s="69" t="n">
        <f aca="false">($H427+$E428+$F428+$G428)*(1+Input!$C$34/(100*12))</f>
        <v>366420.01390295</v>
      </c>
    </row>
    <row r="429" customFormat="false" ht="12.8" hidden="false" customHeight="false" outlineLevel="0" collapsed="false">
      <c r="A429" s="67" t="n">
        <v>425</v>
      </c>
      <c r="B429" s="68" t="n">
        <f aca="false">EOMONTH(Input!$C$7,A429)</f>
        <v>55853</v>
      </c>
      <c r="C429" s="67" t="n">
        <f aca="false">DATEDIF(Input!$C$23,$B429,"Y")</f>
        <v>75</v>
      </c>
      <c r="E429" s="69" t="n">
        <f aca="false">Salary_01!$E429*(Input!$C$33/100)</f>
        <v>0</v>
      </c>
      <c r="F429" s="69" t="n">
        <f aca="false">-1*Salary_01!$I429</f>
        <v>-0</v>
      </c>
      <c r="G429" s="69" t="n">
        <f aca="true">IF($B429&gt;Input!$C$28,PMT(Input!$C$34/(100*12),($A$620-OFFSET($A$4,MATCH(Input!$C$28,$B$4:$B$620,1),0,1,1)),$J$4,-1*Input!$C$35,1),0)</f>
        <v>-2774.23545813926</v>
      </c>
      <c r="H429" s="69" t="n">
        <f aca="false">($H428+$E429+$F429+$G429)*(1+Input!$C$34/(100*12))</f>
        <v>365160.96918833</v>
      </c>
    </row>
    <row r="430" customFormat="false" ht="12.8" hidden="false" customHeight="false" outlineLevel="0" collapsed="false">
      <c r="A430" s="67" t="n">
        <v>426</v>
      </c>
      <c r="B430" s="68" t="n">
        <f aca="false">EOMONTH(Input!$C$7,A430)</f>
        <v>55884</v>
      </c>
      <c r="C430" s="67" t="n">
        <f aca="false">DATEDIF(Input!$C$23,$B430,"Y")</f>
        <v>75</v>
      </c>
      <c r="E430" s="69" t="n">
        <f aca="false">Salary_01!$E430*(Input!$C$33/100)</f>
        <v>0</v>
      </c>
      <c r="F430" s="69" t="n">
        <f aca="false">-1*Salary_01!$I430</f>
        <v>-0</v>
      </c>
      <c r="G430" s="69" t="n">
        <f aca="true">IF($B430&gt;Input!$C$28,PMT(Input!$C$34/(100*12),($A$620-OFFSET($A$4,MATCH(Input!$C$28,$B$4:$B$620,1),0,1,1)),$J$4,-1*Input!$C$35,1),0)</f>
        <v>-2774.23545813926</v>
      </c>
      <c r="H430" s="69" t="n">
        <f aca="false">($H429+$E430+$F430+$G430)*(1+Input!$C$34/(100*12))</f>
        <v>363896.678454067</v>
      </c>
    </row>
    <row r="431" customFormat="false" ht="12.8" hidden="false" customHeight="false" outlineLevel="0" collapsed="false">
      <c r="A431" s="67" t="n">
        <v>427</v>
      </c>
      <c r="B431" s="68" t="n">
        <f aca="false">EOMONTH(Input!$C$7,A431)</f>
        <v>55915</v>
      </c>
      <c r="C431" s="67" t="n">
        <f aca="false">DATEDIF(Input!$C$23,$B431,"Y")</f>
        <v>75</v>
      </c>
      <c r="E431" s="69" t="n">
        <f aca="false">Salary_01!$E431*(Input!$C$33/100)</f>
        <v>0</v>
      </c>
      <c r="F431" s="69" t="n">
        <f aca="false">-1*Salary_01!$I431</f>
        <v>-0</v>
      </c>
      <c r="G431" s="69" t="n">
        <f aca="true">IF($B431&gt;Input!$C$28,PMT(Input!$C$34/(100*12),($A$620-OFFSET($A$4,MATCH(Input!$C$28,$B$4:$B$620,1),0,1,1)),$J$4,-1*Input!$C$35,1),0)</f>
        <v>-2774.23545813926</v>
      </c>
      <c r="H431" s="69" t="n">
        <f aca="false">($H430+$E431+$F431+$G431)*(1+Input!$C$34/(100*12))</f>
        <v>362627.119841744</v>
      </c>
    </row>
    <row r="432" customFormat="false" ht="12.8" hidden="false" customHeight="false" outlineLevel="0" collapsed="false">
      <c r="A432" s="67" t="n">
        <v>428</v>
      </c>
      <c r="B432" s="68" t="n">
        <f aca="false">EOMONTH(Input!$C$7,A432)</f>
        <v>55943</v>
      </c>
      <c r="C432" s="67" t="n">
        <f aca="false">DATEDIF(Input!$C$23,$B432,"Y")</f>
        <v>75</v>
      </c>
      <c r="E432" s="69" t="n">
        <f aca="false">Salary_01!$E432*(Input!$C$33/100)</f>
        <v>0</v>
      </c>
      <c r="F432" s="69" t="n">
        <f aca="false">-1*Salary_01!$I432</f>
        <v>-0</v>
      </c>
      <c r="G432" s="69" t="n">
        <f aca="true">IF($B432&gt;Input!$C$28,PMT(Input!$C$34/(100*12),($A$620-OFFSET($A$4,MATCH(Input!$C$28,$B$4:$B$620,1),0,1,1)),$J$4,-1*Input!$C$35,1),0)</f>
        <v>-2774.23545813926</v>
      </c>
      <c r="H432" s="69" t="n">
        <f aca="false">($H431+$E432+$F432+$G432)*(1+Input!$C$34/(100*12))</f>
        <v>361352.27140187</v>
      </c>
    </row>
    <row r="433" customFormat="false" ht="12.8" hidden="false" customHeight="false" outlineLevel="0" collapsed="false">
      <c r="A433" s="67" t="n">
        <v>429</v>
      </c>
      <c r="B433" s="68" t="n">
        <f aca="false">EOMONTH(Input!$C$7,A433)</f>
        <v>55974</v>
      </c>
      <c r="C433" s="67" t="n">
        <f aca="false">DATEDIF(Input!$C$23,$B433,"Y")</f>
        <v>75</v>
      </c>
      <c r="E433" s="69" t="n">
        <f aca="false">Salary_01!$E433*(Input!$C$33/100)</f>
        <v>0</v>
      </c>
      <c r="F433" s="69" t="n">
        <f aca="false">-1*Salary_01!$I433</f>
        <v>-0</v>
      </c>
      <c r="G433" s="69" t="n">
        <f aca="true">IF($B433&gt;Input!$C$28,PMT(Input!$C$34/(100*12),($A$620-OFFSET($A$4,MATCH(Input!$C$28,$B$4:$B$620,1),0,1,1)),$J$4,-1*Input!$C$35,1),0)</f>
        <v>-2774.23545813926</v>
      </c>
      <c r="H433" s="69" t="n">
        <f aca="false">($H432+$E433+$F433+$G433)*(1+Input!$C$34/(100*12))</f>
        <v>360072.111093496</v>
      </c>
    </row>
    <row r="434" customFormat="false" ht="12.8" hidden="false" customHeight="false" outlineLevel="0" collapsed="false">
      <c r="A434" s="67" t="n">
        <v>430</v>
      </c>
      <c r="B434" s="68" t="n">
        <f aca="false">EOMONTH(Input!$C$7,A434)</f>
        <v>56004</v>
      </c>
      <c r="C434" s="67" t="n">
        <f aca="false">DATEDIF(Input!$C$23,$B434,"Y")</f>
        <v>75</v>
      </c>
      <c r="E434" s="69" t="n">
        <f aca="false">Salary_01!$E434*(Input!$C$33/100)</f>
        <v>0</v>
      </c>
      <c r="F434" s="69" t="n">
        <f aca="false">-1*Salary_01!$I434</f>
        <v>-0</v>
      </c>
      <c r="G434" s="69" t="n">
        <f aca="true">IF($B434&gt;Input!$C$28,PMT(Input!$C$34/(100*12),($A$620-OFFSET($A$4,MATCH(Input!$C$28,$B$4:$B$620,1),0,1,1)),$J$4,-1*Input!$C$35,1),0)</f>
        <v>-2774.23545813926</v>
      </c>
      <c r="H434" s="69" t="n">
        <f aca="false">($H433+$E434+$F434+$G434)*(1+Input!$C$34/(100*12))</f>
        <v>358786.616783837</v>
      </c>
    </row>
    <row r="435" customFormat="false" ht="12.8" hidden="false" customHeight="false" outlineLevel="0" collapsed="false">
      <c r="A435" s="67" t="n">
        <v>431</v>
      </c>
      <c r="B435" s="68" t="n">
        <f aca="false">EOMONTH(Input!$C$7,A435)</f>
        <v>56035</v>
      </c>
      <c r="C435" s="67" t="n">
        <f aca="false">DATEDIF(Input!$C$23,$B435,"Y")</f>
        <v>76</v>
      </c>
      <c r="E435" s="69" t="n">
        <f aca="false">Salary_01!$E435*(Input!$C$33/100)</f>
        <v>0</v>
      </c>
      <c r="F435" s="69" t="n">
        <f aca="false">-1*Salary_01!$I435</f>
        <v>-0</v>
      </c>
      <c r="G435" s="69" t="n">
        <f aca="true">IF($B435&gt;Input!$C$28,PMT(Input!$C$34/(100*12),($A$620-OFFSET($A$4,MATCH(Input!$C$28,$B$4:$B$620,1),0,1,1)),$J$4,-1*Input!$C$35,1),0)</f>
        <v>-2774.23545813926</v>
      </c>
      <c r="H435" s="69" t="n">
        <f aca="false">($H434+$E435+$F435+$G435)*(1+Input!$C$34/(100*12))</f>
        <v>357495.766247888</v>
      </c>
    </row>
    <row r="436" customFormat="false" ht="12.8" hidden="false" customHeight="false" outlineLevel="0" collapsed="false">
      <c r="A436" s="67" t="n">
        <v>432</v>
      </c>
      <c r="B436" s="68" t="n">
        <f aca="false">EOMONTH(Input!$C$7,A436)</f>
        <v>56065</v>
      </c>
      <c r="C436" s="67" t="n">
        <f aca="false">DATEDIF(Input!$C$23,$B436,"Y")</f>
        <v>76</v>
      </c>
      <c r="E436" s="69" t="n">
        <f aca="false">Salary_01!$E436*(Input!$C$33/100)</f>
        <v>0</v>
      </c>
      <c r="F436" s="69" t="n">
        <f aca="false">-1*Salary_01!$I436</f>
        <v>-0</v>
      </c>
      <c r="G436" s="69" t="n">
        <f aca="true">IF($B436&gt;Input!$C$28,PMT(Input!$C$34/(100*12),($A$620-OFFSET($A$4,MATCH(Input!$C$28,$B$4:$B$620,1),0,1,1)),$J$4,-1*Input!$C$35,1),0)</f>
        <v>-2774.23545813926</v>
      </c>
      <c r="H436" s="69" t="n">
        <f aca="false">($H435+$E436+$F436+$G436)*(1+Input!$C$34/(100*12))</f>
        <v>356199.53716804</v>
      </c>
    </row>
    <row r="437" customFormat="false" ht="12.8" hidden="false" customHeight="false" outlineLevel="0" collapsed="false">
      <c r="A437" s="67" t="n">
        <v>433</v>
      </c>
      <c r="B437" s="68" t="n">
        <f aca="false">EOMONTH(Input!$C$7,A437)</f>
        <v>56096</v>
      </c>
      <c r="C437" s="67" t="n">
        <f aca="false">DATEDIF(Input!$C$23,$B437,"Y")</f>
        <v>76</v>
      </c>
      <c r="E437" s="69" t="n">
        <f aca="false">Salary_01!$E437*(Input!$C$33/100)</f>
        <v>0</v>
      </c>
      <c r="F437" s="69" t="n">
        <f aca="false">-1*Salary_01!$I437</f>
        <v>-0</v>
      </c>
      <c r="G437" s="69" t="n">
        <f aca="true">IF($B437&gt;Input!$C$28,PMT(Input!$C$34/(100*12),($A$620-OFFSET($A$4,MATCH(Input!$C$28,$B$4:$B$620,1),0,1,1)),$J$4,-1*Input!$C$35,1),0)</f>
        <v>-2774.23545813926</v>
      </c>
      <c r="H437" s="69" t="n">
        <f aca="false">($H436+$E437+$F437+$G437)*(1+Input!$C$34/(100*12))</f>
        <v>354897.907133692</v>
      </c>
    </row>
    <row r="438" customFormat="false" ht="12.8" hidden="false" customHeight="false" outlineLevel="0" collapsed="false">
      <c r="A438" s="67" t="n">
        <v>434</v>
      </c>
      <c r="B438" s="68" t="n">
        <f aca="false">EOMONTH(Input!$C$7,A438)</f>
        <v>56127</v>
      </c>
      <c r="C438" s="67" t="n">
        <f aca="false">DATEDIF(Input!$C$23,$B438,"Y")</f>
        <v>76</v>
      </c>
      <c r="E438" s="69" t="n">
        <f aca="false">Salary_01!$E438*(Input!$C$33/100)</f>
        <v>0</v>
      </c>
      <c r="F438" s="69" t="n">
        <f aca="false">-1*Salary_01!$I438</f>
        <v>-0</v>
      </c>
      <c r="G438" s="69" t="n">
        <f aca="true">IF($B438&gt;Input!$C$28,PMT(Input!$C$34/(100*12),($A$620-OFFSET($A$4,MATCH(Input!$C$28,$B$4:$B$620,1),0,1,1)),$J$4,-1*Input!$C$35,1),0)</f>
        <v>-2774.23545813926</v>
      </c>
      <c r="H438" s="69" t="n">
        <f aca="false">($H437+$E438+$F438+$G438)*(1+Input!$C$34/(100*12))</f>
        <v>353590.853640867</v>
      </c>
    </row>
    <row r="439" customFormat="false" ht="12.8" hidden="false" customHeight="false" outlineLevel="0" collapsed="false">
      <c r="A439" s="67" t="n">
        <v>435</v>
      </c>
      <c r="B439" s="68" t="n">
        <f aca="false">EOMONTH(Input!$C$7,A439)</f>
        <v>56157</v>
      </c>
      <c r="C439" s="67" t="n">
        <f aca="false">DATEDIF(Input!$C$23,$B439,"Y")</f>
        <v>76</v>
      </c>
      <c r="E439" s="69" t="n">
        <f aca="false">Salary_01!$E439*(Input!$C$33/100)</f>
        <v>0</v>
      </c>
      <c r="F439" s="69" t="n">
        <f aca="false">-1*Salary_01!$I439</f>
        <v>-0</v>
      </c>
      <c r="G439" s="69" t="n">
        <f aca="true">IF($B439&gt;Input!$C$28,PMT(Input!$C$34/(100*12),($A$620-OFFSET($A$4,MATCH(Input!$C$28,$B$4:$B$620,1),0,1,1)),$J$4,-1*Input!$C$35,1),0)</f>
        <v>-2774.23545813926</v>
      </c>
      <c r="H439" s="69" t="n">
        <f aca="false">($H438+$E439+$F439+$G439)*(1+Input!$C$34/(100*12))</f>
        <v>352278.354091823</v>
      </c>
    </row>
    <row r="440" customFormat="false" ht="12.8" hidden="false" customHeight="false" outlineLevel="0" collapsed="false">
      <c r="A440" s="67" t="n">
        <v>436</v>
      </c>
      <c r="B440" s="68" t="n">
        <f aca="false">EOMONTH(Input!$C$7,A440)</f>
        <v>56188</v>
      </c>
      <c r="C440" s="67" t="n">
        <f aca="false">DATEDIF(Input!$C$23,$B440,"Y")</f>
        <v>76</v>
      </c>
      <c r="E440" s="69" t="n">
        <f aca="false">Salary_01!$E440*(Input!$C$33/100)</f>
        <v>0</v>
      </c>
      <c r="F440" s="69" t="n">
        <f aca="false">-1*Salary_01!$I440</f>
        <v>-0</v>
      </c>
      <c r="G440" s="69" t="n">
        <f aca="true">IF($B440&gt;Input!$C$28,PMT(Input!$C$34/(100*12),($A$620-OFFSET($A$4,MATCH(Input!$C$28,$B$4:$B$620,1),0,1,1)),$J$4,-1*Input!$C$35,1),0)</f>
        <v>-2774.23545813926</v>
      </c>
      <c r="H440" s="69" t="n">
        <f aca="false">($H439+$E440+$F440+$G440)*(1+Input!$C$34/(100*12))</f>
        <v>350960.385794657</v>
      </c>
    </row>
    <row r="441" customFormat="false" ht="12.8" hidden="false" customHeight="false" outlineLevel="0" collapsed="false">
      <c r="A441" s="67" t="n">
        <v>437</v>
      </c>
      <c r="B441" s="68" t="n">
        <f aca="false">EOMONTH(Input!$C$7,A441)</f>
        <v>56218</v>
      </c>
      <c r="C441" s="67" t="n">
        <f aca="false">DATEDIF(Input!$C$23,$B441,"Y")</f>
        <v>76</v>
      </c>
      <c r="E441" s="69" t="n">
        <f aca="false">Salary_01!$E441*(Input!$C$33/100)</f>
        <v>0</v>
      </c>
      <c r="F441" s="69" t="n">
        <f aca="false">-1*Salary_01!$I441</f>
        <v>-0</v>
      </c>
      <c r="G441" s="69" t="n">
        <f aca="true">IF($B441&gt;Input!$C$28,PMT(Input!$C$34/(100*12),($A$620-OFFSET($A$4,MATCH(Input!$C$28,$B$4:$B$620,1),0,1,1)),$J$4,-1*Input!$C$35,1),0)</f>
        <v>-2774.23545813926</v>
      </c>
      <c r="H441" s="69" t="n">
        <f aca="false">($H440+$E441+$F441+$G441)*(1+Input!$C$34/(100*12))</f>
        <v>349636.92596292</v>
      </c>
    </row>
    <row r="442" customFormat="false" ht="12.8" hidden="false" customHeight="false" outlineLevel="0" collapsed="false">
      <c r="A442" s="67" t="n">
        <v>438</v>
      </c>
      <c r="B442" s="68" t="n">
        <f aca="false">EOMONTH(Input!$C$7,A442)</f>
        <v>56249</v>
      </c>
      <c r="C442" s="67" t="n">
        <f aca="false">DATEDIF(Input!$C$23,$B442,"Y")</f>
        <v>76</v>
      </c>
      <c r="E442" s="69" t="n">
        <f aca="false">Salary_01!$E442*(Input!$C$33/100)</f>
        <v>0</v>
      </c>
      <c r="F442" s="69" t="n">
        <f aca="false">-1*Salary_01!$I442</f>
        <v>-0</v>
      </c>
      <c r="G442" s="69" t="n">
        <f aca="true">IF($B442&gt;Input!$C$28,PMT(Input!$C$34/(100*12),($A$620-OFFSET($A$4,MATCH(Input!$C$28,$B$4:$B$620,1),0,1,1)),$J$4,-1*Input!$C$35,1),0)</f>
        <v>-2774.23545813926</v>
      </c>
      <c r="H442" s="69" t="n">
        <f aca="false">($H441+$E442+$F442+$G442)*(1+Input!$C$34/(100*12))</f>
        <v>348307.951715217</v>
      </c>
    </row>
    <row r="443" customFormat="false" ht="12.8" hidden="false" customHeight="false" outlineLevel="0" collapsed="false">
      <c r="A443" s="67" t="n">
        <v>439</v>
      </c>
      <c r="B443" s="68" t="n">
        <f aca="false">EOMONTH(Input!$C$7,A443)</f>
        <v>56280</v>
      </c>
      <c r="C443" s="67" t="n">
        <f aca="false">DATEDIF(Input!$C$23,$B443,"Y")</f>
        <v>76</v>
      </c>
      <c r="E443" s="69" t="n">
        <f aca="false">Salary_01!$E443*(Input!$C$33/100)</f>
        <v>0</v>
      </c>
      <c r="F443" s="69" t="n">
        <f aca="false">-1*Salary_01!$I443</f>
        <v>-0</v>
      </c>
      <c r="G443" s="69" t="n">
        <f aca="true">IF($B443&gt;Input!$C$28,PMT(Input!$C$34/(100*12),($A$620-OFFSET($A$4,MATCH(Input!$C$28,$B$4:$B$620,1),0,1,1)),$J$4,-1*Input!$C$35,1),0)</f>
        <v>-2774.23545813926</v>
      </c>
      <c r="H443" s="69" t="n">
        <f aca="false">($H442+$E443+$F443+$G443)*(1+Input!$C$34/(100*12))</f>
        <v>346973.440074816</v>
      </c>
    </row>
    <row r="444" customFormat="false" ht="12.8" hidden="false" customHeight="false" outlineLevel="0" collapsed="false">
      <c r="A444" s="67" t="n">
        <v>440</v>
      </c>
      <c r="B444" s="68" t="n">
        <f aca="false">EOMONTH(Input!$C$7,A444)</f>
        <v>56308</v>
      </c>
      <c r="C444" s="67" t="n">
        <f aca="false">DATEDIF(Input!$C$23,$B444,"Y")</f>
        <v>76</v>
      </c>
      <c r="E444" s="69" t="n">
        <f aca="false">Salary_01!$E444*(Input!$C$33/100)</f>
        <v>0</v>
      </c>
      <c r="F444" s="69" t="n">
        <f aca="false">-1*Salary_01!$I444</f>
        <v>-0</v>
      </c>
      <c r="G444" s="69" t="n">
        <f aca="true">IF($B444&gt;Input!$C$28,PMT(Input!$C$34/(100*12),($A$620-OFFSET($A$4,MATCH(Input!$C$28,$B$4:$B$620,1),0,1,1)),$J$4,-1*Input!$C$35,1),0)</f>
        <v>-2774.23545813926</v>
      </c>
      <c r="H444" s="69" t="n">
        <f aca="false">($H443+$E444+$F444+$G444)*(1+Input!$C$34/(100*12))</f>
        <v>345633.367969246</v>
      </c>
    </row>
    <row r="445" customFormat="false" ht="12.8" hidden="false" customHeight="false" outlineLevel="0" collapsed="false">
      <c r="A445" s="67" t="n">
        <v>441</v>
      </c>
      <c r="B445" s="68" t="n">
        <f aca="false">EOMONTH(Input!$C$7,A445)</f>
        <v>56339</v>
      </c>
      <c r="C445" s="67" t="n">
        <f aca="false">DATEDIF(Input!$C$23,$B445,"Y")</f>
        <v>76</v>
      </c>
      <c r="E445" s="69" t="n">
        <f aca="false">Salary_01!$E445*(Input!$C$33/100)</f>
        <v>0</v>
      </c>
      <c r="F445" s="69" t="n">
        <f aca="false">-1*Salary_01!$I445</f>
        <v>-0</v>
      </c>
      <c r="G445" s="69" t="n">
        <f aca="true">IF($B445&gt;Input!$C$28,PMT(Input!$C$34/(100*12),($A$620-OFFSET($A$4,MATCH(Input!$C$28,$B$4:$B$620,1),0,1,1)),$J$4,-1*Input!$C$35,1),0)</f>
        <v>-2774.23545813926</v>
      </c>
      <c r="H445" s="69" t="n">
        <f aca="false">($H444+$E445+$F445+$G445)*(1+Input!$C$34/(100*12))</f>
        <v>344287.712229903</v>
      </c>
    </row>
    <row r="446" customFormat="false" ht="12.8" hidden="false" customHeight="false" outlineLevel="0" collapsed="false">
      <c r="A446" s="67" t="n">
        <v>442</v>
      </c>
      <c r="B446" s="68" t="n">
        <f aca="false">EOMONTH(Input!$C$7,A446)</f>
        <v>56369</v>
      </c>
      <c r="C446" s="67" t="n">
        <f aca="false">DATEDIF(Input!$C$23,$B446,"Y")</f>
        <v>76</v>
      </c>
      <c r="E446" s="69" t="n">
        <f aca="false">Salary_01!$E446*(Input!$C$33/100)</f>
        <v>0</v>
      </c>
      <c r="F446" s="69" t="n">
        <f aca="false">-1*Salary_01!$I446</f>
        <v>-0</v>
      </c>
      <c r="G446" s="69" t="n">
        <f aca="true">IF($B446&gt;Input!$C$28,PMT(Input!$C$34/(100*12),($A$620-OFFSET($A$4,MATCH(Input!$C$28,$B$4:$B$620,1),0,1,1)),$J$4,-1*Input!$C$35,1),0)</f>
        <v>-2774.23545813926</v>
      </c>
      <c r="H446" s="69" t="n">
        <f aca="false">($H445+$E446+$F446+$G446)*(1+Input!$C$34/(100*12))</f>
        <v>342936.449591646</v>
      </c>
    </row>
    <row r="447" customFormat="false" ht="12.8" hidden="false" customHeight="false" outlineLevel="0" collapsed="false">
      <c r="A447" s="67" t="n">
        <v>443</v>
      </c>
      <c r="B447" s="68" t="n">
        <f aca="false">EOMONTH(Input!$C$7,A447)</f>
        <v>56400</v>
      </c>
      <c r="C447" s="67" t="n">
        <f aca="false">DATEDIF(Input!$C$23,$B447,"Y")</f>
        <v>77</v>
      </c>
      <c r="E447" s="69" t="n">
        <f aca="false">Salary_01!$E447*(Input!$C$33/100)</f>
        <v>0</v>
      </c>
      <c r="F447" s="69" t="n">
        <f aca="false">-1*Salary_01!$I447</f>
        <v>-0</v>
      </c>
      <c r="G447" s="69" t="n">
        <f aca="true">IF($B447&gt;Input!$C$28,PMT(Input!$C$34/(100*12),($A$620-OFFSET($A$4,MATCH(Input!$C$28,$B$4:$B$620,1),0,1,1)),$J$4,-1*Input!$C$35,1),0)</f>
        <v>-2774.23545813926</v>
      </c>
      <c r="H447" s="69" t="n">
        <f aca="false">($H446+$E447+$F447+$G447)*(1+Input!$C$34/(100*12))</f>
        <v>341579.556692396</v>
      </c>
    </row>
    <row r="448" customFormat="false" ht="12.8" hidden="false" customHeight="false" outlineLevel="0" collapsed="false">
      <c r="A448" s="67" t="n">
        <v>444</v>
      </c>
      <c r="B448" s="68" t="n">
        <f aca="false">EOMONTH(Input!$C$7,A448)</f>
        <v>56430</v>
      </c>
      <c r="C448" s="67" t="n">
        <f aca="false">DATEDIF(Input!$C$23,$B448,"Y")</f>
        <v>77</v>
      </c>
      <c r="E448" s="69" t="n">
        <f aca="false">Salary_01!$E448*(Input!$C$33/100)</f>
        <v>0</v>
      </c>
      <c r="F448" s="69" t="n">
        <f aca="false">-1*Salary_01!$I448</f>
        <v>-0</v>
      </c>
      <c r="G448" s="69" t="n">
        <f aca="true">IF($B448&gt;Input!$C$28,PMT(Input!$C$34/(100*12),($A$620-OFFSET($A$4,MATCH(Input!$C$28,$B$4:$B$620,1),0,1,1)),$J$4,-1*Input!$C$35,1),0)</f>
        <v>-2774.23545813926</v>
      </c>
      <c r="H448" s="69" t="n">
        <f aca="false">($H447+$E448+$F448+$G448)*(1+Input!$C$34/(100*12))</f>
        <v>340217.010072733</v>
      </c>
    </row>
    <row r="449" customFormat="false" ht="12.8" hidden="false" customHeight="false" outlineLevel="0" collapsed="false">
      <c r="A449" s="67" t="n">
        <v>445</v>
      </c>
      <c r="B449" s="68" t="n">
        <f aca="false">EOMONTH(Input!$C$7,A449)</f>
        <v>56461</v>
      </c>
      <c r="C449" s="67" t="n">
        <f aca="false">DATEDIF(Input!$C$23,$B449,"Y")</f>
        <v>77</v>
      </c>
      <c r="E449" s="69" t="n">
        <f aca="false">Salary_01!$E449*(Input!$C$33/100)</f>
        <v>0</v>
      </c>
      <c r="F449" s="69" t="n">
        <f aca="false">-1*Salary_01!$I449</f>
        <v>-0</v>
      </c>
      <c r="G449" s="69" t="n">
        <f aca="true">IF($B449&gt;Input!$C$28,PMT(Input!$C$34/(100*12),($A$620-OFFSET($A$4,MATCH(Input!$C$28,$B$4:$B$620,1),0,1,1)),$J$4,-1*Input!$C$35,1),0)</f>
        <v>-2774.23545813926</v>
      </c>
      <c r="H449" s="69" t="n">
        <f aca="false">($H448+$E449+$F449+$G449)*(1+Input!$C$34/(100*12))</f>
        <v>338848.786175488</v>
      </c>
    </row>
    <row r="450" customFormat="false" ht="12.8" hidden="false" customHeight="false" outlineLevel="0" collapsed="false">
      <c r="A450" s="67" t="n">
        <v>446</v>
      </c>
      <c r="B450" s="68" t="n">
        <f aca="false">EOMONTH(Input!$C$7,A450)</f>
        <v>56492</v>
      </c>
      <c r="C450" s="67" t="n">
        <f aca="false">DATEDIF(Input!$C$23,$B450,"Y")</f>
        <v>77</v>
      </c>
      <c r="E450" s="69" t="n">
        <f aca="false">Salary_01!$E450*(Input!$C$33/100)</f>
        <v>0</v>
      </c>
      <c r="F450" s="69" t="n">
        <f aca="false">-1*Salary_01!$I450</f>
        <v>-0</v>
      </c>
      <c r="G450" s="69" t="n">
        <f aca="true">IF($B450&gt;Input!$C$28,PMT(Input!$C$34/(100*12),($A$620-OFFSET($A$4,MATCH(Input!$C$28,$B$4:$B$620,1),0,1,1)),$J$4,-1*Input!$C$35,1),0)</f>
        <v>-2774.23545813926</v>
      </c>
      <c r="H450" s="69" t="n">
        <f aca="false">($H449+$E450+$F450+$G450)*(1+Input!$C$34/(100*12))</f>
        <v>337474.861345338</v>
      </c>
    </row>
    <row r="451" customFormat="false" ht="12.8" hidden="false" customHeight="false" outlineLevel="0" collapsed="false">
      <c r="A451" s="67" t="n">
        <v>447</v>
      </c>
      <c r="B451" s="68" t="n">
        <f aca="false">EOMONTH(Input!$C$7,A451)</f>
        <v>56522</v>
      </c>
      <c r="C451" s="67" t="n">
        <f aca="false">DATEDIF(Input!$C$23,$B451,"Y")</f>
        <v>77</v>
      </c>
      <c r="E451" s="69" t="n">
        <f aca="false">Salary_01!$E451*(Input!$C$33/100)</f>
        <v>0</v>
      </c>
      <c r="F451" s="69" t="n">
        <f aca="false">-1*Salary_01!$I451</f>
        <v>-0</v>
      </c>
      <c r="G451" s="69" t="n">
        <f aca="true">IF($B451&gt;Input!$C$28,PMT(Input!$C$34/(100*12),($A$620-OFFSET($A$4,MATCH(Input!$C$28,$B$4:$B$620,1),0,1,1)),$J$4,-1*Input!$C$35,1),0)</f>
        <v>-2774.23545813926</v>
      </c>
      <c r="H451" s="69" t="n">
        <f aca="false">($H450+$E451+$F451+$G451)*(1+Input!$C$34/(100*12))</f>
        <v>336095.211828395</v>
      </c>
    </row>
    <row r="452" customFormat="false" ht="12.8" hidden="false" customHeight="false" outlineLevel="0" collapsed="false">
      <c r="A452" s="67" t="n">
        <v>448</v>
      </c>
      <c r="B452" s="68" t="n">
        <f aca="false">EOMONTH(Input!$C$7,A452)</f>
        <v>56553</v>
      </c>
      <c r="C452" s="67" t="n">
        <f aca="false">DATEDIF(Input!$C$23,$B452,"Y")</f>
        <v>77</v>
      </c>
      <c r="E452" s="69" t="n">
        <f aca="false">Salary_01!$E452*(Input!$C$33/100)</f>
        <v>0</v>
      </c>
      <c r="F452" s="69" t="n">
        <f aca="false">-1*Salary_01!$I452</f>
        <v>-0</v>
      </c>
      <c r="G452" s="69" t="n">
        <f aca="true">IF($B452&gt;Input!$C$28,PMT(Input!$C$34/(100*12),($A$620-OFFSET($A$4,MATCH(Input!$C$28,$B$4:$B$620,1),0,1,1)),$J$4,-1*Input!$C$35,1),0)</f>
        <v>-2774.23545813926</v>
      </c>
      <c r="H452" s="69" t="n">
        <f aca="false">($H451+$E452+$F452+$G452)*(1+Input!$C$34/(100*12))</f>
        <v>334709.813771799</v>
      </c>
    </row>
    <row r="453" customFormat="false" ht="12.8" hidden="false" customHeight="false" outlineLevel="0" collapsed="false">
      <c r="A453" s="67" t="n">
        <v>449</v>
      </c>
      <c r="B453" s="68" t="n">
        <f aca="false">EOMONTH(Input!$C$7,A453)</f>
        <v>56583</v>
      </c>
      <c r="C453" s="67" t="n">
        <f aca="false">DATEDIF(Input!$C$23,$B453,"Y")</f>
        <v>77</v>
      </c>
      <c r="E453" s="69" t="n">
        <f aca="false">Salary_01!$E453*(Input!$C$33/100)</f>
        <v>0</v>
      </c>
      <c r="F453" s="69" t="n">
        <f aca="false">-1*Salary_01!$I453</f>
        <v>-0</v>
      </c>
      <c r="G453" s="69" t="n">
        <f aca="true">IF($B453&gt;Input!$C$28,PMT(Input!$C$34/(100*12),($A$620-OFFSET($A$4,MATCH(Input!$C$28,$B$4:$B$620,1),0,1,1)),$J$4,-1*Input!$C$35,1),0)</f>
        <v>-2774.23545813926</v>
      </c>
      <c r="H453" s="69" t="n">
        <f aca="false">($H452+$E453+$F453+$G453)*(1+Input!$C$34/(100*12))</f>
        <v>333318.6432233</v>
      </c>
    </row>
    <row r="454" customFormat="false" ht="12.8" hidden="false" customHeight="false" outlineLevel="0" collapsed="false">
      <c r="A454" s="67" t="n">
        <v>450</v>
      </c>
      <c r="B454" s="68" t="n">
        <f aca="false">EOMONTH(Input!$C$7,A454)</f>
        <v>56614</v>
      </c>
      <c r="C454" s="67" t="n">
        <f aca="false">DATEDIF(Input!$C$23,$B454,"Y")</f>
        <v>77</v>
      </c>
      <c r="E454" s="69" t="n">
        <f aca="false">Salary_01!$E454*(Input!$C$33/100)</f>
        <v>0</v>
      </c>
      <c r="F454" s="69" t="n">
        <f aca="false">-1*Salary_01!$I454</f>
        <v>-0</v>
      </c>
      <c r="G454" s="69" t="n">
        <f aca="true">IF($B454&gt;Input!$C$28,PMT(Input!$C$34/(100*12),($A$620-OFFSET($A$4,MATCH(Input!$C$28,$B$4:$B$620,1),0,1,1)),$J$4,-1*Input!$C$35,1),0)</f>
        <v>-2774.23545813926</v>
      </c>
      <c r="H454" s="69" t="n">
        <f aca="false">($H453+$E454+$F454+$G454)*(1+Input!$C$34/(100*12))</f>
        <v>331921.676130848</v>
      </c>
    </row>
    <row r="455" customFormat="false" ht="12.8" hidden="false" customHeight="false" outlineLevel="0" collapsed="false">
      <c r="A455" s="67" t="n">
        <v>451</v>
      </c>
      <c r="B455" s="68" t="n">
        <f aca="false">EOMONTH(Input!$C$7,A455)</f>
        <v>56645</v>
      </c>
      <c r="C455" s="67" t="n">
        <f aca="false">DATEDIF(Input!$C$23,$B455,"Y")</f>
        <v>77</v>
      </c>
      <c r="E455" s="69" t="n">
        <f aca="false">Salary_01!$E455*(Input!$C$33/100)</f>
        <v>0</v>
      </c>
      <c r="F455" s="69" t="n">
        <f aca="false">-1*Salary_01!$I455</f>
        <v>-0</v>
      </c>
      <c r="G455" s="69" t="n">
        <f aca="true">IF($B455&gt;Input!$C$28,PMT(Input!$C$34/(100*12),($A$620-OFFSET($A$4,MATCH(Input!$C$28,$B$4:$B$620,1),0,1,1)),$J$4,-1*Input!$C$35,1),0)</f>
        <v>-2774.23545813926</v>
      </c>
      <c r="H455" s="69" t="n">
        <f aca="false">($H454+$E455+$F455+$G455)*(1+Input!$C$34/(100*12))</f>
        <v>330518.888342179</v>
      </c>
    </row>
    <row r="456" customFormat="false" ht="12.8" hidden="false" customHeight="false" outlineLevel="0" collapsed="false">
      <c r="A456" s="67" t="n">
        <v>452</v>
      </c>
      <c r="B456" s="68" t="n">
        <f aca="false">EOMONTH(Input!$C$7,A456)</f>
        <v>56673</v>
      </c>
      <c r="C456" s="67" t="n">
        <f aca="false">DATEDIF(Input!$C$23,$B456,"Y")</f>
        <v>77</v>
      </c>
      <c r="E456" s="69" t="n">
        <f aca="false">Salary_01!$E456*(Input!$C$33/100)</f>
        <v>0</v>
      </c>
      <c r="F456" s="69" t="n">
        <f aca="false">-1*Salary_01!$I456</f>
        <v>-0</v>
      </c>
      <c r="G456" s="69" t="n">
        <f aca="true">IF($B456&gt;Input!$C$28,PMT(Input!$C$34/(100*12),($A$620-OFFSET($A$4,MATCH(Input!$C$28,$B$4:$B$620,1),0,1,1)),$J$4,-1*Input!$C$35,1),0)</f>
        <v>-2774.23545813926</v>
      </c>
      <c r="H456" s="69" t="n">
        <f aca="false">($H455+$E456+$F456+$G456)*(1+Input!$C$34/(100*12))</f>
        <v>329110.25560439</v>
      </c>
    </row>
    <row r="457" customFormat="false" ht="12.8" hidden="false" customHeight="false" outlineLevel="0" collapsed="false">
      <c r="A457" s="67" t="n">
        <v>453</v>
      </c>
      <c r="B457" s="68" t="n">
        <f aca="false">EOMONTH(Input!$C$7,A457)</f>
        <v>56704</v>
      </c>
      <c r="C457" s="67" t="n">
        <f aca="false">DATEDIF(Input!$C$23,$B457,"Y")</f>
        <v>77</v>
      </c>
      <c r="E457" s="69" t="n">
        <f aca="false">Salary_01!$E457*(Input!$C$33/100)</f>
        <v>0</v>
      </c>
      <c r="F457" s="69" t="n">
        <f aca="false">-1*Salary_01!$I457</f>
        <v>-0</v>
      </c>
      <c r="G457" s="69" t="n">
        <f aca="true">IF($B457&gt;Input!$C$28,PMT(Input!$C$34/(100*12),($A$620-OFFSET($A$4,MATCH(Input!$C$28,$B$4:$B$620,1),0,1,1)),$J$4,-1*Input!$C$35,1),0)</f>
        <v>-2774.23545813926</v>
      </c>
      <c r="H457" s="69" t="n">
        <f aca="false">($H456+$E457+$F457+$G457)*(1+Input!$C$34/(100*12))</f>
        <v>327695.753563527</v>
      </c>
    </row>
    <row r="458" customFormat="false" ht="12.8" hidden="false" customHeight="false" outlineLevel="0" collapsed="false">
      <c r="A458" s="67" t="n">
        <v>454</v>
      </c>
      <c r="B458" s="68" t="n">
        <f aca="false">EOMONTH(Input!$C$7,A458)</f>
        <v>56734</v>
      </c>
      <c r="C458" s="67" t="n">
        <f aca="false">DATEDIF(Input!$C$23,$B458,"Y")</f>
        <v>77</v>
      </c>
      <c r="E458" s="69" t="n">
        <f aca="false">Salary_01!$E458*(Input!$C$33/100)</f>
        <v>0</v>
      </c>
      <c r="F458" s="69" t="n">
        <f aca="false">-1*Salary_01!$I458</f>
        <v>-0</v>
      </c>
      <c r="G458" s="69" t="n">
        <f aca="true">IF($B458&gt;Input!$C$28,PMT(Input!$C$34/(100*12),($A$620-OFFSET($A$4,MATCH(Input!$C$28,$B$4:$B$620,1),0,1,1)),$J$4,-1*Input!$C$35,1),0)</f>
        <v>-2774.23545813926</v>
      </c>
      <c r="H458" s="69" t="n">
        <f aca="false">($H457+$E458+$F458+$G458)*(1+Input!$C$34/(100*12))</f>
        <v>326275.35776416</v>
      </c>
    </row>
    <row r="459" customFormat="false" ht="12.8" hidden="false" customHeight="false" outlineLevel="0" collapsed="false">
      <c r="A459" s="67" t="n">
        <v>455</v>
      </c>
      <c r="B459" s="68" t="n">
        <f aca="false">EOMONTH(Input!$C$7,A459)</f>
        <v>56765</v>
      </c>
      <c r="C459" s="67" t="n">
        <f aca="false">DATEDIF(Input!$C$23,$B459,"Y")</f>
        <v>78</v>
      </c>
      <c r="E459" s="69" t="n">
        <f aca="false">Salary_01!$E459*(Input!$C$33/100)</f>
        <v>0</v>
      </c>
      <c r="F459" s="69" t="n">
        <f aca="false">-1*Salary_01!$I459</f>
        <v>-0</v>
      </c>
      <c r="G459" s="69" t="n">
        <f aca="true">IF($B459&gt;Input!$C$28,PMT(Input!$C$34/(100*12),($A$620-OFFSET($A$4,MATCH(Input!$C$28,$B$4:$B$620,1),0,1,1)),$J$4,-1*Input!$C$35,1),0)</f>
        <v>-2774.23545813926</v>
      </c>
      <c r="H459" s="69" t="n">
        <f aca="false">($H458+$E459+$F459+$G459)*(1+Input!$C$34/(100*12))</f>
        <v>324849.043648962</v>
      </c>
    </row>
    <row r="460" customFormat="false" ht="12.8" hidden="false" customHeight="false" outlineLevel="0" collapsed="false">
      <c r="A460" s="67" t="n">
        <v>456</v>
      </c>
      <c r="B460" s="68" t="n">
        <f aca="false">EOMONTH(Input!$C$7,A460)</f>
        <v>56795</v>
      </c>
      <c r="C460" s="67" t="n">
        <f aca="false">DATEDIF(Input!$C$23,$B460,"Y")</f>
        <v>78</v>
      </c>
      <c r="E460" s="69" t="n">
        <f aca="false">Salary_01!$E460*(Input!$C$33/100)</f>
        <v>0</v>
      </c>
      <c r="F460" s="69" t="n">
        <f aca="false">-1*Salary_01!$I460</f>
        <v>-0</v>
      </c>
      <c r="G460" s="69" t="n">
        <f aca="true">IF($B460&gt;Input!$C$28,PMT(Input!$C$34/(100*12),($A$620-OFFSET($A$4,MATCH(Input!$C$28,$B$4:$B$620,1),0,1,1)),$J$4,-1*Input!$C$35,1),0)</f>
        <v>-2774.23545813926</v>
      </c>
      <c r="H460" s="69" t="n">
        <f aca="false">($H459+$E460+$F460+$G460)*(1+Input!$C$34/(100*12))</f>
        <v>323416.786558285</v>
      </c>
    </row>
    <row r="461" customFormat="false" ht="12.8" hidden="false" customHeight="false" outlineLevel="0" collapsed="false">
      <c r="A461" s="67" t="n">
        <v>457</v>
      </c>
      <c r="B461" s="68" t="n">
        <f aca="false">EOMONTH(Input!$C$7,A461)</f>
        <v>56826</v>
      </c>
      <c r="C461" s="67" t="n">
        <f aca="false">DATEDIF(Input!$C$23,$B461,"Y")</f>
        <v>78</v>
      </c>
      <c r="E461" s="69" t="n">
        <f aca="false">Salary_01!$E461*(Input!$C$33/100)</f>
        <v>0</v>
      </c>
      <c r="F461" s="69" t="n">
        <f aca="false">-1*Salary_01!$I461</f>
        <v>-0</v>
      </c>
      <c r="G461" s="69" t="n">
        <f aca="true">IF($B461&gt;Input!$C$28,PMT(Input!$C$34/(100*12),($A$620-OFFSET($A$4,MATCH(Input!$C$28,$B$4:$B$620,1),0,1,1)),$J$4,-1*Input!$C$35,1),0)</f>
        <v>-2774.23545813926</v>
      </c>
      <c r="H461" s="69" t="n">
        <f aca="false">($H460+$E461+$F461+$G461)*(1+Input!$C$34/(100*12))</f>
        <v>321978.561729729</v>
      </c>
    </row>
    <row r="462" customFormat="false" ht="12.8" hidden="false" customHeight="false" outlineLevel="0" collapsed="false">
      <c r="A462" s="67" t="n">
        <v>458</v>
      </c>
      <c r="B462" s="68" t="n">
        <f aca="false">EOMONTH(Input!$C$7,A462)</f>
        <v>56857</v>
      </c>
      <c r="C462" s="67" t="n">
        <f aca="false">DATEDIF(Input!$C$23,$B462,"Y")</f>
        <v>78</v>
      </c>
      <c r="E462" s="69" t="n">
        <f aca="false">Salary_01!$E462*(Input!$C$33/100)</f>
        <v>0</v>
      </c>
      <c r="F462" s="69" t="n">
        <f aca="false">-1*Salary_01!$I462</f>
        <v>-0</v>
      </c>
      <c r="G462" s="69" t="n">
        <f aca="true">IF($B462&gt;Input!$C$28,PMT(Input!$C$34/(100*12),($A$620-OFFSET($A$4,MATCH(Input!$C$28,$B$4:$B$620,1),0,1,1)),$J$4,-1*Input!$C$35,1),0)</f>
        <v>-2774.23545813926</v>
      </c>
      <c r="H462" s="69" t="n">
        <f aca="false">($H461+$E462+$F462+$G462)*(1+Input!$C$34/(100*12))</f>
        <v>320534.344297722</v>
      </c>
    </row>
    <row r="463" customFormat="false" ht="12.8" hidden="false" customHeight="false" outlineLevel="0" collapsed="false">
      <c r="A463" s="67" t="n">
        <v>459</v>
      </c>
      <c r="B463" s="68" t="n">
        <f aca="false">EOMONTH(Input!$C$7,A463)</f>
        <v>56887</v>
      </c>
      <c r="C463" s="67" t="n">
        <f aca="false">DATEDIF(Input!$C$23,$B463,"Y")</f>
        <v>78</v>
      </c>
      <c r="E463" s="69" t="n">
        <f aca="false">Salary_01!$E463*(Input!$C$33/100)</f>
        <v>0</v>
      </c>
      <c r="F463" s="69" t="n">
        <f aca="false">-1*Salary_01!$I463</f>
        <v>-0</v>
      </c>
      <c r="G463" s="69" t="n">
        <f aca="true">IF($B463&gt;Input!$C$28,PMT(Input!$C$34/(100*12),($A$620-OFFSET($A$4,MATCH(Input!$C$28,$B$4:$B$620,1),0,1,1)),$J$4,-1*Input!$C$35,1),0)</f>
        <v>-2774.23545813926</v>
      </c>
      <c r="H463" s="69" t="n">
        <f aca="false">($H462+$E463+$F463+$G463)*(1+Input!$C$34/(100*12))</f>
        <v>319084.109293081</v>
      </c>
    </row>
    <row r="464" customFormat="false" ht="12.8" hidden="false" customHeight="false" outlineLevel="0" collapsed="false">
      <c r="A464" s="67" t="n">
        <v>460</v>
      </c>
      <c r="B464" s="68" t="n">
        <f aca="false">EOMONTH(Input!$C$7,A464)</f>
        <v>56918</v>
      </c>
      <c r="C464" s="67" t="n">
        <f aca="false">DATEDIF(Input!$C$23,$B464,"Y")</f>
        <v>78</v>
      </c>
      <c r="E464" s="69" t="n">
        <f aca="false">Salary_01!$E464*(Input!$C$33/100)</f>
        <v>0</v>
      </c>
      <c r="F464" s="69" t="n">
        <f aca="false">-1*Salary_01!$I464</f>
        <v>-0</v>
      </c>
      <c r="G464" s="69" t="n">
        <f aca="true">IF($B464&gt;Input!$C$28,PMT(Input!$C$34/(100*12),($A$620-OFFSET($A$4,MATCH(Input!$C$28,$B$4:$B$620,1),0,1,1)),$J$4,-1*Input!$C$35,1),0)</f>
        <v>-2774.23545813926</v>
      </c>
      <c r="H464" s="69" t="n">
        <f aca="false">($H463+$E464+$F464+$G464)*(1+Input!$C$34/(100*12))</f>
        <v>317627.831642587</v>
      </c>
    </row>
    <row r="465" customFormat="false" ht="12.8" hidden="false" customHeight="false" outlineLevel="0" collapsed="false">
      <c r="A465" s="67" t="n">
        <v>461</v>
      </c>
      <c r="B465" s="68" t="n">
        <f aca="false">EOMONTH(Input!$C$7,A465)</f>
        <v>56948</v>
      </c>
      <c r="C465" s="67" t="n">
        <f aca="false">DATEDIF(Input!$C$23,$B465,"Y")</f>
        <v>78</v>
      </c>
      <c r="E465" s="69" t="n">
        <f aca="false">Salary_01!$E465*(Input!$C$33/100)</f>
        <v>0</v>
      </c>
      <c r="F465" s="69" t="n">
        <f aca="false">-1*Salary_01!$I465</f>
        <v>-0</v>
      </c>
      <c r="G465" s="69" t="n">
        <f aca="true">IF($B465&gt;Input!$C$28,PMT(Input!$C$34/(100*12),($A$620-OFFSET($A$4,MATCH(Input!$C$28,$B$4:$B$620,1),0,1,1)),$J$4,-1*Input!$C$35,1),0)</f>
        <v>-2774.23545813926</v>
      </c>
      <c r="H465" s="69" t="n">
        <f aca="false">($H464+$E465+$F465+$G465)*(1+Input!$C$34/(100*12))</f>
        <v>316165.48616855</v>
      </c>
    </row>
    <row r="466" customFormat="false" ht="12.8" hidden="false" customHeight="false" outlineLevel="0" collapsed="false">
      <c r="A466" s="67" t="n">
        <v>462</v>
      </c>
      <c r="B466" s="68" t="n">
        <f aca="false">EOMONTH(Input!$C$7,A466)</f>
        <v>56979</v>
      </c>
      <c r="C466" s="67" t="n">
        <f aca="false">DATEDIF(Input!$C$23,$B466,"Y")</f>
        <v>78</v>
      </c>
      <c r="E466" s="69" t="n">
        <f aca="false">Salary_01!$E466*(Input!$C$33/100)</f>
        <v>0</v>
      </c>
      <c r="F466" s="69" t="n">
        <f aca="false">-1*Salary_01!$I466</f>
        <v>-0</v>
      </c>
      <c r="G466" s="69" t="n">
        <f aca="true">IF($B466&gt;Input!$C$28,PMT(Input!$C$34/(100*12),($A$620-OFFSET($A$4,MATCH(Input!$C$28,$B$4:$B$620,1),0,1,1)),$J$4,-1*Input!$C$35,1),0)</f>
        <v>-2774.23545813926</v>
      </c>
      <c r="H466" s="69" t="n">
        <f aca="false">($H465+$E466+$F466+$G466)*(1+Input!$C$34/(100*12))</f>
        <v>314697.04758837</v>
      </c>
    </row>
    <row r="467" customFormat="false" ht="12.8" hidden="false" customHeight="false" outlineLevel="0" collapsed="false">
      <c r="A467" s="67" t="n">
        <v>463</v>
      </c>
      <c r="B467" s="68" t="n">
        <f aca="false">EOMONTH(Input!$C$7,A467)</f>
        <v>57010</v>
      </c>
      <c r="C467" s="67" t="n">
        <f aca="false">DATEDIF(Input!$C$23,$B467,"Y")</f>
        <v>78</v>
      </c>
      <c r="E467" s="69" t="n">
        <f aca="false">Salary_01!$E467*(Input!$C$33/100)</f>
        <v>0</v>
      </c>
      <c r="F467" s="69" t="n">
        <f aca="false">-1*Salary_01!$I467</f>
        <v>-0</v>
      </c>
      <c r="G467" s="69" t="n">
        <f aca="true">IF($B467&gt;Input!$C$28,PMT(Input!$C$34/(100*12),($A$620-OFFSET($A$4,MATCH(Input!$C$28,$B$4:$B$620,1),0,1,1)),$J$4,-1*Input!$C$35,1),0)</f>
        <v>-2774.23545813926</v>
      </c>
      <c r="H467" s="69" t="n">
        <f aca="false">($H466+$E467+$F467+$G467)*(1+Input!$C$34/(100*12))</f>
        <v>313222.490514107</v>
      </c>
    </row>
    <row r="468" customFormat="false" ht="12.8" hidden="false" customHeight="false" outlineLevel="0" collapsed="false">
      <c r="A468" s="67" t="n">
        <v>464</v>
      </c>
      <c r="B468" s="68" t="n">
        <f aca="false">EOMONTH(Input!$C$7,A468)</f>
        <v>57039</v>
      </c>
      <c r="C468" s="67" t="n">
        <f aca="false">DATEDIF(Input!$C$23,$B468,"Y")</f>
        <v>78</v>
      </c>
      <c r="E468" s="69" t="n">
        <f aca="false">Salary_01!$E468*(Input!$C$33/100)</f>
        <v>0</v>
      </c>
      <c r="F468" s="69" t="n">
        <f aca="false">-1*Salary_01!$I468</f>
        <v>-0</v>
      </c>
      <c r="G468" s="69" t="n">
        <f aca="true">IF($B468&gt;Input!$C$28,PMT(Input!$C$34/(100*12),($A$620-OFFSET($A$4,MATCH(Input!$C$28,$B$4:$B$620,1),0,1,1)),$J$4,-1*Input!$C$35,1),0)</f>
        <v>-2774.23545813926</v>
      </c>
      <c r="H468" s="69" t="n">
        <f aca="false">($H467+$E468+$F468+$G468)*(1+Input!$C$34/(100*12))</f>
        <v>311741.789452034</v>
      </c>
    </row>
    <row r="469" customFormat="false" ht="12.8" hidden="false" customHeight="false" outlineLevel="0" collapsed="false">
      <c r="A469" s="67" t="n">
        <v>465</v>
      </c>
      <c r="B469" s="68" t="n">
        <f aca="false">EOMONTH(Input!$C$7,A469)</f>
        <v>57070</v>
      </c>
      <c r="C469" s="67" t="n">
        <f aca="false">DATEDIF(Input!$C$23,$B469,"Y")</f>
        <v>78</v>
      </c>
      <c r="E469" s="69" t="n">
        <f aca="false">Salary_01!$E469*(Input!$C$33/100)</f>
        <v>0</v>
      </c>
      <c r="F469" s="69" t="n">
        <f aca="false">-1*Salary_01!$I469</f>
        <v>-0</v>
      </c>
      <c r="G469" s="69" t="n">
        <f aca="true">IF($B469&gt;Input!$C$28,PMT(Input!$C$34/(100*12),($A$620-OFFSET($A$4,MATCH(Input!$C$28,$B$4:$B$620,1),0,1,1)),$J$4,-1*Input!$C$35,1),0)</f>
        <v>-2774.23545813926</v>
      </c>
      <c r="H469" s="69" t="n">
        <f aca="false">($H468+$E469+$F469+$G469)*(1+Input!$C$34/(100*12))</f>
        <v>310254.918802203</v>
      </c>
    </row>
    <row r="470" customFormat="false" ht="12.8" hidden="false" customHeight="false" outlineLevel="0" collapsed="false">
      <c r="A470" s="67" t="n">
        <v>466</v>
      </c>
      <c r="B470" s="68" t="n">
        <f aca="false">EOMONTH(Input!$C$7,A470)</f>
        <v>57100</v>
      </c>
      <c r="C470" s="67" t="n">
        <f aca="false">DATEDIF(Input!$C$23,$B470,"Y")</f>
        <v>78</v>
      </c>
      <c r="E470" s="69" t="n">
        <f aca="false">Salary_01!$E470*(Input!$C$33/100)</f>
        <v>0</v>
      </c>
      <c r="F470" s="69" t="n">
        <f aca="false">-1*Salary_01!$I470</f>
        <v>-0</v>
      </c>
      <c r="G470" s="69" t="n">
        <f aca="true">IF($B470&gt;Input!$C$28,PMT(Input!$C$34/(100*12),($A$620-OFFSET($A$4,MATCH(Input!$C$28,$B$4:$B$620,1),0,1,1)),$J$4,-1*Input!$C$35,1),0)</f>
        <v>-2774.23545813926</v>
      </c>
      <c r="H470" s="69" t="n">
        <f aca="false">($H469+$E470+$F470+$G470)*(1+Input!$C$34/(100*12))</f>
        <v>308761.852857997</v>
      </c>
    </row>
    <row r="471" customFormat="false" ht="12.8" hidden="false" customHeight="false" outlineLevel="0" collapsed="false">
      <c r="A471" s="67" t="n">
        <v>467</v>
      </c>
      <c r="B471" s="68" t="n">
        <f aca="false">EOMONTH(Input!$C$7,A471)</f>
        <v>57131</v>
      </c>
      <c r="C471" s="67" t="n">
        <f aca="false">DATEDIF(Input!$C$23,$B471,"Y")</f>
        <v>79</v>
      </c>
      <c r="E471" s="69" t="n">
        <f aca="false">Salary_01!$E471*(Input!$C$33/100)</f>
        <v>0</v>
      </c>
      <c r="F471" s="69" t="n">
        <f aca="false">-1*Salary_01!$I471</f>
        <v>-0</v>
      </c>
      <c r="G471" s="69" t="n">
        <f aca="true">IF($B471&gt;Input!$C$28,PMT(Input!$C$34/(100*12),($A$620-OFFSET($A$4,MATCH(Input!$C$28,$B$4:$B$620,1),0,1,1)),$J$4,-1*Input!$C$35,1),0)</f>
        <v>-2774.23545813926</v>
      </c>
      <c r="H471" s="69" t="n">
        <f aca="false">($H470+$E471+$F471+$G471)*(1+Input!$C$34/(100*12))</f>
        <v>307262.565805691</v>
      </c>
    </row>
    <row r="472" customFormat="false" ht="12.8" hidden="false" customHeight="false" outlineLevel="0" collapsed="false">
      <c r="A472" s="67" t="n">
        <v>468</v>
      </c>
      <c r="B472" s="68" t="n">
        <f aca="false">EOMONTH(Input!$C$7,A472)</f>
        <v>57161</v>
      </c>
      <c r="C472" s="67" t="n">
        <f aca="false">DATEDIF(Input!$C$23,$B472,"Y")</f>
        <v>79</v>
      </c>
      <c r="E472" s="69" t="n">
        <f aca="false">Salary_01!$E472*(Input!$C$33/100)</f>
        <v>0</v>
      </c>
      <c r="F472" s="69" t="n">
        <f aca="false">-1*Salary_01!$I472</f>
        <v>-0</v>
      </c>
      <c r="G472" s="69" t="n">
        <f aca="true">IF($B472&gt;Input!$C$28,PMT(Input!$C$34/(100*12),($A$620-OFFSET($A$4,MATCH(Input!$C$28,$B$4:$B$620,1),0,1,1)),$J$4,-1*Input!$C$35,1),0)</f>
        <v>-2774.23545813926</v>
      </c>
      <c r="H472" s="69" t="n">
        <f aca="false">($H471+$E472+$F472+$G472)*(1+Input!$C$34/(100*12))</f>
        <v>305757.031724</v>
      </c>
    </row>
    <row r="473" customFormat="false" ht="12.8" hidden="false" customHeight="false" outlineLevel="0" collapsed="false">
      <c r="A473" s="67" t="n">
        <v>469</v>
      </c>
      <c r="B473" s="68" t="n">
        <f aca="false">EOMONTH(Input!$C$7,A473)</f>
        <v>57192</v>
      </c>
      <c r="C473" s="67" t="n">
        <f aca="false">DATEDIF(Input!$C$23,$B473,"Y")</f>
        <v>79</v>
      </c>
      <c r="E473" s="69" t="n">
        <f aca="false">Salary_01!$E473*(Input!$C$33/100)</f>
        <v>0</v>
      </c>
      <c r="F473" s="69" t="n">
        <f aca="false">-1*Salary_01!$I473</f>
        <v>-0</v>
      </c>
      <c r="G473" s="69" t="n">
        <f aca="true">IF($B473&gt;Input!$C$28,PMT(Input!$C$34/(100*12),($A$620-OFFSET($A$4,MATCH(Input!$C$28,$B$4:$B$620,1),0,1,1)),$J$4,-1*Input!$C$35,1),0)</f>
        <v>-2774.23545813926</v>
      </c>
      <c r="H473" s="69" t="n">
        <f aca="false">($H472+$E473+$F473+$G473)*(1+Input!$C$34/(100*12))</f>
        <v>304245.224583635</v>
      </c>
    </row>
    <row r="474" customFormat="false" ht="12.8" hidden="false" customHeight="false" outlineLevel="0" collapsed="false">
      <c r="A474" s="67" t="n">
        <v>470</v>
      </c>
      <c r="B474" s="68" t="n">
        <f aca="false">EOMONTH(Input!$C$7,A474)</f>
        <v>57223</v>
      </c>
      <c r="C474" s="67" t="n">
        <f aca="false">DATEDIF(Input!$C$23,$B474,"Y")</f>
        <v>79</v>
      </c>
      <c r="E474" s="69" t="n">
        <f aca="false">Salary_01!$E474*(Input!$C$33/100)</f>
        <v>0</v>
      </c>
      <c r="F474" s="69" t="n">
        <f aca="false">-1*Salary_01!$I474</f>
        <v>-0</v>
      </c>
      <c r="G474" s="69" t="n">
        <f aca="true">IF($B474&gt;Input!$C$28,PMT(Input!$C$34/(100*12),($A$620-OFFSET($A$4,MATCH(Input!$C$28,$B$4:$B$620,1),0,1,1)),$J$4,-1*Input!$C$35,1),0)</f>
        <v>-2774.23545813926</v>
      </c>
      <c r="H474" s="69" t="n">
        <f aca="false">($H473+$E474+$F474+$G474)*(1+Input!$C$34/(100*12))</f>
        <v>302727.118246852</v>
      </c>
    </row>
    <row r="475" customFormat="false" ht="12.8" hidden="false" customHeight="false" outlineLevel="0" collapsed="false">
      <c r="A475" s="67" t="n">
        <v>471</v>
      </c>
      <c r="B475" s="68" t="n">
        <f aca="false">EOMONTH(Input!$C$7,A475)</f>
        <v>57253</v>
      </c>
      <c r="C475" s="67" t="n">
        <f aca="false">DATEDIF(Input!$C$23,$B475,"Y")</f>
        <v>79</v>
      </c>
      <c r="E475" s="69" t="n">
        <f aca="false">Salary_01!$E475*(Input!$C$33/100)</f>
        <v>0</v>
      </c>
      <c r="F475" s="69" t="n">
        <f aca="false">-1*Salary_01!$I475</f>
        <v>-0</v>
      </c>
      <c r="G475" s="69" t="n">
        <f aca="true">IF($B475&gt;Input!$C$28,PMT(Input!$C$34/(100*12),($A$620-OFFSET($A$4,MATCH(Input!$C$28,$B$4:$B$620,1),0,1,1)),$J$4,-1*Input!$C$35,1),0)</f>
        <v>-2774.23545813926</v>
      </c>
      <c r="H475" s="69" t="n">
        <f aca="false">($H474+$E475+$F475+$G475)*(1+Input!$C$34/(100*12))</f>
        <v>301202.686466999</v>
      </c>
    </row>
    <row r="476" customFormat="false" ht="12.8" hidden="false" customHeight="false" outlineLevel="0" collapsed="false">
      <c r="A476" s="67" t="n">
        <v>472</v>
      </c>
      <c r="B476" s="68" t="n">
        <f aca="false">EOMONTH(Input!$C$7,A476)</f>
        <v>57284</v>
      </c>
      <c r="C476" s="67" t="n">
        <f aca="false">DATEDIF(Input!$C$23,$B476,"Y")</f>
        <v>79</v>
      </c>
      <c r="E476" s="69" t="n">
        <f aca="false">Salary_01!$E476*(Input!$C$33/100)</f>
        <v>0</v>
      </c>
      <c r="F476" s="69" t="n">
        <f aca="false">-1*Salary_01!$I476</f>
        <v>-0</v>
      </c>
      <c r="G476" s="69" t="n">
        <f aca="true">IF($B476&gt;Input!$C$28,PMT(Input!$C$34/(100*12),($A$620-OFFSET($A$4,MATCH(Input!$C$28,$B$4:$B$620,1),0,1,1)),$J$4,-1*Input!$C$35,1),0)</f>
        <v>-2774.23545813926</v>
      </c>
      <c r="H476" s="69" t="n">
        <f aca="false">($H475+$E476+$F476+$G476)*(1+Input!$C$34/(100*12))</f>
        <v>299671.902888063</v>
      </c>
    </row>
    <row r="477" customFormat="false" ht="12.8" hidden="false" customHeight="false" outlineLevel="0" collapsed="false">
      <c r="A477" s="67" t="n">
        <v>473</v>
      </c>
      <c r="B477" s="68" t="n">
        <f aca="false">EOMONTH(Input!$C$7,A477)</f>
        <v>57314</v>
      </c>
      <c r="C477" s="67" t="n">
        <f aca="false">DATEDIF(Input!$C$23,$B477,"Y")</f>
        <v>79</v>
      </c>
      <c r="E477" s="69" t="n">
        <f aca="false">Salary_01!$E477*(Input!$C$33/100)</f>
        <v>0</v>
      </c>
      <c r="F477" s="69" t="n">
        <f aca="false">-1*Salary_01!$I477</f>
        <v>-0</v>
      </c>
      <c r="G477" s="69" t="n">
        <f aca="true">IF($B477&gt;Input!$C$28,PMT(Input!$C$34/(100*12),($A$620-OFFSET($A$4,MATCH(Input!$C$28,$B$4:$B$620,1),0,1,1)),$J$4,-1*Input!$C$35,1),0)</f>
        <v>-2774.23545813926</v>
      </c>
      <c r="H477" s="69" t="n">
        <f aca="false">($H476+$E477+$F477+$G477)*(1+Input!$C$34/(100*12))</f>
        <v>298134.741044215</v>
      </c>
    </row>
    <row r="478" customFormat="false" ht="12.8" hidden="false" customHeight="false" outlineLevel="0" collapsed="false">
      <c r="A478" s="67" t="n">
        <v>474</v>
      </c>
      <c r="B478" s="68" t="n">
        <f aca="false">EOMONTH(Input!$C$7,A478)</f>
        <v>57345</v>
      </c>
      <c r="C478" s="67" t="n">
        <f aca="false">DATEDIF(Input!$C$23,$B478,"Y")</f>
        <v>79</v>
      </c>
      <c r="E478" s="69" t="n">
        <f aca="false">Salary_01!$E478*(Input!$C$33/100)</f>
        <v>0</v>
      </c>
      <c r="F478" s="69" t="n">
        <f aca="false">-1*Salary_01!$I478</f>
        <v>-0</v>
      </c>
      <c r="G478" s="69" t="n">
        <f aca="true">IF($B478&gt;Input!$C$28,PMT(Input!$C$34/(100*12),($A$620-OFFSET($A$4,MATCH(Input!$C$28,$B$4:$B$620,1),0,1,1)),$J$4,-1*Input!$C$35,1),0)</f>
        <v>-2774.23545813926</v>
      </c>
      <c r="H478" s="69" t="n">
        <f aca="false">($H477+$E478+$F478+$G478)*(1+Input!$C$34/(100*12))</f>
        <v>296591.174359351</v>
      </c>
    </row>
    <row r="479" customFormat="false" ht="12.8" hidden="false" customHeight="false" outlineLevel="0" collapsed="false">
      <c r="A479" s="67" t="n">
        <v>475</v>
      </c>
      <c r="B479" s="68" t="n">
        <f aca="false">EOMONTH(Input!$C$7,A479)</f>
        <v>57376</v>
      </c>
      <c r="C479" s="67" t="n">
        <f aca="false">DATEDIF(Input!$C$23,$B479,"Y")</f>
        <v>79</v>
      </c>
      <c r="E479" s="69" t="n">
        <f aca="false">Salary_01!$E479*(Input!$C$33/100)</f>
        <v>0</v>
      </c>
      <c r="F479" s="69" t="n">
        <f aca="false">-1*Salary_01!$I479</f>
        <v>-0</v>
      </c>
      <c r="G479" s="69" t="n">
        <f aca="true">IF($B479&gt;Input!$C$28,PMT(Input!$C$34/(100*12),($A$620-OFFSET($A$4,MATCH(Input!$C$28,$B$4:$B$620,1),0,1,1)),$J$4,-1*Input!$C$35,1),0)</f>
        <v>-2774.23545813926</v>
      </c>
      <c r="H479" s="69" t="n">
        <f aca="false">($H478+$E479+$F479+$G479)*(1+Input!$C$34/(100*12))</f>
        <v>295041.176146634</v>
      </c>
    </row>
    <row r="480" customFormat="false" ht="12.8" hidden="false" customHeight="false" outlineLevel="0" collapsed="false">
      <c r="A480" s="67" t="n">
        <v>476</v>
      </c>
      <c r="B480" s="68" t="n">
        <f aca="false">EOMONTH(Input!$C$7,A480)</f>
        <v>57404</v>
      </c>
      <c r="C480" s="67" t="n">
        <f aca="false">DATEDIF(Input!$C$23,$B480,"Y")</f>
        <v>79</v>
      </c>
      <c r="E480" s="69" t="n">
        <f aca="false">Salary_01!$E480*(Input!$C$33/100)</f>
        <v>0</v>
      </c>
      <c r="F480" s="69" t="n">
        <f aca="false">-1*Salary_01!$I480</f>
        <v>-0</v>
      </c>
      <c r="G480" s="69" t="n">
        <f aca="true">IF($B480&gt;Input!$C$28,PMT(Input!$C$34/(100*12),($A$620-OFFSET($A$4,MATCH(Input!$C$28,$B$4:$B$620,1),0,1,1)),$J$4,-1*Input!$C$35,1),0)</f>
        <v>-2774.23545813926</v>
      </c>
      <c r="H480" s="69" t="n">
        <f aca="false">($H479+$E480+$F480+$G480)*(1+Input!$C$34/(100*12))</f>
        <v>293484.71960803</v>
      </c>
    </row>
    <row r="481" customFormat="false" ht="12.8" hidden="false" customHeight="false" outlineLevel="0" collapsed="false">
      <c r="A481" s="67" t="n">
        <v>477</v>
      </c>
      <c r="B481" s="68" t="n">
        <f aca="false">EOMONTH(Input!$C$7,A481)</f>
        <v>57435</v>
      </c>
      <c r="C481" s="67" t="n">
        <f aca="false">DATEDIF(Input!$C$23,$B481,"Y")</f>
        <v>79</v>
      </c>
      <c r="E481" s="69" t="n">
        <f aca="false">Salary_01!$E481*(Input!$C$33/100)</f>
        <v>0</v>
      </c>
      <c r="F481" s="69" t="n">
        <f aca="false">-1*Salary_01!$I481</f>
        <v>-0</v>
      </c>
      <c r="G481" s="69" t="n">
        <f aca="true">IF($B481&gt;Input!$C$28,PMT(Input!$C$34/(100*12),($A$620-OFFSET($A$4,MATCH(Input!$C$28,$B$4:$B$620,1),0,1,1)),$J$4,-1*Input!$C$35,1),0)</f>
        <v>-2774.23545813926</v>
      </c>
      <c r="H481" s="69" t="n">
        <f aca="false">($H480+$E481+$F481+$G481)*(1+Input!$C$34/(100*12))</f>
        <v>291921.777833848</v>
      </c>
    </row>
    <row r="482" customFormat="false" ht="12.8" hidden="false" customHeight="false" outlineLevel="0" collapsed="false">
      <c r="A482" s="67" t="n">
        <v>478</v>
      </c>
      <c r="B482" s="68" t="n">
        <f aca="false">EOMONTH(Input!$C$7,A482)</f>
        <v>57465</v>
      </c>
      <c r="C482" s="67" t="n">
        <f aca="false">DATEDIF(Input!$C$23,$B482,"Y")</f>
        <v>79</v>
      </c>
      <c r="E482" s="69" t="n">
        <f aca="false">Salary_01!$E482*(Input!$C$33/100)</f>
        <v>0</v>
      </c>
      <c r="F482" s="69" t="n">
        <f aca="false">-1*Salary_01!$I482</f>
        <v>-0</v>
      </c>
      <c r="G482" s="69" t="n">
        <f aca="true">IF($B482&gt;Input!$C$28,PMT(Input!$C$34/(100*12),($A$620-OFFSET($A$4,MATCH(Input!$C$28,$B$4:$B$620,1),0,1,1)),$J$4,-1*Input!$C$35,1),0)</f>
        <v>-2774.23545813926</v>
      </c>
      <c r="H482" s="69" t="n">
        <f aca="false">($H481+$E482+$F482+$G482)*(1+Input!$C$34/(100*12))</f>
        <v>290352.323802275</v>
      </c>
    </row>
    <row r="483" customFormat="false" ht="12.8" hidden="false" customHeight="false" outlineLevel="0" collapsed="false">
      <c r="A483" s="67" t="n">
        <v>479</v>
      </c>
      <c r="B483" s="68" t="n">
        <f aca="false">EOMONTH(Input!$C$7,A483)</f>
        <v>57496</v>
      </c>
      <c r="C483" s="67" t="n">
        <f aca="false">DATEDIF(Input!$C$23,$B483,"Y")</f>
        <v>80</v>
      </c>
      <c r="E483" s="69" t="n">
        <f aca="false">Salary_01!$E483*(Input!$C$33/100)</f>
        <v>0</v>
      </c>
      <c r="F483" s="69" t="n">
        <f aca="false">-1*Salary_01!$I483</f>
        <v>-0</v>
      </c>
      <c r="G483" s="69" t="n">
        <f aca="true">IF($B483&gt;Input!$C$28,PMT(Input!$C$34/(100*12),($A$620-OFFSET($A$4,MATCH(Input!$C$28,$B$4:$B$620,1),0,1,1)),$J$4,-1*Input!$C$35,1),0)</f>
        <v>-2774.23545813926</v>
      </c>
      <c r="H483" s="69" t="n">
        <f aca="false">($H482+$E483+$F483+$G483)*(1+Input!$C$34/(100*12))</f>
        <v>288776.330378903</v>
      </c>
    </row>
    <row r="484" customFormat="false" ht="12.8" hidden="false" customHeight="false" outlineLevel="0" collapsed="false">
      <c r="A484" s="67" t="n">
        <v>480</v>
      </c>
      <c r="B484" s="68" t="n">
        <f aca="false">EOMONTH(Input!$C$7,A484)</f>
        <v>57526</v>
      </c>
      <c r="C484" s="67" t="n">
        <f aca="false">DATEDIF(Input!$C$23,$B484,"Y")</f>
        <v>80</v>
      </c>
      <c r="E484" s="69" t="n">
        <f aca="false">Salary_01!$E484*(Input!$C$33/100)</f>
        <v>0</v>
      </c>
      <c r="F484" s="69" t="n">
        <f aca="false">-1*Salary_01!$I484</f>
        <v>-0</v>
      </c>
      <c r="G484" s="69" t="n">
        <f aca="true">IF($B484&gt;Input!$C$28,PMT(Input!$C$34/(100*12),($A$620-OFFSET($A$4,MATCH(Input!$C$28,$B$4:$B$620,1),0,1,1)),$J$4,-1*Input!$C$35,1),0)</f>
        <v>-2774.23545813926</v>
      </c>
      <c r="H484" s="69" t="n">
        <f aca="false">($H483+$E484+$F484+$G484)*(1+Input!$C$34/(100*12))</f>
        <v>287193.770316266</v>
      </c>
    </row>
    <row r="485" customFormat="false" ht="12.8" hidden="false" customHeight="false" outlineLevel="0" collapsed="false">
      <c r="A485" s="67" t="n">
        <v>481</v>
      </c>
      <c r="B485" s="68" t="n">
        <f aca="false">EOMONTH(Input!$C$7,A485)</f>
        <v>57557</v>
      </c>
      <c r="C485" s="67" t="n">
        <f aca="false">DATEDIF(Input!$C$23,$B485,"Y")</f>
        <v>80</v>
      </c>
      <c r="E485" s="69" t="n">
        <f aca="false">Salary_01!$E485*(Input!$C$33/100)</f>
        <v>0</v>
      </c>
      <c r="F485" s="69" t="n">
        <f aca="false">-1*Salary_01!$I485</f>
        <v>-0</v>
      </c>
      <c r="G485" s="69" t="n">
        <f aca="true">IF($B485&gt;Input!$C$28,PMT(Input!$C$34/(100*12),($A$620-OFFSET($A$4,MATCH(Input!$C$28,$B$4:$B$620,1),0,1,1)),$J$4,-1*Input!$C$35,1),0)</f>
        <v>-2774.23545813926</v>
      </c>
      <c r="H485" s="69" t="n">
        <f aca="false">($H484+$E485+$F485+$G485)*(1+Input!$C$34/(100*12))</f>
        <v>285604.616253369</v>
      </c>
    </row>
    <row r="486" customFormat="false" ht="12.8" hidden="false" customHeight="false" outlineLevel="0" collapsed="false">
      <c r="A486" s="67" t="n">
        <v>482</v>
      </c>
      <c r="B486" s="68" t="n">
        <f aca="false">EOMONTH(Input!$C$7,A486)</f>
        <v>57588</v>
      </c>
      <c r="C486" s="67" t="n">
        <f aca="false">DATEDIF(Input!$C$23,$B486,"Y")</f>
        <v>80</v>
      </c>
      <c r="E486" s="69" t="n">
        <f aca="false">Salary_01!$E486*(Input!$C$33/100)</f>
        <v>0</v>
      </c>
      <c r="F486" s="69" t="n">
        <f aca="false">-1*Salary_01!$I486</f>
        <v>-0</v>
      </c>
      <c r="G486" s="69" t="n">
        <f aca="true">IF($B486&gt;Input!$C$28,PMT(Input!$C$34/(100*12),($A$620-OFFSET($A$4,MATCH(Input!$C$28,$B$4:$B$620,1),0,1,1)),$J$4,-1*Input!$C$35,1),0)</f>
        <v>-2774.23545813926</v>
      </c>
      <c r="H486" s="69" t="n">
        <f aca="false">($H485+$E486+$F486+$G486)*(1+Input!$C$34/(100*12))</f>
        <v>284008.84071521</v>
      </c>
    </row>
    <row r="487" customFormat="false" ht="12.8" hidden="false" customHeight="false" outlineLevel="0" collapsed="false">
      <c r="A487" s="67" t="n">
        <v>483</v>
      </c>
      <c r="B487" s="68" t="n">
        <f aca="false">EOMONTH(Input!$C$7,A487)</f>
        <v>57618</v>
      </c>
      <c r="C487" s="67" t="n">
        <f aca="false">DATEDIF(Input!$C$23,$B487,"Y")</f>
        <v>80</v>
      </c>
      <c r="E487" s="69" t="n">
        <f aca="false">Salary_01!$E487*(Input!$C$33/100)</f>
        <v>0</v>
      </c>
      <c r="F487" s="69" t="n">
        <f aca="false">-1*Salary_01!$I487</f>
        <v>-0</v>
      </c>
      <c r="G487" s="69" t="n">
        <f aca="true">IF($B487&gt;Input!$C$28,PMT(Input!$C$34/(100*12),($A$620-OFFSET($A$4,MATCH(Input!$C$28,$B$4:$B$620,1),0,1,1)),$J$4,-1*Input!$C$35,1),0)</f>
        <v>-2774.23545813926</v>
      </c>
      <c r="H487" s="69" t="n">
        <f aca="false">($H486+$E487+$F487+$G487)*(1+Input!$C$34/(100*12))</f>
        <v>282406.416112309</v>
      </c>
    </row>
    <row r="488" customFormat="false" ht="12.8" hidden="false" customHeight="false" outlineLevel="0" collapsed="false">
      <c r="A488" s="67" t="n">
        <v>484</v>
      </c>
      <c r="B488" s="68" t="n">
        <f aca="false">EOMONTH(Input!$C$7,A488)</f>
        <v>57649</v>
      </c>
      <c r="C488" s="67" t="n">
        <f aca="false">DATEDIF(Input!$C$23,$B488,"Y")</f>
        <v>80</v>
      </c>
      <c r="E488" s="69" t="n">
        <f aca="false">Salary_01!$E488*(Input!$C$33/100)</f>
        <v>0</v>
      </c>
      <c r="F488" s="69" t="n">
        <f aca="false">-1*Salary_01!$I488</f>
        <v>-0</v>
      </c>
      <c r="G488" s="69" t="n">
        <f aca="true">IF($B488&gt;Input!$C$28,PMT(Input!$C$34/(100*12),($A$620-OFFSET($A$4,MATCH(Input!$C$28,$B$4:$B$620,1),0,1,1)),$J$4,-1*Input!$C$35,1),0)</f>
        <v>-2774.23545813926</v>
      </c>
      <c r="H488" s="69" t="n">
        <f aca="false">($H487+$E488+$F488+$G488)*(1+Input!$C$34/(100*12))</f>
        <v>280797.314740228</v>
      </c>
    </row>
    <row r="489" customFormat="false" ht="12.8" hidden="false" customHeight="false" outlineLevel="0" collapsed="false">
      <c r="A489" s="67" t="n">
        <v>485</v>
      </c>
      <c r="B489" s="68" t="n">
        <f aca="false">EOMONTH(Input!$C$7,A489)</f>
        <v>57679</v>
      </c>
      <c r="C489" s="67" t="n">
        <f aca="false">DATEDIF(Input!$C$23,$B489,"Y")</f>
        <v>80</v>
      </c>
      <c r="E489" s="69" t="n">
        <f aca="false">Salary_01!$E489*(Input!$C$33/100)</f>
        <v>0</v>
      </c>
      <c r="F489" s="69" t="n">
        <f aca="false">-1*Salary_01!$I489</f>
        <v>-0</v>
      </c>
      <c r="G489" s="69" t="n">
        <f aca="true">IF($B489&gt;Input!$C$28,PMT(Input!$C$34/(100*12),($A$620-OFFSET($A$4,MATCH(Input!$C$28,$B$4:$B$620,1),0,1,1)),$J$4,-1*Input!$C$35,1),0)</f>
        <v>-2774.23545813926</v>
      </c>
      <c r="H489" s="69" t="n">
        <f aca="false">($H488+$E489+$F489+$G489)*(1+Input!$C$34/(100*12))</f>
        <v>279181.508779098</v>
      </c>
    </row>
    <row r="490" customFormat="false" ht="12.8" hidden="false" customHeight="false" outlineLevel="0" collapsed="false">
      <c r="A490" s="67" t="n">
        <v>486</v>
      </c>
      <c r="B490" s="68" t="n">
        <f aca="false">EOMONTH(Input!$C$7,A490)</f>
        <v>57710</v>
      </c>
      <c r="C490" s="67" t="n">
        <f aca="false">DATEDIF(Input!$C$23,$B490,"Y")</f>
        <v>80</v>
      </c>
      <c r="E490" s="69" t="n">
        <f aca="false">Salary_01!$E490*(Input!$C$33/100)</f>
        <v>0</v>
      </c>
      <c r="F490" s="69" t="n">
        <f aca="false">-1*Salary_01!$I490</f>
        <v>-0</v>
      </c>
      <c r="G490" s="69" t="n">
        <f aca="true">IF($B490&gt;Input!$C$28,PMT(Input!$C$34/(100*12),($A$620-OFFSET($A$4,MATCH(Input!$C$28,$B$4:$B$620,1),0,1,1)),$J$4,-1*Input!$C$35,1),0)</f>
        <v>-2774.23545813926</v>
      </c>
      <c r="H490" s="69" t="n">
        <f aca="false">($H489+$E490+$F490+$G490)*(1+Input!$C$34/(100*12))</f>
        <v>277558.970293129</v>
      </c>
    </row>
    <row r="491" customFormat="false" ht="12.8" hidden="false" customHeight="false" outlineLevel="0" collapsed="false">
      <c r="A491" s="67" t="n">
        <v>487</v>
      </c>
      <c r="B491" s="68" t="n">
        <f aca="false">EOMONTH(Input!$C$7,A491)</f>
        <v>57741</v>
      </c>
      <c r="C491" s="67" t="n">
        <f aca="false">DATEDIF(Input!$C$23,$B491,"Y")</f>
        <v>80</v>
      </c>
      <c r="E491" s="69" t="n">
        <f aca="false">Salary_01!$E491*(Input!$C$33/100)</f>
        <v>0</v>
      </c>
      <c r="F491" s="69" t="n">
        <f aca="false">-1*Salary_01!$I491</f>
        <v>-0</v>
      </c>
      <c r="G491" s="69" t="n">
        <f aca="true">IF($B491&gt;Input!$C$28,PMT(Input!$C$34/(100*12),($A$620-OFFSET($A$4,MATCH(Input!$C$28,$B$4:$B$620,1),0,1,1)),$J$4,-1*Input!$C$35,1),0)</f>
        <v>-2774.23545813926</v>
      </c>
      <c r="H491" s="69" t="n">
        <f aca="false">($H490+$E491+$F491+$G491)*(1+Input!$C$34/(100*12))</f>
        <v>275929.671230136</v>
      </c>
    </row>
    <row r="492" customFormat="false" ht="12.8" hidden="false" customHeight="false" outlineLevel="0" collapsed="false">
      <c r="A492" s="67" t="n">
        <v>488</v>
      </c>
      <c r="B492" s="68" t="n">
        <f aca="false">EOMONTH(Input!$C$7,A492)</f>
        <v>57769</v>
      </c>
      <c r="C492" s="67" t="n">
        <f aca="false">DATEDIF(Input!$C$23,$B492,"Y")</f>
        <v>80</v>
      </c>
      <c r="E492" s="69" t="n">
        <f aca="false">Salary_01!$E492*(Input!$C$33/100)</f>
        <v>0</v>
      </c>
      <c r="F492" s="69" t="n">
        <f aca="false">-1*Salary_01!$I492</f>
        <v>-0</v>
      </c>
      <c r="G492" s="69" t="n">
        <f aca="true">IF($B492&gt;Input!$C$28,PMT(Input!$C$34/(100*12),($A$620-OFFSET($A$4,MATCH(Input!$C$28,$B$4:$B$620,1),0,1,1)),$J$4,-1*Input!$C$35,1),0)</f>
        <v>-2774.23545813926</v>
      </c>
      <c r="H492" s="69" t="n">
        <f aca="false">($H491+$E492+$F492+$G492)*(1+Input!$C$34/(100*12))</f>
        <v>274293.583421046</v>
      </c>
    </row>
    <row r="493" customFormat="false" ht="12.8" hidden="false" customHeight="false" outlineLevel="0" collapsed="false">
      <c r="A493" s="67" t="n">
        <v>489</v>
      </c>
      <c r="B493" s="68" t="n">
        <f aca="false">EOMONTH(Input!$C$7,A493)</f>
        <v>57800</v>
      </c>
      <c r="C493" s="67" t="n">
        <f aca="false">DATEDIF(Input!$C$23,$B493,"Y")</f>
        <v>80</v>
      </c>
      <c r="E493" s="69" t="n">
        <f aca="false">Salary_01!$E493*(Input!$C$33/100)</f>
        <v>0</v>
      </c>
      <c r="F493" s="69" t="n">
        <f aca="false">-1*Salary_01!$I493</f>
        <v>-0</v>
      </c>
      <c r="G493" s="69" t="n">
        <f aca="true">IF($B493&gt;Input!$C$28,PMT(Input!$C$34/(100*12),($A$620-OFFSET($A$4,MATCH(Input!$C$28,$B$4:$B$620,1),0,1,1)),$J$4,-1*Input!$C$35,1),0)</f>
        <v>-2774.23545813926</v>
      </c>
      <c r="H493" s="69" t="n">
        <f aca="false">($H492+$E493+$F493+$G493)*(1+Input!$C$34/(100*12))</f>
        <v>272650.678579419</v>
      </c>
    </row>
    <row r="494" customFormat="false" ht="12.8" hidden="false" customHeight="false" outlineLevel="0" collapsed="false">
      <c r="A494" s="67" t="n">
        <v>490</v>
      </c>
      <c r="B494" s="68" t="n">
        <f aca="false">EOMONTH(Input!$C$7,A494)</f>
        <v>57830</v>
      </c>
      <c r="C494" s="67" t="n">
        <f aca="false">DATEDIF(Input!$C$23,$B494,"Y")</f>
        <v>80</v>
      </c>
      <c r="E494" s="69" t="n">
        <f aca="false">Salary_01!$E494*(Input!$C$33/100)</f>
        <v>0</v>
      </c>
      <c r="F494" s="69" t="n">
        <f aca="false">-1*Salary_01!$I494</f>
        <v>-0</v>
      </c>
      <c r="G494" s="69" t="n">
        <f aca="true">IF($B494&gt;Input!$C$28,PMT(Input!$C$34/(100*12),($A$620-OFFSET($A$4,MATCH(Input!$C$28,$B$4:$B$620,1),0,1,1)),$J$4,-1*Input!$C$35,1),0)</f>
        <v>-2774.23545813926</v>
      </c>
      <c r="H494" s="69" t="n">
        <f aca="false">($H493+$E494+$F494+$G494)*(1+Input!$C$34/(100*12))</f>
        <v>271000.928300952</v>
      </c>
    </row>
    <row r="495" customFormat="false" ht="12.8" hidden="false" customHeight="false" outlineLevel="0" collapsed="false">
      <c r="A495" s="67" t="n">
        <v>491</v>
      </c>
      <c r="B495" s="68" t="n">
        <f aca="false">EOMONTH(Input!$C$7,A495)</f>
        <v>57861</v>
      </c>
      <c r="C495" s="67" t="n">
        <f aca="false">DATEDIF(Input!$C$23,$B495,"Y")</f>
        <v>81</v>
      </c>
      <c r="E495" s="69" t="n">
        <f aca="false">Salary_01!$E495*(Input!$C$33/100)</f>
        <v>0</v>
      </c>
      <c r="F495" s="69" t="n">
        <f aca="false">-1*Salary_01!$I495</f>
        <v>-0</v>
      </c>
      <c r="G495" s="69" t="n">
        <f aca="true">IF($B495&gt;Input!$C$28,PMT(Input!$C$34/(100*12),($A$620-OFFSET($A$4,MATCH(Input!$C$28,$B$4:$B$620,1),0,1,1)),$J$4,-1*Input!$C$35,1),0)</f>
        <v>-2774.23545813926</v>
      </c>
      <c r="H495" s="69" t="n">
        <f aca="false">($H494+$E495+$F495+$G495)*(1+Input!$C$34/(100*12))</f>
        <v>269344.304062991</v>
      </c>
    </row>
    <row r="496" customFormat="false" ht="12.8" hidden="false" customHeight="false" outlineLevel="0" collapsed="false">
      <c r="A496" s="67" t="n">
        <v>492</v>
      </c>
      <c r="B496" s="68" t="n">
        <f aca="false">EOMONTH(Input!$C$7,A496)</f>
        <v>57891</v>
      </c>
      <c r="C496" s="67" t="n">
        <f aca="false">DATEDIF(Input!$C$23,$B496,"Y")</f>
        <v>81</v>
      </c>
      <c r="E496" s="69" t="n">
        <f aca="false">Salary_01!$E496*(Input!$C$33/100)</f>
        <v>0</v>
      </c>
      <c r="F496" s="69" t="n">
        <f aca="false">-1*Salary_01!$I496</f>
        <v>-0</v>
      </c>
      <c r="G496" s="69" t="n">
        <f aca="true">IF($B496&gt;Input!$C$28,PMT(Input!$C$34/(100*12),($A$620-OFFSET($A$4,MATCH(Input!$C$28,$B$4:$B$620,1),0,1,1)),$J$4,-1*Input!$C$35,1),0)</f>
        <v>-2774.23545813926</v>
      </c>
      <c r="H496" s="69" t="n">
        <f aca="false">($H495+$E496+$F496+$G496)*(1+Input!$C$34/(100*12))</f>
        <v>267680.777224039</v>
      </c>
    </row>
    <row r="497" customFormat="false" ht="12.8" hidden="false" customHeight="false" outlineLevel="0" collapsed="false">
      <c r="A497" s="67" t="n">
        <v>493</v>
      </c>
      <c r="B497" s="68" t="n">
        <f aca="false">EOMONTH(Input!$C$7,A497)</f>
        <v>57922</v>
      </c>
      <c r="C497" s="67" t="n">
        <f aca="false">DATEDIF(Input!$C$23,$B497,"Y")</f>
        <v>81</v>
      </c>
      <c r="E497" s="69" t="n">
        <f aca="false">Salary_01!$E497*(Input!$C$33/100)</f>
        <v>0</v>
      </c>
      <c r="F497" s="69" t="n">
        <f aca="false">-1*Salary_01!$I497</f>
        <v>-0</v>
      </c>
      <c r="G497" s="69" t="n">
        <f aca="true">IF($B497&gt;Input!$C$28,PMT(Input!$C$34/(100*12),($A$620-OFFSET($A$4,MATCH(Input!$C$28,$B$4:$B$620,1),0,1,1)),$J$4,-1*Input!$C$35,1),0)</f>
        <v>-2774.23545813926</v>
      </c>
      <c r="H497" s="69" t="n">
        <f aca="false">($H496+$E497+$F497+$G497)*(1+Input!$C$34/(100*12))</f>
        <v>266010.319023257</v>
      </c>
    </row>
    <row r="498" customFormat="false" ht="12.8" hidden="false" customHeight="false" outlineLevel="0" collapsed="false">
      <c r="A498" s="67" t="n">
        <v>494</v>
      </c>
      <c r="B498" s="68" t="n">
        <f aca="false">EOMONTH(Input!$C$7,A498)</f>
        <v>57953</v>
      </c>
      <c r="C498" s="67" t="n">
        <f aca="false">DATEDIF(Input!$C$23,$B498,"Y")</f>
        <v>81</v>
      </c>
      <c r="E498" s="69" t="n">
        <f aca="false">Salary_01!$E498*(Input!$C$33/100)</f>
        <v>0</v>
      </c>
      <c r="F498" s="69" t="n">
        <f aca="false">-1*Salary_01!$I498</f>
        <v>-0</v>
      </c>
      <c r="G498" s="69" t="n">
        <f aca="true">IF($B498&gt;Input!$C$28,PMT(Input!$C$34/(100*12),($A$620-OFFSET($A$4,MATCH(Input!$C$28,$B$4:$B$620,1),0,1,1)),$J$4,-1*Input!$C$35,1),0)</f>
        <v>-2774.23545813926</v>
      </c>
      <c r="H498" s="69" t="n">
        <f aca="false">($H497+$E498+$F498+$G498)*(1+Input!$C$34/(100*12))</f>
        <v>264332.900579973</v>
      </c>
    </row>
    <row r="499" customFormat="false" ht="12.8" hidden="false" customHeight="false" outlineLevel="0" collapsed="false">
      <c r="A499" s="67" t="n">
        <v>495</v>
      </c>
      <c r="B499" s="68" t="n">
        <f aca="false">EOMONTH(Input!$C$7,A499)</f>
        <v>57983</v>
      </c>
      <c r="C499" s="67" t="n">
        <f aca="false">DATEDIF(Input!$C$23,$B499,"Y")</f>
        <v>81</v>
      </c>
      <c r="E499" s="69" t="n">
        <f aca="false">Salary_01!$E499*(Input!$C$33/100)</f>
        <v>0</v>
      </c>
      <c r="F499" s="69" t="n">
        <f aca="false">-1*Salary_01!$I499</f>
        <v>-0</v>
      </c>
      <c r="G499" s="69" t="n">
        <f aca="true">IF($B499&gt;Input!$C$28,PMT(Input!$C$34/(100*12),($A$620-OFFSET($A$4,MATCH(Input!$C$28,$B$4:$B$620,1),0,1,1)),$J$4,-1*Input!$C$35,1),0)</f>
        <v>-2774.23545813926</v>
      </c>
      <c r="H499" s="69" t="n">
        <f aca="false">($H498+$E499+$F499+$G499)*(1+Input!$C$34/(100*12))</f>
        <v>262648.492893174</v>
      </c>
    </row>
    <row r="500" customFormat="false" ht="12.8" hidden="false" customHeight="false" outlineLevel="0" collapsed="false">
      <c r="A500" s="67" t="n">
        <v>496</v>
      </c>
      <c r="B500" s="68" t="n">
        <f aca="false">EOMONTH(Input!$C$7,A500)</f>
        <v>58014</v>
      </c>
      <c r="C500" s="67" t="n">
        <f aca="false">DATEDIF(Input!$C$23,$B500,"Y")</f>
        <v>81</v>
      </c>
      <c r="E500" s="69" t="n">
        <f aca="false">Salary_01!$E500*(Input!$C$33/100)</f>
        <v>0</v>
      </c>
      <c r="F500" s="69" t="n">
        <f aca="false">-1*Salary_01!$I500</f>
        <v>-0</v>
      </c>
      <c r="G500" s="69" t="n">
        <f aca="true">IF($B500&gt;Input!$C$28,PMT(Input!$C$34/(100*12),($A$620-OFFSET($A$4,MATCH(Input!$C$28,$B$4:$B$620,1),0,1,1)),$J$4,-1*Input!$C$35,1),0)</f>
        <v>-2774.23545813926</v>
      </c>
      <c r="H500" s="69" t="n">
        <f aca="false">($H499+$E500+$F500+$G500)*(1+Input!$C$34/(100*12))</f>
        <v>260957.066841015</v>
      </c>
    </row>
    <row r="501" customFormat="false" ht="12.8" hidden="false" customHeight="false" outlineLevel="0" collapsed="false">
      <c r="A501" s="67" t="n">
        <v>497</v>
      </c>
      <c r="B501" s="68" t="n">
        <f aca="false">EOMONTH(Input!$C$7,A501)</f>
        <v>58044</v>
      </c>
      <c r="C501" s="67" t="n">
        <f aca="false">DATEDIF(Input!$C$23,$B501,"Y")</f>
        <v>81</v>
      </c>
      <c r="E501" s="69" t="n">
        <f aca="false">Salary_01!$E501*(Input!$C$33/100)</f>
        <v>0</v>
      </c>
      <c r="F501" s="69" t="n">
        <f aca="false">-1*Salary_01!$I501</f>
        <v>-0</v>
      </c>
      <c r="G501" s="69" t="n">
        <f aca="true">IF($B501&gt;Input!$C$28,PMT(Input!$C$34/(100*12),($A$620-OFFSET($A$4,MATCH(Input!$C$28,$B$4:$B$620,1),0,1,1)),$J$4,-1*Input!$C$35,1),0)</f>
        <v>-2774.23545813926</v>
      </c>
      <c r="H501" s="69" t="n">
        <f aca="false">($H500+$E501+$F501+$G501)*(1+Input!$C$34/(100*12))</f>
        <v>259258.593180304</v>
      </c>
    </row>
    <row r="502" customFormat="false" ht="12.8" hidden="false" customHeight="false" outlineLevel="0" collapsed="false">
      <c r="A502" s="67" t="n">
        <v>498</v>
      </c>
      <c r="B502" s="68" t="n">
        <f aca="false">EOMONTH(Input!$C$7,A502)</f>
        <v>58075</v>
      </c>
      <c r="C502" s="67" t="n">
        <f aca="false">DATEDIF(Input!$C$23,$B502,"Y")</f>
        <v>81</v>
      </c>
      <c r="E502" s="69" t="n">
        <f aca="false">Salary_01!$E502*(Input!$C$33/100)</f>
        <v>0</v>
      </c>
      <c r="F502" s="69" t="n">
        <f aca="false">-1*Salary_01!$I502</f>
        <v>-0</v>
      </c>
      <c r="G502" s="69" t="n">
        <f aca="true">IF($B502&gt;Input!$C$28,PMT(Input!$C$34/(100*12),($A$620-OFFSET($A$4,MATCH(Input!$C$28,$B$4:$B$620,1),0,1,1)),$J$4,-1*Input!$C$35,1),0)</f>
        <v>-2774.23545813926</v>
      </c>
      <c r="H502" s="69" t="n">
        <f aca="false">($H501+$E502+$F502+$G502)*(1+Input!$C$34/(100*12))</f>
        <v>257553.042546007</v>
      </c>
    </row>
    <row r="503" customFormat="false" ht="12.8" hidden="false" customHeight="false" outlineLevel="0" collapsed="false">
      <c r="A503" s="67" t="n">
        <v>499</v>
      </c>
      <c r="B503" s="68" t="n">
        <f aca="false">EOMONTH(Input!$C$7,A503)</f>
        <v>58106</v>
      </c>
      <c r="C503" s="67" t="n">
        <f aca="false">DATEDIF(Input!$C$23,$B503,"Y")</f>
        <v>81</v>
      </c>
      <c r="E503" s="69" t="n">
        <f aca="false">Salary_01!$E503*(Input!$C$33/100)</f>
        <v>0</v>
      </c>
      <c r="F503" s="69" t="n">
        <f aca="false">-1*Salary_01!$I503</f>
        <v>-0</v>
      </c>
      <c r="G503" s="69" t="n">
        <f aca="true">IF($B503&gt;Input!$C$28,PMT(Input!$C$34/(100*12),($A$620-OFFSET($A$4,MATCH(Input!$C$28,$B$4:$B$620,1),0,1,1)),$J$4,-1*Input!$C$35,1),0)</f>
        <v>-2774.23545813926</v>
      </c>
      <c r="H503" s="69" t="n">
        <f aca="false">($H502+$E503+$F503+$G503)*(1+Input!$C$34/(100*12))</f>
        <v>255840.385450734</v>
      </c>
    </row>
    <row r="504" customFormat="false" ht="12.8" hidden="false" customHeight="false" outlineLevel="0" collapsed="false">
      <c r="A504" s="67" t="n">
        <v>500</v>
      </c>
      <c r="B504" s="68" t="n">
        <f aca="false">EOMONTH(Input!$C$7,A504)</f>
        <v>58134</v>
      </c>
      <c r="C504" s="67" t="n">
        <f aca="false">DATEDIF(Input!$C$23,$B504,"Y")</f>
        <v>81</v>
      </c>
      <c r="E504" s="69" t="n">
        <f aca="false">Salary_01!$E504*(Input!$C$33/100)</f>
        <v>0</v>
      </c>
      <c r="F504" s="69" t="n">
        <f aca="false">-1*Salary_01!$I504</f>
        <v>-0</v>
      </c>
      <c r="G504" s="69" t="n">
        <f aca="true">IF($B504&gt;Input!$C$28,PMT(Input!$C$34/(100*12),($A$620-OFFSET($A$4,MATCH(Input!$C$28,$B$4:$B$620,1),0,1,1)),$J$4,-1*Input!$C$35,1),0)</f>
        <v>-2774.23545813926</v>
      </c>
      <c r="H504" s="69" t="n">
        <f aca="false">($H503+$E504+$F504+$G504)*(1+Input!$C$34/(100*12))</f>
        <v>254120.59228423</v>
      </c>
    </row>
    <row r="505" customFormat="false" ht="12.8" hidden="false" customHeight="false" outlineLevel="0" collapsed="false">
      <c r="A505" s="67" t="n">
        <v>501</v>
      </c>
      <c r="B505" s="68" t="n">
        <f aca="false">EOMONTH(Input!$C$7,A505)</f>
        <v>58165</v>
      </c>
      <c r="C505" s="67" t="n">
        <f aca="false">DATEDIF(Input!$C$23,$B505,"Y")</f>
        <v>81</v>
      </c>
      <c r="E505" s="69" t="n">
        <f aca="false">Salary_01!$E505*(Input!$C$33/100)</f>
        <v>0</v>
      </c>
      <c r="F505" s="69" t="n">
        <f aca="false">-1*Salary_01!$I505</f>
        <v>-0</v>
      </c>
      <c r="G505" s="69" t="n">
        <f aca="true">IF($B505&gt;Input!$C$28,PMT(Input!$C$34/(100*12),($A$620-OFFSET($A$4,MATCH(Input!$C$28,$B$4:$B$620,1),0,1,1)),$J$4,-1*Input!$C$35,1),0)</f>
        <v>-2774.23545813926</v>
      </c>
      <c r="H505" s="69" t="n">
        <f aca="false">($H504+$E505+$F505+$G505)*(1+Input!$C$34/(100*12))</f>
        <v>252393.633312866</v>
      </c>
    </row>
    <row r="506" customFormat="false" ht="12.8" hidden="false" customHeight="false" outlineLevel="0" collapsed="false">
      <c r="A506" s="67" t="n">
        <v>502</v>
      </c>
      <c r="B506" s="68" t="n">
        <f aca="false">EOMONTH(Input!$C$7,A506)</f>
        <v>58195</v>
      </c>
      <c r="C506" s="67" t="n">
        <f aca="false">DATEDIF(Input!$C$23,$B506,"Y")</f>
        <v>81</v>
      </c>
      <c r="E506" s="69" t="n">
        <f aca="false">Salary_01!$E506*(Input!$C$33/100)</f>
        <v>0</v>
      </c>
      <c r="F506" s="69" t="n">
        <f aca="false">-1*Salary_01!$I506</f>
        <v>-0</v>
      </c>
      <c r="G506" s="69" t="n">
        <f aca="true">IF($B506&gt;Input!$C$28,PMT(Input!$C$34/(100*12),($A$620-OFFSET($A$4,MATCH(Input!$C$28,$B$4:$B$620,1),0,1,1)),$J$4,-1*Input!$C$35,1),0)</f>
        <v>-2774.23545813926</v>
      </c>
      <c r="H506" s="69" t="n">
        <f aca="false">($H505+$E506+$F506+$G506)*(1+Input!$C$34/(100*12))</f>
        <v>250659.478679122</v>
      </c>
    </row>
    <row r="507" customFormat="false" ht="12.8" hidden="false" customHeight="false" outlineLevel="0" collapsed="false">
      <c r="A507" s="67" t="n">
        <v>503</v>
      </c>
      <c r="B507" s="68" t="n">
        <f aca="false">EOMONTH(Input!$C$7,A507)</f>
        <v>58226</v>
      </c>
      <c r="C507" s="67" t="n">
        <f aca="false">DATEDIF(Input!$C$23,$B507,"Y")</f>
        <v>82</v>
      </c>
      <c r="E507" s="69" t="n">
        <f aca="false">Salary_01!$E507*(Input!$C$33/100)</f>
        <v>0</v>
      </c>
      <c r="F507" s="69" t="n">
        <f aca="false">-1*Salary_01!$I507</f>
        <v>-0</v>
      </c>
      <c r="G507" s="69" t="n">
        <f aca="true">IF($B507&gt;Input!$C$28,PMT(Input!$C$34/(100*12),($A$620-OFFSET($A$4,MATCH(Input!$C$28,$B$4:$B$620,1),0,1,1)),$J$4,-1*Input!$C$35,1),0)</f>
        <v>-2774.23545813926</v>
      </c>
      <c r="H507" s="69" t="n">
        <f aca="false">($H506+$E507+$F507+$G507)*(1+Input!$C$34/(100*12))</f>
        <v>248918.09840107</v>
      </c>
    </row>
    <row r="508" customFormat="false" ht="12.8" hidden="false" customHeight="false" outlineLevel="0" collapsed="false">
      <c r="A508" s="67" t="n">
        <v>504</v>
      </c>
      <c r="B508" s="68" t="n">
        <f aca="false">EOMONTH(Input!$C$7,A508)</f>
        <v>58256</v>
      </c>
      <c r="C508" s="67" t="n">
        <f aca="false">DATEDIF(Input!$C$23,$B508,"Y")</f>
        <v>82</v>
      </c>
      <c r="E508" s="69" t="n">
        <f aca="false">Salary_01!$E508*(Input!$C$33/100)</f>
        <v>0</v>
      </c>
      <c r="F508" s="69" t="n">
        <f aca="false">-1*Salary_01!$I508</f>
        <v>-0</v>
      </c>
      <c r="G508" s="69" t="n">
        <f aca="true">IF($B508&gt;Input!$C$28,PMT(Input!$C$34/(100*12),($A$620-OFFSET($A$4,MATCH(Input!$C$28,$B$4:$B$620,1),0,1,1)),$J$4,-1*Input!$C$35,1),0)</f>
        <v>-2774.23545813926</v>
      </c>
      <c r="H508" s="69" t="n">
        <f aca="false">($H507+$E508+$F508+$G508)*(1+Input!$C$34/(100*12))</f>
        <v>247169.46237186</v>
      </c>
    </row>
    <row r="509" customFormat="false" ht="12.8" hidden="false" customHeight="false" outlineLevel="0" collapsed="false">
      <c r="A509" s="67" t="n">
        <v>505</v>
      </c>
      <c r="B509" s="68" t="n">
        <f aca="false">EOMONTH(Input!$C$7,A509)</f>
        <v>58287</v>
      </c>
      <c r="C509" s="67" t="n">
        <f aca="false">DATEDIF(Input!$C$23,$B509,"Y")</f>
        <v>82</v>
      </c>
      <c r="E509" s="69" t="n">
        <f aca="false">Salary_01!$E509*(Input!$C$33/100)</f>
        <v>0</v>
      </c>
      <c r="F509" s="69" t="n">
        <f aca="false">-1*Salary_01!$I509</f>
        <v>-0</v>
      </c>
      <c r="G509" s="69" t="n">
        <f aca="true">IF($B509&gt;Input!$C$28,PMT(Input!$C$34/(100*12),($A$620-OFFSET($A$4,MATCH(Input!$C$28,$B$4:$B$620,1),0,1,1)),$J$4,-1*Input!$C$35,1),0)</f>
        <v>-2774.23545813926</v>
      </c>
      <c r="H509" s="69" t="n">
        <f aca="false">($H508+$E509+$F509+$G509)*(1+Input!$C$34/(100*12))</f>
        <v>245413.540359194</v>
      </c>
    </row>
    <row r="510" customFormat="false" ht="12.8" hidden="false" customHeight="false" outlineLevel="0" collapsed="false">
      <c r="A510" s="67" t="n">
        <v>506</v>
      </c>
      <c r="B510" s="68" t="n">
        <f aca="false">EOMONTH(Input!$C$7,A510)</f>
        <v>58318</v>
      </c>
      <c r="C510" s="67" t="n">
        <f aca="false">DATEDIF(Input!$C$23,$B510,"Y")</f>
        <v>82</v>
      </c>
      <c r="E510" s="69" t="n">
        <f aca="false">Salary_01!$E510*(Input!$C$33/100)</f>
        <v>0</v>
      </c>
      <c r="F510" s="69" t="n">
        <f aca="false">-1*Salary_01!$I510</f>
        <v>-0</v>
      </c>
      <c r="G510" s="69" t="n">
        <f aca="true">IF($B510&gt;Input!$C$28,PMT(Input!$C$34/(100*12),($A$620-OFFSET($A$4,MATCH(Input!$C$28,$B$4:$B$620,1),0,1,1)),$J$4,-1*Input!$C$35,1),0)</f>
        <v>-2774.23545813926</v>
      </c>
      <c r="H510" s="69" t="n">
        <f aca="false">($H509+$E510+$F510+$G510)*(1+Input!$C$34/(100*12))</f>
        <v>243650.302004809</v>
      </c>
    </row>
    <row r="511" customFormat="false" ht="12.8" hidden="false" customHeight="false" outlineLevel="0" collapsed="false">
      <c r="A511" s="67" t="n">
        <v>507</v>
      </c>
      <c r="B511" s="68" t="n">
        <f aca="false">EOMONTH(Input!$C$7,A511)</f>
        <v>58348</v>
      </c>
      <c r="C511" s="67" t="n">
        <f aca="false">DATEDIF(Input!$C$23,$B511,"Y")</f>
        <v>82</v>
      </c>
      <c r="E511" s="69" t="n">
        <f aca="false">Salary_01!$E511*(Input!$C$33/100)</f>
        <v>0</v>
      </c>
      <c r="F511" s="69" t="n">
        <f aca="false">-1*Salary_01!$I511</f>
        <v>-0</v>
      </c>
      <c r="G511" s="69" t="n">
        <f aca="true">IF($B511&gt;Input!$C$28,PMT(Input!$C$34/(100*12),($A$620-OFFSET($A$4,MATCH(Input!$C$28,$B$4:$B$620,1),0,1,1)),$J$4,-1*Input!$C$35,1),0)</f>
        <v>-2774.23545813926</v>
      </c>
      <c r="H511" s="69" t="n">
        <f aca="false">($H510+$E511+$F511+$G511)*(1+Input!$C$34/(100*12))</f>
        <v>241879.716823948</v>
      </c>
    </row>
    <row r="512" customFormat="false" ht="12.8" hidden="false" customHeight="false" outlineLevel="0" collapsed="false">
      <c r="A512" s="67" t="n">
        <v>508</v>
      </c>
      <c r="B512" s="68" t="n">
        <f aca="false">EOMONTH(Input!$C$7,A512)</f>
        <v>58379</v>
      </c>
      <c r="C512" s="67" t="n">
        <f aca="false">DATEDIF(Input!$C$23,$B512,"Y")</f>
        <v>82</v>
      </c>
      <c r="E512" s="69" t="n">
        <f aca="false">Salary_01!$E512*(Input!$C$33/100)</f>
        <v>0</v>
      </c>
      <c r="F512" s="69" t="n">
        <f aca="false">-1*Salary_01!$I512</f>
        <v>-0</v>
      </c>
      <c r="G512" s="69" t="n">
        <f aca="true">IF($B512&gt;Input!$C$28,PMT(Input!$C$34/(100*12),($A$620-OFFSET($A$4,MATCH(Input!$C$28,$B$4:$B$620,1),0,1,1)),$J$4,-1*Input!$C$35,1),0)</f>
        <v>-2774.23545813926</v>
      </c>
      <c r="H512" s="69" t="n">
        <f aca="false">($H511+$E512+$F512+$G512)*(1+Input!$C$34/(100*12))</f>
        <v>240101.754204833</v>
      </c>
    </row>
    <row r="513" customFormat="false" ht="12.8" hidden="false" customHeight="false" outlineLevel="0" collapsed="false">
      <c r="A513" s="67" t="n">
        <v>509</v>
      </c>
      <c r="B513" s="68" t="n">
        <f aca="false">EOMONTH(Input!$C$7,A513)</f>
        <v>58409</v>
      </c>
      <c r="C513" s="67" t="n">
        <f aca="false">DATEDIF(Input!$C$23,$B513,"Y")</f>
        <v>82</v>
      </c>
      <c r="E513" s="69" t="n">
        <f aca="false">Salary_01!$E513*(Input!$C$33/100)</f>
        <v>0</v>
      </c>
      <c r="F513" s="69" t="n">
        <f aca="false">-1*Salary_01!$I513</f>
        <v>-0</v>
      </c>
      <c r="G513" s="69" t="n">
        <f aca="true">IF($B513&gt;Input!$C$28,PMT(Input!$C$34/(100*12),($A$620-OFFSET($A$4,MATCH(Input!$C$28,$B$4:$B$620,1),0,1,1)),$J$4,-1*Input!$C$35,1),0)</f>
        <v>-2774.23545813926</v>
      </c>
      <c r="H513" s="69" t="n">
        <f aca="false">($H512+$E513+$F513+$G513)*(1+Input!$C$34/(100*12))</f>
        <v>238316.383408138</v>
      </c>
    </row>
    <row r="514" customFormat="false" ht="12.8" hidden="false" customHeight="false" outlineLevel="0" collapsed="false">
      <c r="A514" s="67" t="n">
        <v>510</v>
      </c>
      <c r="B514" s="68" t="n">
        <f aca="false">EOMONTH(Input!$C$7,A514)</f>
        <v>58440</v>
      </c>
      <c r="C514" s="67" t="n">
        <f aca="false">DATEDIF(Input!$C$23,$B514,"Y")</f>
        <v>82</v>
      </c>
      <c r="E514" s="69" t="n">
        <f aca="false">Salary_01!$E514*(Input!$C$33/100)</f>
        <v>0</v>
      </c>
      <c r="F514" s="69" t="n">
        <f aca="false">-1*Salary_01!$I514</f>
        <v>-0</v>
      </c>
      <c r="G514" s="69" t="n">
        <f aca="true">IF($B514&gt;Input!$C$28,PMT(Input!$C$34/(100*12),($A$620-OFFSET($A$4,MATCH(Input!$C$28,$B$4:$B$620,1),0,1,1)),$J$4,-1*Input!$C$35,1),0)</f>
        <v>-2774.23545813926</v>
      </c>
      <c r="H514" s="69" t="n">
        <f aca="false">($H513+$E514+$F514+$G514)*(1+Input!$C$34/(100*12))</f>
        <v>236523.573566457</v>
      </c>
    </row>
    <row r="515" customFormat="false" ht="12.8" hidden="false" customHeight="false" outlineLevel="0" collapsed="false">
      <c r="A515" s="67" t="n">
        <v>511</v>
      </c>
      <c r="B515" s="68" t="n">
        <f aca="false">EOMONTH(Input!$C$7,A515)</f>
        <v>58471</v>
      </c>
      <c r="C515" s="67" t="n">
        <f aca="false">DATEDIF(Input!$C$23,$B515,"Y")</f>
        <v>82</v>
      </c>
      <c r="E515" s="69" t="n">
        <f aca="false">Salary_01!$E515*(Input!$C$33/100)</f>
        <v>0</v>
      </c>
      <c r="F515" s="69" t="n">
        <f aca="false">-1*Salary_01!$I515</f>
        <v>-0</v>
      </c>
      <c r="G515" s="69" t="n">
        <f aca="true">IF($B515&gt;Input!$C$28,PMT(Input!$C$34/(100*12),($A$620-OFFSET($A$4,MATCH(Input!$C$28,$B$4:$B$620,1),0,1,1)),$J$4,-1*Input!$C$35,1),0)</f>
        <v>-2774.23545813926</v>
      </c>
      <c r="H515" s="69" t="n">
        <f aca="false">($H514+$E515+$F515+$G515)*(1+Input!$C$34/(100*12))</f>
        <v>234723.293683769</v>
      </c>
    </row>
    <row r="516" customFormat="false" ht="12.8" hidden="false" customHeight="false" outlineLevel="0" collapsed="false">
      <c r="A516" s="67" t="n">
        <v>512</v>
      </c>
      <c r="B516" s="68" t="n">
        <f aca="false">EOMONTH(Input!$C$7,A516)</f>
        <v>58500</v>
      </c>
      <c r="C516" s="67" t="n">
        <f aca="false">DATEDIF(Input!$C$23,$B516,"Y")</f>
        <v>82</v>
      </c>
      <c r="E516" s="69" t="n">
        <f aca="false">Salary_01!$E516*(Input!$C$33/100)</f>
        <v>0</v>
      </c>
      <c r="F516" s="69" t="n">
        <f aca="false">-1*Salary_01!$I516</f>
        <v>-0</v>
      </c>
      <c r="G516" s="69" t="n">
        <f aca="true">IF($B516&gt;Input!$C$28,PMT(Input!$C$34/(100*12),($A$620-OFFSET($A$4,MATCH(Input!$C$28,$B$4:$B$620,1),0,1,1)),$J$4,-1*Input!$C$35,1),0)</f>
        <v>-2774.23545813926</v>
      </c>
      <c r="H516" s="69" t="n">
        <f aca="false">($H515+$E516+$F516+$G516)*(1+Input!$C$34/(100*12))</f>
        <v>232915.512634903</v>
      </c>
    </row>
    <row r="517" customFormat="false" ht="12.8" hidden="false" customHeight="false" outlineLevel="0" collapsed="false">
      <c r="A517" s="67" t="n">
        <v>513</v>
      </c>
      <c r="B517" s="68" t="n">
        <f aca="false">EOMONTH(Input!$C$7,A517)</f>
        <v>58531</v>
      </c>
      <c r="C517" s="67" t="n">
        <f aca="false">DATEDIF(Input!$C$23,$B517,"Y")</f>
        <v>82</v>
      </c>
      <c r="E517" s="69" t="n">
        <f aca="false">Salary_01!$E517*(Input!$C$33/100)</f>
        <v>0</v>
      </c>
      <c r="F517" s="69" t="n">
        <f aca="false">-1*Salary_01!$I517</f>
        <v>-0</v>
      </c>
      <c r="G517" s="69" t="n">
        <f aca="true">IF($B517&gt;Input!$C$28,PMT(Input!$C$34/(100*12),($A$620-OFFSET($A$4,MATCH(Input!$C$28,$B$4:$B$620,1),0,1,1)),$J$4,-1*Input!$C$35,1),0)</f>
        <v>-2774.23545813926</v>
      </c>
      <c r="H517" s="69" t="n">
        <f aca="false">($H516+$E517+$F517+$G517)*(1+Input!$C$34/(100*12))</f>
        <v>231100.199165</v>
      </c>
    </row>
    <row r="518" customFormat="false" ht="12.8" hidden="false" customHeight="false" outlineLevel="0" collapsed="false">
      <c r="A518" s="67" t="n">
        <v>514</v>
      </c>
      <c r="B518" s="68" t="n">
        <f aca="false">EOMONTH(Input!$C$7,A518)</f>
        <v>58561</v>
      </c>
      <c r="C518" s="67" t="n">
        <f aca="false">DATEDIF(Input!$C$23,$B518,"Y")</f>
        <v>82</v>
      </c>
      <c r="E518" s="69" t="n">
        <f aca="false">Salary_01!$E518*(Input!$C$33/100)</f>
        <v>0</v>
      </c>
      <c r="F518" s="69" t="n">
        <f aca="false">-1*Salary_01!$I518</f>
        <v>-0</v>
      </c>
      <c r="G518" s="69" t="n">
        <f aca="true">IF($B518&gt;Input!$C$28,PMT(Input!$C$34/(100*12),($A$620-OFFSET($A$4,MATCH(Input!$C$28,$B$4:$B$620,1),0,1,1)),$J$4,-1*Input!$C$35,1),0)</f>
        <v>-2774.23545813926</v>
      </c>
      <c r="H518" s="69" t="n">
        <f aca="false">($H517+$E518+$F518+$G518)*(1+Input!$C$34/(100*12))</f>
        <v>229277.321888973</v>
      </c>
    </row>
    <row r="519" customFormat="false" ht="12.8" hidden="false" customHeight="false" outlineLevel="0" collapsed="false">
      <c r="A519" s="67" t="n">
        <v>515</v>
      </c>
      <c r="B519" s="68" t="n">
        <f aca="false">EOMONTH(Input!$C$7,A519)</f>
        <v>58592</v>
      </c>
      <c r="C519" s="67" t="n">
        <f aca="false">DATEDIF(Input!$C$23,$B519,"Y")</f>
        <v>83</v>
      </c>
      <c r="E519" s="69" t="n">
        <f aca="false">Salary_01!$E519*(Input!$C$33/100)</f>
        <v>0</v>
      </c>
      <c r="F519" s="69" t="n">
        <f aca="false">-1*Salary_01!$I519</f>
        <v>-0</v>
      </c>
      <c r="G519" s="69" t="n">
        <f aca="true">IF($B519&gt;Input!$C$28,PMT(Input!$C$34/(100*12),($A$620-OFFSET($A$4,MATCH(Input!$C$28,$B$4:$B$620,1),0,1,1)),$J$4,-1*Input!$C$35,1),0)</f>
        <v>-2774.23545813926</v>
      </c>
      <c r="H519" s="69" t="n">
        <f aca="false">($H518+$E519+$F519+$G519)*(1+Input!$C$34/(100*12))</f>
        <v>227446.849290962</v>
      </c>
    </row>
    <row r="520" customFormat="false" ht="12.8" hidden="false" customHeight="false" outlineLevel="0" collapsed="false">
      <c r="A520" s="67" t="n">
        <v>516</v>
      </c>
      <c r="B520" s="68" t="n">
        <f aca="false">EOMONTH(Input!$C$7,A520)</f>
        <v>58622</v>
      </c>
      <c r="C520" s="67" t="n">
        <f aca="false">DATEDIF(Input!$C$23,$B520,"Y")</f>
        <v>83</v>
      </c>
      <c r="E520" s="69" t="n">
        <f aca="false">Salary_01!$E520*(Input!$C$33/100)</f>
        <v>0</v>
      </c>
      <c r="F520" s="69" t="n">
        <f aca="false">-1*Salary_01!$I520</f>
        <v>-0</v>
      </c>
      <c r="G520" s="69" t="n">
        <f aca="true">IF($B520&gt;Input!$C$28,PMT(Input!$C$34/(100*12),($A$620-OFFSET($A$4,MATCH(Input!$C$28,$B$4:$B$620,1),0,1,1)),$J$4,-1*Input!$C$35,1),0)</f>
        <v>-2774.23545813926</v>
      </c>
      <c r="H520" s="69" t="n">
        <f aca="false">($H519+$E520+$F520+$G520)*(1+Input!$C$34/(100*12))</f>
        <v>225608.749723793</v>
      </c>
    </row>
    <row r="521" customFormat="false" ht="12.8" hidden="false" customHeight="false" outlineLevel="0" collapsed="false">
      <c r="A521" s="67" t="n">
        <v>517</v>
      </c>
      <c r="B521" s="68" t="n">
        <f aca="false">EOMONTH(Input!$C$7,A521)</f>
        <v>58653</v>
      </c>
      <c r="C521" s="67" t="n">
        <f aca="false">DATEDIF(Input!$C$23,$B521,"Y")</f>
        <v>83</v>
      </c>
      <c r="E521" s="69" t="n">
        <f aca="false">Salary_01!$E521*(Input!$C$33/100)</f>
        <v>0</v>
      </c>
      <c r="F521" s="69" t="n">
        <f aca="false">-1*Salary_01!$I521</f>
        <v>-0</v>
      </c>
      <c r="G521" s="69" t="n">
        <f aca="true">IF($B521&gt;Input!$C$28,PMT(Input!$C$34/(100*12),($A$620-OFFSET($A$4,MATCH(Input!$C$28,$B$4:$B$620,1),0,1,1)),$J$4,-1*Input!$C$35,1),0)</f>
        <v>-2774.23545813926</v>
      </c>
      <c r="H521" s="69" t="n">
        <f aca="false">($H520+$E521+$F521+$G521)*(1+Input!$C$34/(100*12))</f>
        <v>223762.991408427</v>
      </c>
    </row>
    <row r="522" customFormat="false" ht="12.8" hidden="false" customHeight="false" outlineLevel="0" collapsed="false">
      <c r="A522" s="67" t="n">
        <v>518</v>
      </c>
      <c r="B522" s="68" t="n">
        <f aca="false">EOMONTH(Input!$C$7,A522)</f>
        <v>58684</v>
      </c>
      <c r="C522" s="67" t="n">
        <f aca="false">DATEDIF(Input!$C$23,$B522,"Y")</f>
        <v>83</v>
      </c>
      <c r="E522" s="69" t="n">
        <f aca="false">Salary_01!$E522*(Input!$C$33/100)</f>
        <v>0</v>
      </c>
      <c r="F522" s="69" t="n">
        <f aca="false">-1*Salary_01!$I522</f>
        <v>-0</v>
      </c>
      <c r="G522" s="69" t="n">
        <f aca="true">IF($B522&gt;Input!$C$28,PMT(Input!$C$34/(100*12),($A$620-OFFSET($A$4,MATCH(Input!$C$28,$B$4:$B$620,1),0,1,1)),$J$4,-1*Input!$C$35,1),0)</f>
        <v>-2774.23545813926</v>
      </c>
      <c r="H522" s="69" t="n">
        <f aca="false">($H521+$E522+$F522+$G522)*(1+Input!$C$34/(100*12))</f>
        <v>221909.542433414</v>
      </c>
    </row>
    <row r="523" customFormat="false" ht="12.8" hidden="false" customHeight="false" outlineLevel="0" collapsed="false">
      <c r="A523" s="67" t="n">
        <v>519</v>
      </c>
      <c r="B523" s="68" t="n">
        <f aca="false">EOMONTH(Input!$C$7,A523)</f>
        <v>58714</v>
      </c>
      <c r="C523" s="67" t="n">
        <f aca="false">DATEDIF(Input!$C$23,$B523,"Y")</f>
        <v>83</v>
      </c>
      <c r="E523" s="69" t="n">
        <f aca="false">Salary_01!$E523*(Input!$C$33/100)</f>
        <v>0</v>
      </c>
      <c r="F523" s="69" t="n">
        <f aca="false">-1*Salary_01!$I523</f>
        <v>-0</v>
      </c>
      <c r="G523" s="69" t="n">
        <f aca="true">IF($B523&gt;Input!$C$28,PMT(Input!$C$34/(100*12),($A$620-OFFSET($A$4,MATCH(Input!$C$28,$B$4:$B$620,1),0,1,1)),$J$4,-1*Input!$C$35,1),0)</f>
        <v>-2774.23545813926</v>
      </c>
      <c r="H523" s="69" t="n">
        <f aca="false">($H522+$E523+$F523+$G523)*(1+Input!$C$34/(100*12))</f>
        <v>220048.370754339</v>
      </c>
    </row>
    <row r="524" customFormat="false" ht="12.8" hidden="false" customHeight="false" outlineLevel="0" collapsed="false">
      <c r="A524" s="67" t="n">
        <v>520</v>
      </c>
      <c r="B524" s="68" t="n">
        <f aca="false">EOMONTH(Input!$C$7,A524)</f>
        <v>58745</v>
      </c>
      <c r="C524" s="67" t="n">
        <f aca="false">DATEDIF(Input!$C$23,$B524,"Y")</f>
        <v>83</v>
      </c>
      <c r="E524" s="69" t="n">
        <f aca="false">Salary_01!$E524*(Input!$C$33/100)</f>
        <v>0</v>
      </c>
      <c r="F524" s="69" t="n">
        <f aca="false">-1*Salary_01!$I524</f>
        <v>-0</v>
      </c>
      <c r="G524" s="69" t="n">
        <f aca="true">IF($B524&gt;Input!$C$28,PMT(Input!$C$34/(100*12),($A$620-OFFSET($A$4,MATCH(Input!$C$28,$B$4:$B$620,1),0,1,1)),$J$4,-1*Input!$C$35,1),0)</f>
        <v>-2774.23545813926</v>
      </c>
      <c r="H524" s="69" t="n">
        <f aca="false">($H523+$E524+$F524+$G524)*(1+Input!$C$34/(100*12))</f>
        <v>218179.444193267</v>
      </c>
    </row>
    <row r="525" customFormat="false" ht="12.8" hidden="false" customHeight="false" outlineLevel="0" collapsed="false">
      <c r="A525" s="67" t="n">
        <v>521</v>
      </c>
      <c r="B525" s="68" t="n">
        <f aca="false">EOMONTH(Input!$C$7,A525)</f>
        <v>58775</v>
      </c>
      <c r="C525" s="67" t="n">
        <f aca="false">DATEDIF(Input!$C$23,$B525,"Y")</f>
        <v>83</v>
      </c>
      <c r="E525" s="69" t="n">
        <f aca="false">Salary_01!$E525*(Input!$C$33/100)</f>
        <v>0</v>
      </c>
      <c r="F525" s="69" t="n">
        <f aca="false">-1*Salary_01!$I525</f>
        <v>-0</v>
      </c>
      <c r="G525" s="69" t="n">
        <f aca="true">IF($B525&gt;Input!$C$28,PMT(Input!$C$34/(100*12),($A$620-OFFSET($A$4,MATCH(Input!$C$28,$B$4:$B$620,1),0,1,1)),$J$4,-1*Input!$C$35,1),0)</f>
        <v>-2774.23545813926</v>
      </c>
      <c r="H525" s="69" t="n">
        <f aca="false">($H524+$E525+$F525+$G525)*(1+Input!$C$34/(100*12))</f>
        <v>216302.730438191</v>
      </c>
    </row>
    <row r="526" customFormat="false" ht="12.8" hidden="false" customHeight="false" outlineLevel="0" collapsed="false">
      <c r="A526" s="67" t="n">
        <v>522</v>
      </c>
      <c r="B526" s="68" t="n">
        <f aca="false">EOMONTH(Input!$C$7,A526)</f>
        <v>58806</v>
      </c>
      <c r="C526" s="67" t="n">
        <f aca="false">DATEDIF(Input!$C$23,$B526,"Y")</f>
        <v>83</v>
      </c>
      <c r="E526" s="69" t="n">
        <f aca="false">Salary_01!$E526*(Input!$C$33/100)</f>
        <v>0</v>
      </c>
      <c r="F526" s="69" t="n">
        <f aca="false">-1*Salary_01!$I526</f>
        <v>-0</v>
      </c>
      <c r="G526" s="69" t="n">
        <f aca="true">IF($B526&gt;Input!$C$28,PMT(Input!$C$34/(100*12),($A$620-OFFSET($A$4,MATCH(Input!$C$28,$B$4:$B$620,1),0,1,1)),$J$4,-1*Input!$C$35,1),0)</f>
        <v>-2774.23545813926</v>
      </c>
      <c r="H526" s="69" t="n">
        <f aca="false">($H525+$E526+$F526+$G526)*(1+Input!$C$34/(100*12))</f>
        <v>214418.197042468</v>
      </c>
    </row>
    <row r="527" customFormat="false" ht="12.8" hidden="false" customHeight="false" outlineLevel="0" collapsed="false">
      <c r="A527" s="67" t="n">
        <v>523</v>
      </c>
      <c r="B527" s="68" t="n">
        <f aca="false">EOMONTH(Input!$C$7,A527)</f>
        <v>58837</v>
      </c>
      <c r="C527" s="67" t="n">
        <f aca="false">DATEDIF(Input!$C$23,$B527,"Y")</f>
        <v>83</v>
      </c>
      <c r="E527" s="69" t="n">
        <f aca="false">Salary_01!$E527*(Input!$C$33/100)</f>
        <v>0</v>
      </c>
      <c r="F527" s="69" t="n">
        <f aca="false">-1*Salary_01!$I527</f>
        <v>-0</v>
      </c>
      <c r="G527" s="69" t="n">
        <f aca="true">IF($B527&gt;Input!$C$28,PMT(Input!$C$34/(100*12),($A$620-OFFSET($A$4,MATCH(Input!$C$28,$B$4:$B$620,1),0,1,1)),$J$4,-1*Input!$C$35,1),0)</f>
        <v>-2774.23545813926</v>
      </c>
      <c r="H527" s="69" t="n">
        <f aca="false">($H526+$E527+$F527+$G527)*(1+Input!$C$34/(100*12))</f>
        <v>212525.811424264</v>
      </c>
    </row>
    <row r="528" customFormat="false" ht="12.8" hidden="false" customHeight="false" outlineLevel="0" collapsed="false">
      <c r="A528" s="67" t="n">
        <v>524</v>
      </c>
      <c r="B528" s="68" t="n">
        <f aca="false">EOMONTH(Input!$C$7,A528)</f>
        <v>58865</v>
      </c>
      <c r="C528" s="67" t="n">
        <f aca="false">DATEDIF(Input!$C$23,$B528,"Y")</f>
        <v>83</v>
      </c>
      <c r="E528" s="69" t="n">
        <f aca="false">Salary_01!$E528*(Input!$C$33/100)</f>
        <v>0</v>
      </c>
      <c r="F528" s="69" t="n">
        <f aca="false">-1*Salary_01!$I528</f>
        <v>-0</v>
      </c>
      <c r="G528" s="69" t="n">
        <f aca="true">IF($B528&gt;Input!$C$28,PMT(Input!$C$34/(100*12),($A$620-OFFSET($A$4,MATCH(Input!$C$28,$B$4:$B$620,1),0,1,1)),$J$4,-1*Input!$C$35,1),0)</f>
        <v>-2774.23545813926</v>
      </c>
      <c r="H528" s="69" t="n">
        <f aca="false">($H527+$E528+$F528+$G528)*(1+Input!$C$34/(100*12))</f>
        <v>210625.540865983</v>
      </c>
    </row>
    <row r="529" customFormat="false" ht="12.8" hidden="false" customHeight="false" outlineLevel="0" collapsed="false">
      <c r="A529" s="67" t="n">
        <v>525</v>
      </c>
      <c r="B529" s="68" t="n">
        <f aca="false">EOMONTH(Input!$C$7,A529)</f>
        <v>58896</v>
      </c>
      <c r="C529" s="67" t="n">
        <f aca="false">DATEDIF(Input!$C$23,$B529,"Y")</f>
        <v>83</v>
      </c>
      <c r="E529" s="69" t="n">
        <f aca="false">Salary_01!$E529*(Input!$C$33/100)</f>
        <v>0</v>
      </c>
      <c r="F529" s="69" t="n">
        <f aca="false">-1*Salary_01!$I529</f>
        <v>-0</v>
      </c>
      <c r="G529" s="69" t="n">
        <f aca="true">IF($B529&gt;Input!$C$28,PMT(Input!$C$34/(100*12),($A$620-OFFSET($A$4,MATCH(Input!$C$28,$B$4:$B$620,1),0,1,1)),$J$4,-1*Input!$C$35,1),0)</f>
        <v>-2774.23545813926</v>
      </c>
      <c r="H529" s="69" t="n">
        <f aca="false">($H528+$E529+$F529+$G529)*(1+Input!$C$34/(100*12))</f>
        <v>208717.35251371</v>
      </c>
    </row>
    <row r="530" customFormat="false" ht="12.8" hidden="false" customHeight="false" outlineLevel="0" collapsed="false">
      <c r="A530" s="67" t="n">
        <v>526</v>
      </c>
      <c r="B530" s="68" t="n">
        <f aca="false">EOMONTH(Input!$C$7,A530)</f>
        <v>58926</v>
      </c>
      <c r="C530" s="67" t="n">
        <f aca="false">DATEDIF(Input!$C$23,$B530,"Y")</f>
        <v>83</v>
      </c>
      <c r="E530" s="69" t="n">
        <f aca="false">Salary_01!$E530*(Input!$C$33/100)</f>
        <v>0</v>
      </c>
      <c r="F530" s="69" t="n">
        <f aca="false">-1*Salary_01!$I530</f>
        <v>-0</v>
      </c>
      <c r="G530" s="69" t="n">
        <f aca="true">IF($B530&gt;Input!$C$28,PMT(Input!$C$34/(100*12),($A$620-OFFSET($A$4,MATCH(Input!$C$28,$B$4:$B$620,1),0,1,1)),$J$4,-1*Input!$C$35,1),0)</f>
        <v>-2774.23545813926</v>
      </c>
      <c r="H530" s="69" t="n">
        <f aca="false">($H529+$E530+$F530+$G530)*(1+Input!$C$34/(100*12))</f>
        <v>206801.213376636</v>
      </c>
    </row>
    <row r="531" customFormat="false" ht="12.8" hidden="false" customHeight="false" outlineLevel="0" collapsed="false">
      <c r="A531" s="67" t="n">
        <v>527</v>
      </c>
      <c r="B531" s="68" t="n">
        <f aca="false">EOMONTH(Input!$C$7,A531)</f>
        <v>58957</v>
      </c>
      <c r="C531" s="67" t="n">
        <f aca="false">DATEDIF(Input!$C$23,$B531,"Y")</f>
        <v>84</v>
      </c>
      <c r="E531" s="69" t="n">
        <f aca="false">Salary_01!$E531*(Input!$C$33/100)</f>
        <v>0</v>
      </c>
      <c r="F531" s="69" t="n">
        <f aca="false">-1*Salary_01!$I531</f>
        <v>-0</v>
      </c>
      <c r="G531" s="69" t="n">
        <f aca="true">IF($B531&gt;Input!$C$28,PMT(Input!$C$34/(100*12),($A$620-OFFSET($A$4,MATCH(Input!$C$28,$B$4:$B$620,1),0,1,1)),$J$4,-1*Input!$C$35,1),0)</f>
        <v>-2774.23545813926</v>
      </c>
      <c r="H531" s="69" t="n">
        <f aca="false">($H530+$E531+$F531+$G531)*(1+Input!$C$34/(100*12))</f>
        <v>204877.09032649</v>
      </c>
    </row>
    <row r="532" customFormat="false" ht="12.8" hidden="false" customHeight="false" outlineLevel="0" collapsed="false">
      <c r="A532" s="67" t="n">
        <v>528</v>
      </c>
      <c r="B532" s="68" t="n">
        <f aca="false">EOMONTH(Input!$C$7,A532)</f>
        <v>58987</v>
      </c>
      <c r="C532" s="67" t="n">
        <f aca="false">DATEDIF(Input!$C$23,$B532,"Y")</f>
        <v>84</v>
      </c>
      <c r="E532" s="69" t="n">
        <f aca="false">Salary_01!$E532*(Input!$C$33/100)</f>
        <v>0</v>
      </c>
      <c r="F532" s="69" t="n">
        <f aca="false">-1*Salary_01!$I532</f>
        <v>-0</v>
      </c>
      <c r="G532" s="69" t="n">
        <f aca="true">IF($B532&gt;Input!$C$28,PMT(Input!$C$34/(100*12),($A$620-OFFSET($A$4,MATCH(Input!$C$28,$B$4:$B$620,1),0,1,1)),$J$4,-1*Input!$C$35,1),0)</f>
        <v>-2774.23545813926</v>
      </c>
      <c r="H532" s="69" t="n">
        <f aca="false">($H531+$E532+$F532+$G532)*(1+Input!$C$34/(100*12))</f>
        <v>202944.950096969</v>
      </c>
    </row>
    <row r="533" customFormat="false" ht="12.8" hidden="false" customHeight="false" outlineLevel="0" collapsed="false">
      <c r="A533" s="67" t="n">
        <v>529</v>
      </c>
      <c r="B533" s="68" t="n">
        <f aca="false">EOMONTH(Input!$C$7,A533)</f>
        <v>59018</v>
      </c>
      <c r="C533" s="67" t="n">
        <f aca="false">DATEDIF(Input!$C$23,$B533,"Y")</f>
        <v>84</v>
      </c>
      <c r="E533" s="69" t="n">
        <f aca="false">Salary_01!$E533*(Input!$C$33/100)</f>
        <v>0</v>
      </c>
      <c r="F533" s="69" t="n">
        <f aca="false">-1*Salary_01!$I533</f>
        <v>-0</v>
      </c>
      <c r="G533" s="69" t="n">
        <f aca="true">IF($B533&gt;Input!$C$28,PMT(Input!$C$34/(100*12),($A$620-OFFSET($A$4,MATCH(Input!$C$28,$B$4:$B$620,1),0,1,1)),$J$4,-1*Input!$C$35,1),0)</f>
        <v>-2774.23545813926</v>
      </c>
      <c r="H533" s="69" t="n">
        <f aca="false">($H532+$E533+$F533+$G533)*(1+Input!$C$34/(100*12))</f>
        <v>201004.759283158</v>
      </c>
    </row>
    <row r="534" customFormat="false" ht="12.8" hidden="false" customHeight="false" outlineLevel="0" collapsed="false">
      <c r="A534" s="67" t="n">
        <v>530</v>
      </c>
      <c r="B534" s="68" t="n">
        <f aca="false">EOMONTH(Input!$C$7,A534)</f>
        <v>59049</v>
      </c>
      <c r="C534" s="67" t="n">
        <f aca="false">DATEDIF(Input!$C$23,$B534,"Y")</f>
        <v>84</v>
      </c>
      <c r="E534" s="69" t="n">
        <f aca="false">Salary_01!$E534*(Input!$C$33/100)</f>
        <v>0</v>
      </c>
      <c r="F534" s="69" t="n">
        <f aca="false">-1*Salary_01!$I534</f>
        <v>-0</v>
      </c>
      <c r="G534" s="69" t="n">
        <f aca="true">IF($B534&gt;Input!$C$28,PMT(Input!$C$34/(100*12),($A$620-OFFSET($A$4,MATCH(Input!$C$28,$B$4:$B$620,1),0,1,1)),$J$4,-1*Input!$C$35,1),0)</f>
        <v>-2774.23545813926</v>
      </c>
      <c r="H534" s="69" t="n">
        <f aca="false">($H533+$E534+$F534+$G534)*(1+Input!$C$34/(100*12))</f>
        <v>199056.484340956</v>
      </c>
    </row>
    <row r="535" customFormat="false" ht="12.8" hidden="false" customHeight="false" outlineLevel="0" collapsed="false">
      <c r="A535" s="67" t="n">
        <v>531</v>
      </c>
      <c r="B535" s="68" t="n">
        <f aca="false">EOMONTH(Input!$C$7,A535)</f>
        <v>59079</v>
      </c>
      <c r="C535" s="67" t="n">
        <f aca="false">DATEDIF(Input!$C$23,$B535,"Y")</f>
        <v>84</v>
      </c>
      <c r="E535" s="69" t="n">
        <f aca="false">Salary_01!$E535*(Input!$C$33/100)</f>
        <v>0</v>
      </c>
      <c r="F535" s="69" t="n">
        <f aca="false">-1*Salary_01!$I535</f>
        <v>-0</v>
      </c>
      <c r="G535" s="69" t="n">
        <f aca="true">IF($B535&gt;Input!$C$28,PMT(Input!$C$34/(100*12),($A$620-OFFSET($A$4,MATCH(Input!$C$28,$B$4:$B$620,1),0,1,1)),$J$4,-1*Input!$C$35,1),0)</f>
        <v>-2774.23545813926</v>
      </c>
      <c r="H535" s="69" t="n">
        <f aca="false">($H534+$E535+$F535+$G535)*(1+Input!$C$34/(100*12))</f>
        <v>197100.091586496</v>
      </c>
    </row>
    <row r="536" customFormat="false" ht="12.8" hidden="false" customHeight="false" outlineLevel="0" collapsed="false">
      <c r="A536" s="67" t="n">
        <v>532</v>
      </c>
      <c r="B536" s="68" t="n">
        <f aca="false">EOMONTH(Input!$C$7,A536)</f>
        <v>59110</v>
      </c>
      <c r="C536" s="67" t="n">
        <f aca="false">DATEDIF(Input!$C$23,$B536,"Y")</f>
        <v>84</v>
      </c>
      <c r="E536" s="69" t="n">
        <f aca="false">Salary_01!$E536*(Input!$C$33/100)</f>
        <v>0</v>
      </c>
      <c r="F536" s="69" t="n">
        <f aca="false">-1*Salary_01!$I536</f>
        <v>-0</v>
      </c>
      <c r="G536" s="69" t="n">
        <f aca="true">IF($B536&gt;Input!$C$28,PMT(Input!$C$34/(100*12),($A$620-OFFSET($A$4,MATCH(Input!$C$28,$B$4:$B$620,1),0,1,1)),$J$4,-1*Input!$C$35,1),0)</f>
        <v>-2774.23545813926</v>
      </c>
      <c r="H536" s="69" t="n">
        <f aca="false">($H535+$E536+$F536+$G536)*(1+Input!$C$34/(100*12))</f>
        <v>195135.547195558</v>
      </c>
    </row>
    <row r="537" customFormat="false" ht="12.8" hidden="false" customHeight="false" outlineLevel="0" collapsed="false">
      <c r="A537" s="67" t="n">
        <v>533</v>
      </c>
      <c r="B537" s="68" t="n">
        <f aca="false">EOMONTH(Input!$C$7,A537)</f>
        <v>59140</v>
      </c>
      <c r="C537" s="67" t="n">
        <f aca="false">DATEDIF(Input!$C$23,$B537,"Y")</f>
        <v>84</v>
      </c>
      <c r="E537" s="69" t="n">
        <f aca="false">Salary_01!$E537*(Input!$C$33/100)</f>
        <v>0</v>
      </c>
      <c r="F537" s="69" t="n">
        <f aca="false">-1*Salary_01!$I537</f>
        <v>-0</v>
      </c>
      <c r="G537" s="69" t="n">
        <f aca="true">IF($B537&gt;Input!$C$28,PMT(Input!$C$34/(100*12),($A$620-OFFSET($A$4,MATCH(Input!$C$28,$B$4:$B$620,1),0,1,1)),$J$4,-1*Input!$C$35,1),0)</f>
        <v>-2774.23545813926</v>
      </c>
      <c r="H537" s="69" t="n">
        <f aca="false">($H536+$E537+$F537+$G537)*(1+Input!$C$34/(100*12))</f>
        <v>193162.817202991</v>
      </c>
    </row>
    <row r="538" customFormat="false" ht="12.8" hidden="false" customHeight="false" outlineLevel="0" collapsed="false">
      <c r="A538" s="67" t="n">
        <v>534</v>
      </c>
      <c r="B538" s="68" t="n">
        <f aca="false">EOMONTH(Input!$C$7,A538)</f>
        <v>59171</v>
      </c>
      <c r="C538" s="67" t="n">
        <f aca="false">DATEDIF(Input!$C$23,$B538,"Y")</f>
        <v>84</v>
      </c>
      <c r="E538" s="69" t="n">
        <f aca="false">Salary_01!$E538*(Input!$C$33/100)</f>
        <v>0</v>
      </c>
      <c r="F538" s="69" t="n">
        <f aca="false">-1*Salary_01!$I538</f>
        <v>-0</v>
      </c>
      <c r="G538" s="69" t="n">
        <f aca="true">IF($B538&gt;Input!$C$28,PMT(Input!$C$34/(100*12),($A$620-OFFSET($A$4,MATCH(Input!$C$28,$B$4:$B$620,1),0,1,1)),$J$4,-1*Input!$C$35,1),0)</f>
        <v>-2774.23545813926</v>
      </c>
      <c r="H538" s="69" t="n">
        <f aca="false">($H537+$E538+$F538+$G538)*(1+Input!$C$34/(100*12))</f>
        <v>191181.867502122</v>
      </c>
    </row>
    <row r="539" customFormat="false" ht="12.8" hidden="false" customHeight="false" outlineLevel="0" collapsed="false">
      <c r="A539" s="67" t="n">
        <v>535</v>
      </c>
      <c r="B539" s="68" t="n">
        <f aca="false">EOMONTH(Input!$C$7,A539)</f>
        <v>59202</v>
      </c>
      <c r="C539" s="67" t="n">
        <f aca="false">DATEDIF(Input!$C$23,$B539,"Y")</f>
        <v>84</v>
      </c>
      <c r="E539" s="69" t="n">
        <f aca="false">Salary_01!$E539*(Input!$C$33/100)</f>
        <v>0</v>
      </c>
      <c r="F539" s="69" t="n">
        <f aca="false">-1*Salary_01!$I539</f>
        <v>-0</v>
      </c>
      <c r="G539" s="69" t="n">
        <f aca="true">IF($B539&gt;Input!$C$28,PMT(Input!$C$34/(100*12),($A$620-OFFSET($A$4,MATCH(Input!$C$28,$B$4:$B$620,1),0,1,1)),$J$4,-1*Input!$C$35,1),0)</f>
        <v>-2774.23545813926</v>
      </c>
      <c r="H539" s="69" t="n">
        <f aca="false">($H538+$E539+$F539+$G539)*(1+Input!$C$34/(100*12))</f>
        <v>189192.663844166</v>
      </c>
    </row>
    <row r="540" customFormat="false" ht="12.8" hidden="false" customHeight="false" outlineLevel="0" collapsed="false">
      <c r="A540" s="67" t="n">
        <v>536</v>
      </c>
      <c r="B540" s="68" t="n">
        <f aca="false">EOMONTH(Input!$C$7,A540)</f>
        <v>59230</v>
      </c>
      <c r="C540" s="67" t="n">
        <f aca="false">DATEDIF(Input!$C$23,$B540,"Y")</f>
        <v>84</v>
      </c>
      <c r="E540" s="69" t="n">
        <f aca="false">Salary_01!$E540*(Input!$C$33/100)</f>
        <v>0</v>
      </c>
      <c r="F540" s="69" t="n">
        <f aca="false">-1*Salary_01!$I540</f>
        <v>-0</v>
      </c>
      <c r="G540" s="69" t="n">
        <f aca="true">IF($B540&gt;Input!$C$28,PMT(Input!$C$34/(100*12),($A$620-OFFSET($A$4,MATCH(Input!$C$28,$B$4:$B$620,1),0,1,1)),$J$4,-1*Input!$C$35,1),0)</f>
        <v>-2774.23545813926</v>
      </c>
      <c r="H540" s="69" t="n">
        <f aca="false">($H539+$E540+$F540+$G540)*(1+Input!$C$34/(100*12))</f>
        <v>187195.171837635</v>
      </c>
    </row>
    <row r="541" customFormat="false" ht="12.8" hidden="false" customHeight="false" outlineLevel="0" collapsed="false">
      <c r="A541" s="67" t="n">
        <v>537</v>
      </c>
      <c r="B541" s="68" t="n">
        <f aca="false">EOMONTH(Input!$C$7,A541)</f>
        <v>59261</v>
      </c>
      <c r="C541" s="67" t="n">
        <f aca="false">DATEDIF(Input!$C$23,$B541,"Y")</f>
        <v>84</v>
      </c>
      <c r="E541" s="69" t="n">
        <f aca="false">Salary_01!$E541*(Input!$C$33/100)</f>
        <v>0</v>
      </c>
      <c r="F541" s="69" t="n">
        <f aca="false">-1*Salary_01!$I541</f>
        <v>-0</v>
      </c>
      <c r="G541" s="69" t="n">
        <f aca="true">IF($B541&gt;Input!$C$28,PMT(Input!$C$34/(100*12),($A$620-OFFSET($A$4,MATCH(Input!$C$28,$B$4:$B$620,1),0,1,1)),$J$4,-1*Input!$C$35,1),0)</f>
        <v>-2774.23545813926</v>
      </c>
      <c r="H541" s="69" t="n">
        <f aca="false">($H540+$E541+$F541+$G541)*(1+Input!$C$34/(100*12))</f>
        <v>185189.356947744</v>
      </c>
    </row>
    <row r="542" customFormat="false" ht="12.8" hidden="false" customHeight="false" outlineLevel="0" collapsed="false">
      <c r="A542" s="67" t="n">
        <v>538</v>
      </c>
      <c r="B542" s="68" t="n">
        <f aca="false">EOMONTH(Input!$C$7,A542)</f>
        <v>59291</v>
      </c>
      <c r="C542" s="67" t="n">
        <f aca="false">DATEDIF(Input!$C$23,$B542,"Y")</f>
        <v>84</v>
      </c>
      <c r="E542" s="69" t="n">
        <f aca="false">Salary_01!$E542*(Input!$C$33/100)</f>
        <v>0</v>
      </c>
      <c r="F542" s="69" t="n">
        <f aca="false">-1*Salary_01!$I542</f>
        <v>-0</v>
      </c>
      <c r="G542" s="69" t="n">
        <f aca="true">IF($B542&gt;Input!$C$28,PMT(Input!$C$34/(100*12),($A$620-OFFSET($A$4,MATCH(Input!$C$28,$B$4:$B$620,1),0,1,1)),$J$4,-1*Input!$C$35,1),0)</f>
        <v>-2774.23545813926</v>
      </c>
      <c r="H542" s="69" t="n">
        <f aca="false">($H541+$E542+$F542+$G542)*(1+Input!$C$34/(100*12))</f>
        <v>183175.184495811</v>
      </c>
    </row>
    <row r="543" customFormat="false" ht="12.8" hidden="false" customHeight="false" outlineLevel="0" collapsed="false">
      <c r="A543" s="67" t="n">
        <v>539</v>
      </c>
      <c r="B543" s="68" t="n">
        <f aca="false">EOMONTH(Input!$C$7,A543)</f>
        <v>59322</v>
      </c>
      <c r="C543" s="67" t="n">
        <f aca="false">DATEDIF(Input!$C$23,$B543,"Y")</f>
        <v>85</v>
      </c>
      <c r="E543" s="69" t="n">
        <f aca="false">Salary_01!$E543*(Input!$C$33/100)</f>
        <v>0</v>
      </c>
      <c r="F543" s="69" t="n">
        <f aca="false">-1*Salary_01!$I543</f>
        <v>-0</v>
      </c>
      <c r="G543" s="69" t="n">
        <f aca="true">IF($B543&gt;Input!$C$28,PMT(Input!$C$34/(100*12),($A$620-OFFSET($A$4,MATCH(Input!$C$28,$B$4:$B$620,1),0,1,1)),$J$4,-1*Input!$C$35,1),0)</f>
        <v>-2774.23545813926</v>
      </c>
      <c r="H543" s="69" t="n">
        <f aca="false">($H542+$E543+$F543+$G543)*(1+Input!$C$34/(100*12))</f>
        <v>181152.619658662</v>
      </c>
    </row>
    <row r="544" customFormat="false" ht="12.8" hidden="false" customHeight="false" outlineLevel="0" collapsed="false">
      <c r="A544" s="67" t="n">
        <v>540</v>
      </c>
      <c r="B544" s="68" t="n">
        <f aca="false">EOMONTH(Input!$C$7,A544)</f>
        <v>59352</v>
      </c>
      <c r="C544" s="67" t="n">
        <f aca="false">DATEDIF(Input!$C$23,$B544,"Y")</f>
        <v>85</v>
      </c>
      <c r="E544" s="69" t="n">
        <f aca="false">Salary_01!$E544*(Input!$C$33/100)</f>
        <v>0</v>
      </c>
      <c r="F544" s="69" t="n">
        <f aca="false">-1*Salary_01!$I544</f>
        <v>-0</v>
      </c>
      <c r="G544" s="69" t="n">
        <f aca="true">IF($B544&gt;Input!$C$28,PMT(Input!$C$34/(100*12),($A$620-OFFSET($A$4,MATCH(Input!$C$28,$B$4:$B$620,1),0,1,1)),$J$4,-1*Input!$C$35,1),0)</f>
        <v>-2774.23545813926</v>
      </c>
      <c r="H544" s="69" t="n">
        <f aca="false">($H543+$E544+$F544+$G544)*(1+Input!$C$34/(100*12))</f>
        <v>179121.627468025</v>
      </c>
    </row>
    <row r="545" customFormat="false" ht="12.8" hidden="false" customHeight="false" outlineLevel="0" collapsed="false">
      <c r="A545" s="67" t="n">
        <v>541</v>
      </c>
      <c r="B545" s="68" t="n">
        <f aca="false">EOMONTH(Input!$C$7,A545)</f>
        <v>59383</v>
      </c>
      <c r="C545" s="67" t="n">
        <f aca="false">DATEDIF(Input!$C$23,$B545,"Y")</f>
        <v>85</v>
      </c>
      <c r="E545" s="69" t="n">
        <f aca="false">Salary_01!$E545*(Input!$C$33/100)</f>
        <v>0</v>
      </c>
      <c r="F545" s="69" t="n">
        <f aca="false">-1*Salary_01!$I545</f>
        <v>-0</v>
      </c>
      <c r="G545" s="69" t="n">
        <f aca="true">IF($B545&gt;Input!$C$28,PMT(Input!$C$34/(100*12),($A$620-OFFSET($A$4,MATCH(Input!$C$28,$B$4:$B$620,1),0,1,1)),$J$4,-1*Input!$C$35,1),0)</f>
        <v>-2774.23545813926</v>
      </c>
      <c r="H545" s="69" t="n">
        <f aca="false">($H544+$E545+$F545+$G545)*(1+Input!$C$34/(100*12))</f>
        <v>177082.172809927</v>
      </c>
    </row>
    <row r="546" customFormat="false" ht="12.8" hidden="false" customHeight="false" outlineLevel="0" collapsed="false">
      <c r="A546" s="67" t="n">
        <v>542</v>
      </c>
      <c r="B546" s="68" t="n">
        <f aca="false">EOMONTH(Input!$C$7,A546)</f>
        <v>59414</v>
      </c>
      <c r="C546" s="67" t="n">
        <f aca="false">DATEDIF(Input!$C$23,$B546,"Y")</f>
        <v>85</v>
      </c>
      <c r="E546" s="69" t="n">
        <f aca="false">Salary_01!$E546*(Input!$C$33/100)</f>
        <v>0</v>
      </c>
      <c r="F546" s="69" t="n">
        <f aca="false">-1*Salary_01!$I546</f>
        <v>-0</v>
      </c>
      <c r="G546" s="69" t="n">
        <f aca="true">IF($B546&gt;Input!$C$28,PMT(Input!$C$34/(100*12),($A$620-OFFSET($A$4,MATCH(Input!$C$28,$B$4:$B$620,1),0,1,1)),$J$4,-1*Input!$C$35,1),0)</f>
        <v>-2774.23545813926</v>
      </c>
      <c r="H546" s="69" t="n">
        <f aca="false">($H545+$E546+$F546+$G546)*(1+Input!$C$34/(100*12))</f>
        <v>175034.220424087</v>
      </c>
    </row>
    <row r="547" customFormat="false" ht="12.8" hidden="false" customHeight="false" outlineLevel="0" collapsed="false">
      <c r="A547" s="67" t="n">
        <v>543</v>
      </c>
      <c r="B547" s="68" t="n">
        <f aca="false">EOMONTH(Input!$C$7,A547)</f>
        <v>59444</v>
      </c>
      <c r="C547" s="67" t="n">
        <f aca="false">DATEDIF(Input!$C$23,$B547,"Y")</f>
        <v>85</v>
      </c>
      <c r="E547" s="69" t="n">
        <f aca="false">Salary_01!$E547*(Input!$C$33/100)</f>
        <v>0</v>
      </c>
      <c r="F547" s="69" t="n">
        <f aca="false">-1*Salary_01!$I547</f>
        <v>-0</v>
      </c>
      <c r="G547" s="69" t="n">
        <f aca="true">IF($B547&gt;Input!$C$28,PMT(Input!$C$34/(100*12),($A$620-OFFSET($A$4,MATCH(Input!$C$28,$B$4:$B$620,1),0,1,1)),$J$4,-1*Input!$C$35,1),0)</f>
        <v>-2774.23545813926</v>
      </c>
      <c r="H547" s="69" t="n">
        <f aca="false">($H546+$E547+$F547+$G547)*(1+Input!$C$34/(100*12))</f>
        <v>172977.734903306</v>
      </c>
    </row>
    <row r="548" customFormat="false" ht="12.8" hidden="false" customHeight="false" outlineLevel="0" collapsed="false">
      <c r="A548" s="67" t="n">
        <v>544</v>
      </c>
      <c r="B548" s="68" t="n">
        <f aca="false">EOMONTH(Input!$C$7,A548)</f>
        <v>59475</v>
      </c>
      <c r="C548" s="67" t="n">
        <f aca="false">DATEDIF(Input!$C$23,$B548,"Y")</f>
        <v>85</v>
      </c>
      <c r="E548" s="69" t="n">
        <f aca="false">Salary_01!$E548*(Input!$C$33/100)</f>
        <v>0</v>
      </c>
      <c r="F548" s="69" t="n">
        <f aca="false">-1*Salary_01!$I548</f>
        <v>-0</v>
      </c>
      <c r="G548" s="69" t="n">
        <f aca="true">IF($B548&gt;Input!$C$28,PMT(Input!$C$34/(100*12),($A$620-OFFSET($A$4,MATCH(Input!$C$28,$B$4:$B$620,1),0,1,1)),$J$4,-1*Input!$C$35,1),0)</f>
        <v>-2774.23545813926</v>
      </c>
      <c r="H548" s="69" t="n">
        <f aca="false">($H547+$E548+$F548+$G548)*(1+Input!$C$34/(100*12))</f>
        <v>170912.680692855</v>
      </c>
    </row>
    <row r="549" customFormat="false" ht="12.8" hidden="false" customHeight="false" outlineLevel="0" collapsed="false">
      <c r="A549" s="67" t="n">
        <v>545</v>
      </c>
      <c r="B549" s="68" t="n">
        <f aca="false">EOMONTH(Input!$C$7,A549)</f>
        <v>59505</v>
      </c>
      <c r="C549" s="67" t="n">
        <f aca="false">DATEDIF(Input!$C$23,$B549,"Y")</f>
        <v>85</v>
      </c>
      <c r="E549" s="69" t="n">
        <f aca="false">Salary_01!$E549*(Input!$C$33/100)</f>
        <v>0</v>
      </c>
      <c r="F549" s="69" t="n">
        <f aca="false">-1*Salary_01!$I549</f>
        <v>-0</v>
      </c>
      <c r="G549" s="69" t="n">
        <f aca="true">IF($B549&gt;Input!$C$28,PMT(Input!$C$34/(100*12),($A$620-OFFSET($A$4,MATCH(Input!$C$28,$B$4:$B$620,1),0,1,1)),$J$4,-1*Input!$C$35,1),0)</f>
        <v>-2774.23545813926</v>
      </c>
      <c r="H549" s="69" t="n">
        <f aca="false">($H548+$E549+$F549+$G549)*(1+Input!$C$34/(100*12))</f>
        <v>168839.02208986</v>
      </c>
    </row>
    <row r="550" customFormat="false" ht="12.8" hidden="false" customHeight="false" outlineLevel="0" collapsed="false">
      <c r="A550" s="67" t="n">
        <v>546</v>
      </c>
      <c r="B550" s="68" t="n">
        <f aca="false">EOMONTH(Input!$C$7,A550)</f>
        <v>59536</v>
      </c>
      <c r="C550" s="67" t="n">
        <f aca="false">DATEDIF(Input!$C$23,$B550,"Y")</f>
        <v>85</v>
      </c>
      <c r="E550" s="69" t="n">
        <f aca="false">Salary_01!$E550*(Input!$C$33/100)</f>
        <v>0</v>
      </c>
      <c r="F550" s="69" t="n">
        <f aca="false">-1*Salary_01!$I550</f>
        <v>-0</v>
      </c>
      <c r="G550" s="69" t="n">
        <f aca="true">IF($B550&gt;Input!$C$28,PMT(Input!$C$34/(100*12),($A$620-OFFSET($A$4,MATCH(Input!$C$28,$B$4:$B$620,1),0,1,1)),$J$4,-1*Input!$C$35,1),0)</f>
        <v>-2774.23545813926</v>
      </c>
      <c r="H550" s="69" t="n">
        <f aca="false">($H549+$E550+$F550+$G550)*(1+Input!$C$34/(100*12))</f>
        <v>166756.723242686</v>
      </c>
    </row>
    <row r="551" customFormat="false" ht="12.8" hidden="false" customHeight="false" outlineLevel="0" collapsed="false">
      <c r="A551" s="67" t="n">
        <v>547</v>
      </c>
      <c r="B551" s="68" t="n">
        <f aca="false">EOMONTH(Input!$C$7,A551)</f>
        <v>59567</v>
      </c>
      <c r="C551" s="67" t="n">
        <f aca="false">DATEDIF(Input!$C$23,$B551,"Y")</f>
        <v>85</v>
      </c>
      <c r="E551" s="69" t="n">
        <f aca="false">Salary_01!$E551*(Input!$C$33/100)</f>
        <v>0</v>
      </c>
      <c r="F551" s="69" t="n">
        <f aca="false">-1*Salary_01!$I551</f>
        <v>-0</v>
      </c>
      <c r="G551" s="69" t="n">
        <f aca="true">IF($B551&gt;Input!$C$28,PMT(Input!$C$34/(100*12),($A$620-OFFSET($A$4,MATCH(Input!$C$28,$B$4:$B$620,1),0,1,1)),$J$4,-1*Input!$C$35,1),0)</f>
        <v>-2774.23545813926</v>
      </c>
      <c r="H551" s="69" t="n">
        <f aca="false">($H550+$E551+$F551+$G551)*(1+Input!$C$34/(100*12))</f>
        <v>164665.748150316</v>
      </c>
    </row>
    <row r="552" customFormat="false" ht="12.8" hidden="false" customHeight="false" outlineLevel="0" collapsed="false">
      <c r="A552" s="67" t="n">
        <v>548</v>
      </c>
      <c r="B552" s="68" t="n">
        <f aca="false">EOMONTH(Input!$C$7,A552)</f>
        <v>59595</v>
      </c>
      <c r="C552" s="67" t="n">
        <f aca="false">DATEDIF(Input!$C$23,$B552,"Y")</f>
        <v>85</v>
      </c>
      <c r="E552" s="69" t="n">
        <f aca="false">Salary_01!$E552*(Input!$C$33/100)</f>
        <v>0</v>
      </c>
      <c r="F552" s="69" t="n">
        <f aca="false">-1*Salary_01!$I552</f>
        <v>-0</v>
      </c>
      <c r="G552" s="69" t="n">
        <f aca="true">IF($B552&gt;Input!$C$28,PMT(Input!$C$34/(100*12),($A$620-OFFSET($A$4,MATCH(Input!$C$28,$B$4:$B$620,1),0,1,1)),$J$4,-1*Input!$C$35,1),0)</f>
        <v>-2774.23545813926</v>
      </c>
      <c r="H552" s="69" t="n">
        <f aca="false">($H551+$E552+$F552+$G552)*(1+Input!$C$34/(100*12))</f>
        <v>162566.060661727</v>
      </c>
    </row>
    <row r="553" customFormat="false" ht="12.8" hidden="false" customHeight="false" outlineLevel="0" collapsed="false">
      <c r="A553" s="67" t="n">
        <v>549</v>
      </c>
      <c r="B553" s="68" t="n">
        <f aca="false">EOMONTH(Input!$C$7,A553)</f>
        <v>59626</v>
      </c>
      <c r="C553" s="67" t="n">
        <f aca="false">DATEDIF(Input!$C$23,$B553,"Y")</f>
        <v>85</v>
      </c>
      <c r="E553" s="69" t="n">
        <f aca="false">Salary_01!$E553*(Input!$C$33/100)</f>
        <v>0</v>
      </c>
      <c r="F553" s="69" t="n">
        <f aca="false">-1*Salary_01!$I553</f>
        <v>-0</v>
      </c>
      <c r="G553" s="69" t="n">
        <f aca="true">IF($B553&gt;Input!$C$28,PMT(Input!$C$34/(100*12),($A$620-OFFSET($A$4,MATCH(Input!$C$28,$B$4:$B$620,1),0,1,1)),$J$4,-1*Input!$C$35,1),0)</f>
        <v>-2774.23545813926</v>
      </c>
      <c r="H553" s="69" t="n">
        <f aca="false">($H552+$E553+$F553+$G553)*(1+Input!$C$34/(100*12))</f>
        <v>160457.62447527</v>
      </c>
    </row>
    <row r="554" customFormat="false" ht="12.8" hidden="false" customHeight="false" outlineLevel="0" collapsed="false">
      <c r="A554" s="67" t="n">
        <v>550</v>
      </c>
      <c r="B554" s="68" t="n">
        <f aca="false">EOMONTH(Input!$C$7,A554)</f>
        <v>59656</v>
      </c>
      <c r="C554" s="67" t="n">
        <f aca="false">DATEDIF(Input!$C$23,$B554,"Y")</f>
        <v>85</v>
      </c>
      <c r="E554" s="69" t="n">
        <f aca="false">Salary_01!$E554*(Input!$C$33/100)</f>
        <v>0</v>
      </c>
      <c r="F554" s="69" t="n">
        <f aca="false">-1*Salary_01!$I554</f>
        <v>-0</v>
      </c>
      <c r="G554" s="69" t="n">
        <f aca="true">IF($B554&gt;Input!$C$28,PMT(Input!$C$34/(100*12),($A$620-OFFSET($A$4,MATCH(Input!$C$28,$B$4:$B$620,1),0,1,1)),$J$4,-1*Input!$C$35,1),0)</f>
        <v>-2774.23545813926</v>
      </c>
      <c r="H554" s="69" t="n">
        <f aca="false">($H553+$E554+$F554+$G554)*(1+Input!$C$34/(100*12))</f>
        <v>158340.403138035</v>
      </c>
    </row>
    <row r="555" customFormat="false" ht="12.8" hidden="false" customHeight="false" outlineLevel="0" collapsed="false">
      <c r="A555" s="67" t="n">
        <v>551</v>
      </c>
      <c r="B555" s="68" t="n">
        <f aca="false">EOMONTH(Input!$C$7,A555)</f>
        <v>59687</v>
      </c>
      <c r="C555" s="67" t="n">
        <f aca="false">DATEDIF(Input!$C$23,$B555,"Y")</f>
        <v>86</v>
      </c>
      <c r="E555" s="69" t="n">
        <f aca="false">Salary_01!$E555*(Input!$C$33/100)</f>
        <v>0</v>
      </c>
      <c r="F555" s="69" t="n">
        <f aca="false">-1*Salary_01!$I555</f>
        <v>-0</v>
      </c>
      <c r="G555" s="69" t="n">
        <f aca="true">IF($B555&gt;Input!$C$28,PMT(Input!$C$34/(100*12),($A$620-OFFSET($A$4,MATCH(Input!$C$28,$B$4:$B$620,1),0,1,1)),$J$4,-1*Input!$C$35,1),0)</f>
        <v>-2774.23545813926</v>
      </c>
      <c r="H555" s="69" t="n">
        <f aca="false">($H554+$E555+$F555+$G555)*(1+Input!$C$34/(100*12))</f>
        <v>156214.360045229</v>
      </c>
    </row>
    <row r="556" customFormat="false" ht="12.8" hidden="false" customHeight="false" outlineLevel="0" collapsed="false">
      <c r="A556" s="67" t="n">
        <v>552</v>
      </c>
      <c r="B556" s="68" t="n">
        <f aca="false">EOMONTH(Input!$C$7,A556)</f>
        <v>59717</v>
      </c>
      <c r="C556" s="67" t="n">
        <f aca="false">DATEDIF(Input!$C$23,$B556,"Y")</f>
        <v>86</v>
      </c>
      <c r="E556" s="69" t="n">
        <f aca="false">Salary_01!$E556*(Input!$C$33/100)</f>
        <v>0</v>
      </c>
      <c r="F556" s="69" t="n">
        <f aca="false">-1*Salary_01!$I556</f>
        <v>-0</v>
      </c>
      <c r="G556" s="69" t="n">
        <f aca="true">IF($B556&gt;Input!$C$28,PMT(Input!$C$34/(100*12),($A$620-OFFSET($A$4,MATCH(Input!$C$28,$B$4:$B$620,1),0,1,1)),$J$4,-1*Input!$C$35,1),0)</f>
        <v>-2774.23545813926</v>
      </c>
      <c r="H556" s="69" t="n">
        <f aca="false">($H555+$E556+$F556+$G556)*(1+Input!$C$34/(100*12))</f>
        <v>154079.458439536</v>
      </c>
    </row>
    <row r="557" customFormat="false" ht="12.8" hidden="false" customHeight="false" outlineLevel="0" collapsed="false">
      <c r="A557" s="67" t="n">
        <v>553</v>
      </c>
      <c r="B557" s="68" t="n">
        <f aca="false">EOMONTH(Input!$C$7,A557)</f>
        <v>59748</v>
      </c>
      <c r="C557" s="67" t="n">
        <f aca="false">DATEDIF(Input!$C$23,$B557,"Y")</f>
        <v>86</v>
      </c>
      <c r="E557" s="69" t="n">
        <f aca="false">Salary_01!$E557*(Input!$C$33/100)</f>
        <v>0</v>
      </c>
      <c r="F557" s="69" t="n">
        <f aca="false">-1*Salary_01!$I557</f>
        <v>-0</v>
      </c>
      <c r="G557" s="69" t="n">
        <f aca="true">IF($B557&gt;Input!$C$28,PMT(Input!$C$34/(100*12),($A$620-OFFSET($A$4,MATCH(Input!$C$28,$B$4:$B$620,1),0,1,1)),$J$4,-1*Input!$C$35,1),0)</f>
        <v>-2774.23545813926</v>
      </c>
      <c r="H557" s="69" t="n">
        <f aca="false">($H556+$E557+$F557+$G557)*(1+Input!$C$34/(100*12))</f>
        <v>151935.661410486</v>
      </c>
    </row>
    <row r="558" customFormat="false" ht="12.8" hidden="false" customHeight="false" outlineLevel="0" collapsed="false">
      <c r="A558" s="67" t="n">
        <v>554</v>
      </c>
      <c r="B558" s="68" t="n">
        <f aca="false">EOMONTH(Input!$C$7,A558)</f>
        <v>59779</v>
      </c>
      <c r="C558" s="67" t="n">
        <f aca="false">DATEDIF(Input!$C$23,$B558,"Y")</f>
        <v>86</v>
      </c>
      <c r="E558" s="69" t="n">
        <f aca="false">Salary_01!$E558*(Input!$C$33/100)</f>
        <v>0</v>
      </c>
      <c r="F558" s="69" t="n">
        <f aca="false">-1*Salary_01!$I558</f>
        <v>-0</v>
      </c>
      <c r="G558" s="69" t="n">
        <f aca="true">IF($B558&gt;Input!$C$28,PMT(Input!$C$34/(100*12),($A$620-OFFSET($A$4,MATCH(Input!$C$28,$B$4:$B$620,1),0,1,1)),$J$4,-1*Input!$C$35,1),0)</f>
        <v>-2774.23545813926</v>
      </c>
      <c r="H558" s="69" t="n">
        <f aca="false">($H557+$E558+$F558+$G558)*(1+Input!$C$34/(100*12))</f>
        <v>149782.931893814</v>
      </c>
    </row>
    <row r="559" customFormat="false" ht="12.8" hidden="false" customHeight="false" outlineLevel="0" collapsed="false">
      <c r="A559" s="67" t="n">
        <v>555</v>
      </c>
      <c r="B559" s="68" t="n">
        <f aca="false">EOMONTH(Input!$C$7,A559)</f>
        <v>59809</v>
      </c>
      <c r="C559" s="67" t="n">
        <f aca="false">DATEDIF(Input!$C$23,$B559,"Y")</f>
        <v>86</v>
      </c>
      <c r="E559" s="69" t="n">
        <f aca="false">Salary_01!$E559*(Input!$C$33/100)</f>
        <v>0</v>
      </c>
      <c r="F559" s="69" t="n">
        <f aca="false">-1*Salary_01!$I559</f>
        <v>-0</v>
      </c>
      <c r="G559" s="69" t="n">
        <f aca="true">IF($B559&gt;Input!$C$28,PMT(Input!$C$34/(100*12),($A$620-OFFSET($A$4,MATCH(Input!$C$28,$B$4:$B$620,1),0,1,1)),$J$4,-1*Input!$C$35,1),0)</f>
        <v>-2774.23545813926</v>
      </c>
      <c r="H559" s="69" t="n">
        <f aca="false">($H558+$E559+$F559+$G559)*(1+Input!$C$34/(100*12))</f>
        <v>147621.232670824</v>
      </c>
    </row>
    <row r="560" customFormat="false" ht="12.8" hidden="false" customHeight="false" outlineLevel="0" collapsed="false">
      <c r="A560" s="67" t="n">
        <v>556</v>
      </c>
      <c r="B560" s="68" t="n">
        <f aca="false">EOMONTH(Input!$C$7,A560)</f>
        <v>59840</v>
      </c>
      <c r="C560" s="67" t="n">
        <f aca="false">DATEDIF(Input!$C$23,$B560,"Y")</f>
        <v>86</v>
      </c>
      <c r="E560" s="69" t="n">
        <f aca="false">Salary_01!$E560*(Input!$C$33/100)</f>
        <v>0</v>
      </c>
      <c r="F560" s="69" t="n">
        <f aca="false">-1*Salary_01!$I560</f>
        <v>-0</v>
      </c>
      <c r="G560" s="69" t="n">
        <f aca="true">IF($B560&gt;Input!$C$28,PMT(Input!$C$34/(100*12),($A$620-OFFSET($A$4,MATCH(Input!$C$28,$B$4:$B$620,1),0,1,1)),$J$4,-1*Input!$C$35,1),0)</f>
        <v>-2774.23545813926</v>
      </c>
      <c r="H560" s="69" t="n">
        <f aca="false">($H559+$E560+$F560+$G560)*(1+Input!$C$34/(100*12))</f>
        <v>145450.526367737</v>
      </c>
    </row>
    <row r="561" customFormat="false" ht="12.8" hidden="false" customHeight="false" outlineLevel="0" collapsed="false">
      <c r="A561" s="67" t="n">
        <v>557</v>
      </c>
      <c r="B561" s="68" t="n">
        <f aca="false">EOMONTH(Input!$C$7,A561)</f>
        <v>59870</v>
      </c>
      <c r="C561" s="67" t="n">
        <f aca="false">DATEDIF(Input!$C$23,$B561,"Y")</f>
        <v>86</v>
      </c>
      <c r="E561" s="69" t="n">
        <f aca="false">Salary_01!$E561*(Input!$C$33/100)</f>
        <v>0</v>
      </c>
      <c r="F561" s="69" t="n">
        <f aca="false">-1*Salary_01!$I561</f>
        <v>-0</v>
      </c>
      <c r="G561" s="69" t="n">
        <f aca="true">IF($B561&gt;Input!$C$28,PMT(Input!$C$34/(100*12),($A$620-OFFSET($A$4,MATCH(Input!$C$28,$B$4:$B$620,1),0,1,1)),$J$4,-1*Input!$C$35,1),0)</f>
        <v>-2774.23545813926</v>
      </c>
      <c r="H561" s="69" t="n">
        <f aca="false">($H560+$E561+$F561+$G561)*(1+Input!$C$34/(100*12))</f>
        <v>143270.775455055</v>
      </c>
    </row>
    <row r="562" customFormat="false" ht="12.8" hidden="false" customHeight="false" outlineLevel="0" collapsed="false">
      <c r="A562" s="67" t="n">
        <v>558</v>
      </c>
      <c r="B562" s="68" t="n">
        <f aca="false">EOMONTH(Input!$C$7,A562)</f>
        <v>59901</v>
      </c>
      <c r="C562" s="67" t="n">
        <f aca="false">DATEDIF(Input!$C$23,$B562,"Y")</f>
        <v>86</v>
      </c>
      <c r="E562" s="69" t="n">
        <f aca="false">Salary_01!$E562*(Input!$C$33/100)</f>
        <v>0</v>
      </c>
      <c r="F562" s="69" t="n">
        <f aca="false">-1*Salary_01!$I562</f>
        <v>-0</v>
      </c>
      <c r="G562" s="69" t="n">
        <f aca="true">IF($B562&gt;Input!$C$28,PMT(Input!$C$34/(100*12),($A$620-OFFSET($A$4,MATCH(Input!$C$28,$B$4:$B$620,1),0,1,1)),$J$4,-1*Input!$C$35,1),0)</f>
        <v>-2774.23545813926</v>
      </c>
      <c r="H562" s="69" t="n">
        <f aca="false">($H561+$E562+$F562+$G562)*(1+Input!$C$34/(100*12))</f>
        <v>141081.942246903</v>
      </c>
    </row>
    <row r="563" customFormat="false" ht="12.8" hidden="false" customHeight="false" outlineLevel="0" collapsed="false">
      <c r="A563" s="67" t="n">
        <v>559</v>
      </c>
      <c r="B563" s="68" t="n">
        <f aca="false">EOMONTH(Input!$C$7,A563)</f>
        <v>59932</v>
      </c>
      <c r="C563" s="67" t="n">
        <f aca="false">DATEDIF(Input!$C$23,$B563,"Y")</f>
        <v>86</v>
      </c>
      <c r="E563" s="69" t="n">
        <f aca="false">Salary_01!$E563*(Input!$C$33/100)</f>
        <v>0</v>
      </c>
      <c r="F563" s="69" t="n">
        <f aca="false">-1*Salary_01!$I563</f>
        <v>-0</v>
      </c>
      <c r="G563" s="69" t="n">
        <f aca="true">IF($B563&gt;Input!$C$28,PMT(Input!$C$34/(100*12),($A$620-OFFSET($A$4,MATCH(Input!$C$28,$B$4:$B$620,1),0,1,1)),$J$4,-1*Input!$C$35,1),0)</f>
        <v>-2774.23545813926</v>
      </c>
      <c r="H563" s="69" t="n">
        <f aca="false">($H562+$E563+$F563+$G563)*(1+Input!$C$34/(100*12))</f>
        <v>138883.988900383</v>
      </c>
    </row>
    <row r="564" customFormat="false" ht="12.8" hidden="false" customHeight="false" outlineLevel="0" collapsed="false">
      <c r="A564" s="67" t="n">
        <v>560</v>
      </c>
      <c r="B564" s="68" t="n">
        <f aca="false">EOMONTH(Input!$C$7,A564)</f>
        <v>59961</v>
      </c>
      <c r="C564" s="67" t="n">
        <f aca="false">DATEDIF(Input!$C$23,$B564,"Y")</f>
        <v>86</v>
      </c>
      <c r="E564" s="69" t="n">
        <f aca="false">Salary_01!$E564*(Input!$C$33/100)</f>
        <v>0</v>
      </c>
      <c r="F564" s="69" t="n">
        <f aca="false">-1*Salary_01!$I564</f>
        <v>-0</v>
      </c>
      <c r="G564" s="69" t="n">
        <f aca="true">IF($B564&gt;Input!$C$28,PMT(Input!$C$34/(100*12),($A$620-OFFSET($A$4,MATCH(Input!$C$28,$B$4:$B$620,1),0,1,1)),$J$4,-1*Input!$C$35,1),0)</f>
        <v>-2774.23545813926</v>
      </c>
      <c r="H564" s="69" t="n">
        <f aca="false">($H563+$E564+$F564+$G564)*(1+Input!$C$34/(100*12))</f>
        <v>136676.87741492</v>
      </c>
    </row>
    <row r="565" customFormat="false" ht="12.8" hidden="false" customHeight="false" outlineLevel="0" collapsed="false">
      <c r="A565" s="67" t="n">
        <v>561</v>
      </c>
      <c r="B565" s="68" t="n">
        <f aca="false">EOMONTH(Input!$C$7,A565)</f>
        <v>59992</v>
      </c>
      <c r="C565" s="67" t="n">
        <f aca="false">DATEDIF(Input!$C$23,$B565,"Y")</f>
        <v>86</v>
      </c>
      <c r="E565" s="69" t="n">
        <f aca="false">Salary_01!$E565*(Input!$C$33/100)</f>
        <v>0</v>
      </c>
      <c r="F565" s="69" t="n">
        <f aca="false">-1*Salary_01!$I565</f>
        <v>-0</v>
      </c>
      <c r="G565" s="69" t="n">
        <f aca="true">IF($B565&gt;Input!$C$28,PMT(Input!$C$34/(100*12),($A$620-OFFSET($A$4,MATCH(Input!$C$28,$B$4:$B$620,1),0,1,1)),$J$4,-1*Input!$C$35,1),0)</f>
        <v>-2774.23545813926</v>
      </c>
      <c r="H565" s="69" t="n">
        <f aca="false">($H564+$E565+$F565+$G565)*(1+Input!$C$34/(100*12))</f>
        <v>134460.569631601</v>
      </c>
    </row>
    <row r="566" customFormat="false" ht="12.8" hidden="false" customHeight="false" outlineLevel="0" collapsed="false">
      <c r="A566" s="67" t="n">
        <v>562</v>
      </c>
      <c r="B566" s="68" t="n">
        <f aca="false">EOMONTH(Input!$C$7,A566)</f>
        <v>60022</v>
      </c>
      <c r="C566" s="67" t="n">
        <f aca="false">DATEDIF(Input!$C$23,$B566,"Y")</f>
        <v>86</v>
      </c>
      <c r="E566" s="69" t="n">
        <f aca="false">Salary_01!$E566*(Input!$C$33/100)</f>
        <v>0</v>
      </c>
      <c r="F566" s="69" t="n">
        <f aca="false">-1*Salary_01!$I566</f>
        <v>-0</v>
      </c>
      <c r="G566" s="69" t="n">
        <f aca="true">IF($B566&gt;Input!$C$28,PMT(Input!$C$34/(100*12),($A$620-OFFSET($A$4,MATCH(Input!$C$28,$B$4:$B$620,1),0,1,1)),$J$4,-1*Input!$C$35,1),0)</f>
        <v>-2774.23545813926</v>
      </c>
      <c r="H566" s="69" t="n">
        <f aca="false">($H565+$E566+$F566+$G566)*(1+Input!$C$34/(100*12))</f>
        <v>132235.027232517</v>
      </c>
    </row>
    <row r="567" customFormat="false" ht="12.8" hidden="false" customHeight="false" outlineLevel="0" collapsed="false">
      <c r="A567" s="67" t="n">
        <v>563</v>
      </c>
      <c r="B567" s="68" t="n">
        <f aca="false">EOMONTH(Input!$C$7,A567)</f>
        <v>60053</v>
      </c>
      <c r="C567" s="67" t="n">
        <f aca="false">DATEDIF(Input!$C$23,$B567,"Y")</f>
        <v>87</v>
      </c>
      <c r="E567" s="69" t="n">
        <f aca="false">Salary_01!$E567*(Input!$C$33/100)</f>
        <v>0</v>
      </c>
      <c r="F567" s="69" t="n">
        <f aca="false">-1*Salary_01!$I567</f>
        <v>-0</v>
      </c>
      <c r="G567" s="69" t="n">
        <f aca="true">IF($B567&gt;Input!$C$28,PMT(Input!$C$34/(100*12),($A$620-OFFSET($A$4,MATCH(Input!$C$28,$B$4:$B$620,1),0,1,1)),$J$4,-1*Input!$C$35,1),0)</f>
        <v>-2774.23545813926</v>
      </c>
      <c r="H567" s="69" t="n">
        <f aca="false">($H566+$E567+$F567+$G567)*(1+Input!$C$34/(100*12))</f>
        <v>130000.211740105</v>
      </c>
    </row>
    <row r="568" customFormat="false" ht="12.8" hidden="false" customHeight="false" outlineLevel="0" collapsed="false">
      <c r="A568" s="67" t="n">
        <v>564</v>
      </c>
      <c r="B568" s="68" t="n">
        <f aca="false">EOMONTH(Input!$C$7,A568)</f>
        <v>60083</v>
      </c>
      <c r="C568" s="67" t="n">
        <f aca="false">DATEDIF(Input!$C$23,$B568,"Y")</f>
        <v>87</v>
      </c>
      <c r="E568" s="69" t="n">
        <f aca="false">Salary_01!$E568*(Input!$C$33/100)</f>
        <v>0</v>
      </c>
      <c r="F568" s="69" t="n">
        <f aca="false">-1*Salary_01!$I568</f>
        <v>-0</v>
      </c>
      <c r="G568" s="69" t="n">
        <f aca="true">IF($B568&gt;Input!$C$28,PMT(Input!$C$34/(100*12),($A$620-OFFSET($A$4,MATCH(Input!$C$28,$B$4:$B$620,1),0,1,1)),$J$4,-1*Input!$C$35,1),0)</f>
        <v>-2774.23545813926</v>
      </c>
      <c r="H568" s="69" t="n">
        <f aca="false">($H567+$E568+$F568+$G568)*(1+Input!$C$34/(100*12))</f>
        <v>127756.084516474</v>
      </c>
    </row>
    <row r="569" customFormat="false" ht="12.8" hidden="false" customHeight="false" outlineLevel="0" collapsed="false">
      <c r="A569" s="67" t="n">
        <v>565</v>
      </c>
      <c r="B569" s="68" t="n">
        <f aca="false">EOMONTH(Input!$C$7,A569)</f>
        <v>60114</v>
      </c>
      <c r="C569" s="67" t="n">
        <f aca="false">DATEDIF(Input!$C$23,$B569,"Y")</f>
        <v>87</v>
      </c>
      <c r="E569" s="69" t="n">
        <f aca="false">Salary_01!$E569*(Input!$C$33/100)</f>
        <v>0</v>
      </c>
      <c r="F569" s="69" t="n">
        <f aca="false">-1*Salary_01!$I569</f>
        <v>-0</v>
      </c>
      <c r="G569" s="69" t="n">
        <f aca="true">IF($B569&gt;Input!$C$28,PMT(Input!$C$34/(100*12),($A$620-OFFSET($A$4,MATCH(Input!$C$28,$B$4:$B$620,1),0,1,1)),$J$4,-1*Input!$C$35,1),0)</f>
        <v>-2774.23545813926</v>
      </c>
      <c r="H569" s="69" t="n">
        <f aca="false">($H568+$E569+$F569+$G569)*(1+Input!$C$34/(100*12))</f>
        <v>125502.606762744</v>
      </c>
    </row>
    <row r="570" customFormat="false" ht="12.8" hidden="false" customHeight="false" outlineLevel="0" collapsed="false">
      <c r="A570" s="67" t="n">
        <v>566</v>
      </c>
      <c r="B570" s="68" t="n">
        <f aca="false">EOMONTH(Input!$C$7,A570)</f>
        <v>60145</v>
      </c>
      <c r="C570" s="67" t="n">
        <f aca="false">DATEDIF(Input!$C$23,$B570,"Y")</f>
        <v>87</v>
      </c>
      <c r="E570" s="69" t="n">
        <f aca="false">Salary_01!$E570*(Input!$C$33/100)</f>
        <v>0</v>
      </c>
      <c r="F570" s="69" t="n">
        <f aca="false">-1*Salary_01!$I570</f>
        <v>-0</v>
      </c>
      <c r="G570" s="69" t="n">
        <f aca="true">IF($B570&gt;Input!$C$28,PMT(Input!$C$34/(100*12),($A$620-OFFSET($A$4,MATCH(Input!$C$28,$B$4:$B$620,1),0,1,1)),$J$4,-1*Input!$C$35,1),0)</f>
        <v>-2774.23545813926</v>
      </c>
      <c r="H570" s="69" t="n">
        <f aca="false">($H569+$E570+$F570+$G570)*(1+Input!$C$34/(100*12))</f>
        <v>123239.739518374</v>
      </c>
    </row>
    <row r="571" customFormat="false" ht="12.8" hidden="false" customHeight="false" outlineLevel="0" collapsed="false">
      <c r="A571" s="67" t="n">
        <v>567</v>
      </c>
      <c r="B571" s="68" t="n">
        <f aca="false">EOMONTH(Input!$C$7,A571)</f>
        <v>60175</v>
      </c>
      <c r="C571" s="67" t="n">
        <f aca="false">DATEDIF(Input!$C$23,$B571,"Y")</f>
        <v>87</v>
      </c>
      <c r="E571" s="69" t="n">
        <f aca="false">Salary_01!$E571*(Input!$C$33/100)</f>
        <v>0</v>
      </c>
      <c r="F571" s="69" t="n">
        <f aca="false">-1*Salary_01!$I571</f>
        <v>-0</v>
      </c>
      <c r="G571" s="69" t="n">
        <f aca="true">IF($B571&gt;Input!$C$28,PMT(Input!$C$34/(100*12),($A$620-OFFSET($A$4,MATCH(Input!$C$28,$B$4:$B$620,1),0,1,1)),$J$4,-1*Input!$C$35,1),0)</f>
        <v>-2774.23545813926</v>
      </c>
      <c r="H571" s="69" t="n">
        <f aca="false">($H570+$E571+$F571+$G571)*(1+Input!$C$34/(100*12))</f>
        <v>120967.443660486</v>
      </c>
    </row>
    <row r="572" customFormat="false" ht="12.8" hidden="false" customHeight="false" outlineLevel="0" collapsed="false">
      <c r="A572" s="67" t="n">
        <v>568</v>
      </c>
      <c r="B572" s="68" t="n">
        <f aca="false">EOMONTH(Input!$C$7,A572)</f>
        <v>60206</v>
      </c>
      <c r="C572" s="67" t="n">
        <f aca="false">DATEDIF(Input!$C$23,$B572,"Y")</f>
        <v>87</v>
      </c>
      <c r="E572" s="69" t="n">
        <f aca="false">Salary_01!$E572*(Input!$C$33/100)</f>
        <v>0</v>
      </c>
      <c r="F572" s="69" t="n">
        <f aca="false">-1*Salary_01!$I572</f>
        <v>-0</v>
      </c>
      <c r="G572" s="69" t="n">
        <f aca="true">IF($B572&gt;Input!$C$28,PMT(Input!$C$34/(100*12),($A$620-OFFSET($A$4,MATCH(Input!$C$28,$B$4:$B$620,1),0,1,1)),$J$4,-1*Input!$C$35,1),0)</f>
        <v>-2774.23545813926</v>
      </c>
      <c r="H572" s="69" t="n">
        <f aca="false">($H571+$E572+$F572+$G572)*(1+Input!$C$34/(100*12))</f>
        <v>118685.67990319</v>
      </c>
    </row>
    <row r="573" customFormat="false" ht="12.8" hidden="false" customHeight="false" outlineLevel="0" collapsed="false">
      <c r="A573" s="67" t="n">
        <v>569</v>
      </c>
      <c r="B573" s="68" t="n">
        <f aca="false">EOMONTH(Input!$C$7,A573)</f>
        <v>60236</v>
      </c>
      <c r="C573" s="67" t="n">
        <f aca="false">DATEDIF(Input!$C$23,$B573,"Y")</f>
        <v>87</v>
      </c>
      <c r="E573" s="69" t="n">
        <f aca="false">Salary_01!$E573*(Input!$C$33/100)</f>
        <v>0</v>
      </c>
      <c r="F573" s="69" t="n">
        <f aca="false">-1*Salary_01!$I573</f>
        <v>-0</v>
      </c>
      <c r="G573" s="69" t="n">
        <f aca="true">IF($B573&gt;Input!$C$28,PMT(Input!$C$34/(100*12),($A$620-OFFSET($A$4,MATCH(Input!$C$28,$B$4:$B$620,1),0,1,1)),$J$4,-1*Input!$C$35,1),0)</f>
        <v>-2774.23545813926</v>
      </c>
      <c r="H573" s="69" t="n">
        <f aca="false">($H572+$E573+$F573+$G573)*(1+Input!$C$34/(100*12))</f>
        <v>116394.408796905</v>
      </c>
    </row>
    <row r="574" customFormat="false" ht="12.8" hidden="false" customHeight="false" outlineLevel="0" collapsed="false">
      <c r="A574" s="67" t="n">
        <v>570</v>
      </c>
      <c r="B574" s="68" t="n">
        <f aca="false">EOMONTH(Input!$C$7,A574)</f>
        <v>60267</v>
      </c>
      <c r="C574" s="67" t="n">
        <f aca="false">DATEDIF(Input!$C$23,$B574,"Y")</f>
        <v>87</v>
      </c>
      <c r="E574" s="69" t="n">
        <f aca="false">Salary_01!$E574*(Input!$C$33/100)</f>
        <v>0</v>
      </c>
      <c r="F574" s="69" t="n">
        <f aca="false">-1*Salary_01!$I574</f>
        <v>-0</v>
      </c>
      <c r="G574" s="69" t="n">
        <f aca="true">IF($B574&gt;Input!$C$28,PMT(Input!$C$34/(100*12),($A$620-OFFSET($A$4,MATCH(Input!$C$28,$B$4:$B$620,1),0,1,1)),$J$4,-1*Input!$C$35,1),0)</f>
        <v>-2774.23545813926</v>
      </c>
      <c r="H574" s="69" t="n">
        <f aca="false">($H573+$E574+$F574+$G574)*(1+Input!$C$34/(100*12))</f>
        <v>114093.590727677</v>
      </c>
    </row>
    <row r="575" customFormat="false" ht="12.8" hidden="false" customHeight="false" outlineLevel="0" collapsed="false">
      <c r="A575" s="67" t="n">
        <v>571</v>
      </c>
      <c r="B575" s="68" t="n">
        <f aca="false">EOMONTH(Input!$C$7,A575)</f>
        <v>60298</v>
      </c>
      <c r="C575" s="67" t="n">
        <f aca="false">DATEDIF(Input!$C$23,$B575,"Y")</f>
        <v>87</v>
      </c>
      <c r="E575" s="69" t="n">
        <f aca="false">Salary_01!$E575*(Input!$C$33/100)</f>
        <v>0</v>
      </c>
      <c r="F575" s="69" t="n">
        <f aca="false">-1*Salary_01!$I575</f>
        <v>-0</v>
      </c>
      <c r="G575" s="69" t="n">
        <f aca="true">IF($B575&gt;Input!$C$28,PMT(Input!$C$34/(100*12),($A$620-OFFSET($A$4,MATCH(Input!$C$28,$B$4:$B$620,1),0,1,1)),$J$4,-1*Input!$C$35,1),0)</f>
        <v>-2774.23545813926</v>
      </c>
      <c r="H575" s="69" t="n">
        <f aca="false">($H574+$E575+$F575+$G575)*(1+Input!$C$34/(100*12))</f>
        <v>111783.185916494</v>
      </c>
    </row>
    <row r="576" customFormat="false" ht="12.8" hidden="false" customHeight="false" outlineLevel="0" collapsed="false">
      <c r="A576" s="67" t="n">
        <v>572</v>
      </c>
      <c r="B576" s="68" t="n">
        <f aca="false">EOMONTH(Input!$C$7,A576)</f>
        <v>60326</v>
      </c>
      <c r="C576" s="67" t="n">
        <f aca="false">DATEDIF(Input!$C$23,$B576,"Y")</f>
        <v>87</v>
      </c>
      <c r="E576" s="69" t="n">
        <f aca="false">Salary_01!$E576*(Input!$C$33/100)</f>
        <v>0</v>
      </c>
      <c r="F576" s="69" t="n">
        <f aca="false">-1*Salary_01!$I576</f>
        <v>-0</v>
      </c>
      <c r="G576" s="69" t="n">
        <f aca="true">IF($B576&gt;Input!$C$28,PMT(Input!$C$34/(100*12),($A$620-OFFSET($A$4,MATCH(Input!$C$28,$B$4:$B$620,1),0,1,1)),$J$4,-1*Input!$C$35,1),0)</f>
        <v>-2774.23545813926</v>
      </c>
      <c r="H576" s="69" t="n">
        <f aca="false">($H575+$E576+$F576+$G576)*(1+Input!$C$34/(100*12))</f>
        <v>109463.154418598</v>
      </c>
    </row>
    <row r="577" customFormat="false" ht="12.8" hidden="false" customHeight="false" outlineLevel="0" collapsed="false">
      <c r="A577" s="67" t="n">
        <v>573</v>
      </c>
      <c r="B577" s="68" t="n">
        <f aca="false">EOMONTH(Input!$C$7,A577)</f>
        <v>60357</v>
      </c>
      <c r="C577" s="67" t="n">
        <f aca="false">DATEDIF(Input!$C$23,$B577,"Y")</f>
        <v>87</v>
      </c>
      <c r="E577" s="69" t="n">
        <f aca="false">Salary_01!$E577*(Input!$C$33/100)</f>
        <v>0</v>
      </c>
      <c r="F577" s="69" t="n">
        <f aca="false">-1*Salary_01!$I577</f>
        <v>-0</v>
      </c>
      <c r="G577" s="69" t="n">
        <f aca="true">IF($B577&gt;Input!$C$28,PMT(Input!$C$34/(100*12),($A$620-OFFSET($A$4,MATCH(Input!$C$28,$B$4:$B$620,1),0,1,1)),$J$4,-1*Input!$C$35,1),0)</f>
        <v>-2774.23545813926</v>
      </c>
      <c r="H577" s="69" t="n">
        <f aca="false">($H576+$E577+$F577+$G577)*(1+Input!$C$34/(100*12))</f>
        <v>107133.456122794</v>
      </c>
    </row>
    <row r="578" customFormat="false" ht="12.8" hidden="false" customHeight="false" outlineLevel="0" collapsed="false">
      <c r="A578" s="67" t="n">
        <v>574</v>
      </c>
      <c r="B578" s="68" t="n">
        <f aca="false">EOMONTH(Input!$C$7,A578)</f>
        <v>60387</v>
      </c>
      <c r="C578" s="67" t="n">
        <f aca="false">DATEDIF(Input!$C$23,$B578,"Y")</f>
        <v>87</v>
      </c>
      <c r="E578" s="69" t="n">
        <f aca="false">Salary_01!$E578*(Input!$C$33/100)</f>
        <v>0</v>
      </c>
      <c r="F578" s="69" t="n">
        <f aca="false">-1*Salary_01!$I578</f>
        <v>-0</v>
      </c>
      <c r="G578" s="69" t="n">
        <f aca="true">IF($B578&gt;Input!$C$28,PMT(Input!$C$34/(100*12),($A$620-OFFSET($A$4,MATCH(Input!$C$28,$B$4:$B$620,1),0,1,1)),$J$4,-1*Input!$C$35,1),0)</f>
        <v>-2774.23545813926</v>
      </c>
      <c r="H578" s="69" t="n">
        <f aca="false">($H577+$E578+$F578+$G578)*(1+Input!$C$34/(100*12))</f>
        <v>104794.050750758</v>
      </c>
    </row>
    <row r="579" customFormat="false" ht="12.8" hidden="false" customHeight="false" outlineLevel="0" collapsed="false">
      <c r="A579" s="67" t="n">
        <v>575</v>
      </c>
      <c r="B579" s="68" t="n">
        <f aca="false">EOMONTH(Input!$C$7,A579)</f>
        <v>60418</v>
      </c>
      <c r="C579" s="67" t="n">
        <f aca="false">DATEDIF(Input!$C$23,$B579,"Y")</f>
        <v>88</v>
      </c>
      <c r="E579" s="69" t="n">
        <f aca="false">Salary_01!$E579*(Input!$C$33/100)</f>
        <v>0</v>
      </c>
      <c r="F579" s="69" t="n">
        <f aca="false">-1*Salary_01!$I579</f>
        <v>-0</v>
      </c>
      <c r="G579" s="69" t="n">
        <f aca="true">IF($B579&gt;Input!$C$28,PMT(Input!$C$34/(100*12),($A$620-OFFSET($A$4,MATCH(Input!$C$28,$B$4:$B$620,1),0,1,1)),$J$4,-1*Input!$C$35,1),0)</f>
        <v>-2774.23545813926</v>
      </c>
      <c r="H579" s="69" t="n">
        <f aca="false">($H578+$E579+$F579+$G579)*(1+Input!$C$34/(100*12))</f>
        <v>102444.897856338</v>
      </c>
    </row>
    <row r="580" customFormat="false" ht="12.8" hidden="false" customHeight="false" outlineLevel="0" collapsed="false">
      <c r="A580" s="67" t="n">
        <v>576</v>
      </c>
      <c r="B580" s="68" t="n">
        <f aca="false">EOMONTH(Input!$C$7,A580)</f>
        <v>60448</v>
      </c>
      <c r="C580" s="67" t="n">
        <f aca="false">DATEDIF(Input!$C$23,$B580,"Y")</f>
        <v>88</v>
      </c>
      <c r="E580" s="69" t="n">
        <f aca="false">Salary_01!$E580*(Input!$C$33/100)</f>
        <v>0</v>
      </c>
      <c r="F580" s="69" t="n">
        <f aca="false">-1*Salary_01!$I580</f>
        <v>-0</v>
      </c>
      <c r="G580" s="69" t="n">
        <f aca="true">IF($B580&gt;Input!$C$28,PMT(Input!$C$34/(100*12),($A$620-OFFSET($A$4,MATCH(Input!$C$28,$B$4:$B$620,1),0,1,1)),$J$4,-1*Input!$C$35,1),0)</f>
        <v>-2774.23545813926</v>
      </c>
      <c r="H580" s="69" t="n">
        <f aca="false">($H579+$E580+$F580+$G580)*(1+Input!$C$34/(100*12))</f>
        <v>100085.956824857</v>
      </c>
    </row>
    <row r="581" customFormat="false" ht="12.8" hidden="false" customHeight="false" outlineLevel="0" collapsed="false">
      <c r="A581" s="67" t="n">
        <v>577</v>
      </c>
      <c r="B581" s="68" t="n">
        <f aca="false">EOMONTH(Input!$C$7,A581)</f>
        <v>60479</v>
      </c>
      <c r="C581" s="67" t="n">
        <f aca="false">DATEDIF(Input!$C$23,$B581,"Y")</f>
        <v>88</v>
      </c>
      <c r="E581" s="69" t="n">
        <f aca="false">Salary_01!$E581*(Input!$C$33/100)</f>
        <v>0</v>
      </c>
      <c r="F581" s="69" t="n">
        <f aca="false">-1*Salary_01!$I581</f>
        <v>-0</v>
      </c>
      <c r="G581" s="69" t="n">
        <f aca="true">IF($B581&gt;Input!$C$28,PMT(Input!$C$34/(100*12),($A$620-OFFSET($A$4,MATCH(Input!$C$28,$B$4:$B$620,1),0,1,1)),$J$4,-1*Input!$C$35,1),0)</f>
        <v>-2774.23545813926</v>
      </c>
      <c r="H581" s="69" t="n">
        <f aca="false">($H580+$E581+$F581+$G581)*(1+Input!$C$34/(100*12))</f>
        <v>97717.1868724128</v>
      </c>
    </row>
    <row r="582" customFormat="false" ht="12.8" hidden="false" customHeight="false" outlineLevel="0" collapsed="false">
      <c r="A582" s="67" t="n">
        <v>578</v>
      </c>
      <c r="B582" s="68" t="n">
        <f aca="false">EOMONTH(Input!$C$7,A582)</f>
        <v>60510</v>
      </c>
      <c r="C582" s="67" t="n">
        <f aca="false">DATEDIF(Input!$C$23,$B582,"Y")</f>
        <v>88</v>
      </c>
      <c r="E582" s="69" t="n">
        <f aca="false">Salary_01!$E582*(Input!$C$33/100)</f>
        <v>0</v>
      </c>
      <c r="F582" s="69" t="n">
        <f aca="false">-1*Salary_01!$I582</f>
        <v>-0</v>
      </c>
      <c r="G582" s="69" t="n">
        <f aca="true">IF($B582&gt;Input!$C$28,PMT(Input!$C$34/(100*12),($A$620-OFFSET($A$4,MATCH(Input!$C$28,$B$4:$B$620,1),0,1,1)),$J$4,-1*Input!$C$35,1),0)</f>
        <v>-2774.23545813926</v>
      </c>
      <c r="H582" s="69" t="n">
        <f aca="false">($H581+$E582+$F582+$G582)*(1+Input!$C$34/(100*12))</f>
        <v>95338.5470451664</v>
      </c>
    </row>
    <row r="583" customFormat="false" ht="12.8" hidden="false" customHeight="false" outlineLevel="0" collapsed="false">
      <c r="A583" s="67" t="n">
        <v>579</v>
      </c>
      <c r="B583" s="68" t="n">
        <f aca="false">EOMONTH(Input!$C$7,A583)</f>
        <v>60540</v>
      </c>
      <c r="C583" s="67" t="n">
        <f aca="false">DATEDIF(Input!$C$23,$B583,"Y")</f>
        <v>88</v>
      </c>
      <c r="E583" s="69" t="n">
        <f aca="false">Salary_01!$E583*(Input!$C$33/100)</f>
        <v>0</v>
      </c>
      <c r="F583" s="69" t="n">
        <f aca="false">-1*Salary_01!$I583</f>
        <v>-0</v>
      </c>
      <c r="G583" s="69" t="n">
        <f aca="true">IF($B583&gt;Input!$C$28,PMT(Input!$C$34/(100*12),($A$620-OFFSET($A$4,MATCH(Input!$C$28,$B$4:$B$620,1),0,1,1)),$J$4,-1*Input!$C$35,1),0)</f>
        <v>-2774.23545813926</v>
      </c>
      <c r="H583" s="69" t="n">
        <f aca="false">($H582+$E583+$F583+$G583)*(1+Input!$C$34/(100*12))</f>
        <v>92949.9962186397</v>
      </c>
    </row>
    <row r="584" customFormat="false" ht="12.8" hidden="false" customHeight="false" outlineLevel="0" collapsed="false">
      <c r="A584" s="67" t="n">
        <v>580</v>
      </c>
      <c r="B584" s="68" t="n">
        <f aca="false">EOMONTH(Input!$C$7,A584)</f>
        <v>60571</v>
      </c>
      <c r="C584" s="67" t="n">
        <f aca="false">DATEDIF(Input!$C$23,$B584,"Y")</f>
        <v>88</v>
      </c>
      <c r="E584" s="69" t="n">
        <f aca="false">Salary_01!$E584*(Input!$C$33/100)</f>
        <v>0</v>
      </c>
      <c r="F584" s="69" t="n">
        <f aca="false">-1*Salary_01!$I584</f>
        <v>-0</v>
      </c>
      <c r="G584" s="69" t="n">
        <f aca="true">IF($B584&gt;Input!$C$28,PMT(Input!$C$34/(100*12),($A$620-OFFSET($A$4,MATCH(Input!$C$28,$B$4:$B$620,1),0,1,1)),$J$4,-1*Input!$C$35,1),0)</f>
        <v>-2774.23545813926</v>
      </c>
      <c r="H584" s="69" t="n">
        <f aca="false">($H583+$E584+$F584+$G584)*(1+Input!$C$34/(100*12))</f>
        <v>90551.4930970025</v>
      </c>
    </row>
    <row r="585" customFormat="false" ht="12.8" hidden="false" customHeight="false" outlineLevel="0" collapsed="false">
      <c r="A585" s="67" t="n">
        <v>581</v>
      </c>
      <c r="B585" s="68" t="n">
        <f aca="false">EOMONTH(Input!$C$7,A585)</f>
        <v>60601</v>
      </c>
      <c r="C585" s="67" t="n">
        <f aca="false">DATEDIF(Input!$C$23,$B585,"Y")</f>
        <v>88</v>
      </c>
      <c r="E585" s="69" t="n">
        <f aca="false">Salary_01!$E585*(Input!$C$33/100)</f>
        <v>0</v>
      </c>
      <c r="F585" s="69" t="n">
        <f aca="false">-1*Salary_01!$I585</f>
        <v>-0</v>
      </c>
      <c r="G585" s="69" t="n">
        <f aca="true">IF($B585&gt;Input!$C$28,PMT(Input!$C$34/(100*12),($A$620-OFFSET($A$4,MATCH(Input!$C$28,$B$4:$B$620,1),0,1,1)),$J$4,-1*Input!$C$35,1),0)</f>
        <v>-2774.23545813926</v>
      </c>
      <c r="H585" s="69" t="n">
        <f aca="false">($H584+$E585+$F585+$G585)*(1+Input!$C$34/(100*12))</f>
        <v>88142.9962123585</v>
      </c>
    </row>
    <row r="586" customFormat="false" ht="12.8" hidden="false" customHeight="false" outlineLevel="0" collapsed="false">
      <c r="A586" s="67" t="n">
        <v>582</v>
      </c>
      <c r="B586" s="68" t="n">
        <f aca="false">EOMONTH(Input!$C$7,A586)</f>
        <v>60632</v>
      </c>
      <c r="C586" s="67" t="n">
        <f aca="false">DATEDIF(Input!$C$23,$B586,"Y")</f>
        <v>88</v>
      </c>
      <c r="E586" s="69" t="n">
        <f aca="false">Salary_01!$E586*(Input!$C$33/100)</f>
        <v>0</v>
      </c>
      <c r="F586" s="69" t="n">
        <f aca="false">-1*Salary_01!$I586</f>
        <v>-0</v>
      </c>
      <c r="G586" s="69" t="n">
        <f aca="true">IF($B586&gt;Input!$C$28,PMT(Input!$C$34/(100*12),($A$620-OFFSET($A$4,MATCH(Input!$C$28,$B$4:$B$620,1),0,1,1)),$J$4,-1*Input!$C$35,1),0)</f>
        <v>-2774.23545813926</v>
      </c>
      <c r="H586" s="69" t="n">
        <f aca="false">($H585+$E586+$F586+$G586)*(1+Input!$C$34/(100*12))</f>
        <v>85724.4639240285</v>
      </c>
    </row>
    <row r="587" customFormat="false" ht="12.8" hidden="false" customHeight="false" outlineLevel="0" collapsed="false">
      <c r="A587" s="67" t="n">
        <v>583</v>
      </c>
      <c r="B587" s="68" t="n">
        <f aca="false">EOMONTH(Input!$C$7,A587)</f>
        <v>60663</v>
      </c>
      <c r="C587" s="67" t="n">
        <f aca="false">DATEDIF(Input!$C$23,$B587,"Y")</f>
        <v>88</v>
      </c>
      <c r="E587" s="69" t="n">
        <f aca="false">Salary_01!$E587*(Input!$C$33/100)</f>
        <v>0</v>
      </c>
      <c r="F587" s="69" t="n">
        <f aca="false">-1*Salary_01!$I587</f>
        <v>-0</v>
      </c>
      <c r="G587" s="69" t="n">
        <f aca="true">IF($B587&gt;Input!$C$28,PMT(Input!$C$34/(100*12),($A$620-OFFSET($A$4,MATCH(Input!$C$28,$B$4:$B$620,1),0,1,1)),$J$4,-1*Input!$C$35,1),0)</f>
        <v>-2774.23545813926</v>
      </c>
      <c r="H587" s="69" t="n">
        <f aca="false">($H586+$E587+$F587+$G587)*(1+Input!$C$34/(100*12))</f>
        <v>83295.8544178305</v>
      </c>
    </row>
    <row r="588" customFormat="false" ht="12.8" hidden="false" customHeight="false" outlineLevel="0" collapsed="false">
      <c r="A588" s="67" t="n">
        <v>584</v>
      </c>
      <c r="B588" s="68" t="n">
        <f aca="false">EOMONTH(Input!$C$7,A588)</f>
        <v>60691</v>
      </c>
      <c r="C588" s="67" t="n">
        <f aca="false">DATEDIF(Input!$C$23,$B588,"Y")</f>
        <v>88</v>
      </c>
      <c r="E588" s="69" t="n">
        <f aca="false">Salary_01!$E588*(Input!$C$33/100)</f>
        <v>0</v>
      </c>
      <c r="F588" s="69" t="n">
        <f aca="false">-1*Salary_01!$I588</f>
        <v>-0</v>
      </c>
      <c r="G588" s="69" t="n">
        <f aca="true">IF($B588&gt;Input!$C$28,PMT(Input!$C$34/(100*12),($A$620-OFFSET($A$4,MATCH(Input!$C$28,$B$4:$B$620,1),0,1,1)),$J$4,-1*Input!$C$35,1),0)</f>
        <v>-2774.23545813926</v>
      </c>
      <c r="H588" s="69" t="n">
        <f aca="false">($H587+$E588+$F588+$G588)*(1+Input!$C$34/(100*12))</f>
        <v>80857.1257053566</v>
      </c>
    </row>
    <row r="589" customFormat="false" ht="12.8" hidden="false" customHeight="false" outlineLevel="0" collapsed="false">
      <c r="A589" s="67" t="n">
        <v>585</v>
      </c>
      <c r="B589" s="68" t="n">
        <f aca="false">EOMONTH(Input!$C$7,A589)</f>
        <v>60722</v>
      </c>
      <c r="C589" s="67" t="n">
        <f aca="false">DATEDIF(Input!$C$23,$B589,"Y")</f>
        <v>88</v>
      </c>
      <c r="E589" s="69" t="n">
        <f aca="false">Salary_01!$E589*(Input!$C$33/100)</f>
        <v>0</v>
      </c>
      <c r="F589" s="69" t="n">
        <f aca="false">-1*Salary_01!$I589</f>
        <v>-0</v>
      </c>
      <c r="G589" s="69" t="n">
        <f aca="true">IF($B589&gt;Input!$C$28,PMT(Input!$C$34/(100*12),($A$620-OFFSET($A$4,MATCH(Input!$C$28,$B$4:$B$620,1),0,1,1)),$J$4,-1*Input!$C$35,1),0)</f>
        <v>-2774.23545813926</v>
      </c>
      <c r="H589" s="69" t="n">
        <f aca="false">($H588+$E589+$F589+$G589)*(1+Input!$C$34/(100*12))</f>
        <v>78408.2356232474</v>
      </c>
    </row>
    <row r="590" customFormat="false" ht="12.8" hidden="false" customHeight="false" outlineLevel="0" collapsed="false">
      <c r="A590" s="67" t="n">
        <v>586</v>
      </c>
      <c r="B590" s="68" t="n">
        <f aca="false">EOMONTH(Input!$C$7,A590)</f>
        <v>60752</v>
      </c>
      <c r="C590" s="67" t="n">
        <f aca="false">DATEDIF(Input!$C$23,$B590,"Y")</f>
        <v>88</v>
      </c>
      <c r="E590" s="69" t="n">
        <f aca="false">Salary_01!$E590*(Input!$C$33/100)</f>
        <v>0</v>
      </c>
      <c r="F590" s="69" t="n">
        <f aca="false">-1*Salary_01!$I590</f>
        <v>-0</v>
      </c>
      <c r="G590" s="69" t="n">
        <f aca="true">IF($B590&gt;Input!$C$28,PMT(Input!$C$34/(100*12),($A$620-OFFSET($A$4,MATCH(Input!$C$28,$B$4:$B$620,1),0,1,1)),$J$4,-1*Input!$C$35,1),0)</f>
        <v>-2774.23545813926</v>
      </c>
      <c r="H590" s="69" t="n">
        <f aca="false">($H589+$E590+$F590+$G590)*(1+Input!$C$34/(100*12))</f>
        <v>75949.1418324628</v>
      </c>
    </row>
    <row r="591" customFormat="false" ht="12.8" hidden="false" customHeight="false" outlineLevel="0" collapsed="false">
      <c r="A591" s="67" t="n">
        <v>587</v>
      </c>
      <c r="B591" s="68" t="n">
        <f aca="false">EOMONTH(Input!$C$7,A591)</f>
        <v>60783</v>
      </c>
      <c r="C591" s="67" t="n">
        <f aca="false">DATEDIF(Input!$C$23,$B591,"Y")</f>
        <v>89</v>
      </c>
      <c r="E591" s="69" t="n">
        <f aca="false">Salary_01!$E591*(Input!$C$33/100)</f>
        <v>0</v>
      </c>
      <c r="F591" s="69" t="n">
        <f aca="false">-1*Salary_01!$I591</f>
        <v>-0</v>
      </c>
      <c r="G591" s="69" t="n">
        <f aca="true">IF($B591&gt;Input!$C$28,PMT(Input!$C$34/(100*12),($A$620-OFFSET($A$4,MATCH(Input!$C$28,$B$4:$B$620,1),0,1,1)),$J$4,-1*Input!$C$35,1),0)</f>
        <v>-2774.23545813926</v>
      </c>
      <c r="H591" s="69" t="n">
        <f aca="false">($H590+$E591+$F591+$G591)*(1+Input!$C$34/(100*12))</f>
        <v>73479.8018175499</v>
      </c>
    </row>
    <row r="592" customFormat="false" ht="12.8" hidden="false" customHeight="false" outlineLevel="0" collapsed="false">
      <c r="A592" s="67" t="n">
        <v>588</v>
      </c>
      <c r="B592" s="68" t="n">
        <f aca="false">EOMONTH(Input!$C$7,A592)</f>
        <v>60813</v>
      </c>
      <c r="C592" s="67" t="n">
        <f aca="false">DATEDIF(Input!$C$23,$B592,"Y")</f>
        <v>89</v>
      </c>
      <c r="E592" s="69" t="n">
        <f aca="false">Salary_01!$E592*(Input!$C$33/100)</f>
        <v>0</v>
      </c>
      <c r="F592" s="69" t="n">
        <f aca="false">-1*Salary_01!$I592</f>
        <v>-0</v>
      </c>
      <c r="G592" s="69" t="n">
        <f aca="true">IF($B592&gt;Input!$C$28,PMT(Input!$C$34/(100*12),($A$620-OFFSET($A$4,MATCH(Input!$C$28,$B$4:$B$620,1),0,1,1)),$J$4,-1*Input!$C$35,1),0)</f>
        <v>-2774.23545813926</v>
      </c>
      <c r="H592" s="69" t="n">
        <f aca="false">($H591+$E592+$F592+$G592)*(1+Input!$C$34/(100*12))</f>
        <v>71000.1728859081</v>
      </c>
    </row>
    <row r="593" customFormat="false" ht="12.8" hidden="false" customHeight="false" outlineLevel="0" collapsed="false">
      <c r="A593" s="67" t="n">
        <v>589</v>
      </c>
      <c r="B593" s="68" t="n">
        <f aca="false">EOMONTH(Input!$C$7,A593)</f>
        <v>60844</v>
      </c>
      <c r="C593" s="67" t="n">
        <f aca="false">DATEDIF(Input!$C$23,$B593,"Y")</f>
        <v>89</v>
      </c>
      <c r="E593" s="69" t="n">
        <f aca="false">Salary_01!$E593*(Input!$C$33/100)</f>
        <v>0</v>
      </c>
      <c r="F593" s="69" t="n">
        <f aca="false">-1*Salary_01!$I593</f>
        <v>-0</v>
      </c>
      <c r="G593" s="69" t="n">
        <f aca="true">IF($B593&gt;Input!$C$28,PMT(Input!$C$34/(100*12),($A$620-OFFSET($A$4,MATCH(Input!$C$28,$B$4:$B$620,1),0,1,1)),$J$4,-1*Input!$C$35,1),0)</f>
        <v>-2774.23545813926</v>
      </c>
      <c r="H593" s="69" t="n">
        <f aca="false">($H592+$E593+$F593+$G593)*(1+Input!$C$34/(100*12))</f>
        <v>68510.2121670513</v>
      </c>
    </row>
    <row r="594" customFormat="false" ht="12.8" hidden="false" customHeight="false" outlineLevel="0" collapsed="false">
      <c r="A594" s="67" t="n">
        <v>590</v>
      </c>
      <c r="B594" s="68" t="n">
        <f aca="false">EOMONTH(Input!$C$7,A594)</f>
        <v>60875</v>
      </c>
      <c r="C594" s="67" t="n">
        <f aca="false">DATEDIF(Input!$C$23,$B594,"Y")</f>
        <v>89</v>
      </c>
      <c r="E594" s="69" t="n">
        <f aca="false">Salary_01!$E594*(Input!$C$33/100)</f>
        <v>0</v>
      </c>
      <c r="F594" s="69" t="n">
        <f aca="false">-1*Salary_01!$I594</f>
        <v>-0</v>
      </c>
      <c r="G594" s="69" t="n">
        <f aca="true">IF($B594&gt;Input!$C$28,PMT(Input!$C$34/(100*12),($A$620-OFFSET($A$4,MATCH(Input!$C$28,$B$4:$B$620,1),0,1,1)),$J$4,-1*Input!$C$35,1),0)</f>
        <v>-2774.23545813926</v>
      </c>
      <c r="H594" s="69" t="n">
        <f aca="false">($H593+$E594+$F594+$G594)*(1+Input!$C$34/(100*12))</f>
        <v>66009.8766118658</v>
      </c>
    </row>
    <row r="595" customFormat="false" ht="12.8" hidden="false" customHeight="false" outlineLevel="0" collapsed="false">
      <c r="A595" s="67" t="n">
        <v>591</v>
      </c>
      <c r="B595" s="68" t="n">
        <f aca="false">EOMONTH(Input!$C$7,A595)</f>
        <v>60905</v>
      </c>
      <c r="C595" s="67" t="n">
        <f aca="false">DATEDIF(Input!$C$23,$B595,"Y")</f>
        <v>89</v>
      </c>
      <c r="E595" s="69" t="n">
        <f aca="false">Salary_01!$E595*(Input!$C$33/100)</f>
        <v>0</v>
      </c>
      <c r="F595" s="69" t="n">
        <f aca="false">-1*Salary_01!$I595</f>
        <v>-0</v>
      </c>
      <c r="G595" s="69" t="n">
        <f aca="true">IF($B595&gt;Input!$C$28,PMT(Input!$C$34/(100*12),($A$620-OFFSET($A$4,MATCH(Input!$C$28,$B$4:$B$620,1),0,1,1)),$J$4,-1*Input!$C$35,1),0)</f>
        <v>-2774.23545813926</v>
      </c>
      <c r="H595" s="69" t="n">
        <f aca="false">($H594+$E595+$F595+$G595)*(1+Input!$C$34/(100*12))</f>
        <v>63499.1229918671</v>
      </c>
    </row>
    <row r="596" customFormat="false" ht="12.8" hidden="false" customHeight="false" outlineLevel="0" collapsed="false">
      <c r="A596" s="67" t="n">
        <v>592</v>
      </c>
      <c r="B596" s="68" t="n">
        <f aca="false">EOMONTH(Input!$C$7,A596)</f>
        <v>60936</v>
      </c>
      <c r="C596" s="67" t="n">
        <f aca="false">DATEDIF(Input!$C$23,$B596,"Y")</f>
        <v>89</v>
      </c>
      <c r="E596" s="69" t="n">
        <f aca="false">Salary_01!$E596*(Input!$C$33/100)</f>
        <v>0</v>
      </c>
      <c r="F596" s="69" t="n">
        <f aca="false">-1*Salary_01!$I596</f>
        <v>-0</v>
      </c>
      <c r="G596" s="69" t="n">
        <f aca="true">IF($B596&gt;Input!$C$28,PMT(Input!$C$34/(100*12),($A$620-OFFSET($A$4,MATCH(Input!$C$28,$B$4:$B$620,1),0,1,1)),$J$4,-1*Input!$C$35,1),0)</f>
        <v>-2774.23545813926</v>
      </c>
      <c r="H596" s="69" t="n">
        <f aca="false">($H595+$E596+$F596+$G596)*(1+Input!$C$34/(100*12))</f>
        <v>60977.9078984517</v>
      </c>
    </row>
    <row r="597" customFormat="false" ht="12.8" hidden="false" customHeight="false" outlineLevel="0" collapsed="false">
      <c r="A597" s="67" t="n">
        <v>593</v>
      </c>
      <c r="B597" s="68" t="n">
        <f aca="false">EOMONTH(Input!$C$7,A597)</f>
        <v>60966</v>
      </c>
      <c r="C597" s="67" t="n">
        <f aca="false">DATEDIF(Input!$C$23,$B597,"Y")</f>
        <v>89</v>
      </c>
      <c r="E597" s="69" t="n">
        <f aca="false">Salary_01!$E597*(Input!$C$33/100)</f>
        <v>0</v>
      </c>
      <c r="F597" s="69" t="n">
        <f aca="false">-1*Salary_01!$I597</f>
        <v>-0</v>
      </c>
      <c r="G597" s="69" t="n">
        <f aca="true">IF($B597&gt;Input!$C$28,PMT(Input!$C$34/(100*12),($A$620-OFFSET($A$4,MATCH(Input!$C$28,$B$4:$B$620,1),0,1,1)),$J$4,-1*Input!$C$35,1),0)</f>
        <v>-2774.23545813926</v>
      </c>
      <c r="H597" s="69" t="n">
        <f aca="false">($H596+$E597+$F597+$G597)*(1+Input!$C$34/(100*12))</f>
        <v>58446.187742147</v>
      </c>
    </row>
    <row r="598" customFormat="false" ht="12.8" hidden="false" customHeight="false" outlineLevel="0" collapsed="false">
      <c r="A598" s="67" t="n">
        <v>594</v>
      </c>
      <c r="B598" s="68" t="n">
        <f aca="false">EOMONTH(Input!$C$7,A598)</f>
        <v>60997</v>
      </c>
      <c r="C598" s="67" t="n">
        <f aca="false">DATEDIF(Input!$C$23,$B598,"Y")</f>
        <v>89</v>
      </c>
      <c r="E598" s="69" t="n">
        <f aca="false">Salary_01!$E598*(Input!$C$33/100)</f>
        <v>0</v>
      </c>
      <c r="F598" s="69" t="n">
        <f aca="false">-1*Salary_01!$I598</f>
        <v>-0</v>
      </c>
      <c r="G598" s="69" t="n">
        <f aca="true">IF($B598&gt;Input!$C$28,PMT(Input!$C$34/(100*12),($A$620-OFFSET($A$4,MATCH(Input!$C$28,$B$4:$B$620,1),0,1,1)),$J$4,-1*Input!$C$35,1),0)</f>
        <v>-2774.23545813926</v>
      </c>
      <c r="H598" s="69" t="n">
        <f aca="false">($H597+$E598+$F598+$G598)*(1+Input!$C$34/(100*12))</f>
        <v>55903.9187518578</v>
      </c>
    </row>
    <row r="599" customFormat="false" ht="12.8" hidden="false" customHeight="false" outlineLevel="0" collapsed="false">
      <c r="A599" s="67" t="n">
        <v>595</v>
      </c>
      <c r="B599" s="68" t="n">
        <f aca="false">EOMONTH(Input!$C$7,A599)</f>
        <v>61028</v>
      </c>
      <c r="C599" s="67" t="n">
        <f aca="false">DATEDIF(Input!$C$23,$B599,"Y")</f>
        <v>89</v>
      </c>
      <c r="E599" s="69" t="n">
        <f aca="false">Salary_01!$E599*(Input!$C$33/100)</f>
        <v>0</v>
      </c>
      <c r="F599" s="69" t="n">
        <f aca="false">-1*Salary_01!$I599</f>
        <v>-0</v>
      </c>
      <c r="G599" s="69" t="n">
        <f aca="true">IF($B599&gt;Input!$C$28,PMT(Input!$C$34/(100*12),($A$620-OFFSET($A$4,MATCH(Input!$C$28,$B$4:$B$620,1),0,1,1)),$J$4,-1*Input!$C$35,1),0)</f>
        <v>-2774.23545813926</v>
      </c>
      <c r="H599" s="69" t="n">
        <f aca="false">($H598+$E599+$F599+$G599)*(1+Input!$C$34/(100*12))</f>
        <v>53351.056974109</v>
      </c>
    </row>
    <row r="600" customFormat="false" ht="12.8" hidden="false" customHeight="false" outlineLevel="0" collapsed="false">
      <c r="A600" s="67" t="n">
        <v>596</v>
      </c>
      <c r="B600" s="68" t="n">
        <f aca="false">EOMONTH(Input!$C$7,A600)</f>
        <v>61056</v>
      </c>
      <c r="C600" s="67" t="n">
        <f aca="false">DATEDIF(Input!$C$23,$B600,"Y")</f>
        <v>89</v>
      </c>
      <c r="E600" s="69" t="n">
        <f aca="false">Salary_01!$E600*(Input!$C$33/100)</f>
        <v>0</v>
      </c>
      <c r="F600" s="69" t="n">
        <f aca="false">-1*Salary_01!$I600</f>
        <v>-0</v>
      </c>
      <c r="G600" s="69" t="n">
        <f aca="true">IF($B600&gt;Input!$C$28,PMT(Input!$C$34/(100*12),($A$620-OFFSET($A$4,MATCH(Input!$C$28,$B$4:$B$620,1),0,1,1)),$J$4,-1*Input!$C$35,1),0)</f>
        <v>-2774.23545813926</v>
      </c>
      <c r="H600" s="69" t="n">
        <f aca="false">($H599+$E600+$F600+$G600)*(1+Input!$C$34/(100*12))</f>
        <v>50787.5582722863</v>
      </c>
    </row>
    <row r="601" customFormat="false" ht="12.8" hidden="false" customHeight="false" outlineLevel="0" collapsed="false">
      <c r="A601" s="67" t="n">
        <v>597</v>
      </c>
      <c r="B601" s="68" t="n">
        <f aca="false">EOMONTH(Input!$C$7,A601)</f>
        <v>61087</v>
      </c>
      <c r="C601" s="67" t="n">
        <f aca="false">DATEDIF(Input!$C$23,$B601,"Y")</f>
        <v>89</v>
      </c>
      <c r="E601" s="69" t="n">
        <f aca="false">Salary_01!$E601*(Input!$C$33/100)</f>
        <v>0</v>
      </c>
      <c r="F601" s="69" t="n">
        <f aca="false">-1*Salary_01!$I601</f>
        <v>-0</v>
      </c>
      <c r="G601" s="69" t="n">
        <f aca="true">IF($B601&gt;Input!$C$28,PMT(Input!$C$34/(100*12),($A$620-OFFSET($A$4,MATCH(Input!$C$28,$B$4:$B$620,1),0,1,1)),$J$4,-1*Input!$C$35,1),0)</f>
        <v>-2774.23545813926</v>
      </c>
      <c r="H601" s="69" t="n">
        <f aca="false">($H600+$E601+$F601+$G601)*(1+Input!$C$34/(100*12))</f>
        <v>48213.3783258727</v>
      </c>
    </row>
    <row r="602" customFormat="false" ht="12.8" hidden="false" customHeight="false" outlineLevel="0" collapsed="false">
      <c r="A602" s="67" t="n">
        <v>598</v>
      </c>
      <c r="B602" s="68" t="n">
        <f aca="false">EOMONTH(Input!$C$7,A602)</f>
        <v>61117</v>
      </c>
      <c r="C602" s="67" t="n">
        <f aca="false">DATEDIF(Input!$C$23,$B602,"Y")</f>
        <v>89</v>
      </c>
      <c r="E602" s="69" t="n">
        <f aca="false">Salary_01!$E602*(Input!$C$33/100)</f>
        <v>0</v>
      </c>
      <c r="F602" s="69" t="n">
        <f aca="false">-1*Salary_01!$I602</f>
        <v>-0</v>
      </c>
      <c r="G602" s="69" t="n">
        <f aca="true">IF($B602&gt;Input!$C$28,PMT(Input!$C$34/(100*12),($A$620-OFFSET($A$4,MATCH(Input!$C$28,$B$4:$B$620,1),0,1,1)),$J$4,-1*Input!$C$35,1),0)</f>
        <v>-2774.23545813926</v>
      </c>
      <c r="H602" s="69" t="n">
        <f aca="false">($H601+$E602+$F602+$G602)*(1+Input!$C$34/(100*12))</f>
        <v>45628.4726296823</v>
      </c>
    </row>
    <row r="603" customFormat="false" ht="12.8" hidden="false" customHeight="false" outlineLevel="0" collapsed="false">
      <c r="A603" s="67" t="n">
        <v>599</v>
      </c>
      <c r="B603" s="68" t="n">
        <f aca="false">EOMONTH(Input!$C$7,A603)</f>
        <v>61148</v>
      </c>
      <c r="C603" s="67" t="n">
        <f aca="false">DATEDIF(Input!$C$23,$B603,"Y")</f>
        <v>90</v>
      </c>
      <c r="E603" s="69" t="n">
        <f aca="false">Salary_01!$E603*(Input!$C$33/100)</f>
        <v>0</v>
      </c>
      <c r="F603" s="69" t="n">
        <f aca="false">-1*Salary_01!$I603</f>
        <v>-0</v>
      </c>
      <c r="G603" s="69" t="n">
        <f aca="true">IF($B603&gt;Input!$C$28,PMT(Input!$C$34/(100*12),($A$620-OFFSET($A$4,MATCH(Input!$C$28,$B$4:$B$620,1),0,1,1)),$J$4,-1*Input!$C$35,1),0)</f>
        <v>-2774.23545813926</v>
      </c>
      <c r="H603" s="69" t="n">
        <f aca="false">($H602+$E603+$F603+$G603)*(1+Input!$C$34/(100*12))</f>
        <v>43032.7964930911</v>
      </c>
    </row>
    <row r="604" customFormat="false" ht="12.8" hidden="false" customHeight="false" outlineLevel="0" collapsed="false">
      <c r="A604" s="67" t="n">
        <v>600</v>
      </c>
      <c r="B604" s="68" t="n">
        <f aca="false">EOMONTH(Input!$C$7,A604)</f>
        <v>61178</v>
      </c>
      <c r="C604" s="67" t="n">
        <f aca="false">DATEDIF(Input!$C$23,$B604,"Y")</f>
        <v>90</v>
      </c>
      <c r="E604" s="69" t="n">
        <f aca="false">Salary_01!$E604*(Input!$C$33/100)</f>
        <v>0</v>
      </c>
      <c r="F604" s="69" t="n">
        <f aca="false">-1*Salary_01!$I604</f>
        <v>-0</v>
      </c>
      <c r="G604" s="69" t="n">
        <f aca="true">IF($B604&gt;Input!$C$28,PMT(Input!$C$34/(100*12),($A$620-OFFSET($A$4,MATCH(Input!$C$28,$B$4:$B$620,1),0,1,1)),$J$4,-1*Input!$C$35,1),0)</f>
        <v>-2774.23545813926</v>
      </c>
      <c r="H604" s="69" t="n">
        <f aca="false">($H603+$E604+$F604+$G604)*(1+Input!$C$34/(100*12))</f>
        <v>40426.3050392641</v>
      </c>
    </row>
    <row r="605" customFormat="false" ht="12.8" hidden="false" customHeight="false" outlineLevel="0" collapsed="false">
      <c r="A605" s="67" t="n">
        <v>601</v>
      </c>
      <c r="B605" s="68" t="n">
        <f aca="false">EOMONTH(Input!$C$7,A605)</f>
        <v>61209</v>
      </c>
      <c r="C605" s="67" t="n">
        <f aca="false">DATEDIF(Input!$C$23,$B605,"Y")</f>
        <v>90</v>
      </c>
      <c r="E605" s="69" t="n">
        <f aca="false">Salary_01!$E605*(Input!$C$33/100)</f>
        <v>0</v>
      </c>
      <c r="F605" s="69" t="n">
        <f aca="false">-1*Salary_01!$I605</f>
        <v>-0</v>
      </c>
      <c r="G605" s="69" t="n">
        <f aca="true">IF($B605&gt;Input!$C$28,PMT(Input!$C$34/(100*12),($A$620-OFFSET($A$4,MATCH(Input!$C$28,$B$4:$B$620,1),0,1,1)),$J$4,-1*Input!$C$35,1),0)</f>
        <v>-2774.23545813926</v>
      </c>
      <c r="H605" s="69" t="n">
        <f aca="false">($H604+$E605+$F605+$G605)*(1+Input!$C$34/(100*12))</f>
        <v>37808.9532043796</v>
      </c>
    </row>
    <row r="606" customFormat="false" ht="12.8" hidden="false" customHeight="false" outlineLevel="0" collapsed="false">
      <c r="A606" s="67" t="n">
        <v>602</v>
      </c>
      <c r="B606" s="68" t="n">
        <f aca="false">EOMONTH(Input!$C$7,A606)</f>
        <v>61240</v>
      </c>
      <c r="C606" s="67" t="n">
        <f aca="false">DATEDIF(Input!$C$23,$B606,"Y")</f>
        <v>90</v>
      </c>
      <c r="E606" s="69" t="n">
        <f aca="false">Salary_01!$E606*(Input!$C$33/100)</f>
        <v>0</v>
      </c>
      <c r="F606" s="69" t="n">
        <f aca="false">-1*Salary_01!$I606</f>
        <v>-0</v>
      </c>
      <c r="G606" s="69" t="n">
        <f aca="true">IF($B606&gt;Input!$C$28,PMT(Input!$C$34/(100*12),($A$620-OFFSET($A$4,MATCH(Input!$C$28,$B$4:$B$620,1),0,1,1)),$J$4,-1*Input!$C$35,1),0)</f>
        <v>-2774.23545813926</v>
      </c>
      <c r="H606" s="69" t="n">
        <f aca="false">($H605+$E606+$F606+$G606)*(1+Input!$C$34/(100*12))</f>
        <v>35180.6957368496</v>
      </c>
    </row>
    <row r="607" customFormat="false" ht="12.8" hidden="false" customHeight="false" outlineLevel="0" collapsed="false">
      <c r="A607" s="67" t="n">
        <v>603</v>
      </c>
      <c r="B607" s="68" t="n">
        <f aca="false">EOMONTH(Input!$C$7,A607)</f>
        <v>61270</v>
      </c>
      <c r="C607" s="67" t="n">
        <f aca="false">DATEDIF(Input!$C$23,$B607,"Y")</f>
        <v>90</v>
      </c>
      <c r="E607" s="69" t="n">
        <f aca="false">Salary_01!$E607*(Input!$C$33/100)</f>
        <v>0</v>
      </c>
      <c r="F607" s="69" t="n">
        <f aca="false">-1*Salary_01!$I607</f>
        <v>-0</v>
      </c>
      <c r="G607" s="69" t="n">
        <f aca="true">IF($B607&gt;Input!$C$28,PMT(Input!$C$34/(100*12),($A$620-OFFSET($A$4,MATCH(Input!$C$28,$B$4:$B$620,1),0,1,1)),$J$4,-1*Input!$C$35,1),0)</f>
        <v>-2774.23545813926</v>
      </c>
      <c r="H607" s="69" t="n">
        <f aca="false">($H606+$E607+$F607+$G607)*(1+Input!$C$34/(100*12))</f>
        <v>32541.4871965383</v>
      </c>
    </row>
    <row r="608" customFormat="false" ht="12.8" hidden="false" customHeight="false" outlineLevel="0" collapsed="false">
      <c r="A608" s="67" t="n">
        <v>604</v>
      </c>
      <c r="B608" s="68" t="n">
        <f aca="false">EOMONTH(Input!$C$7,A608)</f>
        <v>61301</v>
      </c>
      <c r="C608" s="67" t="n">
        <f aca="false">DATEDIF(Input!$C$23,$B608,"Y")</f>
        <v>90</v>
      </c>
      <c r="E608" s="69" t="n">
        <f aca="false">Salary_01!$E608*(Input!$C$33/100)</f>
        <v>0</v>
      </c>
      <c r="F608" s="69" t="n">
        <f aca="false">-1*Salary_01!$I608</f>
        <v>-0</v>
      </c>
      <c r="G608" s="69" t="n">
        <f aca="true">IF($B608&gt;Input!$C$28,PMT(Input!$C$34/(100*12),($A$620-OFFSET($A$4,MATCH(Input!$C$28,$B$4:$B$620,1),0,1,1)),$J$4,-1*Input!$C$35,1),0)</f>
        <v>-2774.23545813926</v>
      </c>
      <c r="H608" s="69" t="n">
        <f aca="false">($H607+$E608+$F608+$G608)*(1+Input!$C$34/(100*12))</f>
        <v>29891.2819539757</v>
      </c>
    </row>
    <row r="609" customFormat="false" ht="12.8" hidden="false" customHeight="false" outlineLevel="0" collapsed="false">
      <c r="A609" s="67" t="n">
        <v>605</v>
      </c>
      <c r="B609" s="68" t="n">
        <f aca="false">EOMONTH(Input!$C$7,A609)</f>
        <v>61331</v>
      </c>
      <c r="C609" s="67" t="n">
        <f aca="false">DATEDIF(Input!$C$23,$B609,"Y")</f>
        <v>90</v>
      </c>
      <c r="E609" s="69" t="n">
        <f aca="false">Salary_01!$E609*(Input!$C$33/100)</f>
        <v>0</v>
      </c>
      <c r="F609" s="69" t="n">
        <f aca="false">-1*Salary_01!$I609</f>
        <v>-0</v>
      </c>
      <c r="G609" s="69" t="n">
        <f aca="true">IF($B609&gt;Input!$C$28,PMT(Input!$C$34/(100*12),($A$620-OFFSET($A$4,MATCH(Input!$C$28,$B$4:$B$620,1),0,1,1)),$J$4,-1*Input!$C$35,1),0)</f>
        <v>-2774.23545813926</v>
      </c>
      <c r="H609" s="69" t="n">
        <f aca="false">($H608+$E609+$F609+$G609)*(1+Input!$C$34/(100*12))</f>
        <v>27230.0341895691</v>
      </c>
    </row>
    <row r="610" customFormat="false" ht="12.8" hidden="false" customHeight="false" outlineLevel="0" collapsed="false">
      <c r="A610" s="67" t="n">
        <v>606</v>
      </c>
      <c r="B610" s="68" t="n">
        <f aca="false">EOMONTH(Input!$C$7,A610)</f>
        <v>61362</v>
      </c>
      <c r="C610" s="67" t="n">
        <f aca="false">DATEDIF(Input!$C$23,$B610,"Y")</f>
        <v>90</v>
      </c>
      <c r="E610" s="69" t="n">
        <f aca="false">Salary_01!$E610*(Input!$C$33/100)</f>
        <v>0</v>
      </c>
      <c r="F610" s="69" t="n">
        <f aca="false">-1*Salary_01!$I610</f>
        <v>-0</v>
      </c>
      <c r="G610" s="69" t="n">
        <f aca="true">IF($B610&gt;Input!$C$28,PMT(Input!$C$34/(100*12),($A$620-OFFSET($A$4,MATCH(Input!$C$28,$B$4:$B$620,1),0,1,1)),$J$4,-1*Input!$C$35,1),0)</f>
        <v>-2774.23545813926</v>
      </c>
      <c r="H610" s="69" t="n">
        <f aca="false">($H609+$E610+$F610+$G610)*(1+Input!$C$34/(100*12))</f>
        <v>24557.6978928108</v>
      </c>
    </row>
    <row r="611" customFormat="false" ht="12.8" hidden="false" customHeight="false" outlineLevel="0" collapsed="false">
      <c r="A611" s="67" t="n">
        <v>607</v>
      </c>
      <c r="B611" s="68" t="n">
        <f aca="false">EOMONTH(Input!$C$7,A611)</f>
        <v>61393</v>
      </c>
      <c r="C611" s="67" t="n">
        <f aca="false">DATEDIF(Input!$C$23,$B611,"Y")</f>
        <v>90</v>
      </c>
      <c r="E611" s="69" t="n">
        <f aca="false">Salary_01!$E611*(Input!$C$33/100)</f>
        <v>0</v>
      </c>
      <c r="F611" s="69" t="n">
        <f aca="false">-1*Salary_01!$I611</f>
        <v>-0</v>
      </c>
      <c r="G611" s="69" t="n">
        <f aca="true">IF($B611&gt;Input!$C$28,PMT(Input!$C$34/(100*12),($A$620-OFFSET($A$4,MATCH(Input!$C$28,$B$4:$B$620,1),0,1,1)),$J$4,-1*Input!$C$35,1),0)</f>
        <v>-2774.23545813926</v>
      </c>
      <c r="H611" s="69" t="n">
        <f aca="false">($H610+$E611+$F611+$G611)*(1+Input!$C$34/(100*12))</f>
        <v>21874.2268614827</v>
      </c>
    </row>
    <row r="612" customFormat="false" ht="12.8" hidden="false" customHeight="false" outlineLevel="0" collapsed="false">
      <c r="A612" s="67" t="n">
        <v>608</v>
      </c>
      <c r="B612" s="68" t="n">
        <f aca="false">EOMONTH(Input!$C$7,A612)</f>
        <v>61422</v>
      </c>
      <c r="C612" s="67" t="n">
        <f aca="false">DATEDIF(Input!$C$23,$B612,"Y")</f>
        <v>90</v>
      </c>
      <c r="E612" s="69" t="n">
        <f aca="false">Salary_01!$E612*(Input!$C$33/100)</f>
        <v>0</v>
      </c>
      <c r="F612" s="69" t="n">
        <f aca="false">-1*Salary_01!$I612</f>
        <v>-0</v>
      </c>
      <c r="G612" s="69" t="n">
        <f aca="true">IF($B612&gt;Input!$C$28,PMT(Input!$C$34/(100*12),($A$620-OFFSET($A$4,MATCH(Input!$C$28,$B$4:$B$620,1),0,1,1)),$J$4,-1*Input!$C$35,1),0)</f>
        <v>-2774.23545813926</v>
      </c>
      <c r="H612" s="69" t="n">
        <f aca="false">($H611+$E612+$F612+$G612)*(1+Input!$C$34/(100*12))</f>
        <v>19179.5747008573</v>
      </c>
    </row>
    <row r="613" customFormat="false" ht="12.8" hidden="false" customHeight="false" outlineLevel="0" collapsed="false">
      <c r="A613" s="67" t="n">
        <v>609</v>
      </c>
      <c r="B613" s="68" t="n">
        <f aca="false">EOMONTH(Input!$C$7,A613)</f>
        <v>61453</v>
      </c>
      <c r="C613" s="67" t="n">
        <f aca="false">DATEDIF(Input!$C$23,$B613,"Y")</f>
        <v>90</v>
      </c>
      <c r="E613" s="69" t="n">
        <f aca="false">Salary_01!$E613*(Input!$C$33/100)</f>
        <v>0</v>
      </c>
      <c r="F613" s="69" t="n">
        <f aca="false">-1*Salary_01!$I613</f>
        <v>-0</v>
      </c>
      <c r="G613" s="69" t="n">
        <f aca="true">IF($B613&gt;Input!$C$28,PMT(Input!$C$34/(100*12),($A$620-OFFSET($A$4,MATCH(Input!$C$28,$B$4:$B$620,1),0,1,1)),$J$4,-1*Input!$C$35,1),0)</f>
        <v>-2774.23545813926</v>
      </c>
      <c r="H613" s="69" t="n">
        <f aca="false">($H612+$E613+$F613+$G613)*(1+Input!$C$34/(100*12))</f>
        <v>16473.6948228961</v>
      </c>
    </row>
    <row r="614" customFormat="false" ht="12.8" hidden="false" customHeight="false" outlineLevel="0" collapsed="false">
      <c r="A614" s="67" t="n">
        <v>610</v>
      </c>
      <c r="B614" s="68" t="n">
        <f aca="false">EOMONTH(Input!$C$7,A614)</f>
        <v>61483</v>
      </c>
      <c r="C614" s="67" t="n">
        <f aca="false">DATEDIF(Input!$C$23,$B614,"Y")</f>
        <v>90</v>
      </c>
      <c r="E614" s="69" t="n">
        <f aca="false">Salary_01!$E614*(Input!$C$33/100)</f>
        <v>0</v>
      </c>
      <c r="F614" s="69" t="n">
        <f aca="false">-1*Salary_01!$I614</f>
        <v>-0</v>
      </c>
      <c r="G614" s="69" t="n">
        <f aca="true">IF($B614&gt;Input!$C$28,PMT(Input!$C$34/(100*12),($A$620-OFFSET($A$4,MATCH(Input!$C$28,$B$4:$B$620,1),0,1,1)),$J$4,-1*Input!$C$35,1),0)</f>
        <v>-2774.23545813926</v>
      </c>
      <c r="H614" s="69" t="n">
        <f aca="false">($H613+$E614+$F614+$G614)*(1+Input!$C$34/(100*12))</f>
        <v>13756.5404454433</v>
      </c>
    </row>
    <row r="615" customFormat="false" ht="12.8" hidden="false" customHeight="false" outlineLevel="0" collapsed="false">
      <c r="A615" s="67" t="n">
        <v>611</v>
      </c>
      <c r="B615" s="68" t="n">
        <f aca="false">EOMONTH(Input!$C$7,A615)</f>
        <v>61514</v>
      </c>
      <c r="C615" s="67" t="n">
        <f aca="false">DATEDIF(Input!$C$23,$B615,"Y")</f>
        <v>91</v>
      </c>
      <c r="E615" s="69" t="n">
        <f aca="false">Salary_01!$E615*(Input!$C$33/100)</f>
        <v>0</v>
      </c>
      <c r="F615" s="69" t="n">
        <f aca="false">-1*Salary_01!$I615</f>
        <v>-0</v>
      </c>
      <c r="G615" s="69" t="n">
        <f aca="true">IF($B615&gt;Input!$C$28,PMT(Input!$C$34/(100*12),($A$620-OFFSET($A$4,MATCH(Input!$C$28,$B$4:$B$620,1),0,1,1)),$J$4,-1*Input!$C$35,1),0)</f>
        <v>-2774.23545813926</v>
      </c>
      <c r="H615" s="69" t="n">
        <f aca="false">($H614+$E615+$F615+$G615)*(1+Input!$C$34/(100*12))</f>
        <v>11028.0645914178</v>
      </c>
    </row>
    <row r="616" customFormat="false" ht="12.8" hidden="false" customHeight="false" outlineLevel="0" collapsed="false">
      <c r="A616" s="67" t="n">
        <v>612</v>
      </c>
      <c r="B616" s="68" t="n">
        <f aca="false">EOMONTH(Input!$C$7,A616)</f>
        <v>61544</v>
      </c>
      <c r="C616" s="67" t="n">
        <f aca="false">DATEDIF(Input!$C$23,$B616,"Y")</f>
        <v>91</v>
      </c>
      <c r="E616" s="69" t="n">
        <f aca="false">Salary_01!$E616*(Input!$C$33/100)</f>
        <v>0</v>
      </c>
      <c r="F616" s="69" t="n">
        <f aca="false">-1*Salary_01!$I616</f>
        <v>-0</v>
      </c>
      <c r="G616" s="69" t="n">
        <f aca="true">IF($B616&gt;Input!$C$28,PMT(Input!$C$34/(100*12),($A$620-OFFSET($A$4,MATCH(Input!$C$28,$B$4:$B$620,1),0,1,1)),$J$4,-1*Input!$C$35,1),0)</f>
        <v>-2774.23545813926</v>
      </c>
      <c r="H616" s="69" t="n">
        <f aca="false">($H615+$E616+$F616+$G616)*(1+Input!$C$34/(100*12))</f>
        <v>8288.22008800051</v>
      </c>
    </row>
    <row r="617" customFormat="false" ht="12.8" hidden="false" customHeight="false" outlineLevel="0" collapsed="false">
      <c r="A617" s="67" t="n">
        <v>613</v>
      </c>
      <c r="B617" s="68" t="n">
        <f aca="false">EOMONTH(Input!$C$7,A617)</f>
        <v>61575</v>
      </c>
      <c r="C617" s="67" t="n">
        <f aca="false">DATEDIF(Input!$C$23,$B617,"Y")</f>
        <v>91</v>
      </c>
      <c r="E617" s="69" t="n">
        <f aca="false">Salary_01!$E617*(Input!$C$33/100)</f>
        <v>0</v>
      </c>
      <c r="F617" s="69" t="n">
        <f aca="false">-1*Salary_01!$I617</f>
        <v>-0</v>
      </c>
      <c r="G617" s="69" t="n">
        <f aca="true">IF($B617&gt;Input!$C$28,PMT(Input!$C$34/(100*12),($A$620-OFFSET($A$4,MATCH(Input!$C$28,$B$4:$B$620,1),0,1,1)),$J$4,-1*Input!$C$35,1),0)</f>
        <v>-2774.23545813926</v>
      </c>
      <c r="H617" s="69" t="n">
        <f aca="false">($H616+$E617+$F617+$G617)*(1+Input!$C$34/(100*12))</f>
        <v>5536.959565819</v>
      </c>
    </row>
    <row r="618" customFormat="false" ht="12.8" hidden="false" customHeight="false" outlineLevel="0" collapsed="false">
      <c r="A618" s="67" t="n">
        <v>614</v>
      </c>
      <c r="B618" s="68" t="n">
        <f aca="false">EOMONTH(Input!$C$7,A618)</f>
        <v>61606</v>
      </c>
      <c r="C618" s="67" t="n">
        <f aca="false">DATEDIF(Input!$C$23,$B618,"Y")</f>
        <v>91</v>
      </c>
      <c r="E618" s="69" t="n">
        <f aca="false">Salary_01!$E618*(Input!$C$33/100)</f>
        <v>0</v>
      </c>
      <c r="F618" s="69" t="n">
        <f aca="false">-1*Salary_01!$I618</f>
        <v>-0</v>
      </c>
      <c r="G618" s="69" t="n">
        <f aca="true">IF($B618&gt;Input!$C$28,PMT(Input!$C$34/(100*12),($A$620-OFFSET($A$4,MATCH(Input!$C$28,$B$4:$B$620,1),0,1,1)),$J$4,-1*Input!$C$35,1),0)</f>
        <v>-2774.23545813926</v>
      </c>
      <c r="H618" s="69" t="n">
        <f aca="false">($H617+$E618+$F618+$G618)*(1+Input!$C$34/(100*12))</f>
        <v>2774.23545812841</v>
      </c>
    </row>
    <row r="619" customFormat="false" ht="12.8" hidden="false" customHeight="false" outlineLevel="0" collapsed="false">
      <c r="A619" s="67" t="n">
        <v>615</v>
      </c>
      <c r="B619" s="68" t="n">
        <f aca="false">EOMONTH(Input!$C$7,A619)</f>
        <v>61636</v>
      </c>
      <c r="C619" s="67" t="n">
        <f aca="false">DATEDIF(Input!$C$23,$B619,"Y")</f>
        <v>91</v>
      </c>
      <c r="E619" s="69" t="n">
        <f aca="false">Salary_01!$E619*(Input!$C$33/100)</f>
        <v>0</v>
      </c>
      <c r="F619" s="69" t="n">
        <f aca="false">-1*Salary_01!$I619</f>
        <v>-0</v>
      </c>
      <c r="G619" s="69" t="n">
        <f aca="true">IF($B619&gt;Input!$C$28,PMT(Input!$C$34/(100*12),($A$620-OFFSET($A$4,MATCH(Input!$C$28,$B$4:$B$620,1),0,1,1)),$J$4,-1*Input!$C$35,1),0)</f>
        <v>-2774.23545813926</v>
      </c>
      <c r="H619" s="69" t="n">
        <f aca="false">($H618+$E619+$F619+$G619)*(1+Input!$C$34/(100*12))</f>
        <v>-1.09027875320559E-008</v>
      </c>
    </row>
    <row r="620" customFormat="false" ht="12.8" hidden="false" customHeight="false" outlineLevel="0" collapsed="false">
      <c r="A620" s="67" t="n">
        <v>616</v>
      </c>
      <c r="B620" s="68" t="n">
        <f aca="false">EOMONTH(Input!$C$7,A620)</f>
        <v>61667</v>
      </c>
      <c r="C620" s="67" t="n">
        <f aca="false">DATEDIF(Input!$C$23,$B620,"Y")</f>
        <v>91</v>
      </c>
      <c r="E620" s="69" t="n">
        <f aca="false">Salary_01!$E620*(Input!$C$33/100)</f>
        <v>0</v>
      </c>
      <c r="F620" s="69" t="n">
        <f aca="false">-1*Salary_01!$I620</f>
        <v>-0</v>
      </c>
      <c r="G620" s="69" t="n">
        <f aca="true">IF($B620&gt;Input!$C$28,PMT(Input!$C$34/(100*12),($A$620-OFFSET($A$4,MATCH(Input!$C$28,$B$4:$B$620,1),0,1,1)),$J$4,-1*Input!$C$35,1),0)</f>
        <v>-2774.23545813926</v>
      </c>
      <c r="H620" s="69" t="n">
        <f aca="false">($H619+$E620+$F620+$G620)*(1+Input!$C$34/(100*12))</f>
        <v>-2785.79477255913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67" width="4.89"/>
    <col collapsed="false" customWidth="true" hidden="false" outlineLevel="0" max="4" min="4" style="67" width="1.39"/>
    <col collapsed="false" customWidth="true" hidden="false" outlineLevel="0" max="5" min="5" style="67" width="21.16"/>
    <col collapsed="false" customWidth="true" hidden="false" outlineLevel="0" max="6" min="6" style="67" width="21.42"/>
    <col collapsed="false" customWidth="false" hidden="false" outlineLevel="0" max="8" min="7" style="67" width="11.6"/>
    <col collapsed="false" customWidth="true" hidden="false" outlineLevel="0" max="9" min="9" style="67" width="1.29"/>
    <col collapsed="false" customWidth="true" hidden="false" outlineLevel="0" max="10" min="10" style="67" width="13.67"/>
    <col collapsed="false" customWidth="false" hidden="false" outlineLevel="0" max="256" min="11" style="67" width="11.52"/>
  </cols>
  <sheetData>
    <row r="1" customFormat="false" ht="19.7" hidden="false" customHeight="false" outlineLevel="0" collapsed="false">
      <c r="A1" s="70" t="str">
        <f aca="false">Input!$G$22</f>
        <v>Timmy</v>
      </c>
      <c r="B1" s="70" t="s">
        <v>217</v>
      </c>
      <c r="E1" s="69"/>
      <c r="F1" s="69"/>
      <c r="G1" s="69"/>
      <c r="H1" s="69"/>
    </row>
    <row r="2" customFormat="false" ht="12.8" hidden="false" customHeight="false" outlineLevel="0" collapsed="false">
      <c r="G2" s="72" t="s">
        <v>157</v>
      </c>
      <c r="J2" s="72" t="s">
        <v>218</v>
      </c>
    </row>
    <row r="3" s="73" customFormat="true" ht="12.8" hidden="false" customHeight="false" outlineLevel="0" collapsed="false">
      <c r="A3" s="73" t="s">
        <v>169</v>
      </c>
      <c r="B3" s="74" t="s">
        <v>170</v>
      </c>
      <c r="C3" s="73" t="s">
        <v>171</v>
      </c>
      <c r="E3" s="73" t="s">
        <v>219</v>
      </c>
      <c r="F3" s="73" t="s">
        <v>220</v>
      </c>
      <c r="G3" s="73" t="s">
        <v>173</v>
      </c>
      <c r="H3" s="73" t="s">
        <v>218</v>
      </c>
      <c r="J3" s="73" t="s">
        <v>184</v>
      </c>
    </row>
    <row r="4" customFormat="false" ht="12.8" hidden="false" customHeight="false" outlineLevel="0" collapsed="false">
      <c r="A4" s="67" t="n">
        <v>0</v>
      </c>
      <c r="B4" s="68" t="n">
        <f aca="false">EOMONTH(Input!$C$7,A4)</f>
        <v>42916</v>
      </c>
      <c r="C4" s="67" t="n">
        <f aca="false">DATEDIF(Input!$G$23,$B4,"Y")</f>
        <v>38</v>
      </c>
      <c r="E4" s="69" t="n">
        <v>0</v>
      </c>
      <c r="F4" s="69" t="n">
        <v>0</v>
      </c>
      <c r="G4" s="69" t="n">
        <v>0</v>
      </c>
      <c r="H4" s="69" t="n">
        <f aca="false">Input!$G$31</f>
        <v>30000</v>
      </c>
      <c r="J4" s="69" t="n">
        <f aca="true">OFFSET($H$4,(MATCH(Input!$G$28,$B$4:$B$620,1)-1),0,1,1)</f>
        <v>301000.795069986</v>
      </c>
    </row>
    <row r="5" customFormat="false" ht="12.8" hidden="false" customHeight="false" outlineLevel="0" collapsed="false">
      <c r="A5" s="67" t="n">
        <v>1</v>
      </c>
      <c r="B5" s="68" t="n">
        <f aca="false">EOMONTH(Input!$C$7,A5)</f>
        <v>42947</v>
      </c>
      <c r="C5" s="67" t="n">
        <f aca="false">DATEDIF(Input!$G$23,$B5,"Y")</f>
        <v>38</v>
      </c>
      <c r="E5" s="69" t="n">
        <f aca="false">Salary_02!$E5*(Input!$G$33/100)</f>
        <v>200</v>
      </c>
      <c r="F5" s="69" t="n">
        <f aca="false">-1*Salary_02!$I5</f>
        <v>200</v>
      </c>
      <c r="G5" s="69" t="n">
        <f aca="true">IF($B5&gt;Input!$G$28,PMT(Input!$G$34/(100*12),($A$620-OFFSET($A$4,MATCH(Input!$G$28,$B$4:$B$620,1),0,1,1)),$J$4,-1*Input!$G$35,1),0)</f>
        <v>0</v>
      </c>
      <c r="H5" s="69" t="n">
        <f aca="false">($H4+$E5+$F5+$G5)*(1+Input!$G$34/(100*12))</f>
        <v>30526.6666666667</v>
      </c>
    </row>
    <row r="6" customFormat="false" ht="12.8" hidden="false" customHeight="false" outlineLevel="0" collapsed="false">
      <c r="A6" s="67" t="n">
        <v>2</v>
      </c>
      <c r="B6" s="68" t="n">
        <f aca="false">EOMONTH(Input!$C$7,A6)</f>
        <v>42978</v>
      </c>
      <c r="C6" s="67" t="n">
        <f aca="false">DATEDIF(Input!$G$23,$B6,"Y")</f>
        <v>38</v>
      </c>
      <c r="E6" s="69" t="n">
        <f aca="false">Salary_02!$E6*(Input!$G$33/100)</f>
        <v>200</v>
      </c>
      <c r="F6" s="69" t="n">
        <f aca="false">-1*Salary_02!$I6</f>
        <v>200</v>
      </c>
      <c r="G6" s="69" t="n">
        <f aca="true">IF($B6&gt;Input!$G$28,PMT(Input!$G$34/(100*12),($A$620-OFFSET($A$4,MATCH(Input!$G$28,$B$4:$B$620,1),0,1,1)),$J$4,-1*Input!$G$35,1),0)</f>
        <v>0</v>
      </c>
      <c r="H6" s="69" t="n">
        <f aca="false">($H5+$E6+$F6+$G6)*(1+Input!$G$34/(100*12))</f>
        <v>31055.5277777778</v>
      </c>
    </row>
    <row r="7" customFormat="false" ht="12.8" hidden="false" customHeight="false" outlineLevel="0" collapsed="false">
      <c r="A7" s="67" t="n">
        <v>3</v>
      </c>
      <c r="B7" s="68" t="n">
        <f aca="false">EOMONTH(Input!$C$7,A7)</f>
        <v>43008</v>
      </c>
      <c r="C7" s="67" t="n">
        <f aca="false">DATEDIF(Input!$G$23,$B7,"Y")</f>
        <v>38</v>
      </c>
      <c r="E7" s="69" t="n">
        <f aca="false">Salary_02!$E7*(Input!$G$33/100)</f>
        <v>200</v>
      </c>
      <c r="F7" s="69" t="n">
        <f aca="false">-1*Salary_02!$I7</f>
        <v>200</v>
      </c>
      <c r="G7" s="69" t="n">
        <f aca="true">IF($B7&gt;Input!$G$28,PMT(Input!$G$34/(100*12),($A$620-OFFSET($A$4,MATCH(Input!$G$28,$B$4:$B$620,1),0,1,1)),$J$4,-1*Input!$G$35,1),0)</f>
        <v>0</v>
      </c>
      <c r="H7" s="69" t="n">
        <f aca="false">($H6+$E7+$F7+$G7)*(1+Input!$G$34/(100*12))</f>
        <v>31586.5924768519</v>
      </c>
    </row>
    <row r="8" customFormat="false" ht="12.8" hidden="false" customHeight="false" outlineLevel="0" collapsed="false">
      <c r="A8" s="67" t="n">
        <v>4</v>
      </c>
      <c r="B8" s="68" t="n">
        <f aca="false">EOMONTH(Input!$C$7,A8)</f>
        <v>43039</v>
      </c>
      <c r="C8" s="67" t="n">
        <f aca="false">DATEDIF(Input!$G$23,$B8,"Y")</f>
        <v>39</v>
      </c>
      <c r="E8" s="69" t="n">
        <f aca="false">Salary_02!$E8*(Input!$G$33/100)</f>
        <v>200</v>
      </c>
      <c r="F8" s="69" t="n">
        <f aca="false">-1*Salary_02!$I8</f>
        <v>200</v>
      </c>
      <c r="G8" s="69" t="n">
        <f aca="true">IF($B8&gt;Input!$G$28,PMT(Input!$G$34/(100*12),($A$620-OFFSET($A$4,MATCH(Input!$G$28,$B$4:$B$620,1),0,1,1)),$J$4,-1*Input!$G$35,1),0)</f>
        <v>0</v>
      </c>
      <c r="H8" s="69" t="n">
        <f aca="false">($H7+$E8+$F8+$G8)*(1+Input!$G$34/(100*12))</f>
        <v>32119.8699455054</v>
      </c>
    </row>
    <row r="9" customFormat="false" ht="12.8" hidden="false" customHeight="false" outlineLevel="0" collapsed="false">
      <c r="A9" s="67" t="n">
        <v>5</v>
      </c>
      <c r="B9" s="68" t="n">
        <f aca="false">EOMONTH(Input!$C$7,A9)</f>
        <v>43069</v>
      </c>
      <c r="C9" s="67" t="n">
        <f aca="false">DATEDIF(Input!$G$23,$B9,"Y")</f>
        <v>39</v>
      </c>
      <c r="E9" s="69" t="n">
        <f aca="false">Salary_02!$E9*(Input!$G$33/100)</f>
        <v>200</v>
      </c>
      <c r="F9" s="69" t="n">
        <f aca="false">-1*Salary_02!$I9</f>
        <v>200</v>
      </c>
      <c r="G9" s="69" t="n">
        <f aca="true">IF($B9&gt;Input!$G$28,PMT(Input!$G$34/(100*12),($A$620-OFFSET($A$4,MATCH(Input!$G$28,$B$4:$B$620,1),0,1,1)),$J$4,-1*Input!$G$35,1),0)</f>
        <v>0</v>
      </c>
      <c r="H9" s="69" t="n">
        <f aca="false">($H8+$E9+$F9+$G9)*(1+Input!$G$34/(100*12))</f>
        <v>32655.3694036117</v>
      </c>
    </row>
    <row r="10" customFormat="false" ht="12.8" hidden="false" customHeight="false" outlineLevel="0" collapsed="false">
      <c r="A10" s="67" t="n">
        <v>6</v>
      </c>
      <c r="B10" s="68" t="n">
        <f aca="false">EOMONTH(Input!$C$7,A10)</f>
        <v>43100</v>
      </c>
      <c r="C10" s="67" t="n">
        <f aca="false">DATEDIF(Input!$G$23,$B10,"Y")</f>
        <v>39</v>
      </c>
      <c r="E10" s="69" t="n">
        <f aca="false">Salary_02!$E10*(Input!$G$33/100)</f>
        <v>200</v>
      </c>
      <c r="F10" s="69" t="n">
        <f aca="false">-1*Salary_02!$I10</f>
        <v>200</v>
      </c>
      <c r="G10" s="69" t="n">
        <f aca="true">IF($B10&gt;Input!$G$28,PMT(Input!$G$34/(100*12),($A$620-OFFSET($A$4,MATCH(Input!$G$28,$B$4:$B$620,1),0,1,1)),$J$4,-1*Input!$G$35,1),0)</f>
        <v>0</v>
      </c>
      <c r="H10" s="69" t="n">
        <f aca="false">($H9+$E10+$F10+$G10)*(1+Input!$G$34/(100*12))</f>
        <v>33193.1001094601</v>
      </c>
    </row>
    <row r="11" customFormat="false" ht="12.8" hidden="false" customHeight="false" outlineLevel="0" collapsed="false">
      <c r="A11" s="67" t="n">
        <v>7</v>
      </c>
      <c r="B11" s="68" t="n">
        <f aca="false">EOMONTH(Input!$C$7,A11)</f>
        <v>43131</v>
      </c>
      <c r="C11" s="67" t="n">
        <f aca="false">DATEDIF(Input!$G$23,$B11,"Y")</f>
        <v>39</v>
      </c>
      <c r="E11" s="69" t="n">
        <f aca="false">Salary_02!$E11*(Input!$G$33/100)</f>
        <v>200</v>
      </c>
      <c r="F11" s="69" t="n">
        <f aca="false">-1*Salary_02!$I11</f>
        <v>200</v>
      </c>
      <c r="G11" s="69" t="n">
        <f aca="true">IF($B11&gt;Input!$G$28,PMT(Input!$G$34/(100*12),($A$620-OFFSET($A$4,MATCH(Input!$G$28,$B$4:$B$620,1),0,1,1)),$J$4,-1*Input!$G$35,1),0)</f>
        <v>0</v>
      </c>
      <c r="H11" s="69" t="n">
        <f aca="false">($H10+$E11+$F11+$G11)*(1+Input!$G$34/(100*12))</f>
        <v>33733.0713599161</v>
      </c>
    </row>
    <row r="12" customFormat="false" ht="12.8" hidden="false" customHeight="false" outlineLevel="0" collapsed="false">
      <c r="A12" s="67" t="n">
        <v>8</v>
      </c>
      <c r="B12" s="68" t="n">
        <f aca="false">EOMONTH(Input!$C$7,A12)</f>
        <v>43159</v>
      </c>
      <c r="C12" s="67" t="n">
        <f aca="false">DATEDIF(Input!$G$23,$B12,"Y")</f>
        <v>39</v>
      </c>
      <c r="E12" s="69" t="n">
        <f aca="false">Salary_02!$E12*(Input!$G$33/100)</f>
        <v>200</v>
      </c>
      <c r="F12" s="69" t="n">
        <f aca="false">-1*Salary_02!$I12</f>
        <v>200</v>
      </c>
      <c r="G12" s="69" t="n">
        <f aca="true">IF($B12&gt;Input!$G$28,PMT(Input!$G$34/(100*12),($A$620-OFFSET($A$4,MATCH(Input!$G$28,$B$4:$B$620,1),0,1,1)),$J$4,-1*Input!$G$35,1),0)</f>
        <v>0</v>
      </c>
      <c r="H12" s="69" t="n">
        <f aca="false">($H11+$E12+$F12+$G12)*(1+Input!$G$34/(100*12))</f>
        <v>34275.2924905824</v>
      </c>
    </row>
    <row r="13" customFormat="false" ht="12.8" hidden="false" customHeight="false" outlineLevel="0" collapsed="false">
      <c r="A13" s="67" t="n">
        <v>9</v>
      </c>
      <c r="B13" s="68" t="n">
        <f aca="false">EOMONTH(Input!$C$7,A13)</f>
        <v>43190</v>
      </c>
      <c r="C13" s="67" t="n">
        <f aca="false">DATEDIF(Input!$G$23,$B13,"Y")</f>
        <v>39</v>
      </c>
      <c r="E13" s="69" t="n">
        <f aca="false">Salary_02!$E13*(Input!$G$33/100)</f>
        <v>200</v>
      </c>
      <c r="F13" s="69" t="n">
        <f aca="false">-1*Salary_02!$I13</f>
        <v>200</v>
      </c>
      <c r="G13" s="69" t="n">
        <f aca="true">IF($B13&gt;Input!$G$28,PMT(Input!$G$34/(100*12),($A$620-OFFSET($A$4,MATCH(Input!$G$28,$B$4:$B$620,1),0,1,1)),$J$4,-1*Input!$G$35,1),0)</f>
        <v>0</v>
      </c>
      <c r="H13" s="69" t="n">
        <f aca="false">($H12+$E13+$F13+$G13)*(1+Input!$G$34/(100*12))</f>
        <v>34819.7728759599</v>
      </c>
    </row>
    <row r="14" customFormat="false" ht="12.8" hidden="false" customHeight="false" outlineLevel="0" collapsed="false">
      <c r="A14" s="67" t="n">
        <v>10</v>
      </c>
      <c r="B14" s="68" t="n">
        <f aca="false">EOMONTH(Input!$C$7,A14)</f>
        <v>43220</v>
      </c>
      <c r="C14" s="67" t="n">
        <f aca="false">DATEDIF(Input!$G$23,$B14,"Y")</f>
        <v>39</v>
      </c>
      <c r="E14" s="69" t="n">
        <f aca="false">Salary_02!$E14*(Input!$G$33/100)</f>
        <v>200</v>
      </c>
      <c r="F14" s="69" t="n">
        <f aca="false">-1*Salary_02!$I14</f>
        <v>200</v>
      </c>
      <c r="G14" s="69" t="n">
        <f aca="true">IF($B14&gt;Input!$G$28,PMT(Input!$G$34/(100*12),($A$620-OFFSET($A$4,MATCH(Input!$G$28,$B$4:$B$620,1),0,1,1)),$J$4,-1*Input!$G$35,1),0)</f>
        <v>0</v>
      </c>
      <c r="H14" s="69" t="n">
        <f aca="false">($H13+$E14+$F14+$G14)*(1+Input!$G$34/(100*12))</f>
        <v>35366.5219296097</v>
      </c>
    </row>
    <row r="15" customFormat="false" ht="12.8" hidden="false" customHeight="false" outlineLevel="0" collapsed="false">
      <c r="A15" s="67" t="n">
        <v>11</v>
      </c>
      <c r="B15" s="68" t="n">
        <f aca="false">EOMONTH(Input!$C$7,A15)</f>
        <v>43251</v>
      </c>
      <c r="C15" s="67" t="n">
        <f aca="false">DATEDIF(Input!$G$23,$B15,"Y")</f>
        <v>39</v>
      </c>
      <c r="E15" s="69" t="n">
        <f aca="false">Salary_02!$E15*(Input!$G$33/100)</f>
        <v>200</v>
      </c>
      <c r="F15" s="69" t="n">
        <f aca="false">-1*Salary_02!$I15</f>
        <v>200</v>
      </c>
      <c r="G15" s="69" t="n">
        <f aca="true">IF($B15&gt;Input!$G$28,PMT(Input!$G$34/(100*12),($A$620-OFFSET($A$4,MATCH(Input!$G$28,$B$4:$B$620,1),0,1,1)),$J$4,-1*Input!$G$35,1),0)</f>
        <v>0</v>
      </c>
      <c r="H15" s="69" t="n">
        <f aca="false">($H14+$E15+$F15+$G15)*(1+Input!$G$34/(100*12))</f>
        <v>35915.5491043164</v>
      </c>
    </row>
    <row r="16" customFormat="false" ht="12.8" hidden="false" customHeight="false" outlineLevel="0" collapsed="false">
      <c r="A16" s="67" t="n">
        <v>12</v>
      </c>
      <c r="B16" s="68" t="n">
        <f aca="false">EOMONTH(Input!$C$7,A16)</f>
        <v>43281</v>
      </c>
      <c r="C16" s="67" t="n">
        <f aca="false">DATEDIF(Input!$G$23,$B16,"Y")</f>
        <v>39</v>
      </c>
      <c r="E16" s="69" t="n">
        <f aca="false">Salary_02!$E16*(Input!$G$33/100)</f>
        <v>204</v>
      </c>
      <c r="F16" s="69" t="n">
        <f aca="false">-1*Salary_02!$I16</f>
        <v>204</v>
      </c>
      <c r="G16" s="69" t="n">
        <f aca="true">IF($B16&gt;Input!$G$28,PMT(Input!$G$34/(100*12),($A$620-OFFSET($A$4,MATCH(Input!$G$28,$B$4:$B$620,1),0,1,1)),$J$4,-1*Input!$G$35,1),0)</f>
        <v>0</v>
      </c>
      <c r="H16" s="69" t="n">
        <f aca="false">($H15+$E16+$F16+$G16)*(1+Input!$G$34/(100*12))</f>
        <v>36474.8972255844</v>
      </c>
      <c r="I16" s="69"/>
    </row>
    <row r="17" customFormat="false" ht="12.8" hidden="false" customHeight="false" outlineLevel="0" collapsed="false">
      <c r="A17" s="67" t="n">
        <v>13</v>
      </c>
      <c r="B17" s="68" t="n">
        <f aca="false">EOMONTH(Input!$C$7,A17)</f>
        <v>43312</v>
      </c>
      <c r="C17" s="67" t="n">
        <f aca="false">DATEDIF(Input!$G$23,$B17,"Y")</f>
        <v>39</v>
      </c>
      <c r="E17" s="69" t="n">
        <f aca="false">Salary_02!$E17*(Input!$G$33/100)</f>
        <v>204</v>
      </c>
      <c r="F17" s="69" t="n">
        <f aca="false">-1*Salary_02!$I17</f>
        <v>204</v>
      </c>
      <c r="G17" s="69" t="n">
        <f aca="true">IF($B17&gt;Input!$G$28,PMT(Input!$G$34/(100*12),($A$620-OFFSET($A$4,MATCH(Input!$G$28,$B$4:$B$620,1),0,1,1)),$J$4,-1*Input!$G$35,1),0)</f>
        <v>0</v>
      </c>
      <c r="H17" s="69" t="n">
        <f aca="false">($H16+$E17+$F17+$G17)*(1+Input!$G$34/(100*12))</f>
        <v>37036.5759640243</v>
      </c>
    </row>
    <row r="18" customFormat="false" ht="12.8" hidden="false" customHeight="false" outlineLevel="0" collapsed="false">
      <c r="A18" s="67" t="n">
        <v>14</v>
      </c>
      <c r="B18" s="68" t="n">
        <f aca="false">EOMONTH(Input!$C$7,A18)</f>
        <v>43343</v>
      </c>
      <c r="C18" s="67" t="n">
        <f aca="false">DATEDIF(Input!$G$23,$B18,"Y")</f>
        <v>39</v>
      </c>
      <c r="E18" s="69" t="n">
        <f aca="false">Salary_02!$E18*(Input!$G$33/100)</f>
        <v>204</v>
      </c>
      <c r="F18" s="69" t="n">
        <f aca="false">-1*Salary_02!$I18</f>
        <v>204</v>
      </c>
      <c r="G18" s="69" t="n">
        <f aca="true">IF($B18&gt;Input!$G$28,PMT(Input!$G$34/(100*12),($A$620-OFFSET($A$4,MATCH(Input!$G$28,$B$4:$B$620,1),0,1,1)),$J$4,-1*Input!$G$35,1),0)</f>
        <v>0</v>
      </c>
      <c r="H18" s="69" t="n">
        <f aca="false">($H17+$E18+$F18+$G18)*(1+Input!$G$34/(100*12))</f>
        <v>37600.5950305411</v>
      </c>
    </row>
    <row r="19" customFormat="false" ht="12.8" hidden="false" customHeight="false" outlineLevel="0" collapsed="false">
      <c r="A19" s="67" t="n">
        <v>15</v>
      </c>
      <c r="B19" s="68" t="n">
        <f aca="false">EOMONTH(Input!$C$7,A19)</f>
        <v>43373</v>
      </c>
      <c r="C19" s="67" t="n">
        <f aca="false">DATEDIF(Input!$G$23,$B19,"Y")</f>
        <v>39</v>
      </c>
      <c r="E19" s="69" t="n">
        <f aca="false">Salary_02!$E19*(Input!$G$33/100)</f>
        <v>204</v>
      </c>
      <c r="F19" s="69" t="n">
        <f aca="false">-1*Salary_02!$I19</f>
        <v>204</v>
      </c>
      <c r="G19" s="69" t="n">
        <f aca="true">IF($B19&gt;Input!$G$28,PMT(Input!$G$34/(100*12),($A$620-OFFSET($A$4,MATCH(Input!$G$28,$B$4:$B$620,1),0,1,1)),$J$4,-1*Input!$G$35,1),0)</f>
        <v>0</v>
      </c>
      <c r="H19" s="69" t="n">
        <f aca="false">($H18+$E19+$F19+$G19)*(1+Input!$G$34/(100*12))</f>
        <v>38166.9641765017</v>
      </c>
    </row>
    <row r="20" customFormat="false" ht="12.8" hidden="false" customHeight="false" outlineLevel="0" collapsed="false">
      <c r="A20" s="67" t="n">
        <v>16</v>
      </c>
      <c r="B20" s="68" t="n">
        <f aca="false">EOMONTH(Input!$C$7,A20)</f>
        <v>43404</v>
      </c>
      <c r="C20" s="67" t="n">
        <f aca="false">DATEDIF(Input!$G$23,$B20,"Y")</f>
        <v>40</v>
      </c>
      <c r="E20" s="69" t="n">
        <f aca="false">Salary_02!$E20*(Input!$G$33/100)</f>
        <v>204</v>
      </c>
      <c r="F20" s="69" t="n">
        <f aca="false">-1*Salary_02!$I20</f>
        <v>204</v>
      </c>
      <c r="G20" s="69" t="n">
        <f aca="true">IF($B20&gt;Input!$G$28,PMT(Input!$G$34/(100*12),($A$620-OFFSET($A$4,MATCH(Input!$G$28,$B$4:$B$620,1),0,1,1)),$J$4,-1*Input!$G$35,1),0)</f>
        <v>0</v>
      </c>
      <c r="H20" s="69" t="n">
        <f aca="false">($H19+$E20+$F20+$G20)*(1+Input!$G$34/(100*12))</f>
        <v>38735.6931939038</v>
      </c>
    </row>
    <row r="21" customFormat="false" ht="12.8" hidden="false" customHeight="false" outlineLevel="0" collapsed="false">
      <c r="A21" s="67" t="n">
        <v>17</v>
      </c>
      <c r="B21" s="68" t="n">
        <f aca="false">EOMONTH(Input!$C$7,A21)</f>
        <v>43434</v>
      </c>
      <c r="C21" s="67" t="n">
        <f aca="false">DATEDIF(Input!$G$23,$B21,"Y")</f>
        <v>40</v>
      </c>
      <c r="E21" s="69" t="n">
        <f aca="false">Salary_02!$E21*(Input!$G$33/100)</f>
        <v>204</v>
      </c>
      <c r="F21" s="69" t="n">
        <f aca="false">-1*Salary_02!$I21</f>
        <v>204</v>
      </c>
      <c r="G21" s="69" t="n">
        <f aca="true">IF($B21&gt;Input!$G$28,PMT(Input!$G$34/(100*12),($A$620-OFFSET($A$4,MATCH(Input!$G$28,$B$4:$B$620,1),0,1,1)),$J$4,-1*Input!$G$35,1),0)</f>
        <v>0</v>
      </c>
      <c r="H21" s="69" t="n">
        <f aca="false">($H20+$E21+$F21+$G21)*(1+Input!$G$34/(100*12))</f>
        <v>39306.7919155451</v>
      </c>
    </row>
    <row r="22" customFormat="false" ht="12.8" hidden="false" customHeight="false" outlineLevel="0" collapsed="false">
      <c r="A22" s="67" t="n">
        <v>18</v>
      </c>
      <c r="B22" s="68" t="n">
        <f aca="false">EOMONTH(Input!$C$7,A22)</f>
        <v>43465</v>
      </c>
      <c r="C22" s="67" t="n">
        <f aca="false">DATEDIF(Input!$G$23,$B22,"Y")</f>
        <v>40</v>
      </c>
      <c r="E22" s="69" t="n">
        <f aca="false">Salary_02!$E22*(Input!$G$33/100)</f>
        <v>204</v>
      </c>
      <c r="F22" s="69" t="n">
        <f aca="false">-1*Salary_02!$I22</f>
        <v>204</v>
      </c>
      <c r="G22" s="69" t="n">
        <f aca="true">IF($B22&gt;Input!$G$28,PMT(Input!$G$34/(100*12),($A$620-OFFSET($A$4,MATCH(Input!$G$28,$B$4:$B$620,1),0,1,1)),$J$4,-1*Input!$G$35,1),0)</f>
        <v>0</v>
      </c>
      <c r="H22" s="69" t="n">
        <f aca="false">($H21+$E22+$F22+$G22)*(1+Input!$G$34/(100*12))</f>
        <v>39880.2702151931</v>
      </c>
    </row>
    <row r="23" customFormat="false" ht="12.8" hidden="false" customHeight="false" outlineLevel="0" collapsed="false">
      <c r="A23" s="67" t="n">
        <v>19</v>
      </c>
      <c r="B23" s="68" t="n">
        <f aca="false">EOMONTH(Input!$C$7,A23)</f>
        <v>43496</v>
      </c>
      <c r="C23" s="67" t="n">
        <f aca="false">DATEDIF(Input!$G$23,$B23,"Y")</f>
        <v>40</v>
      </c>
      <c r="E23" s="69" t="n">
        <f aca="false">Salary_02!$E23*(Input!$G$33/100)</f>
        <v>204</v>
      </c>
      <c r="F23" s="69" t="n">
        <f aca="false">-1*Salary_02!$I23</f>
        <v>204</v>
      </c>
      <c r="G23" s="69" t="n">
        <f aca="true">IF($B23&gt;Input!$G$28,PMT(Input!$G$34/(100*12),($A$620-OFFSET($A$4,MATCH(Input!$G$28,$B$4:$B$620,1),0,1,1)),$J$4,-1*Input!$G$35,1),0)</f>
        <v>0</v>
      </c>
      <c r="H23" s="69" t="n">
        <f aca="false">($H22+$E23+$F23+$G23)*(1+Input!$G$34/(100*12))</f>
        <v>40456.1380077565</v>
      </c>
    </row>
    <row r="24" customFormat="false" ht="12.8" hidden="false" customHeight="false" outlineLevel="0" collapsed="false">
      <c r="A24" s="67" t="n">
        <v>20</v>
      </c>
      <c r="B24" s="68" t="n">
        <f aca="false">EOMONTH(Input!$C$7,A24)</f>
        <v>43524</v>
      </c>
      <c r="C24" s="67" t="n">
        <f aca="false">DATEDIF(Input!$G$23,$B24,"Y")</f>
        <v>40</v>
      </c>
      <c r="E24" s="69" t="n">
        <f aca="false">Salary_02!$E24*(Input!$G$33/100)</f>
        <v>204</v>
      </c>
      <c r="F24" s="69" t="n">
        <f aca="false">-1*Salary_02!$I24</f>
        <v>204</v>
      </c>
      <c r="G24" s="69" t="n">
        <f aca="true">IF($B24&gt;Input!$G$28,PMT(Input!$G$34/(100*12),($A$620-OFFSET($A$4,MATCH(Input!$G$28,$B$4:$B$620,1),0,1,1)),$J$4,-1*Input!$G$35,1),0)</f>
        <v>0</v>
      </c>
      <c r="H24" s="69" t="n">
        <f aca="false">($H23+$E24+$F24+$G24)*(1+Input!$G$34/(100*12))</f>
        <v>41034.4052494554</v>
      </c>
    </row>
    <row r="25" customFormat="false" ht="12.8" hidden="false" customHeight="false" outlineLevel="0" collapsed="false">
      <c r="A25" s="67" t="n">
        <v>21</v>
      </c>
      <c r="B25" s="68" t="n">
        <f aca="false">EOMONTH(Input!$C$7,A25)</f>
        <v>43555</v>
      </c>
      <c r="C25" s="67" t="n">
        <f aca="false">DATEDIF(Input!$G$23,$B25,"Y")</f>
        <v>40</v>
      </c>
      <c r="E25" s="69" t="n">
        <f aca="false">Salary_02!$E25*(Input!$G$33/100)</f>
        <v>204</v>
      </c>
      <c r="F25" s="69" t="n">
        <f aca="false">-1*Salary_02!$I25</f>
        <v>204</v>
      </c>
      <c r="G25" s="69" t="n">
        <f aca="true">IF($B25&gt;Input!$G$28,PMT(Input!$G$34/(100*12),($A$620-OFFSET($A$4,MATCH(Input!$G$28,$B$4:$B$620,1),0,1,1)),$J$4,-1*Input!$G$35,1),0)</f>
        <v>0</v>
      </c>
      <c r="H25" s="69" t="n">
        <f aca="false">($H24+$E25+$F25+$G25)*(1+Input!$G$34/(100*12))</f>
        <v>41615.0819379948</v>
      </c>
    </row>
    <row r="26" customFormat="false" ht="12.8" hidden="false" customHeight="false" outlineLevel="0" collapsed="false">
      <c r="A26" s="67" t="n">
        <v>22</v>
      </c>
      <c r="B26" s="68" t="n">
        <f aca="false">EOMONTH(Input!$C$7,A26)</f>
        <v>43585</v>
      </c>
      <c r="C26" s="67" t="n">
        <f aca="false">DATEDIF(Input!$G$23,$B26,"Y")</f>
        <v>40</v>
      </c>
      <c r="E26" s="69" t="n">
        <f aca="false">Salary_02!$E26*(Input!$G$33/100)</f>
        <v>204</v>
      </c>
      <c r="F26" s="69" t="n">
        <f aca="false">-1*Salary_02!$I26</f>
        <v>204</v>
      </c>
      <c r="G26" s="69" t="n">
        <f aca="true">IF($B26&gt;Input!$G$28,PMT(Input!$G$34/(100*12),($A$620-OFFSET($A$4,MATCH(Input!$G$28,$B$4:$B$620,1),0,1,1)),$J$4,-1*Input!$G$35,1),0)</f>
        <v>0</v>
      </c>
      <c r="H26" s="69" t="n">
        <f aca="false">($H25+$E26+$F26+$G26)*(1+Input!$G$34/(100*12))</f>
        <v>42198.1781127365</v>
      </c>
    </row>
    <row r="27" customFormat="false" ht="12.8" hidden="false" customHeight="false" outlineLevel="0" collapsed="false">
      <c r="A27" s="67" t="n">
        <v>23</v>
      </c>
      <c r="B27" s="68" t="n">
        <f aca="false">EOMONTH(Input!$C$7,A27)</f>
        <v>43616</v>
      </c>
      <c r="C27" s="67" t="n">
        <f aca="false">DATEDIF(Input!$G$23,$B27,"Y")</f>
        <v>40</v>
      </c>
      <c r="E27" s="69" t="n">
        <f aca="false">Salary_02!$E27*(Input!$G$33/100)</f>
        <v>204</v>
      </c>
      <c r="F27" s="69" t="n">
        <f aca="false">-1*Salary_02!$I27</f>
        <v>204</v>
      </c>
      <c r="G27" s="69" t="n">
        <f aca="true">IF($B27&gt;Input!$G$28,PMT(Input!$G$34/(100*12),($A$620-OFFSET($A$4,MATCH(Input!$G$28,$B$4:$B$620,1),0,1,1)),$J$4,-1*Input!$G$35,1),0)</f>
        <v>0</v>
      </c>
      <c r="H27" s="69" t="n">
        <f aca="false">($H26+$E27+$F27+$G27)*(1+Input!$G$34/(100*12))</f>
        <v>42783.7038548729</v>
      </c>
    </row>
    <row r="28" customFormat="false" ht="12.8" hidden="false" customHeight="false" outlineLevel="0" collapsed="false">
      <c r="A28" s="67" t="n">
        <v>24</v>
      </c>
      <c r="B28" s="68" t="n">
        <f aca="false">EOMONTH(Input!$C$7,A28)</f>
        <v>43646</v>
      </c>
      <c r="C28" s="67" t="n">
        <f aca="false">DATEDIF(Input!$G$23,$B28,"Y")</f>
        <v>40</v>
      </c>
      <c r="E28" s="69" t="n">
        <f aca="false">Salary_02!$E28*(Input!$G$33/100)</f>
        <v>208.08</v>
      </c>
      <c r="F28" s="69" t="n">
        <f aca="false">-1*Salary_02!$I28</f>
        <v>208.08</v>
      </c>
      <c r="G28" s="69" t="n">
        <f aca="true">IF($B28&gt;Input!$G$28,PMT(Input!$G$34/(100*12),($A$620-OFFSET($A$4,MATCH(Input!$G$28,$B$4:$B$620,1),0,1,1)),$J$4,-1*Input!$G$35,1),0)</f>
        <v>0</v>
      </c>
      <c r="H28" s="69" t="n">
        <f aca="false">($H27+$E28+$F28+$G28)*(1+Input!$G$34/(100*12))</f>
        <v>43379.8632876015</v>
      </c>
    </row>
    <row r="29" customFormat="false" ht="12.8" hidden="false" customHeight="false" outlineLevel="0" collapsed="false">
      <c r="A29" s="67" t="n">
        <v>25</v>
      </c>
      <c r="B29" s="68" t="n">
        <f aca="false">EOMONTH(Input!$C$7,A29)</f>
        <v>43677</v>
      </c>
      <c r="C29" s="67" t="n">
        <f aca="false">DATEDIF(Input!$G$23,$B29,"Y")</f>
        <v>40</v>
      </c>
      <c r="E29" s="69" t="n">
        <f aca="false">Salary_02!$E29*(Input!$G$33/100)</f>
        <v>208.08</v>
      </c>
      <c r="F29" s="69" t="n">
        <f aca="false">-1*Salary_02!$I29</f>
        <v>208.08</v>
      </c>
      <c r="G29" s="69" t="n">
        <f aca="true">IF($B29&gt;Input!$G$28,PMT(Input!$G$34/(100*12),($A$620-OFFSET($A$4,MATCH(Input!$G$28,$B$4:$B$620,1),0,1,1)),$J$4,-1*Input!$G$35,1),0)</f>
        <v>0</v>
      </c>
      <c r="H29" s="69" t="n">
        <f aca="false">($H28+$E29+$F29+$G29)*(1+Input!$G$34/(100*12))</f>
        <v>43978.5067179665</v>
      </c>
    </row>
    <row r="30" customFormat="false" ht="12.8" hidden="false" customHeight="false" outlineLevel="0" collapsed="false">
      <c r="A30" s="67" t="n">
        <v>26</v>
      </c>
      <c r="B30" s="68" t="n">
        <f aca="false">EOMONTH(Input!$C$7,A30)</f>
        <v>43708</v>
      </c>
      <c r="C30" s="67" t="n">
        <f aca="false">DATEDIF(Input!$G$23,$B30,"Y")</f>
        <v>40</v>
      </c>
      <c r="E30" s="69" t="n">
        <f aca="false">Salary_02!$E30*(Input!$G$33/100)</f>
        <v>208.08</v>
      </c>
      <c r="F30" s="69" t="n">
        <f aca="false">-1*Salary_02!$I30</f>
        <v>208.08</v>
      </c>
      <c r="G30" s="69" t="n">
        <f aca="true">IF($B30&gt;Input!$G$28,PMT(Input!$G$34/(100*12),($A$620-OFFSET($A$4,MATCH(Input!$G$28,$B$4:$B$620,1),0,1,1)),$J$4,-1*Input!$G$35,1),0)</f>
        <v>0</v>
      </c>
      <c r="H30" s="69" t="n">
        <f aca="false">($H29+$E30+$F30+$G30)*(1+Input!$G$34/(100*12))</f>
        <v>44579.6444959581</v>
      </c>
    </row>
    <row r="31" customFormat="false" ht="12.8" hidden="false" customHeight="false" outlineLevel="0" collapsed="false">
      <c r="A31" s="67" t="n">
        <v>27</v>
      </c>
      <c r="B31" s="68" t="n">
        <f aca="false">EOMONTH(Input!$C$7,A31)</f>
        <v>43738</v>
      </c>
      <c r="C31" s="67" t="n">
        <f aca="false">DATEDIF(Input!$G$23,$B31,"Y")</f>
        <v>40</v>
      </c>
      <c r="E31" s="69" t="n">
        <f aca="false">Salary_02!$E31*(Input!$G$33/100)</f>
        <v>208.08</v>
      </c>
      <c r="F31" s="69" t="n">
        <f aca="false">-1*Salary_02!$I31</f>
        <v>208.08</v>
      </c>
      <c r="G31" s="69" t="n">
        <f aca="true">IF($B31&gt;Input!$G$28,PMT(Input!$G$34/(100*12),($A$620-OFFSET($A$4,MATCH(Input!$G$28,$B$4:$B$620,1),0,1,1)),$J$4,-1*Input!$G$35,1),0)</f>
        <v>0</v>
      </c>
      <c r="H31" s="69" t="n">
        <f aca="false">($H30+$E31+$F31+$G31)*(1+Input!$G$34/(100*12))</f>
        <v>45183.2870146912</v>
      </c>
    </row>
    <row r="32" customFormat="false" ht="12.8" hidden="false" customHeight="false" outlineLevel="0" collapsed="false">
      <c r="A32" s="67" t="n">
        <v>28</v>
      </c>
      <c r="B32" s="68" t="n">
        <f aca="false">EOMONTH(Input!$C$7,A32)</f>
        <v>43769</v>
      </c>
      <c r="C32" s="67" t="n">
        <f aca="false">DATEDIF(Input!$G$23,$B32,"Y")</f>
        <v>41</v>
      </c>
      <c r="E32" s="69" t="n">
        <f aca="false">Salary_02!$E32*(Input!$G$33/100)</f>
        <v>208.08</v>
      </c>
      <c r="F32" s="69" t="n">
        <f aca="false">-1*Salary_02!$I32</f>
        <v>208.08</v>
      </c>
      <c r="G32" s="69" t="n">
        <f aca="true">IF($B32&gt;Input!$G$28,PMT(Input!$G$34/(100*12),($A$620-OFFSET($A$4,MATCH(Input!$G$28,$B$4:$B$620,1),0,1,1)),$J$4,-1*Input!$G$35,1),0)</f>
        <v>0</v>
      </c>
      <c r="H32" s="69" t="n">
        <f aca="false">($H31+$E32+$F32+$G32)*(1+Input!$G$34/(100*12))</f>
        <v>45789.4447105858</v>
      </c>
    </row>
    <row r="33" customFormat="false" ht="12.8" hidden="false" customHeight="false" outlineLevel="0" collapsed="false">
      <c r="A33" s="67" t="n">
        <v>29</v>
      </c>
      <c r="B33" s="68" t="n">
        <f aca="false">EOMONTH(Input!$C$7,A33)</f>
        <v>43799</v>
      </c>
      <c r="C33" s="67" t="n">
        <f aca="false">DATEDIF(Input!$G$23,$B33,"Y")</f>
        <v>41</v>
      </c>
      <c r="E33" s="69" t="n">
        <f aca="false">Salary_02!$E33*(Input!$G$33/100)</f>
        <v>208.08</v>
      </c>
      <c r="F33" s="69" t="n">
        <f aca="false">-1*Salary_02!$I33</f>
        <v>208.08</v>
      </c>
      <c r="G33" s="69" t="n">
        <f aca="true">IF($B33&gt;Input!$G$28,PMT(Input!$G$34/(100*12),($A$620-OFFSET($A$4,MATCH(Input!$G$28,$B$4:$B$620,1),0,1,1)),$J$4,-1*Input!$G$35,1),0)</f>
        <v>0</v>
      </c>
      <c r="H33" s="69" t="n">
        <f aca="false">($H32+$E33+$F33+$G33)*(1+Input!$G$34/(100*12))</f>
        <v>46398.1280635465</v>
      </c>
    </row>
    <row r="34" customFormat="false" ht="12.8" hidden="false" customHeight="false" outlineLevel="0" collapsed="false">
      <c r="A34" s="67" t="n">
        <v>30</v>
      </c>
      <c r="B34" s="68" t="n">
        <f aca="false">EOMONTH(Input!$C$7,A34)</f>
        <v>43830</v>
      </c>
      <c r="C34" s="67" t="n">
        <f aca="false">DATEDIF(Input!$G$23,$B34,"Y")</f>
        <v>41</v>
      </c>
      <c r="E34" s="69" t="n">
        <f aca="false">Salary_02!$E34*(Input!$G$33/100)</f>
        <v>208.08</v>
      </c>
      <c r="F34" s="69" t="n">
        <f aca="false">-1*Salary_02!$I34</f>
        <v>208.08</v>
      </c>
      <c r="G34" s="69" t="n">
        <f aca="true">IF($B34&gt;Input!$G$28,PMT(Input!$G$34/(100*12),($A$620-OFFSET($A$4,MATCH(Input!$G$28,$B$4:$B$620,1),0,1,1)),$J$4,-1*Input!$G$35,1),0)</f>
        <v>0</v>
      </c>
      <c r="H34" s="69" t="n">
        <f aca="false">($H33+$E34+$F34+$G34)*(1+Input!$G$34/(100*12))</f>
        <v>47009.3475971447</v>
      </c>
    </row>
    <row r="35" customFormat="false" ht="12.8" hidden="false" customHeight="false" outlineLevel="0" collapsed="false">
      <c r="A35" s="67" t="n">
        <v>31</v>
      </c>
      <c r="B35" s="68" t="n">
        <f aca="false">EOMONTH(Input!$C$7,A35)</f>
        <v>43861</v>
      </c>
      <c r="C35" s="67" t="n">
        <f aca="false">DATEDIF(Input!$G$23,$B35,"Y")</f>
        <v>41</v>
      </c>
      <c r="E35" s="69" t="n">
        <f aca="false">Salary_02!$E35*(Input!$G$33/100)</f>
        <v>208.08</v>
      </c>
      <c r="F35" s="69" t="n">
        <f aca="false">-1*Salary_02!$I35</f>
        <v>208.08</v>
      </c>
      <c r="G35" s="69" t="n">
        <f aca="true">IF($B35&gt;Input!$G$28,PMT(Input!$G$34/(100*12),($A$620-OFFSET($A$4,MATCH(Input!$G$28,$B$4:$B$620,1),0,1,1)),$J$4,-1*Input!$G$35,1),0)</f>
        <v>0</v>
      </c>
      <c r="H35" s="69" t="n">
        <f aca="false">($H34+$E35+$F35+$G35)*(1+Input!$G$34/(100*12))</f>
        <v>47623.1138787994</v>
      </c>
    </row>
    <row r="36" customFormat="false" ht="12.8" hidden="false" customHeight="false" outlineLevel="0" collapsed="false">
      <c r="A36" s="67" t="n">
        <v>32</v>
      </c>
      <c r="B36" s="68" t="n">
        <f aca="false">EOMONTH(Input!$C$7,A36)</f>
        <v>43890</v>
      </c>
      <c r="C36" s="67" t="n">
        <f aca="false">DATEDIF(Input!$G$23,$B36,"Y")</f>
        <v>41</v>
      </c>
      <c r="E36" s="69" t="n">
        <f aca="false">Salary_02!$E36*(Input!$G$33/100)</f>
        <v>208.08</v>
      </c>
      <c r="F36" s="69" t="n">
        <f aca="false">-1*Salary_02!$I36</f>
        <v>208.08</v>
      </c>
      <c r="G36" s="69" t="n">
        <f aca="true">IF($B36&gt;Input!$G$28,PMT(Input!$G$34/(100*12),($A$620-OFFSET($A$4,MATCH(Input!$G$28,$B$4:$B$620,1),0,1,1)),$J$4,-1*Input!$G$35,1),0)</f>
        <v>0</v>
      </c>
      <c r="H36" s="69" t="n">
        <f aca="false">($H35+$E36+$F36+$G36)*(1+Input!$G$34/(100*12))</f>
        <v>48239.4375199611</v>
      </c>
    </row>
    <row r="37" customFormat="false" ht="12.8" hidden="false" customHeight="false" outlineLevel="0" collapsed="false">
      <c r="A37" s="67" t="n">
        <v>33</v>
      </c>
      <c r="B37" s="68" t="n">
        <f aca="false">EOMONTH(Input!$C$7,A37)</f>
        <v>43921</v>
      </c>
      <c r="C37" s="67" t="n">
        <f aca="false">DATEDIF(Input!$G$23,$B37,"Y")</f>
        <v>41</v>
      </c>
      <c r="E37" s="69" t="n">
        <f aca="false">Salary_02!$E37*(Input!$G$33/100)</f>
        <v>208.08</v>
      </c>
      <c r="F37" s="69" t="n">
        <f aca="false">-1*Salary_02!$I37</f>
        <v>208.08</v>
      </c>
      <c r="G37" s="69" t="n">
        <f aca="true">IF($B37&gt;Input!$G$28,PMT(Input!$G$34/(100*12),($A$620-OFFSET($A$4,MATCH(Input!$G$28,$B$4:$B$620,1),0,1,1)),$J$4,-1*Input!$G$35,1),0)</f>
        <v>0</v>
      </c>
      <c r="H37" s="69" t="n">
        <f aca="false">($H36+$E37+$F37+$G37)*(1+Input!$G$34/(100*12))</f>
        <v>48858.3291762943</v>
      </c>
    </row>
    <row r="38" customFormat="false" ht="12.8" hidden="false" customHeight="false" outlineLevel="0" collapsed="false">
      <c r="A38" s="67" t="n">
        <v>34</v>
      </c>
      <c r="B38" s="68" t="n">
        <f aca="false">EOMONTH(Input!$C$7,A38)</f>
        <v>43951</v>
      </c>
      <c r="C38" s="67" t="n">
        <f aca="false">DATEDIF(Input!$G$23,$B38,"Y")</f>
        <v>41</v>
      </c>
      <c r="E38" s="69" t="n">
        <f aca="false">Salary_02!$E38*(Input!$G$33/100)</f>
        <v>208.08</v>
      </c>
      <c r="F38" s="69" t="n">
        <f aca="false">-1*Salary_02!$I38</f>
        <v>208.08</v>
      </c>
      <c r="G38" s="69" t="n">
        <f aca="true">IF($B38&gt;Input!$G$28,PMT(Input!$G$34/(100*12),($A$620-OFFSET($A$4,MATCH(Input!$G$28,$B$4:$B$620,1),0,1,1)),$J$4,-1*Input!$G$35,1),0)</f>
        <v>0</v>
      </c>
      <c r="H38" s="69" t="n">
        <f aca="false">($H37+$E38+$F38+$G38)*(1+Input!$G$34/(100*12))</f>
        <v>49479.7995478622</v>
      </c>
    </row>
    <row r="39" customFormat="false" ht="12.8" hidden="false" customHeight="false" outlineLevel="0" collapsed="false">
      <c r="A39" s="67" t="n">
        <v>35</v>
      </c>
      <c r="B39" s="68" t="n">
        <f aca="false">EOMONTH(Input!$C$7,A39)</f>
        <v>43982</v>
      </c>
      <c r="C39" s="67" t="n">
        <f aca="false">DATEDIF(Input!$G$23,$B39,"Y")</f>
        <v>41</v>
      </c>
      <c r="E39" s="69" t="n">
        <f aca="false">Salary_02!$E39*(Input!$G$33/100)</f>
        <v>208.08</v>
      </c>
      <c r="F39" s="69" t="n">
        <f aca="false">-1*Salary_02!$I39</f>
        <v>208.08</v>
      </c>
      <c r="G39" s="69" t="n">
        <f aca="true">IF($B39&gt;Input!$G$28,PMT(Input!$G$34/(100*12),($A$620-OFFSET($A$4,MATCH(Input!$G$28,$B$4:$B$620,1),0,1,1)),$J$4,-1*Input!$G$35,1),0)</f>
        <v>0</v>
      </c>
      <c r="H39" s="69" t="n">
        <f aca="false">($H38+$E39+$F39+$G39)*(1+Input!$G$34/(100*12))</f>
        <v>50103.8593793116</v>
      </c>
    </row>
    <row r="40" customFormat="false" ht="12.8" hidden="false" customHeight="false" outlineLevel="0" collapsed="false">
      <c r="A40" s="67" t="n">
        <v>36</v>
      </c>
      <c r="B40" s="68" t="n">
        <f aca="false">EOMONTH(Input!$C$7,A40)</f>
        <v>44012</v>
      </c>
      <c r="C40" s="67" t="n">
        <f aca="false">DATEDIF(Input!$G$23,$B40,"Y")</f>
        <v>41</v>
      </c>
      <c r="E40" s="69" t="n">
        <f aca="false">Salary_02!$E40*(Input!$G$33/100)</f>
        <v>212.2416</v>
      </c>
      <c r="F40" s="69" t="n">
        <f aca="false">-1*Salary_02!$I40</f>
        <v>212.2416</v>
      </c>
      <c r="G40" s="69" t="n">
        <f aca="true">IF($B40&gt;Input!$G$28,PMT(Input!$G$34/(100*12),($A$620-OFFSET($A$4,MATCH(Input!$G$28,$B$4:$B$620,1),0,1,1)),$J$4,-1*Input!$G$35,1),0)</f>
        <v>0</v>
      </c>
      <c r="H40" s="69" t="n">
        <f aca="false">($H39+$E40+$F40+$G40)*(1+Input!$G$34/(100*12))</f>
        <v>50738.8773400587</v>
      </c>
    </row>
    <row r="41" customFormat="false" ht="12.8" hidden="false" customHeight="false" outlineLevel="0" collapsed="false">
      <c r="A41" s="67" t="n">
        <v>37</v>
      </c>
      <c r="B41" s="68" t="n">
        <f aca="false">EOMONTH(Input!$C$7,A41)</f>
        <v>44043</v>
      </c>
      <c r="C41" s="67" t="n">
        <f aca="false">DATEDIF(Input!$G$23,$B41,"Y")</f>
        <v>41</v>
      </c>
      <c r="E41" s="69" t="n">
        <f aca="false">Salary_02!$E41*(Input!$G$33/100)</f>
        <v>212.2416</v>
      </c>
      <c r="F41" s="69" t="n">
        <f aca="false">-1*Salary_02!$I41</f>
        <v>212.2416</v>
      </c>
      <c r="G41" s="69" t="n">
        <f aca="true">IF($B41&gt;Input!$G$28,PMT(Input!$G$34/(100*12),($A$620-OFFSET($A$4,MATCH(Input!$G$28,$B$4:$B$620,1),0,1,1)),$J$4,-1*Input!$G$35,1),0)</f>
        <v>0</v>
      </c>
      <c r="H41" s="69" t="n">
        <f aca="false">($H40+$E41+$F41+$G41)*(1+Input!$G$34/(100*12))</f>
        <v>51376.5412089757</v>
      </c>
    </row>
    <row r="42" customFormat="false" ht="12.8" hidden="false" customHeight="false" outlineLevel="0" collapsed="false">
      <c r="A42" s="67" t="n">
        <v>38</v>
      </c>
      <c r="B42" s="68" t="n">
        <f aca="false">EOMONTH(Input!$C$7,A42)</f>
        <v>44074</v>
      </c>
      <c r="C42" s="67" t="n">
        <f aca="false">DATEDIF(Input!$G$23,$B42,"Y")</f>
        <v>41</v>
      </c>
      <c r="E42" s="69" t="n">
        <f aca="false">Salary_02!$E42*(Input!$G$33/100)</f>
        <v>212.2416</v>
      </c>
      <c r="F42" s="69" t="n">
        <f aca="false">-1*Salary_02!$I42</f>
        <v>212.2416</v>
      </c>
      <c r="G42" s="69" t="n">
        <f aca="true">IF($B42&gt;Input!$G$28,PMT(Input!$G$34/(100*12),($A$620-OFFSET($A$4,MATCH(Input!$G$28,$B$4:$B$620,1),0,1,1)),$J$4,-1*Input!$G$35,1),0)</f>
        <v>0</v>
      </c>
      <c r="H42" s="69" t="n">
        <f aca="false">($H41+$E42+$F42+$G42)*(1+Input!$G$34/(100*12))</f>
        <v>52016.8620106797</v>
      </c>
    </row>
    <row r="43" customFormat="false" ht="12.8" hidden="false" customHeight="false" outlineLevel="0" collapsed="false">
      <c r="A43" s="67" t="n">
        <v>39</v>
      </c>
      <c r="B43" s="68" t="n">
        <f aca="false">EOMONTH(Input!$C$7,A43)</f>
        <v>44104</v>
      </c>
      <c r="C43" s="67" t="n">
        <f aca="false">DATEDIF(Input!$G$23,$B43,"Y")</f>
        <v>41</v>
      </c>
      <c r="E43" s="69" t="n">
        <f aca="false">Salary_02!$E43*(Input!$G$33/100)</f>
        <v>212.2416</v>
      </c>
      <c r="F43" s="69" t="n">
        <f aca="false">-1*Salary_02!$I43</f>
        <v>212.2416</v>
      </c>
      <c r="G43" s="69" t="n">
        <f aca="true">IF($B43&gt;Input!$G$28,PMT(Input!$G$34/(100*12),($A$620-OFFSET($A$4,MATCH(Input!$G$28,$B$4:$B$620,1),0,1,1)),$J$4,-1*Input!$G$35,1),0)</f>
        <v>0</v>
      </c>
      <c r="H43" s="69" t="n">
        <f aca="false">($H42+$E43+$F43+$G43)*(1+Input!$G$34/(100*12))</f>
        <v>52659.8508157242</v>
      </c>
    </row>
    <row r="44" customFormat="false" ht="12.8" hidden="false" customHeight="false" outlineLevel="0" collapsed="false">
      <c r="A44" s="67" t="n">
        <v>40</v>
      </c>
      <c r="B44" s="68" t="n">
        <f aca="false">EOMONTH(Input!$C$7,A44)</f>
        <v>44135</v>
      </c>
      <c r="C44" s="67" t="n">
        <f aca="false">DATEDIF(Input!$G$23,$B44,"Y")</f>
        <v>42</v>
      </c>
      <c r="E44" s="69" t="n">
        <f aca="false">Salary_02!$E44*(Input!$G$33/100)</f>
        <v>212.2416</v>
      </c>
      <c r="F44" s="69" t="n">
        <f aca="false">-1*Salary_02!$I44</f>
        <v>212.2416</v>
      </c>
      <c r="G44" s="69" t="n">
        <f aca="true">IF($B44&gt;Input!$G$28,PMT(Input!$G$34/(100*12),($A$620-OFFSET($A$4,MATCH(Input!$G$28,$B$4:$B$620,1),0,1,1)),$J$4,-1*Input!$G$35,1),0)</f>
        <v>0</v>
      </c>
      <c r="H44" s="69" t="n">
        <f aca="false">($H43+$E44+$F44+$G44)*(1+Input!$G$34/(100*12))</f>
        <v>53305.5187407897</v>
      </c>
    </row>
    <row r="45" customFormat="false" ht="12.8" hidden="false" customHeight="false" outlineLevel="0" collapsed="false">
      <c r="A45" s="67" t="n">
        <v>41</v>
      </c>
      <c r="B45" s="68" t="n">
        <f aca="false">EOMONTH(Input!$C$7,A45)</f>
        <v>44165</v>
      </c>
      <c r="C45" s="67" t="n">
        <f aca="false">DATEDIF(Input!$G$23,$B45,"Y")</f>
        <v>42</v>
      </c>
      <c r="E45" s="69" t="n">
        <f aca="false">Salary_02!$E45*(Input!$G$33/100)</f>
        <v>212.2416</v>
      </c>
      <c r="F45" s="69" t="n">
        <f aca="false">-1*Salary_02!$I45</f>
        <v>212.2416</v>
      </c>
      <c r="G45" s="69" t="n">
        <f aca="true">IF($B45&gt;Input!$G$28,PMT(Input!$G$34/(100*12),($A$620-OFFSET($A$4,MATCH(Input!$G$28,$B$4:$B$620,1),0,1,1)),$J$4,-1*Input!$G$35,1),0)</f>
        <v>0</v>
      </c>
      <c r="H45" s="69" t="n">
        <f aca="false">($H44+$E45+$F45+$G45)*(1+Input!$G$34/(100*12))</f>
        <v>53953.8769488764</v>
      </c>
    </row>
    <row r="46" customFormat="false" ht="12.8" hidden="false" customHeight="false" outlineLevel="0" collapsed="false">
      <c r="A46" s="67" t="n">
        <v>42</v>
      </c>
      <c r="B46" s="68" t="n">
        <f aca="false">EOMONTH(Input!$C$7,A46)</f>
        <v>44196</v>
      </c>
      <c r="C46" s="67" t="n">
        <f aca="false">DATEDIF(Input!$G$23,$B46,"Y")</f>
        <v>42</v>
      </c>
      <c r="E46" s="69" t="n">
        <f aca="false">Salary_02!$E46*(Input!$G$33/100)</f>
        <v>212.2416</v>
      </c>
      <c r="F46" s="69" t="n">
        <f aca="false">-1*Salary_02!$I46</f>
        <v>212.2416</v>
      </c>
      <c r="G46" s="69" t="n">
        <f aca="true">IF($B46&gt;Input!$G$28,PMT(Input!$G$34/(100*12),($A$620-OFFSET($A$4,MATCH(Input!$G$28,$B$4:$B$620,1),0,1,1)),$J$4,-1*Input!$G$35,1),0)</f>
        <v>0</v>
      </c>
      <c r="H46" s="69" t="n">
        <f aca="false">($H45+$E46+$F46+$G46)*(1+Input!$G$34/(100*12))</f>
        <v>54604.9366494967</v>
      </c>
    </row>
    <row r="47" customFormat="false" ht="12.8" hidden="false" customHeight="false" outlineLevel="0" collapsed="false">
      <c r="A47" s="67" t="n">
        <v>43</v>
      </c>
      <c r="B47" s="68" t="n">
        <f aca="false">EOMONTH(Input!$C$7,A47)</f>
        <v>44227</v>
      </c>
      <c r="C47" s="67" t="n">
        <f aca="false">DATEDIF(Input!$G$23,$B47,"Y")</f>
        <v>42</v>
      </c>
      <c r="E47" s="69" t="n">
        <f aca="false">Salary_02!$E47*(Input!$G$33/100)</f>
        <v>212.2416</v>
      </c>
      <c r="F47" s="69" t="n">
        <f aca="false">-1*Salary_02!$I47</f>
        <v>212.2416</v>
      </c>
      <c r="G47" s="69" t="n">
        <f aca="true">IF($B47&gt;Input!$G$28,PMT(Input!$G$34/(100*12),($A$620-OFFSET($A$4,MATCH(Input!$G$28,$B$4:$B$620,1),0,1,1)),$J$4,-1*Input!$G$35,1),0)</f>
        <v>0</v>
      </c>
      <c r="H47" s="69" t="n">
        <f aca="false">($H46+$E47+$F47+$G47)*(1+Input!$G$34/(100*12))</f>
        <v>55258.7090988696</v>
      </c>
    </row>
    <row r="48" customFormat="false" ht="12.8" hidden="false" customHeight="false" outlineLevel="0" collapsed="false">
      <c r="A48" s="67" t="n">
        <v>44</v>
      </c>
      <c r="B48" s="68" t="n">
        <f aca="false">EOMONTH(Input!$C$7,A48)</f>
        <v>44255</v>
      </c>
      <c r="C48" s="67" t="n">
        <f aca="false">DATEDIF(Input!$G$23,$B48,"Y")</f>
        <v>42</v>
      </c>
      <c r="E48" s="69" t="n">
        <f aca="false">Salary_02!$E48*(Input!$G$33/100)</f>
        <v>212.2416</v>
      </c>
      <c r="F48" s="69" t="n">
        <f aca="false">-1*Salary_02!$I48</f>
        <v>212.2416</v>
      </c>
      <c r="G48" s="69" t="n">
        <f aca="true">IF($B48&gt;Input!$G$28,PMT(Input!$G$34/(100*12),($A$620-OFFSET($A$4,MATCH(Input!$G$28,$B$4:$B$620,1),0,1,1)),$J$4,-1*Input!$G$35,1),0)</f>
        <v>0</v>
      </c>
      <c r="H48" s="69" t="n">
        <f aca="false">($H47+$E48+$F48+$G48)*(1+Input!$G$34/(100*12))</f>
        <v>55915.2056001149</v>
      </c>
    </row>
    <row r="49" customFormat="false" ht="12.8" hidden="false" customHeight="false" outlineLevel="0" collapsed="false">
      <c r="A49" s="67" t="n">
        <v>45</v>
      </c>
      <c r="B49" s="68" t="n">
        <f aca="false">EOMONTH(Input!$C$7,A49)</f>
        <v>44286</v>
      </c>
      <c r="C49" s="67" t="n">
        <f aca="false">DATEDIF(Input!$G$23,$B49,"Y")</f>
        <v>42</v>
      </c>
      <c r="E49" s="69" t="n">
        <f aca="false">Salary_02!$E49*(Input!$G$33/100)</f>
        <v>212.2416</v>
      </c>
      <c r="F49" s="69" t="n">
        <f aca="false">-1*Salary_02!$I49</f>
        <v>212.2416</v>
      </c>
      <c r="G49" s="69" t="n">
        <f aca="true">IF($B49&gt;Input!$G$28,PMT(Input!$G$34/(100*12),($A$620-OFFSET($A$4,MATCH(Input!$G$28,$B$4:$B$620,1),0,1,1)),$J$4,-1*Input!$G$35,1),0)</f>
        <v>0</v>
      </c>
      <c r="H49" s="69" t="n">
        <f aca="false">($H48+$E49+$F49+$G49)*(1+Input!$G$34/(100*12))</f>
        <v>56574.4375034487</v>
      </c>
    </row>
    <row r="50" customFormat="false" ht="12.8" hidden="false" customHeight="false" outlineLevel="0" collapsed="false">
      <c r="A50" s="67" t="n">
        <v>46</v>
      </c>
      <c r="B50" s="68" t="n">
        <f aca="false">EOMONTH(Input!$C$7,A50)</f>
        <v>44316</v>
      </c>
      <c r="C50" s="67" t="n">
        <f aca="false">DATEDIF(Input!$G$23,$B50,"Y")</f>
        <v>42</v>
      </c>
      <c r="E50" s="69" t="n">
        <f aca="false">Salary_02!$E50*(Input!$G$33/100)</f>
        <v>212.2416</v>
      </c>
      <c r="F50" s="69" t="n">
        <f aca="false">-1*Salary_02!$I50</f>
        <v>212.2416</v>
      </c>
      <c r="G50" s="69" t="n">
        <f aca="true">IF($B50&gt;Input!$G$28,PMT(Input!$G$34/(100*12),($A$620-OFFSET($A$4,MATCH(Input!$G$28,$B$4:$B$620,1),0,1,1)),$J$4,-1*Input!$G$35,1),0)</f>
        <v>0</v>
      </c>
      <c r="H50" s="69" t="n">
        <f aca="false">($H49+$E50+$F50+$G50)*(1+Input!$G$34/(100*12))</f>
        <v>57236.4162063797</v>
      </c>
    </row>
    <row r="51" customFormat="false" ht="12.8" hidden="false" customHeight="false" outlineLevel="0" collapsed="false">
      <c r="A51" s="67" t="n">
        <v>47</v>
      </c>
      <c r="B51" s="68" t="n">
        <f aca="false">EOMONTH(Input!$C$7,A51)</f>
        <v>44347</v>
      </c>
      <c r="C51" s="67" t="n">
        <f aca="false">DATEDIF(Input!$G$23,$B51,"Y")</f>
        <v>42</v>
      </c>
      <c r="E51" s="69" t="n">
        <f aca="false">Salary_02!$E51*(Input!$G$33/100)</f>
        <v>212.2416</v>
      </c>
      <c r="F51" s="69" t="n">
        <f aca="false">-1*Salary_02!$I51</f>
        <v>212.2416</v>
      </c>
      <c r="G51" s="69" t="n">
        <f aca="true">IF($B51&gt;Input!$G$28,PMT(Input!$G$34/(100*12),($A$620-OFFSET($A$4,MATCH(Input!$G$28,$B$4:$B$620,1),0,1,1)),$J$4,-1*Input!$G$35,1),0)</f>
        <v>0</v>
      </c>
      <c r="H51" s="69" t="n">
        <f aca="false">($H50+$E51+$F51+$G51)*(1+Input!$G$34/(100*12))</f>
        <v>57901.1531539063</v>
      </c>
    </row>
    <row r="52" customFormat="false" ht="12.8" hidden="false" customHeight="false" outlineLevel="0" collapsed="false">
      <c r="A52" s="67" t="n">
        <v>48</v>
      </c>
      <c r="B52" s="68" t="n">
        <f aca="false">EOMONTH(Input!$C$7,A52)</f>
        <v>44377</v>
      </c>
      <c r="C52" s="67" t="n">
        <f aca="false">DATEDIF(Input!$G$23,$B52,"Y")</f>
        <v>42</v>
      </c>
      <c r="E52" s="69" t="n">
        <f aca="false">Salary_02!$E52*(Input!$G$33/100)</f>
        <v>216.486432</v>
      </c>
      <c r="F52" s="69" t="n">
        <f aca="false">-1*Salary_02!$I52</f>
        <v>216.486432</v>
      </c>
      <c r="G52" s="69" t="n">
        <f aca="true">IF($B52&gt;Input!$G$28,PMT(Input!$G$34/(100*12),($A$620-OFFSET($A$4,MATCH(Input!$G$28,$B$4:$B$620,1),0,1,1)),$J$4,-1*Input!$G$35,1),0)</f>
        <v>0</v>
      </c>
      <c r="H52" s="69" t="n">
        <f aca="false">($H51+$E52+$F52+$G52)*(1+Input!$G$34/(100*12))</f>
        <v>58577.1848763143</v>
      </c>
    </row>
    <row r="53" customFormat="false" ht="12.8" hidden="false" customHeight="false" outlineLevel="0" collapsed="false">
      <c r="A53" s="67" t="n">
        <v>49</v>
      </c>
      <c r="B53" s="68" t="n">
        <f aca="false">EOMONTH(Input!$C$7,A53)</f>
        <v>44408</v>
      </c>
      <c r="C53" s="67" t="n">
        <f aca="false">DATEDIF(Input!$G$23,$B53,"Y")</f>
        <v>42</v>
      </c>
      <c r="E53" s="69" t="n">
        <f aca="false">Salary_02!$E53*(Input!$G$33/100)</f>
        <v>216.486432</v>
      </c>
      <c r="F53" s="69" t="n">
        <f aca="false">-1*Salary_02!$I53</f>
        <v>216.486432</v>
      </c>
      <c r="G53" s="69" t="n">
        <f aca="true">IF($B53&gt;Input!$G$28,PMT(Input!$G$34/(100*12),($A$620-OFFSET($A$4,MATCH(Input!$G$28,$B$4:$B$620,1),0,1,1)),$J$4,-1*Input!$G$35,1),0)</f>
        <v>0</v>
      </c>
      <c r="H53" s="69" t="n">
        <f aca="false">($H52+$E53+$F53+$G53)*(1+Input!$G$34/(100*12))</f>
        <v>59256.0333975656</v>
      </c>
    </row>
    <row r="54" customFormat="false" ht="12.8" hidden="false" customHeight="false" outlineLevel="0" collapsed="false">
      <c r="A54" s="67" t="n">
        <v>50</v>
      </c>
      <c r="B54" s="68" t="n">
        <f aca="false">EOMONTH(Input!$C$7,A54)</f>
        <v>44439</v>
      </c>
      <c r="C54" s="67" t="n">
        <f aca="false">DATEDIF(Input!$G$23,$B54,"Y")</f>
        <v>42</v>
      </c>
      <c r="E54" s="69" t="n">
        <f aca="false">Salary_02!$E54*(Input!$G$33/100)</f>
        <v>216.486432</v>
      </c>
      <c r="F54" s="69" t="n">
        <f aca="false">-1*Salary_02!$I54</f>
        <v>216.486432</v>
      </c>
      <c r="G54" s="69" t="n">
        <f aca="true">IF($B54&gt;Input!$G$28,PMT(Input!$G$34/(100*12),($A$620-OFFSET($A$4,MATCH(Input!$G$28,$B$4:$B$620,1),0,1,1)),$J$4,-1*Input!$G$35,1),0)</f>
        <v>0</v>
      </c>
      <c r="H54" s="69" t="n">
        <f aca="false">($H53+$E54+$F54+$G54)*(1+Input!$G$34/(100*12))</f>
        <v>59937.7104543221</v>
      </c>
    </row>
    <row r="55" customFormat="false" ht="12.8" hidden="false" customHeight="false" outlineLevel="0" collapsed="false">
      <c r="A55" s="67" t="n">
        <v>51</v>
      </c>
      <c r="B55" s="68" t="n">
        <f aca="false">EOMONTH(Input!$C$7,A55)</f>
        <v>44469</v>
      </c>
      <c r="C55" s="67" t="n">
        <f aca="false">DATEDIF(Input!$G$23,$B55,"Y")</f>
        <v>42</v>
      </c>
      <c r="E55" s="69" t="n">
        <f aca="false">Salary_02!$E55*(Input!$G$33/100)</f>
        <v>216.486432</v>
      </c>
      <c r="F55" s="69" t="n">
        <f aca="false">-1*Salary_02!$I55</f>
        <v>216.486432</v>
      </c>
      <c r="G55" s="69" t="n">
        <f aca="true">IF($B55&gt;Input!$G$28,PMT(Input!$G$34/(100*12),($A$620-OFFSET($A$4,MATCH(Input!$G$28,$B$4:$B$620,1),0,1,1)),$J$4,-1*Input!$G$35,1),0)</f>
        <v>0</v>
      </c>
      <c r="H55" s="69" t="n">
        <f aca="false">($H54+$E55+$F55+$G55)*(1+Input!$G$34/(100*12))</f>
        <v>60622.2278321484</v>
      </c>
    </row>
    <row r="56" customFormat="false" ht="12.8" hidden="false" customHeight="false" outlineLevel="0" collapsed="false">
      <c r="A56" s="67" t="n">
        <v>52</v>
      </c>
      <c r="B56" s="68" t="n">
        <f aca="false">EOMONTH(Input!$C$7,A56)</f>
        <v>44500</v>
      </c>
      <c r="C56" s="67" t="n">
        <f aca="false">DATEDIF(Input!$G$23,$B56,"Y")</f>
        <v>43</v>
      </c>
      <c r="E56" s="69" t="n">
        <f aca="false">Salary_02!$E56*(Input!$G$33/100)</f>
        <v>216.486432</v>
      </c>
      <c r="F56" s="69" t="n">
        <f aca="false">-1*Salary_02!$I56</f>
        <v>216.486432</v>
      </c>
      <c r="G56" s="69" t="n">
        <f aca="true">IF($B56&gt;Input!$G$28,PMT(Input!$G$34/(100*12),($A$620-OFFSET($A$4,MATCH(Input!$G$28,$B$4:$B$620,1),0,1,1)),$J$4,-1*Input!$G$35,1),0)</f>
        <v>0</v>
      </c>
      <c r="H56" s="69" t="n">
        <f aca="false">($H55+$E56+$F56+$G56)*(1+Input!$G$34/(100*12))</f>
        <v>61309.5973657157</v>
      </c>
    </row>
    <row r="57" customFormat="false" ht="12.8" hidden="false" customHeight="false" outlineLevel="0" collapsed="false">
      <c r="A57" s="67" t="n">
        <v>53</v>
      </c>
      <c r="B57" s="68" t="n">
        <f aca="false">EOMONTH(Input!$C$7,A57)</f>
        <v>44530</v>
      </c>
      <c r="C57" s="67" t="n">
        <f aca="false">DATEDIF(Input!$G$23,$B57,"Y")</f>
        <v>43</v>
      </c>
      <c r="E57" s="69" t="n">
        <f aca="false">Salary_02!$E57*(Input!$G$33/100)</f>
        <v>216.486432</v>
      </c>
      <c r="F57" s="69" t="n">
        <f aca="false">-1*Salary_02!$I57</f>
        <v>216.486432</v>
      </c>
      <c r="G57" s="69" t="n">
        <f aca="true">IF($B57&gt;Input!$G$28,PMT(Input!$G$34/(100*12),($A$620-OFFSET($A$4,MATCH(Input!$G$28,$B$4:$B$620,1),0,1,1)),$J$4,-1*Input!$G$35,1),0)</f>
        <v>0</v>
      </c>
      <c r="H57" s="69" t="n">
        <f aca="false">($H56+$E57+$F57+$G57)*(1+Input!$G$34/(100*12))</f>
        <v>61999.8309390062</v>
      </c>
    </row>
    <row r="58" customFormat="false" ht="12.8" hidden="false" customHeight="false" outlineLevel="0" collapsed="false">
      <c r="A58" s="67" t="n">
        <v>54</v>
      </c>
      <c r="B58" s="68" t="n">
        <f aca="false">EOMONTH(Input!$C$7,A58)</f>
        <v>44561</v>
      </c>
      <c r="C58" s="67" t="n">
        <f aca="false">DATEDIF(Input!$G$23,$B58,"Y")</f>
        <v>43</v>
      </c>
      <c r="E58" s="69" t="n">
        <f aca="false">Salary_02!$E58*(Input!$G$33/100)</f>
        <v>216.486432</v>
      </c>
      <c r="F58" s="69" t="n">
        <f aca="false">-1*Salary_02!$I58</f>
        <v>216.486432</v>
      </c>
      <c r="G58" s="69" t="n">
        <f aca="true">IF($B58&gt;Input!$G$28,PMT(Input!$G$34/(100*12),($A$620-OFFSET($A$4,MATCH(Input!$G$28,$B$4:$B$620,1),0,1,1)),$J$4,-1*Input!$G$35,1),0)</f>
        <v>0</v>
      </c>
      <c r="H58" s="69" t="n">
        <f aca="false">($H57+$E58+$F58+$G58)*(1+Input!$G$34/(100*12))</f>
        <v>62692.9404855187</v>
      </c>
    </row>
    <row r="59" customFormat="false" ht="12.8" hidden="false" customHeight="false" outlineLevel="0" collapsed="false">
      <c r="A59" s="67" t="n">
        <v>55</v>
      </c>
      <c r="B59" s="68" t="n">
        <f aca="false">EOMONTH(Input!$C$7,A59)</f>
        <v>44592</v>
      </c>
      <c r="C59" s="67" t="n">
        <f aca="false">DATEDIF(Input!$G$23,$B59,"Y")</f>
        <v>43</v>
      </c>
      <c r="E59" s="69" t="n">
        <f aca="false">Salary_02!$E59*(Input!$G$33/100)</f>
        <v>216.486432</v>
      </c>
      <c r="F59" s="69" t="n">
        <f aca="false">-1*Salary_02!$I59</f>
        <v>216.486432</v>
      </c>
      <c r="G59" s="69" t="n">
        <f aca="true">IF($B59&gt;Input!$G$28,PMT(Input!$G$34/(100*12),($A$620-OFFSET($A$4,MATCH(Input!$G$28,$B$4:$B$620,1),0,1,1)),$J$4,-1*Input!$G$35,1),0)</f>
        <v>0</v>
      </c>
      <c r="H59" s="69" t="n">
        <f aca="false">($H58+$E59+$F59+$G59)*(1+Input!$G$34/(100*12))</f>
        <v>63388.937988475</v>
      </c>
    </row>
    <row r="60" customFormat="false" ht="12.8" hidden="false" customHeight="false" outlineLevel="0" collapsed="false">
      <c r="A60" s="67" t="n">
        <v>56</v>
      </c>
      <c r="B60" s="68" t="n">
        <f aca="false">EOMONTH(Input!$C$7,A60)</f>
        <v>44620</v>
      </c>
      <c r="C60" s="67" t="n">
        <f aca="false">DATEDIF(Input!$G$23,$B60,"Y")</f>
        <v>43</v>
      </c>
      <c r="E60" s="69" t="n">
        <f aca="false">Salary_02!$E60*(Input!$G$33/100)</f>
        <v>216.486432</v>
      </c>
      <c r="F60" s="69" t="n">
        <f aca="false">-1*Salary_02!$I60</f>
        <v>216.486432</v>
      </c>
      <c r="G60" s="69" t="n">
        <f aca="true">IF($B60&gt;Input!$G$28,PMT(Input!$G$34/(100*12),($A$620-OFFSET($A$4,MATCH(Input!$G$28,$B$4:$B$620,1),0,1,1)),$J$4,-1*Input!$G$35,1),0)</f>
        <v>0</v>
      </c>
      <c r="H60" s="69" t="n">
        <f aca="false">($H59+$E60+$F60+$G60)*(1+Input!$G$34/(100*12))</f>
        <v>64087.835481027</v>
      </c>
    </row>
    <row r="61" customFormat="false" ht="12.8" hidden="false" customHeight="false" outlineLevel="0" collapsed="false">
      <c r="A61" s="67" t="n">
        <v>57</v>
      </c>
      <c r="B61" s="68" t="n">
        <f aca="false">EOMONTH(Input!$C$7,A61)</f>
        <v>44651</v>
      </c>
      <c r="C61" s="67" t="n">
        <f aca="false">DATEDIF(Input!$G$23,$B61,"Y")</f>
        <v>43</v>
      </c>
      <c r="E61" s="69" t="n">
        <f aca="false">Salary_02!$E61*(Input!$G$33/100)</f>
        <v>216.486432</v>
      </c>
      <c r="F61" s="69" t="n">
        <f aca="false">-1*Salary_02!$I61</f>
        <v>216.486432</v>
      </c>
      <c r="G61" s="69" t="n">
        <f aca="true">IF($B61&gt;Input!$G$28,PMT(Input!$G$34/(100*12),($A$620-OFFSET($A$4,MATCH(Input!$G$28,$B$4:$B$620,1),0,1,1)),$J$4,-1*Input!$G$35,1),0)</f>
        <v>0</v>
      </c>
      <c r="H61" s="69" t="n">
        <f aca="false">($H60+$E61+$F61+$G61)*(1+Input!$G$34/(100*12))</f>
        <v>64789.6450464646</v>
      </c>
    </row>
    <row r="62" customFormat="false" ht="12.8" hidden="false" customHeight="false" outlineLevel="0" collapsed="false">
      <c r="A62" s="67" t="n">
        <v>58</v>
      </c>
      <c r="B62" s="68" t="n">
        <f aca="false">EOMONTH(Input!$C$7,A62)</f>
        <v>44681</v>
      </c>
      <c r="C62" s="67" t="n">
        <f aca="false">DATEDIF(Input!$G$23,$B62,"Y")</f>
        <v>43</v>
      </c>
      <c r="E62" s="69" t="n">
        <f aca="false">Salary_02!$E62*(Input!$G$33/100)</f>
        <v>216.486432</v>
      </c>
      <c r="F62" s="69" t="n">
        <f aca="false">-1*Salary_02!$I62</f>
        <v>216.486432</v>
      </c>
      <c r="G62" s="69" t="n">
        <f aca="true">IF($B62&gt;Input!$G$28,PMT(Input!$G$34/(100*12),($A$620-OFFSET($A$4,MATCH(Input!$G$28,$B$4:$B$620,1),0,1,1)),$J$4,-1*Input!$G$35,1),0)</f>
        <v>0</v>
      </c>
      <c r="H62" s="69" t="n">
        <f aca="false">($H61+$E62+$F62+$G62)*(1+Input!$G$34/(100*12))</f>
        <v>65494.3788184248</v>
      </c>
    </row>
    <row r="63" customFormat="false" ht="12.8" hidden="false" customHeight="false" outlineLevel="0" collapsed="false">
      <c r="A63" s="67" t="n">
        <v>59</v>
      </c>
      <c r="B63" s="68" t="n">
        <f aca="false">EOMONTH(Input!$C$7,A63)</f>
        <v>44712</v>
      </c>
      <c r="C63" s="67" t="n">
        <f aca="false">DATEDIF(Input!$G$23,$B63,"Y")</f>
        <v>43</v>
      </c>
      <c r="E63" s="69" t="n">
        <f aca="false">Salary_02!$E63*(Input!$G$33/100)</f>
        <v>216.486432</v>
      </c>
      <c r="F63" s="69" t="n">
        <f aca="false">-1*Salary_02!$I63</f>
        <v>216.486432</v>
      </c>
      <c r="G63" s="69" t="n">
        <f aca="true">IF($B63&gt;Input!$G$28,PMT(Input!$G$34/(100*12),($A$620-OFFSET($A$4,MATCH(Input!$G$28,$B$4:$B$620,1),0,1,1)),$J$4,-1*Input!$G$35,1),0)</f>
        <v>0</v>
      </c>
      <c r="H63" s="69" t="n">
        <f aca="false">($H62+$E63+$F63+$G63)*(1+Input!$G$34/(100*12))</f>
        <v>66202.0489811016</v>
      </c>
    </row>
    <row r="64" customFormat="false" ht="12.8" hidden="false" customHeight="false" outlineLevel="0" collapsed="false">
      <c r="A64" s="67" t="n">
        <v>60</v>
      </c>
      <c r="B64" s="68" t="n">
        <f aca="false">EOMONTH(Input!$C$7,A64)</f>
        <v>44742</v>
      </c>
      <c r="C64" s="67" t="n">
        <f aca="false">DATEDIF(Input!$G$23,$B64,"Y")</f>
        <v>43</v>
      </c>
      <c r="E64" s="69" t="n">
        <f aca="false">Salary_02!$E64*(Input!$G$33/100)</f>
        <v>220.81616064</v>
      </c>
      <c r="F64" s="69" t="n">
        <f aca="false">-1*Salary_02!$I64</f>
        <v>220.81616064</v>
      </c>
      <c r="G64" s="69" t="n">
        <f aca="true">IF($B64&gt;Input!$G$28,PMT(Input!$G$34/(100*12),($A$620-OFFSET($A$4,MATCH(Input!$G$28,$B$4:$B$620,1),0,1,1)),$J$4,-1*Input!$G$35,1),0)</f>
        <v>0</v>
      </c>
      <c r="H64" s="69" t="n">
        <f aca="false">($H63+$E64+$F64+$G64)*(1+Input!$G$34/(100*12))</f>
        <v>66921.3633078082</v>
      </c>
    </row>
    <row r="65" customFormat="false" ht="12.8" hidden="false" customHeight="false" outlineLevel="0" collapsed="false">
      <c r="A65" s="67" t="n">
        <v>61</v>
      </c>
      <c r="B65" s="68" t="n">
        <f aca="false">EOMONTH(Input!$C$7,A65)</f>
        <v>44773</v>
      </c>
      <c r="C65" s="67" t="n">
        <f aca="false">DATEDIF(Input!$G$23,$B65,"Y")</f>
        <v>43</v>
      </c>
      <c r="E65" s="69" t="n">
        <f aca="false">Salary_02!$E65*(Input!$G$33/100)</f>
        <v>220.81616064</v>
      </c>
      <c r="F65" s="69" t="n">
        <f aca="false">-1*Salary_02!$I65</f>
        <v>220.81616064</v>
      </c>
      <c r="G65" s="69" t="n">
        <f aca="true">IF($B65&gt;Input!$G$28,PMT(Input!$G$34/(100*12),($A$620-OFFSET($A$4,MATCH(Input!$G$28,$B$4:$B$620,1),0,1,1)),$J$4,-1*Input!$G$35,1),0)</f>
        <v>0</v>
      </c>
      <c r="H65" s="69" t="n">
        <f aca="false">($H64+$E65+$F65+$G65)*(1+Input!$G$34/(100*12))</f>
        <v>67643.6747775427</v>
      </c>
    </row>
    <row r="66" customFormat="false" ht="12.8" hidden="false" customHeight="false" outlineLevel="0" collapsed="false">
      <c r="A66" s="67" t="n">
        <v>62</v>
      </c>
      <c r="B66" s="68" t="n">
        <f aca="false">EOMONTH(Input!$C$7,A66)</f>
        <v>44804</v>
      </c>
      <c r="C66" s="67" t="n">
        <f aca="false">DATEDIF(Input!$G$23,$B66,"Y")</f>
        <v>43</v>
      </c>
      <c r="E66" s="69" t="n">
        <f aca="false">Salary_02!$E66*(Input!$G$33/100)</f>
        <v>220.81616064</v>
      </c>
      <c r="F66" s="69" t="n">
        <f aca="false">-1*Salary_02!$I66</f>
        <v>220.81616064</v>
      </c>
      <c r="G66" s="69" t="n">
        <f aca="true">IF($B66&gt;Input!$G$28,PMT(Input!$G$34/(100*12),($A$620-OFFSET($A$4,MATCH(Input!$G$28,$B$4:$B$620,1),0,1,1)),$J$4,-1*Input!$G$35,1),0)</f>
        <v>0</v>
      </c>
      <c r="H66" s="69" t="n">
        <f aca="false">($H65+$E66+$F66+$G66)*(1+Input!$G$34/(100*12))</f>
        <v>68368.9958784011</v>
      </c>
    </row>
    <row r="67" customFormat="false" ht="12.8" hidden="false" customHeight="false" outlineLevel="0" collapsed="false">
      <c r="A67" s="67" t="n">
        <v>63</v>
      </c>
      <c r="B67" s="68" t="n">
        <f aca="false">EOMONTH(Input!$C$7,A67)</f>
        <v>44834</v>
      </c>
      <c r="C67" s="67" t="n">
        <f aca="false">DATEDIF(Input!$G$23,$B67,"Y")</f>
        <v>43</v>
      </c>
      <c r="E67" s="69" t="n">
        <f aca="false">Salary_02!$E67*(Input!$G$33/100)</f>
        <v>220.81616064</v>
      </c>
      <c r="F67" s="69" t="n">
        <f aca="false">-1*Salary_02!$I67</f>
        <v>220.81616064</v>
      </c>
      <c r="G67" s="69" t="n">
        <f aca="true">IF($B67&gt;Input!$G$28,PMT(Input!$G$34/(100*12),($A$620-OFFSET($A$4,MATCH(Input!$G$28,$B$4:$B$620,1),0,1,1)),$J$4,-1*Input!$G$35,1),0)</f>
        <v>0</v>
      </c>
      <c r="H67" s="69" t="n">
        <f aca="false">($H66+$E67+$F67+$G67)*(1+Input!$G$34/(100*12))</f>
        <v>69097.3391505131</v>
      </c>
    </row>
    <row r="68" customFormat="false" ht="12.8" hidden="false" customHeight="false" outlineLevel="0" collapsed="false">
      <c r="A68" s="67" t="n">
        <v>64</v>
      </c>
      <c r="B68" s="68" t="n">
        <f aca="false">EOMONTH(Input!$C$7,A68)</f>
        <v>44865</v>
      </c>
      <c r="C68" s="67" t="n">
        <f aca="false">DATEDIF(Input!$G$23,$B68,"Y")</f>
        <v>44</v>
      </c>
      <c r="E68" s="69" t="n">
        <f aca="false">Salary_02!$E68*(Input!$G$33/100)</f>
        <v>220.81616064</v>
      </c>
      <c r="F68" s="69" t="n">
        <f aca="false">-1*Salary_02!$I68</f>
        <v>220.81616064</v>
      </c>
      <c r="G68" s="69" t="n">
        <f aca="true">IF($B68&gt;Input!$G$28,PMT(Input!$G$34/(100*12),($A$620-OFFSET($A$4,MATCH(Input!$G$28,$B$4:$B$620,1),0,1,1)),$J$4,-1*Input!$G$35,1),0)</f>
        <v>0</v>
      </c>
      <c r="H68" s="69" t="n">
        <f aca="false">($H67+$E68+$F68+$G68)*(1+Input!$G$34/(100*12))</f>
        <v>69828.7171862589</v>
      </c>
    </row>
    <row r="69" customFormat="false" ht="12.8" hidden="false" customHeight="false" outlineLevel="0" collapsed="false">
      <c r="A69" s="67" t="n">
        <v>65</v>
      </c>
      <c r="B69" s="68" t="n">
        <f aca="false">EOMONTH(Input!$C$7,A69)</f>
        <v>44895</v>
      </c>
      <c r="C69" s="67" t="n">
        <f aca="false">DATEDIF(Input!$G$23,$B69,"Y")</f>
        <v>44</v>
      </c>
      <c r="E69" s="69" t="n">
        <f aca="false">Salary_02!$E69*(Input!$G$33/100)</f>
        <v>220.81616064</v>
      </c>
      <c r="F69" s="69" t="n">
        <f aca="false">-1*Salary_02!$I69</f>
        <v>220.81616064</v>
      </c>
      <c r="G69" s="69" t="n">
        <f aca="true">IF($B69&gt;Input!$G$28,PMT(Input!$G$34/(100*12),($A$620-OFFSET($A$4,MATCH(Input!$G$28,$B$4:$B$620,1),0,1,1)),$J$4,-1*Input!$G$35,1),0)</f>
        <v>0</v>
      </c>
      <c r="H69" s="69" t="n">
        <f aca="false">($H68+$E69+$F69+$G69)*(1+Input!$G$34/(100*12))</f>
        <v>70563.142630487</v>
      </c>
    </row>
    <row r="70" customFormat="false" ht="12.8" hidden="false" customHeight="false" outlineLevel="0" collapsed="false">
      <c r="A70" s="67" t="n">
        <v>66</v>
      </c>
      <c r="B70" s="68" t="n">
        <f aca="false">EOMONTH(Input!$C$7,A70)</f>
        <v>44926</v>
      </c>
      <c r="C70" s="67" t="n">
        <f aca="false">DATEDIF(Input!$G$23,$B70,"Y")</f>
        <v>44</v>
      </c>
      <c r="E70" s="69" t="n">
        <f aca="false">Salary_02!$E70*(Input!$G$33/100)</f>
        <v>220.81616064</v>
      </c>
      <c r="F70" s="69" t="n">
        <f aca="false">-1*Salary_02!$I70</f>
        <v>220.81616064</v>
      </c>
      <c r="G70" s="69" t="n">
        <f aca="true">IF($B70&gt;Input!$G$28,PMT(Input!$G$34/(100*12),($A$620-OFFSET($A$4,MATCH(Input!$G$28,$B$4:$B$620,1),0,1,1)),$J$4,-1*Input!$G$35,1),0)</f>
        <v>0</v>
      </c>
      <c r="H70" s="69" t="n">
        <f aca="false">($H69+$E70+$F70+$G70)*(1+Input!$G$34/(100*12))</f>
        <v>71300.6281807327</v>
      </c>
    </row>
    <row r="71" customFormat="false" ht="12.8" hidden="false" customHeight="false" outlineLevel="0" collapsed="false">
      <c r="A71" s="67" t="n">
        <v>67</v>
      </c>
      <c r="B71" s="68" t="n">
        <f aca="false">EOMONTH(Input!$C$7,A71)</f>
        <v>44957</v>
      </c>
      <c r="C71" s="67" t="n">
        <f aca="false">DATEDIF(Input!$G$23,$B71,"Y")</f>
        <v>44</v>
      </c>
      <c r="E71" s="69" t="n">
        <f aca="false">Salary_02!$E71*(Input!$G$33/100)</f>
        <v>220.81616064</v>
      </c>
      <c r="F71" s="69" t="n">
        <f aca="false">-1*Salary_02!$I71</f>
        <v>220.81616064</v>
      </c>
      <c r="G71" s="69" t="n">
        <f aca="true">IF($B71&gt;Input!$G$28,PMT(Input!$G$34/(100*12),($A$620-OFFSET($A$4,MATCH(Input!$G$28,$B$4:$B$620,1),0,1,1)),$J$4,-1*Input!$G$35,1),0)</f>
        <v>0</v>
      </c>
      <c r="H71" s="69" t="n">
        <f aca="false">($H70+$E71+$F71+$G71)*(1+Input!$G$34/(100*12))</f>
        <v>72041.1865874377</v>
      </c>
    </row>
    <row r="72" customFormat="false" ht="12.8" hidden="false" customHeight="false" outlineLevel="0" collapsed="false">
      <c r="A72" s="67" t="n">
        <v>68</v>
      </c>
      <c r="B72" s="68" t="n">
        <f aca="false">EOMONTH(Input!$C$7,A72)</f>
        <v>44985</v>
      </c>
      <c r="C72" s="67" t="n">
        <f aca="false">DATEDIF(Input!$G$23,$B72,"Y")</f>
        <v>44</v>
      </c>
      <c r="E72" s="69" t="n">
        <f aca="false">Salary_02!$E72*(Input!$G$33/100)</f>
        <v>220.81616064</v>
      </c>
      <c r="F72" s="69" t="n">
        <f aca="false">-1*Salary_02!$I72</f>
        <v>220.81616064</v>
      </c>
      <c r="G72" s="69" t="n">
        <f aca="true">IF($B72&gt;Input!$G$28,PMT(Input!$G$34/(100*12),($A$620-OFFSET($A$4,MATCH(Input!$G$28,$B$4:$B$620,1),0,1,1)),$J$4,-1*Input!$G$35,1),0)</f>
        <v>0</v>
      </c>
      <c r="H72" s="69" t="n">
        <f aca="false">($H71+$E72+$F72+$G72)*(1+Input!$G$34/(100*12))</f>
        <v>72784.8306541707</v>
      </c>
    </row>
    <row r="73" customFormat="false" ht="12.8" hidden="false" customHeight="false" outlineLevel="0" collapsed="false">
      <c r="A73" s="67" t="n">
        <v>69</v>
      </c>
      <c r="B73" s="68" t="n">
        <f aca="false">EOMONTH(Input!$C$7,A73)</f>
        <v>45016</v>
      </c>
      <c r="C73" s="67" t="n">
        <f aca="false">DATEDIF(Input!$G$23,$B73,"Y")</f>
        <v>44</v>
      </c>
      <c r="E73" s="69" t="n">
        <f aca="false">Salary_02!$E73*(Input!$G$33/100)</f>
        <v>220.81616064</v>
      </c>
      <c r="F73" s="69" t="n">
        <f aca="false">-1*Salary_02!$I73</f>
        <v>220.81616064</v>
      </c>
      <c r="G73" s="69" t="n">
        <f aca="true">IF($B73&gt;Input!$G$28,PMT(Input!$G$34/(100*12),($A$620-OFFSET($A$4,MATCH(Input!$G$28,$B$4:$B$620,1),0,1,1)),$J$4,-1*Input!$G$35,1),0)</f>
        <v>0</v>
      </c>
      <c r="H73" s="69" t="n">
        <f aca="false">($H72+$E73+$F73+$G73)*(1+Input!$G$34/(100*12))</f>
        <v>73531.5732378484</v>
      </c>
    </row>
    <row r="74" customFormat="false" ht="12.8" hidden="false" customHeight="false" outlineLevel="0" collapsed="false">
      <c r="A74" s="67" t="n">
        <v>70</v>
      </c>
      <c r="B74" s="68" t="n">
        <f aca="false">EOMONTH(Input!$C$7,A74)</f>
        <v>45046</v>
      </c>
      <c r="C74" s="67" t="n">
        <f aca="false">DATEDIF(Input!$G$23,$B74,"Y")</f>
        <v>44</v>
      </c>
      <c r="E74" s="69" t="n">
        <f aca="false">Salary_02!$E74*(Input!$G$33/100)</f>
        <v>220.81616064</v>
      </c>
      <c r="F74" s="69" t="n">
        <f aca="false">-1*Salary_02!$I74</f>
        <v>220.81616064</v>
      </c>
      <c r="G74" s="69" t="n">
        <f aca="true">IF($B74&gt;Input!$G$28,PMT(Input!$G$34/(100*12),($A$620-OFFSET($A$4,MATCH(Input!$G$28,$B$4:$B$620,1),0,1,1)),$J$4,-1*Input!$G$35,1),0)</f>
        <v>0</v>
      </c>
      <c r="H74" s="69" t="n">
        <f aca="false">($H73+$E74+$F74+$G74)*(1+Input!$G$34/(100*12))</f>
        <v>74281.4272489581</v>
      </c>
    </row>
    <row r="75" customFormat="false" ht="12.8" hidden="false" customHeight="false" outlineLevel="0" collapsed="false">
      <c r="A75" s="67" t="n">
        <v>71</v>
      </c>
      <c r="B75" s="68" t="n">
        <f aca="false">EOMONTH(Input!$C$7,A75)</f>
        <v>45077</v>
      </c>
      <c r="C75" s="67" t="n">
        <f aca="false">DATEDIF(Input!$G$23,$B75,"Y")</f>
        <v>44</v>
      </c>
      <c r="E75" s="69" t="n">
        <f aca="false">Salary_02!$E75*(Input!$G$33/100)</f>
        <v>220.81616064</v>
      </c>
      <c r="F75" s="69" t="n">
        <f aca="false">-1*Salary_02!$I75</f>
        <v>220.81616064</v>
      </c>
      <c r="G75" s="69" t="n">
        <f aca="true">IF($B75&gt;Input!$G$28,PMT(Input!$G$34/(100*12),($A$620-OFFSET($A$4,MATCH(Input!$G$28,$B$4:$B$620,1),0,1,1)),$J$4,-1*Input!$G$35,1),0)</f>
        <v>0</v>
      </c>
      <c r="H75" s="69" t="n">
        <f aca="false">($H74+$E75+$F75+$G75)*(1+Input!$G$34/(100*12))</f>
        <v>75034.4056517807</v>
      </c>
    </row>
    <row r="76" customFormat="false" ht="12.8" hidden="false" customHeight="false" outlineLevel="0" collapsed="false">
      <c r="A76" s="67" t="n">
        <v>72</v>
      </c>
      <c r="B76" s="68" t="n">
        <f aca="false">EOMONTH(Input!$C$7,A76)</f>
        <v>45107</v>
      </c>
      <c r="C76" s="67" t="n">
        <f aca="false">DATEDIF(Input!$G$23,$B76,"Y")</f>
        <v>44</v>
      </c>
      <c r="E76" s="69" t="n">
        <f aca="false">Salary_02!$E76*(Input!$G$33/100)</f>
        <v>225.2324838528</v>
      </c>
      <c r="F76" s="69" t="n">
        <f aca="false">-1*Salary_02!$I76</f>
        <v>225.2324838528</v>
      </c>
      <c r="G76" s="69" t="n">
        <f aca="true">IF($B76&gt;Input!$G$28,PMT(Input!$G$34/(100*12),($A$620-OFFSET($A$4,MATCH(Input!$G$28,$B$4:$B$620,1),0,1,1)),$J$4,-1*Input!$G$35,1),0)</f>
        <v>0</v>
      </c>
      <c r="H76" s="69" t="n">
        <f aca="false">($H75+$E76+$F76+$G76)*(1+Input!$G$34/(100*12))</f>
        <v>75799.3909137342</v>
      </c>
    </row>
    <row r="77" customFormat="false" ht="12.8" hidden="false" customHeight="false" outlineLevel="0" collapsed="false">
      <c r="A77" s="67" t="n">
        <v>73</v>
      </c>
      <c r="B77" s="68" t="n">
        <f aca="false">EOMONTH(Input!$C$7,A77)</f>
        <v>45138</v>
      </c>
      <c r="C77" s="67" t="n">
        <f aca="false">DATEDIF(Input!$G$23,$B77,"Y")</f>
        <v>44</v>
      </c>
      <c r="E77" s="69" t="n">
        <f aca="false">Salary_02!$E77*(Input!$G$33/100)</f>
        <v>225.2324838528</v>
      </c>
      <c r="F77" s="69" t="n">
        <f aca="false">-1*Salary_02!$I77</f>
        <v>225.2324838528</v>
      </c>
      <c r="G77" s="69" t="n">
        <f aca="true">IF($B77&gt;Input!$G$28,PMT(Input!$G$34/(100*12),($A$620-OFFSET($A$4,MATCH(Input!$G$28,$B$4:$B$620,1),0,1,1)),$J$4,-1*Input!$G$35,1),0)</f>
        <v>0</v>
      </c>
      <c r="H77" s="69" t="n">
        <f aca="false">($H76+$E77+$F77+$G77)*(1+Input!$G$34/(100*12))</f>
        <v>76567.5636142791</v>
      </c>
    </row>
    <row r="78" customFormat="false" ht="12.8" hidden="false" customHeight="false" outlineLevel="0" collapsed="false">
      <c r="A78" s="67" t="n">
        <v>74</v>
      </c>
      <c r="B78" s="68" t="n">
        <f aca="false">EOMONTH(Input!$C$7,A78)</f>
        <v>45169</v>
      </c>
      <c r="C78" s="67" t="n">
        <f aca="false">DATEDIF(Input!$G$23,$B78,"Y")</f>
        <v>44</v>
      </c>
      <c r="E78" s="69" t="n">
        <f aca="false">Salary_02!$E78*(Input!$G$33/100)</f>
        <v>225.2324838528</v>
      </c>
      <c r="F78" s="69" t="n">
        <f aca="false">-1*Salary_02!$I78</f>
        <v>225.2324838528</v>
      </c>
      <c r="G78" s="69" t="n">
        <f aca="true">IF($B78&gt;Input!$G$28,PMT(Input!$G$34/(100*12),($A$620-OFFSET($A$4,MATCH(Input!$G$28,$B$4:$B$620,1),0,1,1)),$J$4,-1*Input!$G$35,1),0)</f>
        <v>0</v>
      </c>
      <c r="H78" s="69" t="n">
        <f aca="false">($H77+$E78+$F78+$G78)*(1+Input!$G$34/(100*12))</f>
        <v>77338.9370344097</v>
      </c>
    </row>
    <row r="79" customFormat="false" ht="12.8" hidden="false" customHeight="false" outlineLevel="0" collapsed="false">
      <c r="A79" s="67" t="n">
        <v>75</v>
      </c>
      <c r="B79" s="68" t="n">
        <f aca="false">EOMONTH(Input!$C$7,A79)</f>
        <v>45199</v>
      </c>
      <c r="C79" s="67" t="n">
        <f aca="false">DATEDIF(Input!$G$23,$B79,"Y")</f>
        <v>44</v>
      </c>
      <c r="E79" s="69" t="n">
        <f aca="false">Salary_02!$E79*(Input!$G$33/100)</f>
        <v>225.2324838528</v>
      </c>
      <c r="F79" s="69" t="n">
        <f aca="false">-1*Salary_02!$I79</f>
        <v>225.2324838528</v>
      </c>
      <c r="G79" s="69" t="n">
        <f aca="true">IF($B79&gt;Input!$G$28,PMT(Input!$G$34/(100*12),($A$620-OFFSET($A$4,MATCH(Input!$G$28,$B$4:$B$620,1),0,1,1)),$J$4,-1*Input!$G$35,1),0)</f>
        <v>0</v>
      </c>
      <c r="H79" s="69" t="n">
        <f aca="false">($H78+$E79+$F79+$G79)*(1+Input!$G$34/(100*12))</f>
        <v>78113.5245104574</v>
      </c>
    </row>
    <row r="80" customFormat="false" ht="12.8" hidden="false" customHeight="false" outlineLevel="0" collapsed="false">
      <c r="A80" s="67" t="n">
        <v>76</v>
      </c>
      <c r="B80" s="68" t="n">
        <f aca="false">EOMONTH(Input!$C$7,A80)</f>
        <v>45230</v>
      </c>
      <c r="C80" s="67" t="n">
        <f aca="false">DATEDIF(Input!$G$23,$B80,"Y")</f>
        <v>45</v>
      </c>
      <c r="E80" s="69" t="n">
        <f aca="false">Salary_02!$E80*(Input!$G$33/100)</f>
        <v>225.2324838528</v>
      </c>
      <c r="F80" s="69" t="n">
        <f aca="false">-1*Salary_02!$I80</f>
        <v>225.2324838528</v>
      </c>
      <c r="G80" s="69" t="n">
        <f aca="true">IF($B80&gt;Input!$G$28,PMT(Input!$G$34/(100*12),($A$620-OFFSET($A$4,MATCH(Input!$G$28,$B$4:$B$620,1),0,1,1)),$J$4,-1*Input!$G$35,1),0)</f>
        <v>0</v>
      </c>
      <c r="H80" s="69" t="n">
        <f aca="false">($H79+$E80+$F80+$G80)*(1+Input!$G$34/(100*12))</f>
        <v>78891.339434322</v>
      </c>
    </row>
    <row r="81" customFormat="false" ht="12.8" hidden="false" customHeight="false" outlineLevel="0" collapsed="false">
      <c r="A81" s="67" t="n">
        <v>77</v>
      </c>
      <c r="B81" s="68" t="n">
        <f aca="false">EOMONTH(Input!$C$7,A81)</f>
        <v>45260</v>
      </c>
      <c r="C81" s="67" t="n">
        <f aca="false">DATEDIF(Input!$G$23,$B81,"Y")</f>
        <v>45</v>
      </c>
      <c r="E81" s="69" t="n">
        <f aca="false">Salary_02!$E81*(Input!$G$33/100)</f>
        <v>225.2324838528</v>
      </c>
      <c r="F81" s="69" t="n">
        <f aca="false">-1*Salary_02!$I81</f>
        <v>225.2324838528</v>
      </c>
      <c r="G81" s="69" t="n">
        <f aca="true">IF($B81&gt;Input!$G$28,PMT(Input!$G$34/(100*12),($A$620-OFFSET($A$4,MATCH(Input!$G$28,$B$4:$B$620,1),0,1,1)),$J$4,-1*Input!$G$35,1),0)</f>
        <v>0</v>
      </c>
      <c r="H81" s="69" t="n">
        <f aca="false">($H80+$E81+$F81+$G81)*(1+Input!$G$34/(100*12))</f>
        <v>79672.3952537027</v>
      </c>
    </row>
    <row r="82" customFormat="false" ht="12.8" hidden="false" customHeight="false" outlineLevel="0" collapsed="false">
      <c r="A82" s="67" t="n">
        <v>78</v>
      </c>
      <c r="B82" s="68" t="n">
        <f aca="false">EOMONTH(Input!$C$7,A82)</f>
        <v>45291</v>
      </c>
      <c r="C82" s="67" t="n">
        <f aca="false">DATEDIF(Input!$G$23,$B82,"Y")</f>
        <v>45</v>
      </c>
      <c r="E82" s="69" t="n">
        <f aca="false">Salary_02!$E82*(Input!$G$33/100)</f>
        <v>225.2324838528</v>
      </c>
      <c r="F82" s="69" t="n">
        <f aca="false">-1*Salary_02!$I82</f>
        <v>225.2324838528</v>
      </c>
      <c r="G82" s="69" t="n">
        <f aca="true">IF($B82&gt;Input!$G$28,PMT(Input!$G$34/(100*12),($A$620-OFFSET($A$4,MATCH(Input!$G$28,$B$4:$B$620,1),0,1,1)),$J$4,-1*Input!$G$35,1),0)</f>
        <v>0</v>
      </c>
      <c r="H82" s="69" t="n">
        <f aca="false">($H81+$E82+$F82+$G82)*(1+Input!$G$34/(100*12))</f>
        <v>80456.7054723309</v>
      </c>
    </row>
    <row r="83" customFormat="false" ht="12.8" hidden="false" customHeight="false" outlineLevel="0" collapsed="false">
      <c r="A83" s="67" t="n">
        <v>79</v>
      </c>
      <c r="B83" s="68" t="n">
        <f aca="false">EOMONTH(Input!$C$7,A83)</f>
        <v>45322</v>
      </c>
      <c r="C83" s="67" t="n">
        <f aca="false">DATEDIF(Input!$G$23,$B83,"Y")</f>
        <v>45</v>
      </c>
      <c r="E83" s="69" t="n">
        <f aca="false">Salary_02!$E83*(Input!$G$33/100)</f>
        <v>225.2324838528</v>
      </c>
      <c r="F83" s="69" t="n">
        <f aca="false">-1*Salary_02!$I83</f>
        <v>225.2324838528</v>
      </c>
      <c r="G83" s="69" t="n">
        <f aca="true">IF($B83&gt;Input!$G$28,PMT(Input!$G$34/(100*12),($A$620-OFFSET($A$4,MATCH(Input!$G$28,$B$4:$B$620,1),0,1,1)),$J$4,-1*Input!$G$35,1),0)</f>
        <v>0</v>
      </c>
      <c r="H83" s="69" t="n">
        <f aca="false">($H82+$E83+$F83+$G83)*(1+Input!$G$34/(100*12))</f>
        <v>81244.2836502033</v>
      </c>
    </row>
    <row r="84" customFormat="false" ht="12.8" hidden="false" customHeight="false" outlineLevel="0" collapsed="false">
      <c r="A84" s="67" t="n">
        <v>80</v>
      </c>
      <c r="B84" s="68" t="n">
        <f aca="false">EOMONTH(Input!$C$7,A84)</f>
        <v>45351</v>
      </c>
      <c r="C84" s="67" t="n">
        <f aca="false">DATEDIF(Input!$G$23,$B84,"Y")</f>
        <v>45</v>
      </c>
      <c r="E84" s="69" t="n">
        <f aca="false">Salary_02!$E84*(Input!$G$33/100)</f>
        <v>225.2324838528</v>
      </c>
      <c r="F84" s="69" t="n">
        <f aca="false">-1*Salary_02!$I84</f>
        <v>225.2324838528</v>
      </c>
      <c r="G84" s="69" t="n">
        <f aca="true">IF($B84&gt;Input!$G$28,PMT(Input!$G$34/(100*12),($A$620-OFFSET($A$4,MATCH(Input!$G$28,$B$4:$B$620,1),0,1,1)),$J$4,-1*Input!$G$35,1),0)</f>
        <v>0</v>
      </c>
      <c r="H84" s="69" t="n">
        <f aca="false">($H83+$E84+$F84+$G84)*(1+Input!$G$34/(100*12))</f>
        <v>82035.1434038168</v>
      </c>
    </row>
    <row r="85" customFormat="false" ht="12.8" hidden="false" customHeight="false" outlineLevel="0" collapsed="false">
      <c r="A85" s="67" t="n">
        <v>81</v>
      </c>
      <c r="B85" s="68" t="n">
        <f aca="false">EOMONTH(Input!$C$7,A85)</f>
        <v>45382</v>
      </c>
      <c r="C85" s="67" t="n">
        <f aca="false">DATEDIF(Input!$G$23,$B85,"Y")</f>
        <v>45</v>
      </c>
      <c r="E85" s="69" t="n">
        <f aca="false">Salary_02!$E85*(Input!$G$33/100)</f>
        <v>225.2324838528</v>
      </c>
      <c r="F85" s="69" t="n">
        <f aca="false">-1*Salary_02!$I85</f>
        <v>225.2324838528</v>
      </c>
      <c r="G85" s="69" t="n">
        <f aca="true">IF($B85&gt;Input!$G$28,PMT(Input!$G$34/(100*12),($A$620-OFFSET($A$4,MATCH(Input!$G$28,$B$4:$B$620,1),0,1,1)),$J$4,-1*Input!$G$35,1),0)</f>
        <v>0</v>
      </c>
      <c r="H85" s="69" t="n">
        <f aca="false">($H84+$E85+$F85+$G85)*(1+Input!$G$34/(100*12))</f>
        <v>82829.2984064038</v>
      </c>
    </row>
    <row r="86" customFormat="false" ht="12.8" hidden="false" customHeight="false" outlineLevel="0" collapsed="false">
      <c r="A86" s="67" t="n">
        <v>82</v>
      </c>
      <c r="B86" s="68" t="n">
        <f aca="false">EOMONTH(Input!$C$7,A86)</f>
        <v>45412</v>
      </c>
      <c r="C86" s="67" t="n">
        <f aca="false">DATEDIF(Input!$G$23,$B86,"Y")</f>
        <v>45</v>
      </c>
      <c r="E86" s="69" t="n">
        <f aca="false">Salary_02!$E86*(Input!$G$33/100)</f>
        <v>225.2324838528</v>
      </c>
      <c r="F86" s="69" t="n">
        <f aca="false">-1*Salary_02!$I86</f>
        <v>225.2324838528</v>
      </c>
      <c r="G86" s="69" t="n">
        <f aca="true">IF($B86&gt;Input!$G$28,PMT(Input!$G$34/(100*12),($A$620-OFFSET($A$4,MATCH(Input!$G$28,$B$4:$B$620,1),0,1,1)),$J$4,-1*Input!$G$35,1),0)</f>
        <v>0</v>
      </c>
      <c r="H86" s="69" t="n">
        <f aca="false">($H85+$E86+$F86+$G86)*(1+Input!$G$34/(100*12))</f>
        <v>83626.7623881682</v>
      </c>
    </row>
    <row r="87" customFormat="false" ht="12.8" hidden="false" customHeight="false" outlineLevel="0" collapsed="false">
      <c r="A87" s="67" t="n">
        <v>83</v>
      </c>
      <c r="B87" s="68" t="n">
        <f aca="false">EOMONTH(Input!$C$7,A87)</f>
        <v>45443</v>
      </c>
      <c r="C87" s="67" t="n">
        <f aca="false">DATEDIF(Input!$G$23,$B87,"Y")</f>
        <v>45</v>
      </c>
      <c r="E87" s="69" t="n">
        <f aca="false">Salary_02!$E87*(Input!$G$33/100)</f>
        <v>225.2324838528</v>
      </c>
      <c r="F87" s="69" t="n">
        <f aca="false">-1*Salary_02!$I87</f>
        <v>225.2324838528</v>
      </c>
      <c r="G87" s="69" t="n">
        <f aca="true">IF($B87&gt;Input!$G$28,PMT(Input!$G$34/(100*12),($A$620-OFFSET($A$4,MATCH(Input!$G$28,$B$4:$B$620,1),0,1,1)),$J$4,-1*Input!$G$35,1),0)</f>
        <v>0</v>
      </c>
      <c r="H87" s="69" t="n">
        <f aca="false">($H86+$E87+$F87+$G87)*(1+Input!$G$34/(100*12))</f>
        <v>84427.5491365232</v>
      </c>
    </row>
    <row r="88" customFormat="false" ht="12.8" hidden="false" customHeight="false" outlineLevel="0" collapsed="false">
      <c r="A88" s="67" t="n">
        <v>84</v>
      </c>
      <c r="B88" s="68" t="n">
        <f aca="false">EOMONTH(Input!$C$7,A88)</f>
        <v>45473</v>
      </c>
      <c r="C88" s="67" t="n">
        <f aca="false">DATEDIF(Input!$G$23,$B88,"Y")</f>
        <v>45</v>
      </c>
      <c r="E88" s="69" t="n">
        <f aca="false">Salary_02!$E88*(Input!$G$33/100)</f>
        <v>229.737133529856</v>
      </c>
      <c r="F88" s="69" t="n">
        <f aca="false">-1*Salary_02!$I88</f>
        <v>229.737133529856</v>
      </c>
      <c r="G88" s="69" t="n">
        <f aca="true">IF($B88&gt;Input!$G$28,PMT(Input!$G$34/(100*12),($A$620-OFFSET($A$4,MATCH(Input!$G$28,$B$4:$B$620,1),0,1,1)),$J$4,-1*Input!$G$35,1),0)</f>
        <v>0</v>
      </c>
      <c r="H88" s="69" t="n">
        <f aca="false">($H87+$E88+$F88+$G88)*(1+Input!$G$34/(100*12))</f>
        <v>85240.7193344312</v>
      </c>
    </row>
    <row r="89" customFormat="false" ht="12.8" hidden="false" customHeight="false" outlineLevel="0" collapsed="false">
      <c r="A89" s="67" t="n">
        <v>85</v>
      </c>
      <c r="B89" s="68" t="n">
        <f aca="false">EOMONTH(Input!$C$7,A89)</f>
        <v>45504</v>
      </c>
      <c r="C89" s="67" t="n">
        <f aca="false">DATEDIF(Input!$G$23,$B89,"Y")</f>
        <v>45</v>
      </c>
      <c r="E89" s="69" t="n">
        <f aca="false">Salary_02!$E89*(Input!$G$33/100)</f>
        <v>229.737133529856</v>
      </c>
      <c r="F89" s="69" t="n">
        <f aca="false">-1*Salary_02!$I89</f>
        <v>229.737133529856</v>
      </c>
      <c r="G89" s="69" t="n">
        <f aca="true">IF($B89&gt;Input!$G$28,PMT(Input!$G$34/(100*12),($A$620-OFFSET($A$4,MATCH(Input!$G$28,$B$4:$B$620,1),0,1,1)),$J$4,-1*Input!$G$35,1),0)</f>
        <v>0</v>
      </c>
      <c r="H89" s="69" t="n">
        <f aca="false">($H88+$E89+$F89+$G89)*(1+Input!$G$34/(100*12))</f>
        <v>86057.2777414971</v>
      </c>
    </row>
    <row r="90" customFormat="false" ht="12.8" hidden="false" customHeight="false" outlineLevel="0" collapsed="false">
      <c r="A90" s="67" t="n">
        <v>86</v>
      </c>
      <c r="B90" s="68" t="n">
        <f aca="false">EOMONTH(Input!$C$7,A90)</f>
        <v>45535</v>
      </c>
      <c r="C90" s="67" t="n">
        <f aca="false">DATEDIF(Input!$G$23,$B90,"Y")</f>
        <v>45</v>
      </c>
      <c r="E90" s="69" t="n">
        <f aca="false">Salary_02!$E90*(Input!$G$33/100)</f>
        <v>229.737133529856</v>
      </c>
      <c r="F90" s="69" t="n">
        <f aca="false">-1*Salary_02!$I90</f>
        <v>229.737133529856</v>
      </c>
      <c r="G90" s="69" t="n">
        <f aca="true">IF($B90&gt;Input!$G$28,PMT(Input!$G$34/(100*12),($A$620-OFFSET($A$4,MATCH(Input!$G$28,$B$4:$B$620,1),0,1,1)),$J$4,-1*Input!$G$35,1),0)</f>
        <v>0</v>
      </c>
      <c r="H90" s="69" t="n">
        <f aca="false">($H89+$E90+$F90+$G90)*(1+Input!$G$34/(100*12))</f>
        <v>86877.2384752591</v>
      </c>
    </row>
    <row r="91" customFormat="false" ht="12.8" hidden="false" customHeight="false" outlineLevel="0" collapsed="false">
      <c r="A91" s="67" t="n">
        <v>87</v>
      </c>
      <c r="B91" s="68" t="n">
        <f aca="false">EOMONTH(Input!$C$7,A91)</f>
        <v>45565</v>
      </c>
      <c r="C91" s="67" t="n">
        <f aca="false">DATEDIF(Input!$G$23,$B91,"Y")</f>
        <v>45</v>
      </c>
      <c r="E91" s="69" t="n">
        <f aca="false">Salary_02!$E91*(Input!$G$33/100)</f>
        <v>229.737133529856</v>
      </c>
      <c r="F91" s="69" t="n">
        <f aca="false">-1*Salary_02!$I91</f>
        <v>229.737133529856</v>
      </c>
      <c r="G91" s="69" t="n">
        <f aca="true">IF($B91&gt;Input!$G$28,PMT(Input!$G$34/(100*12),($A$620-OFFSET($A$4,MATCH(Input!$G$28,$B$4:$B$620,1),0,1,1)),$J$4,-1*Input!$G$35,1),0)</f>
        <v>0</v>
      </c>
      <c r="H91" s="69" t="n">
        <f aca="false">($H90+$E91+$F91+$G91)*(1+Input!$G$34/(100*12))</f>
        <v>87700.6157120785</v>
      </c>
    </row>
    <row r="92" customFormat="false" ht="12.8" hidden="false" customHeight="false" outlineLevel="0" collapsed="false">
      <c r="A92" s="67" t="n">
        <v>88</v>
      </c>
      <c r="B92" s="68" t="n">
        <f aca="false">EOMONTH(Input!$C$7,A92)</f>
        <v>45596</v>
      </c>
      <c r="C92" s="67" t="n">
        <f aca="false">DATEDIF(Input!$G$23,$B92,"Y")</f>
        <v>46</v>
      </c>
      <c r="E92" s="69" t="n">
        <f aca="false">Salary_02!$E92*(Input!$G$33/100)</f>
        <v>229.737133529856</v>
      </c>
      <c r="F92" s="69" t="n">
        <f aca="false">-1*Salary_02!$I92</f>
        <v>229.737133529856</v>
      </c>
      <c r="G92" s="69" t="n">
        <f aca="true">IF($B92&gt;Input!$G$28,PMT(Input!$G$34/(100*12),($A$620-OFFSET($A$4,MATCH(Input!$G$28,$B$4:$B$620,1),0,1,1)),$J$4,-1*Input!$G$35,1),0)</f>
        <v>0</v>
      </c>
      <c r="H92" s="69" t="n">
        <f aca="false">($H91+$E92+$F92+$G92)*(1+Input!$G$34/(100*12))</f>
        <v>88527.4236873846</v>
      </c>
    </row>
    <row r="93" customFormat="false" ht="12.8" hidden="false" customHeight="false" outlineLevel="0" collapsed="false">
      <c r="A93" s="67" t="n">
        <v>89</v>
      </c>
      <c r="B93" s="68" t="n">
        <f aca="false">EOMONTH(Input!$C$7,A93)</f>
        <v>45626</v>
      </c>
      <c r="C93" s="67" t="n">
        <f aca="false">DATEDIF(Input!$G$23,$B93,"Y")</f>
        <v>46</v>
      </c>
      <c r="E93" s="69" t="n">
        <f aca="false">Salary_02!$E93*(Input!$G$33/100)</f>
        <v>229.737133529856</v>
      </c>
      <c r="F93" s="69" t="n">
        <f aca="false">-1*Salary_02!$I93</f>
        <v>229.737133529856</v>
      </c>
      <c r="G93" s="69" t="n">
        <f aca="true">IF($B93&gt;Input!$G$28,PMT(Input!$G$34/(100*12),($A$620-OFFSET($A$4,MATCH(Input!$G$28,$B$4:$B$620,1),0,1,1)),$J$4,-1*Input!$G$35,1),0)</f>
        <v>0</v>
      </c>
      <c r="H93" s="69" t="n">
        <f aca="false">($H92+$E93+$F93+$G93)*(1+Input!$G$34/(100*12))</f>
        <v>89357.6766959212</v>
      </c>
    </row>
    <row r="94" customFormat="false" ht="12.8" hidden="false" customHeight="false" outlineLevel="0" collapsed="false">
      <c r="A94" s="67" t="n">
        <v>90</v>
      </c>
      <c r="B94" s="68" t="n">
        <f aca="false">EOMONTH(Input!$C$7,A94)</f>
        <v>45657</v>
      </c>
      <c r="C94" s="67" t="n">
        <f aca="false">DATEDIF(Input!$G$23,$B94,"Y")</f>
        <v>46</v>
      </c>
      <c r="E94" s="69" t="n">
        <f aca="false">Salary_02!$E94*(Input!$G$33/100)</f>
        <v>229.737133529856</v>
      </c>
      <c r="F94" s="69" t="n">
        <f aca="false">-1*Salary_02!$I94</f>
        <v>229.737133529856</v>
      </c>
      <c r="G94" s="69" t="n">
        <f aca="true">IF($B94&gt;Input!$G$28,PMT(Input!$G$34/(100*12),($A$620-OFFSET($A$4,MATCH(Input!$G$28,$B$4:$B$620,1),0,1,1)),$J$4,-1*Input!$G$35,1),0)</f>
        <v>0</v>
      </c>
      <c r="H94" s="69" t="n">
        <f aca="false">($H93+$E94+$F94+$G94)*(1+Input!$G$34/(100*12))</f>
        <v>90191.3890919933</v>
      </c>
    </row>
    <row r="95" customFormat="false" ht="12.8" hidden="false" customHeight="false" outlineLevel="0" collapsed="false">
      <c r="A95" s="67" t="n">
        <v>91</v>
      </c>
      <c r="B95" s="68" t="n">
        <f aca="false">EOMONTH(Input!$C$7,A95)</f>
        <v>45688</v>
      </c>
      <c r="C95" s="67" t="n">
        <f aca="false">DATEDIF(Input!$G$23,$B95,"Y")</f>
        <v>46</v>
      </c>
      <c r="E95" s="69" t="n">
        <f aca="false">Salary_02!$E95*(Input!$G$33/100)</f>
        <v>229.737133529856</v>
      </c>
      <c r="F95" s="69" t="n">
        <f aca="false">-1*Salary_02!$I95</f>
        <v>229.737133529856</v>
      </c>
      <c r="G95" s="69" t="n">
        <f aca="true">IF($B95&gt;Input!$G$28,PMT(Input!$G$34/(100*12),($A$620-OFFSET($A$4,MATCH(Input!$G$28,$B$4:$B$620,1),0,1,1)),$J$4,-1*Input!$G$35,1),0)</f>
        <v>0</v>
      </c>
      <c r="H95" s="69" t="n">
        <f aca="false">($H94+$E95+$F95+$G95)*(1+Input!$G$34/(100*12))</f>
        <v>91028.5752897157</v>
      </c>
    </row>
    <row r="96" customFormat="false" ht="12.8" hidden="false" customHeight="false" outlineLevel="0" collapsed="false">
      <c r="A96" s="67" t="n">
        <v>92</v>
      </c>
      <c r="B96" s="68" t="n">
        <f aca="false">EOMONTH(Input!$C$7,A96)</f>
        <v>45716</v>
      </c>
      <c r="C96" s="67" t="n">
        <f aca="false">DATEDIF(Input!$G$23,$B96,"Y")</f>
        <v>46</v>
      </c>
      <c r="E96" s="69" t="n">
        <f aca="false">Salary_02!$E96*(Input!$G$33/100)</f>
        <v>229.737133529856</v>
      </c>
      <c r="F96" s="69" t="n">
        <f aca="false">-1*Salary_02!$I96</f>
        <v>229.737133529856</v>
      </c>
      <c r="G96" s="69" t="n">
        <f aca="true">IF($B96&gt;Input!$G$28,PMT(Input!$G$34/(100*12),($A$620-OFFSET($A$4,MATCH(Input!$G$28,$B$4:$B$620,1),0,1,1)),$J$4,-1*Input!$G$35,1),0)</f>
        <v>0</v>
      </c>
      <c r="H96" s="69" t="n">
        <f aca="false">($H95+$E96+$F96+$G96)*(1+Input!$G$34/(100*12))</f>
        <v>91869.249763262</v>
      </c>
    </row>
    <row r="97" customFormat="false" ht="12.8" hidden="false" customHeight="false" outlineLevel="0" collapsed="false">
      <c r="A97" s="67" t="n">
        <v>93</v>
      </c>
      <c r="B97" s="68" t="n">
        <f aca="false">EOMONTH(Input!$C$7,A97)</f>
        <v>45747</v>
      </c>
      <c r="C97" s="67" t="n">
        <f aca="false">DATEDIF(Input!$G$23,$B97,"Y")</f>
        <v>46</v>
      </c>
      <c r="E97" s="69" t="n">
        <f aca="false">Salary_02!$E97*(Input!$G$33/100)</f>
        <v>229.737133529856</v>
      </c>
      <c r="F97" s="69" t="n">
        <f aca="false">-1*Salary_02!$I97</f>
        <v>229.737133529856</v>
      </c>
      <c r="G97" s="69" t="n">
        <f aca="true">IF($B97&gt;Input!$G$28,PMT(Input!$G$34/(100*12),($A$620-OFFSET($A$4,MATCH(Input!$G$28,$B$4:$B$620,1),0,1,1)),$J$4,-1*Input!$G$35,1),0)</f>
        <v>0</v>
      </c>
      <c r="H97" s="69" t="n">
        <f aca="false">($H96+$E97+$F97+$G97)*(1+Input!$G$34/(100*12))</f>
        <v>92713.4270471147</v>
      </c>
    </row>
    <row r="98" customFormat="false" ht="12.8" hidden="false" customHeight="false" outlineLevel="0" collapsed="false">
      <c r="A98" s="67" t="n">
        <v>94</v>
      </c>
      <c r="B98" s="68" t="n">
        <f aca="false">EOMONTH(Input!$C$7,A98)</f>
        <v>45777</v>
      </c>
      <c r="C98" s="67" t="n">
        <f aca="false">DATEDIF(Input!$G$23,$B98,"Y")</f>
        <v>46</v>
      </c>
      <c r="E98" s="69" t="n">
        <f aca="false">Salary_02!$E98*(Input!$G$33/100)</f>
        <v>229.737133529856</v>
      </c>
      <c r="F98" s="69" t="n">
        <f aca="false">-1*Salary_02!$I98</f>
        <v>229.737133529856</v>
      </c>
      <c r="G98" s="69" t="n">
        <f aca="true">IF($B98&gt;Input!$G$28,PMT(Input!$G$34/(100*12),($A$620-OFFSET($A$4,MATCH(Input!$G$28,$B$4:$B$620,1),0,1,1)),$J$4,-1*Input!$G$35,1),0)</f>
        <v>0</v>
      </c>
      <c r="H98" s="69" t="n">
        <f aca="false">($H97+$E98+$F98+$G98)*(1+Input!$G$34/(100*12))</f>
        <v>93561.1217363168</v>
      </c>
    </row>
    <row r="99" customFormat="false" ht="12.8" hidden="false" customHeight="false" outlineLevel="0" collapsed="false">
      <c r="A99" s="67" t="n">
        <v>95</v>
      </c>
      <c r="B99" s="68" t="n">
        <f aca="false">EOMONTH(Input!$C$7,A99)</f>
        <v>45808</v>
      </c>
      <c r="C99" s="67" t="n">
        <f aca="false">DATEDIF(Input!$G$23,$B99,"Y")</f>
        <v>46</v>
      </c>
      <c r="E99" s="69" t="n">
        <f aca="false">Salary_02!$E99*(Input!$G$33/100)</f>
        <v>229.737133529856</v>
      </c>
      <c r="F99" s="69" t="n">
        <f aca="false">-1*Salary_02!$I99</f>
        <v>229.737133529856</v>
      </c>
      <c r="G99" s="69" t="n">
        <f aca="true">IF($B99&gt;Input!$G$28,PMT(Input!$G$34/(100*12),($A$620-OFFSET($A$4,MATCH(Input!$G$28,$B$4:$B$620,1),0,1,1)),$J$4,-1*Input!$G$35,1),0)</f>
        <v>0</v>
      </c>
      <c r="H99" s="69" t="n">
        <f aca="false">($H98+$E99+$F99+$G99)*(1+Input!$G$34/(100*12))</f>
        <v>94412.3484867239</v>
      </c>
    </row>
    <row r="100" customFormat="false" ht="12.8" hidden="false" customHeight="false" outlineLevel="0" collapsed="false">
      <c r="A100" s="67" t="n">
        <v>96</v>
      </c>
      <c r="B100" s="68" t="n">
        <f aca="false">EOMONTH(Input!$C$7,A100)</f>
        <v>45838</v>
      </c>
      <c r="C100" s="67" t="n">
        <f aca="false">DATEDIF(Input!$G$23,$B100,"Y")</f>
        <v>46</v>
      </c>
      <c r="E100" s="69" t="n">
        <f aca="false">Salary_02!$E100*(Input!$G$33/100)</f>
        <v>234.331876200453</v>
      </c>
      <c r="F100" s="69" t="n">
        <f aca="false">-1*Salary_02!$I100</f>
        <v>234.331876200453</v>
      </c>
      <c r="G100" s="69" t="n">
        <f aca="true">IF($B100&gt;Input!$G$28,PMT(Input!$G$34/(100*12),($A$620-OFFSET($A$4,MATCH(Input!$G$28,$B$4:$B$620,1),0,1,1)),$J$4,-1*Input!$G$35,1),0)</f>
        <v>0</v>
      </c>
      <c r="H100" s="69" t="n">
        <f aca="false">($H99+$E100+$F100+$G100)*(1+Input!$G$34/(100*12))</f>
        <v>95276.3497901211</v>
      </c>
    </row>
    <row r="101" customFormat="false" ht="12.8" hidden="false" customHeight="false" outlineLevel="0" collapsed="false">
      <c r="A101" s="67" t="n">
        <v>97</v>
      </c>
      <c r="B101" s="68" t="n">
        <f aca="false">EOMONTH(Input!$C$7,A101)</f>
        <v>45869</v>
      </c>
      <c r="C101" s="67" t="n">
        <f aca="false">DATEDIF(Input!$G$23,$B101,"Y")</f>
        <v>46</v>
      </c>
      <c r="E101" s="69" t="n">
        <f aca="false">Salary_02!$E101*(Input!$G$33/100)</f>
        <v>234.331876200453</v>
      </c>
      <c r="F101" s="69" t="n">
        <f aca="false">-1*Salary_02!$I101</f>
        <v>234.331876200453</v>
      </c>
      <c r="G101" s="69" t="n">
        <f aca="true">IF($B101&gt;Input!$G$28,PMT(Input!$G$34/(100*12),($A$620-OFFSET($A$4,MATCH(Input!$G$28,$B$4:$B$620,1),0,1,1)),$J$4,-1*Input!$G$35,1),0)</f>
        <v>0</v>
      </c>
      <c r="H101" s="69" t="n">
        <f aca="false">($H100+$E101+$F101+$G101)*(1+Input!$G$34/(100*12))</f>
        <v>96143.9510989492</v>
      </c>
    </row>
    <row r="102" customFormat="false" ht="12.8" hidden="false" customHeight="false" outlineLevel="0" collapsed="false">
      <c r="A102" s="67" t="n">
        <v>98</v>
      </c>
      <c r="B102" s="68" t="n">
        <f aca="false">EOMONTH(Input!$C$7,A102)</f>
        <v>45900</v>
      </c>
      <c r="C102" s="67" t="n">
        <f aca="false">DATEDIF(Input!$G$23,$B102,"Y")</f>
        <v>46</v>
      </c>
      <c r="E102" s="69" t="n">
        <f aca="false">Salary_02!$E102*(Input!$G$33/100)</f>
        <v>234.331876200453</v>
      </c>
      <c r="F102" s="69" t="n">
        <f aca="false">-1*Salary_02!$I102</f>
        <v>234.331876200453</v>
      </c>
      <c r="G102" s="69" t="n">
        <f aca="true">IF($B102&gt;Input!$G$28,PMT(Input!$G$34/(100*12),($A$620-OFFSET($A$4,MATCH(Input!$G$28,$B$4:$B$620,1),0,1,1)),$J$4,-1*Input!$G$35,1),0)</f>
        <v>0</v>
      </c>
      <c r="H102" s="69" t="n">
        <f aca="false">($H101+$E102+$F102+$G102)*(1+Input!$G$34/(100*12))</f>
        <v>97015.1674132307</v>
      </c>
    </row>
    <row r="103" customFormat="false" ht="12.8" hidden="false" customHeight="false" outlineLevel="0" collapsed="false">
      <c r="A103" s="67" t="n">
        <v>99</v>
      </c>
      <c r="B103" s="68" t="n">
        <f aca="false">EOMONTH(Input!$C$7,A103)</f>
        <v>45930</v>
      </c>
      <c r="C103" s="67" t="n">
        <f aca="false">DATEDIF(Input!$G$23,$B103,"Y")</f>
        <v>46</v>
      </c>
      <c r="E103" s="69" t="n">
        <f aca="false">Salary_02!$E103*(Input!$G$33/100)</f>
        <v>234.331876200453</v>
      </c>
      <c r="F103" s="69" t="n">
        <f aca="false">-1*Salary_02!$I103</f>
        <v>234.331876200453</v>
      </c>
      <c r="G103" s="69" t="n">
        <f aca="true">IF($B103&gt;Input!$G$28,PMT(Input!$G$34/(100*12),($A$620-OFFSET($A$4,MATCH(Input!$G$28,$B$4:$B$620,1),0,1,1)),$J$4,-1*Input!$G$35,1),0)</f>
        <v>0</v>
      </c>
      <c r="H103" s="69" t="n">
        <f aca="false">($H102+$E103+$F103+$G103)*(1+Input!$G$34/(100*12))</f>
        <v>97890.0137954884</v>
      </c>
    </row>
    <row r="104" customFormat="false" ht="12.8" hidden="false" customHeight="false" outlineLevel="0" collapsed="false">
      <c r="A104" s="67" t="n">
        <v>100</v>
      </c>
      <c r="B104" s="68" t="n">
        <f aca="false">EOMONTH(Input!$C$7,A104)</f>
        <v>45961</v>
      </c>
      <c r="C104" s="67" t="n">
        <f aca="false">DATEDIF(Input!$G$23,$B104,"Y")</f>
        <v>47</v>
      </c>
      <c r="E104" s="69" t="n">
        <f aca="false">Salary_02!$E104*(Input!$G$33/100)</f>
        <v>234.331876200453</v>
      </c>
      <c r="F104" s="69" t="n">
        <f aca="false">-1*Salary_02!$I104</f>
        <v>234.331876200453</v>
      </c>
      <c r="G104" s="69" t="n">
        <f aca="true">IF($B104&gt;Input!$G$28,PMT(Input!$G$34/(100*12),($A$620-OFFSET($A$4,MATCH(Input!$G$28,$B$4:$B$620,1),0,1,1)),$J$4,-1*Input!$G$35,1),0)</f>
        <v>0</v>
      </c>
      <c r="H104" s="69" t="n">
        <f aca="false">($H103+$E104+$F104+$G104)*(1+Input!$G$34/(100*12))</f>
        <v>98768.5053710055</v>
      </c>
    </row>
    <row r="105" customFormat="false" ht="12.8" hidden="false" customHeight="false" outlineLevel="0" collapsed="false">
      <c r="A105" s="67" t="n">
        <v>101</v>
      </c>
      <c r="B105" s="68" t="n">
        <f aca="false">EOMONTH(Input!$C$7,A105)</f>
        <v>45991</v>
      </c>
      <c r="C105" s="67" t="n">
        <f aca="false">DATEDIF(Input!$G$23,$B105,"Y")</f>
        <v>47</v>
      </c>
      <c r="E105" s="69" t="n">
        <f aca="false">Salary_02!$E105*(Input!$G$33/100)</f>
        <v>234.331876200453</v>
      </c>
      <c r="F105" s="69" t="n">
        <f aca="false">-1*Salary_02!$I105</f>
        <v>234.331876200453</v>
      </c>
      <c r="G105" s="69" t="n">
        <f aca="true">IF($B105&gt;Input!$G$28,PMT(Input!$G$34/(100*12),($A$620-OFFSET($A$4,MATCH(Input!$G$28,$B$4:$B$620,1),0,1,1)),$J$4,-1*Input!$G$35,1),0)</f>
        <v>0</v>
      </c>
      <c r="H105" s="69" t="n">
        <f aca="false">($H104+$E105+$F105+$G105)*(1+Input!$G$34/(100*12))</f>
        <v>99650.6573280873</v>
      </c>
    </row>
    <row r="106" customFormat="false" ht="12.8" hidden="false" customHeight="false" outlineLevel="0" collapsed="false">
      <c r="A106" s="67" t="n">
        <v>102</v>
      </c>
      <c r="B106" s="68" t="n">
        <f aca="false">EOMONTH(Input!$C$7,A106)</f>
        <v>46022</v>
      </c>
      <c r="C106" s="67" t="n">
        <f aca="false">DATEDIF(Input!$G$23,$B106,"Y")</f>
        <v>47</v>
      </c>
      <c r="E106" s="69" t="n">
        <f aca="false">Salary_02!$E106*(Input!$G$33/100)</f>
        <v>234.331876200453</v>
      </c>
      <c r="F106" s="69" t="n">
        <f aca="false">-1*Salary_02!$I106</f>
        <v>234.331876200453</v>
      </c>
      <c r="G106" s="69" t="n">
        <f aca="true">IF($B106&gt;Input!$G$28,PMT(Input!$G$34/(100*12),($A$620-OFFSET($A$4,MATCH(Input!$G$28,$B$4:$B$620,1),0,1,1)),$J$4,-1*Input!$G$35,1),0)</f>
        <v>0</v>
      </c>
      <c r="H106" s="69" t="n">
        <f aca="false">($H105+$E106+$F106+$G106)*(1+Input!$G$34/(100*12))</f>
        <v>100536.484918324</v>
      </c>
    </row>
    <row r="107" customFormat="false" ht="12.8" hidden="false" customHeight="false" outlineLevel="0" collapsed="false">
      <c r="A107" s="67" t="n">
        <v>103</v>
      </c>
      <c r="B107" s="68" t="n">
        <f aca="false">EOMONTH(Input!$C$7,A107)</f>
        <v>46053</v>
      </c>
      <c r="C107" s="67" t="n">
        <f aca="false">DATEDIF(Input!$G$23,$B107,"Y")</f>
        <v>47</v>
      </c>
      <c r="E107" s="69" t="n">
        <f aca="false">Salary_02!$E107*(Input!$G$33/100)</f>
        <v>234.331876200453</v>
      </c>
      <c r="F107" s="69" t="n">
        <f aca="false">-1*Salary_02!$I107</f>
        <v>234.331876200453</v>
      </c>
      <c r="G107" s="69" t="n">
        <f aca="true">IF($B107&gt;Input!$G$28,PMT(Input!$G$34/(100*12),($A$620-OFFSET($A$4,MATCH(Input!$G$28,$B$4:$B$620,1),0,1,1)),$J$4,-1*Input!$G$35,1),0)</f>
        <v>0</v>
      </c>
      <c r="H107" s="69" t="n">
        <f aca="false">($H106+$E107+$F107+$G107)*(1+Input!$G$34/(100*12))</f>
        <v>101426.003456852</v>
      </c>
    </row>
    <row r="108" customFormat="false" ht="12.8" hidden="false" customHeight="false" outlineLevel="0" collapsed="false">
      <c r="A108" s="67" t="n">
        <v>104</v>
      </c>
      <c r="B108" s="68" t="n">
        <f aca="false">EOMONTH(Input!$C$7,A108)</f>
        <v>46081</v>
      </c>
      <c r="C108" s="67" t="n">
        <f aca="false">DATEDIF(Input!$G$23,$B108,"Y")</f>
        <v>47</v>
      </c>
      <c r="E108" s="69" t="n">
        <f aca="false">Salary_02!$E108*(Input!$G$33/100)</f>
        <v>234.331876200453</v>
      </c>
      <c r="F108" s="69" t="n">
        <f aca="false">-1*Salary_02!$I108</f>
        <v>234.331876200453</v>
      </c>
      <c r="G108" s="69" t="n">
        <f aca="true">IF($B108&gt;Input!$G$28,PMT(Input!$G$34/(100*12),($A$620-OFFSET($A$4,MATCH(Input!$G$28,$B$4:$B$620,1),0,1,1)),$J$4,-1*Input!$G$35,1),0)</f>
        <v>0</v>
      </c>
      <c r="H108" s="69" t="n">
        <f aca="false">($H107+$E108+$F108+$G108)*(1+Input!$G$34/(100*12))</f>
        <v>102319.228322625</v>
      </c>
    </row>
    <row r="109" customFormat="false" ht="12.8" hidden="false" customHeight="false" outlineLevel="0" collapsed="false">
      <c r="A109" s="67" t="n">
        <v>105</v>
      </c>
      <c r="B109" s="68" t="n">
        <f aca="false">EOMONTH(Input!$C$7,A109)</f>
        <v>46112</v>
      </c>
      <c r="C109" s="67" t="n">
        <f aca="false">DATEDIF(Input!$G$23,$B109,"Y")</f>
        <v>47</v>
      </c>
      <c r="E109" s="69" t="n">
        <f aca="false">Salary_02!$E109*(Input!$G$33/100)</f>
        <v>234.331876200453</v>
      </c>
      <c r="F109" s="69" t="n">
        <f aca="false">-1*Salary_02!$I109</f>
        <v>234.331876200453</v>
      </c>
      <c r="G109" s="69" t="n">
        <f aca="true">IF($B109&gt;Input!$G$28,PMT(Input!$G$34/(100*12),($A$620-OFFSET($A$4,MATCH(Input!$G$28,$B$4:$B$620,1),0,1,1)),$J$4,-1*Input!$G$35,1),0)</f>
        <v>0</v>
      </c>
      <c r="H109" s="69" t="n">
        <f aca="false">($H108+$E109+$F109+$G109)*(1+Input!$G$34/(100*12))</f>
        <v>103216.174958672</v>
      </c>
    </row>
    <row r="110" customFormat="false" ht="12.8" hidden="false" customHeight="false" outlineLevel="0" collapsed="false">
      <c r="A110" s="67" t="n">
        <v>106</v>
      </c>
      <c r="B110" s="68" t="n">
        <f aca="false">EOMONTH(Input!$C$7,A110)</f>
        <v>46142</v>
      </c>
      <c r="C110" s="67" t="n">
        <f aca="false">DATEDIF(Input!$G$23,$B110,"Y")</f>
        <v>47</v>
      </c>
      <c r="E110" s="69" t="n">
        <f aca="false">Salary_02!$E110*(Input!$G$33/100)</f>
        <v>234.331876200453</v>
      </c>
      <c r="F110" s="69" t="n">
        <f aca="false">-1*Salary_02!$I110</f>
        <v>234.331876200453</v>
      </c>
      <c r="G110" s="69" t="n">
        <f aca="true">IF($B110&gt;Input!$G$28,PMT(Input!$G$34/(100*12),($A$620-OFFSET($A$4,MATCH(Input!$G$28,$B$4:$B$620,1),0,1,1)),$J$4,-1*Input!$G$35,1),0)</f>
        <v>0</v>
      </c>
      <c r="H110" s="69" t="n">
        <f aca="false">($H109+$E110+$F110+$G110)*(1+Input!$G$34/(100*12))</f>
        <v>104116.858872369</v>
      </c>
    </row>
    <row r="111" customFormat="false" ht="12.8" hidden="false" customHeight="false" outlineLevel="0" collapsed="false">
      <c r="A111" s="67" t="n">
        <v>107</v>
      </c>
      <c r="B111" s="68" t="n">
        <f aca="false">EOMONTH(Input!$C$7,A111)</f>
        <v>46173</v>
      </c>
      <c r="C111" s="67" t="n">
        <f aca="false">DATEDIF(Input!$G$23,$B111,"Y")</f>
        <v>47</v>
      </c>
      <c r="E111" s="69" t="n">
        <f aca="false">Salary_02!$E111*(Input!$G$33/100)</f>
        <v>234.331876200453</v>
      </c>
      <c r="F111" s="69" t="n">
        <f aca="false">-1*Salary_02!$I111</f>
        <v>234.331876200453</v>
      </c>
      <c r="G111" s="69" t="n">
        <f aca="true">IF($B111&gt;Input!$G$28,PMT(Input!$G$34/(100*12),($A$620-OFFSET($A$4,MATCH(Input!$G$28,$B$4:$B$620,1),0,1,1)),$J$4,-1*Input!$G$35,1),0)</f>
        <v>0</v>
      </c>
      <c r="H111" s="69" t="n">
        <f aca="false">($H110+$E111+$F111+$G111)*(1+Input!$G$34/(100*12))</f>
        <v>105021.295635707</v>
      </c>
    </row>
    <row r="112" customFormat="false" ht="12.8" hidden="false" customHeight="false" outlineLevel="0" collapsed="false">
      <c r="A112" s="67" t="n">
        <v>108</v>
      </c>
      <c r="B112" s="68" t="n">
        <f aca="false">EOMONTH(Input!$C$7,A112)</f>
        <v>46203</v>
      </c>
      <c r="C112" s="67" t="n">
        <f aca="false">DATEDIF(Input!$G$23,$B112,"Y")</f>
        <v>47</v>
      </c>
      <c r="E112" s="69" t="n">
        <f aca="false">Salary_02!$E112*(Input!$G$33/100)</f>
        <v>239.018513724462</v>
      </c>
      <c r="F112" s="69" t="n">
        <f aca="false">-1*Salary_02!$I112</f>
        <v>239.018513724462</v>
      </c>
      <c r="G112" s="69" t="n">
        <f aca="true">IF($B112&gt;Input!$G$28,PMT(Input!$G$34/(100*12),($A$620-OFFSET($A$4,MATCH(Input!$G$28,$B$4:$B$620,1),0,1,1)),$J$4,-1*Input!$G$35,1),0)</f>
        <v>0</v>
      </c>
      <c r="H112" s="69" t="n">
        <f aca="false">($H111+$E112+$F112+$G112)*(1+Input!$G$34/(100*12))</f>
        <v>105938.913215919</v>
      </c>
    </row>
    <row r="113" customFormat="false" ht="12.8" hidden="false" customHeight="false" outlineLevel="0" collapsed="false">
      <c r="A113" s="67" t="n">
        <v>109</v>
      </c>
      <c r="B113" s="68" t="n">
        <f aca="false">EOMONTH(Input!$C$7,A113)</f>
        <v>46234</v>
      </c>
      <c r="C113" s="67" t="n">
        <f aca="false">DATEDIF(Input!$G$23,$B113,"Y")</f>
        <v>47</v>
      </c>
      <c r="E113" s="69" t="n">
        <f aca="false">Salary_02!$E113*(Input!$G$33/100)</f>
        <v>239.018513724462</v>
      </c>
      <c r="F113" s="69" t="n">
        <f aca="false">-1*Salary_02!$I113</f>
        <v>239.018513724462</v>
      </c>
      <c r="G113" s="69" t="n">
        <f aca="true">IF($B113&gt;Input!$G$28,PMT(Input!$G$34/(100*12),($A$620-OFFSET($A$4,MATCH(Input!$G$28,$B$4:$B$620,1),0,1,1)),$J$4,-1*Input!$G$35,1),0)</f>
        <v>0</v>
      </c>
      <c r="H113" s="69" t="n">
        <f aca="false">($H112+$E113+$F113+$G113)*(1+Input!$G$34/(100*12))</f>
        <v>106860.354202715</v>
      </c>
    </row>
    <row r="114" customFormat="false" ht="12.8" hidden="false" customHeight="false" outlineLevel="0" collapsed="false">
      <c r="A114" s="67" t="n">
        <v>110</v>
      </c>
      <c r="B114" s="68" t="n">
        <f aca="false">EOMONTH(Input!$C$7,A114)</f>
        <v>46265</v>
      </c>
      <c r="C114" s="67" t="n">
        <f aca="false">DATEDIF(Input!$G$23,$B114,"Y")</f>
        <v>47</v>
      </c>
      <c r="E114" s="69" t="n">
        <f aca="false">Salary_02!$E114*(Input!$G$33/100)</f>
        <v>239.018513724462</v>
      </c>
      <c r="F114" s="69" t="n">
        <f aca="false">-1*Salary_02!$I114</f>
        <v>239.018513724462</v>
      </c>
      <c r="G114" s="69" t="n">
        <f aca="true">IF($B114&gt;Input!$G$28,PMT(Input!$G$34/(100*12),($A$620-OFFSET($A$4,MATCH(Input!$G$28,$B$4:$B$620,1),0,1,1)),$J$4,-1*Input!$G$35,1),0)</f>
        <v>0</v>
      </c>
      <c r="H114" s="69" t="n">
        <f aca="false">($H113+$E114+$F114+$G114)*(1+Input!$G$34/(100*12))</f>
        <v>107785.634526956</v>
      </c>
    </row>
    <row r="115" customFormat="false" ht="12.8" hidden="false" customHeight="false" outlineLevel="0" collapsed="false">
      <c r="A115" s="67" t="n">
        <v>111</v>
      </c>
      <c r="B115" s="68" t="n">
        <f aca="false">EOMONTH(Input!$C$7,A115)</f>
        <v>46295</v>
      </c>
      <c r="C115" s="67" t="n">
        <f aca="false">DATEDIF(Input!$G$23,$B115,"Y")</f>
        <v>47</v>
      </c>
      <c r="E115" s="69" t="n">
        <f aca="false">Salary_02!$E115*(Input!$G$33/100)</f>
        <v>239.018513724462</v>
      </c>
      <c r="F115" s="69" t="n">
        <f aca="false">-1*Salary_02!$I115</f>
        <v>239.018513724462</v>
      </c>
      <c r="G115" s="69" t="n">
        <f aca="true">IF($B115&gt;Input!$G$28,PMT(Input!$G$34/(100*12),($A$620-OFFSET($A$4,MATCH(Input!$G$28,$B$4:$B$620,1),0,1,1)),$J$4,-1*Input!$G$35,1),0)</f>
        <v>0</v>
      </c>
      <c r="H115" s="69" t="n">
        <f aca="false">($H114+$E115+$F115+$G115)*(1+Input!$G$34/(100*12))</f>
        <v>108714.770185882</v>
      </c>
    </row>
    <row r="116" customFormat="false" ht="12.8" hidden="false" customHeight="false" outlineLevel="0" collapsed="false">
      <c r="A116" s="67" t="n">
        <v>112</v>
      </c>
      <c r="B116" s="68" t="n">
        <f aca="false">EOMONTH(Input!$C$7,A116)</f>
        <v>46326</v>
      </c>
      <c r="C116" s="67" t="n">
        <f aca="false">DATEDIF(Input!$G$23,$B116,"Y")</f>
        <v>48</v>
      </c>
      <c r="E116" s="69" t="n">
        <f aca="false">Salary_02!$E116*(Input!$G$33/100)</f>
        <v>239.018513724462</v>
      </c>
      <c r="F116" s="69" t="n">
        <f aca="false">-1*Salary_02!$I116</f>
        <v>239.018513724462</v>
      </c>
      <c r="G116" s="69" t="n">
        <f aca="true">IF($B116&gt;Input!$G$28,PMT(Input!$G$34/(100*12),($A$620-OFFSET($A$4,MATCH(Input!$G$28,$B$4:$B$620,1),0,1,1)),$J$4,-1*Input!$G$35,1),0)</f>
        <v>0</v>
      </c>
      <c r="H116" s="69" t="n">
        <f aca="false">($H115+$E116+$F116+$G116)*(1+Input!$G$34/(100*12))</f>
        <v>109647.777243386</v>
      </c>
    </row>
    <row r="117" customFormat="false" ht="12.8" hidden="false" customHeight="false" outlineLevel="0" collapsed="false">
      <c r="A117" s="67" t="n">
        <v>113</v>
      </c>
      <c r="B117" s="68" t="n">
        <f aca="false">EOMONTH(Input!$C$7,A117)</f>
        <v>46356</v>
      </c>
      <c r="C117" s="67" t="n">
        <f aca="false">DATEDIF(Input!$G$23,$B117,"Y")</f>
        <v>48</v>
      </c>
      <c r="E117" s="69" t="n">
        <f aca="false">Salary_02!$E117*(Input!$G$33/100)</f>
        <v>239.018513724462</v>
      </c>
      <c r="F117" s="69" t="n">
        <f aca="false">-1*Salary_02!$I117</f>
        <v>239.018513724462</v>
      </c>
      <c r="G117" s="69" t="n">
        <f aca="true">IF($B117&gt;Input!$G$28,PMT(Input!$G$34/(100*12),($A$620-OFFSET($A$4,MATCH(Input!$G$28,$B$4:$B$620,1),0,1,1)),$J$4,-1*Input!$G$35,1),0)</f>
        <v>0</v>
      </c>
      <c r="H117" s="69" t="n">
        <f aca="false">($H116+$E117+$F117+$G117)*(1+Input!$G$34/(100*12))</f>
        <v>110584.671830297</v>
      </c>
    </row>
    <row r="118" customFormat="false" ht="12.8" hidden="false" customHeight="false" outlineLevel="0" collapsed="false">
      <c r="A118" s="67" t="n">
        <v>114</v>
      </c>
      <c r="B118" s="68" t="n">
        <f aca="false">EOMONTH(Input!$C$7,A118)</f>
        <v>46387</v>
      </c>
      <c r="C118" s="67" t="n">
        <f aca="false">DATEDIF(Input!$G$23,$B118,"Y")</f>
        <v>48</v>
      </c>
      <c r="E118" s="69" t="n">
        <f aca="false">Salary_02!$E118*(Input!$G$33/100)</f>
        <v>239.018513724462</v>
      </c>
      <c r="F118" s="69" t="n">
        <f aca="false">-1*Salary_02!$I118</f>
        <v>239.018513724462</v>
      </c>
      <c r="G118" s="69" t="n">
        <f aca="true">IF($B118&gt;Input!$G$28,PMT(Input!$G$34/(100*12),($A$620-OFFSET($A$4,MATCH(Input!$G$28,$B$4:$B$620,1),0,1,1)),$J$4,-1*Input!$G$35,1),0)</f>
        <v>0</v>
      </c>
      <c r="H118" s="69" t="n">
        <f aca="false">($H117+$E118+$F118+$G118)*(1+Input!$G$34/(100*12))</f>
        <v>111525.470144653</v>
      </c>
    </row>
    <row r="119" customFormat="false" ht="12.8" hidden="false" customHeight="false" outlineLevel="0" collapsed="false">
      <c r="A119" s="67" t="n">
        <v>115</v>
      </c>
      <c r="B119" s="68" t="n">
        <f aca="false">EOMONTH(Input!$C$7,A119)</f>
        <v>46418</v>
      </c>
      <c r="C119" s="67" t="n">
        <f aca="false">DATEDIF(Input!$G$23,$B119,"Y")</f>
        <v>48</v>
      </c>
      <c r="E119" s="69" t="n">
        <f aca="false">Salary_02!$E119*(Input!$G$33/100)</f>
        <v>239.018513724462</v>
      </c>
      <c r="F119" s="69" t="n">
        <f aca="false">-1*Salary_02!$I119</f>
        <v>239.018513724462</v>
      </c>
      <c r="G119" s="69" t="n">
        <f aca="true">IF($B119&gt;Input!$G$28,PMT(Input!$G$34/(100*12),($A$620-OFFSET($A$4,MATCH(Input!$G$28,$B$4:$B$620,1),0,1,1)),$J$4,-1*Input!$G$35,1),0)</f>
        <v>0</v>
      </c>
      <c r="H119" s="69" t="n">
        <f aca="false">($H118+$E119+$F119+$G119)*(1+Input!$G$34/(100*12))</f>
        <v>112470.188451986</v>
      </c>
    </row>
    <row r="120" customFormat="false" ht="12.8" hidden="false" customHeight="false" outlineLevel="0" collapsed="false">
      <c r="A120" s="67" t="n">
        <v>116</v>
      </c>
      <c r="B120" s="68" t="n">
        <f aca="false">EOMONTH(Input!$C$7,A120)</f>
        <v>46446</v>
      </c>
      <c r="C120" s="67" t="n">
        <f aca="false">DATEDIF(Input!$G$23,$B120,"Y")</f>
        <v>48</v>
      </c>
      <c r="E120" s="69" t="n">
        <f aca="false">Salary_02!$E120*(Input!$G$33/100)</f>
        <v>239.018513724462</v>
      </c>
      <c r="F120" s="69" t="n">
        <f aca="false">-1*Salary_02!$I120</f>
        <v>239.018513724462</v>
      </c>
      <c r="G120" s="69" t="n">
        <f aca="true">IF($B120&gt;Input!$G$28,PMT(Input!$G$34/(100*12),($A$620-OFFSET($A$4,MATCH(Input!$G$28,$B$4:$B$620,1),0,1,1)),$J$4,-1*Input!$G$35,1),0)</f>
        <v>0</v>
      </c>
      <c r="H120" s="69" t="n">
        <f aca="false">($H119+$E120+$F120+$G120)*(1+Input!$G$34/(100*12))</f>
        <v>113418.843085599</v>
      </c>
    </row>
    <row r="121" customFormat="false" ht="12.8" hidden="false" customHeight="false" outlineLevel="0" collapsed="false">
      <c r="A121" s="67" t="n">
        <v>117</v>
      </c>
      <c r="B121" s="68" t="n">
        <f aca="false">EOMONTH(Input!$C$7,A121)</f>
        <v>46477</v>
      </c>
      <c r="C121" s="67" t="n">
        <f aca="false">DATEDIF(Input!$G$23,$B121,"Y")</f>
        <v>48</v>
      </c>
      <c r="E121" s="69" t="n">
        <f aca="false">Salary_02!$E121*(Input!$G$33/100)</f>
        <v>239.018513724462</v>
      </c>
      <c r="F121" s="69" t="n">
        <f aca="false">-1*Salary_02!$I121</f>
        <v>239.018513724462</v>
      </c>
      <c r="G121" s="69" t="n">
        <f aca="true">IF($B121&gt;Input!$G$28,PMT(Input!$G$34/(100*12),($A$620-OFFSET($A$4,MATCH(Input!$G$28,$B$4:$B$620,1),0,1,1)),$J$4,-1*Input!$G$35,1),0)</f>
        <v>0</v>
      </c>
      <c r="H121" s="69" t="n">
        <f aca="false">($H120+$E121+$F121+$G121)*(1+Input!$G$34/(100*12))</f>
        <v>114371.450446852</v>
      </c>
    </row>
    <row r="122" customFormat="false" ht="12.8" hidden="false" customHeight="false" outlineLevel="0" collapsed="false">
      <c r="A122" s="67" t="n">
        <v>118</v>
      </c>
      <c r="B122" s="68" t="n">
        <f aca="false">EOMONTH(Input!$C$7,A122)</f>
        <v>46507</v>
      </c>
      <c r="C122" s="67" t="n">
        <f aca="false">DATEDIF(Input!$G$23,$B122,"Y")</f>
        <v>48</v>
      </c>
      <c r="E122" s="69" t="n">
        <f aca="false">Salary_02!$E122*(Input!$G$33/100)</f>
        <v>239.018513724462</v>
      </c>
      <c r="F122" s="69" t="n">
        <f aca="false">-1*Salary_02!$I122</f>
        <v>239.018513724462</v>
      </c>
      <c r="G122" s="69" t="n">
        <f aca="true">IF($B122&gt;Input!$G$28,PMT(Input!$G$34/(100*12),($A$620-OFFSET($A$4,MATCH(Input!$G$28,$B$4:$B$620,1),0,1,1)),$J$4,-1*Input!$G$35,1),0)</f>
        <v>0</v>
      </c>
      <c r="H122" s="69" t="n">
        <f aca="false">($H121+$E122+$F122+$G122)*(1+Input!$G$34/(100*12))</f>
        <v>115328.027005444</v>
      </c>
    </row>
    <row r="123" customFormat="false" ht="12.8" hidden="false" customHeight="false" outlineLevel="0" collapsed="false">
      <c r="A123" s="67" t="n">
        <v>119</v>
      </c>
      <c r="B123" s="68" t="n">
        <f aca="false">EOMONTH(Input!$C$7,A123)</f>
        <v>46538</v>
      </c>
      <c r="C123" s="67" t="n">
        <f aca="false">DATEDIF(Input!$G$23,$B123,"Y")</f>
        <v>48</v>
      </c>
      <c r="E123" s="69" t="n">
        <f aca="false">Salary_02!$E123*(Input!$G$33/100)</f>
        <v>239.018513724462</v>
      </c>
      <c r="F123" s="69" t="n">
        <f aca="false">-1*Salary_02!$I123</f>
        <v>239.018513724462</v>
      </c>
      <c r="G123" s="69" t="n">
        <f aca="true">IF($B123&gt;Input!$G$28,PMT(Input!$G$34/(100*12),($A$620-OFFSET($A$4,MATCH(Input!$G$28,$B$4:$B$620,1),0,1,1)),$J$4,-1*Input!$G$35,1),0)</f>
        <v>0</v>
      </c>
      <c r="H123" s="69" t="n">
        <f aca="false">($H122+$E123+$F123+$G123)*(1+Input!$G$34/(100*12))</f>
        <v>116288.589299697</v>
      </c>
    </row>
    <row r="124" customFormat="false" ht="12.8" hidden="false" customHeight="false" outlineLevel="0" collapsed="false">
      <c r="A124" s="67" t="n">
        <v>120</v>
      </c>
      <c r="B124" s="68" t="n">
        <f aca="false">EOMONTH(Input!$C$7,A124)</f>
        <v>46568</v>
      </c>
      <c r="C124" s="67" t="n">
        <f aca="false">DATEDIF(Input!$G$23,$B124,"Y")</f>
        <v>48</v>
      </c>
      <c r="E124" s="69" t="n">
        <f aca="false">Salary_02!$E124*(Input!$G$33/100)</f>
        <v>243.798883998951</v>
      </c>
      <c r="F124" s="69" t="n">
        <f aca="false">-1*Salary_02!$I124</f>
        <v>243.798883998951</v>
      </c>
      <c r="G124" s="69" t="n">
        <f aca="true">IF($B124&gt;Input!$G$28,PMT(Input!$G$34/(100*12),($A$620-OFFSET($A$4,MATCH(Input!$G$28,$B$4:$B$620,1),0,1,1)),$J$4,-1*Input!$G$35,1),0)</f>
        <v>0</v>
      </c>
      <c r="H124" s="69" t="n">
        <f aca="false">($H123+$E124+$F124+$G124)*(1+Input!$G$34/(100*12))</f>
        <v>117262.75451381</v>
      </c>
    </row>
    <row r="125" customFormat="false" ht="12.8" hidden="false" customHeight="false" outlineLevel="0" collapsed="false">
      <c r="A125" s="67" t="n">
        <v>121</v>
      </c>
      <c r="B125" s="68" t="n">
        <f aca="false">EOMONTH(Input!$C$7,A125)</f>
        <v>46599</v>
      </c>
      <c r="C125" s="67" t="n">
        <f aca="false">DATEDIF(Input!$G$23,$B125,"Y")</f>
        <v>48</v>
      </c>
      <c r="E125" s="69" t="n">
        <f aca="false">Salary_02!$E125*(Input!$G$33/100)</f>
        <v>243.798883998951</v>
      </c>
      <c r="F125" s="69" t="n">
        <f aca="false">-1*Salary_02!$I125</f>
        <v>243.798883998951</v>
      </c>
      <c r="G125" s="69" t="n">
        <f aca="true">IF($B125&gt;Input!$G$28,PMT(Input!$G$34/(100*12),($A$620-OFFSET($A$4,MATCH(Input!$G$28,$B$4:$B$620,1),0,1,1)),$J$4,-1*Input!$G$35,1),0)</f>
        <v>0</v>
      </c>
      <c r="H125" s="69" t="n">
        <f aca="false">($H124+$E125+$F125+$G125)*(1+Input!$G$34/(100*12))</f>
        <v>118240.978749649</v>
      </c>
    </row>
    <row r="126" customFormat="false" ht="12.8" hidden="false" customHeight="false" outlineLevel="0" collapsed="false">
      <c r="A126" s="67" t="n">
        <v>122</v>
      </c>
      <c r="B126" s="68" t="n">
        <f aca="false">EOMONTH(Input!$C$7,A126)</f>
        <v>46630</v>
      </c>
      <c r="C126" s="67" t="n">
        <f aca="false">DATEDIF(Input!$G$23,$B126,"Y")</f>
        <v>48</v>
      </c>
      <c r="E126" s="69" t="n">
        <f aca="false">Salary_02!$E126*(Input!$G$33/100)</f>
        <v>243.798883998951</v>
      </c>
      <c r="F126" s="69" t="n">
        <f aca="false">-1*Salary_02!$I126</f>
        <v>243.798883998951</v>
      </c>
      <c r="G126" s="69" t="n">
        <f aca="true">IF($B126&gt;Input!$G$28,PMT(Input!$G$34/(100*12),($A$620-OFFSET($A$4,MATCH(Input!$G$28,$B$4:$B$620,1),0,1,1)),$J$4,-1*Input!$G$35,1),0)</f>
        <v>0</v>
      </c>
      <c r="H126" s="69" t="n">
        <f aca="false">($H125+$E126+$F126+$G126)*(1+Input!$G$34/(100*12))</f>
        <v>119223.278919804</v>
      </c>
    </row>
    <row r="127" customFormat="false" ht="12.8" hidden="false" customHeight="false" outlineLevel="0" collapsed="false">
      <c r="A127" s="67" t="n">
        <v>123</v>
      </c>
      <c r="B127" s="68" t="n">
        <f aca="false">EOMONTH(Input!$C$7,A127)</f>
        <v>46660</v>
      </c>
      <c r="C127" s="67" t="n">
        <f aca="false">DATEDIF(Input!$G$23,$B127,"Y")</f>
        <v>48</v>
      </c>
      <c r="E127" s="69" t="n">
        <f aca="false">Salary_02!$E127*(Input!$G$33/100)</f>
        <v>243.798883998951</v>
      </c>
      <c r="F127" s="69" t="n">
        <f aca="false">-1*Salary_02!$I127</f>
        <v>243.798883998951</v>
      </c>
      <c r="G127" s="69" t="n">
        <f aca="true">IF($B127&gt;Input!$G$28,PMT(Input!$G$34/(100*12),($A$620-OFFSET($A$4,MATCH(Input!$G$28,$B$4:$B$620,1),0,1,1)),$J$4,-1*Input!$G$35,1),0)</f>
        <v>0</v>
      </c>
      <c r="H127" s="69" t="n">
        <f aca="false">($H126+$E127+$F127+$G127)*(1+Input!$G$34/(100*12))</f>
        <v>120209.672007334</v>
      </c>
    </row>
    <row r="128" customFormat="false" ht="12.8" hidden="false" customHeight="false" outlineLevel="0" collapsed="false">
      <c r="A128" s="67" t="n">
        <v>124</v>
      </c>
      <c r="B128" s="68" t="n">
        <f aca="false">EOMONTH(Input!$C$7,A128)</f>
        <v>46691</v>
      </c>
      <c r="C128" s="67" t="n">
        <f aca="false">DATEDIF(Input!$G$23,$B128,"Y")</f>
        <v>49</v>
      </c>
      <c r="E128" s="69" t="n">
        <f aca="false">Salary_02!$E128*(Input!$G$33/100)</f>
        <v>243.798883998951</v>
      </c>
      <c r="F128" s="69" t="n">
        <f aca="false">-1*Salary_02!$I128</f>
        <v>243.798883998951</v>
      </c>
      <c r="G128" s="69" t="n">
        <f aca="true">IF($B128&gt;Input!$G$28,PMT(Input!$G$34/(100*12),($A$620-OFFSET($A$4,MATCH(Input!$G$28,$B$4:$B$620,1),0,1,1)),$J$4,-1*Input!$G$35,1),0)</f>
        <v>0</v>
      </c>
      <c r="H128" s="69" t="n">
        <f aca="false">($H127+$E128+$F128+$G128)*(1+Input!$G$34/(100*12))</f>
        <v>121200.175066062</v>
      </c>
    </row>
    <row r="129" customFormat="false" ht="12.8" hidden="false" customHeight="false" outlineLevel="0" collapsed="false">
      <c r="A129" s="67" t="n">
        <v>125</v>
      </c>
      <c r="B129" s="68" t="n">
        <f aca="false">EOMONTH(Input!$C$7,A129)</f>
        <v>46721</v>
      </c>
      <c r="C129" s="67" t="n">
        <f aca="false">DATEDIF(Input!$G$23,$B129,"Y")</f>
        <v>49</v>
      </c>
      <c r="E129" s="69" t="n">
        <f aca="false">Salary_02!$E129*(Input!$G$33/100)</f>
        <v>243.798883998951</v>
      </c>
      <c r="F129" s="69" t="n">
        <f aca="false">-1*Salary_02!$I129</f>
        <v>243.798883998951</v>
      </c>
      <c r="G129" s="69" t="n">
        <f aca="true">IF($B129&gt;Input!$G$28,PMT(Input!$G$34/(100*12),($A$620-OFFSET($A$4,MATCH(Input!$G$28,$B$4:$B$620,1),0,1,1)),$J$4,-1*Input!$G$35,1),0)</f>
        <v>0</v>
      </c>
      <c r="H129" s="69" t="n">
        <f aca="false">($H128+$E129+$F129+$G129)*(1+Input!$G$34/(100*12))</f>
        <v>122194.805220869</v>
      </c>
    </row>
    <row r="130" customFormat="false" ht="12.8" hidden="false" customHeight="false" outlineLevel="0" collapsed="false">
      <c r="A130" s="67" t="n">
        <v>126</v>
      </c>
      <c r="B130" s="68" t="n">
        <f aca="false">EOMONTH(Input!$C$7,A130)</f>
        <v>46752</v>
      </c>
      <c r="C130" s="67" t="n">
        <f aca="false">DATEDIF(Input!$G$23,$B130,"Y")</f>
        <v>49</v>
      </c>
      <c r="E130" s="69" t="n">
        <f aca="false">Salary_02!$E130*(Input!$G$33/100)</f>
        <v>243.798883998951</v>
      </c>
      <c r="F130" s="69" t="n">
        <f aca="false">-1*Salary_02!$I130</f>
        <v>243.798883998951</v>
      </c>
      <c r="G130" s="69" t="n">
        <f aca="true">IF($B130&gt;Input!$G$28,PMT(Input!$G$34/(100*12),($A$620-OFFSET($A$4,MATCH(Input!$G$28,$B$4:$B$620,1),0,1,1)),$J$4,-1*Input!$G$35,1),0)</f>
        <v>0</v>
      </c>
      <c r="H130" s="69" t="n">
        <f aca="false">($H129+$E130+$F130+$G130)*(1+Input!$G$34/(100*12))</f>
        <v>123193.579667987</v>
      </c>
    </row>
    <row r="131" customFormat="false" ht="12.8" hidden="false" customHeight="false" outlineLevel="0" collapsed="false">
      <c r="A131" s="67" t="n">
        <v>127</v>
      </c>
      <c r="B131" s="68" t="n">
        <f aca="false">EOMONTH(Input!$C$7,A131)</f>
        <v>46783</v>
      </c>
      <c r="C131" s="67" t="n">
        <f aca="false">DATEDIF(Input!$G$23,$B131,"Y")</f>
        <v>49</v>
      </c>
      <c r="E131" s="69" t="n">
        <f aca="false">Salary_02!$E131*(Input!$G$33/100)</f>
        <v>243.798883998951</v>
      </c>
      <c r="F131" s="69" t="n">
        <f aca="false">-1*Salary_02!$I131</f>
        <v>243.798883998951</v>
      </c>
      <c r="G131" s="69" t="n">
        <f aca="true">IF($B131&gt;Input!$G$28,PMT(Input!$G$34/(100*12),($A$620-OFFSET($A$4,MATCH(Input!$G$28,$B$4:$B$620,1),0,1,1)),$J$4,-1*Input!$G$35,1),0)</f>
        <v>0</v>
      </c>
      <c r="H131" s="69" t="n">
        <f aca="false">($H130+$E131+$F131+$G131)*(1+Input!$G$34/(100*12))</f>
        <v>124196.515675302</v>
      </c>
    </row>
    <row r="132" customFormat="false" ht="12.8" hidden="false" customHeight="false" outlineLevel="0" collapsed="false">
      <c r="A132" s="67" t="n">
        <v>128</v>
      </c>
      <c r="B132" s="68" t="n">
        <f aca="false">EOMONTH(Input!$C$7,A132)</f>
        <v>46812</v>
      </c>
      <c r="C132" s="67" t="n">
        <f aca="false">DATEDIF(Input!$G$23,$B132,"Y")</f>
        <v>49</v>
      </c>
      <c r="E132" s="69" t="n">
        <f aca="false">Salary_02!$E132*(Input!$G$33/100)</f>
        <v>243.798883998951</v>
      </c>
      <c r="F132" s="69" t="n">
        <f aca="false">-1*Salary_02!$I132</f>
        <v>243.798883998951</v>
      </c>
      <c r="G132" s="69" t="n">
        <f aca="true">IF($B132&gt;Input!$G$28,PMT(Input!$G$34/(100*12),($A$620-OFFSET($A$4,MATCH(Input!$G$28,$B$4:$B$620,1),0,1,1)),$J$4,-1*Input!$G$35,1),0)</f>
        <v>0</v>
      </c>
      <c r="H132" s="69" t="n">
        <f aca="false">($H131+$E132+$F132+$G132)*(1+Input!$G$34/(100*12))</f>
        <v>125203.630582647</v>
      </c>
    </row>
    <row r="133" customFormat="false" ht="12.8" hidden="false" customHeight="false" outlineLevel="0" collapsed="false">
      <c r="A133" s="67" t="n">
        <v>129</v>
      </c>
      <c r="B133" s="68" t="n">
        <f aca="false">EOMONTH(Input!$C$7,A133)</f>
        <v>46843</v>
      </c>
      <c r="C133" s="67" t="n">
        <f aca="false">DATEDIF(Input!$G$23,$B133,"Y")</f>
        <v>49</v>
      </c>
      <c r="E133" s="69" t="n">
        <f aca="false">Salary_02!$E133*(Input!$G$33/100)</f>
        <v>243.798883998951</v>
      </c>
      <c r="F133" s="69" t="n">
        <f aca="false">-1*Salary_02!$I133</f>
        <v>243.798883998951</v>
      </c>
      <c r="G133" s="69" t="n">
        <f aca="true">IF($B133&gt;Input!$G$28,PMT(Input!$G$34/(100*12),($A$620-OFFSET($A$4,MATCH(Input!$G$28,$B$4:$B$620,1),0,1,1)),$J$4,-1*Input!$G$35,1),0)</f>
        <v>0</v>
      </c>
      <c r="H133" s="69" t="n">
        <f aca="false">($H132+$E133+$F133+$G133)*(1+Input!$G$34/(100*12))</f>
        <v>126214.941802106</v>
      </c>
    </row>
    <row r="134" customFormat="false" ht="12.8" hidden="false" customHeight="false" outlineLevel="0" collapsed="false">
      <c r="A134" s="67" t="n">
        <v>130</v>
      </c>
      <c r="B134" s="68" t="n">
        <f aca="false">EOMONTH(Input!$C$7,A134)</f>
        <v>46873</v>
      </c>
      <c r="C134" s="67" t="n">
        <f aca="false">DATEDIF(Input!$G$23,$B134,"Y")</f>
        <v>49</v>
      </c>
      <c r="E134" s="69" t="n">
        <f aca="false">Salary_02!$E134*(Input!$G$33/100)</f>
        <v>243.798883998951</v>
      </c>
      <c r="F134" s="69" t="n">
        <f aca="false">-1*Salary_02!$I134</f>
        <v>243.798883998951</v>
      </c>
      <c r="G134" s="69" t="n">
        <f aca="true">IF($B134&gt;Input!$G$28,PMT(Input!$G$34/(100*12),($A$620-OFFSET($A$4,MATCH(Input!$G$28,$B$4:$B$620,1),0,1,1)),$J$4,-1*Input!$G$35,1),0)</f>
        <v>0</v>
      </c>
      <c r="H134" s="69" t="n">
        <f aca="false">($H133+$E134+$F134+$G134)*(1+Input!$G$34/(100*12))</f>
        <v>127230.466818312</v>
      </c>
    </row>
    <row r="135" customFormat="false" ht="12.8" hidden="false" customHeight="false" outlineLevel="0" collapsed="false">
      <c r="A135" s="67" t="n">
        <v>131</v>
      </c>
      <c r="B135" s="68" t="n">
        <f aca="false">EOMONTH(Input!$C$7,A135)</f>
        <v>46904</v>
      </c>
      <c r="C135" s="67" t="n">
        <f aca="false">DATEDIF(Input!$G$23,$B135,"Y")</f>
        <v>49</v>
      </c>
      <c r="E135" s="69" t="n">
        <f aca="false">Salary_02!$E135*(Input!$G$33/100)</f>
        <v>243.798883998951</v>
      </c>
      <c r="F135" s="69" t="n">
        <f aca="false">-1*Salary_02!$I135</f>
        <v>243.798883998951</v>
      </c>
      <c r="G135" s="69" t="n">
        <f aca="true">IF($B135&gt;Input!$G$28,PMT(Input!$G$34/(100*12),($A$620-OFFSET($A$4,MATCH(Input!$G$28,$B$4:$B$620,1),0,1,1)),$J$4,-1*Input!$G$35,1),0)</f>
        <v>0</v>
      </c>
      <c r="H135" s="69" t="n">
        <f aca="false">($H134+$E135+$F135+$G135)*(1+Input!$G$34/(100*12))</f>
        <v>128250.223188753</v>
      </c>
    </row>
    <row r="136" customFormat="false" ht="12.8" hidden="false" customHeight="false" outlineLevel="0" collapsed="false">
      <c r="A136" s="67" t="n">
        <v>132</v>
      </c>
      <c r="B136" s="68" t="n">
        <f aca="false">EOMONTH(Input!$C$7,A136)</f>
        <v>46934</v>
      </c>
      <c r="C136" s="67" t="n">
        <f aca="false">DATEDIF(Input!$G$23,$B136,"Y")</f>
        <v>49</v>
      </c>
      <c r="E136" s="69" t="n">
        <f aca="false">Salary_02!$E136*(Input!$G$33/100)</f>
        <v>248.67486167893</v>
      </c>
      <c r="F136" s="69" t="n">
        <f aca="false">-1*Salary_02!$I136</f>
        <v>248.67486167893</v>
      </c>
      <c r="G136" s="69" t="n">
        <f aca="true">IF($B136&gt;Input!$G$28,PMT(Input!$G$34/(100*12),($A$620-OFFSET($A$4,MATCH(Input!$G$28,$B$4:$B$620,1),0,1,1)),$J$4,-1*Input!$G$35,1),0)</f>
        <v>0</v>
      </c>
      <c r="H136" s="69" t="n">
        <f aca="false">($H135+$E136+$F136+$G136)*(1+Input!$G$34/(100*12))</f>
        <v>129284.021132578</v>
      </c>
    </row>
    <row r="137" customFormat="false" ht="12.8" hidden="false" customHeight="false" outlineLevel="0" collapsed="false">
      <c r="A137" s="67" t="n">
        <v>133</v>
      </c>
      <c r="B137" s="68" t="n">
        <f aca="false">EOMONTH(Input!$C$7,A137)</f>
        <v>46965</v>
      </c>
      <c r="C137" s="67" t="n">
        <f aca="false">DATEDIF(Input!$G$23,$B137,"Y")</f>
        <v>49</v>
      </c>
      <c r="E137" s="69" t="n">
        <f aca="false">Salary_02!$E137*(Input!$G$33/100)</f>
        <v>248.67486167893</v>
      </c>
      <c r="F137" s="69" t="n">
        <f aca="false">-1*Salary_02!$I137</f>
        <v>248.67486167893</v>
      </c>
      <c r="G137" s="69" t="n">
        <f aca="true">IF($B137&gt;Input!$G$28,PMT(Input!$G$34/(100*12),($A$620-OFFSET($A$4,MATCH(Input!$G$28,$B$4:$B$620,1),0,1,1)),$J$4,-1*Input!$G$35,1),0)</f>
        <v>0</v>
      </c>
      <c r="H137" s="69" t="n">
        <f aca="false">($H136+$E137+$F137+$G137)*(1+Input!$G$34/(100*12))</f>
        <v>130322.126567836</v>
      </c>
    </row>
    <row r="138" customFormat="false" ht="12.8" hidden="false" customHeight="false" outlineLevel="0" collapsed="false">
      <c r="A138" s="67" t="n">
        <v>134</v>
      </c>
      <c r="B138" s="68" t="n">
        <f aca="false">EOMONTH(Input!$C$7,A138)</f>
        <v>46996</v>
      </c>
      <c r="C138" s="67" t="n">
        <f aca="false">DATEDIF(Input!$G$23,$B138,"Y")</f>
        <v>49</v>
      </c>
      <c r="E138" s="69" t="n">
        <f aca="false">Salary_02!$E138*(Input!$G$33/100)</f>
        <v>248.67486167893</v>
      </c>
      <c r="F138" s="69" t="n">
        <f aca="false">-1*Salary_02!$I138</f>
        <v>248.67486167893</v>
      </c>
      <c r="G138" s="69" t="n">
        <f aca="true">IF($B138&gt;Input!$G$28,PMT(Input!$G$34/(100*12),($A$620-OFFSET($A$4,MATCH(Input!$G$28,$B$4:$B$620,1),0,1,1)),$J$4,-1*Input!$G$35,1),0)</f>
        <v>0</v>
      </c>
      <c r="H138" s="69" t="n">
        <f aca="false">($H137+$E138+$F138+$G138)*(1+Input!$G$34/(100*12))</f>
        <v>131364.557442407</v>
      </c>
    </row>
    <row r="139" customFormat="false" ht="12.8" hidden="false" customHeight="false" outlineLevel="0" collapsed="false">
      <c r="A139" s="67" t="n">
        <v>135</v>
      </c>
      <c r="B139" s="68" t="n">
        <f aca="false">EOMONTH(Input!$C$7,A139)</f>
        <v>47026</v>
      </c>
      <c r="C139" s="67" t="n">
        <f aca="false">DATEDIF(Input!$G$23,$B139,"Y")</f>
        <v>49</v>
      </c>
      <c r="E139" s="69" t="n">
        <f aca="false">Salary_02!$E139*(Input!$G$33/100)</f>
        <v>248.67486167893</v>
      </c>
      <c r="F139" s="69" t="n">
        <f aca="false">-1*Salary_02!$I139</f>
        <v>248.67486167893</v>
      </c>
      <c r="G139" s="69" t="n">
        <f aca="true">IF($B139&gt;Input!$G$28,PMT(Input!$G$34/(100*12),($A$620-OFFSET($A$4,MATCH(Input!$G$28,$B$4:$B$620,1),0,1,1)),$J$4,-1*Input!$G$35,1),0)</f>
        <v>0</v>
      </c>
      <c r="H139" s="69" t="n">
        <f aca="false">($H138+$E139+$F139+$G139)*(1+Input!$G$34/(100*12))</f>
        <v>132411.331778955</v>
      </c>
    </row>
    <row r="140" customFormat="false" ht="12.8" hidden="false" customHeight="false" outlineLevel="0" collapsed="false">
      <c r="A140" s="67" t="n">
        <v>136</v>
      </c>
      <c r="B140" s="68" t="n">
        <f aca="false">EOMONTH(Input!$C$7,A140)</f>
        <v>47057</v>
      </c>
      <c r="C140" s="67" t="n">
        <f aca="false">DATEDIF(Input!$G$23,$B140,"Y")</f>
        <v>50</v>
      </c>
      <c r="E140" s="69" t="n">
        <f aca="false">Salary_02!$E140*(Input!$G$33/100)</f>
        <v>248.67486167893</v>
      </c>
      <c r="F140" s="69" t="n">
        <f aca="false">-1*Salary_02!$I140</f>
        <v>248.67486167893</v>
      </c>
      <c r="G140" s="69" t="n">
        <f aca="true">IF($B140&gt;Input!$G$28,PMT(Input!$G$34/(100*12),($A$620-OFFSET($A$4,MATCH(Input!$G$28,$B$4:$B$620,1),0,1,1)),$J$4,-1*Input!$G$35,1),0)</f>
        <v>0</v>
      </c>
      <c r="H140" s="69" t="n">
        <f aca="false">($H139+$E140+$F140+$G140)*(1+Input!$G$34/(100*12))</f>
        <v>133462.46767524</v>
      </c>
    </row>
    <row r="141" customFormat="false" ht="12.8" hidden="false" customHeight="false" outlineLevel="0" collapsed="false">
      <c r="A141" s="67" t="n">
        <v>137</v>
      </c>
      <c r="B141" s="68" t="n">
        <f aca="false">EOMONTH(Input!$C$7,A141)</f>
        <v>47087</v>
      </c>
      <c r="C141" s="67" t="n">
        <f aca="false">DATEDIF(Input!$G$23,$B141,"Y")</f>
        <v>50</v>
      </c>
      <c r="E141" s="69" t="n">
        <f aca="false">Salary_02!$E141*(Input!$G$33/100)</f>
        <v>248.67486167893</v>
      </c>
      <c r="F141" s="69" t="n">
        <f aca="false">-1*Salary_02!$I141</f>
        <v>248.67486167893</v>
      </c>
      <c r="G141" s="69" t="n">
        <f aca="true">IF($B141&gt;Input!$G$28,PMT(Input!$G$34/(100*12),($A$620-OFFSET($A$4,MATCH(Input!$G$28,$B$4:$B$620,1),0,1,1)),$J$4,-1*Input!$G$35,1),0)</f>
        <v>0</v>
      </c>
      <c r="H141" s="69" t="n">
        <f aca="false">($H140+$E141+$F141+$G141)*(1+Input!$G$34/(100*12))</f>
        <v>134517.983304425</v>
      </c>
    </row>
    <row r="142" customFormat="false" ht="12.8" hidden="false" customHeight="false" outlineLevel="0" collapsed="false">
      <c r="A142" s="67" t="n">
        <v>138</v>
      </c>
      <c r="B142" s="68" t="n">
        <f aca="false">EOMONTH(Input!$C$7,A142)</f>
        <v>47118</v>
      </c>
      <c r="C142" s="67" t="n">
        <f aca="false">DATEDIF(Input!$G$23,$B142,"Y")</f>
        <v>50</v>
      </c>
      <c r="E142" s="69" t="n">
        <f aca="false">Salary_02!$E142*(Input!$G$33/100)</f>
        <v>248.67486167893</v>
      </c>
      <c r="F142" s="69" t="n">
        <f aca="false">-1*Salary_02!$I142</f>
        <v>248.67486167893</v>
      </c>
      <c r="G142" s="69" t="n">
        <f aca="true">IF($B142&gt;Input!$G$28,PMT(Input!$G$34/(100*12),($A$620-OFFSET($A$4,MATCH(Input!$G$28,$B$4:$B$620,1),0,1,1)),$J$4,-1*Input!$G$35,1),0)</f>
        <v>0</v>
      </c>
      <c r="H142" s="69" t="n">
        <f aca="false">($H141+$E142+$F142+$G142)*(1+Input!$G$34/(100*12))</f>
        <v>135577.896915399</v>
      </c>
    </row>
    <row r="143" customFormat="false" ht="12.8" hidden="false" customHeight="false" outlineLevel="0" collapsed="false">
      <c r="A143" s="67" t="n">
        <v>139</v>
      </c>
      <c r="B143" s="68" t="n">
        <f aca="false">EOMONTH(Input!$C$7,A143)</f>
        <v>47149</v>
      </c>
      <c r="C143" s="67" t="n">
        <f aca="false">DATEDIF(Input!$G$23,$B143,"Y")</f>
        <v>50</v>
      </c>
      <c r="E143" s="69" t="n">
        <f aca="false">Salary_02!$E143*(Input!$G$33/100)</f>
        <v>248.67486167893</v>
      </c>
      <c r="F143" s="69" t="n">
        <f aca="false">-1*Salary_02!$I143</f>
        <v>248.67486167893</v>
      </c>
      <c r="G143" s="69" t="n">
        <f aca="true">IF($B143&gt;Input!$G$28,PMT(Input!$G$34/(100*12),($A$620-OFFSET($A$4,MATCH(Input!$G$28,$B$4:$B$620,1),0,1,1)),$J$4,-1*Input!$G$35,1),0)</f>
        <v>0</v>
      </c>
      <c r="H143" s="69" t="n">
        <f aca="false">($H142+$E143+$F143+$G143)*(1+Input!$G$34/(100*12))</f>
        <v>136642.226833085</v>
      </c>
    </row>
    <row r="144" customFormat="false" ht="12.8" hidden="false" customHeight="false" outlineLevel="0" collapsed="false">
      <c r="A144" s="67" t="n">
        <v>140</v>
      </c>
      <c r="B144" s="68" t="n">
        <f aca="false">EOMONTH(Input!$C$7,A144)</f>
        <v>47177</v>
      </c>
      <c r="C144" s="67" t="n">
        <f aca="false">DATEDIF(Input!$G$23,$B144,"Y")</f>
        <v>50</v>
      </c>
      <c r="E144" s="69" t="n">
        <f aca="false">Salary_02!$E144*(Input!$G$33/100)</f>
        <v>248.67486167893</v>
      </c>
      <c r="F144" s="69" t="n">
        <f aca="false">-1*Salary_02!$I144</f>
        <v>248.67486167893</v>
      </c>
      <c r="G144" s="69" t="n">
        <f aca="true">IF($B144&gt;Input!$G$28,PMT(Input!$G$34/(100*12),($A$620-OFFSET($A$4,MATCH(Input!$G$28,$B$4:$B$620,1),0,1,1)),$J$4,-1*Input!$G$35,1),0)</f>
        <v>0</v>
      </c>
      <c r="H144" s="69" t="n">
        <f aca="false">($H143+$E144+$F144+$G144)*(1+Input!$G$34/(100*12))</f>
        <v>137710.991458761</v>
      </c>
    </row>
    <row r="145" customFormat="false" ht="12.8" hidden="false" customHeight="false" outlineLevel="0" collapsed="false">
      <c r="A145" s="67" t="n">
        <v>141</v>
      </c>
      <c r="B145" s="68" t="n">
        <f aca="false">EOMONTH(Input!$C$7,A145)</f>
        <v>47208</v>
      </c>
      <c r="C145" s="67" t="n">
        <f aca="false">DATEDIF(Input!$G$23,$B145,"Y")</f>
        <v>50</v>
      </c>
      <c r="E145" s="69" t="n">
        <f aca="false">Salary_02!$E145*(Input!$G$33/100)</f>
        <v>248.67486167893</v>
      </c>
      <c r="F145" s="69" t="n">
        <f aca="false">-1*Salary_02!$I145</f>
        <v>248.67486167893</v>
      </c>
      <c r="G145" s="69" t="n">
        <f aca="true">IF($B145&gt;Input!$G$28,PMT(Input!$G$34/(100*12),($A$620-OFFSET($A$4,MATCH(Input!$G$28,$B$4:$B$620,1),0,1,1)),$J$4,-1*Input!$G$35,1),0)</f>
        <v>0</v>
      </c>
      <c r="H145" s="69" t="n">
        <f aca="false">($H144+$E145+$F145+$G145)*(1+Input!$G$34/(100*12))</f>
        <v>138784.209270378</v>
      </c>
    </row>
    <row r="146" customFormat="false" ht="12.8" hidden="false" customHeight="false" outlineLevel="0" collapsed="false">
      <c r="A146" s="67" t="n">
        <v>142</v>
      </c>
      <c r="B146" s="68" t="n">
        <f aca="false">EOMONTH(Input!$C$7,A146)</f>
        <v>47238</v>
      </c>
      <c r="C146" s="67" t="n">
        <f aca="false">DATEDIF(Input!$G$23,$B146,"Y")</f>
        <v>50</v>
      </c>
      <c r="E146" s="69" t="n">
        <f aca="false">Salary_02!$E146*(Input!$G$33/100)</f>
        <v>248.67486167893</v>
      </c>
      <c r="F146" s="69" t="n">
        <f aca="false">-1*Salary_02!$I146</f>
        <v>248.67486167893</v>
      </c>
      <c r="G146" s="69" t="n">
        <f aca="true">IF($B146&gt;Input!$G$28,PMT(Input!$G$34/(100*12),($A$620-OFFSET($A$4,MATCH(Input!$G$28,$B$4:$B$620,1),0,1,1)),$J$4,-1*Input!$G$35,1),0)</f>
        <v>0</v>
      </c>
      <c r="H146" s="69" t="n">
        <f aca="false">($H145+$E146+$F146+$G146)*(1+Input!$G$34/(100*12))</f>
        <v>139861.898822876</v>
      </c>
    </row>
    <row r="147" customFormat="false" ht="12.8" hidden="false" customHeight="false" outlineLevel="0" collapsed="false">
      <c r="A147" s="67" t="n">
        <v>143</v>
      </c>
      <c r="B147" s="68" t="n">
        <f aca="false">EOMONTH(Input!$C$7,A147)</f>
        <v>47269</v>
      </c>
      <c r="C147" s="67" t="n">
        <f aca="false">DATEDIF(Input!$G$23,$B147,"Y")</f>
        <v>50</v>
      </c>
      <c r="E147" s="69" t="n">
        <f aca="false">Salary_02!$E147*(Input!$G$33/100)</f>
        <v>248.67486167893</v>
      </c>
      <c r="F147" s="69" t="n">
        <f aca="false">-1*Salary_02!$I147</f>
        <v>248.67486167893</v>
      </c>
      <c r="G147" s="69" t="n">
        <f aca="true">IF($B147&gt;Input!$G$28,PMT(Input!$G$34/(100*12),($A$620-OFFSET($A$4,MATCH(Input!$G$28,$B$4:$B$620,1),0,1,1)),$J$4,-1*Input!$G$35,1),0)</f>
        <v>0</v>
      </c>
      <c r="H147" s="69" t="n">
        <f aca="false">($H146+$E147+$F147+$G147)*(1+Input!$G$34/(100*12))</f>
        <v>140944.07874851</v>
      </c>
    </row>
    <row r="148" customFormat="false" ht="12.8" hidden="false" customHeight="false" outlineLevel="0" collapsed="false">
      <c r="A148" s="67" t="n">
        <v>144</v>
      </c>
      <c r="B148" s="68" t="n">
        <f aca="false">EOMONTH(Input!$C$7,A148)</f>
        <v>47299</v>
      </c>
      <c r="C148" s="67" t="n">
        <f aca="false">DATEDIF(Input!$G$23,$B148,"Y")</f>
        <v>50</v>
      </c>
      <c r="E148" s="69" t="n">
        <f aca="false">Salary_02!$E148*(Input!$G$33/100)</f>
        <v>253.648358912509</v>
      </c>
      <c r="F148" s="69" t="n">
        <f aca="false">-1*Salary_02!$I148</f>
        <v>253.648358912509</v>
      </c>
      <c r="G148" s="69" t="n">
        <f aca="true">IF($B148&gt;Input!$G$28,PMT(Input!$G$34/(100*12),($A$620-OFFSET($A$4,MATCH(Input!$G$28,$B$4:$B$620,1),0,1,1)),$J$4,-1*Input!$G$35,1),0)</f>
        <v>0</v>
      </c>
      <c r="H148" s="69" t="n">
        <f aca="false">($H147+$E148+$F148+$G148)*(1+Input!$G$34/(100*12))</f>
        <v>142040.756197445</v>
      </c>
    </row>
    <row r="149" customFormat="false" ht="12.8" hidden="false" customHeight="false" outlineLevel="0" collapsed="false">
      <c r="A149" s="67" t="n">
        <v>145</v>
      </c>
      <c r="B149" s="68" t="n">
        <f aca="false">EOMONTH(Input!$C$7,A149)</f>
        <v>47330</v>
      </c>
      <c r="C149" s="67" t="n">
        <f aca="false">DATEDIF(Input!$G$23,$B149,"Y")</f>
        <v>50</v>
      </c>
      <c r="E149" s="69" t="n">
        <f aca="false">Salary_02!$E149*(Input!$G$33/100)</f>
        <v>253.648358912509</v>
      </c>
      <c r="F149" s="69" t="n">
        <f aca="false">-1*Salary_02!$I149</f>
        <v>253.648358912509</v>
      </c>
      <c r="G149" s="69" t="n">
        <f aca="true">IF($B149&gt;Input!$G$28,PMT(Input!$G$34/(100*12),($A$620-OFFSET($A$4,MATCH(Input!$G$28,$B$4:$B$620,1),0,1,1)),$J$4,-1*Input!$G$35,1),0)</f>
        <v>0</v>
      </c>
      <c r="H149" s="69" t="n">
        <f aca="false">($H148+$E149+$F149+$G149)*(1+Input!$G$34/(100*12))</f>
        <v>143142.00313575</v>
      </c>
    </row>
    <row r="150" customFormat="false" ht="12.8" hidden="false" customHeight="false" outlineLevel="0" collapsed="false">
      <c r="A150" s="67" t="n">
        <v>146</v>
      </c>
      <c r="B150" s="68" t="n">
        <f aca="false">EOMONTH(Input!$C$7,A150)</f>
        <v>47361</v>
      </c>
      <c r="C150" s="67" t="n">
        <f aca="false">DATEDIF(Input!$G$23,$B150,"Y")</f>
        <v>50</v>
      </c>
      <c r="E150" s="69" t="n">
        <f aca="false">Salary_02!$E150*(Input!$G$33/100)</f>
        <v>253.648358912509</v>
      </c>
      <c r="F150" s="69" t="n">
        <f aca="false">-1*Salary_02!$I150</f>
        <v>253.648358912509</v>
      </c>
      <c r="G150" s="69" t="n">
        <f aca="true">IF($B150&gt;Input!$G$28,PMT(Input!$G$34/(100*12),($A$620-OFFSET($A$4,MATCH(Input!$G$28,$B$4:$B$620,1),0,1,1)),$J$4,-1*Input!$G$35,1),0)</f>
        <v>0</v>
      </c>
      <c r="H150" s="69" t="n">
        <f aca="false">($H149+$E150+$F150+$G150)*(1+Input!$G$34/(100*12))</f>
        <v>144247.838602965</v>
      </c>
    </row>
    <row r="151" customFormat="false" ht="12.8" hidden="false" customHeight="false" outlineLevel="0" collapsed="false">
      <c r="A151" s="67" t="n">
        <v>147</v>
      </c>
      <c r="B151" s="68" t="n">
        <f aca="false">EOMONTH(Input!$C$7,A151)</f>
        <v>47391</v>
      </c>
      <c r="C151" s="67" t="n">
        <f aca="false">DATEDIF(Input!$G$23,$B151,"Y")</f>
        <v>50</v>
      </c>
      <c r="E151" s="69" t="n">
        <f aca="false">Salary_02!$E151*(Input!$G$33/100)</f>
        <v>253.648358912509</v>
      </c>
      <c r="F151" s="69" t="n">
        <f aca="false">-1*Salary_02!$I151</f>
        <v>253.648358912509</v>
      </c>
      <c r="G151" s="69" t="n">
        <f aca="true">IF($B151&gt;Input!$G$28,PMT(Input!$G$34/(100*12),($A$620-OFFSET($A$4,MATCH(Input!$G$28,$B$4:$B$620,1),0,1,1)),$J$4,-1*Input!$G$35,1),0)</f>
        <v>0</v>
      </c>
      <c r="H151" s="69" t="n">
        <f aca="false">($H150+$E151+$F151+$G151)*(1+Input!$G$34/(100*12))</f>
        <v>145358.28171796</v>
      </c>
    </row>
    <row r="152" customFormat="false" ht="12.8" hidden="false" customHeight="false" outlineLevel="0" collapsed="false">
      <c r="A152" s="67" t="n">
        <v>148</v>
      </c>
      <c r="B152" s="68" t="n">
        <f aca="false">EOMONTH(Input!$C$7,A152)</f>
        <v>47422</v>
      </c>
      <c r="C152" s="67" t="n">
        <f aca="false">DATEDIF(Input!$G$23,$B152,"Y")</f>
        <v>51</v>
      </c>
      <c r="E152" s="69" t="n">
        <f aca="false">Salary_02!$E152*(Input!$G$33/100)</f>
        <v>253.648358912509</v>
      </c>
      <c r="F152" s="69" t="n">
        <f aca="false">-1*Salary_02!$I152</f>
        <v>253.648358912509</v>
      </c>
      <c r="G152" s="69" t="n">
        <f aca="true">IF($B152&gt;Input!$G$28,PMT(Input!$G$34/(100*12),($A$620-OFFSET($A$4,MATCH(Input!$G$28,$B$4:$B$620,1),0,1,1)),$J$4,-1*Input!$G$35,1),0)</f>
        <v>0</v>
      </c>
      <c r="H152" s="69" t="n">
        <f aca="false">($H151+$E152+$F152+$G152)*(1+Input!$G$34/(100*12))</f>
        <v>146473.351679267</v>
      </c>
    </row>
    <row r="153" customFormat="false" ht="12.8" hidden="false" customHeight="false" outlineLevel="0" collapsed="false">
      <c r="A153" s="67" t="n">
        <v>149</v>
      </c>
      <c r="B153" s="68" t="n">
        <f aca="false">EOMONTH(Input!$C$7,A153)</f>
        <v>47452</v>
      </c>
      <c r="C153" s="67" t="n">
        <f aca="false">DATEDIF(Input!$G$23,$B153,"Y")</f>
        <v>51</v>
      </c>
      <c r="E153" s="69" t="n">
        <f aca="false">Salary_02!$E153*(Input!$G$33/100)</f>
        <v>253.648358912509</v>
      </c>
      <c r="F153" s="69" t="n">
        <f aca="false">-1*Salary_02!$I153</f>
        <v>253.648358912509</v>
      </c>
      <c r="G153" s="69" t="n">
        <f aca="true">IF($B153&gt;Input!$G$28,PMT(Input!$G$34/(100*12),($A$620-OFFSET($A$4,MATCH(Input!$G$28,$B$4:$B$620,1),0,1,1)),$J$4,-1*Input!$G$35,1),0)</f>
        <v>0</v>
      </c>
      <c r="H153" s="69" t="n">
        <f aca="false">($H152+$E153+$F153+$G153)*(1+Input!$G$34/(100*12))</f>
        <v>147593.067765414</v>
      </c>
    </row>
    <row r="154" customFormat="false" ht="12.8" hidden="false" customHeight="false" outlineLevel="0" collapsed="false">
      <c r="A154" s="67" t="n">
        <v>150</v>
      </c>
      <c r="B154" s="68" t="n">
        <f aca="false">EOMONTH(Input!$C$7,A154)</f>
        <v>47483</v>
      </c>
      <c r="C154" s="67" t="n">
        <f aca="false">DATEDIF(Input!$G$23,$B154,"Y")</f>
        <v>51</v>
      </c>
      <c r="E154" s="69" t="n">
        <f aca="false">Salary_02!$E154*(Input!$G$33/100)</f>
        <v>253.648358912509</v>
      </c>
      <c r="F154" s="69" t="n">
        <f aca="false">-1*Salary_02!$I154</f>
        <v>253.648358912509</v>
      </c>
      <c r="G154" s="69" t="n">
        <f aca="true">IF($B154&gt;Input!$G$28,PMT(Input!$G$34/(100*12),($A$620-OFFSET($A$4,MATCH(Input!$G$28,$B$4:$B$620,1),0,1,1)),$J$4,-1*Input!$G$35,1),0)</f>
        <v>0</v>
      </c>
      <c r="H154" s="69" t="n">
        <f aca="false">($H153+$E154+$F154+$G154)*(1+Input!$G$34/(100*12))</f>
        <v>148717.449335252</v>
      </c>
    </row>
    <row r="155" customFormat="false" ht="12.8" hidden="false" customHeight="false" outlineLevel="0" collapsed="false">
      <c r="A155" s="67" t="n">
        <v>151</v>
      </c>
      <c r="B155" s="68" t="n">
        <f aca="false">EOMONTH(Input!$C$7,A155)</f>
        <v>47514</v>
      </c>
      <c r="C155" s="67" t="n">
        <f aca="false">DATEDIF(Input!$G$23,$B155,"Y")</f>
        <v>51</v>
      </c>
      <c r="E155" s="69" t="n">
        <f aca="false">Salary_02!$E155*(Input!$G$33/100)</f>
        <v>253.648358912509</v>
      </c>
      <c r="F155" s="69" t="n">
        <f aca="false">-1*Salary_02!$I155</f>
        <v>253.648358912509</v>
      </c>
      <c r="G155" s="69" t="n">
        <f aca="true">IF($B155&gt;Input!$G$28,PMT(Input!$G$34/(100*12),($A$620-OFFSET($A$4,MATCH(Input!$G$28,$B$4:$B$620,1),0,1,1)),$J$4,-1*Input!$G$35,1),0)</f>
        <v>0</v>
      </c>
      <c r="H155" s="69" t="n">
        <f aca="false">($H154+$E155+$F155+$G155)*(1+Input!$G$34/(100*12))</f>
        <v>149846.515828298</v>
      </c>
    </row>
    <row r="156" customFormat="false" ht="12.8" hidden="false" customHeight="false" outlineLevel="0" collapsed="false">
      <c r="A156" s="67" t="n">
        <v>152</v>
      </c>
      <c r="B156" s="68" t="n">
        <f aca="false">EOMONTH(Input!$C$7,A156)</f>
        <v>47542</v>
      </c>
      <c r="C156" s="67" t="n">
        <f aca="false">DATEDIF(Input!$G$23,$B156,"Y")</f>
        <v>51</v>
      </c>
      <c r="E156" s="69" t="n">
        <f aca="false">Salary_02!$E156*(Input!$G$33/100)</f>
        <v>253.648358912509</v>
      </c>
      <c r="F156" s="69" t="n">
        <f aca="false">-1*Salary_02!$I156</f>
        <v>253.648358912509</v>
      </c>
      <c r="G156" s="69" t="n">
        <f aca="true">IF($B156&gt;Input!$G$28,PMT(Input!$G$34/(100*12),($A$620-OFFSET($A$4,MATCH(Input!$G$28,$B$4:$B$620,1),0,1,1)),$J$4,-1*Input!$G$35,1),0)</f>
        <v>0</v>
      </c>
      <c r="H156" s="69" t="n">
        <f aca="false">($H155+$E156+$F156+$G156)*(1+Input!$G$34/(100*12))</f>
        <v>150980.286765065</v>
      </c>
    </row>
    <row r="157" customFormat="false" ht="12.8" hidden="false" customHeight="false" outlineLevel="0" collapsed="false">
      <c r="A157" s="67" t="n">
        <v>153</v>
      </c>
      <c r="B157" s="68" t="n">
        <f aca="false">EOMONTH(Input!$C$7,A157)</f>
        <v>47573</v>
      </c>
      <c r="C157" s="67" t="n">
        <f aca="false">DATEDIF(Input!$G$23,$B157,"Y")</f>
        <v>51</v>
      </c>
      <c r="E157" s="69" t="n">
        <f aca="false">Salary_02!$E157*(Input!$G$33/100)</f>
        <v>253.648358912509</v>
      </c>
      <c r="F157" s="69" t="n">
        <f aca="false">-1*Salary_02!$I157</f>
        <v>253.648358912509</v>
      </c>
      <c r="G157" s="69" t="n">
        <f aca="true">IF($B157&gt;Input!$G$28,PMT(Input!$G$34/(100*12),($A$620-OFFSET($A$4,MATCH(Input!$G$28,$B$4:$B$620,1),0,1,1)),$J$4,-1*Input!$G$35,1),0)</f>
        <v>0</v>
      </c>
      <c r="H157" s="69" t="n">
        <f aca="false">($H156+$E157+$F157+$G157)*(1+Input!$G$34/(100*12))</f>
        <v>152118.781747402</v>
      </c>
    </row>
    <row r="158" customFormat="false" ht="12.8" hidden="false" customHeight="false" outlineLevel="0" collapsed="false">
      <c r="A158" s="67" t="n">
        <v>154</v>
      </c>
      <c r="B158" s="68" t="n">
        <f aca="false">EOMONTH(Input!$C$7,A158)</f>
        <v>47603</v>
      </c>
      <c r="C158" s="67" t="n">
        <f aca="false">DATEDIF(Input!$G$23,$B158,"Y")</f>
        <v>51</v>
      </c>
      <c r="E158" s="69" t="n">
        <f aca="false">Salary_02!$E158*(Input!$G$33/100)</f>
        <v>253.648358912509</v>
      </c>
      <c r="F158" s="69" t="n">
        <f aca="false">-1*Salary_02!$I158</f>
        <v>253.648358912509</v>
      </c>
      <c r="G158" s="69" t="n">
        <f aca="true">IF($B158&gt;Input!$G$28,PMT(Input!$G$34/(100*12),($A$620-OFFSET($A$4,MATCH(Input!$G$28,$B$4:$B$620,1),0,1,1)),$J$4,-1*Input!$G$35,1),0)</f>
        <v>0</v>
      </c>
      <c r="H158" s="69" t="n">
        <f aca="false">($H157+$E158+$F158+$G158)*(1+Input!$G$34/(100*12))</f>
        <v>153262.020458833</v>
      </c>
    </row>
    <row r="159" customFormat="false" ht="12.8" hidden="false" customHeight="false" outlineLevel="0" collapsed="false">
      <c r="A159" s="67" t="n">
        <v>155</v>
      </c>
      <c r="B159" s="68" t="n">
        <f aca="false">EOMONTH(Input!$C$7,A159)</f>
        <v>47634</v>
      </c>
      <c r="C159" s="67" t="n">
        <f aca="false">DATEDIF(Input!$G$23,$B159,"Y")</f>
        <v>51</v>
      </c>
      <c r="E159" s="69" t="n">
        <f aca="false">Salary_02!$E159*(Input!$G$33/100)</f>
        <v>253.648358912509</v>
      </c>
      <c r="F159" s="69" t="n">
        <f aca="false">-1*Salary_02!$I159</f>
        <v>253.648358912509</v>
      </c>
      <c r="G159" s="69" t="n">
        <f aca="true">IF($B159&gt;Input!$G$28,PMT(Input!$G$34/(100*12),($A$620-OFFSET($A$4,MATCH(Input!$G$28,$B$4:$B$620,1),0,1,1)),$J$4,-1*Input!$G$35,1),0)</f>
        <v>0</v>
      </c>
      <c r="H159" s="69" t="n">
        <f aca="false">($H158+$E159+$F159+$G159)*(1+Input!$G$34/(100*12))</f>
        <v>154410.022664894</v>
      </c>
    </row>
    <row r="160" customFormat="false" ht="12.8" hidden="false" customHeight="false" outlineLevel="0" collapsed="false">
      <c r="A160" s="67" t="n">
        <v>156</v>
      </c>
      <c r="B160" s="68" t="n">
        <f aca="false">EOMONTH(Input!$C$7,A160)</f>
        <v>47664</v>
      </c>
      <c r="C160" s="67" t="n">
        <f aca="false">DATEDIF(Input!$G$23,$B160,"Y")</f>
        <v>51</v>
      </c>
      <c r="E160" s="69" t="n">
        <f aca="false">Salary_02!$E160*(Input!$G$33/100)</f>
        <v>258.721326090759</v>
      </c>
      <c r="F160" s="69" t="n">
        <f aca="false">-1*Salary_02!$I160</f>
        <v>258.721326090759</v>
      </c>
      <c r="G160" s="69" t="n">
        <f aca="true">IF($B160&gt;Input!$G$28,PMT(Input!$G$34/(100*12),($A$620-OFFSET($A$4,MATCH(Input!$G$28,$B$4:$B$620,1),0,1,1)),$J$4,-1*Input!$G$35,1),0)</f>
        <v>0</v>
      </c>
      <c r="H160" s="69" t="n">
        <f aca="false">($H159+$E160+$F160+$G160)*(1+Input!$G$34/(100*12))</f>
        <v>155572.996422563</v>
      </c>
    </row>
    <row r="161" customFormat="false" ht="12.8" hidden="false" customHeight="false" outlineLevel="0" collapsed="false">
      <c r="A161" s="67" t="n">
        <v>157</v>
      </c>
      <c r="B161" s="68" t="n">
        <f aca="false">EOMONTH(Input!$C$7,A161)</f>
        <v>47695</v>
      </c>
      <c r="C161" s="67" t="n">
        <f aca="false">DATEDIF(Input!$G$23,$B161,"Y")</f>
        <v>51</v>
      </c>
      <c r="E161" s="69" t="n">
        <f aca="false">Salary_02!$E161*(Input!$G$33/100)</f>
        <v>258.721326090759</v>
      </c>
      <c r="F161" s="69" t="n">
        <f aca="false">-1*Salary_02!$I161</f>
        <v>258.721326090759</v>
      </c>
      <c r="G161" s="69" t="n">
        <f aca="true">IF($B161&gt;Input!$G$28,PMT(Input!$G$34/(100*12),($A$620-OFFSET($A$4,MATCH(Input!$G$28,$B$4:$B$620,1),0,1,1)),$J$4,-1*Input!$G$35,1),0)</f>
        <v>0</v>
      </c>
      <c r="H161" s="69" t="n">
        <f aca="false">($H160+$E161+$F161+$G161)*(1+Input!$G$34/(100*12))</f>
        <v>156740.815904223</v>
      </c>
    </row>
    <row r="162" customFormat="false" ht="12.8" hidden="false" customHeight="false" outlineLevel="0" collapsed="false">
      <c r="A162" s="67" t="n">
        <v>158</v>
      </c>
      <c r="B162" s="68" t="n">
        <f aca="false">EOMONTH(Input!$C$7,A162)</f>
        <v>47726</v>
      </c>
      <c r="C162" s="67" t="n">
        <f aca="false">DATEDIF(Input!$G$23,$B162,"Y")</f>
        <v>51</v>
      </c>
      <c r="E162" s="69" t="n">
        <f aca="false">Salary_02!$E162*(Input!$G$33/100)</f>
        <v>258.721326090759</v>
      </c>
      <c r="F162" s="69" t="n">
        <f aca="false">-1*Salary_02!$I162</f>
        <v>258.721326090759</v>
      </c>
      <c r="G162" s="69" t="n">
        <f aca="true">IF($B162&gt;Input!$G$28,PMT(Input!$G$34/(100*12),($A$620-OFFSET($A$4,MATCH(Input!$G$28,$B$4:$B$620,1),0,1,1)),$J$4,-1*Input!$G$35,1),0)</f>
        <v>0</v>
      </c>
      <c r="H162" s="69" t="n">
        <f aca="false">($H161+$E162+$F162+$G162)*(1+Input!$G$34/(100*12))</f>
        <v>157913.501300389</v>
      </c>
    </row>
    <row r="163" customFormat="false" ht="12.8" hidden="false" customHeight="false" outlineLevel="0" collapsed="false">
      <c r="A163" s="67" t="n">
        <v>159</v>
      </c>
      <c r="B163" s="68" t="n">
        <f aca="false">EOMONTH(Input!$C$7,A163)</f>
        <v>47756</v>
      </c>
      <c r="C163" s="67" t="n">
        <f aca="false">DATEDIF(Input!$G$23,$B163,"Y")</f>
        <v>51</v>
      </c>
      <c r="E163" s="69" t="n">
        <f aca="false">Salary_02!$E163*(Input!$G$33/100)</f>
        <v>258.721326090759</v>
      </c>
      <c r="F163" s="69" t="n">
        <f aca="false">-1*Salary_02!$I163</f>
        <v>258.721326090759</v>
      </c>
      <c r="G163" s="69" t="n">
        <f aca="true">IF($B163&gt;Input!$G$28,PMT(Input!$G$34/(100*12),($A$620-OFFSET($A$4,MATCH(Input!$G$28,$B$4:$B$620,1),0,1,1)),$J$4,-1*Input!$G$35,1),0)</f>
        <v>0</v>
      </c>
      <c r="H163" s="69" t="n">
        <f aca="false">($H162+$E163+$F163+$G163)*(1+Input!$G$34/(100*12))</f>
        <v>159091.072885707</v>
      </c>
    </row>
    <row r="164" customFormat="false" ht="12.8" hidden="false" customHeight="false" outlineLevel="0" collapsed="false">
      <c r="A164" s="67" t="n">
        <v>160</v>
      </c>
      <c r="B164" s="68" t="n">
        <f aca="false">EOMONTH(Input!$C$7,A164)</f>
        <v>47787</v>
      </c>
      <c r="C164" s="67" t="n">
        <f aca="false">DATEDIF(Input!$G$23,$B164,"Y")</f>
        <v>52</v>
      </c>
      <c r="E164" s="69" t="n">
        <f aca="false">Salary_02!$E164*(Input!$G$33/100)</f>
        <v>258.721326090759</v>
      </c>
      <c r="F164" s="69" t="n">
        <f aca="false">-1*Salary_02!$I164</f>
        <v>258.721326090759</v>
      </c>
      <c r="G164" s="69" t="n">
        <f aca="true">IF($B164&gt;Input!$G$28,PMT(Input!$G$34/(100*12),($A$620-OFFSET($A$4,MATCH(Input!$G$28,$B$4:$B$620,1),0,1,1)),$J$4,-1*Input!$G$35,1),0)</f>
        <v>0</v>
      </c>
      <c r="H164" s="69" t="n">
        <f aca="false">($H163+$E164+$F164+$G164)*(1+Input!$G$34/(100*12))</f>
        <v>160273.551019296</v>
      </c>
    </row>
    <row r="165" customFormat="false" ht="12.8" hidden="false" customHeight="false" outlineLevel="0" collapsed="false">
      <c r="A165" s="67" t="n">
        <v>161</v>
      </c>
      <c r="B165" s="68" t="n">
        <f aca="false">EOMONTH(Input!$C$7,A165)</f>
        <v>47817</v>
      </c>
      <c r="C165" s="67" t="n">
        <f aca="false">DATEDIF(Input!$G$23,$B165,"Y")</f>
        <v>52</v>
      </c>
      <c r="E165" s="69" t="n">
        <f aca="false">Salary_02!$E165*(Input!$G$33/100)</f>
        <v>258.721326090759</v>
      </c>
      <c r="F165" s="69" t="n">
        <f aca="false">-1*Salary_02!$I165</f>
        <v>258.721326090759</v>
      </c>
      <c r="G165" s="69" t="n">
        <f aca="true">IF($B165&gt;Input!$G$28,PMT(Input!$G$34/(100*12),($A$620-OFFSET($A$4,MATCH(Input!$G$28,$B$4:$B$620,1),0,1,1)),$J$4,-1*Input!$G$35,1),0)</f>
        <v>0</v>
      </c>
      <c r="H165" s="69" t="n">
        <f aca="false">($H164+$E165+$F165+$G165)*(1+Input!$G$34/(100*12))</f>
        <v>161460.956145109</v>
      </c>
    </row>
    <row r="166" customFormat="false" ht="12.8" hidden="false" customHeight="false" outlineLevel="0" collapsed="false">
      <c r="A166" s="67" t="n">
        <v>162</v>
      </c>
      <c r="B166" s="68" t="n">
        <f aca="false">EOMONTH(Input!$C$7,A166)</f>
        <v>47848</v>
      </c>
      <c r="C166" s="67" t="n">
        <f aca="false">DATEDIF(Input!$G$23,$B166,"Y")</f>
        <v>52</v>
      </c>
      <c r="E166" s="69" t="n">
        <f aca="false">Salary_02!$E166*(Input!$G$33/100)</f>
        <v>258.721326090759</v>
      </c>
      <c r="F166" s="69" t="n">
        <f aca="false">-1*Salary_02!$I166</f>
        <v>258.721326090759</v>
      </c>
      <c r="G166" s="69" t="n">
        <f aca="true">IF($B166&gt;Input!$G$28,PMT(Input!$G$34/(100*12),($A$620-OFFSET($A$4,MATCH(Input!$G$28,$B$4:$B$620,1),0,1,1)),$J$4,-1*Input!$G$35,1),0)</f>
        <v>0</v>
      </c>
      <c r="H166" s="69" t="n">
        <f aca="false">($H165+$E166+$F166+$G166)*(1+Input!$G$34/(100*12))</f>
        <v>162653.308792279</v>
      </c>
    </row>
    <row r="167" customFormat="false" ht="12.8" hidden="false" customHeight="false" outlineLevel="0" collapsed="false">
      <c r="A167" s="67" t="n">
        <v>163</v>
      </c>
      <c r="B167" s="68" t="n">
        <f aca="false">EOMONTH(Input!$C$7,A167)</f>
        <v>47879</v>
      </c>
      <c r="C167" s="67" t="n">
        <f aca="false">DATEDIF(Input!$G$23,$B167,"Y")</f>
        <v>52</v>
      </c>
      <c r="E167" s="69" t="n">
        <f aca="false">Salary_02!$E167*(Input!$G$33/100)</f>
        <v>258.721326090759</v>
      </c>
      <c r="F167" s="69" t="n">
        <f aca="false">-1*Salary_02!$I167</f>
        <v>258.721326090759</v>
      </c>
      <c r="G167" s="69" t="n">
        <f aca="true">IF($B167&gt;Input!$G$28,PMT(Input!$G$34/(100*12),($A$620-OFFSET($A$4,MATCH(Input!$G$28,$B$4:$B$620,1),0,1,1)),$J$4,-1*Input!$G$35,1),0)</f>
        <v>0</v>
      </c>
      <c r="H167" s="69" t="n">
        <f aca="false">($H166+$E167+$F167+$G167)*(1+Input!$G$34/(100*12))</f>
        <v>163850.629575479</v>
      </c>
    </row>
    <row r="168" customFormat="false" ht="12.8" hidden="false" customHeight="false" outlineLevel="0" collapsed="false">
      <c r="A168" s="67" t="n">
        <v>164</v>
      </c>
      <c r="B168" s="68" t="n">
        <f aca="false">EOMONTH(Input!$C$7,A168)</f>
        <v>47907</v>
      </c>
      <c r="C168" s="67" t="n">
        <f aca="false">DATEDIF(Input!$G$23,$B168,"Y")</f>
        <v>52</v>
      </c>
      <c r="E168" s="69" t="n">
        <f aca="false">Salary_02!$E168*(Input!$G$33/100)</f>
        <v>258.721326090759</v>
      </c>
      <c r="F168" s="69" t="n">
        <f aca="false">-1*Salary_02!$I168</f>
        <v>258.721326090759</v>
      </c>
      <c r="G168" s="69" t="n">
        <f aca="true">IF($B168&gt;Input!$G$28,PMT(Input!$G$34/(100*12),($A$620-OFFSET($A$4,MATCH(Input!$G$28,$B$4:$B$620,1),0,1,1)),$J$4,-1*Input!$G$35,1),0)</f>
        <v>0</v>
      </c>
      <c r="H168" s="69" t="n">
        <f aca="false">($H167+$E168+$F168+$G168)*(1+Input!$G$34/(100*12))</f>
        <v>165052.939195276</v>
      </c>
    </row>
    <row r="169" customFormat="false" ht="12.8" hidden="false" customHeight="false" outlineLevel="0" collapsed="false">
      <c r="A169" s="67" t="n">
        <v>165</v>
      </c>
      <c r="B169" s="68" t="n">
        <f aca="false">EOMONTH(Input!$C$7,A169)</f>
        <v>47938</v>
      </c>
      <c r="C169" s="67" t="n">
        <f aca="false">DATEDIF(Input!$G$23,$B169,"Y")</f>
        <v>52</v>
      </c>
      <c r="E169" s="69" t="n">
        <f aca="false">Salary_02!$E169*(Input!$G$33/100)</f>
        <v>258.721326090759</v>
      </c>
      <c r="F169" s="69" t="n">
        <f aca="false">-1*Salary_02!$I169</f>
        <v>258.721326090759</v>
      </c>
      <c r="G169" s="69" t="n">
        <f aca="true">IF($B169&gt;Input!$G$28,PMT(Input!$G$34/(100*12),($A$620-OFFSET($A$4,MATCH(Input!$G$28,$B$4:$B$620,1),0,1,1)),$J$4,-1*Input!$G$35,1),0)</f>
        <v>0</v>
      </c>
      <c r="H169" s="69" t="n">
        <f aca="false">($H168+$E169+$F169+$G169)*(1+Input!$G$34/(100*12))</f>
        <v>166260.258438488</v>
      </c>
    </row>
    <row r="170" customFormat="false" ht="12.8" hidden="false" customHeight="false" outlineLevel="0" collapsed="false">
      <c r="A170" s="67" t="n">
        <v>166</v>
      </c>
      <c r="B170" s="68" t="n">
        <f aca="false">EOMONTH(Input!$C$7,A170)</f>
        <v>47968</v>
      </c>
      <c r="C170" s="67" t="n">
        <f aca="false">DATEDIF(Input!$G$23,$B170,"Y")</f>
        <v>52</v>
      </c>
      <c r="E170" s="69" t="n">
        <f aca="false">Salary_02!$E170*(Input!$G$33/100)</f>
        <v>258.721326090759</v>
      </c>
      <c r="F170" s="69" t="n">
        <f aca="false">-1*Salary_02!$I170</f>
        <v>258.721326090759</v>
      </c>
      <c r="G170" s="69" t="n">
        <f aca="true">IF($B170&gt;Input!$G$28,PMT(Input!$G$34/(100*12),($A$620-OFFSET($A$4,MATCH(Input!$G$28,$B$4:$B$620,1),0,1,1)),$J$4,-1*Input!$G$35,1),0)</f>
        <v>0</v>
      </c>
      <c r="H170" s="69" t="n">
        <f aca="false">($H169+$E170+$F170+$G170)*(1+Input!$G$34/(100*12))</f>
        <v>167472.608178548</v>
      </c>
    </row>
    <row r="171" customFormat="false" ht="12.8" hidden="false" customHeight="false" outlineLevel="0" collapsed="false">
      <c r="A171" s="67" t="n">
        <v>167</v>
      </c>
      <c r="B171" s="68" t="n">
        <f aca="false">EOMONTH(Input!$C$7,A171)</f>
        <v>47999</v>
      </c>
      <c r="C171" s="67" t="n">
        <f aca="false">DATEDIF(Input!$G$23,$B171,"Y")</f>
        <v>52</v>
      </c>
      <c r="E171" s="69" t="n">
        <f aca="false">Salary_02!$E171*(Input!$G$33/100)</f>
        <v>258.721326090759</v>
      </c>
      <c r="F171" s="69" t="n">
        <f aca="false">-1*Salary_02!$I171</f>
        <v>258.721326090759</v>
      </c>
      <c r="G171" s="69" t="n">
        <f aca="true">IF($B171&gt;Input!$G$28,PMT(Input!$G$34/(100*12),($A$620-OFFSET($A$4,MATCH(Input!$G$28,$B$4:$B$620,1),0,1,1)),$J$4,-1*Input!$G$35,1),0)</f>
        <v>0</v>
      </c>
      <c r="H171" s="69" t="n">
        <f aca="false">($H170+$E171+$F171+$G171)*(1+Input!$G$34/(100*12))</f>
        <v>168690.009375857</v>
      </c>
    </row>
    <row r="172" customFormat="false" ht="12.8" hidden="false" customHeight="false" outlineLevel="0" collapsed="false">
      <c r="A172" s="67" t="n">
        <v>168</v>
      </c>
      <c r="B172" s="68" t="n">
        <f aca="false">EOMONTH(Input!$C$7,A172)</f>
        <v>48029</v>
      </c>
      <c r="C172" s="67" t="n">
        <f aca="false">DATEDIF(Input!$G$23,$B172,"Y")</f>
        <v>52</v>
      </c>
      <c r="E172" s="69" t="n">
        <f aca="false">Salary_02!$E172*(Input!$G$33/100)</f>
        <v>263.895752612574</v>
      </c>
      <c r="F172" s="69" t="n">
        <f aca="false">-1*Salary_02!$I172</f>
        <v>263.895752612574</v>
      </c>
      <c r="G172" s="69" t="n">
        <f aca="true">IF($B172&gt;Input!$G$28,PMT(Input!$G$34/(100*12),($A$620-OFFSET($A$4,MATCH(Input!$G$28,$B$4:$B$620,1),0,1,1)),$J$4,-1*Input!$G$35,1),0)</f>
        <v>0</v>
      </c>
      <c r="H172" s="69" t="n">
        <f aca="false">($H171+$E172+$F172+$G172)*(1+Input!$G$34/(100*12))</f>
        <v>169922.87505142</v>
      </c>
    </row>
    <row r="173" customFormat="false" ht="12.8" hidden="false" customHeight="false" outlineLevel="0" collapsed="false">
      <c r="A173" s="67" t="n">
        <v>169</v>
      </c>
      <c r="B173" s="68" t="n">
        <f aca="false">EOMONTH(Input!$C$7,A173)</f>
        <v>48060</v>
      </c>
      <c r="C173" s="67" t="n">
        <f aca="false">DATEDIF(Input!$G$23,$B173,"Y")</f>
        <v>52</v>
      </c>
      <c r="E173" s="69" t="n">
        <f aca="false">Salary_02!$E173*(Input!$G$33/100)</f>
        <v>263.895752612574</v>
      </c>
      <c r="F173" s="69" t="n">
        <f aca="false">-1*Salary_02!$I173</f>
        <v>263.895752612574</v>
      </c>
      <c r="G173" s="69" t="n">
        <f aca="true">IF($B173&gt;Input!$G$28,PMT(Input!$G$34/(100*12),($A$620-OFFSET($A$4,MATCH(Input!$G$28,$B$4:$B$620,1),0,1,1)),$J$4,-1*Input!$G$35,1),0)</f>
        <v>0</v>
      </c>
      <c r="H173" s="69" t="n">
        <f aca="false">($H172+$E173+$F173+$G173)*(1+Input!$G$34/(100*12))</f>
        <v>171160.877667298</v>
      </c>
    </row>
    <row r="174" customFormat="false" ht="12.8" hidden="false" customHeight="false" outlineLevel="0" collapsed="false">
      <c r="A174" s="67" t="n">
        <v>170</v>
      </c>
      <c r="B174" s="68" t="n">
        <f aca="false">EOMONTH(Input!$C$7,A174)</f>
        <v>48091</v>
      </c>
      <c r="C174" s="67" t="n">
        <f aca="false">DATEDIF(Input!$G$23,$B174,"Y")</f>
        <v>52</v>
      </c>
      <c r="E174" s="69" t="n">
        <f aca="false">Salary_02!$E174*(Input!$G$33/100)</f>
        <v>263.895752612574</v>
      </c>
      <c r="F174" s="69" t="n">
        <f aca="false">-1*Salary_02!$I174</f>
        <v>263.895752612574</v>
      </c>
      <c r="G174" s="69" t="n">
        <f aca="true">IF($B174&gt;Input!$G$28,PMT(Input!$G$34/(100*12),($A$620-OFFSET($A$4,MATCH(Input!$G$28,$B$4:$B$620,1),0,1,1)),$J$4,-1*Input!$G$35,1),0)</f>
        <v>0</v>
      </c>
      <c r="H174" s="69" t="n">
        <f aca="false">($H173+$E174+$F174+$G174)*(1+Input!$G$34/(100*12))</f>
        <v>172404.038627409</v>
      </c>
    </row>
    <row r="175" customFormat="false" ht="12.8" hidden="false" customHeight="false" outlineLevel="0" collapsed="false">
      <c r="A175" s="67" t="n">
        <v>171</v>
      </c>
      <c r="B175" s="68" t="n">
        <f aca="false">EOMONTH(Input!$C$7,A175)</f>
        <v>48121</v>
      </c>
      <c r="C175" s="67" t="n">
        <f aca="false">DATEDIF(Input!$G$23,$B175,"Y")</f>
        <v>52</v>
      </c>
      <c r="E175" s="69" t="n">
        <f aca="false">Salary_02!$E175*(Input!$G$33/100)</f>
        <v>263.895752612574</v>
      </c>
      <c r="F175" s="69" t="n">
        <f aca="false">-1*Salary_02!$I175</f>
        <v>263.895752612574</v>
      </c>
      <c r="G175" s="69" t="n">
        <f aca="true">IF($B175&gt;Input!$G$28,PMT(Input!$G$34/(100*12),($A$620-OFFSET($A$4,MATCH(Input!$G$28,$B$4:$B$620,1),0,1,1)),$J$4,-1*Input!$G$35,1),0)</f>
        <v>0</v>
      </c>
      <c r="H175" s="69" t="n">
        <f aca="false">($H174+$E175+$F175+$G175)*(1+Input!$G$34/(100*12))</f>
        <v>173652.379424853</v>
      </c>
    </row>
    <row r="176" customFormat="false" ht="12.8" hidden="false" customHeight="false" outlineLevel="0" collapsed="false">
      <c r="A176" s="67" t="n">
        <v>172</v>
      </c>
      <c r="B176" s="68" t="n">
        <f aca="false">EOMONTH(Input!$C$7,A176)</f>
        <v>48152</v>
      </c>
      <c r="C176" s="67" t="n">
        <f aca="false">DATEDIF(Input!$G$23,$B176,"Y")</f>
        <v>53</v>
      </c>
      <c r="E176" s="69" t="n">
        <f aca="false">Salary_02!$E176*(Input!$G$33/100)</f>
        <v>263.895752612574</v>
      </c>
      <c r="F176" s="69" t="n">
        <f aca="false">-1*Salary_02!$I176</f>
        <v>263.895752612574</v>
      </c>
      <c r="G176" s="69" t="n">
        <f aca="true">IF($B176&gt;Input!$G$28,PMT(Input!$G$34/(100*12),($A$620-OFFSET($A$4,MATCH(Input!$G$28,$B$4:$B$620,1),0,1,1)),$J$4,-1*Input!$G$35,1),0)</f>
        <v>0</v>
      </c>
      <c r="H176" s="69" t="n">
        <f aca="false">($H175+$E176+$F176+$G176)*(1+Input!$G$34/(100*12))</f>
        <v>174905.921642287</v>
      </c>
    </row>
    <row r="177" customFormat="false" ht="12.8" hidden="false" customHeight="false" outlineLevel="0" collapsed="false">
      <c r="A177" s="67" t="n">
        <v>173</v>
      </c>
      <c r="B177" s="68" t="n">
        <f aca="false">EOMONTH(Input!$C$7,A177)</f>
        <v>48182</v>
      </c>
      <c r="C177" s="67" t="n">
        <f aca="false">DATEDIF(Input!$G$23,$B177,"Y")</f>
        <v>53</v>
      </c>
      <c r="E177" s="69" t="n">
        <f aca="false">Salary_02!$E177*(Input!$G$33/100)</f>
        <v>263.895752612574</v>
      </c>
      <c r="F177" s="69" t="n">
        <f aca="false">-1*Salary_02!$I177</f>
        <v>263.895752612574</v>
      </c>
      <c r="G177" s="69" t="n">
        <f aca="true">IF($B177&gt;Input!$G$28,PMT(Input!$G$34/(100*12),($A$620-OFFSET($A$4,MATCH(Input!$G$28,$B$4:$B$620,1),0,1,1)),$J$4,-1*Input!$G$35,1),0)</f>
        <v>0</v>
      </c>
      <c r="H177" s="69" t="n">
        <f aca="false">($H176+$E177+$F177+$G177)*(1+Input!$G$34/(100*12))</f>
        <v>176164.686952294</v>
      </c>
    </row>
    <row r="178" customFormat="false" ht="12.8" hidden="false" customHeight="false" outlineLevel="0" collapsed="false">
      <c r="A178" s="67" t="n">
        <v>174</v>
      </c>
      <c r="B178" s="68" t="n">
        <f aca="false">EOMONTH(Input!$C$7,A178)</f>
        <v>48213</v>
      </c>
      <c r="C178" s="67" t="n">
        <f aca="false">DATEDIF(Input!$G$23,$B178,"Y")</f>
        <v>53</v>
      </c>
      <c r="E178" s="69" t="n">
        <f aca="false">Salary_02!$E178*(Input!$G$33/100)</f>
        <v>263.895752612574</v>
      </c>
      <c r="F178" s="69" t="n">
        <f aca="false">-1*Salary_02!$I178</f>
        <v>263.895752612574</v>
      </c>
      <c r="G178" s="69" t="n">
        <f aca="true">IF($B178&gt;Input!$G$28,PMT(Input!$G$34/(100*12),($A$620-OFFSET($A$4,MATCH(Input!$G$28,$B$4:$B$620,1),0,1,1)),$J$4,-1*Input!$G$35,1),0)</f>
        <v>0</v>
      </c>
      <c r="H178" s="69" t="n">
        <f aca="false">($H177+$E178+$F178+$G178)*(1+Input!$G$34/(100*12))</f>
        <v>177428.697117759</v>
      </c>
    </row>
    <row r="179" customFormat="false" ht="12.8" hidden="false" customHeight="false" outlineLevel="0" collapsed="false">
      <c r="A179" s="67" t="n">
        <v>175</v>
      </c>
      <c r="B179" s="68" t="n">
        <f aca="false">EOMONTH(Input!$C$7,A179)</f>
        <v>48244</v>
      </c>
      <c r="C179" s="67" t="n">
        <f aca="false">DATEDIF(Input!$G$23,$B179,"Y")</f>
        <v>53</v>
      </c>
      <c r="E179" s="69" t="n">
        <f aca="false">Salary_02!$E179*(Input!$G$33/100)</f>
        <v>263.895752612574</v>
      </c>
      <c r="F179" s="69" t="n">
        <f aca="false">-1*Salary_02!$I179</f>
        <v>263.895752612574</v>
      </c>
      <c r="G179" s="69" t="n">
        <f aca="true">IF($B179&gt;Input!$G$28,PMT(Input!$G$34/(100*12),($A$620-OFFSET($A$4,MATCH(Input!$G$28,$B$4:$B$620,1),0,1,1)),$J$4,-1*Input!$G$35,1),0)</f>
        <v>0</v>
      </c>
      <c r="H179" s="69" t="n">
        <f aca="false">($H178+$E179+$F179+$G179)*(1+Input!$G$34/(100*12))</f>
        <v>178697.973992246</v>
      </c>
    </row>
    <row r="180" customFormat="false" ht="12.8" hidden="false" customHeight="false" outlineLevel="0" collapsed="false">
      <c r="A180" s="67" t="n">
        <v>176</v>
      </c>
      <c r="B180" s="68" t="n">
        <f aca="false">EOMONTH(Input!$C$7,A180)</f>
        <v>48273</v>
      </c>
      <c r="C180" s="67" t="n">
        <f aca="false">DATEDIF(Input!$G$23,$B180,"Y")</f>
        <v>53</v>
      </c>
      <c r="E180" s="69" t="n">
        <f aca="false">Salary_02!$E180*(Input!$G$33/100)</f>
        <v>263.895752612574</v>
      </c>
      <c r="F180" s="69" t="n">
        <f aca="false">-1*Salary_02!$I180</f>
        <v>263.895752612574</v>
      </c>
      <c r="G180" s="69" t="n">
        <f aca="true">IF($B180&gt;Input!$G$28,PMT(Input!$G$34/(100*12),($A$620-OFFSET($A$4,MATCH(Input!$G$28,$B$4:$B$620,1),0,1,1)),$J$4,-1*Input!$G$35,1),0)</f>
        <v>0</v>
      </c>
      <c r="H180" s="69" t="n">
        <f aca="false">($H179+$E180+$F180+$G180)*(1+Input!$G$34/(100*12))</f>
        <v>179972.539520377</v>
      </c>
    </row>
    <row r="181" customFormat="false" ht="12.8" hidden="false" customHeight="false" outlineLevel="0" collapsed="false">
      <c r="A181" s="67" t="n">
        <v>177</v>
      </c>
      <c r="B181" s="68" t="n">
        <f aca="false">EOMONTH(Input!$C$7,A181)</f>
        <v>48304</v>
      </c>
      <c r="C181" s="67" t="n">
        <f aca="false">DATEDIF(Input!$G$23,$B181,"Y")</f>
        <v>53</v>
      </c>
      <c r="E181" s="69" t="n">
        <f aca="false">Salary_02!$E181*(Input!$G$33/100)</f>
        <v>263.895752612574</v>
      </c>
      <c r="F181" s="69" t="n">
        <f aca="false">-1*Salary_02!$I181</f>
        <v>263.895752612574</v>
      </c>
      <c r="G181" s="69" t="n">
        <f aca="true">IF($B181&gt;Input!$G$28,PMT(Input!$G$34/(100*12),($A$620-OFFSET($A$4,MATCH(Input!$G$28,$B$4:$B$620,1),0,1,1)),$J$4,-1*Input!$G$35,1),0)</f>
        <v>0</v>
      </c>
      <c r="H181" s="69" t="n">
        <f aca="false">($H180+$E181+$F181+$G181)*(1+Input!$G$34/(100*12))</f>
        <v>181252.415738209</v>
      </c>
    </row>
    <row r="182" customFormat="false" ht="12.8" hidden="false" customHeight="false" outlineLevel="0" collapsed="false">
      <c r="A182" s="67" t="n">
        <v>178</v>
      </c>
      <c r="B182" s="68" t="n">
        <f aca="false">EOMONTH(Input!$C$7,A182)</f>
        <v>48334</v>
      </c>
      <c r="C182" s="67" t="n">
        <f aca="false">DATEDIF(Input!$G$23,$B182,"Y")</f>
        <v>53</v>
      </c>
      <c r="E182" s="69" t="n">
        <f aca="false">Salary_02!$E182*(Input!$G$33/100)</f>
        <v>263.895752612574</v>
      </c>
      <c r="F182" s="69" t="n">
        <f aca="false">-1*Salary_02!$I182</f>
        <v>263.895752612574</v>
      </c>
      <c r="G182" s="69" t="n">
        <f aca="true">IF($B182&gt;Input!$G$28,PMT(Input!$G$34/(100*12),($A$620-OFFSET($A$4,MATCH(Input!$G$28,$B$4:$B$620,1),0,1,1)),$J$4,-1*Input!$G$35,1),0)</f>
        <v>0</v>
      </c>
      <c r="H182" s="69" t="n">
        <f aca="false">($H181+$E182+$F182+$G182)*(1+Input!$G$34/(100*12))</f>
        <v>182537.624773615</v>
      </c>
    </row>
    <row r="183" customFormat="false" ht="12.8" hidden="false" customHeight="false" outlineLevel="0" collapsed="false">
      <c r="A183" s="67" t="n">
        <v>179</v>
      </c>
      <c r="B183" s="68" t="n">
        <f aca="false">EOMONTH(Input!$C$7,A183)</f>
        <v>48365</v>
      </c>
      <c r="C183" s="67" t="n">
        <f aca="false">DATEDIF(Input!$G$23,$B183,"Y")</f>
        <v>53</v>
      </c>
      <c r="E183" s="69" t="n">
        <f aca="false">Salary_02!$E183*(Input!$G$33/100)</f>
        <v>263.895752612574</v>
      </c>
      <c r="F183" s="69" t="n">
        <f aca="false">-1*Salary_02!$I183</f>
        <v>263.895752612574</v>
      </c>
      <c r="G183" s="69" t="n">
        <f aca="true">IF($B183&gt;Input!$G$28,PMT(Input!$G$34/(100*12),($A$620-OFFSET($A$4,MATCH(Input!$G$28,$B$4:$B$620,1),0,1,1)),$J$4,-1*Input!$G$35,1),0)</f>
        <v>0</v>
      </c>
      <c r="H183" s="69" t="n">
        <f aca="false">($H182+$E183+$F183+$G183)*(1+Input!$G$34/(100*12))</f>
        <v>183828.188846669</v>
      </c>
    </row>
    <row r="184" customFormat="false" ht="12.8" hidden="false" customHeight="false" outlineLevel="0" collapsed="false">
      <c r="A184" s="67" t="n">
        <v>180</v>
      </c>
      <c r="B184" s="68" t="n">
        <f aca="false">EOMONTH(Input!$C$7,A184)</f>
        <v>48395</v>
      </c>
      <c r="C184" s="67" t="n">
        <f aca="false">DATEDIF(Input!$G$23,$B184,"Y")</f>
        <v>53</v>
      </c>
      <c r="E184" s="69" t="n">
        <f aca="false">Salary_02!$E184*(Input!$G$33/100)</f>
        <v>269.173667664826</v>
      </c>
      <c r="F184" s="69" t="n">
        <f aca="false">-1*Salary_02!$I184</f>
        <v>269.173667664826</v>
      </c>
      <c r="G184" s="69" t="n">
        <f aca="true">IF($B184&gt;Input!$G$28,PMT(Input!$G$34/(100*12),($A$620-OFFSET($A$4,MATCH(Input!$G$28,$B$4:$B$620,1),0,1,1)),$J$4,-1*Input!$G$35,1),0)</f>
        <v>0</v>
      </c>
      <c r="H184" s="69" t="n">
        <f aca="false">($H183+$E184+$F184+$G184)*(1+Input!$G$34/(100*12))</f>
        <v>185134.730082757</v>
      </c>
    </row>
    <row r="185" customFormat="false" ht="12.8" hidden="false" customHeight="false" outlineLevel="0" collapsed="false">
      <c r="A185" s="67" t="n">
        <v>181</v>
      </c>
      <c r="B185" s="68" t="n">
        <f aca="false">EOMONTH(Input!$C$7,A185)</f>
        <v>48426</v>
      </c>
      <c r="C185" s="67" t="n">
        <f aca="false">DATEDIF(Input!$G$23,$B185,"Y")</f>
        <v>53</v>
      </c>
      <c r="E185" s="69" t="n">
        <f aca="false">Salary_02!$E185*(Input!$G$33/100)</f>
        <v>269.173667664826</v>
      </c>
      <c r="F185" s="69" t="n">
        <f aca="false">-1*Salary_02!$I185</f>
        <v>269.173667664826</v>
      </c>
      <c r="G185" s="69" t="n">
        <f aca="true">IF($B185&gt;Input!$G$28,PMT(Input!$G$34/(100*12),($A$620-OFFSET($A$4,MATCH(Input!$G$28,$B$4:$B$620,1),0,1,1)),$J$4,-1*Input!$G$35,1),0)</f>
        <v>0</v>
      </c>
      <c r="H185" s="69" t="n">
        <f aca="false">($H184+$E185+$F185+$G185)*(1+Input!$G$34/(100*12))</f>
        <v>186446.715240662</v>
      </c>
    </row>
    <row r="186" customFormat="false" ht="12.8" hidden="false" customHeight="false" outlineLevel="0" collapsed="false">
      <c r="A186" s="67" t="n">
        <v>182</v>
      </c>
      <c r="B186" s="68" t="n">
        <f aca="false">EOMONTH(Input!$C$7,A186)</f>
        <v>48457</v>
      </c>
      <c r="C186" s="67" t="n">
        <f aca="false">DATEDIF(Input!$G$23,$B186,"Y")</f>
        <v>53</v>
      </c>
      <c r="E186" s="69" t="n">
        <f aca="false">Salary_02!$E186*(Input!$G$33/100)</f>
        <v>269.173667664826</v>
      </c>
      <c r="F186" s="69" t="n">
        <f aca="false">-1*Salary_02!$I186</f>
        <v>269.173667664826</v>
      </c>
      <c r="G186" s="69" t="n">
        <f aca="true">IF($B186&gt;Input!$G$28,PMT(Input!$G$34/(100*12),($A$620-OFFSET($A$4,MATCH(Input!$G$28,$B$4:$B$620,1),0,1,1)),$J$4,-1*Input!$G$35,1),0)</f>
        <v>0</v>
      </c>
      <c r="H186" s="69" t="n">
        <f aca="false">($H185+$E186+$F186+$G186)*(1+Input!$G$34/(100*12))</f>
        <v>187764.167003392</v>
      </c>
    </row>
    <row r="187" customFormat="false" ht="12.8" hidden="false" customHeight="false" outlineLevel="0" collapsed="false">
      <c r="A187" s="67" t="n">
        <v>183</v>
      </c>
      <c r="B187" s="68" t="n">
        <f aca="false">EOMONTH(Input!$C$7,A187)</f>
        <v>48487</v>
      </c>
      <c r="C187" s="67" t="n">
        <f aca="false">DATEDIF(Input!$G$23,$B187,"Y")</f>
        <v>53</v>
      </c>
      <c r="E187" s="69" t="n">
        <f aca="false">Salary_02!$E187*(Input!$G$33/100)</f>
        <v>269.173667664826</v>
      </c>
      <c r="F187" s="69" t="n">
        <f aca="false">-1*Salary_02!$I187</f>
        <v>269.173667664826</v>
      </c>
      <c r="G187" s="69" t="n">
        <f aca="true">IF($B187&gt;Input!$G$28,PMT(Input!$G$34/(100*12),($A$620-OFFSET($A$4,MATCH(Input!$G$28,$B$4:$B$620,1),0,1,1)),$J$4,-1*Input!$G$35,1),0)</f>
        <v>0</v>
      </c>
      <c r="H187" s="69" t="n">
        <f aca="false">($H186+$E187+$F187+$G187)*(1+Input!$G$34/(100*12))</f>
        <v>189087.108148466</v>
      </c>
    </row>
    <row r="188" customFormat="false" ht="12.8" hidden="false" customHeight="false" outlineLevel="0" collapsed="false">
      <c r="A188" s="67" t="n">
        <v>184</v>
      </c>
      <c r="B188" s="68" t="n">
        <f aca="false">EOMONTH(Input!$C$7,A188)</f>
        <v>48518</v>
      </c>
      <c r="C188" s="67" t="n">
        <f aca="false">DATEDIF(Input!$G$23,$B188,"Y")</f>
        <v>54</v>
      </c>
      <c r="E188" s="69" t="n">
        <f aca="false">Salary_02!$E188*(Input!$G$33/100)</f>
        <v>269.173667664826</v>
      </c>
      <c r="F188" s="69" t="n">
        <f aca="false">-1*Salary_02!$I188</f>
        <v>269.173667664826</v>
      </c>
      <c r="G188" s="69" t="n">
        <f aca="true">IF($B188&gt;Input!$G$28,PMT(Input!$G$34/(100*12),($A$620-OFFSET($A$4,MATCH(Input!$G$28,$B$4:$B$620,1),0,1,1)),$J$4,-1*Input!$G$35,1),0)</f>
        <v>0</v>
      </c>
      <c r="H188" s="69" t="n">
        <f aca="false">($H187+$E188+$F188+$G188)*(1+Input!$G$34/(100*12))</f>
        <v>190415.561548311</v>
      </c>
    </row>
    <row r="189" customFormat="false" ht="12.8" hidden="false" customHeight="false" outlineLevel="0" collapsed="false">
      <c r="A189" s="67" t="n">
        <v>185</v>
      </c>
      <c r="B189" s="68" t="n">
        <f aca="false">EOMONTH(Input!$C$7,A189)</f>
        <v>48548</v>
      </c>
      <c r="C189" s="67" t="n">
        <f aca="false">DATEDIF(Input!$G$23,$B189,"Y")</f>
        <v>54</v>
      </c>
      <c r="E189" s="69" t="n">
        <f aca="false">Salary_02!$E189*(Input!$G$33/100)</f>
        <v>269.173667664826</v>
      </c>
      <c r="F189" s="69" t="n">
        <f aca="false">-1*Salary_02!$I189</f>
        <v>269.173667664826</v>
      </c>
      <c r="G189" s="69" t="n">
        <f aca="true">IF($B189&gt;Input!$G$28,PMT(Input!$G$34/(100*12),($A$620-OFFSET($A$4,MATCH(Input!$G$28,$B$4:$B$620,1),0,1,1)),$J$4,-1*Input!$G$35,1),0)</f>
        <v>0</v>
      </c>
      <c r="H189" s="69" t="n">
        <f aca="false">($H188+$E189+$F189+$G189)*(1+Input!$G$34/(100*12))</f>
        <v>191749.550170656</v>
      </c>
    </row>
    <row r="190" customFormat="false" ht="12.8" hidden="false" customHeight="false" outlineLevel="0" collapsed="false">
      <c r="A190" s="67" t="n">
        <v>186</v>
      </c>
      <c r="B190" s="68" t="n">
        <f aca="false">EOMONTH(Input!$C$7,A190)</f>
        <v>48579</v>
      </c>
      <c r="C190" s="67" t="n">
        <f aca="false">DATEDIF(Input!$G$23,$B190,"Y")</f>
        <v>54</v>
      </c>
      <c r="E190" s="69" t="n">
        <f aca="false">Salary_02!$E190*(Input!$G$33/100)</f>
        <v>269.173667664826</v>
      </c>
      <c r="F190" s="69" t="n">
        <f aca="false">-1*Salary_02!$I190</f>
        <v>269.173667664826</v>
      </c>
      <c r="G190" s="69" t="n">
        <f aca="true">IF($B190&gt;Input!$G$28,PMT(Input!$G$34/(100*12),($A$620-OFFSET($A$4,MATCH(Input!$G$28,$B$4:$B$620,1),0,1,1)),$J$4,-1*Input!$G$35,1),0)</f>
        <v>0</v>
      </c>
      <c r="H190" s="69" t="n">
        <f aca="false">($H189+$E190+$F190+$G190)*(1+Input!$G$34/(100*12))</f>
        <v>193089.097078927</v>
      </c>
    </row>
    <row r="191" customFormat="false" ht="12.8" hidden="false" customHeight="false" outlineLevel="0" collapsed="false">
      <c r="A191" s="67" t="n">
        <v>187</v>
      </c>
      <c r="B191" s="68" t="n">
        <f aca="false">EOMONTH(Input!$C$7,A191)</f>
        <v>48610</v>
      </c>
      <c r="C191" s="67" t="n">
        <f aca="false">DATEDIF(Input!$G$23,$B191,"Y")</f>
        <v>54</v>
      </c>
      <c r="E191" s="69" t="n">
        <f aca="false">Salary_02!$E191*(Input!$G$33/100)</f>
        <v>269.173667664826</v>
      </c>
      <c r="F191" s="69" t="n">
        <f aca="false">-1*Salary_02!$I191</f>
        <v>269.173667664826</v>
      </c>
      <c r="G191" s="69" t="n">
        <f aca="true">IF($B191&gt;Input!$G$28,PMT(Input!$G$34/(100*12),($A$620-OFFSET($A$4,MATCH(Input!$G$28,$B$4:$B$620,1),0,1,1)),$J$4,-1*Input!$G$35,1),0)</f>
        <v>0</v>
      </c>
      <c r="H191" s="69" t="n">
        <f aca="false">($H190+$E191+$F191+$G191)*(1+Input!$G$34/(100*12))</f>
        <v>194434.22543265</v>
      </c>
    </row>
    <row r="192" customFormat="false" ht="12.8" hidden="false" customHeight="false" outlineLevel="0" collapsed="false">
      <c r="A192" s="67" t="n">
        <v>188</v>
      </c>
      <c r="B192" s="68" t="n">
        <f aca="false">EOMONTH(Input!$C$7,A192)</f>
        <v>48638</v>
      </c>
      <c r="C192" s="67" t="n">
        <f aca="false">DATEDIF(Input!$G$23,$B192,"Y")</f>
        <v>54</v>
      </c>
      <c r="E192" s="69" t="n">
        <f aca="false">Salary_02!$E192*(Input!$G$33/100)</f>
        <v>269.173667664826</v>
      </c>
      <c r="F192" s="69" t="n">
        <f aca="false">-1*Salary_02!$I192</f>
        <v>269.173667664826</v>
      </c>
      <c r="G192" s="69" t="n">
        <f aca="true">IF($B192&gt;Input!$G$28,PMT(Input!$G$34/(100*12),($A$620-OFFSET($A$4,MATCH(Input!$G$28,$B$4:$B$620,1),0,1,1)),$J$4,-1*Input!$G$35,1),0)</f>
        <v>0</v>
      </c>
      <c r="H192" s="69" t="n">
        <f aca="false">($H191+$E192+$F192+$G192)*(1+Input!$G$34/(100*12))</f>
        <v>195784.958487846</v>
      </c>
    </row>
    <row r="193" customFormat="false" ht="12.8" hidden="false" customHeight="false" outlineLevel="0" collapsed="false">
      <c r="A193" s="67" t="n">
        <v>189</v>
      </c>
      <c r="B193" s="68" t="n">
        <f aca="false">EOMONTH(Input!$C$7,A193)</f>
        <v>48669</v>
      </c>
      <c r="C193" s="67" t="n">
        <f aca="false">DATEDIF(Input!$G$23,$B193,"Y")</f>
        <v>54</v>
      </c>
      <c r="E193" s="69" t="n">
        <f aca="false">Salary_02!$E193*(Input!$G$33/100)</f>
        <v>269.173667664826</v>
      </c>
      <c r="F193" s="69" t="n">
        <f aca="false">-1*Salary_02!$I193</f>
        <v>269.173667664826</v>
      </c>
      <c r="G193" s="69" t="n">
        <f aca="true">IF($B193&gt;Input!$G$28,PMT(Input!$G$34/(100*12),($A$620-OFFSET($A$4,MATCH(Input!$G$28,$B$4:$B$620,1),0,1,1)),$J$4,-1*Input!$G$35,1),0)</f>
        <v>0</v>
      </c>
      <c r="H193" s="69" t="n">
        <f aca="false">($H192+$E193+$F193+$G193)*(1+Input!$G$34/(100*12))</f>
        <v>197141.319597439</v>
      </c>
    </row>
    <row r="194" customFormat="false" ht="12.8" hidden="false" customHeight="false" outlineLevel="0" collapsed="false">
      <c r="A194" s="67" t="n">
        <v>190</v>
      </c>
      <c r="B194" s="68" t="n">
        <f aca="false">EOMONTH(Input!$C$7,A194)</f>
        <v>48699</v>
      </c>
      <c r="C194" s="67" t="n">
        <f aca="false">DATEDIF(Input!$G$23,$B194,"Y")</f>
        <v>54</v>
      </c>
      <c r="E194" s="69" t="n">
        <f aca="false">Salary_02!$E194*(Input!$G$33/100)</f>
        <v>269.173667664826</v>
      </c>
      <c r="F194" s="69" t="n">
        <f aca="false">-1*Salary_02!$I194</f>
        <v>269.173667664826</v>
      </c>
      <c r="G194" s="69" t="n">
        <f aca="true">IF($B194&gt;Input!$G$28,PMT(Input!$G$34/(100*12),($A$620-OFFSET($A$4,MATCH(Input!$G$28,$B$4:$B$620,1),0,1,1)),$J$4,-1*Input!$G$35,1),0)</f>
        <v>0</v>
      </c>
      <c r="H194" s="69" t="n">
        <f aca="false">($H193+$E194+$F194+$G194)*(1+Input!$G$34/(100*12))</f>
        <v>198503.332211655</v>
      </c>
    </row>
    <row r="195" customFormat="false" ht="12.8" hidden="false" customHeight="false" outlineLevel="0" collapsed="false">
      <c r="A195" s="67" t="n">
        <v>191</v>
      </c>
      <c r="B195" s="68" t="n">
        <f aca="false">EOMONTH(Input!$C$7,A195)</f>
        <v>48730</v>
      </c>
      <c r="C195" s="67" t="n">
        <f aca="false">DATEDIF(Input!$G$23,$B195,"Y")</f>
        <v>54</v>
      </c>
      <c r="E195" s="69" t="n">
        <f aca="false">Salary_02!$E195*(Input!$G$33/100)</f>
        <v>269.173667664826</v>
      </c>
      <c r="F195" s="69" t="n">
        <f aca="false">-1*Salary_02!$I195</f>
        <v>269.173667664826</v>
      </c>
      <c r="G195" s="69" t="n">
        <f aca="true">IF($B195&gt;Input!$G$28,PMT(Input!$G$34/(100*12),($A$620-OFFSET($A$4,MATCH(Input!$G$28,$B$4:$B$620,1),0,1,1)),$J$4,-1*Input!$G$35,1),0)</f>
        <v>0</v>
      </c>
      <c r="H195" s="69" t="n">
        <f aca="false">($H194+$E195+$F195+$G195)*(1+Input!$G$34/(100*12))</f>
        <v>199871.01987843</v>
      </c>
    </row>
    <row r="196" customFormat="false" ht="12.8" hidden="false" customHeight="false" outlineLevel="0" collapsed="false">
      <c r="A196" s="67" t="n">
        <v>192</v>
      </c>
      <c r="B196" s="68" t="n">
        <f aca="false">EOMONTH(Input!$C$7,A196)</f>
        <v>48760</v>
      </c>
      <c r="C196" s="67" t="n">
        <f aca="false">DATEDIF(Input!$G$23,$B196,"Y")</f>
        <v>54</v>
      </c>
      <c r="E196" s="69" t="n">
        <f aca="false">Salary_02!$E196*(Input!$G$33/100)</f>
        <v>274.557141018122</v>
      </c>
      <c r="F196" s="69" t="n">
        <f aca="false">-1*Salary_02!$I196</f>
        <v>274.557141018122</v>
      </c>
      <c r="G196" s="69" t="n">
        <f aca="true">IF($B196&gt;Input!$G$28,PMT(Input!$G$34/(100*12),($A$620-OFFSET($A$4,MATCH(Input!$G$28,$B$4:$B$620,1),0,1,1)),$J$4,-1*Input!$G$35,1),0)</f>
        <v>0</v>
      </c>
      <c r="H196" s="69" t="n">
        <f aca="false">($H195+$E196+$F196+$G196)*(1+Input!$G$34/(100*12))</f>
        <v>201255.218052802</v>
      </c>
    </row>
    <row r="197" customFormat="false" ht="12.8" hidden="false" customHeight="false" outlineLevel="0" collapsed="false">
      <c r="A197" s="67" t="n">
        <v>193</v>
      </c>
      <c r="B197" s="68" t="n">
        <f aca="false">EOMONTH(Input!$C$7,A197)</f>
        <v>48791</v>
      </c>
      <c r="C197" s="67" t="n">
        <f aca="false">DATEDIF(Input!$G$23,$B197,"Y")</f>
        <v>54</v>
      </c>
      <c r="E197" s="69" t="n">
        <f aca="false">Salary_02!$E197*(Input!$G$33/100)</f>
        <v>274.557141018122</v>
      </c>
      <c r="F197" s="69" t="n">
        <f aca="false">-1*Salary_02!$I197</f>
        <v>274.557141018122</v>
      </c>
      <c r="G197" s="69" t="n">
        <f aca="true">IF($B197&gt;Input!$G$28,PMT(Input!$G$34/(100*12),($A$620-OFFSET($A$4,MATCH(Input!$G$28,$B$4:$B$620,1),0,1,1)),$J$4,-1*Input!$G$35,1),0)</f>
        <v>0</v>
      </c>
      <c r="H197" s="69" t="n">
        <f aca="false">($H196+$E197+$F197+$G197)*(1+Input!$G$34/(100*12))</f>
        <v>202645.183719567</v>
      </c>
    </row>
    <row r="198" customFormat="false" ht="12.8" hidden="false" customHeight="false" outlineLevel="0" collapsed="false">
      <c r="A198" s="67" t="n">
        <v>194</v>
      </c>
      <c r="B198" s="68" t="n">
        <f aca="false">EOMONTH(Input!$C$7,A198)</f>
        <v>48822</v>
      </c>
      <c r="C198" s="67" t="n">
        <f aca="false">DATEDIF(Input!$G$23,$B198,"Y")</f>
        <v>54</v>
      </c>
      <c r="E198" s="69" t="n">
        <f aca="false">Salary_02!$E198*(Input!$G$33/100)</f>
        <v>274.557141018122</v>
      </c>
      <c r="F198" s="69" t="n">
        <f aca="false">-1*Salary_02!$I198</f>
        <v>274.557141018122</v>
      </c>
      <c r="G198" s="69" t="n">
        <f aca="true">IF($B198&gt;Input!$G$28,PMT(Input!$G$34/(100*12),($A$620-OFFSET($A$4,MATCH(Input!$G$28,$B$4:$B$620,1),0,1,1)),$J$4,-1*Input!$G$35,1),0)</f>
        <v>0</v>
      </c>
      <c r="H198" s="69" t="n">
        <f aca="false">($H197+$E198+$F198+$G198)*(1+Input!$G$34/(100*12))</f>
        <v>204040.940909943</v>
      </c>
    </row>
    <row r="199" customFormat="false" ht="12.8" hidden="false" customHeight="false" outlineLevel="0" collapsed="false">
      <c r="A199" s="67" t="n">
        <v>195</v>
      </c>
      <c r="B199" s="68" t="n">
        <f aca="false">EOMONTH(Input!$C$7,A199)</f>
        <v>48852</v>
      </c>
      <c r="C199" s="67" t="n">
        <f aca="false">DATEDIF(Input!$G$23,$B199,"Y")</f>
        <v>54</v>
      </c>
      <c r="E199" s="69" t="n">
        <f aca="false">Salary_02!$E199*(Input!$G$33/100)</f>
        <v>274.557141018122</v>
      </c>
      <c r="F199" s="69" t="n">
        <f aca="false">-1*Salary_02!$I199</f>
        <v>274.557141018122</v>
      </c>
      <c r="G199" s="69" t="n">
        <f aca="true">IF($B199&gt;Input!$G$28,PMT(Input!$G$34/(100*12),($A$620-OFFSET($A$4,MATCH(Input!$G$28,$B$4:$B$620,1),0,1,1)),$J$4,-1*Input!$G$35,1),0)</f>
        <v>0</v>
      </c>
      <c r="H199" s="69" t="n">
        <f aca="false">($H198+$E199+$F199+$G199)*(1+Input!$G$34/(100*12))</f>
        <v>205442.513755279</v>
      </c>
    </row>
    <row r="200" customFormat="false" ht="12.8" hidden="false" customHeight="false" outlineLevel="0" collapsed="false">
      <c r="A200" s="67" t="n">
        <v>196</v>
      </c>
      <c r="B200" s="68" t="n">
        <f aca="false">EOMONTH(Input!$C$7,A200)</f>
        <v>48883</v>
      </c>
      <c r="C200" s="67" t="n">
        <f aca="false">DATEDIF(Input!$G$23,$B200,"Y")</f>
        <v>55</v>
      </c>
      <c r="E200" s="69" t="n">
        <f aca="false">Salary_02!$E200*(Input!$G$33/100)</f>
        <v>274.557141018122</v>
      </c>
      <c r="F200" s="69" t="n">
        <f aca="false">-1*Salary_02!$I200</f>
        <v>274.557141018122</v>
      </c>
      <c r="G200" s="69" t="n">
        <f aca="true">IF($B200&gt;Input!$G$28,PMT(Input!$G$34/(100*12),($A$620-OFFSET($A$4,MATCH(Input!$G$28,$B$4:$B$620,1),0,1,1)),$J$4,-1*Input!$G$35,1),0)</f>
        <v>0</v>
      </c>
      <c r="H200" s="69" t="n">
        <f aca="false">($H199+$E200+$F200+$G200)*(1+Input!$G$34/(100*12))</f>
        <v>206849.926487471</v>
      </c>
    </row>
    <row r="201" customFormat="false" ht="12.8" hidden="false" customHeight="false" outlineLevel="0" collapsed="false">
      <c r="A201" s="67" t="n">
        <v>197</v>
      </c>
      <c r="B201" s="68" t="n">
        <f aca="false">EOMONTH(Input!$C$7,A201)</f>
        <v>48913</v>
      </c>
      <c r="C201" s="67" t="n">
        <f aca="false">DATEDIF(Input!$G$23,$B201,"Y")</f>
        <v>55</v>
      </c>
      <c r="E201" s="69" t="n">
        <f aca="false">Salary_02!$E201*(Input!$G$33/100)</f>
        <v>274.557141018122</v>
      </c>
      <c r="F201" s="69" t="n">
        <f aca="false">-1*Salary_02!$I201</f>
        <v>274.557141018122</v>
      </c>
      <c r="G201" s="69" t="n">
        <f aca="true">IF($B201&gt;Input!$G$28,PMT(Input!$G$34/(100*12),($A$620-OFFSET($A$4,MATCH(Input!$G$28,$B$4:$B$620,1),0,1,1)),$J$4,-1*Input!$G$35,1),0)</f>
        <v>0</v>
      </c>
      <c r="H201" s="69" t="n">
        <f aca="false">($H200+$E201+$F201+$G201)*(1+Input!$G$34/(100*12))</f>
        <v>208263.20343938</v>
      </c>
    </row>
    <row r="202" customFormat="false" ht="12.8" hidden="false" customHeight="false" outlineLevel="0" collapsed="false">
      <c r="A202" s="67" t="n">
        <v>198</v>
      </c>
      <c r="B202" s="68" t="n">
        <f aca="false">EOMONTH(Input!$C$7,A202)</f>
        <v>48944</v>
      </c>
      <c r="C202" s="67" t="n">
        <f aca="false">DATEDIF(Input!$G$23,$B202,"Y")</f>
        <v>55</v>
      </c>
      <c r="E202" s="69" t="n">
        <f aca="false">Salary_02!$E202*(Input!$G$33/100)</f>
        <v>274.557141018122</v>
      </c>
      <c r="F202" s="69" t="n">
        <f aca="false">-1*Salary_02!$I202</f>
        <v>274.557141018122</v>
      </c>
      <c r="G202" s="69" t="n">
        <f aca="true">IF($B202&gt;Input!$G$28,PMT(Input!$G$34/(100*12),($A$620-OFFSET($A$4,MATCH(Input!$G$28,$B$4:$B$620,1),0,1,1)),$J$4,-1*Input!$G$35,1),0)</f>
        <v>0</v>
      </c>
      <c r="H202" s="69" t="n">
        <f aca="false">($H201+$E202+$F202+$G202)*(1+Input!$G$34/(100*12))</f>
        <v>209682.369045256</v>
      </c>
    </row>
    <row r="203" customFormat="false" ht="12.8" hidden="false" customHeight="false" outlineLevel="0" collapsed="false">
      <c r="A203" s="67" t="n">
        <v>199</v>
      </c>
      <c r="B203" s="68" t="n">
        <f aca="false">EOMONTH(Input!$C$7,A203)</f>
        <v>48975</v>
      </c>
      <c r="C203" s="67" t="n">
        <f aca="false">DATEDIF(Input!$G$23,$B203,"Y")</f>
        <v>55</v>
      </c>
      <c r="E203" s="69" t="n">
        <f aca="false">Salary_02!$E203*(Input!$G$33/100)</f>
        <v>274.557141018122</v>
      </c>
      <c r="F203" s="69" t="n">
        <f aca="false">-1*Salary_02!$I203</f>
        <v>274.557141018122</v>
      </c>
      <c r="G203" s="69" t="n">
        <f aca="true">IF($B203&gt;Input!$G$28,PMT(Input!$G$34/(100*12),($A$620-OFFSET($A$4,MATCH(Input!$G$28,$B$4:$B$620,1),0,1,1)),$J$4,-1*Input!$G$35,1),0)</f>
        <v>0</v>
      </c>
      <c r="H203" s="69" t="n">
        <f aca="false">($H202+$E203+$F203+$G203)*(1+Input!$G$34/(100*12))</f>
        <v>211107.447841155</v>
      </c>
    </row>
    <row r="204" customFormat="false" ht="12.8" hidden="false" customHeight="false" outlineLevel="0" collapsed="false">
      <c r="A204" s="67" t="n">
        <v>200</v>
      </c>
      <c r="B204" s="68" t="n">
        <f aca="false">EOMONTH(Input!$C$7,A204)</f>
        <v>49003</v>
      </c>
      <c r="C204" s="67" t="n">
        <f aca="false">DATEDIF(Input!$G$23,$B204,"Y")</f>
        <v>55</v>
      </c>
      <c r="E204" s="69" t="n">
        <f aca="false">Salary_02!$E204*(Input!$G$33/100)</f>
        <v>274.557141018122</v>
      </c>
      <c r="F204" s="69" t="n">
        <f aca="false">-1*Salary_02!$I204</f>
        <v>274.557141018122</v>
      </c>
      <c r="G204" s="69" t="n">
        <f aca="true">IF($B204&gt;Input!$G$28,PMT(Input!$G$34/(100*12),($A$620-OFFSET($A$4,MATCH(Input!$G$28,$B$4:$B$620,1),0,1,1)),$J$4,-1*Input!$G$35,1),0)</f>
        <v>0</v>
      </c>
      <c r="H204" s="69" t="n">
        <f aca="false">($H203+$E204+$F204+$G204)*(1+Input!$G$34/(100*12))</f>
        <v>212538.464465372</v>
      </c>
    </row>
    <row r="205" customFormat="false" ht="12.8" hidden="false" customHeight="false" outlineLevel="0" collapsed="false">
      <c r="A205" s="67" t="n">
        <v>201</v>
      </c>
      <c r="B205" s="68" t="n">
        <f aca="false">EOMONTH(Input!$C$7,A205)</f>
        <v>49034</v>
      </c>
      <c r="C205" s="67" t="n">
        <f aca="false">DATEDIF(Input!$G$23,$B205,"Y")</f>
        <v>55</v>
      </c>
      <c r="E205" s="69" t="n">
        <f aca="false">Salary_02!$E205*(Input!$G$33/100)</f>
        <v>274.557141018122</v>
      </c>
      <c r="F205" s="69" t="n">
        <f aca="false">-1*Salary_02!$I205</f>
        <v>274.557141018122</v>
      </c>
      <c r="G205" s="69" t="n">
        <f aca="true">IF($B205&gt;Input!$G$28,PMT(Input!$G$34/(100*12),($A$620-OFFSET($A$4,MATCH(Input!$G$28,$B$4:$B$620,1),0,1,1)),$J$4,-1*Input!$G$35,1),0)</f>
        <v>0</v>
      </c>
      <c r="H205" s="69" t="n">
        <f aca="false">($H204+$E205+$F205+$G205)*(1+Input!$G$34/(100*12))</f>
        <v>213975.443658855</v>
      </c>
    </row>
    <row r="206" customFormat="false" ht="12.8" hidden="false" customHeight="false" outlineLevel="0" collapsed="false">
      <c r="A206" s="67" t="n">
        <v>202</v>
      </c>
      <c r="B206" s="68" t="n">
        <f aca="false">EOMONTH(Input!$C$7,A206)</f>
        <v>49064</v>
      </c>
      <c r="C206" s="67" t="n">
        <f aca="false">DATEDIF(Input!$G$23,$B206,"Y")</f>
        <v>55</v>
      </c>
      <c r="E206" s="69" t="n">
        <f aca="false">Salary_02!$E206*(Input!$G$33/100)</f>
        <v>274.557141018122</v>
      </c>
      <c r="F206" s="69" t="n">
        <f aca="false">-1*Salary_02!$I206</f>
        <v>274.557141018122</v>
      </c>
      <c r="G206" s="69" t="n">
        <f aca="true">IF($B206&gt;Input!$G$28,PMT(Input!$G$34/(100*12),($A$620-OFFSET($A$4,MATCH(Input!$G$28,$B$4:$B$620,1),0,1,1)),$J$4,-1*Input!$G$35,1),0)</f>
        <v>0</v>
      </c>
      <c r="H206" s="69" t="n">
        <f aca="false">($H205+$E206+$F206+$G206)*(1+Input!$G$34/(100*12))</f>
        <v>215418.410265645</v>
      </c>
    </row>
    <row r="207" customFormat="false" ht="12.8" hidden="false" customHeight="false" outlineLevel="0" collapsed="false">
      <c r="A207" s="67" t="n">
        <v>203</v>
      </c>
      <c r="B207" s="68" t="n">
        <f aca="false">EOMONTH(Input!$C$7,A207)</f>
        <v>49095</v>
      </c>
      <c r="C207" s="67" t="n">
        <f aca="false">DATEDIF(Input!$G$23,$B207,"Y")</f>
        <v>55</v>
      </c>
      <c r="E207" s="69" t="n">
        <f aca="false">Salary_02!$E207*(Input!$G$33/100)</f>
        <v>274.557141018122</v>
      </c>
      <c r="F207" s="69" t="n">
        <f aca="false">-1*Salary_02!$I207</f>
        <v>274.557141018122</v>
      </c>
      <c r="G207" s="69" t="n">
        <f aca="true">IF($B207&gt;Input!$G$28,PMT(Input!$G$34/(100*12),($A$620-OFFSET($A$4,MATCH(Input!$G$28,$B$4:$B$620,1),0,1,1)),$J$4,-1*Input!$G$35,1),0)</f>
        <v>0</v>
      </c>
      <c r="H207" s="69" t="n">
        <f aca="false">($H206+$E207+$F207+$G207)*(1+Input!$G$34/(100*12))</f>
        <v>216867.389233297</v>
      </c>
    </row>
    <row r="208" customFormat="false" ht="12.8" hidden="false" customHeight="false" outlineLevel="0" collapsed="false">
      <c r="A208" s="67" t="n">
        <v>204</v>
      </c>
      <c r="B208" s="68" t="n">
        <f aca="false">EOMONTH(Input!$C$7,A208)</f>
        <v>49125</v>
      </c>
      <c r="C208" s="67" t="n">
        <f aca="false">DATEDIF(Input!$G$23,$B208,"Y")</f>
        <v>55</v>
      </c>
      <c r="E208" s="69" t="n">
        <f aca="false">Salary_02!$E208*(Input!$G$33/100)</f>
        <v>280.048283838485</v>
      </c>
      <c r="F208" s="69" t="n">
        <f aca="false">-1*Salary_02!$I208</f>
        <v>280.048283838485</v>
      </c>
      <c r="G208" s="69" t="n">
        <f aca="true">IF($B208&gt;Input!$G$28,PMT(Input!$G$34/(100*12),($A$620-OFFSET($A$4,MATCH(Input!$G$28,$B$4:$B$620,1),0,1,1)),$J$4,-1*Input!$G$35,1),0)</f>
        <v>0</v>
      </c>
      <c r="H208" s="69" t="n">
        <f aca="false">($H207+$E208+$F208+$G208)*(1+Input!$G$34/(100*12))</f>
        <v>218333.433658478</v>
      </c>
    </row>
    <row r="209" customFormat="false" ht="12.8" hidden="false" customHeight="false" outlineLevel="0" collapsed="false">
      <c r="A209" s="67" t="n">
        <v>205</v>
      </c>
      <c r="B209" s="68" t="n">
        <f aca="false">EOMONTH(Input!$C$7,A209)</f>
        <v>49156</v>
      </c>
      <c r="C209" s="67" t="n">
        <f aca="false">DATEDIF(Input!$G$23,$B209,"Y")</f>
        <v>55</v>
      </c>
      <c r="E209" s="69" t="n">
        <f aca="false">Salary_02!$E209*(Input!$G$33/100)</f>
        <v>280.048283838485</v>
      </c>
      <c r="F209" s="69" t="n">
        <f aca="false">-1*Salary_02!$I209</f>
        <v>280.048283838485</v>
      </c>
      <c r="G209" s="69" t="n">
        <f aca="true">IF($B209&gt;Input!$G$28,PMT(Input!$G$34/(100*12),($A$620-OFFSET($A$4,MATCH(Input!$G$28,$B$4:$B$620,1),0,1,1)),$J$4,-1*Input!$G$35,1),0)</f>
        <v>0</v>
      </c>
      <c r="H209" s="69" t="n">
        <f aca="false">($H208+$E209+$F209+$G209)*(1+Input!$G$34/(100*12))</f>
        <v>219805.586602097</v>
      </c>
    </row>
    <row r="210" customFormat="false" ht="12.8" hidden="false" customHeight="false" outlineLevel="0" collapsed="false">
      <c r="A210" s="67" t="n">
        <v>206</v>
      </c>
      <c r="B210" s="68" t="n">
        <f aca="false">EOMONTH(Input!$C$7,A210)</f>
        <v>49187</v>
      </c>
      <c r="C210" s="67" t="n">
        <f aca="false">DATEDIF(Input!$G$23,$B210,"Y")</f>
        <v>55</v>
      </c>
      <c r="E210" s="69" t="n">
        <f aca="false">Salary_02!$E210*(Input!$G$33/100)</f>
        <v>280.048283838485</v>
      </c>
      <c r="F210" s="69" t="n">
        <f aca="false">-1*Salary_02!$I210</f>
        <v>280.048283838485</v>
      </c>
      <c r="G210" s="69" t="n">
        <f aca="true">IF($B210&gt;Input!$G$28,PMT(Input!$G$34/(100*12),($A$620-OFFSET($A$4,MATCH(Input!$G$28,$B$4:$B$620,1),0,1,1)),$J$4,-1*Input!$G$35,1),0)</f>
        <v>0</v>
      </c>
      <c r="H210" s="69" t="n">
        <f aca="false">($H209+$E210+$F210+$G210)*(1+Input!$G$34/(100*12))</f>
        <v>221283.873516315</v>
      </c>
    </row>
    <row r="211" customFormat="false" ht="12.8" hidden="false" customHeight="false" outlineLevel="0" collapsed="false">
      <c r="A211" s="67" t="n">
        <v>207</v>
      </c>
      <c r="B211" s="68" t="n">
        <f aca="false">EOMONTH(Input!$C$7,A211)</f>
        <v>49217</v>
      </c>
      <c r="C211" s="67" t="n">
        <f aca="false">DATEDIF(Input!$G$23,$B211,"Y")</f>
        <v>55</v>
      </c>
      <c r="E211" s="69" t="n">
        <f aca="false">Salary_02!$E211*(Input!$G$33/100)</f>
        <v>280.048283838485</v>
      </c>
      <c r="F211" s="69" t="n">
        <f aca="false">-1*Salary_02!$I211</f>
        <v>280.048283838485</v>
      </c>
      <c r="G211" s="69" t="n">
        <f aca="true">IF($B211&gt;Input!$G$28,PMT(Input!$G$34/(100*12),($A$620-OFFSET($A$4,MATCH(Input!$G$28,$B$4:$B$620,1),0,1,1)),$J$4,-1*Input!$G$35,1),0)</f>
        <v>0</v>
      </c>
      <c r="H211" s="69" t="n">
        <f aca="false">($H210+$E211+$F211+$G211)*(1+Input!$G$34/(100*12))</f>
        <v>222768.319959342</v>
      </c>
    </row>
    <row r="212" customFormat="false" ht="12.8" hidden="false" customHeight="false" outlineLevel="0" collapsed="false">
      <c r="A212" s="67" t="n">
        <v>208</v>
      </c>
      <c r="B212" s="68" t="n">
        <f aca="false">EOMONTH(Input!$C$7,A212)</f>
        <v>49248</v>
      </c>
      <c r="C212" s="67" t="n">
        <f aca="false">DATEDIF(Input!$G$23,$B212,"Y")</f>
        <v>56</v>
      </c>
      <c r="E212" s="69" t="n">
        <f aca="false">Salary_02!$E212*(Input!$G$33/100)</f>
        <v>280.048283838485</v>
      </c>
      <c r="F212" s="69" t="n">
        <f aca="false">-1*Salary_02!$I212</f>
        <v>280.048283838485</v>
      </c>
      <c r="G212" s="69" t="n">
        <f aca="true">IF($B212&gt;Input!$G$28,PMT(Input!$G$34/(100*12),($A$620-OFFSET($A$4,MATCH(Input!$G$28,$B$4:$B$620,1),0,1,1)),$J$4,-1*Input!$G$35,1),0)</f>
        <v>0</v>
      </c>
      <c r="H212" s="69" t="n">
        <f aca="false">($H211+$E212+$F212+$G212)*(1+Input!$G$34/(100*12))</f>
        <v>224258.951595882</v>
      </c>
    </row>
    <row r="213" customFormat="false" ht="12.8" hidden="false" customHeight="false" outlineLevel="0" collapsed="false">
      <c r="A213" s="67" t="n">
        <v>209</v>
      </c>
      <c r="B213" s="68" t="n">
        <f aca="false">EOMONTH(Input!$C$7,A213)</f>
        <v>49278</v>
      </c>
      <c r="C213" s="67" t="n">
        <f aca="false">DATEDIF(Input!$G$23,$B213,"Y")</f>
        <v>56</v>
      </c>
      <c r="E213" s="69" t="n">
        <f aca="false">Salary_02!$E213*(Input!$G$33/100)</f>
        <v>280.048283838485</v>
      </c>
      <c r="F213" s="69" t="n">
        <f aca="false">-1*Salary_02!$I213</f>
        <v>280.048283838485</v>
      </c>
      <c r="G213" s="69" t="n">
        <f aca="true">IF($B213&gt;Input!$G$28,PMT(Input!$G$34/(100*12),($A$620-OFFSET($A$4,MATCH(Input!$G$28,$B$4:$B$620,1),0,1,1)),$J$4,-1*Input!$G$35,1),0)</f>
        <v>0</v>
      </c>
      <c r="H213" s="69" t="n">
        <f aca="false">($H212+$E213+$F213+$G213)*(1+Input!$G$34/(100*12))</f>
        <v>225755.794197573</v>
      </c>
    </row>
    <row r="214" customFormat="false" ht="12.8" hidden="false" customHeight="false" outlineLevel="0" collapsed="false">
      <c r="A214" s="67" t="n">
        <v>210</v>
      </c>
      <c r="B214" s="68" t="n">
        <f aca="false">EOMONTH(Input!$C$7,A214)</f>
        <v>49309</v>
      </c>
      <c r="C214" s="67" t="n">
        <f aca="false">DATEDIF(Input!$G$23,$B214,"Y")</f>
        <v>56</v>
      </c>
      <c r="E214" s="69" t="n">
        <f aca="false">Salary_02!$E214*(Input!$G$33/100)</f>
        <v>280.048283838485</v>
      </c>
      <c r="F214" s="69" t="n">
        <f aca="false">-1*Salary_02!$I214</f>
        <v>280.048283838485</v>
      </c>
      <c r="G214" s="69" t="n">
        <f aca="true">IF($B214&gt;Input!$G$28,PMT(Input!$G$34/(100*12),($A$620-OFFSET($A$4,MATCH(Input!$G$28,$B$4:$B$620,1),0,1,1)),$J$4,-1*Input!$G$35,1),0)</f>
        <v>0</v>
      </c>
      <c r="H214" s="69" t="n">
        <f aca="false">($H213+$E214+$F214+$G214)*(1+Input!$G$34/(100*12))</f>
        <v>227258.873643439</v>
      </c>
    </row>
    <row r="215" customFormat="false" ht="12.8" hidden="false" customHeight="false" outlineLevel="0" collapsed="false">
      <c r="A215" s="67" t="n">
        <v>211</v>
      </c>
      <c r="B215" s="68" t="n">
        <f aca="false">EOMONTH(Input!$C$7,A215)</f>
        <v>49340</v>
      </c>
      <c r="C215" s="67" t="n">
        <f aca="false">DATEDIF(Input!$G$23,$B215,"Y")</f>
        <v>56</v>
      </c>
      <c r="E215" s="69" t="n">
        <f aca="false">Salary_02!$E215*(Input!$G$33/100)</f>
        <v>280.048283838485</v>
      </c>
      <c r="F215" s="69" t="n">
        <f aca="false">-1*Salary_02!$I215</f>
        <v>280.048283838485</v>
      </c>
      <c r="G215" s="69" t="n">
        <f aca="true">IF($B215&gt;Input!$G$28,PMT(Input!$G$34/(100*12),($A$620-OFFSET($A$4,MATCH(Input!$G$28,$B$4:$B$620,1),0,1,1)),$J$4,-1*Input!$G$35,1),0)</f>
        <v>0</v>
      </c>
      <c r="H215" s="69" t="n">
        <f aca="false">($H214+$E215+$F215+$G215)*(1+Input!$G$34/(100*12))</f>
        <v>228768.215920329</v>
      </c>
    </row>
    <row r="216" customFormat="false" ht="12.8" hidden="false" customHeight="false" outlineLevel="0" collapsed="false">
      <c r="A216" s="67" t="n">
        <v>212</v>
      </c>
      <c r="B216" s="68" t="n">
        <f aca="false">EOMONTH(Input!$C$7,A216)</f>
        <v>49368</v>
      </c>
      <c r="C216" s="67" t="n">
        <f aca="false">DATEDIF(Input!$G$23,$B216,"Y")</f>
        <v>56</v>
      </c>
      <c r="E216" s="69" t="n">
        <f aca="false">Salary_02!$E216*(Input!$G$33/100)</f>
        <v>280.048283838485</v>
      </c>
      <c r="F216" s="69" t="n">
        <f aca="false">-1*Salary_02!$I216</f>
        <v>280.048283838485</v>
      </c>
      <c r="G216" s="69" t="n">
        <f aca="true">IF($B216&gt;Input!$G$28,PMT(Input!$G$34/(100*12),($A$620-OFFSET($A$4,MATCH(Input!$G$28,$B$4:$B$620,1),0,1,1)),$J$4,-1*Input!$G$35,1),0)</f>
        <v>0</v>
      </c>
      <c r="H216" s="69" t="n">
        <f aca="false">($H215+$E216+$F216+$G216)*(1+Input!$G$34/(100*12))</f>
        <v>230283.847123373</v>
      </c>
    </row>
    <row r="217" customFormat="false" ht="12.8" hidden="false" customHeight="false" outlineLevel="0" collapsed="false">
      <c r="A217" s="67" t="n">
        <v>213</v>
      </c>
      <c r="B217" s="68" t="n">
        <f aca="false">EOMONTH(Input!$C$7,A217)</f>
        <v>49399</v>
      </c>
      <c r="C217" s="67" t="n">
        <f aca="false">DATEDIF(Input!$G$23,$B217,"Y")</f>
        <v>56</v>
      </c>
      <c r="E217" s="69" t="n">
        <f aca="false">Salary_02!$E217*(Input!$G$33/100)</f>
        <v>280.048283838485</v>
      </c>
      <c r="F217" s="69" t="n">
        <f aca="false">-1*Salary_02!$I217</f>
        <v>280.048283838485</v>
      </c>
      <c r="G217" s="69" t="n">
        <f aca="true">IF($B217&gt;Input!$G$28,PMT(Input!$G$34/(100*12),($A$620-OFFSET($A$4,MATCH(Input!$G$28,$B$4:$B$620,1),0,1,1)),$J$4,-1*Input!$G$35,1),0)</f>
        <v>0</v>
      </c>
      <c r="H217" s="69" t="n">
        <f aca="false">($H216+$E217+$F217+$G217)*(1+Input!$G$34/(100*12))</f>
        <v>231805.793456429</v>
      </c>
    </row>
    <row r="218" customFormat="false" ht="12.8" hidden="false" customHeight="false" outlineLevel="0" collapsed="false">
      <c r="A218" s="67" t="n">
        <v>214</v>
      </c>
      <c r="B218" s="68" t="n">
        <f aca="false">EOMONTH(Input!$C$7,A218)</f>
        <v>49429</v>
      </c>
      <c r="C218" s="67" t="n">
        <f aca="false">DATEDIF(Input!$G$23,$B218,"Y")</f>
        <v>56</v>
      </c>
      <c r="E218" s="69" t="n">
        <f aca="false">Salary_02!$E218*(Input!$G$33/100)</f>
        <v>280.048283838485</v>
      </c>
      <c r="F218" s="69" t="n">
        <f aca="false">-1*Salary_02!$I218</f>
        <v>280.048283838485</v>
      </c>
      <c r="G218" s="69" t="n">
        <f aca="true">IF($B218&gt;Input!$G$28,PMT(Input!$G$34/(100*12),($A$620-OFFSET($A$4,MATCH(Input!$G$28,$B$4:$B$620,1),0,1,1)),$J$4,-1*Input!$G$35,1),0)</f>
        <v>0</v>
      </c>
      <c r="H218" s="69" t="n">
        <f aca="false">($H217+$E218+$F218+$G218)*(1+Input!$G$34/(100*12))</f>
        <v>233334.08123254</v>
      </c>
    </row>
    <row r="219" customFormat="false" ht="12.8" hidden="false" customHeight="false" outlineLevel="0" collapsed="false">
      <c r="A219" s="67" t="n">
        <v>215</v>
      </c>
      <c r="B219" s="68" t="n">
        <f aca="false">EOMONTH(Input!$C$7,A219)</f>
        <v>49460</v>
      </c>
      <c r="C219" s="67" t="n">
        <f aca="false">DATEDIF(Input!$G$23,$B219,"Y")</f>
        <v>56</v>
      </c>
      <c r="E219" s="69" t="n">
        <f aca="false">Salary_02!$E219*(Input!$G$33/100)</f>
        <v>280.048283838485</v>
      </c>
      <c r="F219" s="69" t="n">
        <f aca="false">-1*Salary_02!$I219</f>
        <v>280.048283838485</v>
      </c>
      <c r="G219" s="69" t="n">
        <f aca="true">IF($B219&gt;Input!$G$28,PMT(Input!$G$34/(100*12),($A$620-OFFSET($A$4,MATCH(Input!$G$28,$B$4:$B$620,1),0,1,1)),$J$4,-1*Input!$G$35,1),0)</f>
        <v>0</v>
      </c>
      <c r="H219" s="69" t="n">
        <f aca="false">($H218+$E219+$F219+$G219)*(1+Input!$G$34/(100*12))</f>
        <v>234868.736874384</v>
      </c>
    </row>
    <row r="220" customFormat="false" ht="12.8" hidden="false" customHeight="false" outlineLevel="0" collapsed="false">
      <c r="A220" s="67" t="n">
        <v>216</v>
      </c>
      <c r="B220" s="68" t="n">
        <f aca="false">EOMONTH(Input!$C$7,A220)</f>
        <v>49490</v>
      </c>
      <c r="C220" s="67" t="n">
        <f aca="false">DATEDIF(Input!$G$23,$B220,"Y")</f>
        <v>56</v>
      </c>
      <c r="E220" s="69" t="n">
        <f aca="false">Salary_02!$E220*(Input!$G$33/100)</f>
        <v>285.649249515255</v>
      </c>
      <c r="F220" s="69" t="n">
        <f aca="false">-1*Salary_02!$I220</f>
        <v>285.649249515255</v>
      </c>
      <c r="G220" s="69" t="n">
        <f aca="true">IF($B220&gt;Input!$G$28,PMT(Input!$G$34/(100*12),($A$620-OFFSET($A$4,MATCH(Input!$G$28,$B$4:$B$620,1),0,1,1)),$J$4,-1*Input!$G$35,1),0)</f>
        <v>0</v>
      </c>
      <c r="H220" s="69" t="n">
        <f aca="false">($H219+$E220+$F220+$G220)*(1+Input!$G$34/(100*12))</f>
        <v>236421.035520804</v>
      </c>
    </row>
    <row r="221" customFormat="false" ht="12.8" hidden="false" customHeight="false" outlineLevel="0" collapsed="false">
      <c r="A221" s="67" t="n">
        <v>217</v>
      </c>
      <c r="B221" s="68" t="n">
        <f aca="false">EOMONTH(Input!$C$7,A221)</f>
        <v>49521</v>
      </c>
      <c r="C221" s="67" t="n">
        <f aca="false">DATEDIF(Input!$G$23,$B221,"Y")</f>
        <v>56</v>
      </c>
      <c r="E221" s="69" t="n">
        <f aca="false">Salary_02!$E221*(Input!$G$33/100)</f>
        <v>285.649249515255</v>
      </c>
      <c r="F221" s="69" t="n">
        <f aca="false">-1*Salary_02!$I221</f>
        <v>285.649249515255</v>
      </c>
      <c r="G221" s="69" t="n">
        <f aca="true">IF($B221&gt;Input!$G$28,PMT(Input!$G$34/(100*12),($A$620-OFFSET($A$4,MATCH(Input!$G$28,$B$4:$B$620,1),0,1,1)),$J$4,-1*Input!$G$35,1),0)</f>
        <v>0</v>
      </c>
      <c r="H221" s="69" t="n">
        <f aca="false">($H220+$E221+$F221+$G221)*(1+Input!$G$34/(100*12))</f>
        <v>237979.802078251</v>
      </c>
    </row>
    <row r="222" customFormat="false" ht="12.8" hidden="false" customHeight="false" outlineLevel="0" collapsed="false">
      <c r="A222" s="67" t="n">
        <v>218</v>
      </c>
      <c r="B222" s="68" t="n">
        <f aca="false">EOMONTH(Input!$C$7,A222)</f>
        <v>49552</v>
      </c>
      <c r="C222" s="67" t="n">
        <f aca="false">DATEDIF(Input!$G$23,$B222,"Y")</f>
        <v>56</v>
      </c>
      <c r="E222" s="69" t="n">
        <f aca="false">Salary_02!$E222*(Input!$G$33/100)</f>
        <v>285.649249515255</v>
      </c>
      <c r="F222" s="69" t="n">
        <f aca="false">-1*Salary_02!$I222</f>
        <v>285.649249515255</v>
      </c>
      <c r="G222" s="69" t="n">
        <f aca="true">IF($B222&gt;Input!$G$28,PMT(Input!$G$34/(100*12),($A$620-OFFSET($A$4,MATCH(Input!$G$28,$B$4:$B$620,1),0,1,1)),$J$4,-1*Input!$G$35,1),0)</f>
        <v>0</v>
      </c>
      <c r="H222" s="69" t="n">
        <f aca="false">($H221+$E222+$F222+$G222)*(1+Input!$G$34/(100*12))</f>
        <v>239545.063496353</v>
      </c>
    </row>
    <row r="223" customFormat="false" ht="12.8" hidden="false" customHeight="false" outlineLevel="0" collapsed="false">
      <c r="A223" s="67" t="n">
        <v>219</v>
      </c>
      <c r="B223" s="68" t="n">
        <f aca="false">EOMONTH(Input!$C$7,A223)</f>
        <v>49582</v>
      </c>
      <c r="C223" s="67" t="n">
        <f aca="false">DATEDIF(Input!$G$23,$B223,"Y")</f>
        <v>56</v>
      </c>
      <c r="E223" s="69" t="n">
        <f aca="false">Salary_02!$E223*(Input!$G$33/100)</f>
        <v>285.649249515255</v>
      </c>
      <c r="F223" s="69" t="n">
        <f aca="false">-1*Salary_02!$I223</f>
        <v>285.649249515255</v>
      </c>
      <c r="G223" s="69" t="n">
        <f aca="true">IF($B223&gt;Input!$G$28,PMT(Input!$G$34/(100*12),($A$620-OFFSET($A$4,MATCH(Input!$G$28,$B$4:$B$620,1),0,1,1)),$J$4,-1*Input!$G$35,1),0)</f>
        <v>0</v>
      </c>
      <c r="H223" s="69" t="n">
        <f aca="false">($H222+$E223+$F223+$G223)*(1+Input!$G$34/(100*12))</f>
        <v>241116.846837031</v>
      </c>
    </row>
    <row r="224" customFormat="false" ht="12.8" hidden="false" customHeight="false" outlineLevel="0" collapsed="false">
      <c r="A224" s="67" t="n">
        <v>220</v>
      </c>
      <c r="B224" s="68" t="n">
        <f aca="false">EOMONTH(Input!$C$7,A224)</f>
        <v>49613</v>
      </c>
      <c r="C224" s="67" t="n">
        <f aca="false">DATEDIF(Input!$G$23,$B224,"Y")</f>
        <v>57</v>
      </c>
      <c r="E224" s="69" t="n">
        <f aca="false">Salary_02!$E224*(Input!$G$33/100)</f>
        <v>285.649249515255</v>
      </c>
      <c r="F224" s="69" t="n">
        <f aca="false">-1*Salary_02!$I224</f>
        <v>285.649249515255</v>
      </c>
      <c r="G224" s="69" t="n">
        <f aca="true">IF($B224&gt;Input!$G$28,PMT(Input!$G$34/(100*12),($A$620-OFFSET($A$4,MATCH(Input!$G$28,$B$4:$B$620,1),0,1,1)),$J$4,-1*Input!$G$35,1),0)</f>
        <v>0</v>
      </c>
      <c r="H224" s="69" t="n">
        <f aca="false">($H223+$E224+$F224+$G224)*(1+Input!$G$34/(100*12))</f>
        <v>242695.179274962</v>
      </c>
    </row>
    <row r="225" customFormat="false" ht="12.8" hidden="false" customHeight="false" outlineLevel="0" collapsed="false">
      <c r="A225" s="67" t="n">
        <v>221</v>
      </c>
      <c r="B225" s="68" t="n">
        <f aca="false">EOMONTH(Input!$C$7,A225)</f>
        <v>49643</v>
      </c>
      <c r="C225" s="67" t="n">
        <f aca="false">DATEDIF(Input!$G$23,$B225,"Y")</f>
        <v>57</v>
      </c>
      <c r="E225" s="69" t="n">
        <f aca="false">Salary_02!$E225*(Input!$G$33/100)</f>
        <v>285.649249515255</v>
      </c>
      <c r="F225" s="69" t="n">
        <f aca="false">-1*Salary_02!$I225</f>
        <v>285.649249515255</v>
      </c>
      <c r="G225" s="69" t="n">
        <f aca="true">IF($B225&gt;Input!$G$28,PMT(Input!$G$34/(100*12),($A$620-OFFSET($A$4,MATCH(Input!$G$28,$B$4:$B$620,1),0,1,1)),$J$4,-1*Input!$G$35,1),0)</f>
        <v>0</v>
      </c>
      <c r="H225" s="69" t="n">
        <f aca="false">($H224+$E225+$F225+$G225)*(1+Input!$G$34/(100*12))</f>
        <v>244280.088098051</v>
      </c>
    </row>
    <row r="226" customFormat="false" ht="12.8" hidden="false" customHeight="false" outlineLevel="0" collapsed="false">
      <c r="A226" s="67" t="n">
        <v>222</v>
      </c>
      <c r="B226" s="68" t="n">
        <f aca="false">EOMONTH(Input!$C$7,A226)</f>
        <v>49674</v>
      </c>
      <c r="C226" s="67" t="n">
        <f aca="false">DATEDIF(Input!$G$23,$B226,"Y")</f>
        <v>57</v>
      </c>
      <c r="E226" s="69" t="n">
        <f aca="false">Salary_02!$E226*(Input!$G$33/100)</f>
        <v>285.649249515255</v>
      </c>
      <c r="F226" s="69" t="n">
        <f aca="false">-1*Salary_02!$I226</f>
        <v>285.649249515255</v>
      </c>
      <c r="G226" s="69" t="n">
        <f aca="true">IF($B226&gt;Input!$G$28,PMT(Input!$G$34/(100*12),($A$620-OFFSET($A$4,MATCH(Input!$G$28,$B$4:$B$620,1),0,1,1)),$J$4,-1*Input!$G$35,1),0)</f>
        <v>0</v>
      </c>
      <c r="H226" s="69" t="n">
        <f aca="false">($H225+$E226+$F226+$G226)*(1+Input!$G$34/(100*12))</f>
        <v>245871.600707902</v>
      </c>
    </row>
    <row r="227" customFormat="false" ht="12.8" hidden="false" customHeight="false" outlineLevel="0" collapsed="false">
      <c r="A227" s="67" t="n">
        <v>223</v>
      </c>
      <c r="B227" s="68" t="n">
        <f aca="false">EOMONTH(Input!$C$7,A227)</f>
        <v>49705</v>
      </c>
      <c r="C227" s="67" t="n">
        <f aca="false">DATEDIF(Input!$G$23,$B227,"Y")</f>
        <v>57</v>
      </c>
      <c r="E227" s="69" t="n">
        <f aca="false">Salary_02!$E227*(Input!$G$33/100)</f>
        <v>285.649249515255</v>
      </c>
      <c r="F227" s="69" t="n">
        <f aca="false">-1*Salary_02!$I227</f>
        <v>285.649249515255</v>
      </c>
      <c r="G227" s="69" t="n">
        <f aca="true">IF($B227&gt;Input!$G$28,PMT(Input!$G$34/(100*12),($A$620-OFFSET($A$4,MATCH(Input!$G$28,$B$4:$B$620,1),0,1,1)),$J$4,-1*Input!$G$35,1),0)</f>
        <v>0</v>
      </c>
      <c r="H227" s="69" t="n">
        <f aca="false">($H226+$E227+$F227+$G227)*(1+Input!$G$34/(100*12))</f>
        <v>247469.744620295</v>
      </c>
    </row>
    <row r="228" customFormat="false" ht="12.8" hidden="false" customHeight="false" outlineLevel="0" collapsed="false">
      <c r="A228" s="67" t="n">
        <v>224</v>
      </c>
      <c r="B228" s="68" t="n">
        <f aca="false">EOMONTH(Input!$C$7,A228)</f>
        <v>49734</v>
      </c>
      <c r="C228" s="67" t="n">
        <f aca="false">DATEDIF(Input!$G$23,$B228,"Y")</f>
        <v>57</v>
      </c>
      <c r="E228" s="69" t="n">
        <f aca="false">Salary_02!$E228*(Input!$G$33/100)</f>
        <v>285.649249515255</v>
      </c>
      <c r="F228" s="69" t="n">
        <f aca="false">-1*Salary_02!$I228</f>
        <v>285.649249515255</v>
      </c>
      <c r="G228" s="69" t="n">
        <f aca="true">IF($B228&gt;Input!$G$28,PMT(Input!$G$34/(100*12),($A$620-OFFSET($A$4,MATCH(Input!$G$28,$B$4:$B$620,1),0,1,1)),$J$4,-1*Input!$G$35,1),0)</f>
        <v>0</v>
      </c>
      <c r="H228" s="69" t="n">
        <f aca="false">($H227+$E228+$F228+$G228)*(1+Input!$G$34/(100*12))</f>
        <v>249074.547465656</v>
      </c>
    </row>
    <row r="229" customFormat="false" ht="12.8" hidden="false" customHeight="false" outlineLevel="0" collapsed="false">
      <c r="A229" s="67" t="n">
        <v>225</v>
      </c>
      <c r="B229" s="68" t="n">
        <f aca="false">EOMONTH(Input!$C$7,A229)</f>
        <v>49765</v>
      </c>
      <c r="C229" s="67" t="n">
        <f aca="false">DATEDIF(Input!$G$23,$B229,"Y")</f>
        <v>57</v>
      </c>
      <c r="E229" s="69" t="n">
        <f aca="false">Salary_02!$E229*(Input!$G$33/100)</f>
        <v>285.649249515255</v>
      </c>
      <c r="F229" s="69" t="n">
        <f aca="false">-1*Salary_02!$I229</f>
        <v>285.649249515255</v>
      </c>
      <c r="G229" s="69" t="n">
        <f aca="true">IF($B229&gt;Input!$G$28,PMT(Input!$G$34/(100*12),($A$620-OFFSET($A$4,MATCH(Input!$G$28,$B$4:$B$620,1),0,1,1)),$J$4,-1*Input!$G$35,1),0)</f>
        <v>0</v>
      </c>
      <c r="H229" s="69" t="n">
        <f aca="false">($H228+$E229+$F229+$G229)*(1+Input!$G$34/(100*12))</f>
        <v>250686.03698954</v>
      </c>
    </row>
    <row r="230" customFormat="false" ht="12.8" hidden="false" customHeight="false" outlineLevel="0" collapsed="false">
      <c r="A230" s="67" t="n">
        <v>226</v>
      </c>
      <c r="B230" s="68" t="n">
        <f aca="false">EOMONTH(Input!$C$7,A230)</f>
        <v>49795</v>
      </c>
      <c r="C230" s="67" t="n">
        <f aca="false">DATEDIF(Input!$G$23,$B230,"Y")</f>
        <v>57</v>
      </c>
      <c r="E230" s="69" t="n">
        <f aca="false">Salary_02!$E230*(Input!$G$33/100)</f>
        <v>285.649249515255</v>
      </c>
      <c r="F230" s="69" t="n">
        <f aca="false">-1*Salary_02!$I230</f>
        <v>285.649249515255</v>
      </c>
      <c r="G230" s="69" t="n">
        <f aca="true">IF($B230&gt;Input!$G$28,PMT(Input!$G$34/(100*12),($A$620-OFFSET($A$4,MATCH(Input!$G$28,$B$4:$B$620,1),0,1,1)),$J$4,-1*Input!$G$35,1),0)</f>
        <v>0</v>
      </c>
      <c r="H230" s="69" t="n">
        <f aca="false">($H229+$E230+$F230+$G230)*(1+Input!$G$34/(100*12))</f>
        <v>252304.241053106</v>
      </c>
    </row>
    <row r="231" customFormat="false" ht="12.8" hidden="false" customHeight="false" outlineLevel="0" collapsed="false">
      <c r="A231" s="67" t="n">
        <v>227</v>
      </c>
      <c r="B231" s="68" t="n">
        <f aca="false">EOMONTH(Input!$C$7,A231)</f>
        <v>49826</v>
      </c>
      <c r="C231" s="67" t="n">
        <f aca="false">DATEDIF(Input!$G$23,$B231,"Y")</f>
        <v>57</v>
      </c>
      <c r="E231" s="69" t="n">
        <f aca="false">Salary_02!$E231*(Input!$G$33/100)</f>
        <v>285.649249515255</v>
      </c>
      <c r="F231" s="69" t="n">
        <f aca="false">-1*Salary_02!$I231</f>
        <v>285.649249515255</v>
      </c>
      <c r="G231" s="69" t="n">
        <f aca="true">IF($B231&gt;Input!$G$28,PMT(Input!$G$34/(100*12),($A$620-OFFSET($A$4,MATCH(Input!$G$28,$B$4:$B$620,1),0,1,1)),$J$4,-1*Input!$G$35,1),0)</f>
        <v>0</v>
      </c>
      <c r="H231" s="69" t="n">
        <f aca="false">($H230+$E231+$F231+$G231)*(1+Input!$G$34/(100*12))</f>
        <v>253929.187633604</v>
      </c>
    </row>
    <row r="232" customFormat="false" ht="12.8" hidden="false" customHeight="false" outlineLevel="0" collapsed="false">
      <c r="A232" s="67" t="n">
        <v>228</v>
      </c>
      <c r="B232" s="68" t="n">
        <f aca="false">EOMONTH(Input!$C$7,A232)</f>
        <v>49856</v>
      </c>
      <c r="C232" s="67" t="n">
        <f aca="false">DATEDIF(Input!$G$23,$B232,"Y")</f>
        <v>57</v>
      </c>
      <c r="E232" s="69" t="n">
        <f aca="false">Salary_02!$E232*(Input!$G$33/100)</f>
        <v>291.36223450556</v>
      </c>
      <c r="F232" s="69" t="n">
        <f aca="false">-1*Salary_02!$I232</f>
        <v>291.36223450556</v>
      </c>
      <c r="G232" s="69" t="n">
        <f aca="true">IF($B232&gt;Input!$G$28,PMT(Input!$G$34/(100*12),($A$620-OFFSET($A$4,MATCH(Input!$G$28,$B$4:$B$620,1),0,1,1)),$J$4,-1*Input!$G$35,1),0)</f>
        <v>0</v>
      </c>
      <c r="H232" s="69" t="n">
        <f aca="false">($H231+$E232+$F232+$G232)*(1+Input!$G$34/(100*12))</f>
        <v>255572.378403042</v>
      </c>
    </row>
    <row r="233" customFormat="false" ht="12.8" hidden="false" customHeight="false" outlineLevel="0" collapsed="false">
      <c r="A233" s="67" t="n">
        <v>229</v>
      </c>
      <c r="B233" s="68" t="n">
        <f aca="false">EOMONTH(Input!$C$7,A233)</f>
        <v>49887</v>
      </c>
      <c r="C233" s="67" t="n">
        <f aca="false">DATEDIF(Input!$G$23,$B233,"Y")</f>
        <v>57</v>
      </c>
      <c r="E233" s="69" t="n">
        <f aca="false">Salary_02!$E233*(Input!$G$33/100)</f>
        <v>291.36223450556</v>
      </c>
      <c r="F233" s="69" t="n">
        <f aca="false">-1*Salary_02!$I233</f>
        <v>291.36223450556</v>
      </c>
      <c r="G233" s="69" t="n">
        <f aca="true">IF($B233&gt;Input!$G$28,PMT(Input!$G$34/(100*12),($A$620-OFFSET($A$4,MATCH(Input!$G$28,$B$4:$B$620,1),0,1,1)),$J$4,-1*Input!$G$35,1),0)</f>
        <v>0</v>
      </c>
      <c r="H233" s="69" t="n">
        <f aca="false">($H232+$E233+$F233+$G233)*(1+Input!$G$34/(100*12))</f>
        <v>257222.415800687</v>
      </c>
    </row>
    <row r="234" customFormat="false" ht="12.8" hidden="false" customHeight="false" outlineLevel="0" collapsed="false">
      <c r="A234" s="67" t="n">
        <v>230</v>
      </c>
      <c r="B234" s="68" t="n">
        <f aca="false">EOMONTH(Input!$C$7,A234)</f>
        <v>49918</v>
      </c>
      <c r="C234" s="67" t="n">
        <f aca="false">DATEDIF(Input!$G$23,$B234,"Y")</f>
        <v>57</v>
      </c>
      <c r="E234" s="69" t="n">
        <f aca="false">Salary_02!$E234*(Input!$G$33/100)</f>
        <v>291.36223450556</v>
      </c>
      <c r="F234" s="69" t="n">
        <f aca="false">-1*Salary_02!$I234</f>
        <v>291.36223450556</v>
      </c>
      <c r="G234" s="69" t="n">
        <f aca="true">IF($B234&gt;Input!$G$28,PMT(Input!$G$34/(100*12),($A$620-OFFSET($A$4,MATCH(Input!$G$28,$B$4:$B$620,1),0,1,1)),$J$4,-1*Input!$G$35,1),0)</f>
        <v>0</v>
      </c>
      <c r="H234" s="69" t="n">
        <f aca="false">($H233+$E234+$F234+$G234)*(1+Input!$G$34/(100*12))</f>
        <v>258879.328354155</v>
      </c>
    </row>
    <row r="235" customFormat="false" ht="12.8" hidden="false" customHeight="false" outlineLevel="0" collapsed="false">
      <c r="A235" s="67" t="n">
        <v>231</v>
      </c>
      <c r="B235" s="68" t="n">
        <f aca="false">EOMONTH(Input!$C$7,A235)</f>
        <v>49948</v>
      </c>
      <c r="C235" s="67" t="n">
        <f aca="false">DATEDIF(Input!$G$23,$B235,"Y")</f>
        <v>57</v>
      </c>
      <c r="E235" s="69" t="n">
        <f aca="false">Salary_02!$E235*(Input!$G$33/100)</f>
        <v>291.36223450556</v>
      </c>
      <c r="F235" s="69" t="n">
        <f aca="false">-1*Salary_02!$I235</f>
        <v>291.36223450556</v>
      </c>
      <c r="G235" s="69" t="n">
        <f aca="true">IF($B235&gt;Input!$G$28,PMT(Input!$G$34/(100*12),($A$620-OFFSET($A$4,MATCH(Input!$G$28,$B$4:$B$620,1),0,1,1)),$J$4,-1*Input!$G$35,1),0)</f>
        <v>0</v>
      </c>
      <c r="H235" s="69" t="n">
        <f aca="false">($H234+$E235+$F235+$G235)*(1+Input!$G$34/(100*12))</f>
        <v>260543.144709929</v>
      </c>
    </row>
    <row r="236" customFormat="false" ht="12.8" hidden="false" customHeight="false" outlineLevel="0" collapsed="false">
      <c r="A236" s="67" t="n">
        <v>232</v>
      </c>
      <c r="B236" s="68" t="n">
        <f aca="false">EOMONTH(Input!$C$7,A236)</f>
        <v>49979</v>
      </c>
      <c r="C236" s="67" t="n">
        <f aca="false">DATEDIF(Input!$G$23,$B236,"Y")</f>
        <v>58</v>
      </c>
      <c r="E236" s="69" t="n">
        <f aca="false">Salary_02!$E236*(Input!$G$33/100)</f>
        <v>291.36223450556</v>
      </c>
      <c r="F236" s="69" t="n">
        <f aca="false">-1*Salary_02!$I236</f>
        <v>291.36223450556</v>
      </c>
      <c r="G236" s="69" t="n">
        <f aca="true">IF($B236&gt;Input!$G$28,PMT(Input!$G$34/(100*12),($A$620-OFFSET($A$4,MATCH(Input!$G$28,$B$4:$B$620,1),0,1,1)),$J$4,-1*Input!$G$35,1),0)</f>
        <v>0</v>
      </c>
      <c r="H236" s="69" t="n">
        <f aca="false">($H235+$E236+$F236+$G236)*(1+Input!$G$34/(100*12))</f>
        <v>262213.893633853</v>
      </c>
    </row>
    <row r="237" customFormat="false" ht="12.8" hidden="false" customHeight="false" outlineLevel="0" collapsed="false">
      <c r="A237" s="67" t="n">
        <v>233</v>
      </c>
      <c r="B237" s="68" t="n">
        <f aca="false">EOMONTH(Input!$C$7,A237)</f>
        <v>50009</v>
      </c>
      <c r="C237" s="67" t="n">
        <f aca="false">DATEDIF(Input!$G$23,$B237,"Y")</f>
        <v>58</v>
      </c>
      <c r="E237" s="69" t="n">
        <f aca="false">Salary_02!$E237*(Input!$G$33/100)</f>
        <v>291.36223450556</v>
      </c>
      <c r="F237" s="69" t="n">
        <f aca="false">-1*Salary_02!$I237</f>
        <v>291.36223450556</v>
      </c>
      <c r="G237" s="69" t="n">
        <f aca="true">IF($B237&gt;Input!$G$28,PMT(Input!$G$34/(100*12),($A$620-OFFSET($A$4,MATCH(Input!$G$28,$B$4:$B$620,1),0,1,1)),$J$4,-1*Input!$G$35,1),0)</f>
        <v>0</v>
      </c>
      <c r="H237" s="69" t="n">
        <f aca="false">($H236+$E237+$F237+$G237)*(1+Input!$G$34/(100*12))</f>
        <v>263891.604011626</v>
      </c>
    </row>
    <row r="238" customFormat="false" ht="12.8" hidden="false" customHeight="false" outlineLevel="0" collapsed="false">
      <c r="A238" s="67" t="n">
        <v>234</v>
      </c>
      <c r="B238" s="68" t="n">
        <f aca="false">EOMONTH(Input!$C$7,A238)</f>
        <v>50040</v>
      </c>
      <c r="C238" s="67" t="n">
        <f aca="false">DATEDIF(Input!$G$23,$B238,"Y")</f>
        <v>58</v>
      </c>
      <c r="E238" s="69" t="n">
        <f aca="false">Salary_02!$E238*(Input!$G$33/100)</f>
        <v>291.36223450556</v>
      </c>
      <c r="F238" s="69" t="n">
        <f aca="false">-1*Salary_02!$I238</f>
        <v>291.36223450556</v>
      </c>
      <c r="G238" s="69" t="n">
        <f aca="true">IF($B238&gt;Input!$G$28,PMT(Input!$G$34/(100*12),($A$620-OFFSET($A$4,MATCH(Input!$G$28,$B$4:$B$620,1),0,1,1)),$J$4,-1*Input!$G$35,1),0)</f>
        <v>0</v>
      </c>
      <c r="H238" s="69" t="n">
        <f aca="false">($H237+$E238+$F238+$G238)*(1+Input!$G$34/(100*12))</f>
        <v>265576.304849306</v>
      </c>
    </row>
    <row r="239" customFormat="false" ht="12.8" hidden="false" customHeight="false" outlineLevel="0" collapsed="false">
      <c r="A239" s="67" t="n">
        <v>235</v>
      </c>
      <c r="B239" s="68" t="n">
        <f aca="false">EOMONTH(Input!$C$7,A239)</f>
        <v>50071</v>
      </c>
      <c r="C239" s="67" t="n">
        <f aca="false">DATEDIF(Input!$G$23,$B239,"Y")</f>
        <v>58</v>
      </c>
      <c r="E239" s="69" t="n">
        <f aca="false">Salary_02!$E239*(Input!$G$33/100)</f>
        <v>291.36223450556</v>
      </c>
      <c r="F239" s="69" t="n">
        <f aca="false">-1*Salary_02!$I239</f>
        <v>291.36223450556</v>
      </c>
      <c r="G239" s="69" t="n">
        <f aca="true">IF($B239&gt;Input!$G$28,PMT(Input!$G$34/(100*12),($A$620-OFFSET($A$4,MATCH(Input!$G$28,$B$4:$B$620,1),0,1,1)),$J$4,-1*Input!$G$35,1),0)</f>
        <v>0</v>
      </c>
      <c r="H239" s="69" t="n">
        <f aca="false">($H238+$E239+$F239+$G239)*(1+Input!$G$34/(100*12))</f>
        <v>267268.02527381</v>
      </c>
    </row>
    <row r="240" customFormat="false" ht="12.8" hidden="false" customHeight="false" outlineLevel="0" collapsed="false">
      <c r="A240" s="67" t="n">
        <v>236</v>
      </c>
      <c r="B240" s="68" t="n">
        <f aca="false">EOMONTH(Input!$C$7,A240)</f>
        <v>50099</v>
      </c>
      <c r="C240" s="67" t="n">
        <f aca="false">DATEDIF(Input!$G$23,$B240,"Y")</f>
        <v>58</v>
      </c>
      <c r="E240" s="69" t="n">
        <f aca="false">Salary_02!$E240*(Input!$G$33/100)</f>
        <v>291.36223450556</v>
      </c>
      <c r="F240" s="69" t="n">
        <f aca="false">-1*Salary_02!$I240</f>
        <v>291.36223450556</v>
      </c>
      <c r="G240" s="69" t="n">
        <f aca="true">IF($B240&gt;Input!$G$28,PMT(Input!$G$34/(100*12),($A$620-OFFSET($A$4,MATCH(Input!$G$28,$B$4:$B$620,1),0,1,1)),$J$4,-1*Input!$G$35,1),0)</f>
        <v>0</v>
      </c>
      <c r="H240" s="69" t="n">
        <f aca="false">($H239+$E240+$F240+$G240)*(1+Input!$G$34/(100*12))</f>
        <v>268966.794533416</v>
      </c>
    </row>
    <row r="241" customFormat="false" ht="12.8" hidden="false" customHeight="false" outlineLevel="0" collapsed="false">
      <c r="A241" s="67" t="n">
        <v>237</v>
      </c>
      <c r="B241" s="68" t="n">
        <f aca="false">EOMONTH(Input!$C$7,A241)</f>
        <v>50130</v>
      </c>
      <c r="C241" s="67" t="n">
        <f aca="false">DATEDIF(Input!$G$23,$B241,"Y")</f>
        <v>58</v>
      </c>
      <c r="E241" s="69" t="n">
        <f aca="false">Salary_02!$E241*(Input!$G$33/100)</f>
        <v>291.36223450556</v>
      </c>
      <c r="F241" s="69" t="n">
        <f aca="false">-1*Salary_02!$I241</f>
        <v>291.36223450556</v>
      </c>
      <c r="G241" s="69" t="n">
        <f aca="true">IF($B241&gt;Input!$G$28,PMT(Input!$G$34/(100*12),($A$620-OFFSET($A$4,MATCH(Input!$G$28,$B$4:$B$620,1),0,1,1)),$J$4,-1*Input!$G$35,1),0)</f>
        <v>0</v>
      </c>
      <c r="H241" s="69" t="n">
        <f aca="false">($H240+$E241+$F241+$G241)*(1+Input!$G$34/(100*12))</f>
        <v>270672.641998271</v>
      </c>
    </row>
    <row r="242" customFormat="false" ht="12.8" hidden="false" customHeight="false" outlineLevel="0" collapsed="false">
      <c r="A242" s="67" t="n">
        <v>238</v>
      </c>
      <c r="B242" s="68" t="n">
        <f aca="false">EOMONTH(Input!$C$7,A242)</f>
        <v>50160</v>
      </c>
      <c r="C242" s="67" t="n">
        <f aca="false">DATEDIF(Input!$G$23,$B242,"Y")</f>
        <v>58</v>
      </c>
      <c r="E242" s="69" t="n">
        <f aca="false">Salary_02!$E242*(Input!$G$33/100)</f>
        <v>291.36223450556</v>
      </c>
      <c r="F242" s="69" t="n">
        <f aca="false">-1*Salary_02!$I242</f>
        <v>291.36223450556</v>
      </c>
      <c r="G242" s="69" t="n">
        <f aca="true">IF($B242&gt;Input!$G$28,PMT(Input!$G$34/(100*12),($A$620-OFFSET($A$4,MATCH(Input!$G$28,$B$4:$B$620,1),0,1,1)),$J$4,-1*Input!$G$35,1),0)</f>
        <v>0</v>
      </c>
      <c r="H242" s="69" t="n">
        <f aca="false">($H241+$E242+$F242+$G242)*(1+Input!$G$34/(100*12))</f>
        <v>272385.597160896</v>
      </c>
    </row>
    <row r="243" customFormat="false" ht="12.8" hidden="false" customHeight="false" outlineLevel="0" collapsed="false">
      <c r="A243" s="67" t="n">
        <v>239</v>
      </c>
      <c r="B243" s="68" t="n">
        <f aca="false">EOMONTH(Input!$C$7,A243)</f>
        <v>50191</v>
      </c>
      <c r="C243" s="67" t="n">
        <f aca="false">DATEDIF(Input!$G$23,$B243,"Y")</f>
        <v>58</v>
      </c>
      <c r="E243" s="69" t="n">
        <f aca="false">Salary_02!$E243*(Input!$G$33/100)</f>
        <v>291.36223450556</v>
      </c>
      <c r="F243" s="69" t="n">
        <f aca="false">-1*Salary_02!$I243</f>
        <v>291.36223450556</v>
      </c>
      <c r="G243" s="69" t="n">
        <f aca="true">IF($B243&gt;Input!$G$28,PMT(Input!$G$34/(100*12),($A$620-OFFSET($A$4,MATCH(Input!$G$28,$B$4:$B$620,1),0,1,1)),$J$4,-1*Input!$G$35,1),0)</f>
        <v>0</v>
      </c>
      <c r="H243" s="69" t="n">
        <f aca="false">($H242+$E243+$F243+$G243)*(1+Input!$G$34/(100*12))</f>
        <v>274105.689636698</v>
      </c>
    </row>
    <row r="244" customFormat="false" ht="12.8" hidden="false" customHeight="false" outlineLevel="0" collapsed="false">
      <c r="A244" s="67" t="n">
        <v>240</v>
      </c>
      <c r="B244" s="68" t="n">
        <f aca="false">EOMONTH(Input!$C$7,A244)</f>
        <v>50221</v>
      </c>
      <c r="C244" s="67" t="n">
        <f aca="false">DATEDIF(Input!$G$23,$B244,"Y")</f>
        <v>58</v>
      </c>
      <c r="E244" s="69" t="n">
        <f aca="false">Salary_02!$E244*(Input!$G$33/100)</f>
        <v>297.189479195671</v>
      </c>
      <c r="F244" s="69" t="n">
        <f aca="false">-1*Salary_02!$I244</f>
        <v>297.189479195671</v>
      </c>
      <c r="G244" s="69" t="n">
        <f aca="true">IF($B244&gt;Input!$G$28,PMT(Input!$G$34/(100*12),($A$620-OFFSET($A$4,MATCH(Input!$G$28,$B$4:$B$620,1),0,1,1)),$J$4,-1*Input!$G$35,1),0)</f>
        <v>0</v>
      </c>
      <c r="H244" s="69" t="n">
        <f aca="false">($H243+$E244+$F244+$G244)*(1+Input!$G$34/(100*12))</f>
        <v>275844.652214236</v>
      </c>
    </row>
    <row r="245" customFormat="false" ht="12.8" hidden="false" customHeight="false" outlineLevel="0" collapsed="false">
      <c r="A245" s="67" t="n">
        <v>241</v>
      </c>
      <c r="B245" s="68" t="n">
        <f aca="false">EOMONTH(Input!$C$7,A245)</f>
        <v>50252</v>
      </c>
      <c r="C245" s="67" t="n">
        <f aca="false">DATEDIF(Input!$G$23,$B245,"Y")</f>
        <v>58</v>
      </c>
      <c r="E245" s="69" t="n">
        <f aca="false">Salary_02!$E245*(Input!$G$33/100)</f>
        <v>297.189479195671</v>
      </c>
      <c r="F245" s="69" t="n">
        <f aca="false">-1*Salary_02!$I245</f>
        <v>297.189479195671</v>
      </c>
      <c r="G245" s="69" t="n">
        <f aca="true">IF($B245&gt;Input!$G$28,PMT(Input!$G$34/(100*12),($A$620-OFFSET($A$4,MATCH(Input!$G$28,$B$4:$B$620,1),0,1,1)),$J$4,-1*Input!$G$35,1),0)</f>
        <v>0</v>
      </c>
      <c r="H245" s="69" t="n">
        <f aca="false">($H244+$E245+$F245+$G245)*(1+Input!$G$34/(100*12))</f>
        <v>277590.86046918</v>
      </c>
    </row>
    <row r="246" customFormat="false" ht="12.8" hidden="false" customHeight="false" outlineLevel="0" collapsed="false">
      <c r="A246" s="67" t="n">
        <v>242</v>
      </c>
      <c r="B246" s="68" t="n">
        <f aca="false">EOMONTH(Input!$C$7,A246)</f>
        <v>50283</v>
      </c>
      <c r="C246" s="67" t="n">
        <f aca="false">DATEDIF(Input!$G$23,$B246,"Y")</f>
        <v>58</v>
      </c>
      <c r="E246" s="69" t="n">
        <f aca="false">Salary_02!$E246*(Input!$G$33/100)</f>
        <v>297.189479195671</v>
      </c>
      <c r="F246" s="69" t="n">
        <f aca="false">-1*Salary_02!$I246</f>
        <v>297.189479195671</v>
      </c>
      <c r="G246" s="69" t="n">
        <f aca="true">IF($B246&gt;Input!$G$28,PMT(Input!$G$34/(100*12),($A$620-OFFSET($A$4,MATCH(Input!$G$28,$B$4:$B$620,1),0,1,1)),$J$4,-1*Input!$G$35,1),0)</f>
        <v>0</v>
      </c>
      <c r="H246" s="69" t="n">
        <f aca="false">($H245+$E246+$F246+$G246)*(1+Input!$G$34/(100*12))</f>
        <v>279344.344591852</v>
      </c>
    </row>
    <row r="247" customFormat="false" ht="12.8" hidden="false" customHeight="false" outlineLevel="0" collapsed="false">
      <c r="A247" s="67" t="n">
        <v>243</v>
      </c>
      <c r="B247" s="68" t="n">
        <f aca="false">EOMONTH(Input!$C$7,A247)</f>
        <v>50313</v>
      </c>
      <c r="C247" s="67" t="n">
        <f aca="false">DATEDIF(Input!$G$23,$B247,"Y")</f>
        <v>58</v>
      </c>
      <c r="E247" s="69" t="n">
        <f aca="false">Salary_02!$E247*(Input!$G$33/100)</f>
        <v>297.189479195671</v>
      </c>
      <c r="F247" s="69" t="n">
        <f aca="false">-1*Salary_02!$I247</f>
        <v>297.189479195671</v>
      </c>
      <c r="G247" s="69" t="n">
        <f aca="true">IF($B247&gt;Input!$G$28,PMT(Input!$G$34/(100*12),($A$620-OFFSET($A$4,MATCH(Input!$G$28,$B$4:$B$620,1),0,1,1)),$J$4,-1*Input!$G$35,1),0)</f>
        <v>0</v>
      </c>
      <c r="H247" s="69" t="n">
        <f aca="false">($H246+$E247+$F247+$G247)*(1+Input!$G$34/(100*12))</f>
        <v>281105.13489837</v>
      </c>
    </row>
    <row r="248" customFormat="false" ht="12.8" hidden="false" customHeight="false" outlineLevel="0" collapsed="false">
      <c r="A248" s="67" t="n">
        <v>244</v>
      </c>
      <c r="B248" s="68" t="n">
        <f aca="false">EOMONTH(Input!$C$7,A248)</f>
        <v>50344</v>
      </c>
      <c r="C248" s="67" t="n">
        <f aca="false">DATEDIF(Input!$G$23,$B248,"Y")</f>
        <v>59</v>
      </c>
      <c r="E248" s="69" t="n">
        <f aca="false">Salary_02!$E248*(Input!$G$33/100)</f>
        <v>297.189479195671</v>
      </c>
      <c r="F248" s="69" t="n">
        <f aca="false">-1*Salary_02!$I248</f>
        <v>297.189479195671</v>
      </c>
      <c r="G248" s="69" t="n">
        <f aca="true">IF($B248&gt;Input!$G$28,PMT(Input!$G$34/(100*12),($A$620-OFFSET($A$4,MATCH(Input!$G$28,$B$4:$B$620,1),0,1,1)),$J$4,-1*Input!$G$35,1),0)</f>
        <v>0</v>
      </c>
      <c r="H248" s="69" t="n">
        <f aca="false">($H247+$E248+$F248+$G248)*(1+Input!$G$34/(100*12))</f>
        <v>282873.261831164</v>
      </c>
    </row>
    <row r="249" customFormat="false" ht="12.8" hidden="false" customHeight="false" outlineLevel="0" collapsed="false">
      <c r="A249" s="67" t="n">
        <v>245</v>
      </c>
      <c r="B249" s="68" t="n">
        <f aca="false">EOMONTH(Input!$C$7,A249)</f>
        <v>50374</v>
      </c>
      <c r="C249" s="67" t="n">
        <f aca="false">DATEDIF(Input!$G$23,$B249,"Y")</f>
        <v>59</v>
      </c>
      <c r="E249" s="69" t="n">
        <f aca="false">Salary_02!$E249*(Input!$G$33/100)</f>
        <v>297.189479195671</v>
      </c>
      <c r="F249" s="69" t="n">
        <f aca="false">-1*Salary_02!$I249</f>
        <v>297.189479195671</v>
      </c>
      <c r="G249" s="69" t="n">
        <f aca="true">IF($B249&gt;Input!$G$28,PMT(Input!$G$34/(100*12),($A$620-OFFSET($A$4,MATCH(Input!$G$28,$B$4:$B$620,1),0,1,1)),$J$4,-1*Input!$G$35,1),0)</f>
        <v>0</v>
      </c>
      <c r="H249" s="69" t="n">
        <f aca="false">($H248+$E249+$F249+$G249)*(1+Input!$G$34/(100*12))</f>
        <v>284648.755959512</v>
      </c>
    </row>
    <row r="250" customFormat="false" ht="12.8" hidden="false" customHeight="false" outlineLevel="0" collapsed="false">
      <c r="A250" s="67" t="n">
        <v>246</v>
      </c>
      <c r="B250" s="68" t="n">
        <f aca="false">EOMONTH(Input!$C$7,A250)</f>
        <v>50405</v>
      </c>
      <c r="C250" s="67" t="n">
        <f aca="false">DATEDIF(Input!$G$23,$B250,"Y")</f>
        <v>59</v>
      </c>
      <c r="E250" s="69" t="n">
        <f aca="false">Salary_02!$E250*(Input!$G$33/100)</f>
        <v>297.189479195671</v>
      </c>
      <c r="F250" s="69" t="n">
        <f aca="false">-1*Salary_02!$I250</f>
        <v>297.189479195671</v>
      </c>
      <c r="G250" s="69" t="n">
        <f aca="true">IF($B250&gt;Input!$G$28,PMT(Input!$G$34/(100*12),($A$620-OFFSET($A$4,MATCH(Input!$G$28,$B$4:$B$620,1),0,1,1)),$J$4,-1*Input!$G$35,1),0)</f>
        <v>0</v>
      </c>
      <c r="H250" s="69" t="n">
        <f aca="false">($H249+$E250+$F250+$G250)*(1+Input!$G$34/(100*12))</f>
        <v>286431.647980061</v>
      </c>
    </row>
    <row r="251" customFormat="false" ht="12.8" hidden="false" customHeight="false" outlineLevel="0" collapsed="false">
      <c r="A251" s="67" t="n">
        <v>247</v>
      </c>
      <c r="B251" s="68" t="n">
        <f aca="false">EOMONTH(Input!$C$7,A251)</f>
        <v>50436</v>
      </c>
      <c r="C251" s="67" t="n">
        <f aca="false">DATEDIF(Input!$G$23,$B251,"Y")</f>
        <v>59</v>
      </c>
      <c r="E251" s="69" t="n">
        <f aca="false">Salary_02!$E251*(Input!$G$33/100)</f>
        <v>297.189479195671</v>
      </c>
      <c r="F251" s="69" t="n">
        <f aca="false">-1*Salary_02!$I251</f>
        <v>297.189479195671</v>
      </c>
      <c r="G251" s="69" t="n">
        <f aca="true">IF($B251&gt;Input!$G$28,PMT(Input!$G$34/(100*12),($A$620-OFFSET($A$4,MATCH(Input!$G$28,$B$4:$B$620,1),0,1,1)),$J$4,-1*Input!$G$35,1),0)</f>
        <v>0</v>
      </c>
      <c r="H251" s="69" t="n">
        <f aca="false">($H250+$E251+$F251+$G251)*(1+Input!$G$34/(100*12))</f>
        <v>288221.968717363</v>
      </c>
    </row>
    <row r="252" customFormat="false" ht="12.8" hidden="false" customHeight="false" outlineLevel="0" collapsed="false">
      <c r="A252" s="67" t="n">
        <v>248</v>
      </c>
      <c r="B252" s="68" t="n">
        <f aca="false">EOMONTH(Input!$C$7,A252)</f>
        <v>50464</v>
      </c>
      <c r="C252" s="67" t="n">
        <f aca="false">DATEDIF(Input!$G$23,$B252,"Y")</f>
        <v>59</v>
      </c>
      <c r="E252" s="69" t="n">
        <f aca="false">Salary_02!$E252*(Input!$G$33/100)</f>
        <v>297.189479195671</v>
      </c>
      <c r="F252" s="69" t="n">
        <f aca="false">-1*Salary_02!$I252</f>
        <v>297.189479195671</v>
      </c>
      <c r="G252" s="69" t="n">
        <f aca="true">IF($B252&gt;Input!$G$28,PMT(Input!$G$34/(100*12),($A$620-OFFSET($A$4,MATCH(Input!$G$28,$B$4:$B$620,1),0,1,1)),$J$4,-1*Input!$G$35,1),0)</f>
        <v>0</v>
      </c>
      <c r="H252" s="69" t="n">
        <f aca="false">($H251+$E252+$F252+$G252)*(1+Input!$G$34/(100*12))</f>
        <v>290019.749124403</v>
      </c>
    </row>
    <row r="253" customFormat="false" ht="12.8" hidden="false" customHeight="false" outlineLevel="0" collapsed="false">
      <c r="A253" s="67" t="n">
        <v>249</v>
      </c>
      <c r="B253" s="68" t="n">
        <f aca="false">EOMONTH(Input!$C$7,A253)</f>
        <v>50495</v>
      </c>
      <c r="C253" s="67" t="n">
        <f aca="false">DATEDIF(Input!$G$23,$B253,"Y")</f>
        <v>59</v>
      </c>
      <c r="E253" s="69" t="n">
        <f aca="false">Salary_02!$E253*(Input!$G$33/100)</f>
        <v>297.189479195671</v>
      </c>
      <c r="F253" s="69" t="n">
        <f aca="false">-1*Salary_02!$I253</f>
        <v>297.189479195671</v>
      </c>
      <c r="G253" s="69" t="n">
        <f aca="true">IF($B253&gt;Input!$G$28,PMT(Input!$G$34/(100*12),($A$620-OFFSET($A$4,MATCH(Input!$G$28,$B$4:$B$620,1),0,1,1)),$J$4,-1*Input!$G$35,1),0)</f>
        <v>0</v>
      </c>
      <c r="H253" s="69" t="n">
        <f aca="false">($H252+$E253+$F253+$G253)*(1+Input!$G$34/(100*12))</f>
        <v>291825.02028314</v>
      </c>
    </row>
    <row r="254" customFormat="false" ht="12.8" hidden="false" customHeight="false" outlineLevel="0" collapsed="false">
      <c r="A254" s="67" t="n">
        <v>250</v>
      </c>
      <c r="B254" s="68" t="n">
        <f aca="false">EOMONTH(Input!$C$7,A254)</f>
        <v>50525</v>
      </c>
      <c r="C254" s="67" t="n">
        <f aca="false">DATEDIF(Input!$G$23,$B254,"Y")</f>
        <v>59</v>
      </c>
      <c r="E254" s="69" t="n">
        <f aca="false">Salary_02!$E254*(Input!$G$33/100)</f>
        <v>297.189479195671</v>
      </c>
      <c r="F254" s="69" t="n">
        <f aca="false">-1*Salary_02!$I254</f>
        <v>297.189479195671</v>
      </c>
      <c r="G254" s="69" t="n">
        <f aca="true">IF($B254&gt;Input!$G$28,PMT(Input!$G$34/(100*12),($A$620-OFFSET($A$4,MATCH(Input!$G$28,$B$4:$B$620,1),0,1,1)),$J$4,-1*Input!$G$35,1),0)</f>
        <v>0</v>
      </c>
      <c r="H254" s="69" t="n">
        <f aca="false">($H253+$E254+$F254+$G254)*(1+Input!$G$34/(100*12))</f>
        <v>293637.813405038</v>
      </c>
    </row>
    <row r="255" customFormat="false" ht="12.8" hidden="false" customHeight="false" outlineLevel="0" collapsed="false">
      <c r="A255" s="67" t="n">
        <v>251</v>
      </c>
      <c r="B255" s="68" t="n">
        <f aca="false">EOMONTH(Input!$C$7,A255)</f>
        <v>50556</v>
      </c>
      <c r="C255" s="67" t="n">
        <f aca="false">DATEDIF(Input!$G$23,$B255,"Y")</f>
        <v>59</v>
      </c>
      <c r="E255" s="69" t="n">
        <f aca="false">Salary_02!$E255*(Input!$G$33/100)</f>
        <v>297.189479195671</v>
      </c>
      <c r="F255" s="69" t="n">
        <f aca="false">-1*Salary_02!$I255</f>
        <v>297.189479195671</v>
      </c>
      <c r="G255" s="69" t="n">
        <f aca="true">IF($B255&gt;Input!$G$28,PMT(Input!$G$34/(100*12),($A$620-OFFSET($A$4,MATCH(Input!$G$28,$B$4:$B$620,1),0,1,1)),$J$4,-1*Input!$G$35,1),0)</f>
        <v>0</v>
      </c>
      <c r="H255" s="69" t="n">
        <f aca="false">($H254+$E255+$F255+$G255)*(1+Input!$G$34/(100*12))</f>
        <v>295458.15983161</v>
      </c>
    </row>
    <row r="256" customFormat="false" ht="12.8" hidden="false" customHeight="false" outlineLevel="0" collapsed="false">
      <c r="A256" s="67" t="n">
        <v>252</v>
      </c>
      <c r="B256" s="68" t="n">
        <f aca="false">EOMONTH(Input!$C$7,A256)</f>
        <v>50586</v>
      </c>
      <c r="C256" s="67" t="n">
        <f aca="false">DATEDIF(Input!$G$23,$B256,"Y")</f>
        <v>59</v>
      </c>
      <c r="E256" s="69" t="n">
        <f aca="false">Salary_02!$E256*(Input!$G$33/100)</f>
        <v>303.133268779584</v>
      </c>
      <c r="F256" s="69" t="n">
        <f aca="false">-1*Salary_02!$I256</f>
        <v>303.133268779584</v>
      </c>
      <c r="G256" s="69" t="n">
        <f aca="true">IF($B256&gt;Input!$G$28,PMT(Input!$G$34/(100*12),($A$620-OFFSET($A$4,MATCH(Input!$G$28,$B$4:$B$620,1),0,1,1)),$J$4,-1*Input!$G$35,1),0)</f>
        <v>0</v>
      </c>
      <c r="H256" s="69" t="n">
        <f aca="false">($H255+$E256+$F256+$G256)*(1+Input!$G$34/(100*12))</f>
        <v>297298.028145707</v>
      </c>
    </row>
    <row r="257" customFormat="false" ht="12.8" hidden="false" customHeight="false" outlineLevel="0" collapsed="false">
      <c r="A257" s="67" t="n">
        <v>253</v>
      </c>
      <c r="B257" s="68" t="n">
        <f aca="false">EOMONTH(Input!$C$7,A257)</f>
        <v>50617</v>
      </c>
      <c r="C257" s="67" t="n">
        <f aca="false">DATEDIF(Input!$G$23,$B257,"Y")</f>
        <v>59</v>
      </c>
      <c r="E257" s="69" t="n">
        <f aca="false">Salary_02!$E257*(Input!$G$33/100)</f>
        <v>303.133268779584</v>
      </c>
      <c r="F257" s="69" t="n">
        <f aca="false">-1*Salary_02!$I257</f>
        <v>303.133268779584</v>
      </c>
      <c r="G257" s="69" t="n">
        <f aca="true">IF($B257&gt;Input!$G$28,PMT(Input!$G$34/(100*12),($A$620-OFFSET($A$4,MATCH(Input!$G$28,$B$4:$B$620,1),0,1,1)),$J$4,-1*Input!$G$35,1),0)</f>
        <v>0</v>
      </c>
      <c r="H257" s="69" t="n">
        <f aca="false">($H256+$E257+$F257+$G257)*(1+Input!$G$34/(100*12))</f>
        <v>299145.56257778</v>
      </c>
    </row>
    <row r="258" customFormat="false" ht="12.8" hidden="false" customHeight="false" outlineLevel="0" collapsed="false">
      <c r="A258" s="67" t="n">
        <v>254</v>
      </c>
      <c r="B258" s="68" t="n">
        <f aca="false">EOMONTH(Input!$C$7,A258)</f>
        <v>50648</v>
      </c>
      <c r="C258" s="67" t="n">
        <f aca="false">DATEDIF(Input!$G$23,$B258,"Y")</f>
        <v>59</v>
      </c>
      <c r="E258" s="69" t="n">
        <f aca="false">Salary_02!$E258*(Input!$G$33/100)</f>
        <v>303.133268779584</v>
      </c>
      <c r="F258" s="69" t="n">
        <f aca="false">-1*Salary_02!$I258</f>
        <v>303.133268779584</v>
      </c>
      <c r="G258" s="69" t="n">
        <f aca="true">IF($B258&gt;Input!$G$28,PMT(Input!$G$34/(100*12),($A$620-OFFSET($A$4,MATCH(Input!$G$28,$B$4:$B$620,1),0,1,1)),$J$4,-1*Input!$G$35,1),0)</f>
        <v>0</v>
      </c>
      <c r="H258" s="69" t="n">
        <f aca="false">($H257+$E258+$F258+$G258)*(1+Input!$G$34/(100*12))</f>
        <v>301000.795069986</v>
      </c>
    </row>
    <row r="259" customFormat="false" ht="12.8" hidden="false" customHeight="false" outlineLevel="0" collapsed="false">
      <c r="A259" s="67" t="n">
        <v>255</v>
      </c>
      <c r="B259" s="68" t="n">
        <f aca="false">EOMONTH(Input!$C$7,A259)</f>
        <v>50678</v>
      </c>
      <c r="C259" s="67" t="n">
        <f aca="false">DATEDIF(Input!$G$23,$B259,"Y")</f>
        <v>59</v>
      </c>
      <c r="E259" s="69" t="n">
        <f aca="false">Salary_02!$E259*(Input!$G$33/100)</f>
        <v>0</v>
      </c>
      <c r="F259" s="69" t="n">
        <f aca="false">-1*Salary_02!$I259</f>
        <v>-0</v>
      </c>
      <c r="G259" s="69" t="n">
        <f aca="true">IF($B259&gt;Input!$G$28,PMT(Input!$G$34/(100*12),($A$620-OFFSET($A$4,MATCH(Input!$G$28,$B$4:$B$620,1),0,1,1)),$J$4,-1*Input!$G$35,1),0)</f>
        <v>-1607.209505223</v>
      </c>
      <c r="H259" s="69" t="n">
        <f aca="false">($H258+$E259+$F259+$G259)*(1+Input!$G$34/(100*12))</f>
        <v>300641.05883795</v>
      </c>
    </row>
    <row r="260" customFormat="false" ht="12.8" hidden="false" customHeight="false" outlineLevel="0" collapsed="false">
      <c r="A260" s="67" t="n">
        <v>256</v>
      </c>
      <c r="B260" s="68" t="n">
        <f aca="false">EOMONTH(Input!$C$7,A260)</f>
        <v>50709</v>
      </c>
      <c r="C260" s="67" t="n">
        <f aca="false">DATEDIF(Input!$G$23,$B260,"Y")</f>
        <v>60</v>
      </c>
      <c r="E260" s="69" t="n">
        <f aca="false">Salary_02!$E260*(Input!$G$33/100)</f>
        <v>0</v>
      </c>
      <c r="F260" s="69" t="n">
        <f aca="false">-1*Salary_02!$I260</f>
        <v>-0</v>
      </c>
      <c r="G260" s="69" t="n">
        <f aca="true">IF($B260&gt;Input!$G$28,PMT(Input!$G$34/(100*12),($A$620-OFFSET($A$4,MATCH(Input!$G$28,$B$4:$B$620,1),0,1,1)),$J$4,-1*Input!$G$35,1),0)</f>
        <v>-1607.209505223</v>
      </c>
      <c r="H260" s="69" t="n">
        <f aca="false">($H259+$E260+$F260+$G260)*(1+Input!$G$34/(100*12))</f>
        <v>300279.823704947</v>
      </c>
      <c r="J260" s="69"/>
    </row>
    <row r="261" customFormat="false" ht="12.8" hidden="false" customHeight="false" outlineLevel="0" collapsed="false">
      <c r="A261" s="67" t="n">
        <v>257</v>
      </c>
      <c r="B261" s="68" t="n">
        <f aca="false">EOMONTH(Input!$C$7,A261)</f>
        <v>50739</v>
      </c>
      <c r="C261" s="67" t="n">
        <f aca="false">DATEDIF(Input!$G$23,$B261,"Y")</f>
        <v>60</v>
      </c>
      <c r="E261" s="69" t="n">
        <f aca="false">Salary_02!$E261*(Input!$G$33/100)</f>
        <v>0</v>
      </c>
      <c r="F261" s="69" t="n">
        <f aca="false">-1*Salary_02!$I261</f>
        <v>-0</v>
      </c>
      <c r="G261" s="69" t="n">
        <f aca="true">IF($B261&gt;Input!$G$28,PMT(Input!$G$34/(100*12),($A$620-OFFSET($A$4,MATCH(Input!$G$28,$B$4:$B$620,1),0,1,1)),$J$4,-1*Input!$G$35,1),0)</f>
        <v>-1607.209505223</v>
      </c>
      <c r="H261" s="69" t="n">
        <f aca="false">($H260+$E261+$F261+$G261)*(1+Input!$G$34/(100*12))</f>
        <v>299917.083425556</v>
      </c>
    </row>
    <row r="262" customFormat="false" ht="12.8" hidden="false" customHeight="false" outlineLevel="0" collapsed="false">
      <c r="A262" s="67" t="n">
        <v>258</v>
      </c>
      <c r="B262" s="68" t="n">
        <f aca="false">EOMONTH(Input!$C$7,A262)</f>
        <v>50770</v>
      </c>
      <c r="C262" s="67" t="n">
        <f aca="false">DATEDIF(Input!$G$23,$B262,"Y")</f>
        <v>60</v>
      </c>
      <c r="E262" s="69" t="n">
        <f aca="false">Salary_02!$E262*(Input!$G$33/100)</f>
        <v>0</v>
      </c>
      <c r="F262" s="69" t="n">
        <f aca="false">-1*Salary_02!$I262</f>
        <v>-0</v>
      </c>
      <c r="G262" s="69" t="n">
        <f aca="true">IF($B262&gt;Input!$G$28,PMT(Input!$G$34/(100*12),($A$620-OFFSET($A$4,MATCH(Input!$G$28,$B$4:$B$620,1),0,1,1)),$J$4,-1*Input!$G$35,1),0)</f>
        <v>-1607.209505223</v>
      </c>
      <c r="H262" s="69" t="n">
        <f aca="false">($H261+$E262+$F262+$G262)*(1+Input!$G$34/(100*12))</f>
        <v>299552.831728334</v>
      </c>
    </row>
    <row r="263" customFormat="false" ht="12.8" hidden="false" customHeight="false" outlineLevel="0" collapsed="false">
      <c r="A263" s="67" t="n">
        <v>259</v>
      </c>
      <c r="B263" s="68" t="n">
        <f aca="false">EOMONTH(Input!$C$7,A263)</f>
        <v>50801</v>
      </c>
      <c r="C263" s="67" t="n">
        <f aca="false">DATEDIF(Input!$G$23,$B263,"Y")</f>
        <v>60</v>
      </c>
      <c r="E263" s="69" t="n">
        <f aca="false">Salary_02!$E263*(Input!$G$33/100)</f>
        <v>0</v>
      </c>
      <c r="F263" s="69" t="n">
        <f aca="false">-1*Salary_02!$I263</f>
        <v>-0</v>
      </c>
      <c r="G263" s="69" t="n">
        <f aca="true">IF($B263&gt;Input!$G$28,PMT(Input!$G$34/(100*12),($A$620-OFFSET($A$4,MATCH(Input!$G$28,$B$4:$B$620,1),0,1,1)),$J$4,-1*Input!$G$35,1),0)</f>
        <v>-1607.209505223</v>
      </c>
      <c r="H263" s="69" t="n">
        <f aca="false">($H262+$E263+$F263+$G263)*(1+Input!$G$34/(100*12))</f>
        <v>299187.062315707</v>
      </c>
    </row>
    <row r="264" customFormat="false" ht="12.8" hidden="false" customHeight="false" outlineLevel="0" collapsed="false">
      <c r="A264" s="67" t="n">
        <v>260</v>
      </c>
      <c r="B264" s="68" t="n">
        <f aca="false">EOMONTH(Input!$C$7,A264)</f>
        <v>50829</v>
      </c>
      <c r="C264" s="67" t="n">
        <f aca="false">DATEDIF(Input!$G$23,$B264,"Y")</f>
        <v>60</v>
      </c>
      <c r="E264" s="69" t="n">
        <f aca="false">Salary_02!$E264*(Input!$G$33/100)</f>
        <v>0</v>
      </c>
      <c r="F264" s="69" t="n">
        <f aca="false">-1*Salary_02!$I264</f>
        <v>-0</v>
      </c>
      <c r="G264" s="69" t="n">
        <f aca="true">IF($B264&gt;Input!$G$28,PMT(Input!$G$34/(100*12),($A$620-OFFSET($A$4,MATCH(Input!$G$28,$B$4:$B$620,1),0,1,1)),$J$4,-1*Input!$G$35,1),0)</f>
        <v>-1607.209505223</v>
      </c>
      <c r="H264" s="69" t="n">
        <f aca="false">($H263+$E264+$F264+$G264)*(1+Input!$G$34/(100*12))</f>
        <v>298819.768863861</v>
      </c>
    </row>
    <row r="265" customFormat="false" ht="12.8" hidden="false" customHeight="false" outlineLevel="0" collapsed="false">
      <c r="A265" s="67" t="n">
        <v>261</v>
      </c>
      <c r="B265" s="68" t="n">
        <f aca="false">EOMONTH(Input!$C$7,A265)</f>
        <v>50860</v>
      </c>
      <c r="C265" s="67" t="n">
        <f aca="false">DATEDIF(Input!$G$23,$B265,"Y")</f>
        <v>60</v>
      </c>
      <c r="E265" s="69" t="n">
        <f aca="false">Salary_02!$E265*(Input!$G$33/100)</f>
        <v>0</v>
      </c>
      <c r="F265" s="69" t="n">
        <f aca="false">-1*Salary_02!$I265</f>
        <v>-0</v>
      </c>
      <c r="G265" s="69" t="n">
        <f aca="true">IF($B265&gt;Input!$G$28,PMT(Input!$G$34/(100*12),($A$620-OFFSET($A$4,MATCH(Input!$G$28,$B$4:$B$620,1),0,1,1)),$J$4,-1*Input!$G$35,1),0)</f>
        <v>-1607.209505223</v>
      </c>
      <c r="H265" s="69" t="n">
        <f aca="false">($H264+$E265+$F265+$G265)*(1+Input!$G$34/(100*12))</f>
        <v>298450.945022633</v>
      </c>
    </row>
    <row r="266" customFormat="false" ht="12.8" hidden="false" customHeight="false" outlineLevel="0" collapsed="false">
      <c r="A266" s="67" t="n">
        <v>262</v>
      </c>
      <c r="B266" s="68" t="n">
        <f aca="false">EOMONTH(Input!$C$7,A266)</f>
        <v>50890</v>
      </c>
      <c r="C266" s="67" t="n">
        <f aca="false">DATEDIF(Input!$G$23,$B266,"Y")</f>
        <v>60</v>
      </c>
      <c r="E266" s="69" t="n">
        <f aca="false">Salary_02!$E266*(Input!$G$33/100)</f>
        <v>0</v>
      </c>
      <c r="F266" s="69" t="n">
        <f aca="false">-1*Salary_02!$I266</f>
        <v>-0</v>
      </c>
      <c r="G266" s="69" t="n">
        <f aca="true">IF($B266&gt;Input!$G$28,PMT(Input!$G$34/(100*12),($A$620-OFFSET($A$4,MATCH(Input!$G$28,$B$4:$B$620,1),0,1,1)),$J$4,-1*Input!$G$35,1),0)</f>
        <v>-1607.209505223</v>
      </c>
      <c r="H266" s="69" t="n">
        <f aca="false">($H265+$E266+$F266+$G266)*(1+Input!$G$34/(100*12))</f>
        <v>298080.584415399</v>
      </c>
    </row>
    <row r="267" customFormat="false" ht="12.8" hidden="false" customHeight="false" outlineLevel="0" collapsed="false">
      <c r="A267" s="67" t="n">
        <v>263</v>
      </c>
      <c r="B267" s="68" t="n">
        <f aca="false">EOMONTH(Input!$C$7,A267)</f>
        <v>50921</v>
      </c>
      <c r="C267" s="67" t="n">
        <f aca="false">DATEDIF(Input!$G$23,$B267,"Y")</f>
        <v>60</v>
      </c>
      <c r="E267" s="69" t="n">
        <f aca="false">Salary_02!$E267*(Input!$G$33/100)</f>
        <v>0</v>
      </c>
      <c r="F267" s="69" t="n">
        <f aca="false">-1*Salary_02!$I267</f>
        <v>-0</v>
      </c>
      <c r="G267" s="69" t="n">
        <f aca="true">IF($B267&gt;Input!$G$28,PMT(Input!$G$34/(100*12),($A$620-OFFSET($A$4,MATCH(Input!$G$28,$B$4:$B$620,1),0,1,1)),$J$4,-1*Input!$G$35,1),0)</f>
        <v>-1607.209505223</v>
      </c>
      <c r="H267" s="69" t="n">
        <f aca="false">($H266+$E267+$F267+$G267)*(1+Input!$G$34/(100*12))</f>
        <v>297708.680638968</v>
      </c>
    </row>
    <row r="268" customFormat="false" ht="12.8" hidden="false" customHeight="false" outlineLevel="0" collapsed="false">
      <c r="A268" s="67" t="n">
        <v>264</v>
      </c>
      <c r="B268" s="68" t="n">
        <f aca="false">EOMONTH(Input!$C$7,A268)</f>
        <v>50951</v>
      </c>
      <c r="C268" s="67" t="n">
        <f aca="false">DATEDIF(Input!$G$23,$B268,"Y")</f>
        <v>60</v>
      </c>
      <c r="E268" s="69" t="n">
        <f aca="false">Salary_02!$E268*(Input!$G$33/100)</f>
        <v>0</v>
      </c>
      <c r="F268" s="69" t="n">
        <f aca="false">-1*Salary_02!$I268</f>
        <v>-0</v>
      </c>
      <c r="G268" s="69" t="n">
        <f aca="true">IF($B268&gt;Input!$G$28,PMT(Input!$G$34/(100*12),($A$620-OFFSET($A$4,MATCH(Input!$G$28,$B$4:$B$620,1),0,1,1)),$J$4,-1*Input!$G$35,1),0)</f>
        <v>-1607.209505223</v>
      </c>
      <c r="H268" s="69" t="n">
        <f aca="false">($H267+$E268+$F268+$G268)*(1+Input!$G$34/(100*12))</f>
        <v>297335.227263469</v>
      </c>
    </row>
    <row r="269" customFormat="false" ht="12.8" hidden="false" customHeight="false" outlineLevel="0" collapsed="false">
      <c r="A269" s="67" t="n">
        <v>265</v>
      </c>
      <c r="B269" s="68" t="n">
        <f aca="false">EOMONTH(Input!$C$7,A269)</f>
        <v>50982</v>
      </c>
      <c r="C269" s="67" t="n">
        <f aca="false">DATEDIF(Input!$G$23,$B269,"Y")</f>
        <v>60</v>
      </c>
      <c r="E269" s="69" t="n">
        <f aca="false">Salary_02!$E269*(Input!$G$33/100)</f>
        <v>0</v>
      </c>
      <c r="F269" s="69" t="n">
        <f aca="false">-1*Salary_02!$I269</f>
        <v>-0</v>
      </c>
      <c r="G269" s="69" t="n">
        <f aca="true">IF($B269&gt;Input!$G$28,PMT(Input!$G$34/(100*12),($A$620-OFFSET($A$4,MATCH(Input!$G$28,$B$4:$B$620,1),0,1,1)),$J$4,-1*Input!$G$35,1),0)</f>
        <v>-1607.209505223</v>
      </c>
      <c r="H269" s="69" t="n">
        <f aca="false">($H268+$E269+$F269+$G269)*(1+Input!$G$34/(100*12))</f>
        <v>296960.217832239</v>
      </c>
    </row>
    <row r="270" customFormat="false" ht="12.8" hidden="false" customHeight="false" outlineLevel="0" collapsed="false">
      <c r="A270" s="67" t="n">
        <v>266</v>
      </c>
      <c r="B270" s="68" t="n">
        <f aca="false">EOMONTH(Input!$C$7,A270)</f>
        <v>51013</v>
      </c>
      <c r="C270" s="67" t="n">
        <f aca="false">DATEDIF(Input!$G$23,$B270,"Y")</f>
        <v>60</v>
      </c>
      <c r="E270" s="69" t="n">
        <f aca="false">Salary_02!$E270*(Input!$G$33/100)</f>
        <v>0</v>
      </c>
      <c r="F270" s="69" t="n">
        <f aca="false">-1*Salary_02!$I270</f>
        <v>-0</v>
      </c>
      <c r="G270" s="69" t="n">
        <f aca="true">IF($B270&gt;Input!$G$28,PMT(Input!$G$34/(100*12),($A$620-OFFSET($A$4,MATCH(Input!$G$28,$B$4:$B$620,1),0,1,1)),$J$4,-1*Input!$G$35,1),0)</f>
        <v>-1607.209505223</v>
      </c>
      <c r="H270" s="69" t="n">
        <f aca="false">($H269+$E270+$F270+$G270)*(1+Input!$G$34/(100*12))</f>
        <v>296583.645861712</v>
      </c>
    </row>
    <row r="271" customFormat="false" ht="12.8" hidden="false" customHeight="false" outlineLevel="0" collapsed="false">
      <c r="A271" s="67" t="n">
        <v>267</v>
      </c>
      <c r="B271" s="68" t="n">
        <f aca="false">EOMONTH(Input!$C$7,A271)</f>
        <v>51043</v>
      </c>
      <c r="C271" s="67" t="n">
        <f aca="false">DATEDIF(Input!$G$23,$B271,"Y")</f>
        <v>60</v>
      </c>
      <c r="E271" s="69" t="n">
        <f aca="false">Salary_02!$E271*(Input!$G$33/100)</f>
        <v>0</v>
      </c>
      <c r="F271" s="69" t="n">
        <f aca="false">-1*Salary_02!$I271</f>
        <v>-0</v>
      </c>
      <c r="G271" s="69" t="n">
        <f aca="true">IF($B271&gt;Input!$G$28,PMT(Input!$G$34/(100*12),($A$620-OFFSET($A$4,MATCH(Input!$G$28,$B$4:$B$620,1),0,1,1)),$J$4,-1*Input!$G$35,1),0)</f>
        <v>-1607.209505223</v>
      </c>
      <c r="H271" s="69" t="n">
        <f aca="false">($H270+$E271+$F271+$G271)*(1+Input!$G$34/(100*12))</f>
        <v>296205.504841307</v>
      </c>
    </row>
    <row r="272" customFormat="false" ht="12.8" hidden="false" customHeight="false" outlineLevel="0" collapsed="false">
      <c r="A272" s="67" t="n">
        <v>268</v>
      </c>
      <c r="B272" s="68" t="n">
        <f aca="false">EOMONTH(Input!$C$7,A272)</f>
        <v>51074</v>
      </c>
      <c r="C272" s="67" t="n">
        <f aca="false">DATEDIF(Input!$G$23,$B272,"Y")</f>
        <v>61</v>
      </c>
      <c r="E272" s="69" t="n">
        <f aca="false">Salary_02!$E272*(Input!$G$33/100)</f>
        <v>0</v>
      </c>
      <c r="F272" s="69" t="n">
        <f aca="false">-1*Salary_02!$I272</f>
        <v>-0</v>
      </c>
      <c r="G272" s="69" t="n">
        <f aca="true">IF($B272&gt;Input!$G$28,PMT(Input!$G$34/(100*12),($A$620-OFFSET($A$4,MATCH(Input!$G$28,$B$4:$B$620,1),0,1,1)),$J$4,-1*Input!$G$35,1),0)</f>
        <v>-1607.209505223</v>
      </c>
      <c r="H272" s="69" t="n">
        <f aca="false">($H271+$E272+$F272+$G272)*(1+Input!$G$34/(100*12))</f>
        <v>295825.788233318</v>
      </c>
    </row>
    <row r="273" customFormat="false" ht="12.8" hidden="false" customHeight="false" outlineLevel="0" collapsed="false">
      <c r="A273" s="67" t="n">
        <v>269</v>
      </c>
      <c r="B273" s="68" t="n">
        <f aca="false">EOMONTH(Input!$C$7,A273)</f>
        <v>51104</v>
      </c>
      <c r="C273" s="67" t="n">
        <f aca="false">DATEDIF(Input!$G$23,$B273,"Y")</f>
        <v>61</v>
      </c>
      <c r="E273" s="69" t="n">
        <f aca="false">Salary_02!$E273*(Input!$G$33/100)</f>
        <v>0</v>
      </c>
      <c r="F273" s="69" t="n">
        <f aca="false">-1*Salary_02!$I273</f>
        <v>-0</v>
      </c>
      <c r="G273" s="69" t="n">
        <f aca="true">IF($B273&gt;Input!$G$28,PMT(Input!$G$34/(100*12),($A$620-OFFSET($A$4,MATCH(Input!$G$28,$B$4:$B$620,1),0,1,1)),$J$4,-1*Input!$G$35,1),0)</f>
        <v>-1607.209505223</v>
      </c>
      <c r="H273" s="69" t="n">
        <f aca="false">($H272+$E273+$F273+$G273)*(1+Input!$G$34/(100*12))</f>
        <v>295444.489472795</v>
      </c>
    </row>
    <row r="274" customFormat="false" ht="12.8" hidden="false" customHeight="false" outlineLevel="0" collapsed="false">
      <c r="A274" s="67" t="n">
        <v>270</v>
      </c>
      <c r="B274" s="68" t="n">
        <f aca="false">EOMONTH(Input!$C$7,A274)</f>
        <v>51135</v>
      </c>
      <c r="C274" s="67" t="n">
        <f aca="false">DATEDIF(Input!$G$23,$B274,"Y")</f>
        <v>61</v>
      </c>
      <c r="E274" s="69" t="n">
        <f aca="false">Salary_02!$E274*(Input!$G$33/100)</f>
        <v>0</v>
      </c>
      <c r="F274" s="69" t="n">
        <f aca="false">-1*Salary_02!$I274</f>
        <v>-0</v>
      </c>
      <c r="G274" s="69" t="n">
        <f aca="true">IF($B274&gt;Input!$G$28,PMT(Input!$G$34/(100*12),($A$620-OFFSET($A$4,MATCH(Input!$G$28,$B$4:$B$620,1),0,1,1)),$J$4,-1*Input!$G$35,1),0)</f>
        <v>-1607.209505223</v>
      </c>
      <c r="H274" s="69" t="n">
        <f aca="false">($H273+$E274+$F274+$G274)*(1+Input!$G$34/(100*12))</f>
        <v>295061.601967437</v>
      </c>
    </row>
    <row r="275" customFormat="false" ht="12.8" hidden="false" customHeight="false" outlineLevel="0" collapsed="false">
      <c r="A275" s="67" t="n">
        <v>271</v>
      </c>
      <c r="B275" s="68" t="n">
        <f aca="false">EOMONTH(Input!$C$7,A275)</f>
        <v>51166</v>
      </c>
      <c r="C275" s="67" t="n">
        <f aca="false">DATEDIF(Input!$G$23,$B275,"Y")</f>
        <v>61</v>
      </c>
      <c r="E275" s="69" t="n">
        <f aca="false">Salary_02!$E275*(Input!$G$33/100)</f>
        <v>0</v>
      </c>
      <c r="F275" s="69" t="n">
        <f aca="false">-1*Salary_02!$I275</f>
        <v>-0</v>
      </c>
      <c r="G275" s="69" t="n">
        <f aca="true">IF($B275&gt;Input!$G$28,PMT(Input!$G$34/(100*12),($A$620-OFFSET($A$4,MATCH(Input!$G$28,$B$4:$B$620,1),0,1,1)),$J$4,-1*Input!$G$35,1),0)</f>
        <v>-1607.209505223</v>
      </c>
      <c r="H275" s="69" t="n">
        <f aca="false">($H274+$E275+$F275+$G275)*(1+Input!$G$34/(100*12))</f>
        <v>294677.119097473</v>
      </c>
    </row>
    <row r="276" customFormat="false" ht="12.8" hidden="false" customHeight="false" outlineLevel="0" collapsed="false">
      <c r="A276" s="67" t="n">
        <v>272</v>
      </c>
      <c r="B276" s="68" t="n">
        <f aca="false">EOMONTH(Input!$C$7,A276)</f>
        <v>51195</v>
      </c>
      <c r="C276" s="67" t="n">
        <f aca="false">DATEDIF(Input!$G$23,$B276,"Y")</f>
        <v>61</v>
      </c>
      <c r="E276" s="69" t="n">
        <f aca="false">Salary_02!$E276*(Input!$G$33/100)</f>
        <v>0</v>
      </c>
      <c r="F276" s="69" t="n">
        <f aca="false">-1*Salary_02!$I276</f>
        <v>-0</v>
      </c>
      <c r="G276" s="69" t="n">
        <f aca="true">IF($B276&gt;Input!$G$28,PMT(Input!$G$34/(100*12),($A$620-OFFSET($A$4,MATCH(Input!$G$28,$B$4:$B$620,1),0,1,1)),$J$4,-1*Input!$G$35,1),0)</f>
        <v>-1607.209505223</v>
      </c>
      <c r="H276" s="69" t="n">
        <f aca="false">($H275+$E276+$F276+$G276)*(1+Input!$G$34/(100*12))</f>
        <v>294291.034215551</v>
      </c>
    </row>
    <row r="277" customFormat="false" ht="12.8" hidden="false" customHeight="false" outlineLevel="0" collapsed="false">
      <c r="A277" s="67" t="n">
        <v>273</v>
      </c>
      <c r="B277" s="68" t="n">
        <f aca="false">EOMONTH(Input!$C$7,A277)</f>
        <v>51226</v>
      </c>
      <c r="C277" s="67" t="n">
        <f aca="false">DATEDIF(Input!$G$23,$B277,"Y")</f>
        <v>61</v>
      </c>
      <c r="E277" s="69" t="n">
        <f aca="false">Salary_02!$E277*(Input!$G$33/100)</f>
        <v>0</v>
      </c>
      <c r="F277" s="69" t="n">
        <f aca="false">-1*Salary_02!$I277</f>
        <v>-0</v>
      </c>
      <c r="G277" s="69" t="n">
        <f aca="true">IF($B277&gt;Input!$G$28,PMT(Input!$G$34/(100*12),($A$620-OFFSET($A$4,MATCH(Input!$G$28,$B$4:$B$620,1),0,1,1)),$J$4,-1*Input!$G$35,1),0)</f>
        <v>-1607.209505223</v>
      </c>
      <c r="H277" s="69" t="n">
        <f aca="false">($H276+$E277+$F277+$G277)*(1+Input!$G$34/(100*12))</f>
        <v>293903.340646621</v>
      </c>
    </row>
    <row r="278" customFormat="false" ht="12.8" hidden="false" customHeight="false" outlineLevel="0" collapsed="false">
      <c r="A278" s="67" t="n">
        <v>274</v>
      </c>
      <c r="B278" s="68" t="n">
        <f aca="false">EOMONTH(Input!$C$7,A278)</f>
        <v>51256</v>
      </c>
      <c r="C278" s="67" t="n">
        <f aca="false">DATEDIF(Input!$G$23,$B278,"Y")</f>
        <v>61</v>
      </c>
      <c r="E278" s="69" t="n">
        <f aca="false">Salary_02!$E278*(Input!$G$33/100)</f>
        <v>0</v>
      </c>
      <c r="F278" s="69" t="n">
        <f aca="false">-1*Salary_02!$I278</f>
        <v>-0</v>
      </c>
      <c r="G278" s="69" t="n">
        <f aca="true">IF($B278&gt;Input!$G$28,PMT(Input!$G$34/(100*12),($A$620-OFFSET($A$4,MATCH(Input!$G$28,$B$4:$B$620,1),0,1,1)),$J$4,-1*Input!$G$35,1),0)</f>
        <v>-1607.209505223</v>
      </c>
      <c r="H278" s="69" t="n">
        <f aca="false">($H277+$E278+$F278+$G278)*(1+Input!$G$34/(100*12))</f>
        <v>293514.031687821</v>
      </c>
    </row>
    <row r="279" customFormat="false" ht="12.8" hidden="false" customHeight="false" outlineLevel="0" collapsed="false">
      <c r="A279" s="67" t="n">
        <v>275</v>
      </c>
      <c r="B279" s="68" t="n">
        <f aca="false">EOMONTH(Input!$C$7,A279)</f>
        <v>51287</v>
      </c>
      <c r="C279" s="67" t="n">
        <f aca="false">DATEDIF(Input!$G$23,$B279,"Y")</f>
        <v>61</v>
      </c>
      <c r="E279" s="69" t="n">
        <f aca="false">Salary_02!$E279*(Input!$G$33/100)</f>
        <v>0</v>
      </c>
      <c r="F279" s="69" t="n">
        <f aca="false">-1*Salary_02!$I279</f>
        <v>-0</v>
      </c>
      <c r="G279" s="69" t="n">
        <f aca="true">IF($B279&gt;Input!$G$28,PMT(Input!$G$34/(100*12),($A$620-OFFSET($A$4,MATCH(Input!$G$28,$B$4:$B$620,1),0,1,1)),$J$4,-1*Input!$G$35,1),0)</f>
        <v>-1607.209505223</v>
      </c>
      <c r="H279" s="69" t="n">
        <f aca="false">($H278+$E279+$F279+$G279)*(1+Input!$G$34/(100*12))</f>
        <v>293123.100608359</v>
      </c>
    </row>
    <row r="280" customFormat="false" ht="12.8" hidden="false" customHeight="false" outlineLevel="0" collapsed="false">
      <c r="A280" s="67" t="n">
        <v>276</v>
      </c>
      <c r="B280" s="68" t="n">
        <f aca="false">EOMONTH(Input!$C$7,A280)</f>
        <v>51317</v>
      </c>
      <c r="C280" s="67" t="n">
        <f aca="false">DATEDIF(Input!$G$23,$B280,"Y")</f>
        <v>61</v>
      </c>
      <c r="E280" s="69" t="n">
        <f aca="false">Salary_02!$E280*(Input!$G$33/100)</f>
        <v>0</v>
      </c>
      <c r="F280" s="69" t="n">
        <f aca="false">-1*Salary_02!$I280</f>
        <v>-0</v>
      </c>
      <c r="G280" s="69" t="n">
        <f aca="true">IF($B280&gt;Input!$G$28,PMT(Input!$G$34/(100*12),($A$620-OFFSET($A$4,MATCH(Input!$G$28,$B$4:$B$620,1),0,1,1)),$J$4,-1*Input!$G$35,1),0)</f>
        <v>-1607.209505223</v>
      </c>
      <c r="H280" s="69" t="n">
        <f aca="false">($H279+$E280+$F280+$G280)*(1+Input!$G$34/(100*12))</f>
        <v>292730.540649399</v>
      </c>
    </row>
    <row r="281" customFormat="false" ht="12.8" hidden="false" customHeight="false" outlineLevel="0" collapsed="false">
      <c r="A281" s="67" t="n">
        <v>277</v>
      </c>
      <c r="B281" s="68" t="n">
        <f aca="false">EOMONTH(Input!$C$7,A281)</f>
        <v>51348</v>
      </c>
      <c r="C281" s="67" t="n">
        <f aca="false">DATEDIF(Input!$G$23,$B281,"Y")</f>
        <v>61</v>
      </c>
      <c r="E281" s="69" t="n">
        <f aca="false">Salary_02!$E281*(Input!$G$33/100)</f>
        <v>0</v>
      </c>
      <c r="F281" s="69" t="n">
        <f aca="false">-1*Salary_02!$I281</f>
        <v>-0</v>
      </c>
      <c r="G281" s="69" t="n">
        <f aca="true">IF($B281&gt;Input!$G$28,PMT(Input!$G$34/(100*12),($A$620-OFFSET($A$4,MATCH(Input!$G$28,$B$4:$B$620,1),0,1,1)),$J$4,-1*Input!$G$35,1),0)</f>
        <v>-1607.209505223</v>
      </c>
      <c r="H281" s="69" t="n">
        <f aca="false">($H280+$E281+$F281+$G281)*(1+Input!$G$34/(100*12))</f>
        <v>292336.345023943</v>
      </c>
    </row>
    <row r="282" customFormat="false" ht="12.8" hidden="false" customHeight="false" outlineLevel="0" collapsed="false">
      <c r="A282" s="67" t="n">
        <v>278</v>
      </c>
      <c r="B282" s="68" t="n">
        <f aca="false">EOMONTH(Input!$C$7,A282)</f>
        <v>51379</v>
      </c>
      <c r="C282" s="67" t="n">
        <f aca="false">DATEDIF(Input!$G$23,$B282,"Y")</f>
        <v>61</v>
      </c>
      <c r="E282" s="69" t="n">
        <f aca="false">Salary_02!$E282*(Input!$G$33/100)</f>
        <v>0</v>
      </c>
      <c r="F282" s="69" t="n">
        <f aca="false">-1*Salary_02!$I282</f>
        <v>-0</v>
      </c>
      <c r="G282" s="69" t="n">
        <f aca="true">IF($B282&gt;Input!$G$28,PMT(Input!$G$34/(100*12),($A$620-OFFSET($A$4,MATCH(Input!$G$28,$B$4:$B$620,1),0,1,1)),$J$4,-1*Input!$G$35,1),0)</f>
        <v>-1607.209505223</v>
      </c>
      <c r="H282" s="69" t="n">
        <f aca="false">($H281+$E282+$F282+$G282)*(1+Input!$G$34/(100*12))</f>
        <v>291940.506916715</v>
      </c>
    </row>
    <row r="283" customFormat="false" ht="12.8" hidden="false" customHeight="false" outlineLevel="0" collapsed="false">
      <c r="A283" s="67" t="n">
        <v>279</v>
      </c>
      <c r="B283" s="68" t="n">
        <f aca="false">EOMONTH(Input!$C$7,A283)</f>
        <v>51409</v>
      </c>
      <c r="C283" s="67" t="n">
        <f aca="false">DATEDIF(Input!$G$23,$B283,"Y")</f>
        <v>61</v>
      </c>
      <c r="E283" s="69" t="n">
        <f aca="false">Salary_02!$E283*(Input!$G$33/100)</f>
        <v>0</v>
      </c>
      <c r="F283" s="69" t="n">
        <f aca="false">-1*Salary_02!$I283</f>
        <v>-0</v>
      </c>
      <c r="G283" s="69" t="n">
        <f aca="true">IF($B283&gt;Input!$G$28,PMT(Input!$G$34/(100*12),($A$620-OFFSET($A$4,MATCH(Input!$G$28,$B$4:$B$620,1),0,1,1)),$J$4,-1*Input!$G$35,1),0)</f>
        <v>-1607.209505223</v>
      </c>
      <c r="H283" s="69" t="n">
        <f aca="false">($H282+$E283+$F283+$G283)*(1+Input!$G$34/(100*12))</f>
        <v>291543.019484039</v>
      </c>
    </row>
    <row r="284" customFormat="false" ht="12.8" hidden="false" customHeight="false" outlineLevel="0" collapsed="false">
      <c r="A284" s="67" t="n">
        <v>280</v>
      </c>
      <c r="B284" s="68" t="n">
        <f aca="false">EOMONTH(Input!$C$7,A284)</f>
        <v>51440</v>
      </c>
      <c r="C284" s="67" t="n">
        <f aca="false">DATEDIF(Input!$G$23,$B284,"Y")</f>
        <v>62</v>
      </c>
      <c r="E284" s="69" t="n">
        <f aca="false">Salary_02!$E284*(Input!$G$33/100)</f>
        <v>0</v>
      </c>
      <c r="F284" s="69" t="n">
        <f aca="false">-1*Salary_02!$I284</f>
        <v>-0</v>
      </c>
      <c r="G284" s="69" t="n">
        <f aca="true">IF($B284&gt;Input!$G$28,PMT(Input!$G$34/(100*12),($A$620-OFFSET($A$4,MATCH(Input!$G$28,$B$4:$B$620,1),0,1,1)),$J$4,-1*Input!$G$35,1),0)</f>
        <v>-1607.209505223</v>
      </c>
      <c r="H284" s="69" t="n">
        <f aca="false">($H283+$E284+$F284+$G284)*(1+Input!$G$34/(100*12))</f>
        <v>291143.875853728</v>
      </c>
    </row>
    <row r="285" customFormat="false" ht="12.8" hidden="false" customHeight="false" outlineLevel="0" collapsed="false">
      <c r="A285" s="67" t="n">
        <v>281</v>
      </c>
      <c r="B285" s="68" t="n">
        <f aca="false">EOMONTH(Input!$C$7,A285)</f>
        <v>51470</v>
      </c>
      <c r="C285" s="67" t="n">
        <f aca="false">DATEDIF(Input!$G$23,$B285,"Y")</f>
        <v>62</v>
      </c>
      <c r="E285" s="69" t="n">
        <f aca="false">Salary_02!$E285*(Input!$G$33/100)</f>
        <v>0</v>
      </c>
      <c r="F285" s="69" t="n">
        <f aca="false">-1*Salary_02!$I285</f>
        <v>-0</v>
      </c>
      <c r="G285" s="69" t="n">
        <f aca="true">IF($B285&gt;Input!$G$28,PMT(Input!$G$34/(100*12),($A$620-OFFSET($A$4,MATCH(Input!$G$28,$B$4:$B$620,1),0,1,1)),$J$4,-1*Input!$G$35,1),0)</f>
        <v>-1607.209505223</v>
      </c>
      <c r="H285" s="69" t="n">
        <f aca="false">($H284+$E285+$F285+$G285)*(1+Input!$G$34/(100*12))</f>
        <v>290743.069124957</v>
      </c>
    </row>
    <row r="286" customFormat="false" ht="12.8" hidden="false" customHeight="false" outlineLevel="0" collapsed="false">
      <c r="A286" s="67" t="n">
        <v>282</v>
      </c>
      <c r="B286" s="68" t="n">
        <f aca="false">EOMONTH(Input!$C$7,A286)</f>
        <v>51501</v>
      </c>
      <c r="C286" s="67" t="n">
        <f aca="false">DATEDIF(Input!$G$23,$B286,"Y")</f>
        <v>62</v>
      </c>
      <c r="E286" s="69" t="n">
        <f aca="false">Salary_02!$E286*(Input!$G$33/100)</f>
        <v>0</v>
      </c>
      <c r="F286" s="69" t="n">
        <f aca="false">-1*Salary_02!$I286</f>
        <v>-0</v>
      </c>
      <c r="G286" s="69" t="n">
        <f aca="true">IF($B286&gt;Input!$G$28,PMT(Input!$G$34/(100*12),($A$620-OFFSET($A$4,MATCH(Input!$G$28,$B$4:$B$620,1),0,1,1)),$J$4,-1*Input!$G$35,1),0)</f>
        <v>-1607.209505223</v>
      </c>
      <c r="H286" s="69" t="n">
        <f aca="false">($H285+$E286+$F286+$G286)*(1+Input!$G$34/(100*12))</f>
        <v>290340.59236815</v>
      </c>
    </row>
    <row r="287" customFormat="false" ht="12.8" hidden="false" customHeight="false" outlineLevel="0" collapsed="false">
      <c r="A287" s="67" t="n">
        <v>283</v>
      </c>
      <c r="B287" s="68" t="n">
        <f aca="false">EOMONTH(Input!$C$7,A287)</f>
        <v>51532</v>
      </c>
      <c r="C287" s="67" t="n">
        <f aca="false">DATEDIF(Input!$G$23,$B287,"Y")</f>
        <v>62</v>
      </c>
      <c r="E287" s="69" t="n">
        <f aca="false">Salary_02!$E287*(Input!$G$33/100)</f>
        <v>0</v>
      </c>
      <c r="F287" s="69" t="n">
        <f aca="false">-1*Salary_02!$I287</f>
        <v>-0</v>
      </c>
      <c r="G287" s="69" t="n">
        <f aca="true">IF($B287&gt;Input!$G$28,PMT(Input!$G$34/(100*12),($A$620-OFFSET($A$4,MATCH(Input!$G$28,$B$4:$B$620,1),0,1,1)),$J$4,-1*Input!$G$35,1),0)</f>
        <v>-1607.209505223</v>
      </c>
      <c r="H287" s="69" t="n">
        <f aca="false">($H286+$E287+$F287+$G287)*(1+Input!$G$34/(100*12))</f>
        <v>289936.438624856</v>
      </c>
    </row>
    <row r="288" customFormat="false" ht="12.8" hidden="false" customHeight="false" outlineLevel="0" collapsed="false">
      <c r="A288" s="67" t="n">
        <v>284</v>
      </c>
      <c r="B288" s="68" t="n">
        <f aca="false">EOMONTH(Input!$C$7,A288)</f>
        <v>51560</v>
      </c>
      <c r="C288" s="67" t="n">
        <f aca="false">DATEDIF(Input!$G$23,$B288,"Y")</f>
        <v>62</v>
      </c>
      <c r="E288" s="69" t="n">
        <f aca="false">Salary_02!$E288*(Input!$G$33/100)</f>
        <v>0</v>
      </c>
      <c r="F288" s="69" t="n">
        <f aca="false">-1*Salary_02!$I288</f>
        <v>-0</v>
      </c>
      <c r="G288" s="69" t="n">
        <f aca="true">IF($B288&gt;Input!$G$28,PMT(Input!$G$34/(100*12),($A$620-OFFSET($A$4,MATCH(Input!$G$28,$B$4:$B$620,1),0,1,1)),$J$4,-1*Input!$G$35,1),0)</f>
        <v>-1607.209505223</v>
      </c>
      <c r="H288" s="69" t="n">
        <f aca="false">($H287+$E288+$F288+$G288)*(1+Input!$G$34/(100*12))</f>
        <v>289530.600907631</v>
      </c>
    </row>
    <row r="289" customFormat="false" ht="12.8" hidden="false" customHeight="false" outlineLevel="0" collapsed="false">
      <c r="A289" s="67" t="n">
        <v>285</v>
      </c>
      <c r="B289" s="68" t="n">
        <f aca="false">EOMONTH(Input!$C$7,A289)</f>
        <v>51591</v>
      </c>
      <c r="C289" s="67" t="n">
        <f aca="false">DATEDIF(Input!$G$23,$B289,"Y")</f>
        <v>62</v>
      </c>
      <c r="E289" s="69" t="n">
        <f aca="false">Salary_02!$E289*(Input!$G$33/100)</f>
        <v>0</v>
      </c>
      <c r="F289" s="69" t="n">
        <f aca="false">-1*Salary_02!$I289</f>
        <v>-0</v>
      </c>
      <c r="G289" s="69" t="n">
        <f aca="true">IF($B289&gt;Input!$G$28,PMT(Input!$G$34/(100*12),($A$620-OFFSET($A$4,MATCH(Input!$G$28,$B$4:$B$620,1),0,1,1)),$J$4,-1*Input!$G$35,1),0)</f>
        <v>-1607.209505223</v>
      </c>
      <c r="H289" s="69" t="n">
        <f aca="false">($H288+$E289+$F289+$G289)*(1+Input!$G$34/(100*12))</f>
        <v>289123.072199918</v>
      </c>
    </row>
    <row r="290" customFormat="false" ht="12.8" hidden="false" customHeight="false" outlineLevel="0" collapsed="false">
      <c r="A290" s="67" t="n">
        <v>286</v>
      </c>
      <c r="B290" s="68" t="n">
        <f aca="false">EOMONTH(Input!$C$7,A290)</f>
        <v>51621</v>
      </c>
      <c r="C290" s="67" t="n">
        <f aca="false">DATEDIF(Input!$G$23,$B290,"Y")</f>
        <v>62</v>
      </c>
      <c r="E290" s="69" t="n">
        <f aca="false">Salary_02!$E290*(Input!$G$33/100)</f>
        <v>0</v>
      </c>
      <c r="F290" s="69" t="n">
        <f aca="false">-1*Salary_02!$I290</f>
        <v>-0</v>
      </c>
      <c r="G290" s="69" t="n">
        <f aca="true">IF($B290&gt;Input!$G$28,PMT(Input!$G$34/(100*12),($A$620-OFFSET($A$4,MATCH(Input!$G$28,$B$4:$B$620,1),0,1,1)),$J$4,-1*Input!$G$35,1),0)</f>
        <v>-1607.209505223</v>
      </c>
      <c r="H290" s="69" t="n">
        <f aca="false">($H289+$E290+$F290+$G290)*(1+Input!$G$34/(100*12))</f>
        <v>288713.845455923</v>
      </c>
    </row>
    <row r="291" customFormat="false" ht="12.8" hidden="false" customHeight="false" outlineLevel="0" collapsed="false">
      <c r="A291" s="67" t="n">
        <v>287</v>
      </c>
      <c r="B291" s="68" t="n">
        <f aca="false">EOMONTH(Input!$C$7,A291)</f>
        <v>51652</v>
      </c>
      <c r="C291" s="67" t="n">
        <f aca="false">DATEDIF(Input!$G$23,$B291,"Y")</f>
        <v>62</v>
      </c>
      <c r="E291" s="69" t="n">
        <f aca="false">Salary_02!$E291*(Input!$G$33/100)</f>
        <v>0</v>
      </c>
      <c r="F291" s="69" t="n">
        <f aca="false">-1*Salary_02!$I291</f>
        <v>-0</v>
      </c>
      <c r="G291" s="69" t="n">
        <f aca="true">IF($B291&gt;Input!$G$28,PMT(Input!$G$34/(100*12),($A$620-OFFSET($A$4,MATCH(Input!$G$28,$B$4:$B$620,1),0,1,1)),$J$4,-1*Input!$G$35,1),0)</f>
        <v>-1607.209505223</v>
      </c>
      <c r="H291" s="69" t="n">
        <f aca="false">($H290+$E291+$F291+$G291)*(1+Input!$G$34/(100*12))</f>
        <v>288302.913600494</v>
      </c>
    </row>
    <row r="292" customFormat="false" ht="12.8" hidden="false" customHeight="false" outlineLevel="0" collapsed="false">
      <c r="A292" s="67" t="n">
        <v>288</v>
      </c>
      <c r="B292" s="68" t="n">
        <f aca="false">EOMONTH(Input!$C$7,A292)</f>
        <v>51682</v>
      </c>
      <c r="C292" s="67" t="n">
        <f aca="false">DATEDIF(Input!$G$23,$B292,"Y")</f>
        <v>62</v>
      </c>
      <c r="E292" s="69" t="n">
        <f aca="false">Salary_02!$E292*(Input!$G$33/100)</f>
        <v>0</v>
      </c>
      <c r="F292" s="69" t="n">
        <f aca="false">-1*Salary_02!$I292</f>
        <v>-0</v>
      </c>
      <c r="G292" s="69" t="n">
        <f aca="true">IF($B292&gt;Input!$G$28,PMT(Input!$G$34/(100*12),($A$620-OFFSET($A$4,MATCH(Input!$G$28,$B$4:$B$620,1),0,1,1)),$J$4,-1*Input!$G$35,1),0)</f>
        <v>-1607.209505223</v>
      </c>
      <c r="H292" s="69" t="n">
        <f aca="false">($H291+$E292+$F292+$G292)*(1+Input!$G$34/(100*12))</f>
        <v>287890.269529002</v>
      </c>
    </row>
    <row r="293" customFormat="false" ht="12.8" hidden="false" customHeight="false" outlineLevel="0" collapsed="false">
      <c r="A293" s="67" t="n">
        <v>289</v>
      </c>
      <c r="B293" s="68" t="n">
        <f aca="false">EOMONTH(Input!$C$7,A293)</f>
        <v>51713</v>
      </c>
      <c r="C293" s="67" t="n">
        <f aca="false">DATEDIF(Input!$G$23,$B293,"Y")</f>
        <v>62</v>
      </c>
      <c r="E293" s="69" t="n">
        <f aca="false">Salary_02!$E293*(Input!$G$33/100)</f>
        <v>0</v>
      </c>
      <c r="F293" s="69" t="n">
        <f aca="false">-1*Salary_02!$I293</f>
        <v>-0</v>
      </c>
      <c r="G293" s="69" t="n">
        <f aca="true">IF($B293&gt;Input!$G$28,PMT(Input!$G$34/(100*12),($A$620-OFFSET($A$4,MATCH(Input!$G$28,$B$4:$B$620,1),0,1,1)),$J$4,-1*Input!$G$35,1),0)</f>
        <v>-1607.209505223</v>
      </c>
      <c r="H293" s="69" t="n">
        <f aca="false">($H292+$E293+$F293+$G293)*(1+Input!$G$34/(100*12))</f>
        <v>287475.906107211</v>
      </c>
    </row>
    <row r="294" customFormat="false" ht="12.8" hidden="false" customHeight="false" outlineLevel="0" collapsed="false">
      <c r="A294" s="67" t="n">
        <v>290</v>
      </c>
      <c r="B294" s="68" t="n">
        <f aca="false">EOMONTH(Input!$C$7,A294)</f>
        <v>51744</v>
      </c>
      <c r="C294" s="67" t="n">
        <f aca="false">DATEDIF(Input!$G$23,$B294,"Y")</f>
        <v>62</v>
      </c>
      <c r="E294" s="69" t="n">
        <f aca="false">Salary_02!$E294*(Input!$G$33/100)</f>
        <v>0</v>
      </c>
      <c r="F294" s="69" t="n">
        <f aca="false">-1*Salary_02!$I294</f>
        <v>-0</v>
      </c>
      <c r="G294" s="69" t="n">
        <f aca="true">IF($B294&gt;Input!$G$28,PMT(Input!$G$34/(100*12),($A$620-OFFSET($A$4,MATCH(Input!$G$28,$B$4:$B$620,1),0,1,1)),$J$4,-1*Input!$G$35,1),0)</f>
        <v>-1607.209505223</v>
      </c>
      <c r="H294" s="69" t="n">
        <f aca="false">($H293+$E294+$F294+$G294)*(1+Input!$G$34/(100*12))</f>
        <v>287059.816171163</v>
      </c>
    </row>
    <row r="295" customFormat="false" ht="12.8" hidden="false" customHeight="false" outlineLevel="0" collapsed="false">
      <c r="A295" s="67" t="n">
        <v>291</v>
      </c>
      <c r="B295" s="68" t="n">
        <f aca="false">EOMONTH(Input!$C$7,A295)</f>
        <v>51774</v>
      </c>
      <c r="C295" s="67" t="n">
        <f aca="false">DATEDIF(Input!$G$23,$B295,"Y")</f>
        <v>62</v>
      </c>
      <c r="E295" s="69" t="n">
        <f aca="false">Salary_02!$E295*(Input!$G$33/100)</f>
        <v>0</v>
      </c>
      <c r="F295" s="69" t="n">
        <f aca="false">-1*Salary_02!$I295</f>
        <v>-0</v>
      </c>
      <c r="G295" s="69" t="n">
        <f aca="true">IF($B295&gt;Input!$G$28,PMT(Input!$G$34/(100*12),($A$620-OFFSET($A$4,MATCH(Input!$G$28,$B$4:$B$620,1),0,1,1)),$J$4,-1*Input!$G$35,1),0)</f>
        <v>-1607.209505223</v>
      </c>
      <c r="H295" s="69" t="n">
        <f aca="false">($H294+$E295+$F295+$G295)*(1+Input!$G$34/(100*12))</f>
        <v>286641.992527048</v>
      </c>
    </row>
    <row r="296" customFormat="false" ht="12.8" hidden="false" customHeight="false" outlineLevel="0" collapsed="false">
      <c r="A296" s="67" t="n">
        <v>292</v>
      </c>
      <c r="B296" s="68" t="n">
        <f aca="false">EOMONTH(Input!$C$7,A296)</f>
        <v>51805</v>
      </c>
      <c r="C296" s="67" t="n">
        <f aca="false">DATEDIF(Input!$G$23,$B296,"Y")</f>
        <v>63</v>
      </c>
      <c r="E296" s="69" t="n">
        <f aca="false">Salary_02!$E296*(Input!$G$33/100)</f>
        <v>0</v>
      </c>
      <c r="F296" s="69" t="n">
        <f aca="false">-1*Salary_02!$I296</f>
        <v>-0</v>
      </c>
      <c r="G296" s="69" t="n">
        <f aca="true">IF($B296&gt;Input!$G$28,PMT(Input!$G$34/(100*12),($A$620-OFFSET($A$4,MATCH(Input!$G$28,$B$4:$B$620,1),0,1,1)),$J$4,-1*Input!$G$35,1),0)</f>
        <v>-1607.209505223</v>
      </c>
      <c r="H296" s="69" t="n">
        <f aca="false">($H295+$E296+$F296+$G296)*(1+Input!$G$34/(100*12))</f>
        <v>286222.427951083</v>
      </c>
    </row>
    <row r="297" customFormat="false" ht="12.8" hidden="false" customHeight="false" outlineLevel="0" collapsed="false">
      <c r="A297" s="67" t="n">
        <v>293</v>
      </c>
      <c r="B297" s="68" t="n">
        <f aca="false">EOMONTH(Input!$C$7,A297)</f>
        <v>51835</v>
      </c>
      <c r="C297" s="67" t="n">
        <f aca="false">DATEDIF(Input!$G$23,$B297,"Y")</f>
        <v>63</v>
      </c>
      <c r="E297" s="69" t="n">
        <f aca="false">Salary_02!$E297*(Input!$G$33/100)</f>
        <v>0</v>
      </c>
      <c r="F297" s="69" t="n">
        <f aca="false">-1*Salary_02!$I297</f>
        <v>-0</v>
      </c>
      <c r="G297" s="69" t="n">
        <f aca="true">IF($B297&gt;Input!$G$28,PMT(Input!$G$34/(100*12),($A$620-OFFSET($A$4,MATCH(Input!$G$28,$B$4:$B$620,1),0,1,1)),$J$4,-1*Input!$G$35,1),0)</f>
        <v>-1607.209505223</v>
      </c>
      <c r="H297" s="69" t="n">
        <f aca="false">($H296+$E297+$F297+$G297)*(1+Input!$G$34/(100*12))</f>
        <v>285801.115189384</v>
      </c>
    </row>
    <row r="298" customFormat="false" ht="12.8" hidden="false" customHeight="false" outlineLevel="0" collapsed="false">
      <c r="A298" s="67" t="n">
        <v>294</v>
      </c>
      <c r="B298" s="68" t="n">
        <f aca="false">EOMONTH(Input!$C$7,A298)</f>
        <v>51866</v>
      </c>
      <c r="C298" s="67" t="n">
        <f aca="false">DATEDIF(Input!$G$23,$B298,"Y")</f>
        <v>63</v>
      </c>
      <c r="E298" s="69" t="n">
        <f aca="false">Salary_02!$E298*(Input!$G$33/100)</f>
        <v>0</v>
      </c>
      <c r="F298" s="69" t="n">
        <f aca="false">-1*Salary_02!$I298</f>
        <v>-0</v>
      </c>
      <c r="G298" s="69" t="n">
        <f aca="true">IF($B298&gt;Input!$G$28,PMT(Input!$G$34/(100*12),($A$620-OFFSET($A$4,MATCH(Input!$G$28,$B$4:$B$620,1),0,1,1)),$J$4,-1*Input!$G$35,1),0)</f>
        <v>-1607.209505223</v>
      </c>
      <c r="H298" s="69" t="n">
        <f aca="false">($H297+$E298+$F298+$G298)*(1+Input!$G$34/(100*12))</f>
        <v>285378.046957845</v>
      </c>
    </row>
    <row r="299" customFormat="false" ht="12.8" hidden="false" customHeight="false" outlineLevel="0" collapsed="false">
      <c r="A299" s="67" t="n">
        <v>295</v>
      </c>
      <c r="B299" s="68" t="n">
        <f aca="false">EOMONTH(Input!$C$7,A299)</f>
        <v>51897</v>
      </c>
      <c r="C299" s="67" t="n">
        <f aca="false">DATEDIF(Input!$G$23,$B299,"Y")</f>
        <v>63</v>
      </c>
      <c r="E299" s="69" t="n">
        <f aca="false">Salary_02!$E299*(Input!$G$33/100)</f>
        <v>0</v>
      </c>
      <c r="F299" s="69" t="n">
        <f aca="false">-1*Salary_02!$I299</f>
        <v>-0</v>
      </c>
      <c r="G299" s="69" t="n">
        <f aca="true">IF($B299&gt;Input!$G$28,PMT(Input!$G$34/(100*12),($A$620-OFFSET($A$4,MATCH(Input!$G$28,$B$4:$B$620,1),0,1,1)),$J$4,-1*Input!$G$35,1),0)</f>
        <v>-1607.209505223</v>
      </c>
      <c r="H299" s="69" t="n">
        <f aca="false">($H298+$E299+$F299+$G299)*(1+Input!$G$34/(100*12))</f>
        <v>284953.215942008</v>
      </c>
    </row>
    <row r="300" customFormat="false" ht="12.8" hidden="false" customHeight="false" outlineLevel="0" collapsed="false">
      <c r="A300" s="67" t="n">
        <v>296</v>
      </c>
      <c r="B300" s="68" t="n">
        <f aca="false">EOMONTH(Input!$C$7,A300)</f>
        <v>51925</v>
      </c>
      <c r="C300" s="67" t="n">
        <f aca="false">DATEDIF(Input!$G$23,$B300,"Y")</f>
        <v>63</v>
      </c>
      <c r="E300" s="69" t="n">
        <f aca="false">Salary_02!$E300*(Input!$G$33/100)</f>
        <v>0</v>
      </c>
      <c r="F300" s="69" t="n">
        <f aca="false">-1*Salary_02!$I300</f>
        <v>-0</v>
      </c>
      <c r="G300" s="69" t="n">
        <f aca="true">IF($B300&gt;Input!$G$28,PMT(Input!$G$34/(100*12),($A$620-OFFSET($A$4,MATCH(Input!$G$28,$B$4:$B$620,1),0,1,1)),$J$4,-1*Input!$G$35,1),0)</f>
        <v>-1607.209505223</v>
      </c>
      <c r="H300" s="69" t="n">
        <f aca="false">($H299+$E300+$F300+$G300)*(1+Input!$G$34/(100*12))</f>
        <v>284526.614796938</v>
      </c>
    </row>
    <row r="301" customFormat="false" ht="12.8" hidden="false" customHeight="false" outlineLevel="0" collapsed="false">
      <c r="A301" s="67" t="n">
        <v>297</v>
      </c>
      <c r="B301" s="68" t="n">
        <f aca="false">EOMONTH(Input!$C$7,A301)</f>
        <v>51956</v>
      </c>
      <c r="C301" s="67" t="n">
        <f aca="false">DATEDIF(Input!$G$23,$B301,"Y")</f>
        <v>63</v>
      </c>
      <c r="E301" s="69" t="n">
        <f aca="false">Salary_02!$E301*(Input!$G$33/100)</f>
        <v>0</v>
      </c>
      <c r="F301" s="69" t="n">
        <f aca="false">-1*Salary_02!$I301</f>
        <v>-0</v>
      </c>
      <c r="G301" s="69" t="n">
        <f aca="true">IF($B301&gt;Input!$G$28,PMT(Input!$G$34/(100*12),($A$620-OFFSET($A$4,MATCH(Input!$G$28,$B$4:$B$620,1),0,1,1)),$J$4,-1*Input!$G$35,1),0)</f>
        <v>-1607.209505223</v>
      </c>
      <c r="H301" s="69" t="n">
        <f aca="false">($H300+$E301+$F301+$G301)*(1+Input!$G$34/(100*12))</f>
        <v>284098.236147097</v>
      </c>
    </row>
    <row r="302" customFormat="false" ht="12.8" hidden="false" customHeight="false" outlineLevel="0" collapsed="false">
      <c r="A302" s="67" t="n">
        <v>298</v>
      </c>
      <c r="B302" s="68" t="n">
        <f aca="false">EOMONTH(Input!$C$7,A302)</f>
        <v>51986</v>
      </c>
      <c r="C302" s="67" t="n">
        <f aca="false">DATEDIF(Input!$G$23,$B302,"Y")</f>
        <v>63</v>
      </c>
      <c r="E302" s="69" t="n">
        <f aca="false">Salary_02!$E302*(Input!$G$33/100)</f>
        <v>0</v>
      </c>
      <c r="F302" s="69" t="n">
        <f aca="false">-1*Salary_02!$I302</f>
        <v>-0</v>
      </c>
      <c r="G302" s="69" t="n">
        <f aca="true">IF($B302&gt;Input!$G$28,PMT(Input!$G$34/(100*12),($A$620-OFFSET($A$4,MATCH(Input!$G$28,$B$4:$B$620,1),0,1,1)),$J$4,-1*Input!$G$35,1),0)</f>
        <v>-1607.209505223</v>
      </c>
      <c r="H302" s="69" t="n">
        <f aca="false">($H301+$E302+$F302+$G302)*(1+Input!$G$34/(100*12))</f>
        <v>283668.072586215</v>
      </c>
    </row>
    <row r="303" customFormat="false" ht="12.8" hidden="false" customHeight="false" outlineLevel="0" collapsed="false">
      <c r="A303" s="67" t="n">
        <v>299</v>
      </c>
      <c r="B303" s="68" t="n">
        <f aca="false">EOMONTH(Input!$C$7,A303)</f>
        <v>52017</v>
      </c>
      <c r="C303" s="67" t="n">
        <f aca="false">DATEDIF(Input!$G$23,$B303,"Y")</f>
        <v>63</v>
      </c>
      <c r="E303" s="69" t="n">
        <f aca="false">Salary_02!$E303*(Input!$G$33/100)</f>
        <v>0</v>
      </c>
      <c r="F303" s="69" t="n">
        <f aca="false">-1*Salary_02!$I303</f>
        <v>-0</v>
      </c>
      <c r="G303" s="69" t="n">
        <f aca="true">IF($B303&gt;Input!$G$28,PMT(Input!$G$34/(100*12),($A$620-OFFSET($A$4,MATCH(Input!$G$28,$B$4:$B$620,1),0,1,1)),$J$4,-1*Input!$G$35,1),0)</f>
        <v>-1607.209505223</v>
      </c>
      <c r="H303" s="69" t="n">
        <f aca="false">($H302+$E303+$F303+$G303)*(1+Input!$G$34/(100*12))</f>
        <v>283236.116677163</v>
      </c>
    </row>
    <row r="304" customFormat="false" ht="12.8" hidden="false" customHeight="false" outlineLevel="0" collapsed="false">
      <c r="A304" s="67" t="n">
        <v>300</v>
      </c>
      <c r="B304" s="68" t="n">
        <f aca="false">EOMONTH(Input!$C$7,A304)</f>
        <v>52047</v>
      </c>
      <c r="C304" s="67" t="n">
        <f aca="false">DATEDIF(Input!$G$23,$B304,"Y")</f>
        <v>63</v>
      </c>
      <c r="E304" s="69" t="n">
        <f aca="false">Salary_02!$E304*(Input!$G$33/100)</f>
        <v>0</v>
      </c>
      <c r="F304" s="69" t="n">
        <f aca="false">-1*Salary_02!$I304</f>
        <v>-0</v>
      </c>
      <c r="G304" s="69" t="n">
        <f aca="true">IF($B304&gt;Input!$G$28,PMT(Input!$G$34/(100*12),($A$620-OFFSET($A$4,MATCH(Input!$G$28,$B$4:$B$620,1),0,1,1)),$J$4,-1*Input!$G$35,1),0)</f>
        <v>-1607.209505223</v>
      </c>
      <c r="H304" s="69" t="n">
        <f aca="false">($H303+$E304+$F304+$G304)*(1+Input!$G$34/(100*12))</f>
        <v>282802.360951823</v>
      </c>
    </row>
    <row r="305" customFormat="false" ht="12.8" hidden="false" customHeight="false" outlineLevel="0" collapsed="false">
      <c r="A305" s="67" t="n">
        <v>301</v>
      </c>
      <c r="B305" s="68" t="n">
        <f aca="false">EOMONTH(Input!$C$7,A305)</f>
        <v>52078</v>
      </c>
      <c r="C305" s="67" t="n">
        <f aca="false">DATEDIF(Input!$G$23,$B305,"Y")</f>
        <v>63</v>
      </c>
      <c r="E305" s="69" t="n">
        <f aca="false">Salary_02!$E305*(Input!$G$33/100)</f>
        <v>0</v>
      </c>
      <c r="F305" s="69" t="n">
        <f aca="false">-1*Salary_02!$I305</f>
        <v>-0</v>
      </c>
      <c r="G305" s="69" t="n">
        <f aca="true">IF($B305&gt;Input!$G$28,PMT(Input!$G$34/(100*12),($A$620-OFFSET($A$4,MATCH(Input!$G$28,$B$4:$B$620,1),0,1,1)),$J$4,-1*Input!$G$35,1),0)</f>
        <v>-1607.209505223</v>
      </c>
      <c r="H305" s="69" t="n">
        <f aca="false">($H304+$E305+$F305+$G305)*(1+Input!$G$34/(100*12))</f>
        <v>282366.797910961</v>
      </c>
    </row>
    <row r="306" customFormat="false" ht="12.8" hidden="false" customHeight="false" outlineLevel="0" collapsed="false">
      <c r="A306" s="67" t="n">
        <v>302</v>
      </c>
      <c r="B306" s="68" t="n">
        <f aca="false">EOMONTH(Input!$C$7,A306)</f>
        <v>52109</v>
      </c>
      <c r="C306" s="67" t="n">
        <f aca="false">DATEDIF(Input!$G$23,$B306,"Y")</f>
        <v>63</v>
      </c>
      <c r="E306" s="69" t="n">
        <f aca="false">Salary_02!$E306*(Input!$G$33/100)</f>
        <v>0</v>
      </c>
      <c r="F306" s="69" t="n">
        <f aca="false">-1*Salary_02!$I306</f>
        <v>-0</v>
      </c>
      <c r="G306" s="69" t="n">
        <f aca="true">IF($B306&gt;Input!$G$28,PMT(Input!$G$34/(100*12),($A$620-OFFSET($A$4,MATCH(Input!$G$28,$B$4:$B$620,1),0,1,1)),$J$4,-1*Input!$G$35,1),0)</f>
        <v>-1607.209505223</v>
      </c>
      <c r="H306" s="69" t="n">
        <f aca="false">($H305+$E306+$F306+$G306)*(1+Input!$G$34/(100*12))</f>
        <v>281929.420024095</v>
      </c>
    </row>
    <row r="307" customFormat="false" ht="12.8" hidden="false" customHeight="false" outlineLevel="0" collapsed="false">
      <c r="A307" s="67" t="n">
        <v>303</v>
      </c>
      <c r="B307" s="68" t="n">
        <f aca="false">EOMONTH(Input!$C$7,A307)</f>
        <v>52139</v>
      </c>
      <c r="C307" s="67" t="n">
        <f aca="false">DATEDIF(Input!$G$23,$B307,"Y")</f>
        <v>63</v>
      </c>
      <c r="E307" s="69" t="n">
        <f aca="false">Salary_02!$E307*(Input!$G$33/100)</f>
        <v>0</v>
      </c>
      <c r="F307" s="69" t="n">
        <f aca="false">-1*Salary_02!$I307</f>
        <v>-0</v>
      </c>
      <c r="G307" s="69" t="n">
        <f aca="true">IF($B307&gt;Input!$G$28,PMT(Input!$G$34/(100*12),($A$620-OFFSET($A$4,MATCH(Input!$G$28,$B$4:$B$620,1),0,1,1)),$J$4,-1*Input!$G$35,1),0)</f>
        <v>-1607.209505223</v>
      </c>
      <c r="H307" s="69" t="n">
        <f aca="false">($H306+$E307+$F307+$G307)*(1+Input!$G$34/(100*12))</f>
        <v>281490.219729367</v>
      </c>
    </row>
    <row r="308" customFormat="false" ht="12.8" hidden="false" customHeight="false" outlineLevel="0" collapsed="false">
      <c r="A308" s="67" t="n">
        <v>304</v>
      </c>
      <c r="B308" s="68" t="n">
        <f aca="false">EOMONTH(Input!$C$7,A308)</f>
        <v>52170</v>
      </c>
      <c r="C308" s="67" t="n">
        <f aca="false">DATEDIF(Input!$G$23,$B308,"Y")</f>
        <v>64</v>
      </c>
      <c r="E308" s="69" t="n">
        <f aca="false">Salary_02!$E308*(Input!$G$33/100)</f>
        <v>0</v>
      </c>
      <c r="F308" s="69" t="n">
        <f aca="false">-1*Salary_02!$I308</f>
        <v>-0</v>
      </c>
      <c r="G308" s="69" t="n">
        <f aca="true">IF($B308&gt;Input!$G$28,PMT(Input!$G$34/(100*12),($A$620-OFFSET($A$4,MATCH(Input!$G$28,$B$4:$B$620,1),0,1,1)),$J$4,-1*Input!$G$35,1),0)</f>
        <v>-1607.209505223</v>
      </c>
      <c r="H308" s="69" t="n">
        <f aca="false">($H307+$E308+$F308+$G308)*(1+Input!$G$34/(100*12))</f>
        <v>281049.189433412</v>
      </c>
    </row>
    <row r="309" customFormat="false" ht="12.8" hidden="false" customHeight="false" outlineLevel="0" collapsed="false">
      <c r="A309" s="67" t="n">
        <v>305</v>
      </c>
      <c r="B309" s="68" t="n">
        <f aca="false">EOMONTH(Input!$C$7,A309)</f>
        <v>52200</v>
      </c>
      <c r="C309" s="67" t="n">
        <f aca="false">DATEDIF(Input!$G$23,$B309,"Y")</f>
        <v>64</v>
      </c>
      <c r="E309" s="69" t="n">
        <f aca="false">Salary_02!$E309*(Input!$G$33/100)</f>
        <v>0</v>
      </c>
      <c r="F309" s="69" t="n">
        <f aca="false">-1*Salary_02!$I309</f>
        <v>-0</v>
      </c>
      <c r="G309" s="69" t="n">
        <f aca="true">IF($B309&gt;Input!$G$28,PMT(Input!$G$34/(100*12),($A$620-OFFSET($A$4,MATCH(Input!$G$28,$B$4:$B$620,1),0,1,1)),$J$4,-1*Input!$G$35,1),0)</f>
        <v>-1607.209505223</v>
      </c>
      <c r="H309" s="69" t="n">
        <f aca="false">($H308+$E309+$F309+$G309)*(1+Input!$G$34/(100*12))</f>
        <v>280606.321511223</v>
      </c>
    </row>
    <row r="310" customFormat="false" ht="12.8" hidden="false" customHeight="false" outlineLevel="0" collapsed="false">
      <c r="A310" s="67" t="n">
        <v>306</v>
      </c>
      <c r="B310" s="68" t="n">
        <f aca="false">EOMONTH(Input!$C$7,A310)</f>
        <v>52231</v>
      </c>
      <c r="C310" s="67" t="n">
        <f aca="false">DATEDIF(Input!$G$23,$B310,"Y")</f>
        <v>64</v>
      </c>
      <c r="E310" s="69" t="n">
        <f aca="false">Salary_02!$E310*(Input!$G$33/100)</f>
        <v>0</v>
      </c>
      <c r="F310" s="69" t="n">
        <f aca="false">-1*Salary_02!$I310</f>
        <v>-0</v>
      </c>
      <c r="G310" s="69" t="n">
        <f aca="true">IF($B310&gt;Input!$G$28,PMT(Input!$G$34/(100*12),($A$620-OFFSET($A$4,MATCH(Input!$G$28,$B$4:$B$620,1),0,1,1)),$J$4,-1*Input!$G$35,1),0)</f>
        <v>-1607.209505223</v>
      </c>
      <c r="H310" s="69" t="n">
        <f aca="false">($H309+$E310+$F310+$G310)*(1+Input!$G$34/(100*12))</f>
        <v>280161.608306025</v>
      </c>
    </row>
    <row r="311" customFormat="false" ht="12.8" hidden="false" customHeight="false" outlineLevel="0" collapsed="false">
      <c r="A311" s="67" t="n">
        <v>307</v>
      </c>
      <c r="B311" s="68" t="n">
        <f aca="false">EOMONTH(Input!$C$7,A311)</f>
        <v>52262</v>
      </c>
      <c r="C311" s="67" t="n">
        <f aca="false">DATEDIF(Input!$G$23,$B311,"Y")</f>
        <v>64</v>
      </c>
      <c r="E311" s="69" t="n">
        <f aca="false">Salary_02!$E311*(Input!$G$33/100)</f>
        <v>0</v>
      </c>
      <c r="F311" s="69" t="n">
        <f aca="false">-1*Salary_02!$I311</f>
        <v>-0</v>
      </c>
      <c r="G311" s="69" t="n">
        <f aca="true">IF($B311&gt;Input!$G$28,PMT(Input!$G$34/(100*12),($A$620-OFFSET($A$4,MATCH(Input!$G$28,$B$4:$B$620,1),0,1,1)),$J$4,-1*Input!$G$35,1),0)</f>
        <v>-1607.209505223</v>
      </c>
      <c r="H311" s="69" t="n">
        <f aca="false">($H310+$E311+$F311+$G311)*(1+Input!$G$34/(100*12))</f>
        <v>279715.042129138</v>
      </c>
    </row>
    <row r="312" customFormat="false" ht="12.8" hidden="false" customHeight="false" outlineLevel="0" collapsed="false">
      <c r="A312" s="67" t="n">
        <v>308</v>
      </c>
      <c r="B312" s="68" t="n">
        <f aca="false">EOMONTH(Input!$C$7,A312)</f>
        <v>52290</v>
      </c>
      <c r="C312" s="67" t="n">
        <f aca="false">DATEDIF(Input!$G$23,$B312,"Y")</f>
        <v>64</v>
      </c>
      <c r="E312" s="69" t="n">
        <f aca="false">Salary_02!$E312*(Input!$G$33/100)</f>
        <v>0</v>
      </c>
      <c r="F312" s="69" t="n">
        <f aca="false">-1*Salary_02!$I312</f>
        <v>-0</v>
      </c>
      <c r="G312" s="69" t="n">
        <f aca="true">IF($B312&gt;Input!$G$28,PMT(Input!$G$34/(100*12),($A$620-OFFSET($A$4,MATCH(Input!$G$28,$B$4:$B$620,1),0,1,1)),$J$4,-1*Input!$G$35,1),0)</f>
        <v>-1607.209505223</v>
      </c>
      <c r="H312" s="69" t="n">
        <f aca="false">($H311+$E312+$F312+$G312)*(1+Input!$G$34/(100*12))</f>
        <v>279266.615259848</v>
      </c>
    </row>
    <row r="313" customFormat="false" ht="12.8" hidden="false" customHeight="false" outlineLevel="0" collapsed="false">
      <c r="A313" s="67" t="n">
        <v>309</v>
      </c>
      <c r="B313" s="68" t="n">
        <f aca="false">EOMONTH(Input!$C$7,A313)</f>
        <v>52321</v>
      </c>
      <c r="C313" s="67" t="n">
        <f aca="false">DATEDIF(Input!$G$23,$B313,"Y")</f>
        <v>64</v>
      </c>
      <c r="E313" s="69" t="n">
        <f aca="false">Salary_02!$E313*(Input!$G$33/100)</f>
        <v>0</v>
      </c>
      <c r="F313" s="69" t="n">
        <f aca="false">-1*Salary_02!$I313</f>
        <v>-0</v>
      </c>
      <c r="G313" s="69" t="n">
        <f aca="true">IF($B313&gt;Input!$G$28,PMT(Input!$G$34/(100*12),($A$620-OFFSET($A$4,MATCH(Input!$G$28,$B$4:$B$620,1),0,1,1)),$J$4,-1*Input!$G$35,1),0)</f>
        <v>-1607.209505223</v>
      </c>
      <c r="H313" s="69" t="n">
        <f aca="false">($H312+$E313+$F313+$G313)*(1+Input!$G$34/(100*12))</f>
        <v>278816.319945269</v>
      </c>
    </row>
    <row r="314" customFormat="false" ht="12.8" hidden="false" customHeight="false" outlineLevel="0" collapsed="false">
      <c r="A314" s="67" t="n">
        <v>310</v>
      </c>
      <c r="B314" s="68" t="n">
        <f aca="false">EOMONTH(Input!$C$7,A314)</f>
        <v>52351</v>
      </c>
      <c r="C314" s="67" t="n">
        <f aca="false">DATEDIF(Input!$G$23,$B314,"Y")</f>
        <v>64</v>
      </c>
      <c r="E314" s="69" t="n">
        <f aca="false">Salary_02!$E314*(Input!$G$33/100)</f>
        <v>0</v>
      </c>
      <c r="F314" s="69" t="n">
        <f aca="false">-1*Salary_02!$I314</f>
        <v>-0</v>
      </c>
      <c r="G314" s="69" t="n">
        <f aca="true">IF($B314&gt;Input!$G$28,PMT(Input!$G$34/(100*12),($A$620-OFFSET($A$4,MATCH(Input!$G$28,$B$4:$B$620,1),0,1,1)),$J$4,-1*Input!$G$35,1),0)</f>
        <v>-1607.209505223</v>
      </c>
      <c r="H314" s="69" t="n">
        <f aca="false">($H313+$E314+$F314+$G314)*(1+Input!$G$34/(100*12))</f>
        <v>278364.148400213</v>
      </c>
    </row>
    <row r="315" customFormat="false" ht="12.8" hidden="false" customHeight="false" outlineLevel="0" collapsed="false">
      <c r="A315" s="67" t="n">
        <v>311</v>
      </c>
      <c r="B315" s="68" t="n">
        <f aca="false">EOMONTH(Input!$C$7,A315)</f>
        <v>52382</v>
      </c>
      <c r="C315" s="67" t="n">
        <f aca="false">DATEDIF(Input!$G$23,$B315,"Y")</f>
        <v>64</v>
      </c>
      <c r="E315" s="69" t="n">
        <f aca="false">Salary_02!$E315*(Input!$G$33/100)</f>
        <v>0</v>
      </c>
      <c r="F315" s="69" t="n">
        <f aca="false">-1*Salary_02!$I315</f>
        <v>-0</v>
      </c>
      <c r="G315" s="69" t="n">
        <f aca="true">IF($B315&gt;Input!$G$28,PMT(Input!$G$34/(100*12),($A$620-OFFSET($A$4,MATCH(Input!$G$28,$B$4:$B$620,1),0,1,1)),$J$4,-1*Input!$G$35,1),0)</f>
        <v>-1607.209505223</v>
      </c>
      <c r="H315" s="69" t="n">
        <f aca="false">($H314+$E315+$F315+$G315)*(1+Input!$G$34/(100*12))</f>
        <v>277910.092807053</v>
      </c>
    </row>
    <row r="316" customFormat="false" ht="12.8" hidden="false" customHeight="false" outlineLevel="0" collapsed="false">
      <c r="A316" s="67" t="n">
        <v>312</v>
      </c>
      <c r="B316" s="68" t="n">
        <f aca="false">EOMONTH(Input!$C$7,A316)</f>
        <v>52412</v>
      </c>
      <c r="C316" s="67" t="n">
        <f aca="false">DATEDIF(Input!$G$23,$B316,"Y")</f>
        <v>64</v>
      </c>
      <c r="E316" s="69" t="n">
        <f aca="false">Salary_02!$E316*(Input!$G$33/100)</f>
        <v>0</v>
      </c>
      <c r="F316" s="69" t="n">
        <f aca="false">-1*Salary_02!$I316</f>
        <v>-0</v>
      </c>
      <c r="G316" s="69" t="n">
        <f aca="true">IF($B316&gt;Input!$G$28,PMT(Input!$G$34/(100*12),($A$620-OFFSET($A$4,MATCH(Input!$G$28,$B$4:$B$620,1),0,1,1)),$J$4,-1*Input!$G$35,1),0)</f>
        <v>-1607.209505223</v>
      </c>
      <c r="H316" s="69" t="n">
        <f aca="false">($H315+$E316+$F316+$G316)*(1+Input!$G$34/(100*12))</f>
        <v>277454.145315587</v>
      </c>
    </row>
    <row r="317" customFormat="false" ht="12.8" hidden="false" customHeight="false" outlineLevel="0" collapsed="false">
      <c r="A317" s="67" t="n">
        <v>313</v>
      </c>
      <c r="B317" s="68" t="n">
        <f aca="false">EOMONTH(Input!$C$7,A317)</f>
        <v>52443</v>
      </c>
      <c r="C317" s="67" t="n">
        <f aca="false">DATEDIF(Input!$G$23,$B317,"Y")</f>
        <v>64</v>
      </c>
      <c r="E317" s="69" t="n">
        <f aca="false">Salary_02!$E317*(Input!$G$33/100)</f>
        <v>0</v>
      </c>
      <c r="F317" s="69" t="n">
        <f aca="false">-1*Salary_02!$I317</f>
        <v>-0</v>
      </c>
      <c r="G317" s="69" t="n">
        <f aca="true">IF($B317&gt;Input!$G$28,PMT(Input!$G$34/(100*12),($A$620-OFFSET($A$4,MATCH(Input!$G$28,$B$4:$B$620,1),0,1,1)),$J$4,-1*Input!$G$35,1),0)</f>
        <v>-1607.209505223</v>
      </c>
      <c r="H317" s="69" t="n">
        <f aca="false">($H316+$E317+$F317+$G317)*(1+Input!$G$34/(100*12))</f>
        <v>276996.298042907</v>
      </c>
    </row>
    <row r="318" customFormat="false" ht="12.8" hidden="false" customHeight="false" outlineLevel="0" collapsed="false">
      <c r="A318" s="67" t="n">
        <v>314</v>
      </c>
      <c r="B318" s="68" t="n">
        <f aca="false">EOMONTH(Input!$C$7,A318)</f>
        <v>52474</v>
      </c>
      <c r="C318" s="67" t="n">
        <f aca="false">DATEDIF(Input!$G$23,$B318,"Y")</f>
        <v>64</v>
      </c>
      <c r="E318" s="69" t="n">
        <f aca="false">Salary_02!$E318*(Input!$G$33/100)</f>
        <v>0</v>
      </c>
      <c r="F318" s="69" t="n">
        <f aca="false">-1*Salary_02!$I318</f>
        <v>-0</v>
      </c>
      <c r="G318" s="69" t="n">
        <f aca="true">IF($B318&gt;Input!$G$28,PMT(Input!$G$34/(100*12),($A$620-OFFSET($A$4,MATCH(Input!$G$28,$B$4:$B$620,1),0,1,1)),$J$4,-1*Input!$G$35,1),0)</f>
        <v>-1607.209505223</v>
      </c>
      <c r="H318" s="69" t="n">
        <f aca="false">($H317+$E318+$F318+$G318)*(1+Input!$G$34/(100*12))</f>
        <v>276536.543073258</v>
      </c>
    </row>
    <row r="319" customFormat="false" ht="12.8" hidden="false" customHeight="false" outlineLevel="0" collapsed="false">
      <c r="A319" s="67" t="n">
        <v>315</v>
      </c>
      <c r="B319" s="68" t="n">
        <f aca="false">EOMONTH(Input!$C$7,A319)</f>
        <v>52504</v>
      </c>
      <c r="C319" s="67" t="n">
        <f aca="false">DATEDIF(Input!$G$23,$B319,"Y")</f>
        <v>64</v>
      </c>
      <c r="E319" s="69" t="n">
        <f aca="false">Salary_02!$E319*(Input!$G$33/100)</f>
        <v>0</v>
      </c>
      <c r="F319" s="69" t="n">
        <f aca="false">-1*Salary_02!$I319</f>
        <v>-0</v>
      </c>
      <c r="G319" s="69" t="n">
        <f aca="true">IF($B319&gt;Input!$G$28,PMT(Input!$G$34/(100*12),($A$620-OFFSET($A$4,MATCH(Input!$G$28,$B$4:$B$620,1),0,1,1)),$J$4,-1*Input!$G$35,1),0)</f>
        <v>-1607.209505223</v>
      </c>
      <c r="H319" s="69" t="n">
        <f aca="false">($H318+$E319+$F319+$G319)*(1+Input!$G$34/(100*12))</f>
        <v>276074.872457902</v>
      </c>
    </row>
    <row r="320" customFormat="false" ht="12.8" hidden="false" customHeight="false" outlineLevel="0" collapsed="false">
      <c r="A320" s="67" t="n">
        <v>316</v>
      </c>
      <c r="B320" s="68" t="n">
        <f aca="false">EOMONTH(Input!$C$7,A320)</f>
        <v>52535</v>
      </c>
      <c r="C320" s="67" t="n">
        <f aca="false">DATEDIF(Input!$G$23,$B320,"Y")</f>
        <v>65</v>
      </c>
      <c r="E320" s="69" t="n">
        <f aca="false">Salary_02!$E320*(Input!$G$33/100)</f>
        <v>0</v>
      </c>
      <c r="F320" s="69" t="n">
        <f aca="false">-1*Salary_02!$I320</f>
        <v>-0</v>
      </c>
      <c r="G320" s="69" t="n">
        <f aca="true">IF($B320&gt;Input!$G$28,PMT(Input!$G$34/(100*12),($A$620-OFFSET($A$4,MATCH(Input!$G$28,$B$4:$B$620,1),0,1,1)),$J$4,-1*Input!$G$35,1),0)</f>
        <v>-1607.209505223</v>
      </c>
      <c r="H320" s="69" t="n">
        <f aca="false">($H319+$E320+$F320+$G320)*(1+Input!$G$34/(100*12))</f>
        <v>275611.278214982</v>
      </c>
    </row>
    <row r="321" customFormat="false" ht="12.8" hidden="false" customHeight="false" outlineLevel="0" collapsed="false">
      <c r="A321" s="67" t="n">
        <v>317</v>
      </c>
      <c r="B321" s="68" t="n">
        <f aca="false">EOMONTH(Input!$C$7,A321)</f>
        <v>52565</v>
      </c>
      <c r="C321" s="67" t="n">
        <f aca="false">DATEDIF(Input!$G$23,$B321,"Y")</f>
        <v>65</v>
      </c>
      <c r="E321" s="69" t="n">
        <f aca="false">Salary_02!$E321*(Input!$G$33/100)</f>
        <v>0</v>
      </c>
      <c r="F321" s="69" t="n">
        <f aca="false">-1*Salary_02!$I321</f>
        <v>-0</v>
      </c>
      <c r="G321" s="69" t="n">
        <f aca="true">IF($B321&gt;Input!$G$28,PMT(Input!$G$34/(100*12),($A$620-OFFSET($A$4,MATCH(Input!$G$28,$B$4:$B$620,1),0,1,1)),$J$4,-1*Input!$G$35,1),0)</f>
        <v>-1607.209505223</v>
      </c>
      <c r="H321" s="69" t="n">
        <f aca="false">($H320+$E321+$F321+$G321)*(1+Input!$G$34/(100*12))</f>
        <v>275145.752329383</v>
      </c>
    </row>
    <row r="322" customFormat="false" ht="12.8" hidden="false" customHeight="false" outlineLevel="0" collapsed="false">
      <c r="A322" s="67" t="n">
        <v>318</v>
      </c>
      <c r="B322" s="68" t="n">
        <f aca="false">EOMONTH(Input!$C$7,A322)</f>
        <v>52596</v>
      </c>
      <c r="C322" s="67" t="n">
        <f aca="false">DATEDIF(Input!$G$23,$B322,"Y")</f>
        <v>65</v>
      </c>
      <c r="E322" s="69" t="n">
        <f aca="false">Salary_02!$E322*(Input!$G$33/100)</f>
        <v>0</v>
      </c>
      <c r="F322" s="69" t="n">
        <f aca="false">-1*Salary_02!$I322</f>
        <v>-0</v>
      </c>
      <c r="G322" s="69" t="n">
        <f aca="true">IF($B322&gt;Input!$G$28,PMT(Input!$G$34/(100*12),($A$620-OFFSET($A$4,MATCH(Input!$G$28,$B$4:$B$620,1),0,1,1)),$J$4,-1*Input!$G$35,1),0)</f>
        <v>-1607.209505223</v>
      </c>
      <c r="H322" s="69" t="n">
        <f aca="false">($H321+$E322+$F322+$G322)*(1+Input!$G$34/(100*12))</f>
        <v>274678.286752593</v>
      </c>
    </row>
    <row r="323" customFormat="false" ht="12.8" hidden="false" customHeight="false" outlineLevel="0" collapsed="false">
      <c r="A323" s="67" t="n">
        <v>319</v>
      </c>
      <c r="B323" s="68" t="n">
        <f aca="false">EOMONTH(Input!$C$7,A323)</f>
        <v>52627</v>
      </c>
      <c r="C323" s="67" t="n">
        <f aca="false">DATEDIF(Input!$G$23,$B323,"Y")</f>
        <v>65</v>
      </c>
      <c r="E323" s="69" t="n">
        <f aca="false">Salary_02!$E323*(Input!$G$33/100)</f>
        <v>0</v>
      </c>
      <c r="F323" s="69" t="n">
        <f aca="false">-1*Salary_02!$I323</f>
        <v>-0</v>
      </c>
      <c r="G323" s="69" t="n">
        <f aca="true">IF($B323&gt;Input!$G$28,PMT(Input!$G$34/(100*12),($A$620-OFFSET($A$4,MATCH(Input!$G$28,$B$4:$B$620,1),0,1,1)),$J$4,-1*Input!$G$35,1),0)</f>
        <v>-1607.209505223</v>
      </c>
      <c r="H323" s="69" t="n">
        <f aca="false">($H322+$E323+$F323+$G323)*(1+Input!$G$34/(100*12))</f>
        <v>274208.873402568</v>
      </c>
    </row>
    <row r="324" customFormat="false" ht="12.8" hidden="false" customHeight="false" outlineLevel="0" collapsed="false">
      <c r="A324" s="67" t="n">
        <v>320</v>
      </c>
      <c r="B324" s="68" t="n">
        <f aca="false">EOMONTH(Input!$C$7,A324)</f>
        <v>52656</v>
      </c>
      <c r="C324" s="67" t="n">
        <f aca="false">DATEDIF(Input!$G$23,$B324,"Y")</f>
        <v>65</v>
      </c>
      <c r="E324" s="69" t="n">
        <f aca="false">Salary_02!$E324*(Input!$G$33/100)</f>
        <v>0</v>
      </c>
      <c r="F324" s="69" t="n">
        <f aca="false">-1*Salary_02!$I324</f>
        <v>-0</v>
      </c>
      <c r="G324" s="69" t="n">
        <f aca="true">IF($B324&gt;Input!$G$28,PMT(Input!$G$34/(100*12),($A$620-OFFSET($A$4,MATCH(Input!$G$28,$B$4:$B$620,1),0,1,1)),$J$4,-1*Input!$G$35,1),0)</f>
        <v>-1607.209505223</v>
      </c>
      <c r="H324" s="69" t="n">
        <f aca="false">($H323+$E324+$F324+$G324)*(1+Input!$G$34/(100*12))</f>
        <v>273737.504163584</v>
      </c>
    </row>
    <row r="325" customFormat="false" ht="12.8" hidden="false" customHeight="false" outlineLevel="0" collapsed="false">
      <c r="A325" s="67" t="n">
        <v>321</v>
      </c>
      <c r="B325" s="68" t="n">
        <f aca="false">EOMONTH(Input!$C$7,A325)</f>
        <v>52687</v>
      </c>
      <c r="C325" s="67" t="n">
        <f aca="false">DATEDIF(Input!$G$23,$B325,"Y")</f>
        <v>65</v>
      </c>
      <c r="E325" s="69" t="n">
        <f aca="false">Salary_02!$E325*(Input!$G$33/100)</f>
        <v>0</v>
      </c>
      <c r="F325" s="69" t="n">
        <f aca="false">-1*Salary_02!$I325</f>
        <v>-0</v>
      </c>
      <c r="G325" s="69" t="n">
        <f aca="true">IF($B325&gt;Input!$G$28,PMT(Input!$G$34/(100*12),($A$620-OFFSET($A$4,MATCH(Input!$G$28,$B$4:$B$620,1),0,1,1)),$J$4,-1*Input!$G$35,1),0)</f>
        <v>-1607.209505223</v>
      </c>
      <c r="H325" s="69" t="n">
        <f aca="false">($H324+$E325+$F325+$G325)*(1+Input!$G$34/(100*12))</f>
        <v>273264.170886104</v>
      </c>
    </row>
    <row r="326" customFormat="false" ht="12.8" hidden="false" customHeight="false" outlineLevel="0" collapsed="false">
      <c r="A326" s="67" t="n">
        <v>322</v>
      </c>
      <c r="B326" s="68" t="n">
        <f aca="false">EOMONTH(Input!$C$7,A326)</f>
        <v>52717</v>
      </c>
      <c r="C326" s="67" t="n">
        <f aca="false">DATEDIF(Input!$G$23,$B326,"Y")</f>
        <v>65</v>
      </c>
      <c r="E326" s="69" t="n">
        <f aca="false">Salary_02!$E326*(Input!$G$33/100)</f>
        <v>0</v>
      </c>
      <c r="F326" s="69" t="n">
        <f aca="false">-1*Salary_02!$I326</f>
        <v>-0</v>
      </c>
      <c r="G326" s="69" t="n">
        <f aca="true">IF($B326&gt;Input!$G$28,PMT(Input!$G$34/(100*12),($A$620-OFFSET($A$4,MATCH(Input!$G$28,$B$4:$B$620,1),0,1,1)),$J$4,-1*Input!$G$35,1),0)</f>
        <v>-1607.209505223</v>
      </c>
      <c r="H326" s="69" t="n">
        <f aca="false">($H325+$E326+$F326+$G326)*(1+Input!$G$34/(100*12))</f>
        <v>272788.865386635</v>
      </c>
    </row>
    <row r="327" customFormat="false" ht="12.8" hidden="false" customHeight="false" outlineLevel="0" collapsed="false">
      <c r="A327" s="67" t="n">
        <v>323</v>
      </c>
      <c r="B327" s="68" t="n">
        <f aca="false">EOMONTH(Input!$C$7,A327)</f>
        <v>52748</v>
      </c>
      <c r="C327" s="67" t="n">
        <f aca="false">DATEDIF(Input!$G$23,$B327,"Y")</f>
        <v>65</v>
      </c>
      <c r="E327" s="69" t="n">
        <f aca="false">Salary_02!$E327*(Input!$G$33/100)</f>
        <v>0</v>
      </c>
      <c r="F327" s="69" t="n">
        <f aca="false">-1*Salary_02!$I327</f>
        <v>-0</v>
      </c>
      <c r="G327" s="69" t="n">
        <f aca="true">IF($B327&gt;Input!$G$28,PMT(Input!$G$34/(100*12),($A$620-OFFSET($A$4,MATCH(Input!$G$28,$B$4:$B$620,1),0,1,1)),$J$4,-1*Input!$G$35,1),0)</f>
        <v>-1607.209505223</v>
      </c>
      <c r="H327" s="69" t="n">
        <f aca="false">($H326+$E327+$F327+$G327)*(1+Input!$G$34/(100*12))</f>
        <v>272311.579447584</v>
      </c>
    </row>
    <row r="328" customFormat="false" ht="12.8" hidden="false" customHeight="false" outlineLevel="0" collapsed="false">
      <c r="A328" s="67" t="n">
        <v>324</v>
      </c>
      <c r="B328" s="68" t="n">
        <f aca="false">EOMONTH(Input!$C$7,A328)</f>
        <v>52778</v>
      </c>
      <c r="C328" s="67" t="n">
        <f aca="false">DATEDIF(Input!$G$23,$B328,"Y")</f>
        <v>65</v>
      </c>
      <c r="E328" s="69" t="n">
        <f aca="false">Salary_02!$E328*(Input!$G$33/100)</f>
        <v>0</v>
      </c>
      <c r="F328" s="69" t="n">
        <f aca="false">-1*Salary_02!$I328</f>
        <v>-0</v>
      </c>
      <c r="G328" s="69" t="n">
        <f aca="true">IF($B328&gt;Input!$G$28,PMT(Input!$G$34/(100*12),($A$620-OFFSET($A$4,MATCH(Input!$G$28,$B$4:$B$620,1),0,1,1)),$J$4,-1*Input!$G$35,1),0)</f>
        <v>-1607.209505223</v>
      </c>
      <c r="H328" s="69" t="n">
        <f aca="false">($H327+$E328+$F328+$G328)*(1+Input!$G$34/(100*12))</f>
        <v>271832.304817121</v>
      </c>
    </row>
    <row r="329" customFormat="false" ht="12.8" hidden="false" customHeight="false" outlineLevel="0" collapsed="false">
      <c r="A329" s="67" t="n">
        <v>325</v>
      </c>
      <c r="B329" s="68" t="n">
        <f aca="false">EOMONTH(Input!$C$7,A329)</f>
        <v>52809</v>
      </c>
      <c r="C329" s="67" t="n">
        <f aca="false">DATEDIF(Input!$G$23,$B329,"Y")</f>
        <v>65</v>
      </c>
      <c r="E329" s="69" t="n">
        <f aca="false">Salary_02!$E329*(Input!$G$33/100)</f>
        <v>0</v>
      </c>
      <c r="F329" s="69" t="n">
        <f aca="false">-1*Salary_02!$I329</f>
        <v>-0</v>
      </c>
      <c r="G329" s="69" t="n">
        <f aca="true">IF($B329&gt;Input!$G$28,PMT(Input!$G$34/(100*12),($A$620-OFFSET($A$4,MATCH(Input!$G$28,$B$4:$B$620,1),0,1,1)),$J$4,-1*Input!$G$35,1),0)</f>
        <v>-1607.209505223</v>
      </c>
      <c r="H329" s="69" t="n">
        <f aca="false">($H328+$E329+$F329+$G329)*(1+Input!$G$34/(100*12))</f>
        <v>271351.033209031</v>
      </c>
    </row>
    <row r="330" customFormat="false" ht="12.8" hidden="false" customHeight="false" outlineLevel="0" collapsed="false">
      <c r="A330" s="67" t="n">
        <v>326</v>
      </c>
      <c r="B330" s="68" t="n">
        <f aca="false">EOMONTH(Input!$C$7,A330)</f>
        <v>52840</v>
      </c>
      <c r="C330" s="67" t="n">
        <f aca="false">DATEDIF(Input!$G$23,$B330,"Y")</f>
        <v>65</v>
      </c>
      <c r="E330" s="69" t="n">
        <f aca="false">Salary_02!$E330*(Input!$G$33/100)</f>
        <v>0</v>
      </c>
      <c r="F330" s="69" t="n">
        <f aca="false">-1*Salary_02!$I330</f>
        <v>-0</v>
      </c>
      <c r="G330" s="69" t="n">
        <f aca="true">IF($B330&gt;Input!$G$28,PMT(Input!$G$34/(100*12),($A$620-OFFSET($A$4,MATCH(Input!$G$28,$B$4:$B$620,1),0,1,1)),$J$4,-1*Input!$G$35,1),0)</f>
        <v>-1607.209505223</v>
      </c>
      <c r="H330" s="69" t="n">
        <f aca="false">($H329+$E330+$F330+$G330)*(1+Input!$G$34/(100*12))</f>
        <v>270867.756302574</v>
      </c>
    </row>
    <row r="331" customFormat="false" ht="12.8" hidden="false" customHeight="false" outlineLevel="0" collapsed="false">
      <c r="A331" s="67" t="n">
        <v>327</v>
      </c>
      <c r="B331" s="68" t="n">
        <f aca="false">EOMONTH(Input!$C$7,A331)</f>
        <v>52870</v>
      </c>
      <c r="C331" s="67" t="n">
        <f aca="false">DATEDIF(Input!$G$23,$B331,"Y")</f>
        <v>65</v>
      </c>
      <c r="E331" s="69" t="n">
        <f aca="false">Salary_02!$E331*(Input!$G$33/100)</f>
        <v>0</v>
      </c>
      <c r="F331" s="69" t="n">
        <f aca="false">-1*Salary_02!$I331</f>
        <v>-0</v>
      </c>
      <c r="G331" s="69" t="n">
        <f aca="true">IF($B331&gt;Input!$G$28,PMT(Input!$G$34/(100*12),($A$620-OFFSET($A$4,MATCH(Input!$G$28,$B$4:$B$620,1),0,1,1)),$J$4,-1*Input!$G$35,1),0)</f>
        <v>-1607.209505223</v>
      </c>
      <c r="H331" s="69" t="n">
        <f aca="false">($H330+$E331+$F331+$G331)*(1+Input!$G$34/(100*12))</f>
        <v>270382.465742339</v>
      </c>
    </row>
    <row r="332" customFormat="false" ht="12.8" hidden="false" customHeight="false" outlineLevel="0" collapsed="false">
      <c r="A332" s="67" t="n">
        <v>328</v>
      </c>
      <c r="B332" s="68" t="n">
        <f aca="false">EOMONTH(Input!$C$7,A332)</f>
        <v>52901</v>
      </c>
      <c r="C332" s="67" t="n">
        <f aca="false">DATEDIF(Input!$G$23,$B332,"Y")</f>
        <v>66</v>
      </c>
      <c r="E332" s="69" t="n">
        <f aca="false">Salary_02!$E332*(Input!$G$33/100)</f>
        <v>0</v>
      </c>
      <c r="F332" s="69" t="n">
        <f aca="false">-1*Salary_02!$I332</f>
        <v>-0</v>
      </c>
      <c r="G332" s="69" t="n">
        <f aca="true">IF($B332&gt;Input!$G$28,PMT(Input!$G$34/(100*12),($A$620-OFFSET($A$4,MATCH(Input!$G$28,$B$4:$B$620,1),0,1,1)),$J$4,-1*Input!$G$35,1),0)</f>
        <v>-1607.209505223</v>
      </c>
      <c r="H332" s="69" t="n">
        <f aca="false">($H331+$E332+$F332+$G332)*(1+Input!$G$34/(100*12))</f>
        <v>269895.153138104</v>
      </c>
    </row>
    <row r="333" customFormat="false" ht="12.8" hidden="false" customHeight="false" outlineLevel="0" collapsed="false">
      <c r="A333" s="67" t="n">
        <v>329</v>
      </c>
      <c r="B333" s="68" t="n">
        <f aca="false">EOMONTH(Input!$C$7,A333)</f>
        <v>52931</v>
      </c>
      <c r="C333" s="67" t="n">
        <f aca="false">DATEDIF(Input!$G$23,$B333,"Y")</f>
        <v>66</v>
      </c>
      <c r="E333" s="69" t="n">
        <f aca="false">Salary_02!$E333*(Input!$G$33/100)</f>
        <v>0</v>
      </c>
      <c r="F333" s="69" t="n">
        <f aca="false">-1*Salary_02!$I333</f>
        <v>-0</v>
      </c>
      <c r="G333" s="69" t="n">
        <f aca="true">IF($B333&gt;Input!$G$28,PMT(Input!$G$34/(100*12),($A$620-OFFSET($A$4,MATCH(Input!$G$28,$B$4:$B$620,1),0,1,1)),$J$4,-1*Input!$G$35,1),0)</f>
        <v>-1607.209505223</v>
      </c>
      <c r="H333" s="69" t="n">
        <f aca="false">($H332+$E333+$F333+$G333)*(1+Input!$G$34/(100*12))</f>
        <v>269405.810064685</v>
      </c>
    </row>
    <row r="334" customFormat="false" ht="12.8" hidden="false" customHeight="false" outlineLevel="0" collapsed="false">
      <c r="A334" s="67" t="n">
        <v>330</v>
      </c>
      <c r="B334" s="68" t="n">
        <f aca="false">EOMONTH(Input!$C$7,A334)</f>
        <v>52962</v>
      </c>
      <c r="C334" s="67" t="n">
        <f aca="false">DATEDIF(Input!$G$23,$B334,"Y")</f>
        <v>66</v>
      </c>
      <c r="E334" s="69" t="n">
        <f aca="false">Salary_02!$E334*(Input!$G$33/100)</f>
        <v>0</v>
      </c>
      <c r="F334" s="69" t="n">
        <f aca="false">-1*Salary_02!$I334</f>
        <v>-0</v>
      </c>
      <c r="G334" s="69" t="n">
        <f aca="true">IF($B334&gt;Input!$G$28,PMT(Input!$G$34/(100*12),($A$620-OFFSET($A$4,MATCH(Input!$G$28,$B$4:$B$620,1),0,1,1)),$J$4,-1*Input!$G$35,1),0)</f>
        <v>-1607.209505223</v>
      </c>
      <c r="H334" s="69" t="n">
        <f aca="false">($H333+$E334+$F334+$G334)*(1+Input!$G$34/(100*12))</f>
        <v>268914.428061793</v>
      </c>
    </row>
    <row r="335" customFormat="false" ht="12.8" hidden="false" customHeight="false" outlineLevel="0" collapsed="false">
      <c r="A335" s="67" t="n">
        <v>331</v>
      </c>
      <c r="B335" s="68" t="n">
        <f aca="false">EOMONTH(Input!$C$7,A335)</f>
        <v>52993</v>
      </c>
      <c r="C335" s="67" t="n">
        <f aca="false">DATEDIF(Input!$G$23,$B335,"Y")</f>
        <v>66</v>
      </c>
      <c r="E335" s="69" t="n">
        <f aca="false">Salary_02!$E335*(Input!$G$33/100)</f>
        <v>0</v>
      </c>
      <c r="F335" s="69" t="n">
        <f aca="false">-1*Salary_02!$I335</f>
        <v>-0</v>
      </c>
      <c r="G335" s="69" t="n">
        <f aca="true">IF($B335&gt;Input!$G$28,PMT(Input!$G$34/(100*12),($A$620-OFFSET($A$4,MATCH(Input!$G$28,$B$4:$B$620,1),0,1,1)),$J$4,-1*Input!$G$35,1),0)</f>
        <v>-1607.209505223</v>
      </c>
      <c r="H335" s="69" t="n">
        <f aca="false">($H334+$E335+$F335+$G335)*(1+Input!$G$34/(100*12))</f>
        <v>268420.998633889</v>
      </c>
    </row>
    <row r="336" customFormat="false" ht="12.8" hidden="false" customHeight="false" outlineLevel="0" collapsed="false">
      <c r="A336" s="67" t="n">
        <v>332</v>
      </c>
      <c r="B336" s="68" t="n">
        <f aca="false">EOMONTH(Input!$C$7,A336)</f>
        <v>53021</v>
      </c>
      <c r="C336" s="67" t="n">
        <f aca="false">DATEDIF(Input!$G$23,$B336,"Y")</f>
        <v>66</v>
      </c>
      <c r="E336" s="69" t="n">
        <f aca="false">Salary_02!$E336*(Input!$G$33/100)</f>
        <v>0</v>
      </c>
      <c r="F336" s="69" t="n">
        <f aca="false">-1*Salary_02!$I336</f>
        <v>-0</v>
      </c>
      <c r="G336" s="69" t="n">
        <f aca="true">IF($B336&gt;Input!$G$28,PMT(Input!$G$34/(100*12),($A$620-OFFSET($A$4,MATCH(Input!$G$28,$B$4:$B$620,1),0,1,1)),$J$4,-1*Input!$G$35,1),0)</f>
        <v>-1607.209505223</v>
      </c>
      <c r="H336" s="69" t="n">
        <f aca="false">($H335+$E336+$F336+$G336)*(1+Input!$G$34/(100*12))</f>
        <v>267925.513250036</v>
      </c>
    </row>
    <row r="337" customFormat="false" ht="12.8" hidden="false" customHeight="false" outlineLevel="0" collapsed="false">
      <c r="A337" s="67" t="n">
        <v>333</v>
      </c>
      <c r="B337" s="68" t="n">
        <f aca="false">EOMONTH(Input!$C$7,A337)</f>
        <v>53052</v>
      </c>
      <c r="C337" s="67" t="n">
        <f aca="false">DATEDIF(Input!$G$23,$B337,"Y")</f>
        <v>66</v>
      </c>
      <c r="E337" s="69" t="n">
        <f aca="false">Salary_02!$E337*(Input!$G$33/100)</f>
        <v>0</v>
      </c>
      <c r="F337" s="69" t="n">
        <f aca="false">-1*Salary_02!$I337</f>
        <v>-0</v>
      </c>
      <c r="G337" s="69" t="n">
        <f aca="true">IF($B337&gt;Input!$G$28,PMT(Input!$G$34/(100*12),($A$620-OFFSET($A$4,MATCH(Input!$G$28,$B$4:$B$620,1),0,1,1)),$J$4,-1*Input!$G$35,1),0)</f>
        <v>-1607.209505223</v>
      </c>
      <c r="H337" s="69" t="n">
        <f aca="false">($H336+$E337+$F337+$G337)*(1+Input!$G$34/(100*12))</f>
        <v>267427.963343749</v>
      </c>
    </row>
    <row r="338" customFormat="false" ht="12.8" hidden="false" customHeight="false" outlineLevel="0" collapsed="false">
      <c r="A338" s="67" t="n">
        <v>334</v>
      </c>
      <c r="B338" s="68" t="n">
        <f aca="false">EOMONTH(Input!$C$7,A338)</f>
        <v>53082</v>
      </c>
      <c r="C338" s="67" t="n">
        <f aca="false">DATEDIF(Input!$G$23,$B338,"Y")</f>
        <v>66</v>
      </c>
      <c r="E338" s="69" t="n">
        <f aca="false">Salary_02!$E338*(Input!$G$33/100)</f>
        <v>0</v>
      </c>
      <c r="F338" s="69" t="n">
        <f aca="false">-1*Salary_02!$I338</f>
        <v>-0</v>
      </c>
      <c r="G338" s="69" t="n">
        <f aca="true">IF($B338&gt;Input!$G$28,PMT(Input!$G$34/(100*12),($A$620-OFFSET($A$4,MATCH(Input!$G$28,$B$4:$B$620,1),0,1,1)),$J$4,-1*Input!$G$35,1),0)</f>
        <v>-1607.209505223</v>
      </c>
      <c r="H338" s="69" t="n">
        <f aca="false">($H337+$E338+$F338+$G338)*(1+Input!$G$34/(100*12))</f>
        <v>266928.340312853</v>
      </c>
    </row>
    <row r="339" customFormat="false" ht="12.8" hidden="false" customHeight="false" outlineLevel="0" collapsed="false">
      <c r="A339" s="67" t="n">
        <v>335</v>
      </c>
      <c r="B339" s="68" t="n">
        <f aca="false">EOMONTH(Input!$C$7,A339)</f>
        <v>53113</v>
      </c>
      <c r="C339" s="67" t="n">
        <f aca="false">DATEDIF(Input!$G$23,$B339,"Y")</f>
        <v>66</v>
      </c>
      <c r="E339" s="69" t="n">
        <f aca="false">Salary_02!$E339*(Input!$G$33/100)</f>
        <v>0</v>
      </c>
      <c r="F339" s="69" t="n">
        <f aca="false">-1*Salary_02!$I339</f>
        <v>-0</v>
      </c>
      <c r="G339" s="69" t="n">
        <f aca="true">IF($B339&gt;Input!$G$28,PMT(Input!$G$34/(100*12),($A$620-OFFSET($A$4,MATCH(Input!$G$28,$B$4:$B$620,1),0,1,1)),$J$4,-1*Input!$G$35,1),0)</f>
        <v>-1607.209505223</v>
      </c>
      <c r="H339" s="69" t="n">
        <f aca="false">($H338+$E339+$F339+$G339)*(1+Input!$G$34/(100*12))</f>
        <v>266426.635519329</v>
      </c>
    </row>
    <row r="340" customFormat="false" ht="12.8" hidden="false" customHeight="false" outlineLevel="0" collapsed="false">
      <c r="A340" s="67" t="n">
        <v>336</v>
      </c>
      <c r="B340" s="68" t="n">
        <f aca="false">EOMONTH(Input!$C$7,A340)</f>
        <v>53143</v>
      </c>
      <c r="C340" s="67" t="n">
        <f aca="false">DATEDIF(Input!$G$23,$B340,"Y")</f>
        <v>66</v>
      </c>
      <c r="E340" s="69" t="n">
        <f aca="false">Salary_02!$E340*(Input!$G$33/100)</f>
        <v>0</v>
      </c>
      <c r="F340" s="69" t="n">
        <f aca="false">-1*Salary_02!$I340</f>
        <v>-0</v>
      </c>
      <c r="G340" s="69" t="n">
        <f aca="true">IF($B340&gt;Input!$G$28,PMT(Input!$G$34/(100*12),($A$620-OFFSET($A$4,MATCH(Input!$G$28,$B$4:$B$620,1),0,1,1)),$J$4,-1*Input!$G$35,1),0)</f>
        <v>-1607.209505223</v>
      </c>
      <c r="H340" s="69" t="n">
        <f aca="false">($H339+$E340+$F340+$G340)*(1+Input!$G$34/(100*12))</f>
        <v>265922.840289165</v>
      </c>
    </row>
    <row r="341" customFormat="false" ht="12.8" hidden="false" customHeight="false" outlineLevel="0" collapsed="false">
      <c r="A341" s="67" t="n">
        <v>337</v>
      </c>
      <c r="B341" s="68" t="n">
        <f aca="false">EOMONTH(Input!$C$7,A341)</f>
        <v>53174</v>
      </c>
      <c r="C341" s="67" t="n">
        <f aca="false">DATEDIF(Input!$G$23,$B341,"Y")</f>
        <v>66</v>
      </c>
      <c r="E341" s="69" t="n">
        <f aca="false">Salary_02!$E341*(Input!$G$33/100)</f>
        <v>0</v>
      </c>
      <c r="F341" s="69" t="n">
        <f aca="false">-1*Salary_02!$I341</f>
        <v>-0</v>
      </c>
      <c r="G341" s="69" t="n">
        <f aca="true">IF($B341&gt;Input!$G$28,PMT(Input!$G$34/(100*12),($A$620-OFFSET($A$4,MATCH(Input!$G$28,$B$4:$B$620,1),0,1,1)),$J$4,-1*Input!$G$35,1),0)</f>
        <v>-1607.209505223</v>
      </c>
      <c r="H341" s="69" t="n">
        <f aca="false">($H340+$E341+$F341+$G341)*(1+Input!$G$34/(100*12))</f>
        <v>265416.945912208</v>
      </c>
    </row>
    <row r="342" customFormat="false" ht="12.8" hidden="false" customHeight="false" outlineLevel="0" collapsed="false">
      <c r="A342" s="67" t="n">
        <v>338</v>
      </c>
      <c r="B342" s="68" t="n">
        <f aca="false">EOMONTH(Input!$C$7,A342)</f>
        <v>53205</v>
      </c>
      <c r="C342" s="67" t="n">
        <f aca="false">DATEDIF(Input!$G$23,$B342,"Y")</f>
        <v>66</v>
      </c>
      <c r="E342" s="69" t="n">
        <f aca="false">Salary_02!$E342*(Input!$G$33/100)</f>
        <v>0</v>
      </c>
      <c r="F342" s="69" t="n">
        <f aca="false">-1*Salary_02!$I342</f>
        <v>-0</v>
      </c>
      <c r="G342" s="69" t="n">
        <f aca="true">IF($B342&gt;Input!$G$28,PMT(Input!$G$34/(100*12),($A$620-OFFSET($A$4,MATCH(Input!$G$28,$B$4:$B$620,1),0,1,1)),$J$4,-1*Input!$G$35,1),0)</f>
        <v>-1607.209505223</v>
      </c>
      <c r="H342" s="69" t="n">
        <f aca="false">($H341+$E342+$F342+$G342)*(1+Input!$G$34/(100*12))</f>
        <v>264908.943642014</v>
      </c>
    </row>
    <row r="343" customFormat="false" ht="12.8" hidden="false" customHeight="false" outlineLevel="0" collapsed="false">
      <c r="A343" s="67" t="n">
        <v>339</v>
      </c>
      <c r="B343" s="68" t="n">
        <f aca="false">EOMONTH(Input!$C$7,A343)</f>
        <v>53235</v>
      </c>
      <c r="C343" s="67" t="n">
        <f aca="false">DATEDIF(Input!$G$23,$B343,"Y")</f>
        <v>66</v>
      </c>
      <c r="E343" s="69" t="n">
        <f aca="false">Salary_02!$E343*(Input!$G$33/100)</f>
        <v>0</v>
      </c>
      <c r="F343" s="69" t="n">
        <f aca="false">-1*Salary_02!$I343</f>
        <v>-0</v>
      </c>
      <c r="G343" s="69" t="n">
        <f aca="true">IF($B343&gt;Input!$G$28,PMT(Input!$G$34/(100*12),($A$620-OFFSET($A$4,MATCH(Input!$G$28,$B$4:$B$620,1),0,1,1)),$J$4,-1*Input!$G$35,1),0)</f>
        <v>-1607.209505223</v>
      </c>
      <c r="H343" s="69" t="n">
        <f aca="false">($H342+$E343+$F343+$G343)*(1+Input!$G$34/(100*12))</f>
        <v>264398.824695694</v>
      </c>
    </row>
    <row r="344" customFormat="false" ht="12.8" hidden="false" customHeight="false" outlineLevel="0" collapsed="false">
      <c r="A344" s="67" t="n">
        <v>340</v>
      </c>
      <c r="B344" s="68" t="n">
        <f aca="false">EOMONTH(Input!$C$7,A344)</f>
        <v>53266</v>
      </c>
      <c r="C344" s="67" t="n">
        <f aca="false">DATEDIF(Input!$G$23,$B344,"Y")</f>
        <v>67</v>
      </c>
      <c r="E344" s="69" t="n">
        <f aca="false">Salary_02!$E344*(Input!$G$33/100)</f>
        <v>0</v>
      </c>
      <c r="F344" s="69" t="n">
        <f aca="false">-1*Salary_02!$I344</f>
        <v>-0</v>
      </c>
      <c r="G344" s="69" t="n">
        <f aca="true">IF($B344&gt;Input!$G$28,PMT(Input!$G$34/(100*12),($A$620-OFFSET($A$4,MATCH(Input!$G$28,$B$4:$B$620,1),0,1,1)),$J$4,-1*Input!$G$35,1),0)</f>
        <v>-1607.209505223</v>
      </c>
      <c r="H344" s="69" t="n">
        <f aca="false">($H343+$E344+$F344+$G344)*(1+Input!$G$34/(100*12))</f>
        <v>263886.580253765</v>
      </c>
    </row>
    <row r="345" customFormat="false" ht="12.8" hidden="false" customHeight="false" outlineLevel="0" collapsed="false">
      <c r="A345" s="67" t="n">
        <v>341</v>
      </c>
      <c r="B345" s="68" t="n">
        <f aca="false">EOMONTH(Input!$C$7,A345)</f>
        <v>53296</v>
      </c>
      <c r="C345" s="67" t="n">
        <f aca="false">DATEDIF(Input!$G$23,$B345,"Y")</f>
        <v>67</v>
      </c>
      <c r="E345" s="69" t="n">
        <f aca="false">Salary_02!$E345*(Input!$G$33/100)</f>
        <v>0</v>
      </c>
      <c r="F345" s="69" t="n">
        <f aca="false">-1*Salary_02!$I345</f>
        <v>-0</v>
      </c>
      <c r="G345" s="69" t="n">
        <f aca="true">IF($B345&gt;Input!$G$28,PMT(Input!$G$34/(100*12),($A$620-OFFSET($A$4,MATCH(Input!$G$28,$B$4:$B$620,1),0,1,1)),$J$4,-1*Input!$G$35,1),0)</f>
        <v>-1607.209505223</v>
      </c>
      <c r="H345" s="69" t="n">
        <f aca="false">($H344+$E345+$F345+$G345)*(1+Input!$G$34/(100*12))</f>
        <v>263372.201459994</v>
      </c>
    </row>
    <row r="346" customFormat="false" ht="12.8" hidden="false" customHeight="false" outlineLevel="0" collapsed="false">
      <c r="A346" s="67" t="n">
        <v>342</v>
      </c>
      <c r="B346" s="68" t="n">
        <f aca="false">EOMONTH(Input!$C$7,A346)</f>
        <v>53327</v>
      </c>
      <c r="C346" s="67" t="n">
        <f aca="false">DATEDIF(Input!$G$23,$B346,"Y")</f>
        <v>67</v>
      </c>
      <c r="E346" s="69" t="n">
        <f aca="false">Salary_02!$E346*(Input!$G$33/100)</f>
        <v>0</v>
      </c>
      <c r="F346" s="69" t="n">
        <f aca="false">-1*Salary_02!$I346</f>
        <v>-0</v>
      </c>
      <c r="G346" s="69" t="n">
        <f aca="true">IF($B346&gt;Input!$G$28,PMT(Input!$G$34/(100*12),($A$620-OFFSET($A$4,MATCH(Input!$G$28,$B$4:$B$620,1),0,1,1)),$J$4,-1*Input!$G$35,1),0)</f>
        <v>-1607.209505223</v>
      </c>
      <c r="H346" s="69" t="n">
        <f aca="false">($H345+$E346+$F346+$G346)*(1+Input!$G$34/(100*12))</f>
        <v>262855.679421249</v>
      </c>
    </row>
    <row r="347" customFormat="false" ht="12.8" hidden="false" customHeight="false" outlineLevel="0" collapsed="false">
      <c r="A347" s="67" t="n">
        <v>343</v>
      </c>
      <c r="B347" s="68" t="n">
        <f aca="false">EOMONTH(Input!$C$7,A347)</f>
        <v>53358</v>
      </c>
      <c r="C347" s="67" t="n">
        <f aca="false">DATEDIF(Input!$G$23,$B347,"Y")</f>
        <v>67</v>
      </c>
      <c r="E347" s="69" t="n">
        <f aca="false">Salary_02!$E347*(Input!$G$33/100)</f>
        <v>0</v>
      </c>
      <c r="F347" s="69" t="n">
        <f aca="false">-1*Salary_02!$I347</f>
        <v>-0</v>
      </c>
      <c r="G347" s="69" t="n">
        <f aca="true">IF($B347&gt;Input!$G$28,PMT(Input!$G$34/(100*12),($A$620-OFFSET($A$4,MATCH(Input!$G$28,$B$4:$B$620,1),0,1,1)),$J$4,-1*Input!$G$35,1),0)</f>
        <v>-1607.209505223</v>
      </c>
      <c r="H347" s="69" t="n">
        <f aca="false">($H346+$E347+$F347+$G347)*(1+Input!$G$34/(100*12))</f>
        <v>262337.005207343</v>
      </c>
    </row>
    <row r="348" customFormat="false" ht="12.8" hidden="false" customHeight="false" outlineLevel="0" collapsed="false">
      <c r="A348" s="67" t="n">
        <v>344</v>
      </c>
      <c r="B348" s="68" t="n">
        <f aca="false">EOMONTH(Input!$C$7,A348)</f>
        <v>53386</v>
      </c>
      <c r="C348" s="67" t="n">
        <f aca="false">DATEDIF(Input!$G$23,$B348,"Y")</f>
        <v>67</v>
      </c>
      <c r="E348" s="69" t="n">
        <f aca="false">Salary_02!$E348*(Input!$G$33/100)</f>
        <v>0</v>
      </c>
      <c r="F348" s="69" t="n">
        <f aca="false">-1*Salary_02!$I348</f>
        <v>-0</v>
      </c>
      <c r="G348" s="69" t="n">
        <f aca="true">IF($B348&gt;Input!$G$28,PMT(Input!$G$34/(100*12),($A$620-OFFSET($A$4,MATCH(Input!$G$28,$B$4:$B$620,1),0,1,1)),$J$4,-1*Input!$G$35,1),0)</f>
        <v>-1607.209505223</v>
      </c>
      <c r="H348" s="69" t="n">
        <f aca="false">($H347+$E348+$F348+$G348)*(1+Input!$G$34/(100*12))</f>
        <v>261816.169850879</v>
      </c>
    </row>
    <row r="349" customFormat="false" ht="12.8" hidden="false" customHeight="false" outlineLevel="0" collapsed="false">
      <c r="A349" s="67" t="n">
        <v>345</v>
      </c>
      <c r="B349" s="68" t="n">
        <f aca="false">EOMONTH(Input!$C$7,A349)</f>
        <v>53417</v>
      </c>
      <c r="C349" s="67" t="n">
        <f aca="false">DATEDIF(Input!$G$23,$B349,"Y")</f>
        <v>67</v>
      </c>
      <c r="E349" s="69" t="n">
        <f aca="false">Salary_02!$E349*(Input!$G$33/100)</f>
        <v>0</v>
      </c>
      <c r="F349" s="69" t="n">
        <f aca="false">-1*Salary_02!$I349</f>
        <v>-0</v>
      </c>
      <c r="G349" s="69" t="n">
        <f aca="true">IF($B349&gt;Input!$G$28,PMT(Input!$G$34/(100*12),($A$620-OFFSET($A$4,MATCH(Input!$G$28,$B$4:$B$620,1),0,1,1)),$J$4,-1*Input!$G$35,1),0)</f>
        <v>-1607.209505223</v>
      </c>
      <c r="H349" s="69" t="n">
        <f aca="false">($H348+$E349+$F349+$G349)*(1+Input!$G$34/(100*12))</f>
        <v>261293.164347096</v>
      </c>
    </row>
    <row r="350" customFormat="false" ht="12.8" hidden="false" customHeight="false" outlineLevel="0" collapsed="false">
      <c r="A350" s="67" t="n">
        <v>346</v>
      </c>
      <c r="B350" s="68" t="n">
        <f aca="false">EOMONTH(Input!$C$7,A350)</f>
        <v>53447</v>
      </c>
      <c r="C350" s="67" t="n">
        <f aca="false">DATEDIF(Input!$G$23,$B350,"Y")</f>
        <v>67</v>
      </c>
      <c r="E350" s="69" t="n">
        <f aca="false">Salary_02!$E350*(Input!$G$33/100)</f>
        <v>0</v>
      </c>
      <c r="F350" s="69" t="n">
        <f aca="false">-1*Salary_02!$I350</f>
        <v>-0</v>
      </c>
      <c r="G350" s="69" t="n">
        <f aca="true">IF($B350&gt;Input!$G$28,PMT(Input!$G$34/(100*12),($A$620-OFFSET($A$4,MATCH(Input!$G$28,$B$4:$B$620,1),0,1,1)),$J$4,-1*Input!$G$35,1),0)</f>
        <v>-1607.209505223</v>
      </c>
      <c r="H350" s="69" t="n">
        <f aca="false">($H349+$E350+$F350+$G350)*(1+Input!$G$34/(100*12))</f>
        <v>260767.979653714</v>
      </c>
    </row>
    <row r="351" customFormat="false" ht="12.8" hidden="false" customHeight="false" outlineLevel="0" collapsed="false">
      <c r="A351" s="67" t="n">
        <v>347</v>
      </c>
      <c r="B351" s="68" t="n">
        <f aca="false">EOMONTH(Input!$C$7,A351)</f>
        <v>53478</v>
      </c>
      <c r="C351" s="67" t="n">
        <f aca="false">DATEDIF(Input!$G$23,$B351,"Y")</f>
        <v>67</v>
      </c>
      <c r="E351" s="69" t="n">
        <f aca="false">Salary_02!$E351*(Input!$G$33/100)</f>
        <v>0</v>
      </c>
      <c r="F351" s="69" t="n">
        <f aca="false">-1*Salary_02!$I351</f>
        <v>-0</v>
      </c>
      <c r="G351" s="69" t="n">
        <f aca="true">IF($B351&gt;Input!$G$28,PMT(Input!$G$34/(100*12),($A$620-OFFSET($A$4,MATCH(Input!$G$28,$B$4:$B$620,1),0,1,1)),$J$4,-1*Input!$G$35,1),0)</f>
        <v>-1607.209505223</v>
      </c>
      <c r="H351" s="69" t="n">
        <f aca="false">($H350+$E351+$F351+$G351)*(1+Input!$G$34/(100*12))</f>
        <v>260240.606690777</v>
      </c>
    </row>
    <row r="352" customFormat="false" ht="12.8" hidden="false" customHeight="false" outlineLevel="0" collapsed="false">
      <c r="A352" s="67" t="n">
        <v>348</v>
      </c>
      <c r="B352" s="68" t="n">
        <f aca="false">EOMONTH(Input!$C$7,A352)</f>
        <v>53508</v>
      </c>
      <c r="C352" s="67" t="n">
        <f aca="false">DATEDIF(Input!$G$23,$B352,"Y")</f>
        <v>67</v>
      </c>
      <c r="E352" s="69" t="n">
        <f aca="false">Salary_02!$E352*(Input!$G$33/100)</f>
        <v>0</v>
      </c>
      <c r="F352" s="69" t="n">
        <f aca="false">-1*Salary_02!$I352</f>
        <v>-0</v>
      </c>
      <c r="G352" s="69" t="n">
        <f aca="true">IF($B352&gt;Input!$G$28,PMT(Input!$G$34/(100*12),($A$620-OFFSET($A$4,MATCH(Input!$G$28,$B$4:$B$620,1),0,1,1)),$J$4,-1*Input!$G$35,1),0)</f>
        <v>-1607.209505223</v>
      </c>
      <c r="H352" s="69" t="n">
        <f aca="false">($H351+$E352+$F352+$G352)*(1+Input!$G$34/(100*12))</f>
        <v>259711.036340493</v>
      </c>
    </row>
    <row r="353" customFormat="false" ht="12.8" hidden="false" customHeight="false" outlineLevel="0" collapsed="false">
      <c r="A353" s="67" t="n">
        <v>349</v>
      </c>
      <c r="B353" s="68" t="n">
        <f aca="false">EOMONTH(Input!$C$7,A353)</f>
        <v>53539</v>
      </c>
      <c r="C353" s="67" t="n">
        <f aca="false">DATEDIF(Input!$G$23,$B353,"Y")</f>
        <v>67</v>
      </c>
      <c r="E353" s="69" t="n">
        <f aca="false">Salary_02!$E353*(Input!$G$33/100)</f>
        <v>0</v>
      </c>
      <c r="F353" s="69" t="n">
        <f aca="false">-1*Salary_02!$I353</f>
        <v>-0</v>
      </c>
      <c r="G353" s="69" t="n">
        <f aca="true">IF($B353&gt;Input!$G$28,PMT(Input!$G$34/(100*12),($A$620-OFFSET($A$4,MATCH(Input!$G$28,$B$4:$B$620,1),0,1,1)),$J$4,-1*Input!$G$35,1),0)</f>
        <v>-1607.209505223</v>
      </c>
      <c r="H353" s="69" t="n">
        <f aca="false">($H352+$E353+$F353+$G353)*(1+Input!$G$34/(100*12))</f>
        <v>259179.259447084</v>
      </c>
    </row>
    <row r="354" customFormat="false" ht="12.8" hidden="false" customHeight="false" outlineLevel="0" collapsed="false">
      <c r="A354" s="67" t="n">
        <v>350</v>
      </c>
      <c r="B354" s="68" t="n">
        <f aca="false">EOMONTH(Input!$C$7,A354)</f>
        <v>53570</v>
      </c>
      <c r="C354" s="67" t="n">
        <f aca="false">DATEDIF(Input!$G$23,$B354,"Y")</f>
        <v>67</v>
      </c>
      <c r="E354" s="69" t="n">
        <f aca="false">Salary_02!$E354*(Input!$G$33/100)</f>
        <v>0</v>
      </c>
      <c r="F354" s="69" t="n">
        <f aca="false">-1*Salary_02!$I354</f>
        <v>-0</v>
      </c>
      <c r="G354" s="69" t="n">
        <f aca="true">IF($B354&gt;Input!$G$28,PMT(Input!$G$34/(100*12),($A$620-OFFSET($A$4,MATCH(Input!$G$28,$B$4:$B$620,1),0,1,1)),$J$4,-1*Input!$G$35,1),0)</f>
        <v>-1607.209505223</v>
      </c>
      <c r="H354" s="69" t="n">
        <f aca="false">($H353+$E354+$F354+$G354)*(1+Input!$G$34/(100*12))</f>
        <v>258645.266816619</v>
      </c>
    </row>
    <row r="355" customFormat="false" ht="12.8" hidden="false" customHeight="false" outlineLevel="0" collapsed="false">
      <c r="A355" s="67" t="n">
        <v>351</v>
      </c>
      <c r="B355" s="68" t="n">
        <f aca="false">EOMONTH(Input!$C$7,A355)</f>
        <v>53600</v>
      </c>
      <c r="C355" s="67" t="n">
        <f aca="false">DATEDIF(Input!$G$23,$B355,"Y")</f>
        <v>67</v>
      </c>
      <c r="E355" s="69" t="n">
        <f aca="false">Salary_02!$E355*(Input!$G$33/100)</f>
        <v>0</v>
      </c>
      <c r="F355" s="69" t="n">
        <f aca="false">-1*Salary_02!$I355</f>
        <v>-0</v>
      </c>
      <c r="G355" s="69" t="n">
        <f aca="true">IF($B355&gt;Input!$G$28,PMT(Input!$G$34/(100*12),($A$620-OFFSET($A$4,MATCH(Input!$G$28,$B$4:$B$620,1),0,1,1)),$J$4,-1*Input!$G$35,1),0)</f>
        <v>-1607.209505223</v>
      </c>
      <c r="H355" s="69" t="n">
        <f aca="false">($H354+$E355+$F355+$G355)*(1+Input!$G$34/(100*12))</f>
        <v>258109.04921686</v>
      </c>
    </row>
    <row r="356" customFormat="false" ht="12.8" hidden="false" customHeight="false" outlineLevel="0" collapsed="false">
      <c r="A356" s="67" t="n">
        <v>352</v>
      </c>
      <c r="B356" s="68" t="n">
        <f aca="false">EOMONTH(Input!$C$7,A356)</f>
        <v>53631</v>
      </c>
      <c r="C356" s="67" t="n">
        <f aca="false">DATEDIF(Input!$G$23,$B356,"Y")</f>
        <v>68</v>
      </c>
      <c r="E356" s="69" t="n">
        <f aca="false">Salary_02!$E356*(Input!$G$33/100)</f>
        <v>0</v>
      </c>
      <c r="F356" s="69" t="n">
        <f aca="false">-1*Salary_02!$I356</f>
        <v>-0</v>
      </c>
      <c r="G356" s="69" t="n">
        <f aca="true">IF($B356&gt;Input!$G$28,PMT(Input!$G$34/(100*12),($A$620-OFFSET($A$4,MATCH(Input!$G$28,$B$4:$B$620,1),0,1,1)),$J$4,-1*Input!$G$35,1),0)</f>
        <v>-1607.209505223</v>
      </c>
      <c r="H356" s="69" t="n">
        <f aca="false">($H355+$E356+$F356+$G356)*(1+Input!$G$34/(100*12))</f>
        <v>257570.597377102</v>
      </c>
    </row>
    <row r="357" customFormat="false" ht="12.8" hidden="false" customHeight="false" outlineLevel="0" collapsed="false">
      <c r="A357" s="67" t="n">
        <v>353</v>
      </c>
      <c r="B357" s="68" t="n">
        <f aca="false">EOMONTH(Input!$C$7,A357)</f>
        <v>53661</v>
      </c>
      <c r="C357" s="67" t="n">
        <f aca="false">DATEDIF(Input!$G$23,$B357,"Y")</f>
        <v>68</v>
      </c>
      <c r="E357" s="69" t="n">
        <f aca="false">Salary_02!$E357*(Input!$G$33/100)</f>
        <v>0</v>
      </c>
      <c r="F357" s="69" t="n">
        <f aca="false">-1*Salary_02!$I357</f>
        <v>-0</v>
      </c>
      <c r="G357" s="69" t="n">
        <f aca="true">IF($B357&gt;Input!$G$28,PMT(Input!$G$34/(100*12),($A$620-OFFSET($A$4,MATCH(Input!$G$28,$B$4:$B$620,1),0,1,1)),$J$4,-1*Input!$G$35,1),0)</f>
        <v>-1607.209505223</v>
      </c>
      <c r="H357" s="69" t="n">
        <f aca="false">($H356+$E357+$F357+$G357)*(1+Input!$G$34/(100*12))</f>
        <v>257029.901988012</v>
      </c>
    </row>
    <row r="358" customFormat="false" ht="12.8" hidden="false" customHeight="false" outlineLevel="0" collapsed="false">
      <c r="A358" s="67" t="n">
        <v>354</v>
      </c>
      <c r="B358" s="68" t="n">
        <f aca="false">EOMONTH(Input!$C$7,A358)</f>
        <v>53692</v>
      </c>
      <c r="C358" s="67" t="n">
        <f aca="false">DATEDIF(Input!$G$23,$B358,"Y")</f>
        <v>68</v>
      </c>
      <c r="E358" s="69" t="n">
        <f aca="false">Salary_02!$E358*(Input!$G$33/100)</f>
        <v>0</v>
      </c>
      <c r="F358" s="69" t="n">
        <f aca="false">-1*Salary_02!$I358</f>
        <v>-0</v>
      </c>
      <c r="G358" s="69" t="n">
        <f aca="true">IF($B358&gt;Input!$G$28,PMT(Input!$G$34/(100*12),($A$620-OFFSET($A$4,MATCH(Input!$G$28,$B$4:$B$620,1),0,1,1)),$J$4,-1*Input!$G$35,1),0)</f>
        <v>-1607.209505223</v>
      </c>
      <c r="H358" s="69" t="n">
        <f aca="false">($H357+$E358+$F358+$G358)*(1+Input!$G$34/(100*12))</f>
        <v>256486.953701467</v>
      </c>
    </row>
    <row r="359" customFormat="false" ht="12.8" hidden="false" customHeight="false" outlineLevel="0" collapsed="false">
      <c r="A359" s="67" t="n">
        <v>355</v>
      </c>
      <c r="B359" s="68" t="n">
        <f aca="false">EOMONTH(Input!$C$7,A359)</f>
        <v>53723</v>
      </c>
      <c r="C359" s="67" t="n">
        <f aca="false">DATEDIF(Input!$G$23,$B359,"Y")</f>
        <v>68</v>
      </c>
      <c r="E359" s="69" t="n">
        <f aca="false">Salary_02!$E359*(Input!$G$33/100)</f>
        <v>0</v>
      </c>
      <c r="F359" s="69" t="n">
        <f aca="false">-1*Salary_02!$I359</f>
        <v>-0</v>
      </c>
      <c r="G359" s="69" t="n">
        <f aca="true">IF($B359&gt;Input!$G$28,PMT(Input!$G$34/(100*12),($A$620-OFFSET($A$4,MATCH(Input!$G$28,$B$4:$B$620,1),0,1,1)),$J$4,-1*Input!$G$35,1),0)</f>
        <v>-1607.209505223</v>
      </c>
      <c r="H359" s="69" t="n">
        <f aca="false">($H358+$E359+$F359+$G359)*(1+Input!$G$34/(100*12))</f>
        <v>255941.743130395</v>
      </c>
    </row>
    <row r="360" customFormat="false" ht="12.8" hidden="false" customHeight="false" outlineLevel="0" collapsed="false">
      <c r="A360" s="67" t="n">
        <v>356</v>
      </c>
      <c r="B360" s="68" t="n">
        <f aca="false">EOMONTH(Input!$C$7,A360)</f>
        <v>53751</v>
      </c>
      <c r="C360" s="67" t="n">
        <f aca="false">DATEDIF(Input!$G$23,$B360,"Y")</f>
        <v>68</v>
      </c>
      <c r="E360" s="69" t="n">
        <f aca="false">Salary_02!$E360*(Input!$G$33/100)</f>
        <v>0</v>
      </c>
      <c r="F360" s="69" t="n">
        <f aca="false">-1*Salary_02!$I360</f>
        <v>-0</v>
      </c>
      <c r="G360" s="69" t="n">
        <f aca="true">IF($B360&gt;Input!$G$28,PMT(Input!$G$34/(100*12),($A$620-OFFSET($A$4,MATCH(Input!$G$28,$B$4:$B$620,1),0,1,1)),$J$4,-1*Input!$G$35,1),0)</f>
        <v>-1607.209505223</v>
      </c>
      <c r="H360" s="69" t="n">
        <f aca="false">($H359+$E360+$F360+$G360)*(1+Input!$G$34/(100*12))</f>
        <v>255394.260848611</v>
      </c>
    </row>
    <row r="361" customFormat="false" ht="12.8" hidden="false" customHeight="false" outlineLevel="0" collapsed="false">
      <c r="A361" s="67" t="n">
        <v>357</v>
      </c>
      <c r="B361" s="68" t="n">
        <f aca="false">EOMONTH(Input!$C$7,A361)</f>
        <v>53782</v>
      </c>
      <c r="C361" s="67" t="n">
        <f aca="false">DATEDIF(Input!$G$23,$B361,"Y")</f>
        <v>68</v>
      </c>
      <c r="E361" s="69" t="n">
        <f aca="false">Salary_02!$E361*(Input!$G$33/100)</f>
        <v>0</v>
      </c>
      <c r="F361" s="69" t="n">
        <f aca="false">-1*Salary_02!$I361</f>
        <v>-0</v>
      </c>
      <c r="G361" s="69" t="n">
        <f aca="true">IF($B361&gt;Input!$G$28,PMT(Input!$G$34/(100*12),($A$620-OFFSET($A$4,MATCH(Input!$G$28,$B$4:$B$620,1),0,1,1)),$J$4,-1*Input!$G$35,1),0)</f>
        <v>-1607.209505223</v>
      </c>
      <c r="H361" s="69" t="n">
        <f aca="false">($H360+$E361+$F361+$G361)*(1+Input!$G$34/(100*12))</f>
        <v>254844.497390652</v>
      </c>
    </row>
    <row r="362" customFormat="false" ht="12.8" hidden="false" customHeight="false" outlineLevel="0" collapsed="false">
      <c r="A362" s="67" t="n">
        <v>358</v>
      </c>
      <c r="B362" s="68" t="n">
        <f aca="false">EOMONTH(Input!$C$7,A362)</f>
        <v>53812</v>
      </c>
      <c r="C362" s="67" t="n">
        <f aca="false">DATEDIF(Input!$G$23,$B362,"Y")</f>
        <v>68</v>
      </c>
      <c r="E362" s="69" t="n">
        <f aca="false">Salary_02!$E362*(Input!$G$33/100)</f>
        <v>0</v>
      </c>
      <c r="F362" s="69" t="n">
        <f aca="false">-1*Salary_02!$I362</f>
        <v>-0</v>
      </c>
      <c r="G362" s="69" t="n">
        <f aca="true">IF($B362&gt;Input!$G$28,PMT(Input!$G$34/(100*12),($A$620-OFFSET($A$4,MATCH(Input!$G$28,$B$4:$B$620,1),0,1,1)),$J$4,-1*Input!$G$35,1),0)</f>
        <v>-1607.209505223</v>
      </c>
      <c r="H362" s="69" t="n">
        <f aca="false">($H361+$E362+$F362+$G362)*(1+Input!$G$34/(100*12))</f>
        <v>254292.443251618</v>
      </c>
    </row>
    <row r="363" customFormat="false" ht="12.8" hidden="false" customHeight="false" outlineLevel="0" collapsed="false">
      <c r="A363" s="67" t="n">
        <v>359</v>
      </c>
      <c r="B363" s="68" t="n">
        <f aca="false">EOMONTH(Input!$C$7,A363)</f>
        <v>53843</v>
      </c>
      <c r="C363" s="67" t="n">
        <f aca="false">DATEDIF(Input!$G$23,$B363,"Y")</f>
        <v>68</v>
      </c>
      <c r="E363" s="69" t="n">
        <f aca="false">Salary_02!$E363*(Input!$G$33/100)</f>
        <v>0</v>
      </c>
      <c r="F363" s="69" t="n">
        <f aca="false">-1*Salary_02!$I363</f>
        <v>-0</v>
      </c>
      <c r="G363" s="69" t="n">
        <f aca="true">IF($B363&gt;Input!$G$28,PMT(Input!$G$34/(100*12),($A$620-OFFSET($A$4,MATCH(Input!$G$28,$B$4:$B$620,1),0,1,1)),$J$4,-1*Input!$G$35,1),0)</f>
        <v>-1607.209505223</v>
      </c>
      <c r="H363" s="69" t="n">
        <f aca="false">($H362+$E363+$F363+$G363)*(1+Input!$G$34/(100*12))</f>
        <v>253738.088887005</v>
      </c>
    </row>
    <row r="364" customFormat="false" ht="12.8" hidden="false" customHeight="false" outlineLevel="0" collapsed="false">
      <c r="A364" s="67" t="n">
        <v>360</v>
      </c>
      <c r="B364" s="68" t="n">
        <f aca="false">EOMONTH(Input!$C$7,A364)</f>
        <v>53873</v>
      </c>
      <c r="C364" s="67" t="n">
        <f aca="false">DATEDIF(Input!$G$23,$B364,"Y")</f>
        <v>68</v>
      </c>
      <c r="E364" s="69" t="n">
        <f aca="false">Salary_02!$E364*(Input!$G$33/100)</f>
        <v>0</v>
      </c>
      <c r="F364" s="69" t="n">
        <f aca="false">-1*Salary_02!$I364</f>
        <v>-0</v>
      </c>
      <c r="G364" s="69" t="n">
        <f aca="true">IF($B364&gt;Input!$G$28,PMT(Input!$G$34/(100*12),($A$620-OFFSET($A$4,MATCH(Input!$G$28,$B$4:$B$620,1),0,1,1)),$J$4,-1*Input!$G$35,1),0)</f>
        <v>-1607.209505223</v>
      </c>
      <c r="H364" s="69" t="n">
        <f aca="false">($H363+$E364+$F364+$G364)*(1+Input!$G$34/(100*12))</f>
        <v>253181.424712539</v>
      </c>
    </row>
    <row r="365" customFormat="false" ht="12.8" hidden="false" customHeight="false" outlineLevel="0" collapsed="false">
      <c r="A365" s="67" t="n">
        <v>361</v>
      </c>
      <c r="B365" s="68" t="n">
        <f aca="false">EOMONTH(Input!$C$7,A365)</f>
        <v>53904</v>
      </c>
      <c r="C365" s="67" t="n">
        <f aca="false">DATEDIF(Input!$G$23,$B365,"Y")</f>
        <v>68</v>
      </c>
      <c r="E365" s="69" t="n">
        <f aca="false">Salary_02!$E365*(Input!$G$33/100)</f>
        <v>0</v>
      </c>
      <c r="F365" s="69" t="n">
        <f aca="false">-1*Salary_02!$I365</f>
        <v>-0</v>
      </c>
      <c r="G365" s="69" t="n">
        <f aca="true">IF($B365&gt;Input!$G$28,PMT(Input!$G$34/(100*12),($A$620-OFFSET($A$4,MATCH(Input!$G$28,$B$4:$B$620,1),0,1,1)),$J$4,-1*Input!$G$35,1),0)</f>
        <v>-1607.209505223</v>
      </c>
      <c r="H365" s="69" t="n">
        <f aca="false">($H364+$E365+$F365+$G365)*(1+Input!$G$34/(100*12))</f>
        <v>252622.441104013</v>
      </c>
    </row>
    <row r="366" customFormat="false" ht="12.8" hidden="false" customHeight="false" outlineLevel="0" collapsed="false">
      <c r="A366" s="67" t="n">
        <v>362</v>
      </c>
      <c r="B366" s="68" t="n">
        <f aca="false">EOMONTH(Input!$C$7,A366)</f>
        <v>53935</v>
      </c>
      <c r="C366" s="67" t="n">
        <f aca="false">DATEDIF(Input!$G$23,$B366,"Y")</f>
        <v>68</v>
      </c>
      <c r="E366" s="69" t="n">
        <f aca="false">Salary_02!$E366*(Input!$G$33/100)</f>
        <v>0</v>
      </c>
      <c r="F366" s="69" t="n">
        <f aca="false">-1*Salary_02!$I366</f>
        <v>-0</v>
      </c>
      <c r="G366" s="69" t="n">
        <f aca="true">IF($B366&gt;Input!$G$28,PMT(Input!$G$34/(100*12),($A$620-OFFSET($A$4,MATCH(Input!$G$28,$B$4:$B$620,1),0,1,1)),$J$4,-1*Input!$G$35,1),0)</f>
        <v>-1607.209505223</v>
      </c>
      <c r="H366" s="69" t="n">
        <f aca="false">($H365+$E366+$F366+$G366)*(1+Input!$G$34/(100*12))</f>
        <v>252061.128397119</v>
      </c>
    </row>
    <row r="367" customFormat="false" ht="12.8" hidden="false" customHeight="false" outlineLevel="0" collapsed="false">
      <c r="A367" s="67" t="n">
        <v>363</v>
      </c>
      <c r="B367" s="68" t="n">
        <f aca="false">EOMONTH(Input!$C$7,A367)</f>
        <v>53965</v>
      </c>
      <c r="C367" s="67" t="n">
        <f aca="false">DATEDIF(Input!$G$23,$B367,"Y")</f>
        <v>68</v>
      </c>
      <c r="E367" s="69" t="n">
        <f aca="false">Salary_02!$E367*(Input!$G$33/100)</f>
        <v>0</v>
      </c>
      <c r="F367" s="69" t="n">
        <f aca="false">-1*Salary_02!$I367</f>
        <v>-0</v>
      </c>
      <c r="G367" s="69" t="n">
        <f aca="true">IF($B367&gt;Input!$G$28,PMT(Input!$G$34/(100*12),($A$620-OFFSET($A$4,MATCH(Input!$G$28,$B$4:$B$620,1),0,1,1)),$J$4,-1*Input!$G$35,1),0)</f>
        <v>-1607.209505223</v>
      </c>
      <c r="H367" s="69" t="n">
        <f aca="false">($H366+$E367+$F367+$G367)*(1+Input!$G$34/(100*12))</f>
        <v>251497.476887279</v>
      </c>
    </row>
    <row r="368" customFormat="false" ht="12.8" hidden="false" customHeight="false" outlineLevel="0" collapsed="false">
      <c r="A368" s="67" t="n">
        <v>364</v>
      </c>
      <c r="B368" s="68" t="n">
        <f aca="false">EOMONTH(Input!$C$7,A368)</f>
        <v>53996</v>
      </c>
      <c r="C368" s="67" t="n">
        <f aca="false">DATEDIF(Input!$G$23,$B368,"Y")</f>
        <v>69</v>
      </c>
      <c r="E368" s="69" t="n">
        <f aca="false">Salary_02!$E368*(Input!$G$33/100)</f>
        <v>0</v>
      </c>
      <c r="F368" s="69" t="n">
        <f aca="false">-1*Salary_02!$I368</f>
        <v>-0</v>
      </c>
      <c r="G368" s="69" t="n">
        <f aca="true">IF($B368&gt;Input!$G$28,PMT(Input!$G$34/(100*12),($A$620-OFFSET($A$4,MATCH(Input!$G$28,$B$4:$B$620,1),0,1,1)),$J$4,-1*Input!$G$35,1),0)</f>
        <v>-1607.209505223</v>
      </c>
      <c r="H368" s="69" t="n">
        <f aca="false">($H367+$E368+$F368+$G368)*(1+Input!$G$34/(100*12))</f>
        <v>250931.476829481</v>
      </c>
    </row>
    <row r="369" customFormat="false" ht="12.8" hidden="false" customHeight="false" outlineLevel="0" collapsed="false">
      <c r="A369" s="67" t="n">
        <v>365</v>
      </c>
      <c r="B369" s="68" t="n">
        <f aca="false">EOMONTH(Input!$C$7,A369)</f>
        <v>54026</v>
      </c>
      <c r="C369" s="67" t="n">
        <f aca="false">DATEDIF(Input!$G$23,$B369,"Y")</f>
        <v>69</v>
      </c>
      <c r="E369" s="69" t="n">
        <f aca="false">Salary_02!$E369*(Input!$G$33/100)</f>
        <v>0</v>
      </c>
      <c r="F369" s="69" t="n">
        <f aca="false">-1*Salary_02!$I369</f>
        <v>-0</v>
      </c>
      <c r="G369" s="69" t="n">
        <f aca="true">IF($B369&gt;Input!$G$28,PMT(Input!$G$34/(100*12),($A$620-OFFSET($A$4,MATCH(Input!$G$28,$B$4:$B$620,1),0,1,1)),$J$4,-1*Input!$G$35,1),0)</f>
        <v>-1607.209505223</v>
      </c>
      <c r="H369" s="69" t="n">
        <f aca="false">($H368+$E369+$F369+$G369)*(1+Input!$G$34/(100*12))</f>
        <v>250363.118438109</v>
      </c>
    </row>
    <row r="370" customFormat="false" ht="12.8" hidden="false" customHeight="false" outlineLevel="0" collapsed="false">
      <c r="A370" s="67" t="n">
        <v>366</v>
      </c>
      <c r="B370" s="68" t="n">
        <f aca="false">EOMONTH(Input!$C$7,A370)</f>
        <v>54057</v>
      </c>
      <c r="C370" s="67" t="n">
        <f aca="false">DATEDIF(Input!$G$23,$B370,"Y")</f>
        <v>69</v>
      </c>
      <c r="E370" s="69" t="n">
        <f aca="false">Salary_02!$E370*(Input!$G$33/100)</f>
        <v>0</v>
      </c>
      <c r="F370" s="69" t="n">
        <f aca="false">-1*Salary_02!$I370</f>
        <v>-0</v>
      </c>
      <c r="G370" s="69" t="n">
        <f aca="true">IF($B370&gt;Input!$G$28,PMT(Input!$G$34/(100*12),($A$620-OFFSET($A$4,MATCH(Input!$G$28,$B$4:$B$620,1),0,1,1)),$J$4,-1*Input!$G$35,1),0)</f>
        <v>-1607.209505223</v>
      </c>
      <c r="H370" s="69" t="n">
        <f aca="false">($H369+$E370+$F370+$G370)*(1+Input!$G$34/(100*12))</f>
        <v>249792.391886773</v>
      </c>
    </row>
    <row r="371" customFormat="false" ht="12.8" hidden="false" customHeight="false" outlineLevel="0" collapsed="false">
      <c r="A371" s="67" t="n">
        <v>367</v>
      </c>
      <c r="B371" s="68" t="n">
        <f aca="false">EOMONTH(Input!$C$7,A371)</f>
        <v>54088</v>
      </c>
      <c r="C371" s="67" t="n">
        <f aca="false">DATEDIF(Input!$G$23,$B371,"Y")</f>
        <v>69</v>
      </c>
      <c r="E371" s="69" t="n">
        <f aca="false">Salary_02!$E371*(Input!$G$33/100)</f>
        <v>0</v>
      </c>
      <c r="F371" s="69" t="n">
        <f aca="false">-1*Salary_02!$I371</f>
        <v>-0</v>
      </c>
      <c r="G371" s="69" t="n">
        <f aca="true">IF($B371&gt;Input!$G$28,PMT(Input!$G$34/(100*12),($A$620-OFFSET($A$4,MATCH(Input!$G$28,$B$4:$B$620,1),0,1,1)),$J$4,-1*Input!$G$35,1),0)</f>
        <v>-1607.209505223</v>
      </c>
      <c r="H371" s="69" t="n">
        <f aca="false">($H370+$E371+$F371+$G371)*(1+Input!$G$34/(100*12))</f>
        <v>249219.28730814</v>
      </c>
    </row>
    <row r="372" customFormat="false" ht="12.8" hidden="false" customHeight="false" outlineLevel="0" collapsed="false">
      <c r="A372" s="67" t="n">
        <v>368</v>
      </c>
      <c r="B372" s="68" t="n">
        <f aca="false">EOMONTH(Input!$C$7,A372)</f>
        <v>54117</v>
      </c>
      <c r="C372" s="67" t="n">
        <f aca="false">DATEDIF(Input!$G$23,$B372,"Y")</f>
        <v>69</v>
      </c>
      <c r="E372" s="69" t="n">
        <f aca="false">Salary_02!$E372*(Input!$G$33/100)</f>
        <v>0</v>
      </c>
      <c r="F372" s="69" t="n">
        <f aca="false">-1*Salary_02!$I372</f>
        <v>-0</v>
      </c>
      <c r="G372" s="69" t="n">
        <f aca="true">IF($B372&gt;Input!$G$28,PMT(Input!$G$34/(100*12),($A$620-OFFSET($A$4,MATCH(Input!$G$28,$B$4:$B$620,1),0,1,1)),$J$4,-1*Input!$G$35,1),0)</f>
        <v>-1607.209505223</v>
      </c>
      <c r="H372" s="69" t="n">
        <f aca="false">($H371+$E372+$F372+$G372)*(1+Input!$G$34/(100*12))</f>
        <v>248643.794793762</v>
      </c>
    </row>
    <row r="373" customFormat="false" ht="12.8" hidden="false" customHeight="false" outlineLevel="0" collapsed="false">
      <c r="A373" s="67" t="n">
        <v>369</v>
      </c>
      <c r="B373" s="68" t="n">
        <f aca="false">EOMONTH(Input!$C$7,A373)</f>
        <v>54148</v>
      </c>
      <c r="C373" s="67" t="n">
        <f aca="false">DATEDIF(Input!$G$23,$B373,"Y")</f>
        <v>69</v>
      </c>
      <c r="E373" s="69" t="n">
        <f aca="false">Salary_02!$E373*(Input!$G$33/100)</f>
        <v>0</v>
      </c>
      <c r="F373" s="69" t="n">
        <f aca="false">-1*Salary_02!$I373</f>
        <v>-0</v>
      </c>
      <c r="G373" s="69" t="n">
        <f aca="true">IF($B373&gt;Input!$G$28,PMT(Input!$G$34/(100*12),($A$620-OFFSET($A$4,MATCH(Input!$G$28,$B$4:$B$620,1),0,1,1)),$J$4,-1*Input!$G$35,1),0)</f>
        <v>-1607.209505223</v>
      </c>
      <c r="H373" s="69" t="n">
        <f aca="false">($H372+$E373+$F373+$G373)*(1+Input!$G$34/(100*12))</f>
        <v>248065.904393908</v>
      </c>
    </row>
    <row r="374" customFormat="false" ht="12.8" hidden="false" customHeight="false" outlineLevel="0" collapsed="false">
      <c r="A374" s="67" t="n">
        <v>370</v>
      </c>
      <c r="B374" s="68" t="n">
        <f aca="false">EOMONTH(Input!$C$7,A374)</f>
        <v>54178</v>
      </c>
      <c r="C374" s="67" t="n">
        <f aca="false">DATEDIF(Input!$G$23,$B374,"Y")</f>
        <v>69</v>
      </c>
      <c r="E374" s="69" t="n">
        <f aca="false">Salary_02!$E374*(Input!$G$33/100)</f>
        <v>0</v>
      </c>
      <c r="F374" s="69" t="n">
        <f aca="false">-1*Salary_02!$I374</f>
        <v>-0</v>
      </c>
      <c r="G374" s="69" t="n">
        <f aca="true">IF($B374&gt;Input!$G$28,PMT(Input!$G$34/(100*12),($A$620-OFFSET($A$4,MATCH(Input!$G$28,$B$4:$B$620,1),0,1,1)),$J$4,-1*Input!$G$35,1),0)</f>
        <v>-1607.209505223</v>
      </c>
      <c r="H374" s="69" t="n">
        <f aca="false">($H373+$E374+$F374+$G374)*(1+Input!$G$34/(100*12))</f>
        <v>247485.606117388</v>
      </c>
    </row>
    <row r="375" customFormat="false" ht="12.8" hidden="false" customHeight="false" outlineLevel="0" collapsed="false">
      <c r="A375" s="67" t="n">
        <v>371</v>
      </c>
      <c r="B375" s="68" t="n">
        <f aca="false">EOMONTH(Input!$C$7,A375)</f>
        <v>54209</v>
      </c>
      <c r="C375" s="67" t="n">
        <f aca="false">DATEDIF(Input!$G$23,$B375,"Y")</f>
        <v>69</v>
      </c>
      <c r="E375" s="69" t="n">
        <f aca="false">Salary_02!$E375*(Input!$G$33/100)</f>
        <v>0</v>
      </c>
      <c r="F375" s="69" t="n">
        <f aca="false">-1*Salary_02!$I375</f>
        <v>-0</v>
      </c>
      <c r="G375" s="69" t="n">
        <f aca="true">IF($B375&gt;Input!$G$28,PMT(Input!$G$34/(100*12),($A$620-OFFSET($A$4,MATCH(Input!$G$28,$B$4:$B$620,1),0,1,1)),$J$4,-1*Input!$G$35,1),0)</f>
        <v>-1607.209505223</v>
      </c>
      <c r="H375" s="69" t="n">
        <f aca="false">($H374+$E375+$F375+$G375)*(1+Input!$G$34/(100*12))</f>
        <v>246902.889931382</v>
      </c>
    </row>
    <row r="376" customFormat="false" ht="12.8" hidden="false" customHeight="false" outlineLevel="0" collapsed="false">
      <c r="A376" s="67" t="n">
        <v>372</v>
      </c>
      <c r="B376" s="68" t="n">
        <f aca="false">EOMONTH(Input!$C$7,A376)</f>
        <v>54239</v>
      </c>
      <c r="C376" s="67" t="n">
        <f aca="false">DATEDIF(Input!$G$23,$B376,"Y")</f>
        <v>69</v>
      </c>
      <c r="E376" s="69" t="n">
        <f aca="false">Salary_02!$E376*(Input!$G$33/100)</f>
        <v>0</v>
      </c>
      <c r="F376" s="69" t="n">
        <f aca="false">-1*Salary_02!$I376</f>
        <v>-0</v>
      </c>
      <c r="G376" s="69" t="n">
        <f aca="true">IF($B376&gt;Input!$G$28,PMT(Input!$G$34/(100*12),($A$620-OFFSET($A$4,MATCH(Input!$G$28,$B$4:$B$620,1),0,1,1)),$J$4,-1*Input!$G$35,1),0)</f>
        <v>-1607.209505223</v>
      </c>
      <c r="H376" s="69" t="n">
        <f aca="false">($H375+$E376+$F376+$G376)*(1+Input!$G$34/(100*12))</f>
        <v>246317.745761268</v>
      </c>
    </row>
    <row r="377" customFormat="false" ht="12.8" hidden="false" customHeight="false" outlineLevel="0" collapsed="false">
      <c r="A377" s="67" t="n">
        <v>373</v>
      </c>
      <c r="B377" s="68" t="n">
        <f aca="false">EOMONTH(Input!$C$7,A377)</f>
        <v>54270</v>
      </c>
      <c r="C377" s="67" t="n">
        <f aca="false">DATEDIF(Input!$G$23,$B377,"Y")</f>
        <v>69</v>
      </c>
      <c r="E377" s="69" t="n">
        <f aca="false">Salary_02!$E377*(Input!$G$33/100)</f>
        <v>0</v>
      </c>
      <c r="F377" s="69" t="n">
        <f aca="false">-1*Salary_02!$I377</f>
        <v>-0</v>
      </c>
      <c r="G377" s="69" t="n">
        <f aca="true">IF($B377&gt;Input!$G$28,PMT(Input!$G$34/(100*12),($A$620-OFFSET($A$4,MATCH(Input!$G$28,$B$4:$B$620,1),0,1,1)),$J$4,-1*Input!$G$35,1),0)</f>
        <v>-1607.209505223</v>
      </c>
      <c r="H377" s="69" t="n">
        <f aca="false">($H376+$E377+$F377+$G377)*(1+Input!$G$34/(100*12))</f>
        <v>245730.163490446</v>
      </c>
    </row>
    <row r="378" customFormat="false" ht="12.8" hidden="false" customHeight="false" outlineLevel="0" collapsed="false">
      <c r="A378" s="67" t="n">
        <v>374</v>
      </c>
      <c r="B378" s="68" t="n">
        <f aca="false">EOMONTH(Input!$C$7,A378)</f>
        <v>54301</v>
      </c>
      <c r="C378" s="67" t="n">
        <f aca="false">DATEDIF(Input!$G$23,$B378,"Y")</f>
        <v>69</v>
      </c>
      <c r="E378" s="69" t="n">
        <f aca="false">Salary_02!$E378*(Input!$G$33/100)</f>
        <v>0</v>
      </c>
      <c r="F378" s="69" t="n">
        <f aca="false">-1*Salary_02!$I378</f>
        <v>-0</v>
      </c>
      <c r="G378" s="69" t="n">
        <f aca="true">IF($B378&gt;Input!$G$28,PMT(Input!$G$34/(100*12),($A$620-OFFSET($A$4,MATCH(Input!$G$28,$B$4:$B$620,1),0,1,1)),$J$4,-1*Input!$G$35,1),0)</f>
        <v>-1607.209505223</v>
      </c>
      <c r="H378" s="69" t="n">
        <f aca="false">($H377+$E378+$F378+$G378)*(1+Input!$G$34/(100*12))</f>
        <v>245140.132960161</v>
      </c>
    </row>
    <row r="379" customFormat="false" ht="12.8" hidden="false" customHeight="false" outlineLevel="0" collapsed="false">
      <c r="A379" s="67" t="n">
        <v>375</v>
      </c>
      <c r="B379" s="68" t="n">
        <f aca="false">EOMONTH(Input!$C$7,A379)</f>
        <v>54331</v>
      </c>
      <c r="C379" s="67" t="n">
        <f aca="false">DATEDIF(Input!$G$23,$B379,"Y")</f>
        <v>69</v>
      </c>
      <c r="E379" s="69" t="n">
        <f aca="false">Salary_02!$E379*(Input!$G$33/100)</f>
        <v>0</v>
      </c>
      <c r="F379" s="69" t="n">
        <f aca="false">-1*Salary_02!$I379</f>
        <v>-0</v>
      </c>
      <c r="G379" s="69" t="n">
        <f aca="true">IF($B379&gt;Input!$G$28,PMT(Input!$G$34/(100*12),($A$620-OFFSET($A$4,MATCH(Input!$G$28,$B$4:$B$620,1),0,1,1)),$J$4,-1*Input!$G$35,1),0)</f>
        <v>-1607.209505223</v>
      </c>
      <c r="H379" s="69" t="n">
        <f aca="false">($H378+$E379+$F379+$G379)*(1+Input!$G$34/(100*12))</f>
        <v>244547.643969334</v>
      </c>
    </row>
    <row r="380" customFormat="false" ht="12.8" hidden="false" customHeight="false" outlineLevel="0" collapsed="false">
      <c r="A380" s="67" t="n">
        <v>376</v>
      </c>
      <c r="B380" s="68" t="n">
        <f aca="false">EOMONTH(Input!$C$7,A380)</f>
        <v>54362</v>
      </c>
      <c r="C380" s="67" t="n">
        <f aca="false">DATEDIF(Input!$G$23,$B380,"Y")</f>
        <v>70</v>
      </c>
      <c r="E380" s="69" t="n">
        <f aca="false">Salary_02!$E380*(Input!$G$33/100)</f>
        <v>0</v>
      </c>
      <c r="F380" s="69" t="n">
        <f aca="false">-1*Salary_02!$I380</f>
        <v>-0</v>
      </c>
      <c r="G380" s="69" t="n">
        <f aca="true">IF($B380&gt;Input!$G$28,PMT(Input!$G$34/(100*12),($A$620-OFFSET($A$4,MATCH(Input!$G$28,$B$4:$B$620,1),0,1,1)),$J$4,-1*Input!$G$35,1),0)</f>
        <v>-1607.209505223</v>
      </c>
      <c r="H380" s="69" t="n">
        <f aca="false">($H379+$E380+$F380+$G380)*(1+Input!$G$34/(100*12))</f>
        <v>243952.686274378</v>
      </c>
    </row>
    <row r="381" customFormat="false" ht="12.8" hidden="false" customHeight="false" outlineLevel="0" collapsed="false">
      <c r="A381" s="67" t="n">
        <v>377</v>
      </c>
      <c r="B381" s="68" t="n">
        <f aca="false">EOMONTH(Input!$C$7,A381)</f>
        <v>54392</v>
      </c>
      <c r="C381" s="67" t="n">
        <f aca="false">DATEDIF(Input!$G$23,$B381,"Y")</f>
        <v>70</v>
      </c>
      <c r="E381" s="69" t="n">
        <f aca="false">Salary_02!$E381*(Input!$G$33/100)</f>
        <v>0</v>
      </c>
      <c r="F381" s="69" t="n">
        <f aca="false">-1*Salary_02!$I381</f>
        <v>-0</v>
      </c>
      <c r="G381" s="69" t="n">
        <f aca="true">IF($B381&gt;Input!$G$28,PMT(Input!$G$34/(100*12),($A$620-OFFSET($A$4,MATCH(Input!$G$28,$B$4:$B$620,1),0,1,1)),$J$4,-1*Input!$G$35,1),0)</f>
        <v>-1607.209505223</v>
      </c>
      <c r="H381" s="69" t="n">
        <f aca="false">($H380+$E381+$F381+$G381)*(1+Input!$G$34/(100*12))</f>
        <v>243355.249589026</v>
      </c>
    </row>
    <row r="382" customFormat="false" ht="12.8" hidden="false" customHeight="false" outlineLevel="0" collapsed="false">
      <c r="A382" s="67" t="n">
        <v>378</v>
      </c>
      <c r="B382" s="68" t="n">
        <f aca="false">EOMONTH(Input!$C$7,A382)</f>
        <v>54423</v>
      </c>
      <c r="C382" s="67" t="n">
        <f aca="false">DATEDIF(Input!$G$23,$B382,"Y")</f>
        <v>70</v>
      </c>
      <c r="E382" s="69" t="n">
        <f aca="false">Salary_02!$E382*(Input!$G$33/100)</f>
        <v>0</v>
      </c>
      <c r="F382" s="69" t="n">
        <f aca="false">-1*Salary_02!$I382</f>
        <v>-0</v>
      </c>
      <c r="G382" s="69" t="n">
        <f aca="true">IF($B382&gt;Input!$G$28,PMT(Input!$G$34/(100*12),($A$620-OFFSET($A$4,MATCH(Input!$G$28,$B$4:$B$620,1),0,1,1)),$J$4,-1*Input!$G$35,1),0)</f>
        <v>-1607.209505223</v>
      </c>
      <c r="H382" s="69" t="n">
        <f aca="false">($H381+$E382+$F382+$G382)*(1+Input!$G$34/(100*12))</f>
        <v>242755.323584152</v>
      </c>
    </row>
    <row r="383" customFormat="false" ht="12.8" hidden="false" customHeight="false" outlineLevel="0" collapsed="false">
      <c r="A383" s="67" t="n">
        <v>379</v>
      </c>
      <c r="B383" s="68" t="n">
        <f aca="false">EOMONTH(Input!$C$7,A383)</f>
        <v>54454</v>
      </c>
      <c r="C383" s="67" t="n">
        <f aca="false">DATEDIF(Input!$G$23,$B383,"Y")</f>
        <v>70</v>
      </c>
      <c r="E383" s="69" t="n">
        <f aca="false">Salary_02!$E383*(Input!$G$33/100)</f>
        <v>0</v>
      </c>
      <c r="F383" s="69" t="n">
        <f aca="false">-1*Salary_02!$I383</f>
        <v>-0</v>
      </c>
      <c r="G383" s="69" t="n">
        <f aca="true">IF($B383&gt;Input!$G$28,PMT(Input!$G$34/(100*12),($A$620-OFFSET($A$4,MATCH(Input!$G$28,$B$4:$B$620,1),0,1,1)),$J$4,-1*Input!$G$35,1),0)</f>
        <v>-1607.209505223</v>
      </c>
      <c r="H383" s="69" t="n">
        <f aca="false">($H382+$E383+$F383+$G383)*(1+Input!$G$34/(100*12))</f>
        <v>242152.897887592</v>
      </c>
    </row>
    <row r="384" customFormat="false" ht="12.8" hidden="false" customHeight="false" outlineLevel="0" collapsed="false">
      <c r="A384" s="67" t="n">
        <v>380</v>
      </c>
      <c r="B384" s="68" t="n">
        <f aca="false">EOMONTH(Input!$C$7,A384)</f>
        <v>54482</v>
      </c>
      <c r="C384" s="67" t="n">
        <f aca="false">DATEDIF(Input!$G$23,$B384,"Y")</f>
        <v>70</v>
      </c>
      <c r="E384" s="69" t="n">
        <f aca="false">Salary_02!$E384*(Input!$G$33/100)</f>
        <v>0</v>
      </c>
      <c r="F384" s="69" t="n">
        <f aca="false">-1*Salary_02!$I384</f>
        <v>-0</v>
      </c>
      <c r="G384" s="69" t="n">
        <f aca="true">IF($B384&gt;Input!$G$28,PMT(Input!$G$34/(100*12),($A$620-OFFSET($A$4,MATCH(Input!$G$28,$B$4:$B$620,1),0,1,1)),$J$4,-1*Input!$G$35,1),0)</f>
        <v>-1607.209505223</v>
      </c>
      <c r="H384" s="69" t="n">
        <f aca="false">($H383+$E384+$F384+$G384)*(1+Input!$G$34/(100*12))</f>
        <v>241547.962083962</v>
      </c>
    </row>
    <row r="385" customFormat="false" ht="12.8" hidden="false" customHeight="false" outlineLevel="0" collapsed="false">
      <c r="A385" s="67" t="n">
        <v>381</v>
      </c>
      <c r="B385" s="68" t="n">
        <f aca="false">EOMONTH(Input!$C$7,A385)</f>
        <v>54513</v>
      </c>
      <c r="C385" s="67" t="n">
        <f aca="false">DATEDIF(Input!$G$23,$B385,"Y")</f>
        <v>70</v>
      </c>
      <c r="E385" s="69" t="n">
        <f aca="false">Salary_02!$E385*(Input!$G$33/100)</f>
        <v>0</v>
      </c>
      <c r="F385" s="69" t="n">
        <f aca="false">-1*Salary_02!$I385</f>
        <v>-0</v>
      </c>
      <c r="G385" s="69" t="n">
        <f aca="true">IF($B385&gt;Input!$G$28,PMT(Input!$G$34/(100*12),($A$620-OFFSET($A$4,MATCH(Input!$G$28,$B$4:$B$620,1),0,1,1)),$J$4,-1*Input!$G$35,1),0)</f>
        <v>-1607.209505223</v>
      </c>
      <c r="H385" s="69" t="n">
        <f aca="false">($H384+$E385+$F385+$G385)*(1+Input!$G$34/(100*12))</f>
        <v>240940.505714483</v>
      </c>
    </row>
    <row r="386" customFormat="false" ht="12.8" hidden="false" customHeight="false" outlineLevel="0" collapsed="false">
      <c r="A386" s="67" t="n">
        <v>382</v>
      </c>
      <c r="B386" s="68" t="n">
        <f aca="false">EOMONTH(Input!$C$7,A386)</f>
        <v>54543</v>
      </c>
      <c r="C386" s="67" t="n">
        <f aca="false">DATEDIF(Input!$G$23,$B386,"Y")</f>
        <v>70</v>
      </c>
      <c r="E386" s="69" t="n">
        <f aca="false">Salary_02!$E386*(Input!$G$33/100)</f>
        <v>0</v>
      </c>
      <c r="F386" s="69" t="n">
        <f aca="false">-1*Salary_02!$I386</f>
        <v>-0</v>
      </c>
      <c r="G386" s="69" t="n">
        <f aca="true">IF($B386&gt;Input!$G$28,PMT(Input!$G$34/(100*12),($A$620-OFFSET($A$4,MATCH(Input!$G$28,$B$4:$B$620,1),0,1,1)),$J$4,-1*Input!$G$35,1),0)</f>
        <v>-1607.209505223</v>
      </c>
      <c r="H386" s="69" t="n">
        <f aca="false">($H385+$E386+$F386+$G386)*(1+Input!$G$34/(100*12))</f>
        <v>240330.518276799</v>
      </c>
    </row>
    <row r="387" customFormat="false" ht="12.8" hidden="false" customHeight="false" outlineLevel="0" collapsed="false">
      <c r="A387" s="67" t="n">
        <v>383</v>
      </c>
      <c r="B387" s="68" t="n">
        <f aca="false">EOMONTH(Input!$C$7,A387)</f>
        <v>54574</v>
      </c>
      <c r="C387" s="67" t="n">
        <f aca="false">DATEDIF(Input!$G$23,$B387,"Y")</f>
        <v>70</v>
      </c>
      <c r="E387" s="69" t="n">
        <f aca="false">Salary_02!$E387*(Input!$G$33/100)</f>
        <v>0</v>
      </c>
      <c r="F387" s="69" t="n">
        <f aca="false">-1*Salary_02!$I387</f>
        <v>-0</v>
      </c>
      <c r="G387" s="69" t="n">
        <f aca="true">IF($B387&gt;Input!$G$28,PMT(Input!$G$34/(100*12),($A$620-OFFSET($A$4,MATCH(Input!$G$28,$B$4:$B$620,1),0,1,1)),$J$4,-1*Input!$G$35,1),0)</f>
        <v>-1607.209505223</v>
      </c>
      <c r="H387" s="69" t="n">
        <f aca="false">($H386+$E387+$F387+$G387)*(1+Input!$G$34/(100*12))</f>
        <v>239717.989224791</v>
      </c>
    </row>
    <row r="388" customFormat="false" ht="12.8" hidden="false" customHeight="false" outlineLevel="0" collapsed="false">
      <c r="A388" s="67" t="n">
        <v>384</v>
      </c>
      <c r="B388" s="68" t="n">
        <f aca="false">EOMONTH(Input!$C$7,A388)</f>
        <v>54604</v>
      </c>
      <c r="C388" s="67" t="n">
        <f aca="false">DATEDIF(Input!$G$23,$B388,"Y")</f>
        <v>70</v>
      </c>
      <c r="E388" s="69" t="n">
        <f aca="false">Salary_02!$E388*(Input!$G$33/100)</f>
        <v>0</v>
      </c>
      <c r="F388" s="69" t="n">
        <f aca="false">-1*Salary_02!$I388</f>
        <v>-0</v>
      </c>
      <c r="G388" s="69" t="n">
        <f aca="true">IF($B388&gt;Input!$G$28,PMT(Input!$G$34/(100*12),($A$620-OFFSET($A$4,MATCH(Input!$G$28,$B$4:$B$620,1),0,1,1)),$J$4,-1*Input!$G$35,1),0)</f>
        <v>-1607.209505223</v>
      </c>
      <c r="H388" s="69" t="n">
        <f aca="false">($H387+$E388+$F388+$G388)*(1+Input!$G$34/(100*12))</f>
        <v>239102.907968399</v>
      </c>
    </row>
    <row r="389" customFormat="false" ht="12.8" hidden="false" customHeight="false" outlineLevel="0" collapsed="false">
      <c r="A389" s="67" t="n">
        <v>385</v>
      </c>
      <c r="B389" s="68" t="n">
        <f aca="false">EOMONTH(Input!$C$7,A389)</f>
        <v>54635</v>
      </c>
      <c r="C389" s="67" t="n">
        <f aca="false">DATEDIF(Input!$G$23,$B389,"Y")</f>
        <v>70</v>
      </c>
      <c r="E389" s="69" t="n">
        <f aca="false">Salary_02!$E389*(Input!$G$33/100)</f>
        <v>0</v>
      </c>
      <c r="F389" s="69" t="n">
        <f aca="false">-1*Salary_02!$I389</f>
        <v>-0</v>
      </c>
      <c r="G389" s="69" t="n">
        <f aca="true">IF($B389&gt;Input!$G$28,PMT(Input!$G$34/(100*12),($A$620-OFFSET($A$4,MATCH(Input!$G$28,$B$4:$B$620,1),0,1,1)),$J$4,-1*Input!$G$35,1),0)</f>
        <v>-1607.209505223</v>
      </c>
      <c r="H389" s="69" t="n">
        <f aca="false">($H388+$E389+$F389+$G389)*(1+Input!$G$34/(100*12))</f>
        <v>238485.26387344</v>
      </c>
    </row>
    <row r="390" customFormat="false" ht="12.8" hidden="false" customHeight="false" outlineLevel="0" collapsed="false">
      <c r="A390" s="67" t="n">
        <v>386</v>
      </c>
      <c r="B390" s="68" t="n">
        <f aca="false">EOMONTH(Input!$C$7,A390)</f>
        <v>54666</v>
      </c>
      <c r="C390" s="67" t="n">
        <f aca="false">DATEDIF(Input!$G$23,$B390,"Y")</f>
        <v>70</v>
      </c>
      <c r="E390" s="69" t="n">
        <f aca="false">Salary_02!$E390*(Input!$G$33/100)</f>
        <v>0</v>
      </c>
      <c r="F390" s="69" t="n">
        <f aca="false">-1*Salary_02!$I390</f>
        <v>-0</v>
      </c>
      <c r="G390" s="69" t="n">
        <f aca="true">IF($B390&gt;Input!$G$28,PMT(Input!$G$34/(100*12),($A$620-OFFSET($A$4,MATCH(Input!$G$28,$B$4:$B$620,1),0,1,1)),$J$4,-1*Input!$G$35,1),0)</f>
        <v>-1607.209505223</v>
      </c>
      <c r="H390" s="69" t="n">
        <f aca="false">($H389+$E390+$F390+$G390)*(1+Input!$G$34/(100*12))</f>
        <v>237865.046261418</v>
      </c>
    </row>
    <row r="391" customFormat="false" ht="12.8" hidden="false" customHeight="false" outlineLevel="0" collapsed="false">
      <c r="A391" s="67" t="n">
        <v>387</v>
      </c>
      <c r="B391" s="68" t="n">
        <f aca="false">EOMONTH(Input!$C$7,A391)</f>
        <v>54696</v>
      </c>
      <c r="C391" s="67" t="n">
        <f aca="false">DATEDIF(Input!$G$23,$B391,"Y")</f>
        <v>70</v>
      </c>
      <c r="E391" s="69" t="n">
        <f aca="false">Salary_02!$E391*(Input!$G$33/100)</f>
        <v>0</v>
      </c>
      <c r="F391" s="69" t="n">
        <f aca="false">-1*Salary_02!$I391</f>
        <v>-0</v>
      </c>
      <c r="G391" s="69" t="n">
        <f aca="true">IF($B391&gt;Input!$G$28,PMT(Input!$G$34/(100*12),($A$620-OFFSET($A$4,MATCH(Input!$G$28,$B$4:$B$620,1),0,1,1)),$J$4,-1*Input!$G$35,1),0)</f>
        <v>-1607.209505223</v>
      </c>
      <c r="H391" s="69" t="n">
        <f aca="false">($H390+$E391+$F391+$G391)*(1+Input!$G$34/(100*12))</f>
        <v>237242.244409345</v>
      </c>
    </row>
    <row r="392" customFormat="false" ht="12.8" hidden="false" customHeight="false" outlineLevel="0" collapsed="false">
      <c r="A392" s="67" t="n">
        <v>388</v>
      </c>
      <c r="B392" s="68" t="n">
        <f aca="false">EOMONTH(Input!$C$7,A392)</f>
        <v>54727</v>
      </c>
      <c r="C392" s="67" t="n">
        <f aca="false">DATEDIF(Input!$G$23,$B392,"Y")</f>
        <v>71</v>
      </c>
      <c r="E392" s="69" t="n">
        <f aca="false">Salary_02!$E392*(Input!$G$33/100)</f>
        <v>0</v>
      </c>
      <c r="F392" s="69" t="n">
        <f aca="false">-1*Salary_02!$I392</f>
        <v>-0</v>
      </c>
      <c r="G392" s="69" t="n">
        <f aca="true">IF($B392&gt;Input!$G$28,PMT(Input!$G$34/(100*12),($A$620-OFFSET($A$4,MATCH(Input!$G$28,$B$4:$B$620,1),0,1,1)),$J$4,-1*Input!$G$35,1),0)</f>
        <v>-1607.209505223</v>
      </c>
      <c r="H392" s="69" t="n">
        <f aca="false">($H391+$E392+$F392+$G392)*(1+Input!$G$34/(100*12))</f>
        <v>236616.847549556</v>
      </c>
    </row>
    <row r="393" customFormat="false" ht="12.8" hidden="false" customHeight="false" outlineLevel="0" collapsed="false">
      <c r="A393" s="67" t="n">
        <v>389</v>
      </c>
      <c r="B393" s="68" t="n">
        <f aca="false">EOMONTH(Input!$C$7,A393)</f>
        <v>54757</v>
      </c>
      <c r="C393" s="67" t="n">
        <f aca="false">DATEDIF(Input!$G$23,$B393,"Y")</f>
        <v>71</v>
      </c>
      <c r="E393" s="69" t="n">
        <f aca="false">Salary_02!$E393*(Input!$G$33/100)</f>
        <v>0</v>
      </c>
      <c r="F393" s="69" t="n">
        <f aca="false">-1*Salary_02!$I393</f>
        <v>-0</v>
      </c>
      <c r="G393" s="69" t="n">
        <f aca="true">IF($B393&gt;Input!$G$28,PMT(Input!$G$34/(100*12),($A$620-OFFSET($A$4,MATCH(Input!$G$28,$B$4:$B$620,1),0,1,1)),$J$4,-1*Input!$G$35,1),0)</f>
        <v>-1607.209505223</v>
      </c>
      <c r="H393" s="69" t="n">
        <f aca="false">($H392+$E393+$F393+$G393)*(1+Input!$G$34/(100*12))</f>
        <v>235988.844869518</v>
      </c>
    </row>
    <row r="394" customFormat="false" ht="12.8" hidden="false" customHeight="false" outlineLevel="0" collapsed="false">
      <c r="A394" s="67" t="n">
        <v>390</v>
      </c>
      <c r="B394" s="68" t="n">
        <f aca="false">EOMONTH(Input!$C$7,A394)</f>
        <v>54788</v>
      </c>
      <c r="C394" s="67" t="n">
        <f aca="false">DATEDIF(Input!$G$23,$B394,"Y")</f>
        <v>71</v>
      </c>
      <c r="E394" s="69" t="n">
        <f aca="false">Salary_02!$E394*(Input!$G$33/100)</f>
        <v>0</v>
      </c>
      <c r="F394" s="69" t="n">
        <f aca="false">-1*Salary_02!$I394</f>
        <v>-0</v>
      </c>
      <c r="G394" s="69" t="n">
        <f aca="true">IF($B394&gt;Input!$G$28,PMT(Input!$G$34/(100*12),($A$620-OFFSET($A$4,MATCH(Input!$G$28,$B$4:$B$620,1),0,1,1)),$J$4,-1*Input!$G$35,1),0)</f>
        <v>-1607.209505223</v>
      </c>
      <c r="H394" s="69" t="n">
        <f aca="false">($H393+$E394+$F394+$G394)*(1+Input!$G$34/(100*12))</f>
        <v>235358.225511646</v>
      </c>
    </row>
    <row r="395" customFormat="false" ht="12.8" hidden="false" customHeight="false" outlineLevel="0" collapsed="false">
      <c r="A395" s="67" t="n">
        <v>391</v>
      </c>
      <c r="B395" s="68" t="n">
        <f aca="false">EOMONTH(Input!$C$7,A395)</f>
        <v>54819</v>
      </c>
      <c r="C395" s="67" t="n">
        <f aca="false">DATEDIF(Input!$G$23,$B395,"Y")</f>
        <v>71</v>
      </c>
      <c r="E395" s="69" t="n">
        <f aca="false">Salary_02!$E395*(Input!$G$33/100)</f>
        <v>0</v>
      </c>
      <c r="F395" s="69" t="n">
        <f aca="false">-1*Salary_02!$I395</f>
        <v>-0</v>
      </c>
      <c r="G395" s="69" t="n">
        <f aca="true">IF($B395&gt;Input!$G$28,PMT(Input!$G$34/(100*12),($A$620-OFFSET($A$4,MATCH(Input!$G$28,$B$4:$B$620,1),0,1,1)),$J$4,-1*Input!$G$35,1),0)</f>
        <v>-1607.209505223</v>
      </c>
      <c r="H395" s="69" t="n">
        <f aca="false">($H394+$E395+$F395+$G395)*(1+Input!$G$34/(100*12))</f>
        <v>234724.978573117</v>
      </c>
    </row>
    <row r="396" customFormat="false" ht="12.8" hidden="false" customHeight="false" outlineLevel="0" collapsed="false">
      <c r="A396" s="67" t="n">
        <v>392</v>
      </c>
      <c r="B396" s="68" t="n">
        <f aca="false">EOMONTH(Input!$C$7,A396)</f>
        <v>54847</v>
      </c>
      <c r="C396" s="67" t="n">
        <f aca="false">DATEDIF(Input!$G$23,$B396,"Y")</f>
        <v>71</v>
      </c>
      <c r="E396" s="69" t="n">
        <f aca="false">Salary_02!$E396*(Input!$G$33/100)</f>
        <v>0</v>
      </c>
      <c r="F396" s="69" t="n">
        <f aca="false">-1*Salary_02!$I396</f>
        <v>-0</v>
      </c>
      <c r="G396" s="69" t="n">
        <f aca="true">IF($B396&gt;Input!$G$28,PMT(Input!$G$34/(100*12),($A$620-OFFSET($A$4,MATCH(Input!$G$28,$B$4:$B$620,1),0,1,1)),$J$4,-1*Input!$G$35,1),0)</f>
        <v>-1607.209505223</v>
      </c>
      <c r="H396" s="69" t="n">
        <f aca="false">($H395+$E396+$F396+$G396)*(1+Input!$G$34/(100*12))</f>
        <v>234089.093105677</v>
      </c>
    </row>
    <row r="397" customFormat="false" ht="12.8" hidden="false" customHeight="false" outlineLevel="0" collapsed="false">
      <c r="A397" s="67" t="n">
        <v>393</v>
      </c>
      <c r="B397" s="68" t="n">
        <f aca="false">EOMONTH(Input!$C$7,A397)</f>
        <v>54878</v>
      </c>
      <c r="C397" s="67" t="n">
        <f aca="false">DATEDIF(Input!$G$23,$B397,"Y")</f>
        <v>71</v>
      </c>
      <c r="E397" s="69" t="n">
        <f aca="false">Salary_02!$E397*(Input!$G$33/100)</f>
        <v>0</v>
      </c>
      <c r="F397" s="69" t="n">
        <f aca="false">-1*Salary_02!$I397</f>
        <v>-0</v>
      </c>
      <c r="G397" s="69" t="n">
        <f aca="true">IF($B397&gt;Input!$G$28,PMT(Input!$G$34/(100*12),($A$620-OFFSET($A$4,MATCH(Input!$G$28,$B$4:$B$620,1),0,1,1)),$J$4,-1*Input!$G$35,1),0)</f>
        <v>-1607.209505223</v>
      </c>
      <c r="H397" s="69" t="n">
        <f aca="false">($H396+$E397+$F397+$G397)*(1+Input!$G$34/(100*12))</f>
        <v>233450.558115455</v>
      </c>
    </row>
    <row r="398" customFormat="false" ht="12.8" hidden="false" customHeight="false" outlineLevel="0" collapsed="false">
      <c r="A398" s="67" t="n">
        <v>394</v>
      </c>
      <c r="B398" s="68" t="n">
        <f aca="false">EOMONTH(Input!$C$7,A398)</f>
        <v>54908</v>
      </c>
      <c r="C398" s="67" t="n">
        <f aca="false">DATEDIF(Input!$G$23,$B398,"Y")</f>
        <v>71</v>
      </c>
      <c r="E398" s="69" t="n">
        <f aca="false">Salary_02!$E398*(Input!$G$33/100)</f>
        <v>0</v>
      </c>
      <c r="F398" s="69" t="n">
        <f aca="false">-1*Salary_02!$I398</f>
        <v>-0</v>
      </c>
      <c r="G398" s="69" t="n">
        <f aca="true">IF($B398&gt;Input!$G$28,PMT(Input!$G$34/(100*12),($A$620-OFFSET($A$4,MATCH(Input!$G$28,$B$4:$B$620,1),0,1,1)),$J$4,-1*Input!$G$35,1),0)</f>
        <v>-1607.209505223</v>
      </c>
      <c r="H398" s="69" t="n">
        <f aca="false">($H397+$E398+$F398+$G398)*(1+Input!$G$34/(100*12))</f>
        <v>232809.362562775</v>
      </c>
    </row>
    <row r="399" customFormat="false" ht="12.8" hidden="false" customHeight="false" outlineLevel="0" collapsed="false">
      <c r="A399" s="67" t="n">
        <v>395</v>
      </c>
      <c r="B399" s="68" t="n">
        <f aca="false">EOMONTH(Input!$C$7,A399)</f>
        <v>54939</v>
      </c>
      <c r="C399" s="67" t="n">
        <f aca="false">DATEDIF(Input!$G$23,$B399,"Y")</f>
        <v>71</v>
      </c>
      <c r="E399" s="69" t="n">
        <f aca="false">Salary_02!$E399*(Input!$G$33/100)</f>
        <v>0</v>
      </c>
      <c r="F399" s="69" t="n">
        <f aca="false">-1*Salary_02!$I399</f>
        <v>-0</v>
      </c>
      <c r="G399" s="69" t="n">
        <f aca="true">IF($B399&gt;Input!$G$28,PMT(Input!$G$34/(100*12),($A$620-OFFSET($A$4,MATCH(Input!$G$28,$B$4:$B$620,1),0,1,1)),$J$4,-1*Input!$G$35,1),0)</f>
        <v>-1607.209505223</v>
      </c>
      <c r="H399" s="69" t="n">
        <f aca="false">($H398+$E399+$F399+$G399)*(1+Input!$G$34/(100*12))</f>
        <v>232165.495361959</v>
      </c>
    </row>
    <row r="400" customFormat="false" ht="12.8" hidden="false" customHeight="false" outlineLevel="0" collapsed="false">
      <c r="A400" s="67" t="n">
        <v>396</v>
      </c>
      <c r="B400" s="68" t="n">
        <f aca="false">EOMONTH(Input!$C$7,A400)</f>
        <v>54969</v>
      </c>
      <c r="C400" s="67" t="n">
        <f aca="false">DATEDIF(Input!$G$23,$B400,"Y")</f>
        <v>71</v>
      </c>
      <c r="E400" s="69" t="n">
        <f aca="false">Salary_02!$E400*(Input!$G$33/100)</f>
        <v>0</v>
      </c>
      <c r="F400" s="69" t="n">
        <f aca="false">-1*Salary_02!$I400</f>
        <v>-0</v>
      </c>
      <c r="G400" s="69" t="n">
        <f aca="true">IF($B400&gt;Input!$G$28,PMT(Input!$G$34/(100*12),($A$620-OFFSET($A$4,MATCH(Input!$G$28,$B$4:$B$620,1),0,1,1)),$J$4,-1*Input!$G$35,1),0)</f>
        <v>-1607.209505223</v>
      </c>
      <c r="H400" s="69" t="n">
        <f aca="false">($H399+$E400+$F400+$G400)*(1+Input!$G$34/(100*12))</f>
        <v>231518.945381139</v>
      </c>
    </row>
    <row r="401" customFormat="false" ht="12.8" hidden="false" customHeight="false" outlineLevel="0" collapsed="false">
      <c r="A401" s="67" t="n">
        <v>397</v>
      </c>
      <c r="B401" s="68" t="n">
        <f aca="false">EOMONTH(Input!$C$7,A401)</f>
        <v>55000</v>
      </c>
      <c r="C401" s="67" t="n">
        <f aca="false">DATEDIF(Input!$G$23,$B401,"Y")</f>
        <v>71</v>
      </c>
      <c r="E401" s="69" t="n">
        <f aca="false">Salary_02!$E401*(Input!$G$33/100)</f>
        <v>0</v>
      </c>
      <c r="F401" s="69" t="n">
        <f aca="false">-1*Salary_02!$I401</f>
        <v>-0</v>
      </c>
      <c r="G401" s="69" t="n">
        <f aca="true">IF($B401&gt;Input!$G$28,PMT(Input!$G$34/(100*12),($A$620-OFFSET($A$4,MATCH(Input!$G$28,$B$4:$B$620,1),0,1,1)),$J$4,-1*Input!$G$35,1),0)</f>
        <v>-1607.209505223</v>
      </c>
      <c r="H401" s="69" t="n">
        <f aca="false">($H400+$E401+$F401+$G401)*(1+Input!$G$34/(100*12))</f>
        <v>230869.701442065</v>
      </c>
    </row>
    <row r="402" customFormat="false" ht="12.8" hidden="false" customHeight="false" outlineLevel="0" collapsed="false">
      <c r="A402" s="67" t="n">
        <v>398</v>
      </c>
      <c r="B402" s="68" t="n">
        <f aca="false">EOMONTH(Input!$C$7,A402)</f>
        <v>55031</v>
      </c>
      <c r="C402" s="67" t="n">
        <f aca="false">DATEDIF(Input!$G$23,$B402,"Y")</f>
        <v>71</v>
      </c>
      <c r="E402" s="69" t="n">
        <f aca="false">Salary_02!$E402*(Input!$G$33/100)</f>
        <v>0</v>
      </c>
      <c r="F402" s="69" t="n">
        <f aca="false">-1*Salary_02!$I402</f>
        <v>-0</v>
      </c>
      <c r="G402" s="69" t="n">
        <f aca="true">IF($B402&gt;Input!$G$28,PMT(Input!$G$34/(100*12),($A$620-OFFSET($A$4,MATCH(Input!$G$28,$B$4:$B$620,1),0,1,1)),$J$4,-1*Input!$G$35,1),0)</f>
        <v>-1607.209505223</v>
      </c>
      <c r="H402" s="69" t="n">
        <f aca="false">($H401+$E402+$F402+$G402)*(1+Input!$G$34/(100*12))</f>
        <v>230217.752319912</v>
      </c>
    </row>
    <row r="403" customFormat="false" ht="12.8" hidden="false" customHeight="false" outlineLevel="0" collapsed="false">
      <c r="A403" s="67" t="n">
        <v>399</v>
      </c>
      <c r="B403" s="68" t="n">
        <f aca="false">EOMONTH(Input!$C$7,A403)</f>
        <v>55061</v>
      </c>
      <c r="C403" s="67" t="n">
        <f aca="false">DATEDIF(Input!$G$23,$B403,"Y")</f>
        <v>71</v>
      </c>
      <c r="E403" s="69" t="n">
        <f aca="false">Salary_02!$E403*(Input!$G$33/100)</f>
        <v>0</v>
      </c>
      <c r="F403" s="69" t="n">
        <f aca="false">-1*Salary_02!$I403</f>
        <v>-0</v>
      </c>
      <c r="G403" s="69" t="n">
        <f aca="true">IF($B403&gt;Input!$G$28,PMT(Input!$G$34/(100*12),($A$620-OFFSET($A$4,MATCH(Input!$G$28,$B$4:$B$620,1),0,1,1)),$J$4,-1*Input!$G$35,1),0)</f>
        <v>-1607.209505223</v>
      </c>
      <c r="H403" s="69" t="n">
        <f aca="false">($H402+$E403+$F403+$G403)*(1+Input!$G$34/(100*12))</f>
        <v>229563.086743084</v>
      </c>
    </row>
    <row r="404" customFormat="false" ht="12.8" hidden="false" customHeight="false" outlineLevel="0" collapsed="false">
      <c r="A404" s="67" t="n">
        <v>400</v>
      </c>
      <c r="B404" s="68" t="n">
        <f aca="false">EOMONTH(Input!$C$7,A404)</f>
        <v>55092</v>
      </c>
      <c r="C404" s="67" t="n">
        <f aca="false">DATEDIF(Input!$G$23,$B404,"Y")</f>
        <v>72</v>
      </c>
      <c r="E404" s="69" t="n">
        <f aca="false">Salary_02!$E404*(Input!$G$33/100)</f>
        <v>0</v>
      </c>
      <c r="F404" s="69" t="n">
        <f aca="false">-1*Salary_02!$I404</f>
        <v>-0</v>
      </c>
      <c r="G404" s="69" t="n">
        <f aca="true">IF($B404&gt;Input!$G$28,PMT(Input!$G$34/(100*12),($A$620-OFFSET($A$4,MATCH(Input!$G$28,$B$4:$B$620,1),0,1,1)),$J$4,-1*Input!$G$35,1),0)</f>
        <v>-1607.209505223</v>
      </c>
      <c r="H404" s="69" t="n">
        <f aca="false">($H403+$E404+$F404+$G404)*(1+Input!$G$34/(100*12))</f>
        <v>228905.693393019</v>
      </c>
    </row>
    <row r="405" customFormat="false" ht="12.8" hidden="false" customHeight="false" outlineLevel="0" collapsed="false">
      <c r="A405" s="67" t="n">
        <v>401</v>
      </c>
      <c r="B405" s="68" t="n">
        <f aca="false">EOMONTH(Input!$C$7,A405)</f>
        <v>55122</v>
      </c>
      <c r="C405" s="67" t="n">
        <f aca="false">DATEDIF(Input!$G$23,$B405,"Y")</f>
        <v>72</v>
      </c>
      <c r="E405" s="69" t="n">
        <f aca="false">Salary_02!$E405*(Input!$G$33/100)</f>
        <v>0</v>
      </c>
      <c r="F405" s="69" t="n">
        <f aca="false">-1*Salary_02!$I405</f>
        <v>-0</v>
      </c>
      <c r="G405" s="69" t="n">
        <f aca="true">IF($B405&gt;Input!$G$28,PMT(Input!$G$34/(100*12),($A$620-OFFSET($A$4,MATCH(Input!$G$28,$B$4:$B$620,1),0,1,1)),$J$4,-1*Input!$G$35,1),0)</f>
        <v>-1607.209505223</v>
      </c>
      <c r="H405" s="69" t="n">
        <f aca="false">($H404+$E405+$F405+$G405)*(1+Input!$G$34/(100*12))</f>
        <v>228245.560903995</v>
      </c>
    </row>
    <row r="406" customFormat="false" ht="12.8" hidden="false" customHeight="false" outlineLevel="0" collapsed="false">
      <c r="A406" s="67" t="n">
        <v>402</v>
      </c>
      <c r="B406" s="68" t="n">
        <f aca="false">EOMONTH(Input!$C$7,A406)</f>
        <v>55153</v>
      </c>
      <c r="C406" s="67" t="n">
        <f aca="false">DATEDIF(Input!$G$23,$B406,"Y")</f>
        <v>72</v>
      </c>
      <c r="E406" s="69" t="n">
        <f aca="false">Salary_02!$E406*(Input!$G$33/100)</f>
        <v>0</v>
      </c>
      <c r="F406" s="69" t="n">
        <f aca="false">-1*Salary_02!$I406</f>
        <v>-0</v>
      </c>
      <c r="G406" s="69" t="n">
        <f aca="true">IF($B406&gt;Input!$G$28,PMT(Input!$G$34/(100*12),($A$620-OFFSET($A$4,MATCH(Input!$G$28,$B$4:$B$620,1),0,1,1)),$J$4,-1*Input!$G$35,1),0)</f>
        <v>-1607.209505223</v>
      </c>
      <c r="H406" s="69" t="n">
        <f aca="false">($H405+$E406+$F406+$G406)*(1+Input!$G$34/(100*12))</f>
        <v>227582.677862933</v>
      </c>
    </row>
    <row r="407" customFormat="false" ht="12.8" hidden="false" customHeight="false" outlineLevel="0" collapsed="false">
      <c r="A407" s="67" t="n">
        <v>403</v>
      </c>
      <c r="B407" s="68" t="n">
        <f aca="false">EOMONTH(Input!$C$7,A407)</f>
        <v>55184</v>
      </c>
      <c r="C407" s="67" t="n">
        <f aca="false">DATEDIF(Input!$G$23,$B407,"Y")</f>
        <v>72</v>
      </c>
      <c r="E407" s="69" t="n">
        <f aca="false">Salary_02!$E407*(Input!$G$33/100)</f>
        <v>0</v>
      </c>
      <c r="F407" s="69" t="n">
        <f aca="false">-1*Salary_02!$I407</f>
        <v>-0</v>
      </c>
      <c r="G407" s="69" t="n">
        <f aca="true">IF($B407&gt;Input!$G$28,PMT(Input!$G$34/(100*12),($A$620-OFFSET($A$4,MATCH(Input!$G$28,$B$4:$B$620,1),0,1,1)),$J$4,-1*Input!$G$35,1),0)</f>
        <v>-1607.209505223</v>
      </c>
      <c r="H407" s="69" t="n">
        <f aca="false">($H406+$E407+$F407+$G407)*(1+Input!$G$34/(100*12))</f>
        <v>226917.032809201</v>
      </c>
    </row>
    <row r="408" customFormat="false" ht="12.8" hidden="false" customHeight="false" outlineLevel="0" collapsed="false">
      <c r="A408" s="67" t="n">
        <v>404</v>
      </c>
      <c r="B408" s="68" t="n">
        <f aca="false">EOMONTH(Input!$C$7,A408)</f>
        <v>55212</v>
      </c>
      <c r="C408" s="67" t="n">
        <f aca="false">DATEDIF(Input!$G$23,$B408,"Y")</f>
        <v>72</v>
      </c>
      <c r="E408" s="69" t="n">
        <f aca="false">Salary_02!$E408*(Input!$G$33/100)</f>
        <v>0</v>
      </c>
      <c r="F408" s="69" t="n">
        <f aca="false">-1*Salary_02!$I408</f>
        <v>-0</v>
      </c>
      <c r="G408" s="69" t="n">
        <f aca="true">IF($B408&gt;Input!$G$28,PMT(Input!$G$34/(100*12),($A$620-OFFSET($A$4,MATCH(Input!$G$28,$B$4:$B$620,1),0,1,1)),$J$4,-1*Input!$G$35,1),0)</f>
        <v>-1607.209505223</v>
      </c>
      <c r="H408" s="69" t="n">
        <f aca="false">($H407+$E408+$F408+$G408)*(1+Input!$G$34/(100*12))</f>
        <v>226248.614234411</v>
      </c>
    </row>
    <row r="409" customFormat="false" ht="12.8" hidden="false" customHeight="false" outlineLevel="0" collapsed="false">
      <c r="A409" s="67" t="n">
        <v>405</v>
      </c>
      <c r="B409" s="68" t="n">
        <f aca="false">EOMONTH(Input!$C$7,A409)</f>
        <v>55243</v>
      </c>
      <c r="C409" s="67" t="n">
        <f aca="false">DATEDIF(Input!$G$23,$B409,"Y")</f>
        <v>72</v>
      </c>
      <c r="E409" s="69" t="n">
        <f aca="false">Salary_02!$E409*(Input!$G$33/100)</f>
        <v>0</v>
      </c>
      <c r="F409" s="69" t="n">
        <f aca="false">-1*Salary_02!$I409</f>
        <v>-0</v>
      </c>
      <c r="G409" s="69" t="n">
        <f aca="true">IF($B409&gt;Input!$G$28,PMT(Input!$G$34/(100*12),($A$620-OFFSET($A$4,MATCH(Input!$G$28,$B$4:$B$620,1),0,1,1)),$J$4,-1*Input!$G$35,1),0)</f>
        <v>-1607.209505223</v>
      </c>
      <c r="H409" s="69" t="n">
        <f aca="false">($H408+$E409+$F409+$G409)*(1+Input!$G$34/(100*12))</f>
        <v>225577.410582226</v>
      </c>
    </row>
    <row r="410" customFormat="false" ht="12.8" hidden="false" customHeight="false" outlineLevel="0" collapsed="false">
      <c r="A410" s="67" t="n">
        <v>406</v>
      </c>
      <c r="B410" s="68" t="n">
        <f aca="false">EOMONTH(Input!$C$7,A410)</f>
        <v>55273</v>
      </c>
      <c r="C410" s="67" t="n">
        <f aca="false">DATEDIF(Input!$G$23,$B410,"Y")</f>
        <v>72</v>
      </c>
      <c r="E410" s="69" t="n">
        <f aca="false">Salary_02!$E410*(Input!$G$33/100)</f>
        <v>0</v>
      </c>
      <c r="F410" s="69" t="n">
        <f aca="false">-1*Salary_02!$I410</f>
        <v>-0</v>
      </c>
      <c r="G410" s="69" t="n">
        <f aca="true">IF($B410&gt;Input!$G$28,PMT(Input!$G$34/(100*12),($A$620-OFFSET($A$4,MATCH(Input!$G$28,$B$4:$B$620,1),0,1,1)),$J$4,-1*Input!$G$35,1),0)</f>
        <v>-1607.209505223</v>
      </c>
      <c r="H410" s="69" t="n">
        <f aca="false">($H409+$E410+$F410+$G410)*(1+Input!$G$34/(100*12))</f>
        <v>224903.410248158</v>
      </c>
    </row>
    <row r="411" customFormat="false" ht="12.8" hidden="false" customHeight="false" outlineLevel="0" collapsed="false">
      <c r="A411" s="67" t="n">
        <v>407</v>
      </c>
      <c r="B411" s="68" t="n">
        <f aca="false">EOMONTH(Input!$C$7,A411)</f>
        <v>55304</v>
      </c>
      <c r="C411" s="67" t="n">
        <f aca="false">DATEDIF(Input!$G$23,$B411,"Y")</f>
        <v>72</v>
      </c>
      <c r="E411" s="69" t="n">
        <f aca="false">Salary_02!$E411*(Input!$G$33/100)</f>
        <v>0</v>
      </c>
      <c r="F411" s="69" t="n">
        <f aca="false">-1*Salary_02!$I411</f>
        <v>-0</v>
      </c>
      <c r="G411" s="69" t="n">
        <f aca="true">IF($B411&gt;Input!$G$28,PMT(Input!$G$34/(100*12),($A$620-OFFSET($A$4,MATCH(Input!$G$28,$B$4:$B$620,1),0,1,1)),$J$4,-1*Input!$G$35,1),0)</f>
        <v>-1607.209505223</v>
      </c>
      <c r="H411" s="69" t="n">
        <f aca="false">($H410+$E411+$F411+$G411)*(1+Input!$G$34/(100*12))</f>
        <v>224226.601579363</v>
      </c>
    </row>
    <row r="412" customFormat="false" ht="12.8" hidden="false" customHeight="false" outlineLevel="0" collapsed="false">
      <c r="A412" s="67" t="n">
        <v>408</v>
      </c>
      <c r="B412" s="68" t="n">
        <f aca="false">EOMONTH(Input!$C$7,A412)</f>
        <v>55334</v>
      </c>
      <c r="C412" s="67" t="n">
        <f aca="false">DATEDIF(Input!$G$23,$B412,"Y")</f>
        <v>72</v>
      </c>
      <c r="E412" s="69" t="n">
        <f aca="false">Salary_02!$E412*(Input!$G$33/100)</f>
        <v>0</v>
      </c>
      <c r="F412" s="69" t="n">
        <f aca="false">-1*Salary_02!$I412</f>
        <v>-0</v>
      </c>
      <c r="G412" s="69" t="n">
        <f aca="true">IF($B412&gt;Input!$G$28,PMT(Input!$G$34/(100*12),($A$620-OFFSET($A$4,MATCH(Input!$G$28,$B$4:$B$620,1),0,1,1)),$J$4,-1*Input!$G$35,1),0)</f>
        <v>-1607.209505223</v>
      </c>
      <c r="H412" s="69" t="n">
        <f aca="false">($H411+$E412+$F412+$G412)*(1+Input!$G$34/(100*12))</f>
        <v>223546.972874449</v>
      </c>
    </row>
    <row r="413" customFormat="false" ht="12.8" hidden="false" customHeight="false" outlineLevel="0" collapsed="false">
      <c r="A413" s="67" t="n">
        <v>409</v>
      </c>
      <c r="B413" s="68" t="n">
        <f aca="false">EOMONTH(Input!$C$7,A413)</f>
        <v>55365</v>
      </c>
      <c r="C413" s="67" t="n">
        <f aca="false">DATEDIF(Input!$G$23,$B413,"Y")</f>
        <v>72</v>
      </c>
      <c r="E413" s="69" t="n">
        <f aca="false">Salary_02!$E413*(Input!$G$33/100)</f>
        <v>0</v>
      </c>
      <c r="F413" s="69" t="n">
        <f aca="false">-1*Salary_02!$I413</f>
        <v>-0</v>
      </c>
      <c r="G413" s="69" t="n">
        <f aca="true">IF($B413&gt;Input!$G$28,PMT(Input!$G$34/(100*12),($A$620-OFFSET($A$4,MATCH(Input!$G$28,$B$4:$B$620,1),0,1,1)),$J$4,-1*Input!$G$35,1),0)</f>
        <v>-1607.209505223</v>
      </c>
      <c r="H413" s="69" t="n">
        <f aca="false">($H412+$E413+$F413+$G413)*(1+Input!$G$34/(100*12))</f>
        <v>222864.512383265</v>
      </c>
    </row>
    <row r="414" customFormat="false" ht="12.8" hidden="false" customHeight="false" outlineLevel="0" collapsed="false">
      <c r="A414" s="67" t="n">
        <v>410</v>
      </c>
      <c r="B414" s="68" t="n">
        <f aca="false">EOMONTH(Input!$C$7,A414)</f>
        <v>55396</v>
      </c>
      <c r="C414" s="67" t="n">
        <f aca="false">DATEDIF(Input!$G$23,$B414,"Y")</f>
        <v>72</v>
      </c>
      <c r="E414" s="69" t="n">
        <f aca="false">Salary_02!$E414*(Input!$G$33/100)</f>
        <v>0</v>
      </c>
      <c r="F414" s="69" t="n">
        <f aca="false">-1*Salary_02!$I414</f>
        <v>-0</v>
      </c>
      <c r="G414" s="69" t="n">
        <f aca="true">IF($B414&gt;Input!$G$28,PMT(Input!$G$34/(100*12),($A$620-OFFSET($A$4,MATCH(Input!$G$28,$B$4:$B$620,1),0,1,1)),$J$4,-1*Input!$G$35,1),0)</f>
        <v>-1607.209505223</v>
      </c>
      <c r="H414" s="69" t="n">
        <f aca="false">($H413+$E414+$F414+$G414)*(1+Input!$G$34/(100*12))</f>
        <v>222179.2083067</v>
      </c>
    </row>
    <row r="415" customFormat="false" ht="12.8" hidden="false" customHeight="false" outlineLevel="0" collapsed="false">
      <c r="A415" s="67" t="n">
        <v>411</v>
      </c>
      <c r="B415" s="68" t="n">
        <f aca="false">EOMONTH(Input!$C$7,A415)</f>
        <v>55426</v>
      </c>
      <c r="C415" s="67" t="n">
        <f aca="false">DATEDIF(Input!$G$23,$B415,"Y")</f>
        <v>72</v>
      </c>
      <c r="E415" s="69" t="n">
        <f aca="false">Salary_02!$E415*(Input!$G$33/100)</f>
        <v>0</v>
      </c>
      <c r="F415" s="69" t="n">
        <f aca="false">-1*Salary_02!$I415</f>
        <v>-0</v>
      </c>
      <c r="G415" s="69" t="n">
        <f aca="true">IF($B415&gt;Input!$G$28,PMT(Input!$G$34/(100*12),($A$620-OFFSET($A$4,MATCH(Input!$G$28,$B$4:$B$620,1),0,1,1)),$J$4,-1*Input!$G$35,1),0)</f>
        <v>-1607.209505223</v>
      </c>
      <c r="H415" s="69" t="n">
        <f aca="false">($H414+$E415+$F415+$G415)*(1+Input!$G$34/(100*12))</f>
        <v>221491.048796483</v>
      </c>
    </row>
    <row r="416" customFormat="false" ht="12.8" hidden="false" customHeight="false" outlineLevel="0" collapsed="false">
      <c r="A416" s="67" t="n">
        <v>412</v>
      </c>
      <c r="B416" s="68" t="n">
        <f aca="false">EOMONTH(Input!$C$7,A416)</f>
        <v>55457</v>
      </c>
      <c r="C416" s="67" t="n">
        <f aca="false">DATEDIF(Input!$G$23,$B416,"Y")</f>
        <v>73</v>
      </c>
      <c r="E416" s="69" t="n">
        <f aca="false">Salary_02!$E416*(Input!$G$33/100)</f>
        <v>0</v>
      </c>
      <c r="F416" s="69" t="n">
        <f aca="false">-1*Salary_02!$I416</f>
        <v>-0</v>
      </c>
      <c r="G416" s="69" t="n">
        <f aca="true">IF($B416&gt;Input!$G$28,PMT(Input!$G$34/(100*12),($A$620-OFFSET($A$4,MATCH(Input!$G$28,$B$4:$B$620,1),0,1,1)),$J$4,-1*Input!$G$35,1),0)</f>
        <v>-1607.209505223</v>
      </c>
      <c r="H416" s="69" t="n">
        <f aca="false">($H415+$E416+$F416+$G416)*(1+Input!$G$34/(100*12))</f>
        <v>220800.021954974</v>
      </c>
    </row>
    <row r="417" customFormat="false" ht="12.8" hidden="false" customHeight="false" outlineLevel="0" collapsed="false">
      <c r="A417" s="67" t="n">
        <v>413</v>
      </c>
      <c r="B417" s="68" t="n">
        <f aca="false">EOMONTH(Input!$C$7,A417)</f>
        <v>55487</v>
      </c>
      <c r="C417" s="67" t="n">
        <f aca="false">DATEDIF(Input!$G$23,$B417,"Y")</f>
        <v>73</v>
      </c>
      <c r="E417" s="69" t="n">
        <f aca="false">Salary_02!$E417*(Input!$G$33/100)</f>
        <v>0</v>
      </c>
      <c r="F417" s="69" t="n">
        <f aca="false">-1*Salary_02!$I417</f>
        <v>-0</v>
      </c>
      <c r="G417" s="69" t="n">
        <f aca="true">IF($B417&gt;Input!$G$28,PMT(Input!$G$34/(100*12),($A$620-OFFSET($A$4,MATCH(Input!$G$28,$B$4:$B$620,1),0,1,1)),$J$4,-1*Input!$G$35,1),0)</f>
        <v>-1607.209505223</v>
      </c>
      <c r="H417" s="69" t="n">
        <f aca="false">($H416+$E417+$F417+$G417)*(1+Input!$G$34/(100*12))</f>
        <v>220106.115834958</v>
      </c>
    </row>
    <row r="418" customFormat="false" ht="12.8" hidden="false" customHeight="false" outlineLevel="0" collapsed="false">
      <c r="A418" s="67" t="n">
        <v>414</v>
      </c>
      <c r="B418" s="68" t="n">
        <f aca="false">EOMONTH(Input!$C$7,A418)</f>
        <v>55518</v>
      </c>
      <c r="C418" s="67" t="n">
        <f aca="false">DATEDIF(Input!$G$23,$B418,"Y")</f>
        <v>73</v>
      </c>
      <c r="E418" s="69" t="n">
        <f aca="false">Salary_02!$E418*(Input!$G$33/100)</f>
        <v>0</v>
      </c>
      <c r="F418" s="69" t="n">
        <f aca="false">-1*Salary_02!$I418</f>
        <v>-0</v>
      </c>
      <c r="G418" s="69" t="n">
        <f aca="true">IF($B418&gt;Input!$G$28,PMT(Input!$G$34/(100*12),($A$620-OFFSET($A$4,MATCH(Input!$G$28,$B$4:$B$620,1),0,1,1)),$J$4,-1*Input!$G$35,1),0)</f>
        <v>-1607.209505223</v>
      </c>
      <c r="H418" s="69" t="n">
        <f aca="false">($H417+$E418+$F418+$G418)*(1+Input!$G$34/(100*12))</f>
        <v>219409.318439443</v>
      </c>
    </row>
    <row r="419" customFormat="false" ht="12.8" hidden="false" customHeight="false" outlineLevel="0" collapsed="false">
      <c r="A419" s="67" t="n">
        <v>415</v>
      </c>
      <c r="B419" s="68" t="n">
        <f aca="false">EOMONTH(Input!$C$7,A419)</f>
        <v>55549</v>
      </c>
      <c r="C419" s="67" t="n">
        <f aca="false">DATEDIF(Input!$G$23,$B419,"Y")</f>
        <v>73</v>
      </c>
      <c r="E419" s="69" t="n">
        <f aca="false">Salary_02!$E419*(Input!$G$33/100)</f>
        <v>0</v>
      </c>
      <c r="F419" s="69" t="n">
        <f aca="false">-1*Salary_02!$I419</f>
        <v>-0</v>
      </c>
      <c r="G419" s="69" t="n">
        <f aca="true">IF($B419&gt;Input!$G$28,PMT(Input!$G$34/(100*12),($A$620-OFFSET($A$4,MATCH(Input!$G$28,$B$4:$B$620,1),0,1,1)),$J$4,-1*Input!$G$35,1),0)</f>
        <v>-1607.209505223</v>
      </c>
      <c r="H419" s="69" t="n">
        <f aca="false">($H418+$E419+$F419+$G419)*(1+Input!$G$34/(100*12))</f>
        <v>218709.617721445</v>
      </c>
    </row>
    <row r="420" customFormat="false" ht="12.8" hidden="false" customHeight="false" outlineLevel="0" collapsed="false">
      <c r="A420" s="67" t="n">
        <v>416</v>
      </c>
      <c r="B420" s="68" t="n">
        <f aca="false">EOMONTH(Input!$C$7,A420)</f>
        <v>55578</v>
      </c>
      <c r="C420" s="67" t="n">
        <f aca="false">DATEDIF(Input!$G$23,$B420,"Y")</f>
        <v>73</v>
      </c>
      <c r="E420" s="69" t="n">
        <f aca="false">Salary_02!$E420*(Input!$G$33/100)</f>
        <v>0</v>
      </c>
      <c r="F420" s="69" t="n">
        <f aca="false">-1*Salary_02!$I420</f>
        <v>-0</v>
      </c>
      <c r="G420" s="69" t="n">
        <f aca="true">IF($B420&gt;Input!$G$28,PMT(Input!$G$34/(100*12),($A$620-OFFSET($A$4,MATCH(Input!$G$28,$B$4:$B$620,1),0,1,1)),$J$4,-1*Input!$G$35,1),0)</f>
        <v>-1607.209505223</v>
      </c>
      <c r="H420" s="69" t="n">
        <f aca="false">($H419+$E420+$F420+$G420)*(1+Input!$G$34/(100*12))</f>
        <v>218007.00158379</v>
      </c>
    </row>
    <row r="421" customFormat="false" ht="12.8" hidden="false" customHeight="false" outlineLevel="0" collapsed="false">
      <c r="A421" s="67" t="n">
        <v>417</v>
      </c>
      <c r="B421" s="68" t="n">
        <f aca="false">EOMONTH(Input!$C$7,A421)</f>
        <v>55609</v>
      </c>
      <c r="C421" s="67" t="n">
        <f aca="false">DATEDIF(Input!$G$23,$B421,"Y")</f>
        <v>73</v>
      </c>
      <c r="E421" s="69" t="n">
        <f aca="false">Salary_02!$E421*(Input!$G$33/100)</f>
        <v>0</v>
      </c>
      <c r="F421" s="69" t="n">
        <f aca="false">-1*Salary_02!$I421</f>
        <v>-0</v>
      </c>
      <c r="G421" s="69" t="n">
        <f aca="true">IF($B421&gt;Input!$G$28,PMT(Input!$G$34/(100*12),($A$620-OFFSET($A$4,MATCH(Input!$G$28,$B$4:$B$620,1),0,1,1)),$J$4,-1*Input!$G$35,1),0)</f>
        <v>-1607.209505223</v>
      </c>
      <c r="H421" s="69" t="n">
        <f aca="false">($H420+$E421+$F421+$G421)*(1+Input!$G$34/(100*12))</f>
        <v>217301.457878894</v>
      </c>
    </row>
    <row r="422" customFormat="false" ht="12.8" hidden="false" customHeight="false" outlineLevel="0" collapsed="false">
      <c r="A422" s="67" t="n">
        <v>418</v>
      </c>
      <c r="B422" s="68" t="n">
        <f aca="false">EOMONTH(Input!$C$7,A422)</f>
        <v>55639</v>
      </c>
      <c r="C422" s="67" t="n">
        <f aca="false">DATEDIF(Input!$G$23,$B422,"Y")</f>
        <v>73</v>
      </c>
      <c r="E422" s="69" t="n">
        <f aca="false">Salary_02!$E422*(Input!$G$33/100)</f>
        <v>0</v>
      </c>
      <c r="F422" s="69" t="n">
        <f aca="false">-1*Salary_02!$I422</f>
        <v>-0</v>
      </c>
      <c r="G422" s="69" t="n">
        <f aca="true">IF($B422&gt;Input!$G$28,PMT(Input!$G$34/(100*12),($A$620-OFFSET($A$4,MATCH(Input!$G$28,$B$4:$B$620,1),0,1,1)),$J$4,-1*Input!$G$35,1),0)</f>
        <v>-1607.209505223</v>
      </c>
      <c r="H422" s="69" t="n">
        <f aca="false">($H421+$E422+$F422+$G422)*(1+Input!$G$34/(100*12))</f>
        <v>216592.974408562</v>
      </c>
    </row>
    <row r="423" customFormat="false" ht="12.8" hidden="false" customHeight="false" outlineLevel="0" collapsed="false">
      <c r="A423" s="67" t="n">
        <v>419</v>
      </c>
      <c r="B423" s="68" t="n">
        <f aca="false">EOMONTH(Input!$C$7,A423)</f>
        <v>55670</v>
      </c>
      <c r="C423" s="67" t="n">
        <f aca="false">DATEDIF(Input!$G$23,$B423,"Y")</f>
        <v>73</v>
      </c>
      <c r="E423" s="69" t="n">
        <f aca="false">Salary_02!$E423*(Input!$G$33/100)</f>
        <v>0</v>
      </c>
      <c r="F423" s="69" t="n">
        <f aca="false">-1*Salary_02!$I423</f>
        <v>-0</v>
      </c>
      <c r="G423" s="69" t="n">
        <f aca="true">IF($B423&gt;Input!$G$28,PMT(Input!$G$34/(100*12),($A$620-OFFSET($A$4,MATCH(Input!$G$28,$B$4:$B$620,1),0,1,1)),$J$4,-1*Input!$G$35,1),0)</f>
        <v>-1607.209505223</v>
      </c>
      <c r="H423" s="69" t="n">
        <f aca="false">($H422+$E423+$F423+$G423)*(1+Input!$G$34/(100*12))</f>
        <v>215881.538923769</v>
      </c>
    </row>
    <row r="424" customFormat="false" ht="12.8" hidden="false" customHeight="false" outlineLevel="0" collapsed="false">
      <c r="A424" s="67" t="n">
        <v>420</v>
      </c>
      <c r="B424" s="68" t="n">
        <f aca="false">EOMONTH(Input!$C$7,A424)</f>
        <v>55700</v>
      </c>
      <c r="C424" s="67" t="n">
        <f aca="false">DATEDIF(Input!$G$23,$B424,"Y")</f>
        <v>73</v>
      </c>
      <c r="E424" s="69" t="n">
        <f aca="false">Salary_02!$E424*(Input!$G$33/100)</f>
        <v>0</v>
      </c>
      <c r="F424" s="69" t="n">
        <f aca="false">-1*Salary_02!$I424</f>
        <v>-0</v>
      </c>
      <c r="G424" s="69" t="n">
        <f aca="true">IF($B424&gt;Input!$G$28,PMT(Input!$G$34/(100*12),($A$620-OFFSET($A$4,MATCH(Input!$G$28,$B$4:$B$620,1),0,1,1)),$J$4,-1*Input!$G$35,1),0)</f>
        <v>-1607.209505223</v>
      </c>
      <c r="H424" s="69" t="n">
        <f aca="false">($H423+$E424+$F424+$G424)*(1+Input!$G$34/(100*12))</f>
        <v>215167.139124457</v>
      </c>
    </row>
    <row r="425" customFormat="false" ht="12.8" hidden="false" customHeight="false" outlineLevel="0" collapsed="false">
      <c r="A425" s="67" t="n">
        <v>421</v>
      </c>
      <c r="B425" s="68" t="n">
        <f aca="false">EOMONTH(Input!$C$7,A425)</f>
        <v>55731</v>
      </c>
      <c r="C425" s="67" t="n">
        <f aca="false">DATEDIF(Input!$G$23,$B425,"Y")</f>
        <v>73</v>
      </c>
      <c r="E425" s="69" t="n">
        <f aca="false">Salary_02!$E425*(Input!$G$33/100)</f>
        <v>0</v>
      </c>
      <c r="F425" s="69" t="n">
        <f aca="false">-1*Salary_02!$I425</f>
        <v>-0</v>
      </c>
      <c r="G425" s="69" t="n">
        <f aca="true">IF($B425&gt;Input!$G$28,PMT(Input!$G$34/(100*12),($A$620-OFFSET($A$4,MATCH(Input!$G$28,$B$4:$B$620,1),0,1,1)),$J$4,-1*Input!$G$35,1),0)</f>
        <v>-1607.209505223</v>
      </c>
      <c r="H425" s="69" t="n">
        <f aca="false">($H424+$E425+$F425+$G425)*(1+Input!$G$34/(100*12))</f>
        <v>214449.762659314</v>
      </c>
    </row>
    <row r="426" customFormat="false" ht="12.8" hidden="false" customHeight="false" outlineLevel="0" collapsed="false">
      <c r="A426" s="67" t="n">
        <v>422</v>
      </c>
      <c r="B426" s="68" t="n">
        <f aca="false">EOMONTH(Input!$C$7,A426)</f>
        <v>55762</v>
      </c>
      <c r="C426" s="67" t="n">
        <f aca="false">DATEDIF(Input!$G$23,$B426,"Y")</f>
        <v>73</v>
      </c>
      <c r="E426" s="69" t="n">
        <f aca="false">Salary_02!$E426*(Input!$G$33/100)</f>
        <v>0</v>
      </c>
      <c r="F426" s="69" t="n">
        <f aca="false">-1*Salary_02!$I426</f>
        <v>-0</v>
      </c>
      <c r="G426" s="69" t="n">
        <f aca="true">IF($B426&gt;Input!$G$28,PMT(Input!$G$34/(100*12),($A$620-OFFSET($A$4,MATCH(Input!$G$28,$B$4:$B$620,1),0,1,1)),$J$4,-1*Input!$G$35,1),0)</f>
        <v>-1607.209505223</v>
      </c>
      <c r="H426" s="69" t="n">
        <f aca="false">($H425+$E426+$F426+$G426)*(1+Input!$G$34/(100*12))</f>
        <v>213729.397125566</v>
      </c>
    </row>
    <row r="427" customFormat="false" ht="12.8" hidden="false" customHeight="false" outlineLevel="0" collapsed="false">
      <c r="A427" s="67" t="n">
        <v>423</v>
      </c>
      <c r="B427" s="68" t="n">
        <f aca="false">EOMONTH(Input!$C$7,A427)</f>
        <v>55792</v>
      </c>
      <c r="C427" s="67" t="n">
        <f aca="false">DATEDIF(Input!$G$23,$B427,"Y")</f>
        <v>73</v>
      </c>
      <c r="E427" s="69" t="n">
        <f aca="false">Salary_02!$E427*(Input!$G$33/100)</f>
        <v>0</v>
      </c>
      <c r="F427" s="69" t="n">
        <f aca="false">-1*Salary_02!$I427</f>
        <v>-0</v>
      </c>
      <c r="G427" s="69" t="n">
        <f aca="true">IF($B427&gt;Input!$G$28,PMT(Input!$G$34/(100*12),($A$620-OFFSET($A$4,MATCH(Input!$G$28,$B$4:$B$620,1),0,1,1)),$J$4,-1*Input!$G$35,1),0)</f>
        <v>-1607.209505223</v>
      </c>
      <c r="H427" s="69" t="n">
        <f aca="false">($H426+$E427+$F427+$G427)*(1+Input!$G$34/(100*12))</f>
        <v>213006.030068761</v>
      </c>
    </row>
    <row r="428" customFormat="false" ht="12.8" hidden="false" customHeight="false" outlineLevel="0" collapsed="false">
      <c r="A428" s="67" t="n">
        <v>424</v>
      </c>
      <c r="B428" s="68" t="n">
        <f aca="false">EOMONTH(Input!$C$7,A428)</f>
        <v>55823</v>
      </c>
      <c r="C428" s="67" t="n">
        <f aca="false">DATEDIF(Input!$G$23,$B428,"Y")</f>
        <v>74</v>
      </c>
      <c r="E428" s="69" t="n">
        <f aca="false">Salary_02!$E428*(Input!$G$33/100)</f>
        <v>0</v>
      </c>
      <c r="F428" s="69" t="n">
        <f aca="false">-1*Salary_02!$I428</f>
        <v>-0</v>
      </c>
      <c r="G428" s="69" t="n">
        <f aca="true">IF($B428&gt;Input!$G$28,PMT(Input!$G$34/(100*12),($A$620-OFFSET($A$4,MATCH(Input!$G$28,$B$4:$B$620,1),0,1,1)),$J$4,-1*Input!$G$35,1),0)</f>
        <v>-1607.209505223</v>
      </c>
      <c r="H428" s="69" t="n">
        <f aca="false">($H427+$E428+$F428+$G428)*(1+Input!$G$34/(100*12))</f>
        <v>212279.648982553</v>
      </c>
    </row>
    <row r="429" customFormat="false" ht="12.8" hidden="false" customHeight="false" outlineLevel="0" collapsed="false">
      <c r="A429" s="67" t="n">
        <v>425</v>
      </c>
      <c r="B429" s="68" t="n">
        <f aca="false">EOMONTH(Input!$C$7,A429)</f>
        <v>55853</v>
      </c>
      <c r="C429" s="67" t="n">
        <f aca="false">DATEDIF(Input!$G$23,$B429,"Y")</f>
        <v>74</v>
      </c>
      <c r="E429" s="69" t="n">
        <f aca="false">Salary_02!$E429*(Input!$G$33/100)</f>
        <v>0</v>
      </c>
      <c r="F429" s="69" t="n">
        <f aca="false">-1*Salary_02!$I429</f>
        <v>-0</v>
      </c>
      <c r="G429" s="69" t="n">
        <f aca="true">IF($B429&gt;Input!$G$28,PMT(Input!$G$34/(100*12),($A$620-OFFSET($A$4,MATCH(Input!$G$28,$B$4:$B$620,1),0,1,1)),$J$4,-1*Input!$G$35,1),0)</f>
        <v>-1607.209505223</v>
      </c>
      <c r="H429" s="69" t="n">
        <f aca="false">($H428+$E429+$F429+$G429)*(1+Input!$G$34/(100*12))</f>
        <v>211550.241308486</v>
      </c>
    </row>
    <row r="430" customFormat="false" ht="12.8" hidden="false" customHeight="false" outlineLevel="0" collapsed="false">
      <c r="A430" s="67" t="n">
        <v>426</v>
      </c>
      <c r="B430" s="68" t="n">
        <f aca="false">EOMONTH(Input!$C$7,A430)</f>
        <v>55884</v>
      </c>
      <c r="C430" s="67" t="n">
        <f aca="false">DATEDIF(Input!$G$23,$B430,"Y")</f>
        <v>74</v>
      </c>
      <c r="E430" s="69" t="n">
        <f aca="false">Salary_02!$E430*(Input!$G$33/100)</f>
        <v>0</v>
      </c>
      <c r="F430" s="69" t="n">
        <f aca="false">-1*Salary_02!$I430</f>
        <v>-0</v>
      </c>
      <c r="G430" s="69" t="n">
        <f aca="true">IF($B430&gt;Input!$G$28,PMT(Input!$G$34/(100*12),($A$620-OFFSET($A$4,MATCH(Input!$G$28,$B$4:$B$620,1),0,1,1)),$J$4,-1*Input!$G$35,1),0)</f>
        <v>-1607.209505223</v>
      </c>
      <c r="H430" s="69" t="n">
        <f aca="false">($H429+$E430+$F430+$G430)*(1+Input!$G$34/(100*12))</f>
        <v>210817.794435776</v>
      </c>
    </row>
    <row r="431" customFormat="false" ht="12.8" hidden="false" customHeight="false" outlineLevel="0" collapsed="false">
      <c r="A431" s="67" t="n">
        <v>427</v>
      </c>
      <c r="B431" s="68" t="n">
        <f aca="false">EOMONTH(Input!$C$7,A431)</f>
        <v>55915</v>
      </c>
      <c r="C431" s="67" t="n">
        <f aca="false">DATEDIF(Input!$G$23,$B431,"Y")</f>
        <v>74</v>
      </c>
      <c r="E431" s="69" t="n">
        <f aca="false">Salary_02!$E431*(Input!$G$33/100)</f>
        <v>0</v>
      </c>
      <c r="F431" s="69" t="n">
        <f aca="false">-1*Salary_02!$I431</f>
        <v>-0</v>
      </c>
      <c r="G431" s="69" t="n">
        <f aca="true">IF($B431&gt;Input!$G$28,PMT(Input!$G$34/(100*12),($A$620-OFFSET($A$4,MATCH(Input!$G$28,$B$4:$B$620,1),0,1,1)),$J$4,-1*Input!$G$35,1),0)</f>
        <v>-1607.209505223</v>
      </c>
      <c r="H431" s="69" t="n">
        <f aca="false">($H430+$E431+$F431+$G431)*(1+Input!$G$34/(100*12))</f>
        <v>210082.295701097</v>
      </c>
    </row>
    <row r="432" customFormat="false" ht="12.8" hidden="false" customHeight="false" outlineLevel="0" collapsed="false">
      <c r="A432" s="67" t="n">
        <v>428</v>
      </c>
      <c r="B432" s="68" t="n">
        <f aca="false">EOMONTH(Input!$C$7,A432)</f>
        <v>55943</v>
      </c>
      <c r="C432" s="67" t="n">
        <f aca="false">DATEDIF(Input!$G$23,$B432,"Y")</f>
        <v>74</v>
      </c>
      <c r="E432" s="69" t="n">
        <f aca="false">Salary_02!$E432*(Input!$G$33/100)</f>
        <v>0</v>
      </c>
      <c r="F432" s="69" t="n">
        <f aca="false">-1*Salary_02!$I432</f>
        <v>-0</v>
      </c>
      <c r="G432" s="69" t="n">
        <f aca="true">IF($B432&gt;Input!$G$28,PMT(Input!$G$34/(100*12),($A$620-OFFSET($A$4,MATCH(Input!$G$28,$B$4:$B$620,1),0,1,1)),$J$4,-1*Input!$G$35,1),0)</f>
        <v>-1607.209505223</v>
      </c>
      <c r="H432" s="69" t="n">
        <f aca="false">($H431+$E432+$F432+$G432)*(1+Input!$G$34/(100*12))</f>
        <v>209343.732388357</v>
      </c>
    </row>
    <row r="433" customFormat="false" ht="12.8" hidden="false" customHeight="false" outlineLevel="0" collapsed="false">
      <c r="A433" s="67" t="n">
        <v>429</v>
      </c>
      <c r="B433" s="68" t="n">
        <f aca="false">EOMONTH(Input!$C$7,A433)</f>
        <v>55974</v>
      </c>
      <c r="C433" s="67" t="n">
        <f aca="false">DATEDIF(Input!$G$23,$B433,"Y")</f>
        <v>74</v>
      </c>
      <c r="E433" s="69" t="n">
        <f aca="false">Salary_02!$E433*(Input!$G$33/100)</f>
        <v>0</v>
      </c>
      <c r="F433" s="69" t="n">
        <f aca="false">-1*Salary_02!$I433</f>
        <v>-0</v>
      </c>
      <c r="G433" s="69" t="n">
        <f aca="true">IF($B433&gt;Input!$G$28,PMT(Input!$G$34/(100*12),($A$620-OFFSET($A$4,MATCH(Input!$G$28,$B$4:$B$620,1),0,1,1)),$J$4,-1*Input!$G$35,1),0)</f>
        <v>-1607.209505223</v>
      </c>
      <c r="H433" s="69" t="n">
        <f aca="false">($H432+$E433+$F433+$G433)*(1+Input!$G$34/(100*12))</f>
        <v>208602.091728481</v>
      </c>
    </row>
    <row r="434" customFormat="false" ht="12.8" hidden="false" customHeight="false" outlineLevel="0" collapsed="false">
      <c r="A434" s="67" t="n">
        <v>430</v>
      </c>
      <c r="B434" s="68" t="n">
        <f aca="false">EOMONTH(Input!$C$7,A434)</f>
        <v>56004</v>
      </c>
      <c r="C434" s="67" t="n">
        <f aca="false">DATEDIF(Input!$G$23,$B434,"Y")</f>
        <v>74</v>
      </c>
      <c r="E434" s="69" t="n">
        <f aca="false">Salary_02!$E434*(Input!$G$33/100)</f>
        <v>0</v>
      </c>
      <c r="F434" s="69" t="n">
        <f aca="false">-1*Salary_02!$I434</f>
        <v>-0</v>
      </c>
      <c r="G434" s="69" t="n">
        <f aca="true">IF($B434&gt;Input!$G$28,PMT(Input!$G$34/(100*12),($A$620-OFFSET($A$4,MATCH(Input!$G$28,$B$4:$B$620,1),0,1,1)),$J$4,-1*Input!$G$35,1),0)</f>
        <v>-1607.209505223</v>
      </c>
      <c r="H434" s="69" t="n">
        <f aca="false">($H433+$E434+$F434+$G434)*(1+Input!$G$34/(100*12))</f>
        <v>207857.360899188</v>
      </c>
    </row>
    <row r="435" customFormat="false" ht="12.8" hidden="false" customHeight="false" outlineLevel="0" collapsed="false">
      <c r="A435" s="67" t="n">
        <v>431</v>
      </c>
      <c r="B435" s="68" t="n">
        <f aca="false">EOMONTH(Input!$C$7,A435)</f>
        <v>56035</v>
      </c>
      <c r="C435" s="67" t="n">
        <f aca="false">DATEDIF(Input!$G$23,$B435,"Y")</f>
        <v>74</v>
      </c>
      <c r="E435" s="69" t="n">
        <f aca="false">Salary_02!$E435*(Input!$G$33/100)</f>
        <v>0</v>
      </c>
      <c r="F435" s="69" t="n">
        <f aca="false">-1*Salary_02!$I435</f>
        <v>-0</v>
      </c>
      <c r="G435" s="69" t="n">
        <f aca="true">IF($B435&gt;Input!$G$28,PMT(Input!$G$34/(100*12),($A$620-OFFSET($A$4,MATCH(Input!$G$28,$B$4:$B$620,1),0,1,1)),$J$4,-1*Input!$G$35,1),0)</f>
        <v>-1607.209505223</v>
      </c>
      <c r="H435" s="69" t="n">
        <f aca="false">($H434+$E435+$F435+$G435)*(1+Input!$G$34/(100*12))</f>
        <v>207109.527024773</v>
      </c>
    </row>
    <row r="436" customFormat="false" ht="12.8" hidden="false" customHeight="false" outlineLevel="0" collapsed="false">
      <c r="A436" s="67" t="n">
        <v>432</v>
      </c>
      <c r="B436" s="68" t="n">
        <f aca="false">EOMONTH(Input!$C$7,A436)</f>
        <v>56065</v>
      </c>
      <c r="C436" s="67" t="n">
        <f aca="false">DATEDIF(Input!$G$23,$B436,"Y")</f>
        <v>74</v>
      </c>
      <c r="E436" s="69" t="n">
        <f aca="false">Salary_02!$E436*(Input!$G$33/100)</f>
        <v>0</v>
      </c>
      <c r="F436" s="69" t="n">
        <f aca="false">-1*Salary_02!$I436</f>
        <v>-0</v>
      </c>
      <c r="G436" s="69" t="n">
        <f aca="true">IF($B436&gt;Input!$G$28,PMT(Input!$G$34/(100*12),($A$620-OFFSET($A$4,MATCH(Input!$G$28,$B$4:$B$620,1),0,1,1)),$J$4,-1*Input!$G$35,1),0)</f>
        <v>-1607.209505223</v>
      </c>
      <c r="H436" s="69" t="n">
        <f aca="false">($H435+$E436+$F436+$G436)*(1+Input!$G$34/(100*12))</f>
        <v>206358.577175881</v>
      </c>
    </row>
    <row r="437" customFormat="false" ht="12.8" hidden="false" customHeight="false" outlineLevel="0" collapsed="false">
      <c r="A437" s="67" t="n">
        <v>433</v>
      </c>
      <c r="B437" s="68" t="n">
        <f aca="false">EOMONTH(Input!$C$7,A437)</f>
        <v>56096</v>
      </c>
      <c r="C437" s="67" t="n">
        <f aca="false">DATEDIF(Input!$G$23,$B437,"Y")</f>
        <v>74</v>
      </c>
      <c r="E437" s="69" t="n">
        <f aca="false">Salary_02!$E437*(Input!$G$33/100)</f>
        <v>0</v>
      </c>
      <c r="F437" s="69" t="n">
        <f aca="false">-1*Salary_02!$I437</f>
        <v>-0</v>
      </c>
      <c r="G437" s="69" t="n">
        <f aca="true">IF($B437&gt;Input!$G$28,PMT(Input!$G$34/(100*12),($A$620-OFFSET($A$4,MATCH(Input!$G$28,$B$4:$B$620,1),0,1,1)),$J$4,-1*Input!$G$35,1),0)</f>
        <v>-1607.209505223</v>
      </c>
      <c r="H437" s="69" t="n">
        <f aca="false">($H436+$E437+$F437+$G437)*(1+Input!$G$34/(100*12))</f>
        <v>205604.498369286</v>
      </c>
    </row>
    <row r="438" customFormat="false" ht="12.8" hidden="false" customHeight="false" outlineLevel="0" collapsed="false">
      <c r="A438" s="67" t="n">
        <v>434</v>
      </c>
      <c r="B438" s="68" t="n">
        <f aca="false">EOMONTH(Input!$C$7,A438)</f>
        <v>56127</v>
      </c>
      <c r="C438" s="67" t="n">
        <f aca="false">DATEDIF(Input!$G$23,$B438,"Y")</f>
        <v>74</v>
      </c>
      <c r="E438" s="69" t="n">
        <f aca="false">Salary_02!$E438*(Input!$G$33/100)</f>
        <v>0</v>
      </c>
      <c r="F438" s="69" t="n">
        <f aca="false">-1*Salary_02!$I438</f>
        <v>-0</v>
      </c>
      <c r="G438" s="69" t="n">
        <f aca="true">IF($B438&gt;Input!$G$28,PMT(Input!$G$34/(100*12),($A$620-OFFSET($A$4,MATCH(Input!$G$28,$B$4:$B$620,1),0,1,1)),$J$4,-1*Input!$G$35,1),0)</f>
        <v>-1607.209505223</v>
      </c>
      <c r="H438" s="69" t="n">
        <f aca="false">($H437+$E438+$F438+$G438)*(1+Input!$G$34/(100*12))</f>
        <v>204847.277567663</v>
      </c>
    </row>
    <row r="439" customFormat="false" ht="12.8" hidden="false" customHeight="false" outlineLevel="0" collapsed="false">
      <c r="A439" s="67" t="n">
        <v>435</v>
      </c>
      <c r="B439" s="68" t="n">
        <f aca="false">EOMONTH(Input!$C$7,A439)</f>
        <v>56157</v>
      </c>
      <c r="C439" s="67" t="n">
        <f aca="false">DATEDIF(Input!$G$23,$B439,"Y")</f>
        <v>74</v>
      </c>
      <c r="E439" s="69" t="n">
        <f aca="false">Salary_02!$E439*(Input!$G$33/100)</f>
        <v>0</v>
      </c>
      <c r="F439" s="69" t="n">
        <f aca="false">-1*Salary_02!$I439</f>
        <v>-0</v>
      </c>
      <c r="G439" s="69" t="n">
        <f aca="true">IF($B439&gt;Input!$G$28,PMT(Input!$G$34/(100*12),($A$620-OFFSET($A$4,MATCH(Input!$G$28,$B$4:$B$620,1),0,1,1)),$J$4,-1*Input!$G$35,1),0)</f>
        <v>-1607.209505223</v>
      </c>
      <c r="H439" s="69" t="n">
        <f aca="false">($H438+$E439+$F439+$G439)*(1+Input!$G$34/(100*12))</f>
        <v>204086.901679367</v>
      </c>
    </row>
    <row r="440" customFormat="false" ht="12.8" hidden="false" customHeight="false" outlineLevel="0" collapsed="false">
      <c r="A440" s="67" t="n">
        <v>436</v>
      </c>
      <c r="B440" s="68" t="n">
        <f aca="false">EOMONTH(Input!$C$7,A440)</f>
        <v>56188</v>
      </c>
      <c r="C440" s="67" t="n">
        <f aca="false">DATEDIF(Input!$G$23,$B440,"Y")</f>
        <v>75</v>
      </c>
      <c r="E440" s="69" t="n">
        <f aca="false">Salary_02!$E440*(Input!$G$33/100)</f>
        <v>0</v>
      </c>
      <c r="F440" s="69" t="n">
        <f aca="false">-1*Salary_02!$I440</f>
        <v>-0</v>
      </c>
      <c r="G440" s="69" t="n">
        <f aca="true">IF($B440&gt;Input!$G$28,PMT(Input!$G$34/(100*12),($A$620-OFFSET($A$4,MATCH(Input!$G$28,$B$4:$B$620,1),0,1,1)),$J$4,-1*Input!$G$35,1),0)</f>
        <v>-1607.209505223</v>
      </c>
      <c r="H440" s="69" t="n">
        <f aca="false">($H439+$E440+$F440+$G440)*(1+Input!$G$34/(100*12))</f>
        <v>203323.357558203</v>
      </c>
    </row>
    <row r="441" customFormat="false" ht="12.8" hidden="false" customHeight="false" outlineLevel="0" collapsed="false">
      <c r="A441" s="67" t="n">
        <v>437</v>
      </c>
      <c r="B441" s="68" t="n">
        <f aca="false">EOMONTH(Input!$C$7,A441)</f>
        <v>56218</v>
      </c>
      <c r="C441" s="67" t="n">
        <f aca="false">DATEDIF(Input!$G$23,$B441,"Y")</f>
        <v>75</v>
      </c>
      <c r="E441" s="69" t="n">
        <f aca="false">Salary_02!$E441*(Input!$G$33/100)</f>
        <v>0</v>
      </c>
      <c r="F441" s="69" t="n">
        <f aca="false">-1*Salary_02!$I441</f>
        <v>-0</v>
      </c>
      <c r="G441" s="69" t="n">
        <f aca="true">IF($B441&gt;Input!$G$28,PMT(Input!$G$34/(100*12),($A$620-OFFSET($A$4,MATCH(Input!$G$28,$B$4:$B$620,1),0,1,1)),$J$4,-1*Input!$G$35,1),0)</f>
        <v>-1607.209505223</v>
      </c>
      <c r="H441" s="69" t="n">
        <f aca="false">($H440+$E441+$F441+$G441)*(1+Input!$G$34/(100*12))</f>
        <v>202556.632003201</v>
      </c>
    </row>
    <row r="442" customFormat="false" ht="12.8" hidden="false" customHeight="false" outlineLevel="0" collapsed="false">
      <c r="A442" s="67" t="n">
        <v>438</v>
      </c>
      <c r="B442" s="68" t="n">
        <f aca="false">EOMONTH(Input!$C$7,A442)</f>
        <v>56249</v>
      </c>
      <c r="C442" s="67" t="n">
        <f aca="false">DATEDIF(Input!$G$23,$B442,"Y")</f>
        <v>75</v>
      </c>
      <c r="E442" s="69" t="n">
        <f aca="false">Salary_02!$E442*(Input!$G$33/100)</f>
        <v>0</v>
      </c>
      <c r="F442" s="69" t="n">
        <f aca="false">-1*Salary_02!$I442</f>
        <v>-0</v>
      </c>
      <c r="G442" s="69" t="n">
        <f aca="true">IF($B442&gt;Input!$G$28,PMT(Input!$G$34/(100*12),($A$620-OFFSET($A$4,MATCH(Input!$G$28,$B$4:$B$620,1),0,1,1)),$J$4,-1*Input!$G$35,1),0)</f>
        <v>-1607.209505223</v>
      </c>
      <c r="H442" s="69" t="n">
        <f aca="false">($H441+$E442+$F442+$G442)*(1+Input!$G$34/(100*12))</f>
        <v>201786.711758386</v>
      </c>
    </row>
    <row r="443" customFormat="false" ht="12.8" hidden="false" customHeight="false" outlineLevel="0" collapsed="false">
      <c r="A443" s="67" t="n">
        <v>439</v>
      </c>
      <c r="B443" s="68" t="n">
        <f aca="false">EOMONTH(Input!$C$7,A443)</f>
        <v>56280</v>
      </c>
      <c r="C443" s="67" t="n">
        <f aca="false">DATEDIF(Input!$G$23,$B443,"Y")</f>
        <v>75</v>
      </c>
      <c r="E443" s="69" t="n">
        <f aca="false">Salary_02!$E443*(Input!$G$33/100)</f>
        <v>0</v>
      </c>
      <c r="F443" s="69" t="n">
        <f aca="false">-1*Salary_02!$I443</f>
        <v>-0</v>
      </c>
      <c r="G443" s="69" t="n">
        <f aca="true">IF($B443&gt;Input!$G$28,PMT(Input!$G$34/(100*12),($A$620-OFFSET($A$4,MATCH(Input!$G$28,$B$4:$B$620,1),0,1,1)),$J$4,-1*Input!$G$35,1),0)</f>
        <v>-1607.209505223</v>
      </c>
      <c r="H443" s="69" t="n">
        <f aca="false">($H442+$E443+$F443+$G443)*(1+Input!$G$34/(100*12))</f>
        <v>201013.583512551</v>
      </c>
    </row>
    <row r="444" customFormat="false" ht="12.8" hidden="false" customHeight="false" outlineLevel="0" collapsed="false">
      <c r="A444" s="67" t="n">
        <v>440</v>
      </c>
      <c r="B444" s="68" t="n">
        <f aca="false">EOMONTH(Input!$C$7,A444)</f>
        <v>56308</v>
      </c>
      <c r="C444" s="67" t="n">
        <f aca="false">DATEDIF(Input!$G$23,$B444,"Y")</f>
        <v>75</v>
      </c>
      <c r="E444" s="69" t="n">
        <f aca="false">Salary_02!$E444*(Input!$G$33/100)</f>
        <v>0</v>
      </c>
      <c r="F444" s="69" t="n">
        <f aca="false">-1*Salary_02!$I444</f>
        <v>-0</v>
      </c>
      <c r="G444" s="69" t="n">
        <f aca="true">IF($B444&gt;Input!$G$28,PMT(Input!$G$34/(100*12),($A$620-OFFSET($A$4,MATCH(Input!$G$28,$B$4:$B$620,1),0,1,1)),$J$4,-1*Input!$G$35,1),0)</f>
        <v>-1607.209505223</v>
      </c>
      <c r="H444" s="69" t="n">
        <f aca="false">($H443+$E444+$F444+$G444)*(1+Input!$G$34/(100*12))</f>
        <v>200237.233899026</v>
      </c>
    </row>
    <row r="445" customFormat="false" ht="12.8" hidden="false" customHeight="false" outlineLevel="0" collapsed="false">
      <c r="A445" s="67" t="n">
        <v>441</v>
      </c>
      <c r="B445" s="68" t="n">
        <f aca="false">EOMONTH(Input!$C$7,A445)</f>
        <v>56339</v>
      </c>
      <c r="C445" s="67" t="n">
        <f aca="false">DATEDIF(Input!$G$23,$B445,"Y")</f>
        <v>75</v>
      </c>
      <c r="E445" s="69" t="n">
        <f aca="false">Salary_02!$E445*(Input!$G$33/100)</f>
        <v>0</v>
      </c>
      <c r="F445" s="69" t="n">
        <f aca="false">-1*Salary_02!$I445</f>
        <v>-0</v>
      </c>
      <c r="G445" s="69" t="n">
        <f aca="true">IF($B445&gt;Input!$G$28,PMT(Input!$G$34/(100*12),($A$620-OFFSET($A$4,MATCH(Input!$G$28,$B$4:$B$620,1),0,1,1)),$J$4,-1*Input!$G$35,1),0)</f>
        <v>-1607.209505223</v>
      </c>
      <c r="H445" s="69" t="n">
        <f aca="false">($H444+$E445+$F445+$G445)*(1+Input!$G$34/(100*12))</f>
        <v>199457.649495443</v>
      </c>
    </row>
    <row r="446" customFormat="false" ht="12.8" hidden="false" customHeight="false" outlineLevel="0" collapsed="false">
      <c r="A446" s="67" t="n">
        <v>442</v>
      </c>
      <c r="B446" s="68" t="n">
        <f aca="false">EOMONTH(Input!$C$7,A446)</f>
        <v>56369</v>
      </c>
      <c r="C446" s="67" t="n">
        <f aca="false">DATEDIF(Input!$G$23,$B446,"Y")</f>
        <v>75</v>
      </c>
      <c r="E446" s="69" t="n">
        <f aca="false">Salary_02!$E446*(Input!$G$33/100)</f>
        <v>0</v>
      </c>
      <c r="F446" s="69" t="n">
        <f aca="false">-1*Salary_02!$I446</f>
        <v>-0</v>
      </c>
      <c r="G446" s="69" t="n">
        <f aca="true">IF($B446&gt;Input!$G$28,PMT(Input!$G$34/(100*12),($A$620-OFFSET($A$4,MATCH(Input!$G$28,$B$4:$B$620,1),0,1,1)),$J$4,-1*Input!$G$35,1),0)</f>
        <v>-1607.209505223</v>
      </c>
      <c r="H446" s="69" t="n">
        <f aca="false">($H445+$E446+$F446+$G446)*(1+Input!$G$34/(100*12))</f>
        <v>198674.816823513</v>
      </c>
    </row>
    <row r="447" customFormat="false" ht="12.8" hidden="false" customHeight="false" outlineLevel="0" collapsed="false">
      <c r="A447" s="67" t="n">
        <v>443</v>
      </c>
      <c r="B447" s="68" t="n">
        <f aca="false">EOMONTH(Input!$C$7,A447)</f>
        <v>56400</v>
      </c>
      <c r="C447" s="67" t="n">
        <f aca="false">DATEDIF(Input!$G$23,$B447,"Y")</f>
        <v>75</v>
      </c>
      <c r="E447" s="69" t="n">
        <f aca="false">Salary_02!$E447*(Input!$G$33/100)</f>
        <v>0</v>
      </c>
      <c r="F447" s="69" t="n">
        <f aca="false">-1*Salary_02!$I447</f>
        <v>-0</v>
      </c>
      <c r="G447" s="69" t="n">
        <f aca="true">IF($B447&gt;Input!$G$28,PMT(Input!$G$34/(100*12),($A$620-OFFSET($A$4,MATCH(Input!$G$28,$B$4:$B$620,1),0,1,1)),$J$4,-1*Input!$G$35,1),0)</f>
        <v>-1607.209505223</v>
      </c>
      <c r="H447" s="69" t="n">
        <f aca="false">($H446+$E447+$F447+$G447)*(1+Input!$G$34/(100*12))</f>
        <v>197888.722348783</v>
      </c>
    </row>
    <row r="448" customFormat="false" ht="12.8" hidden="false" customHeight="false" outlineLevel="0" collapsed="false">
      <c r="A448" s="67" t="n">
        <v>444</v>
      </c>
      <c r="B448" s="68" t="n">
        <f aca="false">EOMONTH(Input!$C$7,A448)</f>
        <v>56430</v>
      </c>
      <c r="C448" s="67" t="n">
        <f aca="false">DATEDIF(Input!$G$23,$B448,"Y")</f>
        <v>75</v>
      </c>
      <c r="E448" s="69" t="n">
        <f aca="false">Salary_02!$E448*(Input!$G$33/100)</f>
        <v>0</v>
      </c>
      <c r="F448" s="69" t="n">
        <f aca="false">-1*Salary_02!$I448</f>
        <v>-0</v>
      </c>
      <c r="G448" s="69" t="n">
        <f aca="true">IF($B448&gt;Input!$G$28,PMT(Input!$G$34/(100*12),($A$620-OFFSET($A$4,MATCH(Input!$G$28,$B$4:$B$620,1),0,1,1)),$J$4,-1*Input!$G$35,1),0)</f>
        <v>-1607.209505223</v>
      </c>
      <c r="H448" s="69" t="n">
        <f aca="false">($H447+$E448+$F448+$G448)*(1+Input!$G$34/(100*12))</f>
        <v>197099.352480408</v>
      </c>
    </row>
    <row r="449" customFormat="false" ht="12.8" hidden="false" customHeight="false" outlineLevel="0" collapsed="false">
      <c r="A449" s="67" t="n">
        <v>445</v>
      </c>
      <c r="B449" s="68" t="n">
        <f aca="false">EOMONTH(Input!$C$7,A449)</f>
        <v>56461</v>
      </c>
      <c r="C449" s="67" t="n">
        <f aca="false">DATEDIF(Input!$G$23,$B449,"Y")</f>
        <v>75</v>
      </c>
      <c r="E449" s="69" t="n">
        <f aca="false">Salary_02!$E449*(Input!$G$33/100)</f>
        <v>0</v>
      </c>
      <c r="F449" s="69" t="n">
        <f aca="false">-1*Salary_02!$I449</f>
        <v>-0</v>
      </c>
      <c r="G449" s="69" t="n">
        <f aca="true">IF($B449&gt;Input!$G$28,PMT(Input!$G$34/(100*12),($A$620-OFFSET($A$4,MATCH(Input!$G$28,$B$4:$B$620,1),0,1,1)),$J$4,-1*Input!$G$35,1),0)</f>
        <v>-1607.209505223</v>
      </c>
      <c r="H449" s="69" t="n">
        <f aca="false">($H448+$E449+$F449+$G449)*(1+Input!$G$34/(100*12))</f>
        <v>196306.693570915</v>
      </c>
    </row>
    <row r="450" customFormat="false" ht="12.8" hidden="false" customHeight="false" outlineLevel="0" collapsed="false">
      <c r="A450" s="67" t="n">
        <v>446</v>
      </c>
      <c r="B450" s="68" t="n">
        <f aca="false">EOMONTH(Input!$C$7,A450)</f>
        <v>56492</v>
      </c>
      <c r="C450" s="67" t="n">
        <f aca="false">DATEDIF(Input!$G$23,$B450,"Y")</f>
        <v>75</v>
      </c>
      <c r="E450" s="69" t="n">
        <f aca="false">Salary_02!$E450*(Input!$G$33/100)</f>
        <v>0</v>
      </c>
      <c r="F450" s="69" t="n">
        <f aca="false">-1*Salary_02!$I450</f>
        <v>-0</v>
      </c>
      <c r="G450" s="69" t="n">
        <f aca="true">IF($B450&gt;Input!$G$28,PMT(Input!$G$34/(100*12),($A$620-OFFSET($A$4,MATCH(Input!$G$28,$B$4:$B$620,1),0,1,1)),$J$4,-1*Input!$G$35,1),0)</f>
        <v>-1607.209505223</v>
      </c>
      <c r="H450" s="69" t="n">
        <f aca="false">($H449+$E450+$F450+$G450)*(1+Input!$G$34/(100*12))</f>
        <v>195510.731915966</v>
      </c>
    </row>
    <row r="451" customFormat="false" ht="12.8" hidden="false" customHeight="false" outlineLevel="0" collapsed="false">
      <c r="A451" s="67" t="n">
        <v>447</v>
      </c>
      <c r="B451" s="68" t="n">
        <f aca="false">EOMONTH(Input!$C$7,A451)</f>
        <v>56522</v>
      </c>
      <c r="C451" s="67" t="n">
        <f aca="false">DATEDIF(Input!$G$23,$B451,"Y")</f>
        <v>75</v>
      </c>
      <c r="E451" s="69" t="n">
        <f aca="false">Salary_02!$E451*(Input!$G$33/100)</f>
        <v>0</v>
      </c>
      <c r="F451" s="69" t="n">
        <f aca="false">-1*Salary_02!$I451</f>
        <v>-0</v>
      </c>
      <c r="G451" s="69" t="n">
        <f aca="true">IF($B451&gt;Input!$G$28,PMT(Input!$G$34/(100*12),($A$620-OFFSET($A$4,MATCH(Input!$G$28,$B$4:$B$620,1),0,1,1)),$J$4,-1*Input!$G$35,1),0)</f>
        <v>-1607.209505223</v>
      </c>
      <c r="H451" s="69" t="n">
        <f aca="false">($H450+$E451+$F451+$G451)*(1+Input!$G$34/(100*12))</f>
        <v>194711.453754121</v>
      </c>
    </row>
    <row r="452" customFormat="false" ht="12.8" hidden="false" customHeight="false" outlineLevel="0" collapsed="false">
      <c r="A452" s="67" t="n">
        <v>448</v>
      </c>
      <c r="B452" s="68" t="n">
        <f aca="false">EOMONTH(Input!$C$7,A452)</f>
        <v>56553</v>
      </c>
      <c r="C452" s="67" t="n">
        <f aca="false">DATEDIF(Input!$G$23,$B452,"Y")</f>
        <v>76</v>
      </c>
      <c r="E452" s="69" t="n">
        <f aca="false">Salary_02!$E452*(Input!$G$33/100)</f>
        <v>0</v>
      </c>
      <c r="F452" s="69" t="n">
        <f aca="false">-1*Salary_02!$I452</f>
        <v>-0</v>
      </c>
      <c r="G452" s="69" t="n">
        <f aca="true">IF($B452&gt;Input!$G$28,PMT(Input!$G$34/(100*12),($A$620-OFFSET($A$4,MATCH(Input!$G$28,$B$4:$B$620,1),0,1,1)),$J$4,-1*Input!$G$35,1),0)</f>
        <v>-1607.209505223</v>
      </c>
      <c r="H452" s="69" t="n">
        <f aca="false">($H451+$E452+$F452+$G452)*(1+Input!$G$34/(100*12))</f>
        <v>193908.845266601</v>
      </c>
    </row>
    <row r="453" customFormat="false" ht="12.8" hidden="false" customHeight="false" outlineLevel="0" collapsed="false">
      <c r="A453" s="67" t="n">
        <v>449</v>
      </c>
      <c r="B453" s="68" t="n">
        <f aca="false">EOMONTH(Input!$C$7,A453)</f>
        <v>56583</v>
      </c>
      <c r="C453" s="67" t="n">
        <f aca="false">DATEDIF(Input!$G$23,$B453,"Y")</f>
        <v>76</v>
      </c>
      <c r="E453" s="69" t="n">
        <f aca="false">Salary_02!$E453*(Input!$G$33/100)</f>
        <v>0</v>
      </c>
      <c r="F453" s="69" t="n">
        <f aca="false">-1*Salary_02!$I453</f>
        <v>-0</v>
      </c>
      <c r="G453" s="69" t="n">
        <f aca="true">IF($B453&gt;Input!$G$28,PMT(Input!$G$34/(100*12),($A$620-OFFSET($A$4,MATCH(Input!$G$28,$B$4:$B$620,1),0,1,1)),$J$4,-1*Input!$G$35,1),0)</f>
        <v>-1607.209505223</v>
      </c>
      <c r="H453" s="69" t="n">
        <f aca="false">($H452+$E453+$F453+$G453)*(1+Input!$G$34/(100*12))</f>
        <v>193102.892577051</v>
      </c>
    </row>
    <row r="454" customFormat="false" ht="12.8" hidden="false" customHeight="false" outlineLevel="0" collapsed="false">
      <c r="A454" s="67" t="n">
        <v>450</v>
      </c>
      <c r="B454" s="68" t="n">
        <f aca="false">EOMONTH(Input!$C$7,A454)</f>
        <v>56614</v>
      </c>
      <c r="C454" s="67" t="n">
        <f aca="false">DATEDIF(Input!$G$23,$B454,"Y")</f>
        <v>76</v>
      </c>
      <c r="E454" s="69" t="n">
        <f aca="false">Salary_02!$E454*(Input!$G$33/100)</f>
        <v>0</v>
      </c>
      <c r="F454" s="69" t="n">
        <f aca="false">-1*Salary_02!$I454</f>
        <v>-0</v>
      </c>
      <c r="G454" s="69" t="n">
        <f aca="true">IF($B454&gt;Input!$G$28,PMT(Input!$G$34/(100*12),($A$620-OFFSET($A$4,MATCH(Input!$G$28,$B$4:$B$620,1),0,1,1)),$J$4,-1*Input!$G$35,1),0)</f>
        <v>-1607.209505223</v>
      </c>
      <c r="H454" s="69" t="n">
        <f aca="false">($H453+$E454+$F454+$G454)*(1+Input!$G$34/(100*12))</f>
        <v>192293.581751294</v>
      </c>
    </row>
    <row r="455" customFormat="false" ht="12.8" hidden="false" customHeight="false" outlineLevel="0" collapsed="false">
      <c r="A455" s="67" t="n">
        <v>451</v>
      </c>
      <c r="B455" s="68" t="n">
        <f aca="false">EOMONTH(Input!$C$7,A455)</f>
        <v>56645</v>
      </c>
      <c r="C455" s="67" t="n">
        <f aca="false">DATEDIF(Input!$G$23,$B455,"Y")</f>
        <v>76</v>
      </c>
      <c r="E455" s="69" t="n">
        <f aca="false">Salary_02!$E455*(Input!$G$33/100)</f>
        <v>0</v>
      </c>
      <c r="F455" s="69" t="n">
        <f aca="false">-1*Salary_02!$I455</f>
        <v>-0</v>
      </c>
      <c r="G455" s="69" t="n">
        <f aca="true">IF($B455&gt;Input!$G$28,PMT(Input!$G$34/(100*12),($A$620-OFFSET($A$4,MATCH(Input!$G$28,$B$4:$B$620,1),0,1,1)),$J$4,-1*Input!$G$35,1),0)</f>
        <v>-1607.209505223</v>
      </c>
      <c r="H455" s="69" t="n">
        <f aca="false">($H454+$E455+$F455+$G455)*(1+Input!$G$34/(100*12))</f>
        <v>191480.898797096</v>
      </c>
    </row>
    <row r="456" customFormat="false" ht="12.8" hidden="false" customHeight="false" outlineLevel="0" collapsed="false">
      <c r="A456" s="67" t="n">
        <v>452</v>
      </c>
      <c r="B456" s="68" t="n">
        <f aca="false">EOMONTH(Input!$C$7,A456)</f>
        <v>56673</v>
      </c>
      <c r="C456" s="67" t="n">
        <f aca="false">DATEDIF(Input!$G$23,$B456,"Y")</f>
        <v>76</v>
      </c>
      <c r="E456" s="69" t="n">
        <f aca="false">Salary_02!$E456*(Input!$G$33/100)</f>
        <v>0</v>
      </c>
      <c r="F456" s="69" t="n">
        <f aca="false">-1*Salary_02!$I456</f>
        <v>-0</v>
      </c>
      <c r="G456" s="69" t="n">
        <f aca="true">IF($B456&gt;Input!$G$28,PMT(Input!$G$34/(100*12),($A$620-OFFSET($A$4,MATCH(Input!$G$28,$B$4:$B$620,1),0,1,1)),$J$4,-1*Input!$G$35,1),0)</f>
        <v>-1607.209505223</v>
      </c>
      <c r="H456" s="69" t="n">
        <f aca="false">($H455+$E456+$F456+$G456)*(1+Input!$G$34/(100*12))</f>
        <v>190664.829663923</v>
      </c>
    </row>
    <row r="457" customFormat="false" ht="12.8" hidden="false" customHeight="false" outlineLevel="0" collapsed="false">
      <c r="A457" s="67" t="n">
        <v>453</v>
      </c>
      <c r="B457" s="68" t="n">
        <f aca="false">EOMONTH(Input!$C$7,A457)</f>
        <v>56704</v>
      </c>
      <c r="C457" s="67" t="n">
        <f aca="false">DATEDIF(Input!$G$23,$B457,"Y")</f>
        <v>76</v>
      </c>
      <c r="E457" s="69" t="n">
        <f aca="false">Salary_02!$E457*(Input!$G$33/100)</f>
        <v>0</v>
      </c>
      <c r="F457" s="69" t="n">
        <f aca="false">-1*Salary_02!$I457</f>
        <v>-0</v>
      </c>
      <c r="G457" s="69" t="n">
        <f aca="true">IF($B457&gt;Input!$G$28,PMT(Input!$G$34/(100*12),($A$620-OFFSET($A$4,MATCH(Input!$G$28,$B$4:$B$620,1),0,1,1)),$J$4,-1*Input!$G$35,1),0)</f>
        <v>-1607.209505223</v>
      </c>
      <c r="H457" s="69" t="n">
        <f aca="false">($H456+$E457+$F457+$G457)*(1+Input!$G$34/(100*12))</f>
        <v>189845.360242694</v>
      </c>
    </row>
    <row r="458" customFormat="false" ht="12.8" hidden="false" customHeight="false" outlineLevel="0" collapsed="false">
      <c r="A458" s="67" t="n">
        <v>454</v>
      </c>
      <c r="B458" s="68" t="n">
        <f aca="false">EOMONTH(Input!$C$7,A458)</f>
        <v>56734</v>
      </c>
      <c r="C458" s="67" t="n">
        <f aca="false">DATEDIF(Input!$G$23,$B458,"Y")</f>
        <v>76</v>
      </c>
      <c r="E458" s="69" t="n">
        <f aca="false">Salary_02!$E458*(Input!$G$33/100)</f>
        <v>0</v>
      </c>
      <c r="F458" s="69" t="n">
        <f aca="false">-1*Salary_02!$I458</f>
        <v>-0</v>
      </c>
      <c r="G458" s="69" t="n">
        <f aca="true">IF($B458&gt;Input!$G$28,PMT(Input!$G$34/(100*12),($A$620-OFFSET($A$4,MATCH(Input!$G$28,$B$4:$B$620,1),0,1,1)),$J$4,-1*Input!$G$35,1),0)</f>
        <v>-1607.209505223</v>
      </c>
      <c r="H458" s="69" t="n">
        <f aca="false">($H457+$E458+$F458+$G458)*(1+Input!$G$34/(100*12))</f>
        <v>189022.476365544</v>
      </c>
    </row>
    <row r="459" customFormat="false" ht="12.8" hidden="false" customHeight="false" outlineLevel="0" collapsed="false">
      <c r="A459" s="67" t="n">
        <v>455</v>
      </c>
      <c r="B459" s="68" t="n">
        <f aca="false">EOMONTH(Input!$C$7,A459)</f>
        <v>56765</v>
      </c>
      <c r="C459" s="67" t="n">
        <f aca="false">DATEDIF(Input!$G$23,$B459,"Y")</f>
        <v>76</v>
      </c>
      <c r="E459" s="69" t="n">
        <f aca="false">Salary_02!$E459*(Input!$G$33/100)</f>
        <v>0</v>
      </c>
      <c r="F459" s="69" t="n">
        <f aca="false">-1*Salary_02!$I459</f>
        <v>-0</v>
      </c>
      <c r="G459" s="69" t="n">
        <f aca="true">IF($B459&gt;Input!$G$28,PMT(Input!$G$34/(100*12),($A$620-OFFSET($A$4,MATCH(Input!$G$28,$B$4:$B$620,1),0,1,1)),$J$4,-1*Input!$G$35,1),0)</f>
        <v>-1607.209505223</v>
      </c>
      <c r="H459" s="69" t="n">
        <f aca="false">($H458+$E459+$F459+$G459)*(1+Input!$G$34/(100*12))</f>
        <v>188196.163805572</v>
      </c>
    </row>
    <row r="460" customFormat="false" ht="12.8" hidden="false" customHeight="false" outlineLevel="0" collapsed="false">
      <c r="A460" s="67" t="n">
        <v>456</v>
      </c>
      <c r="B460" s="68" t="n">
        <f aca="false">EOMONTH(Input!$C$7,A460)</f>
        <v>56795</v>
      </c>
      <c r="C460" s="67" t="n">
        <f aca="false">DATEDIF(Input!$G$23,$B460,"Y")</f>
        <v>76</v>
      </c>
      <c r="E460" s="69" t="n">
        <f aca="false">Salary_02!$E460*(Input!$G$33/100)</f>
        <v>0</v>
      </c>
      <c r="F460" s="69" t="n">
        <f aca="false">-1*Salary_02!$I460</f>
        <v>-0</v>
      </c>
      <c r="G460" s="69" t="n">
        <f aca="true">IF($B460&gt;Input!$G$28,PMT(Input!$G$34/(100*12),($A$620-OFFSET($A$4,MATCH(Input!$G$28,$B$4:$B$620,1),0,1,1)),$J$4,-1*Input!$G$35,1),0)</f>
        <v>-1607.209505223</v>
      </c>
      <c r="H460" s="69" t="n">
        <f aca="false">($H459+$E460+$F460+$G460)*(1+Input!$G$34/(100*12))</f>
        <v>187366.408276601</v>
      </c>
    </row>
    <row r="461" customFormat="false" ht="12.8" hidden="false" customHeight="false" outlineLevel="0" collapsed="false">
      <c r="A461" s="67" t="n">
        <v>457</v>
      </c>
      <c r="B461" s="68" t="n">
        <f aca="false">EOMONTH(Input!$C$7,A461)</f>
        <v>56826</v>
      </c>
      <c r="C461" s="67" t="n">
        <f aca="false">DATEDIF(Input!$G$23,$B461,"Y")</f>
        <v>76</v>
      </c>
      <c r="E461" s="69" t="n">
        <f aca="false">Salary_02!$E461*(Input!$G$33/100)</f>
        <v>0</v>
      </c>
      <c r="F461" s="69" t="n">
        <f aca="false">-1*Salary_02!$I461</f>
        <v>-0</v>
      </c>
      <c r="G461" s="69" t="n">
        <f aca="true">IF($B461&gt;Input!$G$28,PMT(Input!$G$34/(100*12),($A$620-OFFSET($A$4,MATCH(Input!$G$28,$B$4:$B$620,1),0,1,1)),$J$4,-1*Input!$G$35,1),0)</f>
        <v>-1607.209505223</v>
      </c>
      <c r="H461" s="69" t="n">
        <f aca="false">($H460+$E461+$F461+$G461)*(1+Input!$G$34/(100*12))</f>
        <v>186533.195432925</v>
      </c>
    </row>
    <row r="462" customFormat="false" ht="12.8" hidden="false" customHeight="false" outlineLevel="0" collapsed="false">
      <c r="A462" s="67" t="n">
        <v>458</v>
      </c>
      <c r="B462" s="68" t="n">
        <f aca="false">EOMONTH(Input!$C$7,A462)</f>
        <v>56857</v>
      </c>
      <c r="C462" s="67" t="n">
        <f aca="false">DATEDIF(Input!$G$23,$B462,"Y")</f>
        <v>76</v>
      </c>
      <c r="E462" s="69" t="n">
        <f aca="false">Salary_02!$E462*(Input!$G$33/100)</f>
        <v>0</v>
      </c>
      <c r="F462" s="69" t="n">
        <f aca="false">-1*Salary_02!$I462</f>
        <v>-0</v>
      </c>
      <c r="G462" s="69" t="n">
        <f aca="true">IF($B462&gt;Input!$G$28,PMT(Input!$G$34/(100*12),($A$620-OFFSET($A$4,MATCH(Input!$G$28,$B$4:$B$620,1),0,1,1)),$J$4,-1*Input!$G$35,1),0)</f>
        <v>-1607.209505223</v>
      </c>
      <c r="H462" s="69" t="n">
        <f aca="false">($H461+$E462+$F462+$G462)*(1+Input!$G$34/(100*12))</f>
        <v>185696.510869068</v>
      </c>
    </row>
    <row r="463" customFormat="false" ht="12.8" hidden="false" customHeight="false" outlineLevel="0" collapsed="false">
      <c r="A463" s="67" t="n">
        <v>459</v>
      </c>
      <c r="B463" s="68" t="n">
        <f aca="false">EOMONTH(Input!$C$7,A463)</f>
        <v>56887</v>
      </c>
      <c r="C463" s="67" t="n">
        <f aca="false">DATEDIF(Input!$G$23,$B463,"Y")</f>
        <v>76</v>
      </c>
      <c r="E463" s="69" t="n">
        <f aca="false">Salary_02!$E463*(Input!$G$33/100)</f>
        <v>0</v>
      </c>
      <c r="F463" s="69" t="n">
        <f aca="false">-1*Salary_02!$I463</f>
        <v>-0</v>
      </c>
      <c r="G463" s="69" t="n">
        <f aca="true">IF($B463&gt;Input!$G$28,PMT(Input!$G$34/(100*12),($A$620-OFFSET($A$4,MATCH(Input!$G$28,$B$4:$B$620,1),0,1,1)),$J$4,-1*Input!$G$35,1),0)</f>
        <v>-1607.209505223</v>
      </c>
      <c r="H463" s="69" t="n">
        <f aca="false">($H462+$E463+$F463+$G463)*(1+Input!$G$34/(100*12))</f>
        <v>184856.340119527</v>
      </c>
    </row>
    <row r="464" customFormat="false" ht="12.8" hidden="false" customHeight="false" outlineLevel="0" collapsed="false">
      <c r="A464" s="67" t="n">
        <v>460</v>
      </c>
      <c r="B464" s="68" t="n">
        <f aca="false">EOMONTH(Input!$C$7,A464)</f>
        <v>56918</v>
      </c>
      <c r="C464" s="67" t="n">
        <f aca="false">DATEDIF(Input!$G$23,$B464,"Y")</f>
        <v>77</v>
      </c>
      <c r="E464" s="69" t="n">
        <f aca="false">Salary_02!$E464*(Input!$G$33/100)</f>
        <v>0</v>
      </c>
      <c r="F464" s="69" t="n">
        <f aca="false">-1*Salary_02!$I464</f>
        <v>-0</v>
      </c>
      <c r="G464" s="69" t="n">
        <f aca="true">IF($B464&gt;Input!$G$28,PMT(Input!$G$34/(100*12),($A$620-OFFSET($A$4,MATCH(Input!$G$28,$B$4:$B$620,1),0,1,1)),$J$4,-1*Input!$G$35,1),0)</f>
        <v>-1607.209505223</v>
      </c>
      <c r="H464" s="69" t="n">
        <f aca="false">($H463+$E464+$F464+$G464)*(1+Input!$G$34/(100*12))</f>
        <v>184012.66865853</v>
      </c>
    </row>
    <row r="465" customFormat="false" ht="12.8" hidden="false" customHeight="false" outlineLevel="0" collapsed="false">
      <c r="A465" s="67" t="n">
        <v>461</v>
      </c>
      <c r="B465" s="68" t="n">
        <f aca="false">EOMONTH(Input!$C$7,A465)</f>
        <v>56948</v>
      </c>
      <c r="C465" s="67" t="n">
        <f aca="false">DATEDIF(Input!$G$23,$B465,"Y")</f>
        <v>77</v>
      </c>
      <c r="E465" s="69" t="n">
        <f aca="false">Salary_02!$E465*(Input!$G$33/100)</f>
        <v>0</v>
      </c>
      <c r="F465" s="69" t="n">
        <f aca="false">-1*Salary_02!$I465</f>
        <v>-0</v>
      </c>
      <c r="G465" s="69" t="n">
        <f aca="true">IF($B465&gt;Input!$G$28,PMT(Input!$G$34/(100*12),($A$620-OFFSET($A$4,MATCH(Input!$G$28,$B$4:$B$620,1),0,1,1)),$J$4,-1*Input!$G$35,1),0)</f>
        <v>-1607.209505223</v>
      </c>
      <c r="H465" s="69" t="n">
        <f aca="false">($H464+$E465+$F465+$G465)*(1+Input!$G$34/(100*12))</f>
        <v>183165.48189978</v>
      </c>
    </row>
    <row r="466" customFormat="false" ht="12.8" hidden="false" customHeight="false" outlineLevel="0" collapsed="false">
      <c r="A466" s="67" t="n">
        <v>462</v>
      </c>
      <c r="B466" s="68" t="n">
        <f aca="false">EOMONTH(Input!$C$7,A466)</f>
        <v>56979</v>
      </c>
      <c r="C466" s="67" t="n">
        <f aca="false">DATEDIF(Input!$G$23,$B466,"Y")</f>
        <v>77</v>
      </c>
      <c r="E466" s="69" t="n">
        <f aca="false">Salary_02!$E466*(Input!$G$33/100)</f>
        <v>0</v>
      </c>
      <c r="F466" s="69" t="n">
        <f aca="false">-1*Salary_02!$I466</f>
        <v>-0</v>
      </c>
      <c r="G466" s="69" t="n">
        <f aca="true">IF($B466&gt;Input!$G$28,PMT(Input!$G$34/(100*12),($A$620-OFFSET($A$4,MATCH(Input!$G$28,$B$4:$B$620,1),0,1,1)),$J$4,-1*Input!$G$35,1),0)</f>
        <v>-1607.209505223</v>
      </c>
      <c r="H466" s="69" t="n">
        <f aca="false">($H465+$E466+$F466+$G466)*(1+Input!$G$34/(100*12))</f>
        <v>182314.765196201</v>
      </c>
    </row>
    <row r="467" customFormat="false" ht="12.8" hidden="false" customHeight="false" outlineLevel="0" collapsed="false">
      <c r="A467" s="67" t="n">
        <v>463</v>
      </c>
      <c r="B467" s="68" t="n">
        <f aca="false">EOMONTH(Input!$C$7,A467)</f>
        <v>57010</v>
      </c>
      <c r="C467" s="67" t="n">
        <f aca="false">DATEDIF(Input!$G$23,$B467,"Y")</f>
        <v>77</v>
      </c>
      <c r="E467" s="69" t="n">
        <f aca="false">Salary_02!$E467*(Input!$G$33/100)</f>
        <v>0</v>
      </c>
      <c r="F467" s="69" t="n">
        <f aca="false">-1*Salary_02!$I467</f>
        <v>-0</v>
      </c>
      <c r="G467" s="69" t="n">
        <f aca="true">IF($B467&gt;Input!$G$28,PMT(Input!$G$34/(100*12),($A$620-OFFSET($A$4,MATCH(Input!$G$28,$B$4:$B$620,1),0,1,1)),$J$4,-1*Input!$G$35,1),0)</f>
        <v>-1607.209505223</v>
      </c>
      <c r="H467" s="69" t="n">
        <f aca="false">($H466+$E467+$F467+$G467)*(1+Input!$G$34/(100*12))</f>
        <v>181460.50383969</v>
      </c>
    </row>
    <row r="468" customFormat="false" ht="12.8" hidden="false" customHeight="false" outlineLevel="0" collapsed="false">
      <c r="A468" s="67" t="n">
        <v>464</v>
      </c>
      <c r="B468" s="68" t="n">
        <f aca="false">EOMONTH(Input!$C$7,A468)</f>
        <v>57039</v>
      </c>
      <c r="C468" s="67" t="n">
        <f aca="false">DATEDIF(Input!$G$23,$B468,"Y")</f>
        <v>77</v>
      </c>
      <c r="E468" s="69" t="n">
        <f aca="false">Salary_02!$E468*(Input!$G$33/100)</f>
        <v>0</v>
      </c>
      <c r="F468" s="69" t="n">
        <f aca="false">-1*Salary_02!$I468</f>
        <v>-0</v>
      </c>
      <c r="G468" s="69" t="n">
        <f aca="true">IF($B468&gt;Input!$G$28,PMT(Input!$G$34/(100*12),($A$620-OFFSET($A$4,MATCH(Input!$G$28,$B$4:$B$620,1),0,1,1)),$J$4,-1*Input!$G$35,1),0)</f>
        <v>-1607.209505223</v>
      </c>
      <c r="H468" s="69" t="n">
        <f aca="false">($H467+$E468+$F468+$G468)*(1+Input!$G$34/(100*12))</f>
        <v>180602.683060861</v>
      </c>
    </row>
    <row r="469" customFormat="false" ht="12.8" hidden="false" customHeight="false" outlineLevel="0" collapsed="false">
      <c r="A469" s="67" t="n">
        <v>465</v>
      </c>
      <c r="B469" s="68" t="n">
        <f aca="false">EOMONTH(Input!$C$7,A469)</f>
        <v>57070</v>
      </c>
      <c r="C469" s="67" t="n">
        <f aca="false">DATEDIF(Input!$G$23,$B469,"Y")</f>
        <v>77</v>
      </c>
      <c r="E469" s="69" t="n">
        <f aca="false">Salary_02!$E469*(Input!$G$33/100)</f>
        <v>0</v>
      </c>
      <c r="F469" s="69" t="n">
        <f aca="false">-1*Salary_02!$I469</f>
        <v>-0</v>
      </c>
      <c r="G469" s="69" t="n">
        <f aca="true">IF($B469&gt;Input!$G$28,PMT(Input!$G$34/(100*12),($A$620-OFFSET($A$4,MATCH(Input!$G$28,$B$4:$B$620,1),0,1,1)),$J$4,-1*Input!$G$35,1),0)</f>
        <v>-1607.209505223</v>
      </c>
      <c r="H469" s="69" t="n">
        <f aca="false">($H468+$E469+$F469+$G469)*(1+Input!$G$34/(100*12))</f>
        <v>179741.288028786</v>
      </c>
    </row>
    <row r="470" customFormat="false" ht="12.8" hidden="false" customHeight="false" outlineLevel="0" collapsed="false">
      <c r="A470" s="67" t="n">
        <v>466</v>
      </c>
      <c r="B470" s="68" t="n">
        <f aca="false">EOMONTH(Input!$C$7,A470)</f>
        <v>57100</v>
      </c>
      <c r="C470" s="67" t="n">
        <f aca="false">DATEDIF(Input!$G$23,$B470,"Y")</f>
        <v>77</v>
      </c>
      <c r="E470" s="69" t="n">
        <f aca="false">Salary_02!$E470*(Input!$G$33/100)</f>
        <v>0</v>
      </c>
      <c r="F470" s="69" t="n">
        <f aca="false">-1*Salary_02!$I470</f>
        <v>-0</v>
      </c>
      <c r="G470" s="69" t="n">
        <f aca="true">IF($B470&gt;Input!$G$28,PMT(Input!$G$34/(100*12),($A$620-OFFSET($A$4,MATCH(Input!$G$28,$B$4:$B$620,1),0,1,1)),$J$4,-1*Input!$G$35,1),0)</f>
        <v>-1607.209505223</v>
      </c>
      <c r="H470" s="69" t="n">
        <f aca="false">($H469+$E470+$F470+$G470)*(1+Input!$G$34/(100*12))</f>
        <v>178876.303850745</v>
      </c>
    </row>
    <row r="471" customFormat="false" ht="12.8" hidden="false" customHeight="false" outlineLevel="0" collapsed="false">
      <c r="A471" s="67" t="n">
        <v>467</v>
      </c>
      <c r="B471" s="68" t="n">
        <f aca="false">EOMONTH(Input!$C$7,A471)</f>
        <v>57131</v>
      </c>
      <c r="C471" s="67" t="n">
        <f aca="false">DATEDIF(Input!$G$23,$B471,"Y")</f>
        <v>77</v>
      </c>
      <c r="E471" s="69" t="n">
        <f aca="false">Salary_02!$E471*(Input!$G$33/100)</f>
        <v>0</v>
      </c>
      <c r="F471" s="69" t="n">
        <f aca="false">-1*Salary_02!$I471</f>
        <v>-0</v>
      </c>
      <c r="G471" s="69" t="n">
        <f aca="true">IF($B471&gt;Input!$G$28,PMT(Input!$G$34/(100*12),($A$620-OFFSET($A$4,MATCH(Input!$G$28,$B$4:$B$620,1),0,1,1)),$J$4,-1*Input!$G$35,1),0)</f>
        <v>-1607.209505223</v>
      </c>
      <c r="H471" s="69" t="n">
        <f aca="false">($H470+$E471+$F471+$G471)*(1+Input!$G$34/(100*12))</f>
        <v>178007.715571961</v>
      </c>
    </row>
    <row r="472" customFormat="false" ht="12.8" hidden="false" customHeight="false" outlineLevel="0" collapsed="false">
      <c r="A472" s="67" t="n">
        <v>468</v>
      </c>
      <c r="B472" s="68" t="n">
        <f aca="false">EOMONTH(Input!$C$7,A472)</f>
        <v>57161</v>
      </c>
      <c r="C472" s="67" t="n">
        <f aca="false">DATEDIF(Input!$G$23,$B472,"Y")</f>
        <v>77</v>
      </c>
      <c r="E472" s="69" t="n">
        <f aca="false">Salary_02!$E472*(Input!$G$33/100)</f>
        <v>0</v>
      </c>
      <c r="F472" s="69" t="n">
        <f aca="false">-1*Salary_02!$I472</f>
        <v>-0</v>
      </c>
      <c r="G472" s="69" t="n">
        <f aca="true">IF($B472&gt;Input!$G$28,PMT(Input!$G$34/(100*12),($A$620-OFFSET($A$4,MATCH(Input!$G$28,$B$4:$B$620,1),0,1,1)),$J$4,-1*Input!$G$35,1),0)</f>
        <v>-1607.209505223</v>
      </c>
      <c r="H472" s="69" t="n">
        <f aca="false">($H471+$E472+$F472+$G472)*(1+Input!$G$34/(100*12))</f>
        <v>177135.50817535</v>
      </c>
    </row>
    <row r="473" customFormat="false" ht="12.8" hidden="false" customHeight="false" outlineLevel="0" collapsed="false">
      <c r="A473" s="67" t="n">
        <v>469</v>
      </c>
      <c r="B473" s="68" t="n">
        <f aca="false">EOMONTH(Input!$C$7,A473)</f>
        <v>57192</v>
      </c>
      <c r="C473" s="67" t="n">
        <f aca="false">DATEDIF(Input!$G$23,$B473,"Y")</f>
        <v>77</v>
      </c>
      <c r="E473" s="69" t="n">
        <f aca="false">Salary_02!$E473*(Input!$G$33/100)</f>
        <v>0</v>
      </c>
      <c r="F473" s="69" t="n">
        <f aca="false">-1*Salary_02!$I473</f>
        <v>-0</v>
      </c>
      <c r="G473" s="69" t="n">
        <f aca="true">IF($B473&gt;Input!$G$28,PMT(Input!$G$34/(100*12),($A$620-OFFSET($A$4,MATCH(Input!$G$28,$B$4:$B$620,1),0,1,1)),$J$4,-1*Input!$G$35,1),0)</f>
        <v>-1607.209505223</v>
      </c>
      <c r="H473" s="69" t="n">
        <f aca="false">($H472+$E473+$F473+$G473)*(1+Input!$G$34/(100*12))</f>
        <v>176259.666581252</v>
      </c>
    </row>
    <row r="474" customFormat="false" ht="12.8" hidden="false" customHeight="false" outlineLevel="0" collapsed="false">
      <c r="A474" s="67" t="n">
        <v>470</v>
      </c>
      <c r="B474" s="68" t="n">
        <f aca="false">EOMONTH(Input!$C$7,A474)</f>
        <v>57223</v>
      </c>
      <c r="C474" s="67" t="n">
        <f aca="false">DATEDIF(Input!$G$23,$B474,"Y")</f>
        <v>77</v>
      </c>
      <c r="E474" s="69" t="n">
        <f aca="false">Salary_02!$E474*(Input!$G$33/100)</f>
        <v>0</v>
      </c>
      <c r="F474" s="69" t="n">
        <f aca="false">-1*Salary_02!$I474</f>
        <v>-0</v>
      </c>
      <c r="G474" s="69" t="n">
        <f aca="true">IF($B474&gt;Input!$G$28,PMT(Input!$G$34/(100*12),($A$620-OFFSET($A$4,MATCH(Input!$G$28,$B$4:$B$620,1),0,1,1)),$J$4,-1*Input!$G$35,1),0)</f>
        <v>-1607.209505223</v>
      </c>
      <c r="H474" s="69" t="n">
        <f aca="false">($H473+$E474+$F474+$G474)*(1+Input!$G$34/(100*12))</f>
        <v>175380.175647179</v>
      </c>
    </row>
    <row r="475" customFormat="false" ht="12.8" hidden="false" customHeight="false" outlineLevel="0" collapsed="false">
      <c r="A475" s="67" t="n">
        <v>471</v>
      </c>
      <c r="B475" s="68" t="n">
        <f aca="false">EOMONTH(Input!$C$7,A475)</f>
        <v>57253</v>
      </c>
      <c r="C475" s="67" t="n">
        <f aca="false">DATEDIF(Input!$G$23,$B475,"Y")</f>
        <v>77</v>
      </c>
      <c r="E475" s="69" t="n">
        <f aca="false">Salary_02!$E475*(Input!$G$33/100)</f>
        <v>0</v>
      </c>
      <c r="F475" s="69" t="n">
        <f aca="false">-1*Salary_02!$I475</f>
        <v>-0</v>
      </c>
      <c r="G475" s="69" t="n">
        <f aca="true">IF($B475&gt;Input!$G$28,PMT(Input!$G$34/(100*12),($A$620-OFFSET($A$4,MATCH(Input!$G$28,$B$4:$B$620,1),0,1,1)),$J$4,-1*Input!$G$35,1),0)</f>
        <v>-1607.209505223</v>
      </c>
      <c r="H475" s="69" t="n">
        <f aca="false">($H474+$E475+$F475+$G475)*(1+Input!$G$34/(100*12))</f>
        <v>174497.020167548</v>
      </c>
    </row>
    <row r="476" customFormat="false" ht="12.8" hidden="false" customHeight="false" outlineLevel="0" collapsed="false">
      <c r="A476" s="67" t="n">
        <v>472</v>
      </c>
      <c r="B476" s="68" t="n">
        <f aca="false">EOMONTH(Input!$C$7,A476)</f>
        <v>57284</v>
      </c>
      <c r="C476" s="67" t="n">
        <f aca="false">DATEDIF(Input!$G$23,$B476,"Y")</f>
        <v>78</v>
      </c>
      <c r="E476" s="69" t="n">
        <f aca="false">Salary_02!$E476*(Input!$G$33/100)</f>
        <v>0</v>
      </c>
      <c r="F476" s="69" t="n">
        <f aca="false">-1*Salary_02!$I476</f>
        <v>-0</v>
      </c>
      <c r="G476" s="69" t="n">
        <f aca="true">IF($B476&gt;Input!$G$28,PMT(Input!$G$34/(100*12),($A$620-OFFSET($A$4,MATCH(Input!$G$28,$B$4:$B$620,1),0,1,1)),$J$4,-1*Input!$G$35,1),0)</f>
        <v>-1607.209505223</v>
      </c>
      <c r="H476" s="69" t="n">
        <f aca="false">($H475+$E476+$F476+$G476)*(1+Input!$G$34/(100*12))</f>
        <v>173610.184873418</v>
      </c>
    </row>
    <row r="477" customFormat="false" ht="12.8" hidden="false" customHeight="false" outlineLevel="0" collapsed="false">
      <c r="A477" s="67" t="n">
        <v>473</v>
      </c>
      <c r="B477" s="68" t="n">
        <f aca="false">EOMONTH(Input!$C$7,A477)</f>
        <v>57314</v>
      </c>
      <c r="C477" s="67" t="n">
        <f aca="false">DATEDIF(Input!$G$23,$B477,"Y")</f>
        <v>78</v>
      </c>
      <c r="E477" s="69" t="n">
        <f aca="false">Salary_02!$E477*(Input!$G$33/100)</f>
        <v>0</v>
      </c>
      <c r="F477" s="69" t="n">
        <f aca="false">-1*Salary_02!$I477</f>
        <v>-0</v>
      </c>
      <c r="G477" s="69" t="n">
        <f aca="true">IF($B477&gt;Input!$G$28,PMT(Input!$G$34/(100*12),($A$620-OFFSET($A$4,MATCH(Input!$G$28,$B$4:$B$620,1),0,1,1)),$J$4,-1*Input!$G$35,1),0)</f>
        <v>-1607.209505223</v>
      </c>
      <c r="H477" s="69" t="n">
        <f aca="false">($H476+$E477+$F477+$G477)*(1+Input!$G$34/(100*12))</f>
        <v>172719.654432229</v>
      </c>
    </row>
    <row r="478" customFormat="false" ht="12.8" hidden="false" customHeight="false" outlineLevel="0" collapsed="false">
      <c r="A478" s="67" t="n">
        <v>474</v>
      </c>
      <c r="B478" s="68" t="n">
        <f aca="false">EOMONTH(Input!$C$7,A478)</f>
        <v>57345</v>
      </c>
      <c r="C478" s="67" t="n">
        <f aca="false">DATEDIF(Input!$G$23,$B478,"Y")</f>
        <v>78</v>
      </c>
      <c r="E478" s="69" t="n">
        <f aca="false">Salary_02!$E478*(Input!$G$33/100)</f>
        <v>0</v>
      </c>
      <c r="F478" s="69" t="n">
        <f aca="false">-1*Salary_02!$I478</f>
        <v>-0</v>
      </c>
      <c r="G478" s="69" t="n">
        <f aca="true">IF($B478&gt;Input!$G$28,PMT(Input!$G$34/(100*12),($A$620-OFFSET($A$4,MATCH(Input!$G$28,$B$4:$B$620,1),0,1,1)),$J$4,-1*Input!$G$35,1),0)</f>
        <v>-1607.209505223</v>
      </c>
      <c r="H478" s="69" t="n">
        <f aca="false">($H477+$E478+$F478+$G478)*(1+Input!$G$34/(100*12))</f>
        <v>171825.413447535</v>
      </c>
    </row>
    <row r="479" customFormat="false" ht="12.8" hidden="false" customHeight="false" outlineLevel="0" collapsed="false">
      <c r="A479" s="67" t="n">
        <v>475</v>
      </c>
      <c r="B479" s="68" t="n">
        <f aca="false">EOMONTH(Input!$C$7,A479)</f>
        <v>57376</v>
      </c>
      <c r="C479" s="67" t="n">
        <f aca="false">DATEDIF(Input!$G$23,$B479,"Y")</f>
        <v>78</v>
      </c>
      <c r="E479" s="69" t="n">
        <f aca="false">Salary_02!$E479*(Input!$G$33/100)</f>
        <v>0</v>
      </c>
      <c r="F479" s="69" t="n">
        <f aca="false">-1*Salary_02!$I479</f>
        <v>-0</v>
      </c>
      <c r="G479" s="69" t="n">
        <f aca="true">IF($B479&gt;Input!$G$28,PMT(Input!$G$34/(100*12),($A$620-OFFSET($A$4,MATCH(Input!$G$28,$B$4:$B$620,1),0,1,1)),$J$4,-1*Input!$G$35,1),0)</f>
        <v>-1607.209505223</v>
      </c>
      <c r="H479" s="69" t="n">
        <f aca="false">($H478+$E479+$F479+$G479)*(1+Input!$G$34/(100*12))</f>
        <v>170927.446458738</v>
      </c>
    </row>
    <row r="480" customFormat="false" ht="12.8" hidden="false" customHeight="false" outlineLevel="0" collapsed="false">
      <c r="A480" s="67" t="n">
        <v>476</v>
      </c>
      <c r="B480" s="68" t="n">
        <f aca="false">EOMONTH(Input!$C$7,A480)</f>
        <v>57404</v>
      </c>
      <c r="C480" s="67" t="n">
        <f aca="false">DATEDIF(Input!$G$23,$B480,"Y")</f>
        <v>78</v>
      </c>
      <c r="E480" s="69" t="n">
        <f aca="false">Salary_02!$E480*(Input!$G$33/100)</f>
        <v>0</v>
      </c>
      <c r="F480" s="69" t="n">
        <f aca="false">-1*Salary_02!$I480</f>
        <v>-0</v>
      </c>
      <c r="G480" s="69" t="n">
        <f aca="true">IF($B480&gt;Input!$G$28,PMT(Input!$G$34/(100*12),($A$620-OFFSET($A$4,MATCH(Input!$G$28,$B$4:$B$620,1),0,1,1)),$J$4,-1*Input!$G$35,1),0)</f>
        <v>-1607.209505223</v>
      </c>
      <c r="H480" s="69" t="n">
        <f aca="false">($H479+$E480+$F480+$G480)*(1+Input!$G$34/(100*12))</f>
        <v>170025.737940822</v>
      </c>
    </row>
    <row r="481" customFormat="false" ht="12.8" hidden="false" customHeight="false" outlineLevel="0" collapsed="false">
      <c r="A481" s="67" t="n">
        <v>477</v>
      </c>
      <c r="B481" s="68" t="n">
        <f aca="false">EOMONTH(Input!$C$7,A481)</f>
        <v>57435</v>
      </c>
      <c r="C481" s="67" t="n">
        <f aca="false">DATEDIF(Input!$G$23,$B481,"Y")</f>
        <v>78</v>
      </c>
      <c r="E481" s="69" t="n">
        <f aca="false">Salary_02!$E481*(Input!$G$33/100)</f>
        <v>0</v>
      </c>
      <c r="F481" s="69" t="n">
        <f aca="false">-1*Salary_02!$I481</f>
        <v>-0</v>
      </c>
      <c r="G481" s="69" t="n">
        <f aca="true">IF($B481&gt;Input!$G$28,PMT(Input!$G$34/(100*12),($A$620-OFFSET($A$4,MATCH(Input!$G$28,$B$4:$B$620,1),0,1,1)),$J$4,-1*Input!$G$35,1),0)</f>
        <v>-1607.209505223</v>
      </c>
      <c r="H481" s="69" t="n">
        <f aca="false">($H480+$E481+$F481+$G481)*(1+Input!$G$34/(100*12))</f>
        <v>169120.27230408</v>
      </c>
    </row>
    <row r="482" customFormat="false" ht="12.8" hidden="false" customHeight="false" outlineLevel="0" collapsed="false">
      <c r="A482" s="67" t="n">
        <v>478</v>
      </c>
      <c r="B482" s="68" t="n">
        <f aca="false">EOMONTH(Input!$C$7,A482)</f>
        <v>57465</v>
      </c>
      <c r="C482" s="67" t="n">
        <f aca="false">DATEDIF(Input!$G$23,$B482,"Y")</f>
        <v>78</v>
      </c>
      <c r="E482" s="69" t="n">
        <f aca="false">Salary_02!$E482*(Input!$G$33/100)</f>
        <v>0</v>
      </c>
      <c r="F482" s="69" t="n">
        <f aca="false">-1*Salary_02!$I482</f>
        <v>-0</v>
      </c>
      <c r="G482" s="69" t="n">
        <f aca="true">IF($B482&gt;Input!$G$28,PMT(Input!$G$34/(100*12),($A$620-OFFSET($A$4,MATCH(Input!$G$28,$B$4:$B$620,1),0,1,1)),$J$4,-1*Input!$G$35,1),0)</f>
        <v>-1607.209505223</v>
      </c>
      <c r="H482" s="69" t="n">
        <f aca="false">($H481+$E482+$F482+$G482)*(1+Input!$G$34/(100*12))</f>
        <v>168211.033893853</v>
      </c>
    </row>
    <row r="483" customFormat="false" ht="12.8" hidden="false" customHeight="false" outlineLevel="0" collapsed="false">
      <c r="A483" s="67" t="n">
        <v>479</v>
      </c>
      <c r="B483" s="68" t="n">
        <f aca="false">EOMONTH(Input!$C$7,A483)</f>
        <v>57496</v>
      </c>
      <c r="C483" s="67" t="n">
        <f aca="false">DATEDIF(Input!$G$23,$B483,"Y")</f>
        <v>78</v>
      </c>
      <c r="E483" s="69" t="n">
        <f aca="false">Salary_02!$E483*(Input!$G$33/100)</f>
        <v>0</v>
      </c>
      <c r="F483" s="69" t="n">
        <f aca="false">-1*Salary_02!$I483</f>
        <v>-0</v>
      </c>
      <c r="G483" s="69" t="n">
        <f aca="true">IF($B483&gt;Input!$G$28,PMT(Input!$G$34/(100*12),($A$620-OFFSET($A$4,MATCH(Input!$G$28,$B$4:$B$620,1),0,1,1)),$J$4,-1*Input!$G$35,1),0)</f>
        <v>-1607.209505223</v>
      </c>
      <c r="H483" s="69" t="n">
        <f aca="false">($H482+$E483+$F483+$G483)*(1+Input!$G$34/(100*12))</f>
        <v>167298.006990249</v>
      </c>
    </row>
    <row r="484" customFormat="false" ht="12.8" hidden="false" customHeight="false" outlineLevel="0" collapsed="false">
      <c r="A484" s="67" t="n">
        <v>480</v>
      </c>
      <c r="B484" s="68" t="n">
        <f aca="false">EOMONTH(Input!$C$7,A484)</f>
        <v>57526</v>
      </c>
      <c r="C484" s="67" t="n">
        <f aca="false">DATEDIF(Input!$G$23,$B484,"Y")</f>
        <v>78</v>
      </c>
      <c r="E484" s="69" t="n">
        <f aca="false">Salary_02!$E484*(Input!$G$33/100)</f>
        <v>0</v>
      </c>
      <c r="F484" s="69" t="n">
        <f aca="false">-1*Salary_02!$I484</f>
        <v>-0</v>
      </c>
      <c r="G484" s="69" t="n">
        <f aca="true">IF($B484&gt;Input!$G$28,PMT(Input!$G$34/(100*12),($A$620-OFFSET($A$4,MATCH(Input!$G$28,$B$4:$B$620,1),0,1,1)),$J$4,-1*Input!$G$35,1),0)</f>
        <v>-1607.209505223</v>
      </c>
      <c r="H484" s="69" t="n">
        <f aca="false">($H483+$E484+$F484+$G484)*(1+Input!$G$34/(100*12))</f>
        <v>166381.17580788</v>
      </c>
    </row>
    <row r="485" customFormat="false" ht="12.8" hidden="false" customHeight="false" outlineLevel="0" collapsed="false">
      <c r="A485" s="67" t="n">
        <v>481</v>
      </c>
      <c r="B485" s="68" t="n">
        <f aca="false">EOMONTH(Input!$C$7,A485)</f>
        <v>57557</v>
      </c>
      <c r="C485" s="67" t="n">
        <f aca="false">DATEDIF(Input!$G$23,$B485,"Y")</f>
        <v>78</v>
      </c>
      <c r="E485" s="69" t="n">
        <f aca="false">Salary_02!$E485*(Input!$G$33/100)</f>
        <v>0</v>
      </c>
      <c r="F485" s="69" t="n">
        <f aca="false">-1*Salary_02!$I485</f>
        <v>-0</v>
      </c>
      <c r="G485" s="69" t="n">
        <f aca="true">IF($B485&gt;Input!$G$28,PMT(Input!$G$34/(100*12),($A$620-OFFSET($A$4,MATCH(Input!$G$28,$B$4:$B$620,1),0,1,1)),$J$4,-1*Input!$G$35,1),0)</f>
        <v>-1607.209505223</v>
      </c>
      <c r="H485" s="69" t="n">
        <f aca="false">($H484+$E485+$F485+$G485)*(1+Input!$G$34/(100*12))</f>
        <v>165460.524495585</v>
      </c>
    </row>
    <row r="486" customFormat="false" ht="12.8" hidden="false" customHeight="false" outlineLevel="0" collapsed="false">
      <c r="A486" s="67" t="n">
        <v>482</v>
      </c>
      <c r="B486" s="68" t="n">
        <f aca="false">EOMONTH(Input!$C$7,A486)</f>
        <v>57588</v>
      </c>
      <c r="C486" s="67" t="n">
        <f aca="false">DATEDIF(Input!$G$23,$B486,"Y")</f>
        <v>78</v>
      </c>
      <c r="E486" s="69" t="n">
        <f aca="false">Salary_02!$E486*(Input!$G$33/100)</f>
        <v>0</v>
      </c>
      <c r="F486" s="69" t="n">
        <f aca="false">-1*Salary_02!$I486</f>
        <v>-0</v>
      </c>
      <c r="G486" s="69" t="n">
        <f aca="true">IF($B486&gt;Input!$G$28,PMT(Input!$G$34/(100*12),($A$620-OFFSET($A$4,MATCH(Input!$G$28,$B$4:$B$620,1),0,1,1)),$J$4,-1*Input!$G$35,1),0)</f>
        <v>-1607.209505223</v>
      </c>
      <c r="H486" s="69" t="n">
        <f aca="false">($H485+$E486+$F486+$G486)*(1+Input!$G$34/(100*12))</f>
        <v>164536.037136155</v>
      </c>
    </row>
    <row r="487" customFormat="false" ht="12.8" hidden="false" customHeight="false" outlineLevel="0" collapsed="false">
      <c r="A487" s="67" t="n">
        <v>483</v>
      </c>
      <c r="B487" s="68" t="n">
        <f aca="false">EOMONTH(Input!$C$7,A487)</f>
        <v>57618</v>
      </c>
      <c r="C487" s="67" t="n">
        <f aca="false">DATEDIF(Input!$G$23,$B487,"Y")</f>
        <v>78</v>
      </c>
      <c r="E487" s="69" t="n">
        <f aca="false">Salary_02!$E487*(Input!$G$33/100)</f>
        <v>0</v>
      </c>
      <c r="F487" s="69" t="n">
        <f aca="false">-1*Salary_02!$I487</f>
        <v>-0</v>
      </c>
      <c r="G487" s="69" t="n">
        <f aca="true">IF($B487&gt;Input!$G$28,PMT(Input!$G$34/(100*12),($A$620-OFFSET($A$4,MATCH(Input!$G$28,$B$4:$B$620,1),0,1,1)),$J$4,-1*Input!$G$35,1),0)</f>
        <v>-1607.209505223</v>
      </c>
      <c r="H487" s="69" t="n">
        <f aca="false">($H486+$E487+$F487+$G487)*(1+Input!$G$34/(100*12))</f>
        <v>163607.697746061</v>
      </c>
    </row>
    <row r="488" customFormat="false" ht="12.8" hidden="false" customHeight="false" outlineLevel="0" collapsed="false">
      <c r="A488" s="67" t="n">
        <v>484</v>
      </c>
      <c r="B488" s="68" t="n">
        <f aca="false">EOMONTH(Input!$C$7,A488)</f>
        <v>57649</v>
      </c>
      <c r="C488" s="67" t="n">
        <f aca="false">DATEDIF(Input!$G$23,$B488,"Y")</f>
        <v>79</v>
      </c>
      <c r="E488" s="69" t="n">
        <f aca="false">Salary_02!$E488*(Input!$G$33/100)</f>
        <v>0</v>
      </c>
      <c r="F488" s="69" t="n">
        <f aca="false">-1*Salary_02!$I488</f>
        <v>-0</v>
      </c>
      <c r="G488" s="69" t="n">
        <f aca="true">IF($B488&gt;Input!$G$28,PMT(Input!$G$34/(100*12),($A$620-OFFSET($A$4,MATCH(Input!$G$28,$B$4:$B$620,1),0,1,1)),$J$4,-1*Input!$G$35,1),0)</f>
        <v>-1607.209505223</v>
      </c>
      <c r="H488" s="69" t="n">
        <f aca="false">($H487+$E488+$F488+$G488)*(1+Input!$G$34/(100*12))</f>
        <v>162675.490275175</v>
      </c>
    </row>
    <row r="489" customFormat="false" ht="12.8" hidden="false" customHeight="false" outlineLevel="0" collapsed="false">
      <c r="A489" s="67" t="n">
        <v>485</v>
      </c>
      <c r="B489" s="68" t="n">
        <f aca="false">EOMONTH(Input!$C$7,A489)</f>
        <v>57679</v>
      </c>
      <c r="C489" s="67" t="n">
        <f aca="false">DATEDIF(Input!$G$23,$B489,"Y")</f>
        <v>79</v>
      </c>
      <c r="E489" s="69" t="n">
        <f aca="false">Salary_02!$E489*(Input!$G$33/100)</f>
        <v>0</v>
      </c>
      <c r="F489" s="69" t="n">
        <f aca="false">-1*Salary_02!$I489</f>
        <v>-0</v>
      </c>
      <c r="G489" s="69" t="n">
        <f aca="true">IF($B489&gt;Input!$G$28,PMT(Input!$G$34/(100*12),($A$620-OFFSET($A$4,MATCH(Input!$G$28,$B$4:$B$620,1),0,1,1)),$J$4,-1*Input!$G$35,1),0)</f>
        <v>-1607.209505223</v>
      </c>
      <c r="H489" s="69" t="n">
        <f aca="false">($H488+$E489+$F489+$G489)*(1+Input!$G$34/(100*12))</f>
        <v>161739.398606493</v>
      </c>
    </row>
    <row r="490" customFormat="false" ht="12.8" hidden="false" customHeight="false" outlineLevel="0" collapsed="false">
      <c r="A490" s="67" t="n">
        <v>486</v>
      </c>
      <c r="B490" s="68" t="n">
        <f aca="false">EOMONTH(Input!$C$7,A490)</f>
        <v>57710</v>
      </c>
      <c r="C490" s="67" t="n">
        <f aca="false">DATEDIF(Input!$G$23,$B490,"Y")</f>
        <v>79</v>
      </c>
      <c r="E490" s="69" t="n">
        <f aca="false">Salary_02!$E490*(Input!$G$33/100)</f>
        <v>0</v>
      </c>
      <c r="F490" s="69" t="n">
        <f aca="false">-1*Salary_02!$I490</f>
        <v>-0</v>
      </c>
      <c r="G490" s="69" t="n">
        <f aca="true">IF($B490&gt;Input!$G$28,PMT(Input!$G$34/(100*12),($A$620-OFFSET($A$4,MATCH(Input!$G$28,$B$4:$B$620,1),0,1,1)),$J$4,-1*Input!$G$35,1),0)</f>
        <v>-1607.209505223</v>
      </c>
      <c r="H490" s="69" t="n">
        <f aca="false">($H489+$E490+$F490+$G490)*(1+Input!$G$34/(100*12))</f>
        <v>160799.406555859</v>
      </c>
    </row>
    <row r="491" customFormat="false" ht="12.8" hidden="false" customHeight="false" outlineLevel="0" collapsed="false">
      <c r="A491" s="67" t="n">
        <v>487</v>
      </c>
      <c r="B491" s="68" t="n">
        <f aca="false">EOMONTH(Input!$C$7,A491)</f>
        <v>57741</v>
      </c>
      <c r="C491" s="67" t="n">
        <f aca="false">DATEDIF(Input!$G$23,$B491,"Y")</f>
        <v>79</v>
      </c>
      <c r="E491" s="69" t="n">
        <f aca="false">Salary_02!$E491*(Input!$G$33/100)</f>
        <v>0</v>
      </c>
      <c r="F491" s="69" t="n">
        <f aca="false">-1*Salary_02!$I491</f>
        <v>-0</v>
      </c>
      <c r="G491" s="69" t="n">
        <f aca="true">IF($B491&gt;Input!$G$28,PMT(Input!$G$34/(100*12),($A$620-OFFSET($A$4,MATCH(Input!$G$28,$B$4:$B$620,1),0,1,1)),$J$4,-1*Input!$G$35,1),0)</f>
        <v>-1607.209505223</v>
      </c>
      <c r="H491" s="69" t="n">
        <f aca="false">($H490+$E491+$F491+$G491)*(1+Input!$G$34/(100*12))</f>
        <v>159855.49787168</v>
      </c>
    </row>
    <row r="492" customFormat="false" ht="12.8" hidden="false" customHeight="false" outlineLevel="0" collapsed="false">
      <c r="A492" s="67" t="n">
        <v>488</v>
      </c>
      <c r="B492" s="68" t="n">
        <f aca="false">EOMONTH(Input!$C$7,A492)</f>
        <v>57769</v>
      </c>
      <c r="C492" s="67" t="n">
        <f aca="false">DATEDIF(Input!$G$23,$B492,"Y")</f>
        <v>79</v>
      </c>
      <c r="E492" s="69" t="n">
        <f aca="false">Salary_02!$E492*(Input!$G$33/100)</f>
        <v>0</v>
      </c>
      <c r="F492" s="69" t="n">
        <f aca="false">-1*Salary_02!$I492</f>
        <v>-0</v>
      </c>
      <c r="G492" s="69" t="n">
        <f aca="true">IF($B492&gt;Input!$G$28,PMT(Input!$G$34/(100*12),($A$620-OFFSET($A$4,MATCH(Input!$G$28,$B$4:$B$620,1),0,1,1)),$J$4,-1*Input!$G$35,1),0)</f>
        <v>-1607.209505223</v>
      </c>
      <c r="H492" s="69" t="n">
        <f aca="false">($H491+$E492+$F492+$G492)*(1+Input!$G$34/(100*12))</f>
        <v>158907.656234651</v>
      </c>
    </row>
    <row r="493" customFormat="false" ht="12.8" hidden="false" customHeight="false" outlineLevel="0" collapsed="false">
      <c r="A493" s="67" t="n">
        <v>489</v>
      </c>
      <c r="B493" s="68" t="n">
        <f aca="false">EOMONTH(Input!$C$7,A493)</f>
        <v>57800</v>
      </c>
      <c r="C493" s="67" t="n">
        <f aca="false">DATEDIF(Input!$G$23,$B493,"Y")</f>
        <v>79</v>
      </c>
      <c r="E493" s="69" t="n">
        <f aca="false">Salary_02!$E493*(Input!$G$33/100)</f>
        <v>0</v>
      </c>
      <c r="F493" s="69" t="n">
        <f aca="false">-1*Salary_02!$I493</f>
        <v>-0</v>
      </c>
      <c r="G493" s="69" t="n">
        <f aca="true">IF($B493&gt;Input!$G$28,PMT(Input!$G$34/(100*12),($A$620-OFFSET($A$4,MATCH(Input!$G$28,$B$4:$B$620,1),0,1,1)),$J$4,-1*Input!$G$35,1),0)</f>
        <v>-1607.209505223</v>
      </c>
      <c r="H493" s="69" t="n">
        <f aca="false">($H492+$E493+$F493+$G493)*(1+Input!$G$34/(100*12))</f>
        <v>157955.865257467</v>
      </c>
    </row>
    <row r="494" customFormat="false" ht="12.8" hidden="false" customHeight="false" outlineLevel="0" collapsed="false">
      <c r="A494" s="67" t="n">
        <v>490</v>
      </c>
      <c r="B494" s="68" t="n">
        <f aca="false">EOMONTH(Input!$C$7,A494)</f>
        <v>57830</v>
      </c>
      <c r="C494" s="67" t="n">
        <f aca="false">DATEDIF(Input!$G$23,$B494,"Y")</f>
        <v>79</v>
      </c>
      <c r="E494" s="69" t="n">
        <f aca="false">Salary_02!$E494*(Input!$G$33/100)</f>
        <v>0</v>
      </c>
      <c r="F494" s="69" t="n">
        <f aca="false">-1*Salary_02!$I494</f>
        <v>-0</v>
      </c>
      <c r="G494" s="69" t="n">
        <f aca="true">IF($B494&gt;Input!$G$28,PMT(Input!$G$34/(100*12),($A$620-OFFSET($A$4,MATCH(Input!$G$28,$B$4:$B$620,1),0,1,1)),$J$4,-1*Input!$G$35,1),0)</f>
        <v>-1607.209505223</v>
      </c>
      <c r="H494" s="69" t="n">
        <f aca="false">($H493+$E494+$F494+$G494)*(1+Input!$G$34/(100*12))</f>
        <v>157000.108484545</v>
      </c>
    </row>
    <row r="495" customFormat="false" ht="12.8" hidden="false" customHeight="false" outlineLevel="0" collapsed="false">
      <c r="A495" s="67" t="n">
        <v>491</v>
      </c>
      <c r="B495" s="68" t="n">
        <f aca="false">EOMONTH(Input!$C$7,A495)</f>
        <v>57861</v>
      </c>
      <c r="C495" s="67" t="n">
        <f aca="false">DATEDIF(Input!$G$23,$B495,"Y")</f>
        <v>79</v>
      </c>
      <c r="E495" s="69" t="n">
        <f aca="false">Salary_02!$E495*(Input!$G$33/100)</f>
        <v>0</v>
      </c>
      <c r="F495" s="69" t="n">
        <f aca="false">-1*Salary_02!$I495</f>
        <v>-0</v>
      </c>
      <c r="G495" s="69" t="n">
        <f aca="true">IF($B495&gt;Input!$G$28,PMT(Input!$G$34/(100*12),($A$620-OFFSET($A$4,MATCH(Input!$G$28,$B$4:$B$620,1),0,1,1)),$J$4,-1*Input!$G$35,1),0)</f>
        <v>-1607.209505223</v>
      </c>
      <c r="H495" s="69" t="n">
        <f aca="false">($H494+$E495+$F495+$G495)*(1+Input!$G$34/(100*12))</f>
        <v>156040.369391736</v>
      </c>
    </row>
    <row r="496" customFormat="false" ht="12.8" hidden="false" customHeight="false" outlineLevel="0" collapsed="false">
      <c r="A496" s="67" t="n">
        <v>492</v>
      </c>
      <c r="B496" s="68" t="n">
        <f aca="false">EOMONTH(Input!$C$7,A496)</f>
        <v>57891</v>
      </c>
      <c r="C496" s="67" t="n">
        <f aca="false">DATEDIF(Input!$G$23,$B496,"Y")</f>
        <v>79</v>
      </c>
      <c r="E496" s="69" t="n">
        <f aca="false">Salary_02!$E496*(Input!$G$33/100)</f>
        <v>0</v>
      </c>
      <c r="F496" s="69" t="n">
        <f aca="false">-1*Salary_02!$I496</f>
        <v>-0</v>
      </c>
      <c r="G496" s="69" t="n">
        <f aca="true">IF($B496&gt;Input!$G$28,PMT(Input!$G$34/(100*12),($A$620-OFFSET($A$4,MATCH(Input!$G$28,$B$4:$B$620,1),0,1,1)),$J$4,-1*Input!$G$35,1),0)</f>
        <v>-1607.209505223</v>
      </c>
      <c r="H496" s="69" t="n">
        <f aca="false">($H495+$E496+$F496+$G496)*(1+Input!$G$34/(100*12))</f>
        <v>155076.63138604</v>
      </c>
    </row>
    <row r="497" customFormat="false" ht="12.8" hidden="false" customHeight="false" outlineLevel="0" collapsed="false">
      <c r="A497" s="67" t="n">
        <v>493</v>
      </c>
      <c r="B497" s="68" t="n">
        <f aca="false">EOMONTH(Input!$C$7,A497)</f>
        <v>57922</v>
      </c>
      <c r="C497" s="67" t="n">
        <f aca="false">DATEDIF(Input!$G$23,$B497,"Y")</f>
        <v>79</v>
      </c>
      <c r="E497" s="69" t="n">
        <f aca="false">Salary_02!$E497*(Input!$G$33/100)</f>
        <v>0</v>
      </c>
      <c r="F497" s="69" t="n">
        <f aca="false">-1*Salary_02!$I497</f>
        <v>-0</v>
      </c>
      <c r="G497" s="69" t="n">
        <f aca="true">IF($B497&gt;Input!$G$28,PMT(Input!$G$34/(100*12),($A$620-OFFSET($A$4,MATCH(Input!$G$28,$B$4:$B$620,1),0,1,1)),$J$4,-1*Input!$G$35,1),0)</f>
        <v>-1607.209505223</v>
      </c>
      <c r="H497" s="69" t="n">
        <f aca="false">($H496+$E497+$F497+$G497)*(1+Input!$G$34/(100*12))</f>
        <v>154108.87780532</v>
      </c>
    </row>
    <row r="498" customFormat="false" ht="12.8" hidden="false" customHeight="false" outlineLevel="0" collapsed="false">
      <c r="A498" s="67" t="n">
        <v>494</v>
      </c>
      <c r="B498" s="68" t="n">
        <f aca="false">EOMONTH(Input!$C$7,A498)</f>
        <v>57953</v>
      </c>
      <c r="C498" s="67" t="n">
        <f aca="false">DATEDIF(Input!$G$23,$B498,"Y")</f>
        <v>79</v>
      </c>
      <c r="E498" s="69" t="n">
        <f aca="false">Salary_02!$E498*(Input!$G$33/100)</f>
        <v>0</v>
      </c>
      <c r="F498" s="69" t="n">
        <f aca="false">-1*Salary_02!$I498</f>
        <v>-0</v>
      </c>
      <c r="G498" s="69" t="n">
        <f aca="true">IF($B498&gt;Input!$G$28,PMT(Input!$G$34/(100*12),($A$620-OFFSET($A$4,MATCH(Input!$G$28,$B$4:$B$620,1),0,1,1)),$J$4,-1*Input!$G$35,1),0)</f>
        <v>-1607.209505223</v>
      </c>
      <c r="H498" s="69" t="n">
        <f aca="false">($H497+$E498+$F498+$G498)*(1+Input!$G$34/(100*12))</f>
        <v>153137.091918014</v>
      </c>
    </row>
    <row r="499" customFormat="false" ht="12.8" hidden="false" customHeight="false" outlineLevel="0" collapsed="false">
      <c r="A499" s="67" t="n">
        <v>495</v>
      </c>
      <c r="B499" s="68" t="n">
        <f aca="false">EOMONTH(Input!$C$7,A499)</f>
        <v>57983</v>
      </c>
      <c r="C499" s="67" t="n">
        <f aca="false">DATEDIF(Input!$G$23,$B499,"Y")</f>
        <v>79</v>
      </c>
      <c r="E499" s="69" t="n">
        <f aca="false">Salary_02!$E499*(Input!$G$33/100)</f>
        <v>0</v>
      </c>
      <c r="F499" s="69" t="n">
        <f aca="false">-1*Salary_02!$I499</f>
        <v>-0</v>
      </c>
      <c r="G499" s="69" t="n">
        <f aca="true">IF($B499&gt;Input!$G$28,PMT(Input!$G$34/(100*12),($A$620-OFFSET($A$4,MATCH(Input!$G$28,$B$4:$B$620,1),0,1,1)),$J$4,-1*Input!$G$35,1),0)</f>
        <v>-1607.209505223</v>
      </c>
      <c r="H499" s="69" t="n">
        <f aca="false">($H498+$E499+$F499+$G499)*(1+Input!$G$34/(100*12))</f>
        <v>152161.256922845</v>
      </c>
    </row>
    <row r="500" customFormat="false" ht="12.8" hidden="false" customHeight="false" outlineLevel="0" collapsed="false">
      <c r="A500" s="67" t="n">
        <v>496</v>
      </c>
      <c r="B500" s="68" t="n">
        <f aca="false">EOMONTH(Input!$C$7,A500)</f>
        <v>58014</v>
      </c>
      <c r="C500" s="67" t="n">
        <f aca="false">DATEDIF(Input!$G$23,$B500,"Y")</f>
        <v>80</v>
      </c>
      <c r="E500" s="69" t="n">
        <f aca="false">Salary_02!$E500*(Input!$G$33/100)</f>
        <v>0</v>
      </c>
      <c r="F500" s="69" t="n">
        <f aca="false">-1*Salary_02!$I500</f>
        <v>-0</v>
      </c>
      <c r="G500" s="69" t="n">
        <f aca="true">IF($B500&gt;Input!$G$28,PMT(Input!$G$34/(100*12),($A$620-OFFSET($A$4,MATCH(Input!$G$28,$B$4:$B$620,1),0,1,1)),$J$4,-1*Input!$G$35,1),0)</f>
        <v>-1607.209505223</v>
      </c>
      <c r="H500" s="69" t="n">
        <f aca="false">($H499+$E500+$F500+$G500)*(1+Input!$G$34/(100*12))</f>
        <v>151181.355948529</v>
      </c>
    </row>
    <row r="501" customFormat="false" ht="12.8" hidden="false" customHeight="false" outlineLevel="0" collapsed="false">
      <c r="A501" s="67" t="n">
        <v>497</v>
      </c>
      <c r="B501" s="68" t="n">
        <f aca="false">EOMONTH(Input!$C$7,A501)</f>
        <v>58044</v>
      </c>
      <c r="C501" s="67" t="n">
        <f aca="false">DATEDIF(Input!$G$23,$B501,"Y")</f>
        <v>80</v>
      </c>
      <c r="E501" s="69" t="n">
        <f aca="false">Salary_02!$E501*(Input!$G$33/100)</f>
        <v>0</v>
      </c>
      <c r="F501" s="69" t="n">
        <f aca="false">-1*Salary_02!$I501</f>
        <v>-0</v>
      </c>
      <c r="G501" s="69" t="n">
        <f aca="true">IF($B501&gt;Input!$G$28,PMT(Input!$G$34/(100*12),($A$620-OFFSET($A$4,MATCH(Input!$G$28,$B$4:$B$620,1),0,1,1)),$J$4,-1*Input!$G$35,1),0)</f>
        <v>-1607.209505223</v>
      </c>
      <c r="H501" s="69" t="n">
        <f aca="false">($H500+$E501+$F501+$G501)*(1+Input!$G$34/(100*12))</f>
        <v>150197.372053486</v>
      </c>
    </row>
    <row r="502" customFormat="false" ht="12.8" hidden="false" customHeight="false" outlineLevel="0" collapsed="false">
      <c r="A502" s="67" t="n">
        <v>498</v>
      </c>
      <c r="B502" s="68" t="n">
        <f aca="false">EOMONTH(Input!$C$7,A502)</f>
        <v>58075</v>
      </c>
      <c r="C502" s="67" t="n">
        <f aca="false">DATEDIF(Input!$G$23,$B502,"Y")</f>
        <v>80</v>
      </c>
      <c r="E502" s="69" t="n">
        <f aca="false">Salary_02!$E502*(Input!$G$33/100)</f>
        <v>0</v>
      </c>
      <c r="F502" s="69" t="n">
        <f aca="false">-1*Salary_02!$I502</f>
        <v>-0</v>
      </c>
      <c r="G502" s="69" t="n">
        <f aca="true">IF($B502&gt;Input!$G$28,PMT(Input!$G$34/(100*12),($A$620-OFFSET($A$4,MATCH(Input!$G$28,$B$4:$B$620,1),0,1,1)),$J$4,-1*Input!$G$35,1),0)</f>
        <v>-1607.209505223</v>
      </c>
      <c r="H502" s="69" t="n">
        <f aca="false">($H501+$E502+$F502+$G502)*(1+Input!$G$34/(100*12))</f>
        <v>149209.288225547</v>
      </c>
    </row>
    <row r="503" customFormat="false" ht="12.8" hidden="false" customHeight="false" outlineLevel="0" collapsed="false">
      <c r="A503" s="67" t="n">
        <v>499</v>
      </c>
      <c r="B503" s="68" t="n">
        <f aca="false">EOMONTH(Input!$C$7,A503)</f>
        <v>58106</v>
      </c>
      <c r="C503" s="67" t="n">
        <f aca="false">DATEDIF(Input!$G$23,$B503,"Y")</f>
        <v>80</v>
      </c>
      <c r="E503" s="69" t="n">
        <f aca="false">Salary_02!$E503*(Input!$G$33/100)</f>
        <v>0</v>
      </c>
      <c r="F503" s="69" t="n">
        <f aca="false">-1*Salary_02!$I503</f>
        <v>-0</v>
      </c>
      <c r="G503" s="69" t="n">
        <f aca="true">IF($B503&gt;Input!$G$28,PMT(Input!$G$34/(100*12),($A$620-OFFSET($A$4,MATCH(Input!$G$28,$B$4:$B$620,1),0,1,1)),$J$4,-1*Input!$G$35,1),0)</f>
        <v>-1607.209505223</v>
      </c>
      <c r="H503" s="69" t="n">
        <f aca="false">($H502+$E503+$F503+$G503)*(1+Input!$G$34/(100*12))</f>
        <v>148217.087381659</v>
      </c>
    </row>
    <row r="504" customFormat="false" ht="12.8" hidden="false" customHeight="false" outlineLevel="0" collapsed="false">
      <c r="A504" s="67" t="n">
        <v>500</v>
      </c>
      <c r="B504" s="68" t="n">
        <f aca="false">EOMONTH(Input!$C$7,A504)</f>
        <v>58134</v>
      </c>
      <c r="C504" s="67" t="n">
        <f aca="false">DATEDIF(Input!$G$23,$B504,"Y")</f>
        <v>80</v>
      </c>
      <c r="E504" s="69" t="n">
        <f aca="false">Salary_02!$E504*(Input!$G$33/100)</f>
        <v>0</v>
      </c>
      <c r="F504" s="69" t="n">
        <f aca="false">-1*Salary_02!$I504</f>
        <v>-0</v>
      </c>
      <c r="G504" s="69" t="n">
        <f aca="true">IF($B504&gt;Input!$G$28,PMT(Input!$G$34/(100*12),($A$620-OFFSET($A$4,MATCH(Input!$G$28,$B$4:$B$620,1),0,1,1)),$J$4,-1*Input!$G$35,1),0)</f>
        <v>-1607.209505223</v>
      </c>
      <c r="H504" s="69" t="n">
        <f aca="false">($H503+$E504+$F504+$G504)*(1+Input!$G$34/(100*12))</f>
        <v>147220.752367588</v>
      </c>
    </row>
    <row r="505" customFormat="false" ht="12.8" hidden="false" customHeight="false" outlineLevel="0" collapsed="false">
      <c r="A505" s="67" t="n">
        <v>501</v>
      </c>
      <c r="B505" s="68" t="n">
        <f aca="false">EOMONTH(Input!$C$7,A505)</f>
        <v>58165</v>
      </c>
      <c r="C505" s="67" t="n">
        <f aca="false">DATEDIF(Input!$G$23,$B505,"Y")</f>
        <v>80</v>
      </c>
      <c r="E505" s="69" t="n">
        <f aca="false">Salary_02!$E505*(Input!$G$33/100)</f>
        <v>0</v>
      </c>
      <c r="F505" s="69" t="n">
        <f aca="false">-1*Salary_02!$I505</f>
        <v>-0</v>
      </c>
      <c r="G505" s="69" t="n">
        <f aca="true">IF($B505&gt;Input!$G$28,PMT(Input!$G$34/(100*12),($A$620-OFFSET($A$4,MATCH(Input!$G$28,$B$4:$B$620,1),0,1,1)),$J$4,-1*Input!$G$35,1),0)</f>
        <v>-1607.209505223</v>
      </c>
      <c r="H505" s="69" t="n">
        <f aca="false">($H504+$E505+$F505+$G505)*(1+Input!$G$34/(100*12))</f>
        <v>146220.265957625</v>
      </c>
    </row>
    <row r="506" customFormat="false" ht="12.8" hidden="false" customHeight="false" outlineLevel="0" collapsed="false">
      <c r="A506" s="67" t="n">
        <v>502</v>
      </c>
      <c r="B506" s="68" t="n">
        <f aca="false">EOMONTH(Input!$C$7,A506)</f>
        <v>58195</v>
      </c>
      <c r="C506" s="67" t="n">
        <f aca="false">DATEDIF(Input!$G$23,$B506,"Y")</f>
        <v>80</v>
      </c>
      <c r="E506" s="69" t="n">
        <f aca="false">Salary_02!$E506*(Input!$G$33/100)</f>
        <v>0</v>
      </c>
      <c r="F506" s="69" t="n">
        <f aca="false">-1*Salary_02!$I506</f>
        <v>-0</v>
      </c>
      <c r="G506" s="69" t="n">
        <f aca="true">IF($B506&gt;Input!$G$28,PMT(Input!$G$34/(100*12),($A$620-OFFSET($A$4,MATCH(Input!$G$28,$B$4:$B$620,1),0,1,1)),$J$4,-1*Input!$G$35,1),0)</f>
        <v>-1607.209505223</v>
      </c>
      <c r="H506" s="69" t="n">
        <f aca="false">($H505+$E506+$F506+$G506)*(1+Input!$G$34/(100*12))</f>
        <v>145215.610854287</v>
      </c>
    </row>
    <row r="507" customFormat="false" ht="12.8" hidden="false" customHeight="false" outlineLevel="0" collapsed="false">
      <c r="A507" s="67" t="n">
        <v>503</v>
      </c>
      <c r="B507" s="68" t="n">
        <f aca="false">EOMONTH(Input!$C$7,A507)</f>
        <v>58226</v>
      </c>
      <c r="C507" s="67" t="n">
        <f aca="false">DATEDIF(Input!$G$23,$B507,"Y")</f>
        <v>80</v>
      </c>
      <c r="E507" s="69" t="n">
        <f aca="false">Salary_02!$E507*(Input!$G$33/100)</f>
        <v>0</v>
      </c>
      <c r="F507" s="69" t="n">
        <f aca="false">-1*Salary_02!$I507</f>
        <v>-0</v>
      </c>
      <c r="G507" s="69" t="n">
        <f aca="true">IF($B507&gt;Input!$G$28,PMT(Input!$G$34/(100*12),($A$620-OFFSET($A$4,MATCH(Input!$G$28,$B$4:$B$620,1),0,1,1)),$J$4,-1*Input!$G$35,1),0)</f>
        <v>-1607.209505223</v>
      </c>
      <c r="H507" s="69" t="n">
        <f aca="false">($H506+$E507+$F507+$G507)*(1+Input!$G$34/(100*12))</f>
        <v>144206.769688018</v>
      </c>
    </row>
    <row r="508" customFormat="false" ht="12.8" hidden="false" customHeight="false" outlineLevel="0" collapsed="false">
      <c r="A508" s="67" t="n">
        <v>504</v>
      </c>
      <c r="B508" s="68" t="n">
        <f aca="false">EOMONTH(Input!$C$7,A508)</f>
        <v>58256</v>
      </c>
      <c r="C508" s="67" t="n">
        <f aca="false">DATEDIF(Input!$G$23,$B508,"Y")</f>
        <v>80</v>
      </c>
      <c r="E508" s="69" t="n">
        <f aca="false">Salary_02!$E508*(Input!$G$33/100)</f>
        <v>0</v>
      </c>
      <c r="F508" s="69" t="n">
        <f aca="false">-1*Salary_02!$I508</f>
        <v>-0</v>
      </c>
      <c r="G508" s="69" t="n">
        <f aca="true">IF($B508&gt;Input!$G$28,PMT(Input!$G$34/(100*12),($A$620-OFFSET($A$4,MATCH(Input!$G$28,$B$4:$B$620,1),0,1,1)),$J$4,-1*Input!$G$35,1),0)</f>
        <v>-1607.209505223</v>
      </c>
      <c r="H508" s="69" t="n">
        <f aca="false">($H507+$E508+$F508+$G508)*(1+Input!$G$34/(100*12))</f>
        <v>143193.72501689</v>
      </c>
    </row>
    <row r="509" customFormat="false" ht="12.8" hidden="false" customHeight="false" outlineLevel="0" collapsed="false">
      <c r="A509" s="67" t="n">
        <v>505</v>
      </c>
      <c r="B509" s="68" t="n">
        <f aca="false">EOMONTH(Input!$C$7,A509)</f>
        <v>58287</v>
      </c>
      <c r="C509" s="67" t="n">
        <f aca="false">DATEDIF(Input!$G$23,$B509,"Y")</f>
        <v>80</v>
      </c>
      <c r="E509" s="69" t="n">
        <f aca="false">Salary_02!$E509*(Input!$G$33/100)</f>
        <v>0</v>
      </c>
      <c r="F509" s="69" t="n">
        <f aca="false">-1*Salary_02!$I509</f>
        <v>-0</v>
      </c>
      <c r="G509" s="69" t="n">
        <f aca="true">IF($B509&gt;Input!$G$28,PMT(Input!$G$34/(100*12),($A$620-OFFSET($A$4,MATCH(Input!$G$28,$B$4:$B$620,1),0,1,1)),$J$4,-1*Input!$G$35,1),0)</f>
        <v>-1607.209505223</v>
      </c>
      <c r="H509" s="69" t="n">
        <f aca="false">($H508+$E509+$F509+$G509)*(1+Input!$G$34/(100*12))</f>
        <v>142176.459326299</v>
      </c>
    </row>
    <row r="510" customFormat="false" ht="12.8" hidden="false" customHeight="false" outlineLevel="0" collapsed="false">
      <c r="A510" s="67" t="n">
        <v>506</v>
      </c>
      <c r="B510" s="68" t="n">
        <f aca="false">EOMONTH(Input!$C$7,A510)</f>
        <v>58318</v>
      </c>
      <c r="C510" s="67" t="n">
        <f aca="false">DATEDIF(Input!$G$23,$B510,"Y")</f>
        <v>80</v>
      </c>
      <c r="E510" s="69" t="n">
        <f aca="false">Salary_02!$E510*(Input!$G$33/100)</f>
        <v>0</v>
      </c>
      <c r="F510" s="69" t="n">
        <f aca="false">-1*Salary_02!$I510</f>
        <v>-0</v>
      </c>
      <c r="G510" s="69" t="n">
        <f aca="true">IF($B510&gt;Input!$G$28,PMT(Input!$G$34/(100*12),($A$620-OFFSET($A$4,MATCH(Input!$G$28,$B$4:$B$620,1),0,1,1)),$J$4,-1*Input!$G$35,1),0)</f>
        <v>-1607.209505223</v>
      </c>
      <c r="H510" s="69" t="n">
        <f aca="false">($H509+$E510+$F510+$G510)*(1+Input!$G$34/(100*12))</f>
        <v>141154.955028664</v>
      </c>
    </row>
    <row r="511" customFormat="false" ht="12.8" hidden="false" customHeight="false" outlineLevel="0" collapsed="false">
      <c r="A511" s="67" t="n">
        <v>507</v>
      </c>
      <c r="B511" s="68" t="n">
        <f aca="false">EOMONTH(Input!$C$7,A511)</f>
        <v>58348</v>
      </c>
      <c r="C511" s="67" t="n">
        <f aca="false">DATEDIF(Input!$G$23,$B511,"Y")</f>
        <v>80</v>
      </c>
      <c r="E511" s="69" t="n">
        <f aca="false">Salary_02!$E511*(Input!$G$33/100)</f>
        <v>0</v>
      </c>
      <c r="F511" s="69" t="n">
        <f aca="false">-1*Salary_02!$I511</f>
        <v>-0</v>
      </c>
      <c r="G511" s="69" t="n">
        <f aca="true">IF($B511&gt;Input!$G$28,PMT(Input!$G$34/(100*12),($A$620-OFFSET($A$4,MATCH(Input!$G$28,$B$4:$B$620,1),0,1,1)),$J$4,-1*Input!$G$35,1),0)</f>
        <v>-1607.209505223</v>
      </c>
      <c r="H511" s="69" t="n">
        <f aca="false">($H510+$E511+$F511+$G511)*(1+Input!$G$34/(100*12))</f>
        <v>140129.194463122</v>
      </c>
    </row>
    <row r="512" customFormat="false" ht="12.8" hidden="false" customHeight="false" outlineLevel="0" collapsed="false">
      <c r="A512" s="67" t="n">
        <v>508</v>
      </c>
      <c r="B512" s="68" t="n">
        <f aca="false">EOMONTH(Input!$C$7,A512)</f>
        <v>58379</v>
      </c>
      <c r="C512" s="67" t="n">
        <f aca="false">DATEDIF(Input!$G$23,$B512,"Y")</f>
        <v>81</v>
      </c>
      <c r="E512" s="69" t="n">
        <f aca="false">Salary_02!$E512*(Input!$G$33/100)</f>
        <v>0</v>
      </c>
      <c r="F512" s="69" t="n">
        <f aca="false">-1*Salary_02!$I512</f>
        <v>-0</v>
      </c>
      <c r="G512" s="69" t="n">
        <f aca="true">IF($B512&gt;Input!$G$28,PMT(Input!$G$34/(100*12),($A$620-OFFSET($A$4,MATCH(Input!$G$28,$B$4:$B$620,1),0,1,1)),$J$4,-1*Input!$G$35,1),0)</f>
        <v>-1607.209505223</v>
      </c>
      <c r="H512" s="69" t="n">
        <f aca="false">($H511+$E512+$F512+$G512)*(1+Input!$G$34/(100*12))</f>
        <v>139099.159895224</v>
      </c>
    </row>
    <row r="513" customFormat="false" ht="12.8" hidden="false" customHeight="false" outlineLevel="0" collapsed="false">
      <c r="A513" s="67" t="n">
        <v>509</v>
      </c>
      <c r="B513" s="68" t="n">
        <f aca="false">EOMONTH(Input!$C$7,A513)</f>
        <v>58409</v>
      </c>
      <c r="C513" s="67" t="n">
        <f aca="false">DATEDIF(Input!$G$23,$B513,"Y")</f>
        <v>81</v>
      </c>
      <c r="E513" s="69" t="n">
        <f aca="false">Salary_02!$E513*(Input!$G$33/100)</f>
        <v>0</v>
      </c>
      <c r="F513" s="69" t="n">
        <f aca="false">-1*Salary_02!$I513</f>
        <v>-0</v>
      </c>
      <c r="G513" s="69" t="n">
        <f aca="true">IF($B513&gt;Input!$G$28,PMT(Input!$G$34/(100*12),($A$620-OFFSET($A$4,MATCH(Input!$G$28,$B$4:$B$620,1),0,1,1)),$J$4,-1*Input!$G$35,1),0)</f>
        <v>-1607.209505223</v>
      </c>
      <c r="H513" s="69" t="n">
        <f aca="false">($H512+$E513+$F513+$G513)*(1+Input!$G$34/(100*12))</f>
        <v>138064.833516626</v>
      </c>
    </row>
    <row r="514" customFormat="false" ht="12.8" hidden="false" customHeight="false" outlineLevel="0" collapsed="false">
      <c r="A514" s="67" t="n">
        <v>510</v>
      </c>
      <c r="B514" s="68" t="n">
        <f aca="false">EOMONTH(Input!$C$7,A514)</f>
        <v>58440</v>
      </c>
      <c r="C514" s="67" t="n">
        <f aca="false">DATEDIF(Input!$G$23,$B514,"Y")</f>
        <v>81</v>
      </c>
      <c r="E514" s="69" t="n">
        <f aca="false">Salary_02!$E514*(Input!$G$33/100)</f>
        <v>0</v>
      </c>
      <c r="F514" s="69" t="n">
        <f aca="false">-1*Salary_02!$I514</f>
        <v>-0</v>
      </c>
      <c r="G514" s="69" t="n">
        <f aca="true">IF($B514&gt;Input!$G$28,PMT(Input!$G$34/(100*12),($A$620-OFFSET($A$4,MATCH(Input!$G$28,$B$4:$B$620,1),0,1,1)),$J$4,-1*Input!$G$35,1),0)</f>
        <v>-1607.209505223</v>
      </c>
      <c r="H514" s="69" t="n">
        <f aca="false">($H513+$E514+$F514+$G514)*(1+Input!$G$34/(100*12))</f>
        <v>137026.197444783</v>
      </c>
    </row>
    <row r="515" customFormat="false" ht="12.8" hidden="false" customHeight="false" outlineLevel="0" collapsed="false">
      <c r="A515" s="67" t="n">
        <v>511</v>
      </c>
      <c r="B515" s="68" t="n">
        <f aca="false">EOMONTH(Input!$C$7,A515)</f>
        <v>58471</v>
      </c>
      <c r="C515" s="67" t="n">
        <f aca="false">DATEDIF(Input!$G$23,$B515,"Y")</f>
        <v>81</v>
      </c>
      <c r="E515" s="69" t="n">
        <f aca="false">Salary_02!$E515*(Input!$G$33/100)</f>
        <v>0</v>
      </c>
      <c r="F515" s="69" t="n">
        <f aca="false">-1*Salary_02!$I515</f>
        <v>-0</v>
      </c>
      <c r="G515" s="69" t="n">
        <f aca="true">IF($B515&gt;Input!$G$28,PMT(Input!$G$34/(100*12),($A$620-OFFSET($A$4,MATCH(Input!$G$28,$B$4:$B$620,1),0,1,1)),$J$4,-1*Input!$G$35,1),0)</f>
        <v>-1607.209505223</v>
      </c>
      <c r="H515" s="69" t="n">
        <f aca="false">($H514+$E515+$F515+$G515)*(1+Input!$G$34/(100*12))</f>
        <v>135983.233722642</v>
      </c>
    </row>
    <row r="516" customFormat="false" ht="12.8" hidden="false" customHeight="false" outlineLevel="0" collapsed="false">
      <c r="A516" s="67" t="n">
        <v>512</v>
      </c>
      <c r="B516" s="68" t="n">
        <f aca="false">EOMONTH(Input!$C$7,A516)</f>
        <v>58500</v>
      </c>
      <c r="C516" s="67" t="n">
        <f aca="false">DATEDIF(Input!$G$23,$B516,"Y")</f>
        <v>81</v>
      </c>
      <c r="E516" s="69" t="n">
        <f aca="false">Salary_02!$E516*(Input!$G$33/100)</f>
        <v>0</v>
      </c>
      <c r="F516" s="69" t="n">
        <f aca="false">-1*Salary_02!$I516</f>
        <v>-0</v>
      </c>
      <c r="G516" s="69" t="n">
        <f aca="true">IF($B516&gt;Input!$G$28,PMT(Input!$G$34/(100*12),($A$620-OFFSET($A$4,MATCH(Input!$G$28,$B$4:$B$620,1),0,1,1)),$J$4,-1*Input!$G$35,1),0)</f>
        <v>-1607.209505223</v>
      </c>
      <c r="H516" s="69" t="n">
        <f aca="false">($H515+$E516+$F516+$G516)*(1+Input!$G$34/(100*12))</f>
        <v>134935.924318325</v>
      </c>
    </row>
    <row r="517" customFormat="false" ht="12.8" hidden="false" customHeight="false" outlineLevel="0" collapsed="false">
      <c r="A517" s="67" t="n">
        <v>513</v>
      </c>
      <c r="B517" s="68" t="n">
        <f aca="false">EOMONTH(Input!$C$7,A517)</f>
        <v>58531</v>
      </c>
      <c r="C517" s="67" t="n">
        <f aca="false">DATEDIF(Input!$G$23,$B517,"Y")</f>
        <v>81</v>
      </c>
      <c r="E517" s="69" t="n">
        <f aca="false">Salary_02!$E517*(Input!$G$33/100)</f>
        <v>0</v>
      </c>
      <c r="F517" s="69" t="n">
        <f aca="false">-1*Salary_02!$I517</f>
        <v>-0</v>
      </c>
      <c r="G517" s="69" t="n">
        <f aca="true">IF($B517&gt;Input!$G$28,PMT(Input!$G$34/(100*12),($A$620-OFFSET($A$4,MATCH(Input!$G$28,$B$4:$B$620,1),0,1,1)),$J$4,-1*Input!$G$35,1),0)</f>
        <v>-1607.209505223</v>
      </c>
      <c r="H517" s="69" t="n">
        <f aca="false">($H516+$E517+$F517+$G517)*(1+Input!$G$34/(100*12))</f>
        <v>133884.251124823</v>
      </c>
    </row>
    <row r="518" customFormat="false" ht="12.8" hidden="false" customHeight="false" outlineLevel="0" collapsed="false">
      <c r="A518" s="67" t="n">
        <v>514</v>
      </c>
      <c r="B518" s="68" t="n">
        <f aca="false">EOMONTH(Input!$C$7,A518)</f>
        <v>58561</v>
      </c>
      <c r="C518" s="67" t="n">
        <f aca="false">DATEDIF(Input!$G$23,$B518,"Y")</f>
        <v>81</v>
      </c>
      <c r="E518" s="69" t="n">
        <f aca="false">Salary_02!$E518*(Input!$G$33/100)</f>
        <v>0</v>
      </c>
      <c r="F518" s="69" t="n">
        <f aca="false">-1*Salary_02!$I518</f>
        <v>-0</v>
      </c>
      <c r="G518" s="69" t="n">
        <f aca="true">IF($B518&gt;Input!$G$28,PMT(Input!$G$34/(100*12),($A$620-OFFSET($A$4,MATCH(Input!$G$28,$B$4:$B$620,1),0,1,1)),$J$4,-1*Input!$G$35,1),0)</f>
        <v>-1607.209505223</v>
      </c>
      <c r="H518" s="69" t="n">
        <f aca="false">($H517+$E518+$F518+$G518)*(1+Input!$G$34/(100*12))</f>
        <v>132828.195959682</v>
      </c>
    </row>
    <row r="519" customFormat="false" ht="12.8" hidden="false" customHeight="false" outlineLevel="0" collapsed="false">
      <c r="A519" s="67" t="n">
        <v>515</v>
      </c>
      <c r="B519" s="68" t="n">
        <f aca="false">EOMONTH(Input!$C$7,A519)</f>
        <v>58592</v>
      </c>
      <c r="C519" s="67" t="n">
        <f aca="false">DATEDIF(Input!$G$23,$B519,"Y")</f>
        <v>81</v>
      </c>
      <c r="E519" s="69" t="n">
        <f aca="false">Salary_02!$E519*(Input!$G$33/100)</f>
        <v>0</v>
      </c>
      <c r="F519" s="69" t="n">
        <f aca="false">-1*Salary_02!$I519</f>
        <v>-0</v>
      </c>
      <c r="G519" s="69" t="n">
        <f aca="true">IF($B519&gt;Input!$G$28,PMT(Input!$G$34/(100*12),($A$620-OFFSET($A$4,MATCH(Input!$G$28,$B$4:$B$620,1),0,1,1)),$J$4,-1*Input!$G$35,1),0)</f>
        <v>-1607.209505223</v>
      </c>
      <c r="H519" s="69" t="n">
        <f aca="false">($H518+$E519+$F519+$G519)*(1+Input!$G$34/(100*12))</f>
        <v>131767.740564686</v>
      </c>
    </row>
    <row r="520" customFormat="false" ht="12.8" hidden="false" customHeight="false" outlineLevel="0" collapsed="false">
      <c r="A520" s="67" t="n">
        <v>516</v>
      </c>
      <c r="B520" s="68" t="n">
        <f aca="false">EOMONTH(Input!$C$7,A520)</f>
        <v>58622</v>
      </c>
      <c r="C520" s="67" t="n">
        <f aca="false">DATEDIF(Input!$G$23,$B520,"Y")</f>
        <v>81</v>
      </c>
      <c r="E520" s="69" t="n">
        <f aca="false">Salary_02!$E520*(Input!$G$33/100)</f>
        <v>0</v>
      </c>
      <c r="F520" s="69" t="n">
        <f aca="false">-1*Salary_02!$I520</f>
        <v>-0</v>
      </c>
      <c r="G520" s="69" t="n">
        <f aca="true">IF($B520&gt;Input!$G$28,PMT(Input!$G$34/(100*12),($A$620-OFFSET($A$4,MATCH(Input!$G$28,$B$4:$B$620,1),0,1,1)),$J$4,-1*Input!$G$35,1),0)</f>
        <v>-1607.209505223</v>
      </c>
      <c r="H520" s="69" t="n">
        <f aca="false">($H519+$E520+$F520+$G520)*(1+Input!$G$34/(100*12))</f>
        <v>130702.866605544</v>
      </c>
    </row>
    <row r="521" customFormat="false" ht="12.8" hidden="false" customHeight="false" outlineLevel="0" collapsed="false">
      <c r="A521" s="67" t="n">
        <v>517</v>
      </c>
      <c r="B521" s="68" t="n">
        <f aca="false">EOMONTH(Input!$C$7,A521)</f>
        <v>58653</v>
      </c>
      <c r="C521" s="67" t="n">
        <f aca="false">DATEDIF(Input!$G$23,$B521,"Y")</f>
        <v>81</v>
      </c>
      <c r="E521" s="69" t="n">
        <f aca="false">Salary_02!$E521*(Input!$G$33/100)</f>
        <v>0</v>
      </c>
      <c r="F521" s="69" t="n">
        <f aca="false">-1*Salary_02!$I521</f>
        <v>-0</v>
      </c>
      <c r="G521" s="69" t="n">
        <f aca="true">IF($B521&gt;Input!$G$28,PMT(Input!$G$34/(100*12),($A$620-OFFSET($A$4,MATCH(Input!$G$28,$B$4:$B$620,1),0,1,1)),$J$4,-1*Input!$G$35,1),0)</f>
        <v>-1607.209505223</v>
      </c>
      <c r="H521" s="69" t="n">
        <f aca="false">($H520+$E521+$F521+$G521)*(1+Input!$G$34/(100*12))</f>
        <v>129633.555671572</v>
      </c>
    </row>
    <row r="522" customFormat="false" ht="12.8" hidden="false" customHeight="false" outlineLevel="0" collapsed="false">
      <c r="A522" s="67" t="n">
        <v>518</v>
      </c>
      <c r="B522" s="68" t="n">
        <f aca="false">EOMONTH(Input!$C$7,A522)</f>
        <v>58684</v>
      </c>
      <c r="C522" s="67" t="n">
        <f aca="false">DATEDIF(Input!$G$23,$B522,"Y")</f>
        <v>81</v>
      </c>
      <c r="E522" s="69" t="n">
        <f aca="false">Salary_02!$E522*(Input!$G$33/100)</f>
        <v>0</v>
      </c>
      <c r="F522" s="69" t="n">
        <f aca="false">-1*Salary_02!$I522</f>
        <v>-0</v>
      </c>
      <c r="G522" s="69" t="n">
        <f aca="true">IF($B522&gt;Input!$G$28,PMT(Input!$G$34/(100*12),($A$620-OFFSET($A$4,MATCH(Input!$G$28,$B$4:$B$620,1),0,1,1)),$J$4,-1*Input!$G$35,1),0)</f>
        <v>-1607.209505223</v>
      </c>
      <c r="H522" s="69" t="n">
        <f aca="false">($H521+$E522+$F522+$G522)*(1+Input!$G$34/(100*12))</f>
        <v>128559.789275376</v>
      </c>
    </row>
    <row r="523" customFormat="false" ht="12.8" hidden="false" customHeight="false" outlineLevel="0" collapsed="false">
      <c r="A523" s="67" t="n">
        <v>519</v>
      </c>
      <c r="B523" s="68" t="n">
        <f aca="false">EOMONTH(Input!$C$7,A523)</f>
        <v>58714</v>
      </c>
      <c r="C523" s="67" t="n">
        <f aca="false">DATEDIF(Input!$G$23,$B523,"Y")</f>
        <v>81</v>
      </c>
      <c r="E523" s="69" t="n">
        <f aca="false">Salary_02!$E523*(Input!$G$33/100)</f>
        <v>0</v>
      </c>
      <c r="F523" s="69" t="n">
        <f aca="false">-1*Salary_02!$I523</f>
        <v>-0</v>
      </c>
      <c r="G523" s="69" t="n">
        <f aca="true">IF($B523&gt;Input!$G$28,PMT(Input!$G$34/(100*12),($A$620-OFFSET($A$4,MATCH(Input!$G$28,$B$4:$B$620,1),0,1,1)),$J$4,-1*Input!$G$35,1),0)</f>
        <v>-1607.209505223</v>
      </c>
      <c r="H523" s="69" t="n">
        <f aca="false">($H522+$E523+$F523+$G523)*(1+Input!$G$34/(100*12))</f>
        <v>127481.548852528</v>
      </c>
    </row>
    <row r="524" customFormat="false" ht="12.8" hidden="false" customHeight="false" outlineLevel="0" collapsed="false">
      <c r="A524" s="67" t="n">
        <v>520</v>
      </c>
      <c r="B524" s="68" t="n">
        <f aca="false">EOMONTH(Input!$C$7,A524)</f>
        <v>58745</v>
      </c>
      <c r="C524" s="67" t="n">
        <f aca="false">DATEDIF(Input!$G$23,$B524,"Y")</f>
        <v>82</v>
      </c>
      <c r="E524" s="69" t="n">
        <f aca="false">Salary_02!$E524*(Input!$G$33/100)</f>
        <v>0</v>
      </c>
      <c r="F524" s="69" t="n">
        <f aca="false">-1*Salary_02!$I524</f>
        <v>-0</v>
      </c>
      <c r="G524" s="69" t="n">
        <f aca="true">IF($B524&gt;Input!$G$28,PMT(Input!$G$34/(100*12),($A$620-OFFSET($A$4,MATCH(Input!$G$28,$B$4:$B$620,1),0,1,1)),$J$4,-1*Input!$G$35,1),0)</f>
        <v>-1607.209505223</v>
      </c>
      <c r="H524" s="69" t="n">
        <f aca="false">($H523+$E524+$F524+$G524)*(1+Input!$G$34/(100*12))</f>
        <v>126398.815761252</v>
      </c>
    </row>
    <row r="525" customFormat="false" ht="12.8" hidden="false" customHeight="false" outlineLevel="0" collapsed="false">
      <c r="A525" s="67" t="n">
        <v>521</v>
      </c>
      <c r="B525" s="68" t="n">
        <f aca="false">EOMONTH(Input!$C$7,A525)</f>
        <v>58775</v>
      </c>
      <c r="C525" s="67" t="n">
        <f aca="false">DATEDIF(Input!$G$23,$B525,"Y")</f>
        <v>82</v>
      </c>
      <c r="E525" s="69" t="n">
        <f aca="false">Salary_02!$E525*(Input!$G$33/100)</f>
        <v>0</v>
      </c>
      <c r="F525" s="69" t="n">
        <f aca="false">-1*Salary_02!$I525</f>
        <v>-0</v>
      </c>
      <c r="G525" s="69" t="n">
        <f aca="true">IF($B525&gt;Input!$G$28,PMT(Input!$G$34/(100*12),($A$620-OFFSET($A$4,MATCH(Input!$G$28,$B$4:$B$620,1),0,1,1)),$J$4,-1*Input!$G$35,1),0)</f>
        <v>-1607.209505223</v>
      </c>
      <c r="H525" s="69" t="n">
        <f aca="false">($H524+$E525+$F525+$G525)*(1+Input!$G$34/(100*12))</f>
        <v>125311.571282096</v>
      </c>
    </row>
    <row r="526" customFormat="false" ht="12.8" hidden="false" customHeight="false" outlineLevel="0" collapsed="false">
      <c r="A526" s="67" t="n">
        <v>522</v>
      </c>
      <c r="B526" s="68" t="n">
        <f aca="false">EOMONTH(Input!$C$7,A526)</f>
        <v>58806</v>
      </c>
      <c r="C526" s="67" t="n">
        <f aca="false">DATEDIF(Input!$G$23,$B526,"Y")</f>
        <v>82</v>
      </c>
      <c r="E526" s="69" t="n">
        <f aca="false">Salary_02!$E526*(Input!$G$33/100)</f>
        <v>0</v>
      </c>
      <c r="F526" s="69" t="n">
        <f aca="false">-1*Salary_02!$I526</f>
        <v>-0</v>
      </c>
      <c r="G526" s="69" t="n">
        <f aca="true">IF($B526&gt;Input!$G$28,PMT(Input!$G$34/(100*12),($A$620-OFFSET($A$4,MATCH(Input!$G$28,$B$4:$B$620,1),0,1,1)),$J$4,-1*Input!$G$35,1),0)</f>
        <v>-1607.209505223</v>
      </c>
      <c r="H526" s="69" t="n">
        <f aca="false">($H525+$E526+$F526+$G526)*(1+Input!$G$34/(100*12))</f>
        <v>124219.79661761</v>
      </c>
    </row>
    <row r="527" customFormat="false" ht="12.8" hidden="false" customHeight="false" outlineLevel="0" collapsed="false">
      <c r="A527" s="67" t="n">
        <v>523</v>
      </c>
      <c r="B527" s="68" t="n">
        <f aca="false">EOMONTH(Input!$C$7,A527)</f>
        <v>58837</v>
      </c>
      <c r="C527" s="67" t="n">
        <f aca="false">DATEDIF(Input!$G$23,$B527,"Y")</f>
        <v>82</v>
      </c>
      <c r="E527" s="69" t="n">
        <f aca="false">Salary_02!$E527*(Input!$G$33/100)</f>
        <v>0</v>
      </c>
      <c r="F527" s="69" t="n">
        <f aca="false">-1*Salary_02!$I527</f>
        <v>-0</v>
      </c>
      <c r="G527" s="69" t="n">
        <f aca="true">IF($B527&gt;Input!$G$28,PMT(Input!$G$34/(100*12),($A$620-OFFSET($A$4,MATCH(Input!$G$28,$B$4:$B$620,1),0,1,1)),$J$4,-1*Input!$G$35,1),0)</f>
        <v>-1607.209505223</v>
      </c>
      <c r="H527" s="69" t="n">
        <f aca="false">($H526+$E527+$F527+$G527)*(1+Input!$G$34/(100*12))</f>
        <v>123123.472892022</v>
      </c>
    </row>
    <row r="528" customFormat="false" ht="12.8" hidden="false" customHeight="false" outlineLevel="0" collapsed="false">
      <c r="A528" s="67" t="n">
        <v>524</v>
      </c>
      <c r="B528" s="68" t="n">
        <f aca="false">EOMONTH(Input!$C$7,A528)</f>
        <v>58865</v>
      </c>
      <c r="C528" s="67" t="n">
        <f aca="false">DATEDIF(Input!$G$23,$B528,"Y")</f>
        <v>82</v>
      </c>
      <c r="E528" s="69" t="n">
        <f aca="false">Salary_02!$E528*(Input!$G$33/100)</f>
        <v>0</v>
      </c>
      <c r="F528" s="69" t="n">
        <f aca="false">-1*Salary_02!$I528</f>
        <v>-0</v>
      </c>
      <c r="G528" s="69" t="n">
        <f aca="true">IF($B528&gt;Input!$G$28,PMT(Input!$G$34/(100*12),($A$620-OFFSET($A$4,MATCH(Input!$G$28,$B$4:$B$620,1),0,1,1)),$J$4,-1*Input!$G$35,1),0)</f>
        <v>-1607.209505223</v>
      </c>
      <c r="H528" s="69" t="n">
        <f aca="false">($H527+$E528+$F528+$G528)*(1+Input!$G$34/(100*12))</f>
        <v>122022.581150911</v>
      </c>
    </row>
    <row r="529" customFormat="false" ht="12.8" hidden="false" customHeight="false" outlineLevel="0" collapsed="false">
      <c r="A529" s="67" t="n">
        <v>525</v>
      </c>
      <c r="B529" s="68" t="n">
        <f aca="false">EOMONTH(Input!$C$7,A529)</f>
        <v>58896</v>
      </c>
      <c r="C529" s="67" t="n">
        <f aca="false">DATEDIF(Input!$G$23,$B529,"Y")</f>
        <v>82</v>
      </c>
      <c r="E529" s="69" t="n">
        <f aca="false">Salary_02!$E529*(Input!$G$33/100)</f>
        <v>0</v>
      </c>
      <c r="F529" s="69" t="n">
        <f aca="false">-1*Salary_02!$I529</f>
        <v>-0</v>
      </c>
      <c r="G529" s="69" t="n">
        <f aca="true">IF($B529&gt;Input!$G$28,PMT(Input!$G$34/(100*12),($A$620-OFFSET($A$4,MATCH(Input!$G$28,$B$4:$B$620,1),0,1,1)),$J$4,-1*Input!$G$35,1),0)</f>
        <v>-1607.209505223</v>
      </c>
      <c r="H529" s="69" t="n">
        <f aca="false">($H528+$E529+$F529+$G529)*(1+Input!$G$34/(100*12))</f>
        <v>120917.102360878</v>
      </c>
    </row>
    <row r="530" customFormat="false" ht="12.8" hidden="false" customHeight="false" outlineLevel="0" collapsed="false">
      <c r="A530" s="67" t="n">
        <v>526</v>
      </c>
      <c r="B530" s="68" t="n">
        <f aca="false">EOMONTH(Input!$C$7,A530)</f>
        <v>58926</v>
      </c>
      <c r="C530" s="67" t="n">
        <f aca="false">DATEDIF(Input!$G$23,$B530,"Y")</f>
        <v>82</v>
      </c>
      <c r="E530" s="69" t="n">
        <f aca="false">Salary_02!$E530*(Input!$G$33/100)</f>
        <v>0</v>
      </c>
      <c r="F530" s="69" t="n">
        <f aca="false">-1*Salary_02!$I530</f>
        <v>-0</v>
      </c>
      <c r="G530" s="69" t="n">
        <f aca="true">IF($B530&gt;Input!$G$28,PMT(Input!$G$34/(100*12),($A$620-OFFSET($A$4,MATCH(Input!$G$28,$B$4:$B$620,1),0,1,1)),$J$4,-1*Input!$G$35,1),0)</f>
        <v>-1607.209505223</v>
      </c>
      <c r="H530" s="69" t="n">
        <f aca="false">($H529+$E530+$F530+$G530)*(1+Input!$G$34/(100*12))</f>
        <v>119807.01740922</v>
      </c>
    </row>
    <row r="531" customFormat="false" ht="12.8" hidden="false" customHeight="false" outlineLevel="0" collapsed="false">
      <c r="A531" s="67" t="n">
        <v>527</v>
      </c>
      <c r="B531" s="68" t="n">
        <f aca="false">EOMONTH(Input!$C$7,A531)</f>
        <v>58957</v>
      </c>
      <c r="C531" s="67" t="n">
        <f aca="false">DATEDIF(Input!$G$23,$B531,"Y")</f>
        <v>82</v>
      </c>
      <c r="E531" s="69" t="n">
        <f aca="false">Salary_02!$E531*(Input!$G$33/100)</f>
        <v>0</v>
      </c>
      <c r="F531" s="69" t="n">
        <f aca="false">-1*Salary_02!$I531</f>
        <v>-0</v>
      </c>
      <c r="G531" s="69" t="n">
        <f aca="true">IF($B531&gt;Input!$G$28,PMT(Input!$G$34/(100*12),($A$620-OFFSET($A$4,MATCH(Input!$G$28,$B$4:$B$620,1),0,1,1)),$J$4,-1*Input!$G$35,1),0)</f>
        <v>-1607.209505223</v>
      </c>
      <c r="H531" s="69" t="n">
        <f aca="false">($H530+$E531+$F531+$G531)*(1+Input!$G$34/(100*12))</f>
        <v>118692.307103597</v>
      </c>
    </row>
    <row r="532" customFormat="false" ht="12.8" hidden="false" customHeight="false" outlineLevel="0" collapsed="false">
      <c r="A532" s="67" t="n">
        <v>528</v>
      </c>
      <c r="B532" s="68" t="n">
        <f aca="false">EOMONTH(Input!$C$7,A532)</f>
        <v>58987</v>
      </c>
      <c r="C532" s="67" t="n">
        <f aca="false">DATEDIF(Input!$G$23,$B532,"Y")</f>
        <v>82</v>
      </c>
      <c r="E532" s="69" t="n">
        <f aca="false">Salary_02!$E532*(Input!$G$33/100)</f>
        <v>0</v>
      </c>
      <c r="F532" s="69" t="n">
        <f aca="false">-1*Salary_02!$I532</f>
        <v>-0</v>
      </c>
      <c r="G532" s="69" t="n">
        <f aca="true">IF($B532&gt;Input!$G$28,PMT(Input!$G$34/(100*12),($A$620-OFFSET($A$4,MATCH(Input!$G$28,$B$4:$B$620,1),0,1,1)),$J$4,-1*Input!$G$35,1),0)</f>
        <v>-1607.209505223</v>
      </c>
      <c r="H532" s="69" t="n">
        <f aca="false">($H531+$E532+$F532+$G532)*(1+Input!$G$34/(100*12))</f>
        <v>117572.952171701</v>
      </c>
    </row>
    <row r="533" customFormat="false" ht="12.8" hidden="false" customHeight="false" outlineLevel="0" collapsed="false">
      <c r="A533" s="67" t="n">
        <v>529</v>
      </c>
      <c r="B533" s="68" t="n">
        <f aca="false">EOMONTH(Input!$C$7,A533)</f>
        <v>59018</v>
      </c>
      <c r="C533" s="67" t="n">
        <f aca="false">DATEDIF(Input!$G$23,$B533,"Y")</f>
        <v>82</v>
      </c>
      <c r="E533" s="69" t="n">
        <f aca="false">Salary_02!$E533*(Input!$G$33/100)</f>
        <v>0</v>
      </c>
      <c r="F533" s="69" t="n">
        <f aca="false">-1*Salary_02!$I533</f>
        <v>-0</v>
      </c>
      <c r="G533" s="69" t="n">
        <f aca="true">IF($B533&gt;Input!$G$28,PMT(Input!$G$34/(100*12),($A$620-OFFSET($A$4,MATCH(Input!$G$28,$B$4:$B$620,1),0,1,1)),$J$4,-1*Input!$G$35,1),0)</f>
        <v>-1607.209505223</v>
      </c>
      <c r="H533" s="69" t="n">
        <f aca="false">($H532+$E533+$F533+$G533)*(1+Input!$G$34/(100*12))</f>
        <v>116448.933260921</v>
      </c>
    </row>
    <row r="534" customFormat="false" ht="12.8" hidden="false" customHeight="false" outlineLevel="0" collapsed="false">
      <c r="A534" s="67" t="n">
        <v>530</v>
      </c>
      <c r="B534" s="68" t="n">
        <f aca="false">EOMONTH(Input!$C$7,A534)</f>
        <v>59049</v>
      </c>
      <c r="C534" s="67" t="n">
        <f aca="false">DATEDIF(Input!$G$23,$B534,"Y")</f>
        <v>82</v>
      </c>
      <c r="E534" s="69" t="n">
        <f aca="false">Salary_02!$E534*(Input!$G$33/100)</f>
        <v>0</v>
      </c>
      <c r="F534" s="69" t="n">
        <f aca="false">-1*Salary_02!$I534</f>
        <v>-0</v>
      </c>
      <c r="G534" s="69" t="n">
        <f aca="true">IF($B534&gt;Input!$G$28,PMT(Input!$G$34/(100*12),($A$620-OFFSET($A$4,MATCH(Input!$G$28,$B$4:$B$620,1),0,1,1)),$J$4,-1*Input!$G$35,1),0)</f>
        <v>-1607.209505223</v>
      </c>
      <c r="H534" s="69" t="n">
        <f aca="false">($H533+$E534+$F534+$G534)*(1+Input!$G$34/(100*12))</f>
        <v>115320.230938014</v>
      </c>
    </row>
    <row r="535" customFormat="false" ht="12.8" hidden="false" customHeight="false" outlineLevel="0" collapsed="false">
      <c r="A535" s="67" t="n">
        <v>531</v>
      </c>
      <c r="B535" s="68" t="n">
        <f aca="false">EOMONTH(Input!$C$7,A535)</f>
        <v>59079</v>
      </c>
      <c r="C535" s="67" t="n">
        <f aca="false">DATEDIF(Input!$G$23,$B535,"Y")</f>
        <v>82</v>
      </c>
      <c r="E535" s="69" t="n">
        <f aca="false">Salary_02!$E535*(Input!$G$33/100)</f>
        <v>0</v>
      </c>
      <c r="F535" s="69" t="n">
        <f aca="false">-1*Salary_02!$I535</f>
        <v>-0</v>
      </c>
      <c r="G535" s="69" t="n">
        <f aca="true">IF($B535&gt;Input!$G$28,PMT(Input!$G$34/(100*12),($A$620-OFFSET($A$4,MATCH(Input!$G$28,$B$4:$B$620,1),0,1,1)),$J$4,-1*Input!$G$35,1),0)</f>
        <v>-1607.209505223</v>
      </c>
      <c r="H535" s="69" t="n">
        <f aca="false">($H534+$E535+$F535+$G535)*(1+Input!$G$34/(100*12))</f>
        <v>114186.825688761</v>
      </c>
    </row>
    <row r="536" customFormat="false" ht="12.8" hidden="false" customHeight="false" outlineLevel="0" collapsed="false">
      <c r="A536" s="67" t="n">
        <v>532</v>
      </c>
      <c r="B536" s="68" t="n">
        <f aca="false">EOMONTH(Input!$C$7,A536)</f>
        <v>59110</v>
      </c>
      <c r="C536" s="67" t="n">
        <f aca="false">DATEDIF(Input!$G$23,$B536,"Y")</f>
        <v>83</v>
      </c>
      <c r="E536" s="69" t="n">
        <f aca="false">Salary_02!$E536*(Input!$G$33/100)</f>
        <v>0</v>
      </c>
      <c r="F536" s="69" t="n">
        <f aca="false">-1*Salary_02!$I536</f>
        <v>-0</v>
      </c>
      <c r="G536" s="69" t="n">
        <f aca="true">IF($B536&gt;Input!$G$28,PMT(Input!$G$34/(100*12),($A$620-OFFSET($A$4,MATCH(Input!$G$28,$B$4:$B$620,1),0,1,1)),$J$4,-1*Input!$G$35,1),0)</f>
        <v>-1607.209505223</v>
      </c>
      <c r="H536" s="69" t="n">
        <f aca="false">($H535+$E536+$F536+$G536)*(1+Input!$G$34/(100*12))</f>
        <v>113048.697917636</v>
      </c>
    </row>
    <row r="537" customFormat="false" ht="12.8" hidden="false" customHeight="false" outlineLevel="0" collapsed="false">
      <c r="A537" s="67" t="n">
        <v>533</v>
      </c>
      <c r="B537" s="68" t="n">
        <f aca="false">EOMONTH(Input!$C$7,A537)</f>
        <v>59140</v>
      </c>
      <c r="C537" s="67" t="n">
        <f aca="false">DATEDIF(Input!$G$23,$B537,"Y")</f>
        <v>83</v>
      </c>
      <c r="E537" s="69" t="n">
        <f aca="false">Salary_02!$E537*(Input!$G$33/100)</f>
        <v>0</v>
      </c>
      <c r="F537" s="69" t="n">
        <f aca="false">-1*Salary_02!$I537</f>
        <v>-0</v>
      </c>
      <c r="G537" s="69" t="n">
        <f aca="true">IF($B537&gt;Input!$G$28,PMT(Input!$G$34/(100*12),($A$620-OFFSET($A$4,MATCH(Input!$G$28,$B$4:$B$620,1),0,1,1)),$J$4,-1*Input!$G$35,1),0)</f>
        <v>-1607.209505223</v>
      </c>
      <c r="H537" s="69" t="n">
        <f aca="false">($H536+$E537+$F537+$G537)*(1+Input!$G$34/(100*12))</f>
        <v>111905.827947465</v>
      </c>
    </row>
    <row r="538" customFormat="false" ht="12.8" hidden="false" customHeight="false" outlineLevel="0" collapsed="false">
      <c r="A538" s="67" t="n">
        <v>534</v>
      </c>
      <c r="B538" s="68" t="n">
        <f aca="false">EOMONTH(Input!$C$7,A538)</f>
        <v>59171</v>
      </c>
      <c r="C538" s="67" t="n">
        <f aca="false">DATEDIF(Input!$G$23,$B538,"Y")</f>
        <v>83</v>
      </c>
      <c r="E538" s="69" t="n">
        <f aca="false">Salary_02!$E538*(Input!$G$33/100)</f>
        <v>0</v>
      </c>
      <c r="F538" s="69" t="n">
        <f aca="false">-1*Salary_02!$I538</f>
        <v>-0</v>
      </c>
      <c r="G538" s="69" t="n">
        <f aca="true">IF($B538&gt;Input!$G$28,PMT(Input!$G$34/(100*12),($A$620-OFFSET($A$4,MATCH(Input!$G$28,$B$4:$B$620,1),0,1,1)),$J$4,-1*Input!$G$35,1),0)</f>
        <v>-1607.209505223</v>
      </c>
      <c r="H538" s="69" t="n">
        <f aca="false">($H537+$E538+$F538+$G538)*(1+Input!$G$34/(100*12))</f>
        <v>110758.196019084</v>
      </c>
    </row>
    <row r="539" customFormat="false" ht="12.8" hidden="false" customHeight="false" outlineLevel="0" collapsed="false">
      <c r="A539" s="67" t="n">
        <v>535</v>
      </c>
      <c r="B539" s="68" t="n">
        <f aca="false">EOMONTH(Input!$C$7,A539)</f>
        <v>59202</v>
      </c>
      <c r="C539" s="67" t="n">
        <f aca="false">DATEDIF(Input!$G$23,$B539,"Y")</f>
        <v>83</v>
      </c>
      <c r="E539" s="69" t="n">
        <f aca="false">Salary_02!$E539*(Input!$G$33/100)</f>
        <v>0</v>
      </c>
      <c r="F539" s="69" t="n">
        <f aca="false">-1*Salary_02!$I539</f>
        <v>-0</v>
      </c>
      <c r="G539" s="69" t="n">
        <f aca="true">IF($B539&gt;Input!$G$28,PMT(Input!$G$34/(100*12),($A$620-OFFSET($A$4,MATCH(Input!$G$28,$B$4:$B$620,1),0,1,1)),$J$4,-1*Input!$G$35,1),0)</f>
        <v>-1607.209505223</v>
      </c>
      <c r="H539" s="69" t="n">
        <f aca="false">($H538+$E539+$F539+$G539)*(1+Input!$G$34/(100*12))</f>
        <v>109605.782291002</v>
      </c>
    </row>
    <row r="540" customFormat="false" ht="12.8" hidden="false" customHeight="false" outlineLevel="0" collapsed="false">
      <c r="A540" s="67" t="n">
        <v>536</v>
      </c>
      <c r="B540" s="68" t="n">
        <f aca="false">EOMONTH(Input!$C$7,A540)</f>
        <v>59230</v>
      </c>
      <c r="C540" s="67" t="n">
        <f aca="false">DATEDIF(Input!$G$23,$B540,"Y")</f>
        <v>83</v>
      </c>
      <c r="E540" s="69" t="n">
        <f aca="false">Salary_02!$E540*(Input!$G$33/100)</f>
        <v>0</v>
      </c>
      <c r="F540" s="69" t="n">
        <f aca="false">-1*Salary_02!$I540</f>
        <v>-0</v>
      </c>
      <c r="G540" s="69" t="n">
        <f aca="true">IF($B540&gt;Input!$G$28,PMT(Input!$G$34/(100*12),($A$620-OFFSET($A$4,MATCH(Input!$G$28,$B$4:$B$620,1),0,1,1)),$J$4,-1*Input!$G$35,1),0)</f>
        <v>-1607.209505223</v>
      </c>
      <c r="H540" s="69" t="n">
        <f aca="false">($H539+$E540+$F540+$G540)*(1+Input!$G$34/(100*12))</f>
        <v>108448.566839053</v>
      </c>
    </row>
    <row r="541" customFormat="false" ht="12.8" hidden="false" customHeight="false" outlineLevel="0" collapsed="false">
      <c r="A541" s="67" t="n">
        <v>537</v>
      </c>
      <c r="B541" s="68" t="n">
        <f aca="false">EOMONTH(Input!$C$7,A541)</f>
        <v>59261</v>
      </c>
      <c r="C541" s="67" t="n">
        <f aca="false">DATEDIF(Input!$G$23,$B541,"Y")</f>
        <v>83</v>
      </c>
      <c r="E541" s="69" t="n">
        <f aca="false">Salary_02!$E541*(Input!$G$33/100)</f>
        <v>0</v>
      </c>
      <c r="F541" s="69" t="n">
        <f aca="false">-1*Salary_02!$I541</f>
        <v>-0</v>
      </c>
      <c r="G541" s="69" t="n">
        <f aca="true">IF($B541&gt;Input!$G$28,PMT(Input!$G$34/(100*12),($A$620-OFFSET($A$4,MATCH(Input!$G$28,$B$4:$B$620,1),0,1,1)),$J$4,-1*Input!$G$35,1),0)</f>
        <v>-1607.209505223</v>
      </c>
      <c r="H541" s="69" t="n">
        <f aca="false">($H540+$E541+$F541+$G541)*(1+Input!$G$34/(100*12))</f>
        <v>107286.529656055</v>
      </c>
    </row>
    <row r="542" customFormat="false" ht="12.8" hidden="false" customHeight="false" outlineLevel="0" collapsed="false">
      <c r="A542" s="67" t="n">
        <v>538</v>
      </c>
      <c r="B542" s="68" t="n">
        <f aca="false">EOMONTH(Input!$C$7,A542)</f>
        <v>59291</v>
      </c>
      <c r="C542" s="67" t="n">
        <f aca="false">DATEDIF(Input!$G$23,$B542,"Y")</f>
        <v>83</v>
      </c>
      <c r="E542" s="69" t="n">
        <f aca="false">Salary_02!$E542*(Input!$G$33/100)</f>
        <v>0</v>
      </c>
      <c r="F542" s="69" t="n">
        <f aca="false">-1*Salary_02!$I542</f>
        <v>-0</v>
      </c>
      <c r="G542" s="69" t="n">
        <f aca="true">IF($B542&gt;Input!$G$28,PMT(Input!$G$34/(100*12),($A$620-OFFSET($A$4,MATCH(Input!$G$28,$B$4:$B$620,1),0,1,1)),$J$4,-1*Input!$G$35,1),0)</f>
        <v>-1607.209505223</v>
      </c>
      <c r="H542" s="69" t="n">
        <f aca="false">($H541+$E542+$F542+$G542)*(1+Input!$G$34/(100*12))</f>
        <v>106119.65065146</v>
      </c>
    </row>
    <row r="543" customFormat="false" ht="12.8" hidden="false" customHeight="false" outlineLevel="0" collapsed="false">
      <c r="A543" s="67" t="n">
        <v>539</v>
      </c>
      <c r="B543" s="68" t="n">
        <f aca="false">EOMONTH(Input!$C$7,A543)</f>
        <v>59322</v>
      </c>
      <c r="C543" s="67" t="n">
        <f aca="false">DATEDIF(Input!$G$23,$B543,"Y")</f>
        <v>83</v>
      </c>
      <c r="E543" s="69" t="n">
        <f aca="false">Salary_02!$E543*(Input!$G$33/100)</f>
        <v>0</v>
      </c>
      <c r="F543" s="69" t="n">
        <f aca="false">-1*Salary_02!$I543</f>
        <v>-0</v>
      </c>
      <c r="G543" s="69" t="n">
        <f aca="true">IF($B543&gt;Input!$G$28,PMT(Input!$G$34/(100*12),($A$620-OFFSET($A$4,MATCH(Input!$G$28,$B$4:$B$620,1),0,1,1)),$J$4,-1*Input!$G$35,1),0)</f>
        <v>-1607.209505223</v>
      </c>
      <c r="H543" s="69" t="n">
        <f aca="false">($H542+$E543+$F543+$G543)*(1+Input!$G$34/(100*12))</f>
        <v>104947.909651013</v>
      </c>
    </row>
    <row r="544" customFormat="false" ht="12.8" hidden="false" customHeight="false" outlineLevel="0" collapsed="false">
      <c r="A544" s="67" t="n">
        <v>540</v>
      </c>
      <c r="B544" s="68" t="n">
        <f aca="false">EOMONTH(Input!$C$7,A544)</f>
        <v>59352</v>
      </c>
      <c r="C544" s="67" t="n">
        <f aca="false">DATEDIF(Input!$G$23,$B544,"Y")</f>
        <v>83</v>
      </c>
      <c r="E544" s="69" t="n">
        <f aca="false">Salary_02!$E544*(Input!$G$33/100)</f>
        <v>0</v>
      </c>
      <c r="F544" s="69" t="n">
        <f aca="false">-1*Salary_02!$I544</f>
        <v>-0</v>
      </c>
      <c r="G544" s="69" t="n">
        <f aca="true">IF($B544&gt;Input!$G$28,PMT(Input!$G$34/(100*12),($A$620-OFFSET($A$4,MATCH(Input!$G$28,$B$4:$B$620,1),0,1,1)),$J$4,-1*Input!$G$35,1),0)</f>
        <v>-1607.209505223</v>
      </c>
      <c r="H544" s="69" t="n">
        <f aca="false">($H543+$E544+$F544+$G544)*(1+Input!$G$34/(100*12))</f>
        <v>103771.286396398</v>
      </c>
    </row>
    <row r="545" customFormat="false" ht="12.8" hidden="false" customHeight="false" outlineLevel="0" collapsed="false">
      <c r="A545" s="67" t="n">
        <v>541</v>
      </c>
      <c r="B545" s="68" t="n">
        <f aca="false">EOMONTH(Input!$C$7,A545)</f>
        <v>59383</v>
      </c>
      <c r="C545" s="67" t="n">
        <f aca="false">DATEDIF(Input!$G$23,$B545,"Y")</f>
        <v>83</v>
      </c>
      <c r="E545" s="69" t="n">
        <f aca="false">Salary_02!$E545*(Input!$G$33/100)</f>
        <v>0</v>
      </c>
      <c r="F545" s="69" t="n">
        <f aca="false">-1*Salary_02!$I545</f>
        <v>-0</v>
      </c>
      <c r="G545" s="69" t="n">
        <f aca="true">IF($B545&gt;Input!$G$28,PMT(Input!$G$34/(100*12),($A$620-OFFSET($A$4,MATCH(Input!$G$28,$B$4:$B$620,1),0,1,1)),$J$4,-1*Input!$G$35,1),0)</f>
        <v>-1607.209505223</v>
      </c>
      <c r="H545" s="69" t="n">
        <f aca="false">($H544+$E545+$F545+$G545)*(1+Input!$G$34/(100*12))</f>
        <v>102589.760544888</v>
      </c>
    </row>
    <row r="546" customFormat="false" ht="12.8" hidden="false" customHeight="false" outlineLevel="0" collapsed="false">
      <c r="A546" s="67" t="n">
        <v>542</v>
      </c>
      <c r="B546" s="68" t="n">
        <f aca="false">EOMONTH(Input!$C$7,A546)</f>
        <v>59414</v>
      </c>
      <c r="C546" s="67" t="n">
        <f aca="false">DATEDIF(Input!$G$23,$B546,"Y")</f>
        <v>83</v>
      </c>
      <c r="E546" s="69" t="n">
        <f aca="false">Salary_02!$E546*(Input!$G$33/100)</f>
        <v>0</v>
      </c>
      <c r="F546" s="69" t="n">
        <f aca="false">-1*Salary_02!$I546</f>
        <v>-0</v>
      </c>
      <c r="G546" s="69" t="n">
        <f aca="true">IF($B546&gt;Input!$G$28,PMT(Input!$G$34/(100*12),($A$620-OFFSET($A$4,MATCH(Input!$G$28,$B$4:$B$620,1),0,1,1)),$J$4,-1*Input!$G$35,1),0)</f>
        <v>-1607.209505223</v>
      </c>
      <c r="H546" s="69" t="n">
        <f aca="false">($H545+$E546+$F546+$G546)*(1+Input!$G$34/(100*12))</f>
        <v>101403.311668997</v>
      </c>
    </row>
    <row r="547" customFormat="false" ht="12.8" hidden="false" customHeight="false" outlineLevel="0" collapsed="false">
      <c r="A547" s="67" t="n">
        <v>543</v>
      </c>
      <c r="B547" s="68" t="n">
        <f aca="false">EOMONTH(Input!$C$7,A547)</f>
        <v>59444</v>
      </c>
      <c r="C547" s="67" t="n">
        <f aca="false">DATEDIF(Input!$G$23,$B547,"Y")</f>
        <v>83</v>
      </c>
      <c r="E547" s="69" t="n">
        <f aca="false">Salary_02!$E547*(Input!$G$33/100)</f>
        <v>0</v>
      </c>
      <c r="F547" s="69" t="n">
        <f aca="false">-1*Salary_02!$I547</f>
        <v>-0</v>
      </c>
      <c r="G547" s="69" t="n">
        <f aca="true">IF($B547&gt;Input!$G$28,PMT(Input!$G$34/(100*12),($A$620-OFFSET($A$4,MATCH(Input!$G$28,$B$4:$B$620,1),0,1,1)),$J$4,-1*Input!$G$35,1),0)</f>
        <v>-1607.209505223</v>
      </c>
      <c r="H547" s="69" t="n">
        <f aca="false">($H546+$E547+$F547+$G547)*(1+Input!$G$34/(100*12))</f>
        <v>100211.919256123</v>
      </c>
    </row>
    <row r="548" customFormat="false" ht="12.8" hidden="false" customHeight="false" outlineLevel="0" collapsed="false">
      <c r="A548" s="67" t="n">
        <v>544</v>
      </c>
      <c r="B548" s="68" t="n">
        <f aca="false">EOMONTH(Input!$C$7,A548)</f>
        <v>59475</v>
      </c>
      <c r="C548" s="67" t="n">
        <f aca="false">DATEDIF(Input!$G$23,$B548,"Y")</f>
        <v>84</v>
      </c>
      <c r="E548" s="69" t="n">
        <f aca="false">Salary_02!$E548*(Input!$G$33/100)</f>
        <v>0</v>
      </c>
      <c r="F548" s="69" t="n">
        <f aca="false">-1*Salary_02!$I548</f>
        <v>-0</v>
      </c>
      <c r="G548" s="69" t="n">
        <f aca="true">IF($B548&gt;Input!$G$28,PMT(Input!$G$34/(100*12),($A$620-OFFSET($A$4,MATCH(Input!$G$28,$B$4:$B$620,1),0,1,1)),$J$4,-1*Input!$G$35,1),0)</f>
        <v>-1607.209505223</v>
      </c>
      <c r="H548" s="69" t="n">
        <f aca="false">($H547+$E548+$F548+$G548)*(1+Input!$G$34/(100*12))</f>
        <v>99015.5627081953</v>
      </c>
    </row>
    <row r="549" customFormat="false" ht="12.8" hidden="false" customHeight="false" outlineLevel="0" collapsed="false">
      <c r="A549" s="67" t="n">
        <v>545</v>
      </c>
      <c r="B549" s="68" t="n">
        <f aca="false">EOMONTH(Input!$C$7,A549)</f>
        <v>59505</v>
      </c>
      <c r="C549" s="67" t="n">
        <f aca="false">DATEDIF(Input!$G$23,$B549,"Y")</f>
        <v>84</v>
      </c>
      <c r="E549" s="69" t="n">
        <f aca="false">Salary_02!$E549*(Input!$G$33/100)</f>
        <v>0</v>
      </c>
      <c r="F549" s="69" t="n">
        <f aca="false">-1*Salary_02!$I549</f>
        <v>-0</v>
      </c>
      <c r="G549" s="69" t="n">
        <f aca="true">IF($B549&gt;Input!$G$28,PMT(Input!$G$34/(100*12),($A$620-OFFSET($A$4,MATCH(Input!$G$28,$B$4:$B$620,1),0,1,1)),$J$4,-1*Input!$G$35,1),0)</f>
        <v>-1607.209505223</v>
      </c>
      <c r="H549" s="69" t="n">
        <f aca="false">($H548+$E549+$F549+$G549)*(1+Input!$G$34/(100*12))</f>
        <v>97814.221341318</v>
      </c>
    </row>
    <row r="550" customFormat="false" ht="12.8" hidden="false" customHeight="false" outlineLevel="0" collapsed="false">
      <c r="A550" s="67" t="n">
        <v>546</v>
      </c>
      <c r="B550" s="68" t="n">
        <f aca="false">EOMONTH(Input!$C$7,A550)</f>
        <v>59536</v>
      </c>
      <c r="C550" s="67" t="n">
        <f aca="false">DATEDIF(Input!$G$23,$B550,"Y")</f>
        <v>84</v>
      </c>
      <c r="E550" s="69" t="n">
        <f aca="false">Salary_02!$E550*(Input!$G$33/100)</f>
        <v>0</v>
      </c>
      <c r="F550" s="69" t="n">
        <f aca="false">-1*Salary_02!$I550</f>
        <v>-0</v>
      </c>
      <c r="G550" s="69" t="n">
        <f aca="true">IF($B550&gt;Input!$G$28,PMT(Input!$G$34/(100*12),($A$620-OFFSET($A$4,MATCH(Input!$G$28,$B$4:$B$620,1),0,1,1)),$J$4,-1*Input!$G$35,1),0)</f>
        <v>-1607.209505223</v>
      </c>
      <c r="H550" s="69" t="n">
        <f aca="false">($H549+$E550+$F550+$G550)*(1+Input!$G$34/(100*12))</f>
        <v>96607.874385412</v>
      </c>
    </row>
    <row r="551" customFormat="false" ht="12.8" hidden="false" customHeight="false" outlineLevel="0" collapsed="false">
      <c r="A551" s="67" t="n">
        <v>547</v>
      </c>
      <c r="B551" s="68" t="n">
        <f aca="false">EOMONTH(Input!$C$7,A551)</f>
        <v>59567</v>
      </c>
      <c r="C551" s="67" t="n">
        <f aca="false">DATEDIF(Input!$G$23,$B551,"Y")</f>
        <v>84</v>
      </c>
      <c r="E551" s="69" t="n">
        <f aca="false">Salary_02!$E551*(Input!$G$33/100)</f>
        <v>0</v>
      </c>
      <c r="F551" s="69" t="n">
        <f aca="false">-1*Salary_02!$I551</f>
        <v>-0</v>
      </c>
      <c r="G551" s="69" t="n">
        <f aca="true">IF($B551&gt;Input!$G$28,PMT(Input!$G$34/(100*12),($A$620-OFFSET($A$4,MATCH(Input!$G$28,$B$4:$B$620,1),0,1,1)),$J$4,-1*Input!$G$35,1),0)</f>
        <v>-1607.209505223</v>
      </c>
      <c r="H551" s="69" t="n">
        <f aca="false">($H550+$E551+$F551+$G551)*(1+Input!$G$34/(100*12))</f>
        <v>95396.5009838565</v>
      </c>
    </row>
    <row r="552" customFormat="false" ht="12.8" hidden="false" customHeight="false" outlineLevel="0" collapsed="false">
      <c r="A552" s="67" t="n">
        <v>548</v>
      </c>
      <c r="B552" s="68" t="n">
        <f aca="false">EOMONTH(Input!$C$7,A552)</f>
        <v>59595</v>
      </c>
      <c r="C552" s="67" t="n">
        <f aca="false">DATEDIF(Input!$G$23,$B552,"Y")</f>
        <v>84</v>
      </c>
      <c r="E552" s="69" t="n">
        <f aca="false">Salary_02!$E552*(Input!$G$33/100)</f>
        <v>0</v>
      </c>
      <c r="F552" s="69" t="n">
        <f aca="false">-1*Salary_02!$I552</f>
        <v>-0</v>
      </c>
      <c r="G552" s="69" t="n">
        <f aca="true">IF($B552&gt;Input!$G$28,PMT(Input!$G$34/(100*12),($A$620-OFFSET($A$4,MATCH(Input!$G$28,$B$4:$B$620,1),0,1,1)),$J$4,-1*Input!$G$35,1),0)</f>
        <v>-1607.209505223</v>
      </c>
      <c r="H552" s="69" t="n">
        <f aca="false">($H551+$E552+$F552+$G552)*(1+Input!$G$34/(100*12))</f>
        <v>94180.0801931278</v>
      </c>
    </row>
    <row r="553" customFormat="false" ht="12.8" hidden="false" customHeight="false" outlineLevel="0" collapsed="false">
      <c r="A553" s="67" t="n">
        <v>549</v>
      </c>
      <c r="B553" s="68" t="n">
        <f aca="false">EOMONTH(Input!$C$7,A553)</f>
        <v>59626</v>
      </c>
      <c r="C553" s="67" t="n">
        <f aca="false">DATEDIF(Input!$G$23,$B553,"Y")</f>
        <v>84</v>
      </c>
      <c r="E553" s="69" t="n">
        <f aca="false">Salary_02!$E553*(Input!$G$33/100)</f>
        <v>0</v>
      </c>
      <c r="F553" s="69" t="n">
        <f aca="false">-1*Salary_02!$I553</f>
        <v>-0</v>
      </c>
      <c r="G553" s="69" t="n">
        <f aca="true">IF($B553&gt;Input!$G$28,PMT(Input!$G$34/(100*12),($A$620-OFFSET($A$4,MATCH(Input!$G$28,$B$4:$B$620,1),0,1,1)),$J$4,-1*Input!$G$35,1),0)</f>
        <v>-1607.209505223</v>
      </c>
      <c r="H553" s="69" t="n">
        <f aca="false">($H552+$E553+$F553+$G553)*(1+Input!$G$34/(100*12))</f>
        <v>92958.5909824377</v>
      </c>
    </row>
    <row r="554" customFormat="false" ht="12.8" hidden="false" customHeight="false" outlineLevel="0" collapsed="false">
      <c r="A554" s="67" t="n">
        <v>550</v>
      </c>
      <c r="B554" s="68" t="n">
        <f aca="false">EOMONTH(Input!$C$7,A554)</f>
        <v>59656</v>
      </c>
      <c r="C554" s="67" t="n">
        <f aca="false">DATEDIF(Input!$G$23,$B554,"Y")</f>
        <v>84</v>
      </c>
      <c r="E554" s="69" t="n">
        <f aca="false">Salary_02!$E554*(Input!$G$33/100)</f>
        <v>0</v>
      </c>
      <c r="F554" s="69" t="n">
        <f aca="false">-1*Salary_02!$I554</f>
        <v>-0</v>
      </c>
      <c r="G554" s="69" t="n">
        <f aca="true">IF($B554&gt;Input!$G$28,PMT(Input!$G$34/(100*12),($A$620-OFFSET($A$4,MATCH(Input!$G$28,$B$4:$B$620,1),0,1,1)),$J$4,-1*Input!$G$35,1),0)</f>
        <v>-1607.209505223</v>
      </c>
      <c r="H554" s="69" t="n">
        <f aca="false">($H553+$E554+$F554+$G554)*(1+Input!$G$34/(100*12))</f>
        <v>91732.0122333698</v>
      </c>
    </row>
    <row r="555" customFormat="false" ht="12.8" hidden="false" customHeight="false" outlineLevel="0" collapsed="false">
      <c r="A555" s="67" t="n">
        <v>551</v>
      </c>
      <c r="B555" s="68" t="n">
        <f aca="false">EOMONTH(Input!$C$7,A555)</f>
        <v>59687</v>
      </c>
      <c r="C555" s="67" t="n">
        <f aca="false">DATEDIF(Input!$G$23,$B555,"Y")</f>
        <v>84</v>
      </c>
      <c r="E555" s="69" t="n">
        <f aca="false">Salary_02!$E555*(Input!$G$33/100)</f>
        <v>0</v>
      </c>
      <c r="F555" s="69" t="n">
        <f aca="false">-1*Salary_02!$I555</f>
        <v>-0</v>
      </c>
      <c r="G555" s="69" t="n">
        <f aca="true">IF($B555&gt;Input!$G$28,PMT(Input!$G$34/(100*12),($A$620-OFFSET($A$4,MATCH(Input!$G$28,$B$4:$B$620,1),0,1,1)),$J$4,-1*Input!$G$35,1),0)</f>
        <v>-1607.209505223</v>
      </c>
      <c r="H555" s="69" t="n">
        <f aca="false">($H554+$E555+$F555+$G555)*(1+Input!$G$34/(100*12))</f>
        <v>90500.3227395141</v>
      </c>
    </row>
    <row r="556" customFormat="false" ht="12.8" hidden="false" customHeight="false" outlineLevel="0" collapsed="false">
      <c r="A556" s="67" t="n">
        <v>552</v>
      </c>
      <c r="B556" s="68" t="n">
        <f aca="false">EOMONTH(Input!$C$7,A556)</f>
        <v>59717</v>
      </c>
      <c r="C556" s="67" t="n">
        <f aca="false">DATEDIF(Input!$G$23,$B556,"Y")</f>
        <v>84</v>
      </c>
      <c r="E556" s="69" t="n">
        <f aca="false">Salary_02!$E556*(Input!$G$33/100)</f>
        <v>0</v>
      </c>
      <c r="F556" s="69" t="n">
        <f aca="false">-1*Salary_02!$I556</f>
        <v>-0</v>
      </c>
      <c r="G556" s="69" t="n">
        <f aca="true">IF($B556&gt;Input!$G$28,PMT(Input!$G$34/(100*12),($A$620-OFFSET($A$4,MATCH(Input!$G$28,$B$4:$B$620,1),0,1,1)),$J$4,-1*Input!$G$35,1),0)</f>
        <v>-1607.209505223</v>
      </c>
      <c r="H556" s="69" t="n">
        <f aca="false">($H555+$E556+$F556+$G556)*(1+Input!$G$34/(100*12))</f>
        <v>89263.5012061006</v>
      </c>
    </row>
    <row r="557" customFormat="false" ht="12.8" hidden="false" customHeight="false" outlineLevel="0" collapsed="false">
      <c r="A557" s="67" t="n">
        <v>553</v>
      </c>
      <c r="B557" s="68" t="n">
        <f aca="false">EOMONTH(Input!$C$7,A557)</f>
        <v>59748</v>
      </c>
      <c r="C557" s="67" t="n">
        <f aca="false">DATEDIF(Input!$G$23,$B557,"Y")</f>
        <v>84</v>
      </c>
      <c r="E557" s="69" t="n">
        <f aca="false">Salary_02!$E557*(Input!$G$33/100)</f>
        <v>0</v>
      </c>
      <c r="F557" s="69" t="n">
        <f aca="false">-1*Salary_02!$I557</f>
        <v>-0</v>
      </c>
      <c r="G557" s="69" t="n">
        <f aca="true">IF($B557&gt;Input!$G$28,PMT(Input!$G$34/(100*12),($A$620-OFFSET($A$4,MATCH(Input!$G$28,$B$4:$B$620,1),0,1,1)),$J$4,-1*Input!$G$35,1),0)</f>
        <v>-1607.209505223</v>
      </c>
      <c r="H557" s="69" t="n">
        <f aca="false">($H556+$E557+$F557+$G557)*(1+Input!$G$34/(100*12))</f>
        <v>88021.5262496313</v>
      </c>
    </row>
    <row r="558" customFormat="false" ht="12.8" hidden="false" customHeight="false" outlineLevel="0" collapsed="false">
      <c r="A558" s="67" t="n">
        <v>554</v>
      </c>
      <c r="B558" s="68" t="n">
        <f aca="false">EOMONTH(Input!$C$7,A558)</f>
        <v>59779</v>
      </c>
      <c r="C558" s="67" t="n">
        <f aca="false">DATEDIF(Input!$G$23,$B558,"Y")</f>
        <v>84</v>
      </c>
      <c r="E558" s="69" t="n">
        <f aca="false">Salary_02!$E558*(Input!$G$33/100)</f>
        <v>0</v>
      </c>
      <c r="F558" s="69" t="n">
        <f aca="false">-1*Salary_02!$I558</f>
        <v>-0</v>
      </c>
      <c r="G558" s="69" t="n">
        <f aca="true">IF($B558&gt;Input!$G$28,PMT(Input!$G$34/(100*12),($A$620-OFFSET($A$4,MATCH(Input!$G$28,$B$4:$B$620,1),0,1,1)),$J$4,-1*Input!$G$35,1),0)</f>
        <v>-1607.209505223</v>
      </c>
      <c r="H558" s="69" t="n">
        <f aca="false">($H557+$E558+$F558+$G558)*(1+Input!$G$34/(100*12))</f>
        <v>86774.37639751</v>
      </c>
    </row>
    <row r="559" customFormat="false" ht="12.8" hidden="false" customHeight="false" outlineLevel="0" collapsed="false">
      <c r="A559" s="67" t="n">
        <v>555</v>
      </c>
      <c r="B559" s="68" t="n">
        <f aca="false">EOMONTH(Input!$C$7,A559)</f>
        <v>59809</v>
      </c>
      <c r="C559" s="67" t="n">
        <f aca="false">DATEDIF(Input!$G$23,$B559,"Y")</f>
        <v>84</v>
      </c>
      <c r="E559" s="69" t="n">
        <f aca="false">Salary_02!$E559*(Input!$G$33/100)</f>
        <v>0</v>
      </c>
      <c r="F559" s="69" t="n">
        <f aca="false">-1*Salary_02!$I559</f>
        <v>-0</v>
      </c>
      <c r="G559" s="69" t="n">
        <f aca="true">IF($B559&gt;Input!$G$28,PMT(Input!$G$34/(100*12),($A$620-OFFSET($A$4,MATCH(Input!$G$28,$B$4:$B$620,1),0,1,1)),$J$4,-1*Input!$G$35,1),0)</f>
        <v>-1607.209505223</v>
      </c>
      <c r="H559" s="69" t="n">
        <f aca="false">($H558+$E559+$F559+$G559)*(1+Input!$G$34/(100*12))</f>
        <v>85522.0300876715</v>
      </c>
    </row>
    <row r="560" customFormat="false" ht="12.8" hidden="false" customHeight="false" outlineLevel="0" collapsed="false">
      <c r="A560" s="67" t="n">
        <v>556</v>
      </c>
      <c r="B560" s="68" t="n">
        <f aca="false">EOMONTH(Input!$C$7,A560)</f>
        <v>59840</v>
      </c>
      <c r="C560" s="67" t="n">
        <f aca="false">DATEDIF(Input!$G$23,$B560,"Y")</f>
        <v>85</v>
      </c>
      <c r="E560" s="69" t="n">
        <f aca="false">Salary_02!$E560*(Input!$G$33/100)</f>
        <v>0</v>
      </c>
      <c r="F560" s="69" t="n">
        <f aca="false">-1*Salary_02!$I560</f>
        <v>-0</v>
      </c>
      <c r="G560" s="69" t="n">
        <f aca="true">IF($B560&gt;Input!$G$28,PMT(Input!$G$34/(100*12),($A$620-OFFSET($A$4,MATCH(Input!$G$28,$B$4:$B$620,1),0,1,1)),$J$4,-1*Input!$G$35,1),0)</f>
        <v>-1607.209505223</v>
      </c>
      <c r="H560" s="69" t="n">
        <f aca="false">($H559+$E560+$F560+$G560)*(1+Input!$G$34/(100*12))</f>
        <v>84264.4656682087</v>
      </c>
    </row>
    <row r="561" customFormat="false" ht="12.8" hidden="false" customHeight="false" outlineLevel="0" collapsed="false">
      <c r="A561" s="67" t="n">
        <v>557</v>
      </c>
      <c r="B561" s="68" t="n">
        <f aca="false">EOMONTH(Input!$C$7,A561)</f>
        <v>59870</v>
      </c>
      <c r="C561" s="67" t="n">
        <f aca="false">DATEDIF(Input!$G$23,$B561,"Y")</f>
        <v>85</v>
      </c>
      <c r="E561" s="69" t="n">
        <f aca="false">Salary_02!$E561*(Input!$G$33/100)</f>
        <v>0</v>
      </c>
      <c r="F561" s="69" t="n">
        <f aca="false">-1*Salary_02!$I561</f>
        <v>-0</v>
      </c>
      <c r="G561" s="69" t="n">
        <f aca="true">IF($B561&gt;Input!$G$28,PMT(Input!$G$34/(100*12),($A$620-OFFSET($A$4,MATCH(Input!$G$28,$B$4:$B$620,1),0,1,1)),$J$4,-1*Input!$G$35,1),0)</f>
        <v>-1607.209505223</v>
      </c>
      <c r="H561" s="69" t="n">
        <f aca="false">($H560+$E561+$F561+$G561)*(1+Input!$G$34/(100*12))</f>
        <v>83001.6613969981</v>
      </c>
    </row>
    <row r="562" customFormat="false" ht="12.8" hidden="false" customHeight="false" outlineLevel="0" collapsed="false">
      <c r="A562" s="67" t="n">
        <v>558</v>
      </c>
      <c r="B562" s="68" t="n">
        <f aca="false">EOMONTH(Input!$C$7,A562)</f>
        <v>59901</v>
      </c>
      <c r="C562" s="67" t="n">
        <f aca="false">DATEDIF(Input!$G$23,$B562,"Y")</f>
        <v>85</v>
      </c>
      <c r="E562" s="69" t="n">
        <f aca="false">Salary_02!$E562*(Input!$G$33/100)</f>
        <v>0</v>
      </c>
      <c r="F562" s="69" t="n">
        <f aca="false">-1*Salary_02!$I562</f>
        <v>-0</v>
      </c>
      <c r="G562" s="69" t="n">
        <f aca="true">IF($B562&gt;Input!$G$28,PMT(Input!$G$34/(100*12),($A$620-OFFSET($A$4,MATCH(Input!$G$28,$B$4:$B$620,1),0,1,1)),$J$4,-1*Input!$G$35,1),0)</f>
        <v>-1607.209505223</v>
      </c>
      <c r="H562" s="69" t="n">
        <f aca="false">($H561+$E562+$F562+$G562)*(1+Input!$G$34/(100*12))</f>
        <v>81733.5954413242</v>
      </c>
    </row>
    <row r="563" customFormat="false" ht="12.8" hidden="false" customHeight="false" outlineLevel="0" collapsed="false">
      <c r="A563" s="67" t="n">
        <v>559</v>
      </c>
      <c r="B563" s="68" t="n">
        <f aca="false">EOMONTH(Input!$C$7,A563)</f>
        <v>59932</v>
      </c>
      <c r="C563" s="67" t="n">
        <f aca="false">DATEDIF(Input!$G$23,$B563,"Y")</f>
        <v>85</v>
      </c>
      <c r="E563" s="69" t="n">
        <f aca="false">Salary_02!$E563*(Input!$G$33/100)</f>
        <v>0</v>
      </c>
      <c r="F563" s="69" t="n">
        <f aca="false">-1*Salary_02!$I563</f>
        <v>-0</v>
      </c>
      <c r="G563" s="69" t="n">
        <f aca="true">IF($B563&gt;Input!$G$28,PMT(Input!$G$34/(100*12),($A$620-OFFSET($A$4,MATCH(Input!$G$28,$B$4:$B$620,1),0,1,1)),$J$4,-1*Input!$G$35,1),0)</f>
        <v>-1607.209505223</v>
      </c>
      <c r="H563" s="69" t="n">
        <f aca="false">($H562+$E563+$F563+$G563)*(1+Input!$G$34/(100*12))</f>
        <v>80460.2458775016</v>
      </c>
    </row>
    <row r="564" customFormat="false" ht="12.8" hidden="false" customHeight="false" outlineLevel="0" collapsed="false">
      <c r="A564" s="67" t="n">
        <v>560</v>
      </c>
      <c r="B564" s="68" t="n">
        <f aca="false">EOMONTH(Input!$C$7,A564)</f>
        <v>59961</v>
      </c>
      <c r="C564" s="67" t="n">
        <f aca="false">DATEDIF(Input!$G$23,$B564,"Y")</f>
        <v>85</v>
      </c>
      <c r="E564" s="69" t="n">
        <f aca="false">Salary_02!$E564*(Input!$G$33/100)</f>
        <v>0</v>
      </c>
      <c r="F564" s="69" t="n">
        <f aca="false">-1*Salary_02!$I564</f>
        <v>-0</v>
      </c>
      <c r="G564" s="69" t="n">
        <f aca="true">IF($B564&gt;Input!$G$28,PMT(Input!$G$34/(100*12),($A$620-OFFSET($A$4,MATCH(Input!$G$28,$B$4:$B$620,1),0,1,1)),$J$4,-1*Input!$G$35,1),0)</f>
        <v>-1607.209505223</v>
      </c>
      <c r="H564" s="69" t="n">
        <f aca="false">($H563+$E564+$F564+$G564)*(1+Input!$G$34/(100*12))</f>
        <v>79181.5906904964</v>
      </c>
    </row>
    <row r="565" customFormat="false" ht="12.8" hidden="false" customHeight="false" outlineLevel="0" collapsed="false">
      <c r="A565" s="67" t="n">
        <v>561</v>
      </c>
      <c r="B565" s="68" t="n">
        <f aca="false">EOMONTH(Input!$C$7,A565)</f>
        <v>59992</v>
      </c>
      <c r="C565" s="67" t="n">
        <f aca="false">DATEDIF(Input!$G$23,$B565,"Y")</f>
        <v>85</v>
      </c>
      <c r="E565" s="69" t="n">
        <f aca="false">Salary_02!$E565*(Input!$G$33/100)</f>
        <v>0</v>
      </c>
      <c r="F565" s="69" t="n">
        <f aca="false">-1*Salary_02!$I565</f>
        <v>-0</v>
      </c>
      <c r="G565" s="69" t="n">
        <f aca="true">IF($B565&gt;Input!$G$28,PMT(Input!$G$34/(100*12),($A$620-OFFSET($A$4,MATCH(Input!$G$28,$B$4:$B$620,1),0,1,1)),$J$4,-1*Input!$G$35,1),0)</f>
        <v>-1607.209505223</v>
      </c>
      <c r="H565" s="69" t="n">
        <f aca="false">($H564+$E565+$F565+$G565)*(1+Input!$G$34/(100*12))</f>
        <v>77897.6077735454</v>
      </c>
    </row>
    <row r="566" customFormat="false" ht="12.8" hidden="false" customHeight="false" outlineLevel="0" collapsed="false">
      <c r="A566" s="67" t="n">
        <v>562</v>
      </c>
      <c r="B566" s="68" t="n">
        <f aca="false">EOMONTH(Input!$C$7,A566)</f>
        <v>60022</v>
      </c>
      <c r="C566" s="67" t="n">
        <f aca="false">DATEDIF(Input!$G$23,$B566,"Y")</f>
        <v>85</v>
      </c>
      <c r="E566" s="69" t="n">
        <f aca="false">Salary_02!$E566*(Input!$G$33/100)</f>
        <v>0</v>
      </c>
      <c r="F566" s="69" t="n">
        <f aca="false">-1*Salary_02!$I566</f>
        <v>-0</v>
      </c>
      <c r="G566" s="69" t="n">
        <f aca="true">IF($B566&gt;Input!$G$28,PMT(Input!$G$34/(100*12),($A$620-OFFSET($A$4,MATCH(Input!$G$28,$B$4:$B$620,1),0,1,1)),$J$4,-1*Input!$G$35,1),0)</f>
        <v>-1607.209505223</v>
      </c>
      <c r="H566" s="69" t="n">
        <f aca="false">($H565+$E566+$F566+$G566)*(1+Input!$G$34/(100*12))</f>
        <v>76608.2749277738</v>
      </c>
    </row>
    <row r="567" customFormat="false" ht="12.8" hidden="false" customHeight="false" outlineLevel="0" collapsed="false">
      <c r="A567" s="67" t="n">
        <v>563</v>
      </c>
      <c r="B567" s="68" t="n">
        <f aca="false">EOMONTH(Input!$C$7,A567)</f>
        <v>60053</v>
      </c>
      <c r="C567" s="67" t="n">
        <f aca="false">DATEDIF(Input!$G$23,$B567,"Y")</f>
        <v>85</v>
      </c>
      <c r="E567" s="69" t="n">
        <f aca="false">Salary_02!$E567*(Input!$G$33/100)</f>
        <v>0</v>
      </c>
      <c r="F567" s="69" t="n">
        <f aca="false">-1*Salary_02!$I567</f>
        <v>-0</v>
      </c>
      <c r="G567" s="69" t="n">
        <f aca="true">IF($B567&gt;Input!$G$28,PMT(Input!$G$34/(100*12),($A$620-OFFSET($A$4,MATCH(Input!$G$28,$B$4:$B$620,1),0,1,1)),$J$4,-1*Input!$G$35,1),0)</f>
        <v>-1607.209505223</v>
      </c>
      <c r="H567" s="69" t="n">
        <f aca="false">($H566+$E567+$F567+$G567)*(1+Input!$G$34/(100*12))</f>
        <v>75313.5698618114</v>
      </c>
    </row>
    <row r="568" customFormat="false" ht="12.8" hidden="false" customHeight="false" outlineLevel="0" collapsed="false">
      <c r="A568" s="67" t="n">
        <v>564</v>
      </c>
      <c r="B568" s="68" t="n">
        <f aca="false">EOMONTH(Input!$C$7,A568)</f>
        <v>60083</v>
      </c>
      <c r="C568" s="67" t="n">
        <f aca="false">DATEDIF(Input!$G$23,$B568,"Y")</f>
        <v>85</v>
      </c>
      <c r="E568" s="69" t="n">
        <f aca="false">Salary_02!$E568*(Input!$G$33/100)</f>
        <v>0</v>
      </c>
      <c r="F568" s="69" t="n">
        <f aca="false">-1*Salary_02!$I568</f>
        <v>-0</v>
      </c>
      <c r="G568" s="69" t="n">
        <f aca="true">IF($B568&gt;Input!$G$28,PMT(Input!$G$34/(100*12),($A$620-OFFSET($A$4,MATCH(Input!$G$28,$B$4:$B$620,1),0,1,1)),$J$4,-1*Input!$G$35,1),0)</f>
        <v>-1607.209505223</v>
      </c>
      <c r="H568" s="69" t="n">
        <f aca="false">($H567+$E568+$F568+$G568)*(1+Input!$G$34/(100*12))</f>
        <v>74013.4701914075</v>
      </c>
    </row>
    <row r="569" customFormat="false" ht="12.8" hidden="false" customHeight="false" outlineLevel="0" collapsed="false">
      <c r="A569" s="67" t="n">
        <v>565</v>
      </c>
      <c r="B569" s="68" t="n">
        <f aca="false">EOMONTH(Input!$C$7,A569)</f>
        <v>60114</v>
      </c>
      <c r="C569" s="67" t="n">
        <f aca="false">DATEDIF(Input!$G$23,$B569,"Y")</f>
        <v>85</v>
      </c>
      <c r="E569" s="69" t="n">
        <f aca="false">Salary_02!$E569*(Input!$G$33/100)</f>
        <v>0</v>
      </c>
      <c r="F569" s="69" t="n">
        <f aca="false">-1*Salary_02!$I569</f>
        <v>-0</v>
      </c>
      <c r="G569" s="69" t="n">
        <f aca="true">IF($B569&gt;Input!$G$28,PMT(Input!$G$34/(100*12),($A$620-OFFSET($A$4,MATCH(Input!$G$28,$B$4:$B$620,1),0,1,1)),$J$4,-1*Input!$G$35,1),0)</f>
        <v>-1607.209505223</v>
      </c>
      <c r="H569" s="69" t="n">
        <f aca="false">($H568+$E569+$F569+$G569)*(1+Input!$G$34/(100*12))</f>
        <v>72707.9534390436</v>
      </c>
    </row>
    <row r="570" customFormat="false" ht="12.8" hidden="false" customHeight="false" outlineLevel="0" collapsed="false">
      <c r="A570" s="67" t="n">
        <v>566</v>
      </c>
      <c r="B570" s="68" t="n">
        <f aca="false">EOMONTH(Input!$C$7,A570)</f>
        <v>60145</v>
      </c>
      <c r="C570" s="67" t="n">
        <f aca="false">DATEDIF(Input!$G$23,$B570,"Y")</f>
        <v>85</v>
      </c>
      <c r="E570" s="69" t="n">
        <f aca="false">Salary_02!$E570*(Input!$G$33/100)</f>
        <v>0</v>
      </c>
      <c r="F570" s="69" t="n">
        <f aca="false">-1*Salary_02!$I570</f>
        <v>-0</v>
      </c>
      <c r="G570" s="69" t="n">
        <f aca="true">IF($B570&gt;Input!$G$28,PMT(Input!$G$34/(100*12),($A$620-OFFSET($A$4,MATCH(Input!$G$28,$B$4:$B$620,1),0,1,1)),$J$4,-1*Input!$G$35,1),0)</f>
        <v>-1607.209505223</v>
      </c>
      <c r="H570" s="69" t="n">
        <f aca="false">($H569+$E570+$F570+$G570)*(1+Input!$G$34/(100*12))</f>
        <v>71396.9970335448</v>
      </c>
    </row>
    <row r="571" customFormat="false" ht="12.8" hidden="false" customHeight="false" outlineLevel="0" collapsed="false">
      <c r="A571" s="67" t="n">
        <v>567</v>
      </c>
      <c r="B571" s="68" t="n">
        <f aca="false">EOMONTH(Input!$C$7,A571)</f>
        <v>60175</v>
      </c>
      <c r="C571" s="67" t="n">
        <f aca="false">DATEDIF(Input!$G$23,$B571,"Y")</f>
        <v>85</v>
      </c>
      <c r="E571" s="69" t="n">
        <f aca="false">Salary_02!$E571*(Input!$G$33/100)</f>
        <v>0</v>
      </c>
      <c r="F571" s="69" t="n">
        <f aca="false">-1*Salary_02!$I571</f>
        <v>-0</v>
      </c>
      <c r="G571" s="69" t="n">
        <f aca="true">IF($B571&gt;Input!$G$28,PMT(Input!$G$34/(100*12),($A$620-OFFSET($A$4,MATCH(Input!$G$28,$B$4:$B$620,1),0,1,1)),$J$4,-1*Input!$G$35,1),0)</f>
        <v>-1607.209505223</v>
      </c>
      <c r="H571" s="69" t="n">
        <f aca="false">($H570+$E571+$F571+$G571)*(1+Input!$G$34/(100*12))</f>
        <v>70080.5783096899</v>
      </c>
    </row>
    <row r="572" customFormat="false" ht="12.8" hidden="false" customHeight="false" outlineLevel="0" collapsed="false">
      <c r="A572" s="67" t="n">
        <v>568</v>
      </c>
      <c r="B572" s="68" t="n">
        <f aca="false">EOMONTH(Input!$C$7,A572)</f>
        <v>60206</v>
      </c>
      <c r="C572" s="67" t="n">
        <f aca="false">DATEDIF(Input!$G$23,$B572,"Y")</f>
        <v>86</v>
      </c>
      <c r="E572" s="69" t="n">
        <f aca="false">Salary_02!$E572*(Input!$G$33/100)</f>
        <v>0</v>
      </c>
      <c r="F572" s="69" t="n">
        <f aca="false">-1*Salary_02!$I572</f>
        <v>-0</v>
      </c>
      <c r="G572" s="69" t="n">
        <f aca="true">IF($B572&gt;Input!$G$28,PMT(Input!$G$34/(100*12),($A$620-OFFSET($A$4,MATCH(Input!$G$28,$B$4:$B$620,1),0,1,1)),$J$4,-1*Input!$G$35,1),0)</f>
        <v>-1607.209505223</v>
      </c>
      <c r="H572" s="69" t="n">
        <f aca="false">($H571+$E572+$F572+$G572)*(1+Input!$G$34/(100*12))</f>
        <v>68758.6745078188</v>
      </c>
    </row>
    <row r="573" customFormat="false" ht="12.8" hidden="false" customHeight="false" outlineLevel="0" collapsed="false">
      <c r="A573" s="67" t="n">
        <v>569</v>
      </c>
      <c r="B573" s="68" t="n">
        <f aca="false">EOMONTH(Input!$C$7,A573)</f>
        <v>60236</v>
      </c>
      <c r="C573" s="67" t="n">
        <f aca="false">DATEDIF(Input!$G$23,$B573,"Y")</f>
        <v>86</v>
      </c>
      <c r="E573" s="69" t="n">
        <f aca="false">Salary_02!$E573*(Input!$G$33/100)</f>
        <v>0</v>
      </c>
      <c r="F573" s="69" t="n">
        <f aca="false">-1*Salary_02!$I573</f>
        <v>-0</v>
      </c>
      <c r="G573" s="69" t="n">
        <f aca="true">IF($B573&gt;Input!$G$28,PMT(Input!$G$34/(100*12),($A$620-OFFSET($A$4,MATCH(Input!$G$28,$B$4:$B$620,1),0,1,1)),$J$4,-1*Input!$G$35,1),0)</f>
        <v>-1607.209505223</v>
      </c>
      <c r="H573" s="69" t="n">
        <f aca="false">($H572+$E573+$F573+$G573)*(1+Input!$G$34/(100*12))</f>
        <v>67431.2627734399</v>
      </c>
    </row>
    <row r="574" customFormat="false" ht="12.8" hidden="false" customHeight="false" outlineLevel="0" collapsed="false">
      <c r="A574" s="67" t="n">
        <v>570</v>
      </c>
      <c r="B574" s="68" t="n">
        <f aca="false">EOMONTH(Input!$C$7,A574)</f>
        <v>60267</v>
      </c>
      <c r="C574" s="67" t="n">
        <f aca="false">DATEDIF(Input!$G$23,$B574,"Y")</f>
        <v>86</v>
      </c>
      <c r="E574" s="69" t="n">
        <f aca="false">Salary_02!$E574*(Input!$G$33/100)</f>
        <v>0</v>
      </c>
      <c r="F574" s="69" t="n">
        <f aca="false">-1*Salary_02!$I574</f>
        <v>-0</v>
      </c>
      <c r="G574" s="69" t="n">
        <f aca="true">IF($B574&gt;Input!$G$28,PMT(Input!$G$34/(100*12),($A$620-OFFSET($A$4,MATCH(Input!$G$28,$B$4:$B$620,1),0,1,1)),$J$4,-1*Input!$G$35,1),0)</f>
        <v>-1607.209505223</v>
      </c>
      <c r="H574" s="69" t="n">
        <f aca="false">($H573+$E574+$F574+$G574)*(1+Input!$G$34/(100*12))</f>
        <v>66098.3201568345</v>
      </c>
    </row>
    <row r="575" customFormat="false" ht="12.8" hidden="false" customHeight="false" outlineLevel="0" collapsed="false">
      <c r="A575" s="67" t="n">
        <v>571</v>
      </c>
      <c r="B575" s="68" t="n">
        <f aca="false">EOMONTH(Input!$C$7,A575)</f>
        <v>60298</v>
      </c>
      <c r="C575" s="67" t="n">
        <f aca="false">DATEDIF(Input!$G$23,$B575,"Y")</f>
        <v>86</v>
      </c>
      <c r="E575" s="69" t="n">
        <f aca="false">Salary_02!$E575*(Input!$G$33/100)</f>
        <v>0</v>
      </c>
      <c r="F575" s="69" t="n">
        <f aca="false">-1*Salary_02!$I575</f>
        <v>-0</v>
      </c>
      <c r="G575" s="69" t="n">
        <f aca="true">IF($B575&gt;Input!$G$28,PMT(Input!$G$34/(100*12),($A$620-OFFSET($A$4,MATCH(Input!$G$28,$B$4:$B$620,1),0,1,1)),$J$4,-1*Input!$G$35,1),0)</f>
        <v>-1607.209505223</v>
      </c>
      <c r="H575" s="69" t="n">
        <f aca="false">($H574+$E575+$F575+$G575)*(1+Input!$G$34/(100*12))</f>
        <v>64759.8236126599</v>
      </c>
    </row>
    <row r="576" customFormat="false" ht="12.8" hidden="false" customHeight="false" outlineLevel="0" collapsed="false">
      <c r="A576" s="67" t="n">
        <v>572</v>
      </c>
      <c r="B576" s="68" t="n">
        <f aca="false">EOMONTH(Input!$C$7,A576)</f>
        <v>60326</v>
      </c>
      <c r="C576" s="67" t="n">
        <f aca="false">DATEDIF(Input!$G$23,$B576,"Y")</f>
        <v>86</v>
      </c>
      <c r="E576" s="69" t="n">
        <f aca="false">Salary_02!$E576*(Input!$G$33/100)</f>
        <v>0</v>
      </c>
      <c r="F576" s="69" t="n">
        <f aca="false">-1*Salary_02!$I576</f>
        <v>-0</v>
      </c>
      <c r="G576" s="69" t="n">
        <f aca="true">IF($B576&gt;Input!$G$28,PMT(Input!$G$34/(100*12),($A$620-OFFSET($A$4,MATCH(Input!$G$28,$B$4:$B$620,1),0,1,1)),$J$4,-1*Input!$G$35,1),0)</f>
        <v>-1607.209505223</v>
      </c>
      <c r="H576" s="69" t="n">
        <f aca="false">($H575+$E576+$F576+$G576)*(1+Input!$G$34/(100*12))</f>
        <v>63415.7499995512</v>
      </c>
    </row>
    <row r="577" customFormat="false" ht="12.8" hidden="false" customHeight="false" outlineLevel="0" collapsed="false">
      <c r="A577" s="67" t="n">
        <v>573</v>
      </c>
      <c r="B577" s="68" t="n">
        <f aca="false">EOMONTH(Input!$C$7,A577)</f>
        <v>60357</v>
      </c>
      <c r="C577" s="67" t="n">
        <f aca="false">DATEDIF(Input!$G$23,$B577,"Y")</f>
        <v>86</v>
      </c>
      <c r="E577" s="69" t="n">
        <f aca="false">Salary_02!$E577*(Input!$G$33/100)</f>
        <v>0</v>
      </c>
      <c r="F577" s="69" t="n">
        <f aca="false">-1*Salary_02!$I577</f>
        <v>-0</v>
      </c>
      <c r="G577" s="69" t="n">
        <f aca="true">IF($B577&gt;Input!$G$28,PMT(Input!$G$34/(100*12),($A$620-OFFSET($A$4,MATCH(Input!$G$28,$B$4:$B$620,1),0,1,1)),$J$4,-1*Input!$G$35,1),0)</f>
        <v>-1607.209505223</v>
      </c>
      <c r="H577" s="69" t="n">
        <f aca="false">($H576+$E577+$F577+$G577)*(1+Input!$G$34/(100*12))</f>
        <v>62066.0760797212</v>
      </c>
    </row>
    <row r="578" customFormat="false" ht="12.8" hidden="false" customHeight="false" outlineLevel="0" collapsed="false">
      <c r="A578" s="67" t="n">
        <v>574</v>
      </c>
      <c r="B578" s="68" t="n">
        <f aca="false">EOMONTH(Input!$C$7,A578)</f>
        <v>60387</v>
      </c>
      <c r="C578" s="67" t="n">
        <f aca="false">DATEDIF(Input!$G$23,$B578,"Y")</f>
        <v>86</v>
      </c>
      <c r="E578" s="69" t="n">
        <f aca="false">Salary_02!$E578*(Input!$G$33/100)</f>
        <v>0</v>
      </c>
      <c r="F578" s="69" t="n">
        <f aca="false">-1*Salary_02!$I578</f>
        <v>-0</v>
      </c>
      <c r="G578" s="69" t="n">
        <f aca="true">IF($B578&gt;Input!$G$28,PMT(Input!$G$34/(100*12),($A$620-OFFSET($A$4,MATCH(Input!$G$28,$B$4:$B$620,1),0,1,1)),$J$4,-1*Input!$G$35,1),0)</f>
        <v>-1607.209505223</v>
      </c>
      <c r="H578" s="69" t="n">
        <f aca="false">($H577+$E578+$F578+$G578)*(1+Input!$G$34/(100*12))</f>
        <v>60710.7785185587</v>
      </c>
    </row>
    <row r="579" customFormat="false" ht="12.8" hidden="false" customHeight="false" outlineLevel="0" collapsed="false">
      <c r="A579" s="67" t="n">
        <v>575</v>
      </c>
      <c r="B579" s="68" t="n">
        <f aca="false">EOMONTH(Input!$C$7,A579)</f>
        <v>60418</v>
      </c>
      <c r="C579" s="67" t="n">
        <f aca="false">DATEDIF(Input!$G$23,$B579,"Y")</f>
        <v>86</v>
      </c>
      <c r="E579" s="69" t="n">
        <f aca="false">Salary_02!$E579*(Input!$G$33/100)</f>
        <v>0</v>
      </c>
      <c r="F579" s="69" t="n">
        <f aca="false">-1*Salary_02!$I579</f>
        <v>-0</v>
      </c>
      <c r="G579" s="69" t="n">
        <f aca="true">IF($B579&gt;Input!$G$28,PMT(Input!$G$34/(100*12),($A$620-OFFSET($A$4,MATCH(Input!$G$28,$B$4:$B$620,1),0,1,1)),$J$4,-1*Input!$G$35,1),0)</f>
        <v>-1607.209505223</v>
      </c>
      <c r="H579" s="69" t="n">
        <f aca="false">($H578+$E579+$F579+$G579)*(1+Input!$G$34/(100*12))</f>
        <v>59349.8338842246</v>
      </c>
    </row>
    <row r="580" customFormat="false" ht="12.8" hidden="false" customHeight="false" outlineLevel="0" collapsed="false">
      <c r="A580" s="67" t="n">
        <v>576</v>
      </c>
      <c r="B580" s="68" t="n">
        <f aca="false">EOMONTH(Input!$C$7,A580)</f>
        <v>60448</v>
      </c>
      <c r="C580" s="67" t="n">
        <f aca="false">DATEDIF(Input!$G$23,$B580,"Y")</f>
        <v>86</v>
      </c>
      <c r="E580" s="69" t="n">
        <f aca="false">Salary_02!$E580*(Input!$G$33/100)</f>
        <v>0</v>
      </c>
      <c r="F580" s="69" t="n">
        <f aca="false">-1*Salary_02!$I580</f>
        <v>-0</v>
      </c>
      <c r="G580" s="69" t="n">
        <f aca="true">IF($B580&gt;Input!$G$28,PMT(Input!$G$34/(100*12),($A$620-OFFSET($A$4,MATCH(Input!$G$28,$B$4:$B$620,1),0,1,1)),$J$4,-1*Input!$G$35,1),0)</f>
        <v>-1607.209505223</v>
      </c>
      <c r="H580" s="69" t="n">
        <f aca="false">($H579+$E580+$F580+$G580)*(1+Input!$G$34/(100*12))</f>
        <v>57983.2186472474</v>
      </c>
    </row>
    <row r="581" customFormat="false" ht="12.8" hidden="false" customHeight="false" outlineLevel="0" collapsed="false">
      <c r="A581" s="67" t="n">
        <v>577</v>
      </c>
      <c r="B581" s="68" t="n">
        <f aca="false">EOMONTH(Input!$C$7,A581)</f>
        <v>60479</v>
      </c>
      <c r="C581" s="67" t="n">
        <f aca="false">DATEDIF(Input!$G$23,$B581,"Y")</f>
        <v>86</v>
      </c>
      <c r="E581" s="69" t="n">
        <f aca="false">Salary_02!$E581*(Input!$G$33/100)</f>
        <v>0</v>
      </c>
      <c r="F581" s="69" t="n">
        <f aca="false">-1*Salary_02!$I581</f>
        <v>-0</v>
      </c>
      <c r="G581" s="69" t="n">
        <f aca="true">IF($B581&gt;Input!$G$28,PMT(Input!$G$34/(100*12),($A$620-OFFSET($A$4,MATCH(Input!$G$28,$B$4:$B$620,1),0,1,1)),$J$4,-1*Input!$G$35,1),0)</f>
        <v>-1607.209505223</v>
      </c>
      <c r="H581" s="69" t="n">
        <f aca="false">($H580+$E581+$F581+$G581)*(1+Input!$G$34/(100*12))</f>
        <v>56610.9091801162</v>
      </c>
    </row>
    <row r="582" customFormat="false" ht="12.8" hidden="false" customHeight="false" outlineLevel="0" collapsed="false">
      <c r="A582" s="67" t="n">
        <v>578</v>
      </c>
      <c r="B582" s="68" t="n">
        <f aca="false">EOMONTH(Input!$C$7,A582)</f>
        <v>60510</v>
      </c>
      <c r="C582" s="67" t="n">
        <f aca="false">DATEDIF(Input!$G$23,$B582,"Y")</f>
        <v>86</v>
      </c>
      <c r="E582" s="69" t="n">
        <f aca="false">Salary_02!$E582*(Input!$G$33/100)</f>
        <v>0</v>
      </c>
      <c r="F582" s="69" t="n">
        <f aca="false">-1*Salary_02!$I582</f>
        <v>-0</v>
      </c>
      <c r="G582" s="69" t="n">
        <f aca="true">IF($B582&gt;Input!$G$28,PMT(Input!$G$34/(100*12),($A$620-OFFSET($A$4,MATCH(Input!$G$28,$B$4:$B$620,1),0,1,1)),$J$4,-1*Input!$G$35,1),0)</f>
        <v>-1607.209505223</v>
      </c>
      <c r="H582" s="69" t="n">
        <f aca="false">($H581+$E582+$F582+$G582)*(1+Input!$G$34/(100*12))</f>
        <v>55232.8817568719</v>
      </c>
    </row>
    <row r="583" customFormat="false" ht="12.8" hidden="false" customHeight="false" outlineLevel="0" collapsed="false">
      <c r="A583" s="67" t="n">
        <v>579</v>
      </c>
      <c r="B583" s="68" t="n">
        <f aca="false">EOMONTH(Input!$C$7,A583)</f>
        <v>60540</v>
      </c>
      <c r="C583" s="67" t="n">
        <f aca="false">DATEDIF(Input!$G$23,$B583,"Y")</f>
        <v>86</v>
      </c>
      <c r="E583" s="69" t="n">
        <f aca="false">Salary_02!$E583*(Input!$G$33/100)</f>
        <v>0</v>
      </c>
      <c r="F583" s="69" t="n">
        <f aca="false">-1*Salary_02!$I583</f>
        <v>-0</v>
      </c>
      <c r="G583" s="69" t="n">
        <f aca="true">IF($B583&gt;Input!$G$28,PMT(Input!$G$34/(100*12),($A$620-OFFSET($A$4,MATCH(Input!$G$28,$B$4:$B$620,1),0,1,1)),$J$4,-1*Input!$G$35,1),0)</f>
        <v>-1607.209505223</v>
      </c>
      <c r="H583" s="69" t="n">
        <f aca="false">($H582+$E583+$F583+$G583)*(1+Input!$G$34/(100*12))</f>
        <v>53849.1125526974</v>
      </c>
    </row>
    <row r="584" customFormat="false" ht="12.8" hidden="false" customHeight="false" outlineLevel="0" collapsed="false">
      <c r="A584" s="67" t="n">
        <v>580</v>
      </c>
      <c r="B584" s="68" t="n">
        <f aca="false">EOMONTH(Input!$C$7,A584)</f>
        <v>60571</v>
      </c>
      <c r="C584" s="67" t="n">
        <f aca="false">DATEDIF(Input!$G$23,$B584,"Y")</f>
        <v>87</v>
      </c>
      <c r="E584" s="69" t="n">
        <f aca="false">Salary_02!$E584*(Input!$G$33/100)</f>
        <v>0</v>
      </c>
      <c r="F584" s="69" t="n">
        <f aca="false">-1*Salary_02!$I584</f>
        <v>-0</v>
      </c>
      <c r="G584" s="69" t="n">
        <f aca="true">IF($B584&gt;Input!$G$28,PMT(Input!$G$34/(100*12),($A$620-OFFSET($A$4,MATCH(Input!$G$28,$B$4:$B$620,1),0,1,1)),$J$4,-1*Input!$G$35,1),0)</f>
        <v>-1607.209505223</v>
      </c>
      <c r="H584" s="69" t="n">
        <f aca="false">($H583+$E584+$F584+$G584)*(1+Input!$G$34/(100*12))</f>
        <v>52459.5776435056</v>
      </c>
    </row>
    <row r="585" customFormat="false" ht="12.8" hidden="false" customHeight="false" outlineLevel="0" collapsed="false">
      <c r="A585" s="67" t="n">
        <v>581</v>
      </c>
      <c r="B585" s="68" t="n">
        <f aca="false">EOMONTH(Input!$C$7,A585)</f>
        <v>60601</v>
      </c>
      <c r="C585" s="67" t="n">
        <f aca="false">DATEDIF(Input!$G$23,$B585,"Y")</f>
        <v>87</v>
      </c>
      <c r="E585" s="69" t="n">
        <f aca="false">Salary_02!$E585*(Input!$G$33/100)</f>
        <v>0</v>
      </c>
      <c r="F585" s="69" t="n">
        <f aca="false">-1*Salary_02!$I585</f>
        <v>-0</v>
      </c>
      <c r="G585" s="69" t="n">
        <f aca="true">IF($B585&gt;Input!$G$28,PMT(Input!$G$34/(100*12),($A$620-OFFSET($A$4,MATCH(Input!$G$28,$B$4:$B$620,1),0,1,1)),$J$4,-1*Input!$G$35,1),0)</f>
        <v>-1607.209505223</v>
      </c>
      <c r="H585" s="69" t="n">
        <f aca="false">($H584+$E585+$F585+$G585)*(1+Input!$G$34/(100*12))</f>
        <v>51064.2530055254</v>
      </c>
    </row>
    <row r="586" customFormat="false" ht="12.8" hidden="false" customHeight="false" outlineLevel="0" collapsed="false">
      <c r="A586" s="67" t="n">
        <v>582</v>
      </c>
      <c r="B586" s="68" t="n">
        <f aca="false">EOMONTH(Input!$C$7,A586)</f>
        <v>60632</v>
      </c>
      <c r="C586" s="67" t="n">
        <f aca="false">DATEDIF(Input!$G$23,$B586,"Y")</f>
        <v>87</v>
      </c>
      <c r="E586" s="69" t="n">
        <f aca="false">Salary_02!$E586*(Input!$G$33/100)</f>
        <v>0</v>
      </c>
      <c r="F586" s="69" t="n">
        <f aca="false">-1*Salary_02!$I586</f>
        <v>-0</v>
      </c>
      <c r="G586" s="69" t="n">
        <f aca="true">IF($B586&gt;Input!$G$28,PMT(Input!$G$34/(100*12),($A$620-OFFSET($A$4,MATCH(Input!$G$28,$B$4:$B$620,1),0,1,1)),$J$4,-1*Input!$G$35,1),0)</f>
        <v>-1607.209505223</v>
      </c>
      <c r="H586" s="69" t="n">
        <f aca="false">($H585+$E586+$F586+$G586)*(1+Input!$G$34/(100*12))</f>
        <v>49663.114514887</v>
      </c>
    </row>
    <row r="587" customFormat="false" ht="12.8" hidden="false" customHeight="false" outlineLevel="0" collapsed="false">
      <c r="A587" s="67" t="n">
        <v>583</v>
      </c>
      <c r="B587" s="68" t="n">
        <f aca="false">EOMONTH(Input!$C$7,A587)</f>
        <v>60663</v>
      </c>
      <c r="C587" s="67" t="n">
        <f aca="false">DATEDIF(Input!$G$23,$B587,"Y")</f>
        <v>87</v>
      </c>
      <c r="E587" s="69" t="n">
        <f aca="false">Salary_02!$E587*(Input!$G$33/100)</f>
        <v>0</v>
      </c>
      <c r="F587" s="69" t="n">
        <f aca="false">-1*Salary_02!$I587</f>
        <v>-0</v>
      </c>
      <c r="G587" s="69" t="n">
        <f aca="true">IF($B587&gt;Input!$G$28,PMT(Input!$G$34/(100*12),($A$620-OFFSET($A$4,MATCH(Input!$G$28,$B$4:$B$620,1),0,1,1)),$J$4,-1*Input!$G$35,1),0)</f>
        <v>-1607.209505223</v>
      </c>
      <c r="H587" s="69" t="n">
        <f aca="false">($H586+$E587+$F587+$G587)*(1+Input!$G$34/(100*12))</f>
        <v>48256.1379472043</v>
      </c>
    </row>
    <row r="588" customFormat="false" ht="12.8" hidden="false" customHeight="false" outlineLevel="0" collapsed="false">
      <c r="A588" s="67" t="n">
        <v>584</v>
      </c>
      <c r="B588" s="68" t="n">
        <f aca="false">EOMONTH(Input!$C$7,A588)</f>
        <v>60691</v>
      </c>
      <c r="C588" s="67" t="n">
        <f aca="false">DATEDIF(Input!$G$23,$B588,"Y")</f>
        <v>87</v>
      </c>
      <c r="E588" s="69" t="n">
        <f aca="false">Salary_02!$E588*(Input!$G$33/100)</f>
        <v>0</v>
      </c>
      <c r="F588" s="69" t="n">
        <f aca="false">-1*Salary_02!$I588</f>
        <v>-0</v>
      </c>
      <c r="G588" s="69" t="n">
        <f aca="true">IF($B588&gt;Input!$G$28,PMT(Input!$G$34/(100*12),($A$620-OFFSET($A$4,MATCH(Input!$G$28,$B$4:$B$620,1),0,1,1)),$J$4,-1*Input!$G$35,1),0)</f>
        <v>-1607.209505223</v>
      </c>
      <c r="H588" s="69" t="n">
        <f aca="false">($H587+$E588+$F588+$G588)*(1+Input!$G$34/(100*12))</f>
        <v>46843.2989771562</v>
      </c>
    </row>
    <row r="589" customFormat="false" ht="12.8" hidden="false" customHeight="false" outlineLevel="0" collapsed="false">
      <c r="A589" s="67" t="n">
        <v>585</v>
      </c>
      <c r="B589" s="68" t="n">
        <f aca="false">EOMONTH(Input!$C$7,A589)</f>
        <v>60722</v>
      </c>
      <c r="C589" s="67" t="n">
        <f aca="false">DATEDIF(Input!$G$23,$B589,"Y")</f>
        <v>87</v>
      </c>
      <c r="E589" s="69" t="n">
        <f aca="false">Salary_02!$E589*(Input!$G$33/100)</f>
        <v>0</v>
      </c>
      <c r="F589" s="69" t="n">
        <f aca="false">-1*Salary_02!$I589</f>
        <v>-0</v>
      </c>
      <c r="G589" s="69" t="n">
        <f aca="true">IF($B589&gt;Input!$G$28,PMT(Input!$G$34/(100*12),($A$620-OFFSET($A$4,MATCH(Input!$G$28,$B$4:$B$620,1),0,1,1)),$J$4,-1*Input!$G$35,1),0)</f>
        <v>-1607.209505223</v>
      </c>
      <c r="H589" s="69" t="n">
        <f aca="false">($H588+$E589+$F589+$G589)*(1+Input!$G$34/(100*12))</f>
        <v>45424.5731780662</v>
      </c>
    </row>
    <row r="590" customFormat="false" ht="12.8" hidden="false" customHeight="false" outlineLevel="0" collapsed="false">
      <c r="A590" s="67" t="n">
        <v>586</v>
      </c>
      <c r="B590" s="68" t="n">
        <f aca="false">EOMONTH(Input!$C$7,A590)</f>
        <v>60752</v>
      </c>
      <c r="C590" s="67" t="n">
        <f aca="false">DATEDIF(Input!$G$23,$B590,"Y")</f>
        <v>87</v>
      </c>
      <c r="E590" s="69" t="n">
        <f aca="false">Salary_02!$E590*(Input!$G$33/100)</f>
        <v>0</v>
      </c>
      <c r="F590" s="69" t="n">
        <f aca="false">-1*Salary_02!$I590</f>
        <v>-0</v>
      </c>
      <c r="G590" s="69" t="n">
        <f aca="true">IF($B590&gt;Input!$G$28,PMT(Input!$G$34/(100*12),($A$620-OFFSET($A$4,MATCH(Input!$G$28,$B$4:$B$620,1),0,1,1)),$J$4,-1*Input!$G$35,1),0)</f>
        <v>-1607.209505223</v>
      </c>
      <c r="H590" s="69" t="n">
        <f aca="false">($H589+$E590+$F590+$G590)*(1+Input!$G$34/(100*12))</f>
        <v>43999.9360214801</v>
      </c>
    </row>
    <row r="591" customFormat="false" ht="12.8" hidden="false" customHeight="false" outlineLevel="0" collapsed="false">
      <c r="A591" s="67" t="n">
        <v>587</v>
      </c>
      <c r="B591" s="68" t="n">
        <f aca="false">EOMONTH(Input!$C$7,A591)</f>
        <v>60783</v>
      </c>
      <c r="C591" s="67" t="n">
        <f aca="false">DATEDIF(Input!$G$23,$B591,"Y")</f>
        <v>87</v>
      </c>
      <c r="E591" s="69" t="n">
        <f aca="false">Salary_02!$E591*(Input!$G$33/100)</f>
        <v>0</v>
      </c>
      <c r="F591" s="69" t="n">
        <f aca="false">-1*Salary_02!$I591</f>
        <v>-0</v>
      </c>
      <c r="G591" s="69" t="n">
        <f aca="true">IF($B591&gt;Input!$G$28,PMT(Input!$G$34/(100*12),($A$620-OFFSET($A$4,MATCH(Input!$G$28,$B$4:$B$620,1),0,1,1)),$J$4,-1*Input!$G$35,1),0)</f>
        <v>-1607.209505223</v>
      </c>
      <c r="H591" s="69" t="n">
        <f aca="false">($H590+$E591+$F591+$G591)*(1+Input!$G$34/(100*12))</f>
        <v>42569.3628767415</v>
      </c>
    </row>
    <row r="592" customFormat="false" ht="12.8" hidden="false" customHeight="false" outlineLevel="0" collapsed="false">
      <c r="A592" s="67" t="n">
        <v>588</v>
      </c>
      <c r="B592" s="68" t="n">
        <f aca="false">EOMONTH(Input!$C$7,A592)</f>
        <v>60813</v>
      </c>
      <c r="C592" s="67" t="n">
        <f aca="false">DATEDIF(Input!$G$23,$B592,"Y")</f>
        <v>87</v>
      </c>
      <c r="E592" s="69" t="n">
        <f aca="false">Salary_02!$E592*(Input!$G$33/100)</f>
        <v>0</v>
      </c>
      <c r="F592" s="69" t="n">
        <f aca="false">-1*Salary_02!$I592</f>
        <v>-0</v>
      </c>
      <c r="G592" s="69" t="n">
        <f aca="true">IF($B592&gt;Input!$G$28,PMT(Input!$G$34/(100*12),($A$620-OFFSET($A$4,MATCH(Input!$G$28,$B$4:$B$620,1),0,1,1)),$J$4,-1*Input!$G$35,1),0)</f>
        <v>-1607.209505223</v>
      </c>
      <c r="H592" s="69" t="n">
        <f aca="false">($H591+$E592+$F592+$G592)*(1+Input!$G$34/(100*12))</f>
        <v>41132.8290105665</v>
      </c>
    </row>
    <row r="593" customFormat="false" ht="12.8" hidden="false" customHeight="false" outlineLevel="0" collapsed="false">
      <c r="A593" s="67" t="n">
        <v>589</v>
      </c>
      <c r="B593" s="68" t="n">
        <f aca="false">EOMONTH(Input!$C$7,A593)</f>
        <v>60844</v>
      </c>
      <c r="C593" s="67" t="n">
        <f aca="false">DATEDIF(Input!$G$23,$B593,"Y")</f>
        <v>87</v>
      </c>
      <c r="E593" s="69" t="n">
        <f aca="false">Salary_02!$E593*(Input!$G$33/100)</f>
        <v>0</v>
      </c>
      <c r="F593" s="69" t="n">
        <f aca="false">-1*Salary_02!$I593</f>
        <v>-0</v>
      </c>
      <c r="G593" s="69" t="n">
        <f aca="true">IF($B593&gt;Input!$G$28,PMT(Input!$G$34/(100*12),($A$620-OFFSET($A$4,MATCH(Input!$G$28,$B$4:$B$620,1),0,1,1)),$J$4,-1*Input!$G$35,1),0)</f>
        <v>-1607.209505223</v>
      </c>
      <c r="H593" s="69" t="n">
        <f aca="false">($H592+$E593+$F593+$G593)*(1+Input!$G$34/(100*12))</f>
        <v>39690.3095866157</v>
      </c>
    </row>
    <row r="594" customFormat="false" ht="12.8" hidden="false" customHeight="false" outlineLevel="0" collapsed="false">
      <c r="A594" s="67" t="n">
        <v>590</v>
      </c>
      <c r="B594" s="68" t="n">
        <f aca="false">EOMONTH(Input!$C$7,A594)</f>
        <v>60875</v>
      </c>
      <c r="C594" s="67" t="n">
        <f aca="false">DATEDIF(Input!$G$23,$B594,"Y")</f>
        <v>87</v>
      </c>
      <c r="E594" s="69" t="n">
        <f aca="false">Salary_02!$E594*(Input!$G$33/100)</f>
        <v>0</v>
      </c>
      <c r="F594" s="69" t="n">
        <f aca="false">-1*Salary_02!$I594</f>
        <v>-0</v>
      </c>
      <c r="G594" s="69" t="n">
        <f aca="true">IF($B594&gt;Input!$G$28,PMT(Input!$G$34/(100*12),($A$620-OFFSET($A$4,MATCH(Input!$G$28,$B$4:$B$620,1),0,1,1)),$J$4,-1*Input!$G$35,1),0)</f>
        <v>-1607.209505223</v>
      </c>
      <c r="H594" s="69" t="n">
        <f aca="false">($H593+$E594+$F594+$G594)*(1+Input!$G$34/(100*12))</f>
        <v>38241.7796650652</v>
      </c>
    </row>
    <row r="595" customFormat="false" ht="12.8" hidden="false" customHeight="false" outlineLevel="0" collapsed="false">
      <c r="A595" s="67" t="n">
        <v>591</v>
      </c>
      <c r="B595" s="68" t="n">
        <f aca="false">EOMONTH(Input!$C$7,A595)</f>
        <v>60905</v>
      </c>
      <c r="C595" s="67" t="n">
        <f aca="false">DATEDIF(Input!$G$23,$B595,"Y")</f>
        <v>87</v>
      </c>
      <c r="E595" s="69" t="n">
        <f aca="false">Salary_02!$E595*(Input!$G$33/100)</f>
        <v>0</v>
      </c>
      <c r="F595" s="69" t="n">
        <f aca="false">-1*Salary_02!$I595</f>
        <v>-0</v>
      </c>
      <c r="G595" s="69" t="n">
        <f aca="true">IF($B595&gt;Input!$G$28,PMT(Input!$G$34/(100*12),($A$620-OFFSET($A$4,MATCH(Input!$G$28,$B$4:$B$620,1),0,1,1)),$J$4,-1*Input!$G$35,1),0)</f>
        <v>-1607.209505223</v>
      </c>
      <c r="H595" s="69" t="n">
        <f aca="false">($H594+$E595+$F595+$G595)*(1+Input!$G$34/(100*12))</f>
        <v>36787.2142021749</v>
      </c>
    </row>
    <row r="596" customFormat="false" ht="12.8" hidden="false" customHeight="false" outlineLevel="0" collapsed="false">
      <c r="A596" s="67" t="n">
        <v>592</v>
      </c>
      <c r="B596" s="68" t="n">
        <f aca="false">EOMONTH(Input!$C$7,A596)</f>
        <v>60936</v>
      </c>
      <c r="C596" s="67" t="n">
        <f aca="false">DATEDIF(Input!$G$23,$B596,"Y")</f>
        <v>88</v>
      </c>
      <c r="E596" s="69" t="n">
        <f aca="false">Salary_02!$E596*(Input!$G$33/100)</f>
        <v>0</v>
      </c>
      <c r="F596" s="69" t="n">
        <f aca="false">-1*Salary_02!$I596</f>
        <v>-0</v>
      </c>
      <c r="G596" s="69" t="n">
        <f aca="true">IF($B596&gt;Input!$G$28,PMT(Input!$G$34/(100*12),($A$620-OFFSET($A$4,MATCH(Input!$G$28,$B$4:$B$620,1),0,1,1)),$J$4,-1*Input!$G$35,1),0)</f>
        <v>-1607.209505223</v>
      </c>
      <c r="H596" s="69" t="n">
        <f aca="false">($H595+$E596+$F596+$G596)*(1+Input!$G$34/(100*12))</f>
        <v>35326.5880498559</v>
      </c>
    </row>
    <row r="597" customFormat="false" ht="12.8" hidden="false" customHeight="false" outlineLevel="0" collapsed="false">
      <c r="A597" s="67" t="n">
        <v>593</v>
      </c>
      <c r="B597" s="68" t="n">
        <f aca="false">EOMONTH(Input!$C$7,A597)</f>
        <v>60966</v>
      </c>
      <c r="C597" s="67" t="n">
        <f aca="false">DATEDIF(Input!$G$23,$B597,"Y")</f>
        <v>88</v>
      </c>
      <c r="E597" s="69" t="n">
        <f aca="false">Salary_02!$E597*(Input!$G$33/100)</f>
        <v>0</v>
      </c>
      <c r="F597" s="69" t="n">
        <f aca="false">-1*Salary_02!$I597</f>
        <v>-0</v>
      </c>
      <c r="G597" s="69" t="n">
        <f aca="true">IF($B597&gt;Input!$G$28,PMT(Input!$G$34/(100*12),($A$620-OFFSET($A$4,MATCH(Input!$G$28,$B$4:$B$620,1),0,1,1)),$J$4,-1*Input!$G$35,1),0)</f>
        <v>-1607.209505223</v>
      </c>
      <c r="H597" s="69" t="n">
        <f aca="false">($H596+$E597+$F597+$G597)*(1+Input!$G$34/(100*12))</f>
        <v>33859.8759552355</v>
      </c>
    </row>
    <row r="598" customFormat="false" ht="12.8" hidden="false" customHeight="false" outlineLevel="0" collapsed="false">
      <c r="A598" s="67" t="n">
        <v>594</v>
      </c>
      <c r="B598" s="68" t="n">
        <f aca="false">EOMONTH(Input!$C$7,A598)</f>
        <v>60997</v>
      </c>
      <c r="C598" s="67" t="n">
        <f aca="false">DATEDIF(Input!$G$23,$B598,"Y")</f>
        <v>88</v>
      </c>
      <c r="E598" s="69" t="n">
        <f aca="false">Salary_02!$E598*(Input!$G$33/100)</f>
        <v>0</v>
      </c>
      <c r="F598" s="69" t="n">
        <f aca="false">-1*Salary_02!$I598</f>
        <v>-0</v>
      </c>
      <c r="G598" s="69" t="n">
        <f aca="true">IF($B598&gt;Input!$G$28,PMT(Input!$G$34/(100*12),($A$620-OFFSET($A$4,MATCH(Input!$G$28,$B$4:$B$620,1),0,1,1)),$J$4,-1*Input!$G$35,1),0)</f>
        <v>-1607.209505223</v>
      </c>
      <c r="H598" s="69" t="n">
        <f aca="false">($H597+$E598+$F598+$G598)*(1+Input!$G$34/(100*12))</f>
        <v>32387.0525602209</v>
      </c>
    </row>
    <row r="599" customFormat="false" ht="12.8" hidden="false" customHeight="false" outlineLevel="0" collapsed="false">
      <c r="A599" s="67" t="n">
        <v>595</v>
      </c>
      <c r="B599" s="68" t="n">
        <f aca="false">EOMONTH(Input!$C$7,A599)</f>
        <v>61028</v>
      </c>
      <c r="C599" s="67" t="n">
        <f aca="false">DATEDIF(Input!$G$23,$B599,"Y")</f>
        <v>88</v>
      </c>
      <c r="E599" s="69" t="n">
        <f aca="false">Salary_02!$E599*(Input!$G$33/100)</f>
        <v>0</v>
      </c>
      <c r="F599" s="69" t="n">
        <f aca="false">-1*Salary_02!$I599</f>
        <v>-0</v>
      </c>
      <c r="G599" s="69" t="n">
        <f aca="true">IF($B599&gt;Input!$G$28,PMT(Input!$G$34/(100*12),($A$620-OFFSET($A$4,MATCH(Input!$G$28,$B$4:$B$620,1),0,1,1)),$J$4,-1*Input!$G$35,1),0)</f>
        <v>-1607.209505223</v>
      </c>
      <c r="H599" s="69" t="n">
        <f aca="false">($H598+$E599+$F599+$G599)*(1+Input!$G$34/(100*12))</f>
        <v>30908.0924010604</v>
      </c>
    </row>
    <row r="600" customFormat="false" ht="12.8" hidden="false" customHeight="false" outlineLevel="0" collapsed="false">
      <c r="A600" s="67" t="n">
        <v>596</v>
      </c>
      <c r="B600" s="68" t="n">
        <f aca="false">EOMONTH(Input!$C$7,A600)</f>
        <v>61056</v>
      </c>
      <c r="C600" s="67" t="n">
        <f aca="false">DATEDIF(Input!$G$23,$B600,"Y")</f>
        <v>88</v>
      </c>
      <c r="E600" s="69" t="n">
        <f aca="false">Salary_02!$E600*(Input!$G$33/100)</f>
        <v>0</v>
      </c>
      <c r="F600" s="69" t="n">
        <f aca="false">-1*Salary_02!$I600</f>
        <v>-0</v>
      </c>
      <c r="G600" s="69" t="n">
        <f aca="true">IF($B600&gt;Input!$G$28,PMT(Input!$G$34/(100*12),($A$620-OFFSET($A$4,MATCH(Input!$G$28,$B$4:$B$620,1),0,1,1)),$J$4,-1*Input!$G$35,1),0)</f>
        <v>-1607.209505223</v>
      </c>
      <c r="H600" s="69" t="n">
        <f aca="false">($H599+$E600+$F600+$G600)*(1+Input!$G$34/(100*12))</f>
        <v>29422.9699079034</v>
      </c>
    </row>
    <row r="601" customFormat="false" ht="12.8" hidden="false" customHeight="false" outlineLevel="0" collapsed="false">
      <c r="A601" s="67" t="n">
        <v>597</v>
      </c>
      <c r="B601" s="68" t="n">
        <f aca="false">EOMONTH(Input!$C$7,A601)</f>
        <v>61087</v>
      </c>
      <c r="C601" s="67" t="n">
        <f aca="false">DATEDIF(Input!$G$23,$B601,"Y")</f>
        <v>88</v>
      </c>
      <c r="E601" s="69" t="n">
        <f aca="false">Salary_02!$E601*(Input!$G$33/100)</f>
        <v>0</v>
      </c>
      <c r="F601" s="69" t="n">
        <f aca="false">-1*Salary_02!$I601</f>
        <v>-0</v>
      </c>
      <c r="G601" s="69" t="n">
        <f aca="true">IF($B601&gt;Input!$G$28,PMT(Input!$G$34/(100*12),($A$620-OFFSET($A$4,MATCH(Input!$G$28,$B$4:$B$620,1),0,1,1)),$J$4,-1*Input!$G$35,1),0)</f>
        <v>-1607.209505223</v>
      </c>
      <c r="H601" s="69" t="n">
        <f aca="false">($H600+$E601+$F601+$G601)*(1+Input!$G$34/(100*12))</f>
        <v>27931.6594043582</v>
      </c>
    </row>
    <row r="602" customFormat="false" ht="12.8" hidden="false" customHeight="false" outlineLevel="0" collapsed="false">
      <c r="A602" s="67" t="n">
        <v>598</v>
      </c>
      <c r="B602" s="68" t="n">
        <f aca="false">EOMONTH(Input!$C$7,A602)</f>
        <v>61117</v>
      </c>
      <c r="C602" s="67" t="n">
        <f aca="false">DATEDIF(Input!$G$23,$B602,"Y")</f>
        <v>88</v>
      </c>
      <c r="E602" s="69" t="n">
        <f aca="false">Salary_02!$E602*(Input!$G$33/100)</f>
        <v>0</v>
      </c>
      <c r="F602" s="69" t="n">
        <f aca="false">-1*Salary_02!$I602</f>
        <v>-0</v>
      </c>
      <c r="G602" s="69" t="n">
        <f aca="true">IF($B602&gt;Input!$G$28,PMT(Input!$G$34/(100*12),($A$620-OFFSET($A$4,MATCH(Input!$G$28,$B$4:$B$620,1),0,1,1)),$J$4,-1*Input!$G$35,1),0)</f>
        <v>-1607.209505223</v>
      </c>
      <c r="H602" s="69" t="n">
        <f aca="false">($H601+$E602+$F602+$G602)*(1+Input!$G$34/(100*12))</f>
        <v>26434.1351070483</v>
      </c>
    </row>
    <row r="603" customFormat="false" ht="12.8" hidden="false" customHeight="false" outlineLevel="0" collapsed="false">
      <c r="A603" s="67" t="n">
        <v>599</v>
      </c>
      <c r="B603" s="68" t="n">
        <f aca="false">EOMONTH(Input!$C$7,A603)</f>
        <v>61148</v>
      </c>
      <c r="C603" s="67" t="n">
        <f aca="false">DATEDIF(Input!$G$23,$B603,"Y")</f>
        <v>88</v>
      </c>
      <c r="E603" s="69" t="n">
        <f aca="false">Salary_02!$E603*(Input!$G$33/100)</f>
        <v>0</v>
      </c>
      <c r="F603" s="69" t="n">
        <f aca="false">-1*Salary_02!$I603</f>
        <v>-0</v>
      </c>
      <c r="G603" s="69" t="n">
        <f aca="true">IF($B603&gt;Input!$G$28,PMT(Input!$G$34/(100*12),($A$620-OFFSET($A$4,MATCH(Input!$G$28,$B$4:$B$620,1),0,1,1)),$J$4,-1*Input!$G$35,1),0)</f>
        <v>-1607.209505223</v>
      </c>
      <c r="H603" s="69" t="n">
        <f aca="false">($H602+$E603+$F603+$G603)*(1+Input!$G$34/(100*12))</f>
        <v>24930.3711251662</v>
      </c>
    </row>
    <row r="604" customFormat="false" ht="12.8" hidden="false" customHeight="false" outlineLevel="0" collapsed="false">
      <c r="A604" s="67" t="n">
        <v>600</v>
      </c>
      <c r="B604" s="68" t="n">
        <f aca="false">EOMONTH(Input!$C$7,A604)</f>
        <v>61178</v>
      </c>
      <c r="C604" s="67" t="n">
        <f aca="false">DATEDIF(Input!$G$23,$B604,"Y")</f>
        <v>88</v>
      </c>
      <c r="E604" s="69" t="n">
        <f aca="false">Salary_02!$E604*(Input!$G$33/100)</f>
        <v>0</v>
      </c>
      <c r="F604" s="69" t="n">
        <f aca="false">-1*Salary_02!$I604</f>
        <v>-0</v>
      </c>
      <c r="G604" s="69" t="n">
        <f aca="true">IF($B604&gt;Input!$G$28,PMT(Input!$G$34/(100*12),($A$620-OFFSET($A$4,MATCH(Input!$G$28,$B$4:$B$620,1),0,1,1)),$J$4,-1*Input!$G$35,1),0)</f>
        <v>-1607.209505223</v>
      </c>
      <c r="H604" s="69" t="n">
        <f aca="false">($H603+$E604+$F604+$G604)*(1+Input!$G$34/(100*12))</f>
        <v>23420.3414600263</v>
      </c>
    </row>
    <row r="605" customFormat="false" ht="12.8" hidden="false" customHeight="false" outlineLevel="0" collapsed="false">
      <c r="A605" s="67" t="n">
        <v>601</v>
      </c>
      <c r="B605" s="68" t="n">
        <f aca="false">EOMONTH(Input!$C$7,A605)</f>
        <v>61209</v>
      </c>
      <c r="C605" s="67" t="n">
        <f aca="false">DATEDIF(Input!$G$23,$B605,"Y")</f>
        <v>88</v>
      </c>
      <c r="E605" s="69" t="n">
        <f aca="false">Salary_02!$E605*(Input!$G$33/100)</f>
        <v>0</v>
      </c>
      <c r="F605" s="69" t="n">
        <f aca="false">-1*Salary_02!$I605</f>
        <v>-0</v>
      </c>
      <c r="G605" s="69" t="n">
        <f aca="true">IF($B605&gt;Input!$G$28,PMT(Input!$G$34/(100*12),($A$620-OFFSET($A$4,MATCH(Input!$G$28,$B$4:$B$620,1),0,1,1)),$J$4,-1*Input!$G$35,1),0)</f>
        <v>-1607.209505223</v>
      </c>
      <c r="H605" s="69" t="n">
        <f aca="false">($H604+$E605+$F605+$G605)*(1+Input!$G$34/(100*12))</f>
        <v>21904.020004615</v>
      </c>
    </row>
    <row r="606" customFormat="false" ht="12.8" hidden="false" customHeight="false" outlineLevel="0" collapsed="false">
      <c r="A606" s="67" t="n">
        <v>602</v>
      </c>
      <c r="B606" s="68" t="n">
        <f aca="false">EOMONTH(Input!$C$7,A606)</f>
        <v>61240</v>
      </c>
      <c r="C606" s="67" t="n">
        <f aca="false">DATEDIF(Input!$G$23,$B606,"Y")</f>
        <v>88</v>
      </c>
      <c r="E606" s="69" t="n">
        <f aca="false">Salary_02!$E606*(Input!$G$33/100)</f>
        <v>0</v>
      </c>
      <c r="F606" s="69" t="n">
        <f aca="false">-1*Salary_02!$I606</f>
        <v>-0</v>
      </c>
      <c r="G606" s="69" t="n">
        <f aca="true">IF($B606&gt;Input!$G$28,PMT(Input!$G$34/(100*12),($A$620-OFFSET($A$4,MATCH(Input!$G$28,$B$4:$B$620,1),0,1,1)),$J$4,-1*Input!$G$35,1),0)</f>
        <v>-1607.209505223</v>
      </c>
      <c r="H606" s="69" t="n">
        <f aca="false">($H605+$E606+$F606+$G606)*(1+Input!$G$34/(100*12))</f>
        <v>20381.3805431394</v>
      </c>
    </row>
    <row r="607" customFormat="false" ht="12.8" hidden="false" customHeight="false" outlineLevel="0" collapsed="false">
      <c r="A607" s="67" t="n">
        <v>603</v>
      </c>
      <c r="B607" s="68" t="n">
        <f aca="false">EOMONTH(Input!$C$7,A607)</f>
        <v>61270</v>
      </c>
      <c r="C607" s="67" t="n">
        <f aca="false">DATEDIF(Input!$G$23,$B607,"Y")</f>
        <v>88</v>
      </c>
      <c r="E607" s="69" t="n">
        <f aca="false">Salary_02!$E607*(Input!$G$33/100)</f>
        <v>0</v>
      </c>
      <c r="F607" s="69" t="n">
        <f aca="false">-1*Salary_02!$I607</f>
        <v>-0</v>
      </c>
      <c r="G607" s="69" t="n">
        <f aca="true">IF($B607&gt;Input!$G$28,PMT(Input!$G$34/(100*12),($A$620-OFFSET($A$4,MATCH(Input!$G$28,$B$4:$B$620,1),0,1,1)),$J$4,-1*Input!$G$35,1),0)</f>
        <v>-1607.209505223</v>
      </c>
      <c r="H607" s="69" t="n">
        <f aca="false">($H606+$E607+$F607+$G607)*(1+Input!$G$34/(100*12))</f>
        <v>18852.3967505744</v>
      </c>
    </row>
    <row r="608" customFormat="false" ht="12.8" hidden="false" customHeight="false" outlineLevel="0" collapsed="false">
      <c r="A608" s="67" t="n">
        <v>604</v>
      </c>
      <c r="B608" s="68" t="n">
        <f aca="false">EOMONTH(Input!$C$7,A608)</f>
        <v>61301</v>
      </c>
      <c r="C608" s="67" t="n">
        <f aca="false">DATEDIF(Input!$G$23,$B608,"Y")</f>
        <v>89</v>
      </c>
      <c r="E608" s="69" t="n">
        <f aca="false">Salary_02!$E608*(Input!$G$33/100)</f>
        <v>0</v>
      </c>
      <c r="F608" s="69" t="n">
        <f aca="false">-1*Salary_02!$I608</f>
        <v>-0</v>
      </c>
      <c r="G608" s="69" t="n">
        <f aca="true">IF($B608&gt;Input!$G$28,PMT(Input!$G$34/(100*12),($A$620-OFFSET($A$4,MATCH(Input!$G$28,$B$4:$B$620,1),0,1,1)),$J$4,-1*Input!$G$35,1),0)</f>
        <v>-1607.209505223</v>
      </c>
      <c r="H608" s="69" t="n">
        <f aca="false">($H607+$E608+$F608+$G608)*(1+Input!$G$34/(100*12))</f>
        <v>17317.0421922071</v>
      </c>
    </row>
    <row r="609" customFormat="false" ht="12.8" hidden="false" customHeight="false" outlineLevel="0" collapsed="false">
      <c r="A609" s="67" t="n">
        <v>605</v>
      </c>
      <c r="B609" s="68" t="n">
        <f aca="false">EOMONTH(Input!$C$7,A609)</f>
        <v>61331</v>
      </c>
      <c r="C609" s="67" t="n">
        <f aca="false">DATEDIF(Input!$G$23,$B609,"Y")</f>
        <v>89</v>
      </c>
      <c r="E609" s="69" t="n">
        <f aca="false">Salary_02!$E609*(Input!$G$33/100)</f>
        <v>0</v>
      </c>
      <c r="F609" s="69" t="n">
        <f aca="false">-1*Salary_02!$I609</f>
        <v>-0</v>
      </c>
      <c r="G609" s="69" t="n">
        <f aca="true">IF($B609&gt;Input!$G$28,PMT(Input!$G$34/(100*12),($A$620-OFFSET($A$4,MATCH(Input!$G$28,$B$4:$B$620,1),0,1,1)),$J$4,-1*Input!$G$35,1),0)</f>
        <v>-1607.209505223</v>
      </c>
      <c r="H609" s="69" t="n">
        <f aca="false">($H608+$E609+$F609+$G609)*(1+Input!$G$34/(100*12))</f>
        <v>15775.2903231798</v>
      </c>
    </row>
    <row r="610" customFormat="false" ht="12.8" hidden="false" customHeight="false" outlineLevel="0" collapsed="false">
      <c r="A610" s="67" t="n">
        <v>606</v>
      </c>
      <c r="B610" s="68" t="n">
        <f aca="false">EOMONTH(Input!$C$7,A610)</f>
        <v>61362</v>
      </c>
      <c r="C610" s="67" t="n">
        <f aca="false">DATEDIF(Input!$G$23,$B610,"Y")</f>
        <v>89</v>
      </c>
      <c r="E610" s="69" t="n">
        <f aca="false">Salary_02!$E610*(Input!$G$33/100)</f>
        <v>0</v>
      </c>
      <c r="F610" s="69" t="n">
        <f aca="false">-1*Salary_02!$I610</f>
        <v>-0</v>
      </c>
      <c r="G610" s="69" t="n">
        <f aca="true">IF($B610&gt;Input!$G$28,PMT(Input!$G$34/(100*12),($A$620-OFFSET($A$4,MATCH(Input!$G$28,$B$4:$B$620,1),0,1,1)),$J$4,-1*Input!$G$35,1),0)</f>
        <v>-1607.209505223</v>
      </c>
      <c r="H610" s="69" t="n">
        <f aca="false">($H609+$E610+$F610+$G610)*(1+Input!$G$34/(100*12))</f>
        <v>14227.1144880316</v>
      </c>
    </row>
    <row r="611" customFormat="false" ht="12.8" hidden="false" customHeight="false" outlineLevel="0" collapsed="false">
      <c r="A611" s="67" t="n">
        <v>607</v>
      </c>
      <c r="B611" s="68" t="n">
        <f aca="false">EOMONTH(Input!$C$7,A611)</f>
        <v>61393</v>
      </c>
      <c r="C611" s="67" t="n">
        <f aca="false">DATEDIF(Input!$G$23,$B611,"Y")</f>
        <v>89</v>
      </c>
      <c r="E611" s="69" t="n">
        <f aca="false">Salary_02!$E611*(Input!$G$33/100)</f>
        <v>0</v>
      </c>
      <c r="F611" s="69" t="n">
        <f aca="false">-1*Salary_02!$I611</f>
        <v>-0</v>
      </c>
      <c r="G611" s="69" t="n">
        <f aca="true">IF($B611&gt;Input!$G$28,PMT(Input!$G$34/(100*12),($A$620-OFFSET($A$4,MATCH(Input!$G$28,$B$4:$B$620,1),0,1,1)),$J$4,-1*Input!$G$35,1),0)</f>
        <v>-1607.209505223</v>
      </c>
      <c r="H611" s="69" t="n">
        <f aca="false">($H610+$E611+$F611+$G611)*(1+Input!$G$34/(100*12))</f>
        <v>12672.487920237</v>
      </c>
    </row>
    <row r="612" customFormat="false" ht="12.8" hidden="false" customHeight="false" outlineLevel="0" collapsed="false">
      <c r="A612" s="67" t="n">
        <v>608</v>
      </c>
      <c r="B612" s="68" t="n">
        <f aca="false">EOMONTH(Input!$C$7,A612)</f>
        <v>61422</v>
      </c>
      <c r="C612" s="67" t="n">
        <f aca="false">DATEDIF(Input!$G$23,$B612,"Y")</f>
        <v>89</v>
      </c>
      <c r="E612" s="69" t="n">
        <f aca="false">Salary_02!$E612*(Input!$G$33/100)</f>
        <v>0</v>
      </c>
      <c r="F612" s="69" t="n">
        <f aca="false">-1*Salary_02!$I612</f>
        <v>-0</v>
      </c>
      <c r="G612" s="69" t="n">
        <f aca="true">IF($B612&gt;Input!$G$28,PMT(Input!$G$34/(100*12),($A$620-OFFSET($A$4,MATCH(Input!$G$28,$B$4:$B$620,1),0,1,1)),$J$4,-1*Input!$G$35,1),0)</f>
        <v>-1607.209505223</v>
      </c>
      <c r="H612" s="69" t="n">
        <f aca="false">($H611+$E612+$F612+$G612)*(1+Input!$G$34/(100*12))</f>
        <v>11111.3837417432</v>
      </c>
    </row>
    <row r="613" customFormat="false" ht="12.8" hidden="false" customHeight="false" outlineLevel="0" collapsed="false">
      <c r="A613" s="67" t="n">
        <v>609</v>
      </c>
      <c r="B613" s="68" t="n">
        <f aca="false">EOMONTH(Input!$C$7,A613)</f>
        <v>61453</v>
      </c>
      <c r="C613" s="67" t="n">
        <f aca="false">DATEDIF(Input!$G$23,$B613,"Y")</f>
        <v>89</v>
      </c>
      <c r="E613" s="69" t="n">
        <f aca="false">Salary_02!$E613*(Input!$G$33/100)</f>
        <v>0</v>
      </c>
      <c r="F613" s="69" t="n">
        <f aca="false">-1*Salary_02!$I613</f>
        <v>-0</v>
      </c>
      <c r="G613" s="69" t="n">
        <f aca="true">IF($B613&gt;Input!$G$28,PMT(Input!$G$34/(100*12),($A$620-OFFSET($A$4,MATCH(Input!$G$28,$B$4:$B$620,1),0,1,1)),$J$4,-1*Input!$G$35,1),0)</f>
        <v>-1607.209505223</v>
      </c>
      <c r="H613" s="69" t="n">
        <f aca="false">($H612+$E613+$F613+$G613)*(1+Input!$G$34/(100*12))</f>
        <v>9543.77496250573</v>
      </c>
    </row>
    <row r="614" customFormat="false" ht="12.8" hidden="false" customHeight="false" outlineLevel="0" collapsed="false">
      <c r="A614" s="67" t="n">
        <v>610</v>
      </c>
      <c r="B614" s="68" t="n">
        <f aca="false">EOMONTH(Input!$C$7,A614)</f>
        <v>61483</v>
      </c>
      <c r="C614" s="67" t="n">
        <f aca="false">DATEDIF(Input!$G$23,$B614,"Y")</f>
        <v>89</v>
      </c>
      <c r="E614" s="69" t="n">
        <f aca="false">Salary_02!$E614*(Input!$G$33/100)</f>
        <v>0</v>
      </c>
      <c r="F614" s="69" t="n">
        <f aca="false">-1*Salary_02!$I614</f>
        <v>-0</v>
      </c>
      <c r="G614" s="69" t="n">
        <f aca="true">IF($B614&gt;Input!$G$28,PMT(Input!$G$34/(100*12),($A$620-OFFSET($A$4,MATCH(Input!$G$28,$B$4:$B$620,1),0,1,1)),$J$4,-1*Input!$G$35,1),0)</f>
        <v>-1607.209505223</v>
      </c>
      <c r="H614" s="69" t="n">
        <f aca="false">($H613+$E614+$F614+$G614)*(1+Input!$G$34/(100*12))</f>
        <v>7969.63448002141</v>
      </c>
    </row>
    <row r="615" customFormat="false" ht="12.8" hidden="false" customHeight="false" outlineLevel="0" collapsed="false">
      <c r="A615" s="67" t="n">
        <v>611</v>
      </c>
      <c r="B615" s="68" t="n">
        <f aca="false">EOMONTH(Input!$C$7,A615)</f>
        <v>61514</v>
      </c>
      <c r="C615" s="67" t="n">
        <f aca="false">DATEDIF(Input!$G$23,$B615,"Y")</f>
        <v>89</v>
      </c>
      <c r="E615" s="69" t="n">
        <f aca="false">Salary_02!$E615*(Input!$G$33/100)</f>
        <v>0</v>
      </c>
      <c r="F615" s="69" t="n">
        <f aca="false">-1*Salary_02!$I615</f>
        <v>-0</v>
      </c>
      <c r="G615" s="69" t="n">
        <f aca="true">IF($B615&gt;Input!$G$28,PMT(Input!$G$34/(100*12),($A$620-OFFSET($A$4,MATCH(Input!$G$28,$B$4:$B$620,1),0,1,1)),$J$4,-1*Input!$G$35,1),0)</f>
        <v>-1607.209505223</v>
      </c>
      <c r="H615" s="69" t="n">
        <f aca="false">($H614+$E615+$F615+$G615)*(1+Input!$G$34/(100*12))</f>
        <v>6388.93507886007</v>
      </c>
    </row>
    <row r="616" customFormat="false" ht="12.8" hidden="false" customHeight="false" outlineLevel="0" collapsed="false">
      <c r="A616" s="67" t="n">
        <v>612</v>
      </c>
      <c r="B616" s="68" t="n">
        <f aca="false">EOMONTH(Input!$C$7,A616)</f>
        <v>61544</v>
      </c>
      <c r="C616" s="67" t="n">
        <f aca="false">DATEDIF(Input!$G$23,$B616,"Y")</f>
        <v>89</v>
      </c>
      <c r="E616" s="69" t="n">
        <f aca="false">Salary_02!$E616*(Input!$G$33/100)</f>
        <v>0</v>
      </c>
      <c r="F616" s="69" t="n">
        <f aca="false">-1*Salary_02!$I616</f>
        <v>-0</v>
      </c>
      <c r="G616" s="69" t="n">
        <f aca="true">IF($B616&gt;Input!$G$28,PMT(Input!$G$34/(100*12),($A$620-OFFSET($A$4,MATCH(Input!$G$28,$B$4:$B$620,1),0,1,1)),$J$4,-1*Input!$G$35,1),0)</f>
        <v>-1607.209505223</v>
      </c>
      <c r="H616" s="69" t="n">
        <f aca="false">($H615+$E616+$F616+$G616)*(1+Input!$G$34/(100*12))</f>
        <v>4801.64943019389</v>
      </c>
    </row>
    <row r="617" customFormat="false" ht="12.8" hidden="false" customHeight="false" outlineLevel="0" collapsed="false">
      <c r="A617" s="67" t="n">
        <v>613</v>
      </c>
      <c r="B617" s="68" t="n">
        <f aca="false">EOMONTH(Input!$C$7,A617)</f>
        <v>61575</v>
      </c>
      <c r="C617" s="67" t="n">
        <f aca="false">DATEDIF(Input!$G$23,$B617,"Y")</f>
        <v>89</v>
      </c>
      <c r="E617" s="69" t="n">
        <f aca="false">Salary_02!$E617*(Input!$G$33/100)</f>
        <v>0</v>
      </c>
      <c r="F617" s="69" t="n">
        <f aca="false">-1*Salary_02!$I617</f>
        <v>-0</v>
      </c>
      <c r="G617" s="69" t="n">
        <f aca="true">IF($B617&gt;Input!$G$28,PMT(Input!$G$34/(100*12),($A$620-OFFSET($A$4,MATCH(Input!$G$28,$B$4:$B$620,1),0,1,1)),$J$4,-1*Input!$G$35,1),0)</f>
        <v>-1607.209505223</v>
      </c>
      <c r="H617" s="69" t="n">
        <f aca="false">($H616+$E617+$F617+$G617)*(1+Input!$G$34/(100*12))</f>
        <v>3207.75009132494</v>
      </c>
    </row>
    <row r="618" customFormat="false" ht="12.8" hidden="false" customHeight="false" outlineLevel="0" collapsed="false">
      <c r="A618" s="67" t="n">
        <v>614</v>
      </c>
      <c r="B618" s="68" t="n">
        <f aca="false">EOMONTH(Input!$C$7,A618)</f>
        <v>61606</v>
      </c>
      <c r="C618" s="67" t="n">
        <f aca="false">DATEDIF(Input!$G$23,$B618,"Y")</f>
        <v>89</v>
      </c>
      <c r="E618" s="69" t="n">
        <f aca="false">Salary_02!$E618*(Input!$G$33/100)</f>
        <v>0</v>
      </c>
      <c r="F618" s="69" t="n">
        <f aca="false">-1*Salary_02!$I618</f>
        <v>-0</v>
      </c>
      <c r="G618" s="69" t="n">
        <f aca="true">IF($B618&gt;Input!$G$28,PMT(Input!$G$34/(100*12),($A$620-OFFSET($A$4,MATCH(Input!$G$28,$B$4:$B$620,1),0,1,1)),$J$4,-1*Input!$G$35,1),0)</f>
        <v>-1607.209505223</v>
      </c>
      <c r="H618" s="69" t="n">
        <f aca="false">($H617+$E618+$F618+$G618)*(1+Input!$G$34/(100*12))</f>
        <v>1607.20950521069</v>
      </c>
    </row>
    <row r="619" customFormat="false" ht="12.8" hidden="false" customHeight="false" outlineLevel="0" collapsed="false">
      <c r="A619" s="67" t="n">
        <v>615</v>
      </c>
      <c r="B619" s="68" t="n">
        <f aca="false">EOMONTH(Input!$C$7,A619)</f>
        <v>61636</v>
      </c>
      <c r="C619" s="67" t="n">
        <f aca="false">DATEDIF(Input!$G$23,$B619,"Y")</f>
        <v>89</v>
      </c>
      <c r="E619" s="69" t="n">
        <f aca="false">Salary_02!$E619*(Input!$G$33/100)</f>
        <v>0</v>
      </c>
      <c r="F619" s="69" t="n">
        <f aca="false">-1*Salary_02!$I619</f>
        <v>-0</v>
      </c>
      <c r="G619" s="69" t="n">
        <f aca="true">IF($B619&gt;Input!$G$28,PMT(Input!$G$34/(100*12),($A$620-OFFSET($A$4,MATCH(Input!$G$28,$B$4:$B$620,1),0,1,1)),$J$4,-1*Input!$G$35,1),0)</f>
        <v>-1607.209505223</v>
      </c>
      <c r="H619" s="69" t="n">
        <f aca="false">($H618+$E619+$F619+$G619)*(1+Input!$G$34/(100*12))</f>
        <v>-1.23576493630632E-008</v>
      </c>
    </row>
    <row r="620" customFormat="false" ht="12.8" hidden="false" customHeight="false" outlineLevel="0" collapsed="false">
      <c r="A620" s="67" t="n">
        <v>616</v>
      </c>
      <c r="B620" s="68" t="n">
        <f aca="false">EOMONTH(Input!$C$7,A620)</f>
        <v>61667</v>
      </c>
      <c r="C620" s="67" t="n">
        <f aca="false">DATEDIF(Input!$G$23,$B620,"Y")</f>
        <v>90</v>
      </c>
      <c r="E620" s="69" t="n">
        <f aca="false">Salary_02!$E620*(Input!$G$33/100)</f>
        <v>0</v>
      </c>
      <c r="F620" s="69" t="n">
        <f aca="false">-1*Salary_02!$I620</f>
        <v>-0</v>
      </c>
      <c r="G620" s="69" t="n">
        <f aca="true">IF($B620&gt;Input!$G$28,PMT(Input!$G$34/(100*12),($A$620-OFFSET($A$4,MATCH(Input!$G$28,$B$4:$B$620,1),0,1,1)),$J$4,-1*Input!$G$35,1),0)</f>
        <v>-1607.209505223</v>
      </c>
      <c r="H620" s="69" t="n">
        <f aca="false">($H619+$E620+$F620+$G620)*(1+Input!$G$34/(100*12))</f>
        <v>-1613.90621150717</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92"/>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6" min="5" style="67" width="11.6"/>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Input!$C$22</f>
        <v>Tina</v>
      </c>
      <c r="B1" s="70" t="s">
        <v>221</v>
      </c>
      <c r="D1" s="69"/>
      <c r="E1" s="69"/>
      <c r="F1" s="69"/>
    </row>
    <row r="2" customFormat="false" ht="12.8" hidden="false" customHeight="false" outlineLevel="0" collapsed="false">
      <c r="E2" s="72" t="s">
        <v>157</v>
      </c>
      <c r="H2" s="72" t="s">
        <v>218</v>
      </c>
    </row>
    <row r="3" s="73" customFormat="true" ht="12.8" hidden="false" customHeight="false" outlineLevel="0" collapsed="false">
      <c r="A3" s="73" t="s">
        <v>169</v>
      </c>
      <c r="B3" s="74" t="s">
        <v>170</v>
      </c>
      <c r="D3" s="73" t="s">
        <v>222</v>
      </c>
      <c r="E3" s="73" t="s">
        <v>173</v>
      </c>
      <c r="F3" s="73" t="s">
        <v>218</v>
      </c>
      <c r="H3" s="73" t="s">
        <v>184</v>
      </c>
    </row>
    <row r="4" customFormat="false" ht="12.8" hidden="false" customHeight="false" outlineLevel="0" collapsed="false">
      <c r="A4" s="67" t="n">
        <v>0</v>
      </c>
      <c r="B4" s="68" t="n">
        <f aca="false">EOMONTH(Input!$C$7,A4)</f>
        <v>42916</v>
      </c>
      <c r="D4" s="69" t="n">
        <v>0</v>
      </c>
      <c r="E4" s="69" t="n">
        <v>0</v>
      </c>
      <c r="F4" s="69" t="n">
        <f aca="false">Input!$C$36</f>
        <v>0</v>
      </c>
      <c r="H4" s="69" t="n">
        <f aca="true">OFFSET($F$4,(MATCH(Input!$C$28,$B$4:$B$620,1)-1),0,1,1)</f>
        <v>0</v>
      </c>
    </row>
    <row r="5" customFormat="false" ht="12.8" hidden="false" customHeight="false" outlineLevel="0" collapsed="false">
      <c r="A5" s="67" t="n">
        <v>1</v>
      </c>
      <c r="B5" s="68" t="n">
        <f aca="false">EOMONTH(Input!$C$7,A5)</f>
        <v>42947</v>
      </c>
      <c r="D5" s="69" t="n">
        <f aca="false">IF($B5&lt;Input!$C$28,Input!$C$38,0)</f>
        <v>0</v>
      </c>
      <c r="E5" s="69" t="n">
        <f aca="true">IF($B5&gt;Input!$C$28,PMT(Input!$C$37/(100*12),($A$620-OFFSET($A$4,MATCH(Input!$C$28,$B$4:$B$620,1),0,1,1)),$H$4,0,1),0)</f>
        <v>0</v>
      </c>
      <c r="F5" s="69" t="n">
        <f aca="false">($F4+$D5+$E5)*(1+Input!$C$37/(100*12))</f>
        <v>0</v>
      </c>
    </row>
    <row r="6" customFormat="false" ht="12.8" hidden="false" customHeight="false" outlineLevel="0" collapsed="false">
      <c r="A6" s="67" t="n">
        <v>2</v>
      </c>
      <c r="B6" s="68" t="n">
        <f aca="false">EOMONTH(Input!$C$7,A6)</f>
        <v>42978</v>
      </c>
      <c r="D6" s="69" t="n">
        <f aca="false">IF($B6&lt;Input!$C$28,Input!$C$38,0)</f>
        <v>0</v>
      </c>
      <c r="E6" s="69" t="n">
        <f aca="true">IF($B6&gt;Input!$C$28,PMT(Input!$C$37/(100*12),($A$620-OFFSET($A$4,MATCH(Input!$C$28,$B$4:$B$620,1),0,1,1)),$H$4,0,1),0)</f>
        <v>0</v>
      </c>
      <c r="F6" s="69" t="n">
        <f aca="false">($F5+$D6+$E6)*(1+Input!$C$37/(100*12))</f>
        <v>0</v>
      </c>
    </row>
    <row r="7" customFormat="false" ht="12.8" hidden="false" customHeight="false" outlineLevel="0" collapsed="false">
      <c r="A7" s="67" t="n">
        <v>3</v>
      </c>
      <c r="B7" s="68" t="n">
        <f aca="false">EOMONTH(Input!$C$7,A7)</f>
        <v>43008</v>
      </c>
      <c r="D7" s="69" t="n">
        <f aca="false">IF($B7&lt;Input!$C$28,Input!$C$38,0)</f>
        <v>0</v>
      </c>
      <c r="E7" s="69" t="n">
        <f aca="true">IF($B7&gt;Input!$C$28,PMT(Input!$C$37/(100*12),($A$620-OFFSET($A$4,MATCH(Input!$C$28,$B$4:$B$620,1),0,1,1)),$H$4,0,1),0)</f>
        <v>0</v>
      </c>
      <c r="F7" s="69" t="n">
        <f aca="false">($F6+$D7+$E7)*(1+Input!$C$37/(100*12))</f>
        <v>0</v>
      </c>
    </row>
    <row r="8" customFormat="false" ht="12.8" hidden="false" customHeight="false" outlineLevel="0" collapsed="false">
      <c r="A8" s="67" t="n">
        <v>4</v>
      </c>
      <c r="B8" s="68" t="n">
        <f aca="false">EOMONTH(Input!$C$7,A8)</f>
        <v>43039</v>
      </c>
      <c r="D8" s="69" t="n">
        <f aca="false">IF($B8&lt;Input!$C$28,Input!$C$38,0)</f>
        <v>0</v>
      </c>
      <c r="E8" s="69" t="n">
        <f aca="true">IF($B8&gt;Input!$C$28,PMT(Input!$C$37/(100*12),($A$620-OFFSET($A$4,MATCH(Input!$C$28,$B$4:$B$620,1),0,1,1)),$H$4,0,1),0)</f>
        <v>0</v>
      </c>
      <c r="F8" s="69" t="n">
        <f aca="false">($F7+$D8+$E8)*(1+Input!$C$37/(100*12))</f>
        <v>0</v>
      </c>
    </row>
    <row r="9" customFormat="false" ht="12.8" hidden="false" customHeight="false" outlineLevel="0" collapsed="false">
      <c r="A9" s="67" t="n">
        <v>5</v>
      </c>
      <c r="B9" s="68" t="n">
        <f aca="false">EOMONTH(Input!$C$7,A9)</f>
        <v>43069</v>
      </c>
      <c r="D9" s="69" t="n">
        <f aca="false">IF($B9&lt;Input!$C$28,Input!$C$38,0)</f>
        <v>0</v>
      </c>
      <c r="E9" s="69" t="n">
        <f aca="true">IF($B9&gt;Input!$C$28,PMT(Input!$C$37/(100*12),($A$620-OFFSET($A$4,MATCH(Input!$C$28,$B$4:$B$620,1),0,1,1)),$H$4,0,1),0)</f>
        <v>0</v>
      </c>
      <c r="F9" s="69" t="n">
        <f aca="false">($F8+$D9+$E9)*(1+Input!$C$37/(100*12))</f>
        <v>0</v>
      </c>
    </row>
    <row r="10" customFormat="false" ht="12.8" hidden="false" customHeight="false" outlineLevel="0" collapsed="false">
      <c r="A10" s="67" t="n">
        <v>6</v>
      </c>
      <c r="B10" s="68" t="n">
        <f aca="false">EOMONTH(Input!$C$7,A10)</f>
        <v>43100</v>
      </c>
      <c r="D10" s="69" t="n">
        <f aca="false">IF($B10&lt;Input!$C$28,Input!$C$38,0)</f>
        <v>0</v>
      </c>
      <c r="E10" s="69" t="n">
        <f aca="true">IF($B10&gt;Input!$C$28,PMT(Input!$C$37/(100*12),($A$620-OFFSET($A$4,MATCH(Input!$C$28,$B$4:$B$620,1),0,1,1)),$H$4,0,1),0)</f>
        <v>0</v>
      </c>
      <c r="F10" s="69" t="n">
        <f aca="false">($F9+$D10+$E10)*(1+Input!$C$37/(100*12))</f>
        <v>0</v>
      </c>
    </row>
    <row r="11" customFormat="false" ht="12.8" hidden="false" customHeight="false" outlineLevel="0" collapsed="false">
      <c r="A11" s="67" t="n">
        <v>7</v>
      </c>
      <c r="B11" s="68" t="n">
        <f aca="false">EOMONTH(Input!$C$7,A11)</f>
        <v>43131</v>
      </c>
      <c r="D11" s="69" t="n">
        <f aca="false">IF($B11&lt;Input!$C$28,Input!$C$38,0)</f>
        <v>0</v>
      </c>
      <c r="E11" s="69" t="n">
        <f aca="true">IF($B11&gt;Input!$C$28,PMT(Input!$C$37/(100*12),($A$620-OFFSET($A$4,MATCH(Input!$C$28,$B$4:$B$620,1),0,1,1)),$H$4,0,1),0)</f>
        <v>0</v>
      </c>
      <c r="F11" s="69" t="n">
        <f aca="false">($F10+$D11+$E11)*(1+Input!$C$37/(100*12))</f>
        <v>0</v>
      </c>
    </row>
    <row r="12" customFormat="false" ht="12.8" hidden="false" customHeight="false" outlineLevel="0" collapsed="false">
      <c r="A12" s="67" t="n">
        <v>8</v>
      </c>
      <c r="B12" s="68" t="n">
        <f aca="false">EOMONTH(Input!$C$7,A12)</f>
        <v>43159</v>
      </c>
      <c r="D12" s="69" t="n">
        <f aca="false">IF($B12&lt;Input!$C$28,Input!$C$38,0)</f>
        <v>0</v>
      </c>
      <c r="E12" s="69" t="n">
        <f aca="true">IF($B12&gt;Input!$C$28,PMT(Input!$C$37/(100*12),($A$620-OFFSET($A$4,MATCH(Input!$C$28,$B$4:$B$620,1),0,1,1)),$H$4,0,1),0)</f>
        <v>0</v>
      </c>
      <c r="F12" s="69" t="n">
        <f aca="false">($F11+$D12+$E12)*(1+Input!$C$37/(100*12))</f>
        <v>0</v>
      </c>
    </row>
    <row r="13" customFormat="false" ht="12.8" hidden="false" customHeight="false" outlineLevel="0" collapsed="false">
      <c r="A13" s="67" t="n">
        <v>9</v>
      </c>
      <c r="B13" s="68" t="n">
        <f aca="false">EOMONTH(Input!$C$7,A13)</f>
        <v>43190</v>
      </c>
      <c r="D13" s="69" t="n">
        <f aca="false">IF($B13&lt;Input!$C$28,Input!$C$38,0)</f>
        <v>0</v>
      </c>
      <c r="E13" s="69" t="n">
        <f aca="true">IF($B13&gt;Input!$C$28,PMT(Input!$C$37/(100*12),($A$620-OFFSET($A$4,MATCH(Input!$C$28,$B$4:$B$620,1),0,1,1)),$H$4,0,1),0)</f>
        <v>0</v>
      </c>
      <c r="F13" s="69" t="n">
        <f aca="false">($F12+$D13+$E13)*(1+Input!$C$37/(100*12))</f>
        <v>0</v>
      </c>
    </row>
    <row r="14" customFormat="false" ht="12.8" hidden="false" customHeight="false" outlineLevel="0" collapsed="false">
      <c r="A14" s="67" t="n">
        <v>10</v>
      </c>
      <c r="B14" s="68" t="n">
        <f aca="false">EOMONTH(Input!$C$7,A14)</f>
        <v>43220</v>
      </c>
      <c r="D14" s="69" t="n">
        <f aca="false">IF($B14&lt;Input!$C$28,Input!$C$38,0)</f>
        <v>0</v>
      </c>
      <c r="E14" s="69" t="n">
        <f aca="true">IF($B14&gt;Input!$C$28,PMT(Input!$C$37/(100*12),($A$620-OFFSET($A$4,MATCH(Input!$C$28,$B$4:$B$620,1),0,1,1)),$H$4,0,1),0)</f>
        <v>0</v>
      </c>
      <c r="F14" s="69" t="n">
        <f aca="false">($F13+$D14+$E14)*(1+Input!$C$37/(100*12))</f>
        <v>0</v>
      </c>
    </row>
    <row r="15" customFormat="false" ht="12.8" hidden="false" customHeight="false" outlineLevel="0" collapsed="false">
      <c r="A15" s="67" t="n">
        <v>11</v>
      </c>
      <c r="B15" s="68" t="n">
        <f aca="false">EOMONTH(Input!$C$7,A15)</f>
        <v>43251</v>
      </c>
      <c r="D15" s="69" t="n">
        <f aca="false">IF($B15&lt;Input!$C$28,Input!$C$38,0)</f>
        <v>0</v>
      </c>
      <c r="E15" s="69" t="n">
        <f aca="true">IF($B15&gt;Input!$C$28,PMT(Input!$C$37/(100*12),($A$620-OFFSET($A$4,MATCH(Input!$C$28,$B$4:$B$620,1),0,1,1)),$H$4,0,1),0)</f>
        <v>0</v>
      </c>
      <c r="F15" s="69" t="n">
        <f aca="false">($F14+$D15+$E15)*(1+Input!$C$37/(100*12))</f>
        <v>0</v>
      </c>
    </row>
    <row r="16" customFormat="false" ht="12.8" hidden="false" customHeight="false" outlineLevel="0" collapsed="false">
      <c r="A16" s="67" t="n">
        <v>12</v>
      </c>
      <c r="B16" s="68" t="n">
        <f aca="false">EOMONTH(Input!$C$7,A16)</f>
        <v>43281</v>
      </c>
      <c r="D16" s="69" t="n">
        <f aca="false">IF($B16&lt;Input!$C$28,Input!$C$38,0)</f>
        <v>0</v>
      </c>
      <c r="E16" s="69" t="n">
        <f aca="true">IF($B16&gt;Input!$C$28,PMT(Input!$C$37/(100*12),($A$620-OFFSET($A$4,MATCH(Input!$C$28,$B$4:$B$620,1),0,1,1)),$H$4,0,1),0)</f>
        <v>0</v>
      </c>
      <c r="F16" s="69" t="n">
        <f aca="false">($F15+$D16+$E16)*(1+Input!$C$37/(100*12))</f>
        <v>0</v>
      </c>
      <c r="G16" s="69"/>
    </row>
    <row r="17" customFormat="false" ht="12.8" hidden="false" customHeight="false" outlineLevel="0" collapsed="false">
      <c r="A17" s="67" t="n">
        <v>13</v>
      </c>
      <c r="B17" s="68" t="n">
        <f aca="false">EOMONTH(Input!$C$7,A17)</f>
        <v>43312</v>
      </c>
      <c r="D17" s="69" t="n">
        <f aca="false">IF($B17&lt;Input!$C$28,Input!$C$38,0)</f>
        <v>0</v>
      </c>
      <c r="E17" s="69" t="n">
        <f aca="true">IF($B17&gt;Input!$C$28,PMT(Input!$C$37/(100*12),($A$620-OFFSET($A$4,MATCH(Input!$C$28,$B$4:$B$620,1),0,1,1)),$H$4,0,1),0)</f>
        <v>0</v>
      </c>
      <c r="F17" s="69" t="n">
        <f aca="false">($F16+$D17+$E17)*(1+Input!$C$37/(100*12))</f>
        <v>0</v>
      </c>
    </row>
    <row r="18" customFormat="false" ht="12.8" hidden="false" customHeight="false" outlineLevel="0" collapsed="false">
      <c r="A18" s="67" t="n">
        <v>14</v>
      </c>
      <c r="B18" s="68" t="n">
        <f aca="false">EOMONTH(Input!$C$7,A18)</f>
        <v>43343</v>
      </c>
      <c r="D18" s="69" t="n">
        <f aca="false">IF($B18&lt;Input!$C$28,Input!$C$38,0)</f>
        <v>0</v>
      </c>
      <c r="E18" s="69" t="n">
        <f aca="true">IF($B18&gt;Input!$C$28,PMT(Input!$C$37/(100*12),($A$620-OFFSET($A$4,MATCH(Input!$C$28,$B$4:$B$620,1),0,1,1)),$H$4,0,1),0)</f>
        <v>0</v>
      </c>
      <c r="F18" s="69" t="n">
        <f aca="false">($F17+$D18+$E18)*(1+Input!$C$37/(100*12))</f>
        <v>0</v>
      </c>
    </row>
    <row r="19" customFormat="false" ht="12.8" hidden="false" customHeight="false" outlineLevel="0" collapsed="false">
      <c r="A19" s="67" t="n">
        <v>15</v>
      </c>
      <c r="B19" s="68" t="n">
        <f aca="false">EOMONTH(Input!$C$7,A19)</f>
        <v>43373</v>
      </c>
      <c r="D19" s="69" t="n">
        <f aca="false">IF($B19&lt;Input!$C$28,Input!$C$38,0)</f>
        <v>0</v>
      </c>
      <c r="E19" s="69" t="n">
        <f aca="true">IF($B19&gt;Input!$C$28,PMT(Input!$C$37/(100*12),($A$620-OFFSET($A$4,MATCH(Input!$C$28,$B$4:$B$620,1),0,1,1)),$H$4,0,1),0)</f>
        <v>0</v>
      </c>
      <c r="F19" s="69" t="n">
        <f aca="false">($F18+$D19+$E19)*(1+Input!$C$37/(100*12))</f>
        <v>0</v>
      </c>
    </row>
    <row r="20" customFormat="false" ht="12.8" hidden="false" customHeight="false" outlineLevel="0" collapsed="false">
      <c r="A20" s="67" t="n">
        <v>16</v>
      </c>
      <c r="B20" s="68" t="n">
        <f aca="false">EOMONTH(Input!$C$7,A20)</f>
        <v>43404</v>
      </c>
      <c r="D20" s="69" t="n">
        <f aca="false">IF($B20&lt;Input!$C$28,Input!$C$38,0)</f>
        <v>0</v>
      </c>
      <c r="E20" s="69" t="n">
        <f aca="true">IF($B20&gt;Input!$C$28,PMT(Input!$C$37/(100*12),($A$620-OFFSET($A$4,MATCH(Input!$C$28,$B$4:$B$620,1),0,1,1)),$H$4,0,1),0)</f>
        <v>0</v>
      </c>
      <c r="F20" s="69" t="n">
        <f aca="false">($F19+$D20+$E20)*(1+Input!$C$37/(100*12))</f>
        <v>0</v>
      </c>
    </row>
    <row r="21" customFormat="false" ht="12.8" hidden="false" customHeight="false" outlineLevel="0" collapsed="false">
      <c r="A21" s="67" t="n">
        <v>17</v>
      </c>
      <c r="B21" s="68" t="n">
        <f aca="false">EOMONTH(Input!$C$7,A21)</f>
        <v>43434</v>
      </c>
      <c r="D21" s="69" t="n">
        <f aca="false">IF($B21&lt;Input!$C$28,Input!$C$38,0)</f>
        <v>0</v>
      </c>
      <c r="E21" s="69" t="n">
        <f aca="true">IF($B21&gt;Input!$C$28,PMT(Input!$C$37/(100*12),($A$620-OFFSET($A$4,MATCH(Input!$C$28,$B$4:$B$620,1),0,1,1)),$H$4,0,1),0)</f>
        <v>0</v>
      </c>
      <c r="F21" s="69" t="n">
        <f aca="false">($F20+$D21+$E21)*(1+Input!$C$37/(100*12))</f>
        <v>0</v>
      </c>
    </row>
    <row r="22" customFormat="false" ht="12.8" hidden="false" customHeight="false" outlineLevel="0" collapsed="false">
      <c r="A22" s="67" t="n">
        <v>18</v>
      </c>
      <c r="B22" s="68" t="n">
        <f aca="false">EOMONTH(Input!$C$7,A22)</f>
        <v>43465</v>
      </c>
      <c r="D22" s="69" t="n">
        <f aca="false">IF($B22&lt;Input!$C$28,Input!$C$38,0)</f>
        <v>0</v>
      </c>
      <c r="E22" s="69" t="n">
        <f aca="true">IF($B22&gt;Input!$C$28,PMT(Input!$C$37/(100*12),($A$620-OFFSET($A$4,MATCH(Input!$C$28,$B$4:$B$620,1),0,1,1)),$H$4,0,1),0)</f>
        <v>0</v>
      </c>
      <c r="F22" s="69" t="n">
        <f aca="false">($F21+$D22+$E22)*(1+Input!$C$37/(100*12))</f>
        <v>0</v>
      </c>
    </row>
    <row r="23" customFormat="false" ht="12.8" hidden="false" customHeight="false" outlineLevel="0" collapsed="false">
      <c r="A23" s="67" t="n">
        <v>19</v>
      </c>
      <c r="B23" s="68" t="n">
        <f aca="false">EOMONTH(Input!$C$7,A23)</f>
        <v>43496</v>
      </c>
      <c r="D23" s="69" t="n">
        <f aca="false">IF($B23&lt;Input!$C$28,Input!$C$38,0)</f>
        <v>0</v>
      </c>
      <c r="E23" s="69" t="n">
        <f aca="true">IF($B23&gt;Input!$C$28,PMT(Input!$C$37/(100*12),($A$620-OFFSET($A$4,MATCH(Input!$C$28,$B$4:$B$620,1),0,1,1)),$H$4,0,1),0)</f>
        <v>0</v>
      </c>
      <c r="F23" s="69" t="n">
        <f aca="false">($F22+$D23+$E23)*(1+Input!$C$37/(100*12))</f>
        <v>0</v>
      </c>
    </row>
    <row r="24" customFormat="false" ht="12.8" hidden="false" customHeight="false" outlineLevel="0" collapsed="false">
      <c r="A24" s="67" t="n">
        <v>20</v>
      </c>
      <c r="B24" s="68" t="n">
        <f aca="false">EOMONTH(Input!$C$7,A24)</f>
        <v>43524</v>
      </c>
      <c r="D24" s="69" t="n">
        <f aca="false">IF($B24&lt;Input!$C$28,Input!$C$38,0)</f>
        <v>0</v>
      </c>
      <c r="E24" s="69" t="n">
        <f aca="true">IF($B24&gt;Input!$C$28,PMT(Input!$C$37/(100*12),($A$620-OFFSET($A$4,MATCH(Input!$C$28,$B$4:$B$620,1),0,1,1)),$H$4,0,1),0)</f>
        <v>0</v>
      </c>
      <c r="F24" s="69" t="n">
        <f aca="false">($F23+$D24+$E24)*(1+Input!$C$37/(100*12))</f>
        <v>0</v>
      </c>
    </row>
    <row r="25" customFormat="false" ht="12.8" hidden="false" customHeight="false" outlineLevel="0" collapsed="false">
      <c r="A25" s="67" t="n">
        <v>21</v>
      </c>
      <c r="B25" s="68" t="n">
        <f aca="false">EOMONTH(Input!$C$7,A25)</f>
        <v>43555</v>
      </c>
      <c r="D25" s="69" t="n">
        <f aca="false">IF($B25&lt;Input!$C$28,Input!$C$38,0)</f>
        <v>0</v>
      </c>
      <c r="E25" s="69" t="n">
        <f aca="true">IF($B25&gt;Input!$C$28,PMT(Input!$C$37/(100*12),($A$620-OFFSET($A$4,MATCH(Input!$C$28,$B$4:$B$620,1),0,1,1)),$H$4,0,1),0)</f>
        <v>0</v>
      </c>
      <c r="F25" s="69" t="n">
        <f aca="false">($F24+$D25+$E25)*(1+Input!$C$37/(100*12))</f>
        <v>0</v>
      </c>
    </row>
    <row r="26" customFormat="false" ht="12.8" hidden="false" customHeight="false" outlineLevel="0" collapsed="false">
      <c r="A26" s="67" t="n">
        <v>22</v>
      </c>
      <c r="B26" s="68" t="n">
        <f aca="false">EOMONTH(Input!$C$7,A26)</f>
        <v>43585</v>
      </c>
      <c r="D26" s="69" t="n">
        <f aca="false">IF($B26&lt;Input!$C$28,Input!$C$38,0)</f>
        <v>0</v>
      </c>
      <c r="E26" s="69" t="n">
        <f aca="true">IF($B26&gt;Input!$C$28,PMT(Input!$C$37/(100*12),($A$620-OFFSET($A$4,MATCH(Input!$C$28,$B$4:$B$620,1),0,1,1)),$H$4,0,1),0)</f>
        <v>0</v>
      </c>
      <c r="F26" s="69" t="n">
        <f aca="false">($F25+$D26+$E26)*(1+Input!$C$37/(100*12))</f>
        <v>0</v>
      </c>
    </row>
    <row r="27" customFormat="false" ht="12.8" hidden="false" customHeight="false" outlineLevel="0" collapsed="false">
      <c r="A27" s="67" t="n">
        <v>23</v>
      </c>
      <c r="B27" s="68" t="n">
        <f aca="false">EOMONTH(Input!$C$7,A27)</f>
        <v>43616</v>
      </c>
      <c r="D27" s="69" t="n">
        <f aca="false">IF($B27&lt;Input!$C$28,Input!$C$38,0)</f>
        <v>0</v>
      </c>
      <c r="E27" s="69" t="n">
        <f aca="true">IF($B27&gt;Input!$C$28,PMT(Input!$C$37/(100*12),($A$620-OFFSET($A$4,MATCH(Input!$C$28,$B$4:$B$620,1),0,1,1)),$H$4,0,1),0)</f>
        <v>0</v>
      </c>
      <c r="F27" s="69" t="n">
        <f aca="false">($F26+$D27+$E27)*(1+Input!$C$37/(100*12))</f>
        <v>0</v>
      </c>
    </row>
    <row r="28" customFormat="false" ht="12.8" hidden="false" customHeight="false" outlineLevel="0" collapsed="false">
      <c r="A28" s="67" t="n">
        <v>24</v>
      </c>
      <c r="B28" s="68" t="n">
        <f aca="false">EOMONTH(Input!$C$7,A28)</f>
        <v>43646</v>
      </c>
      <c r="D28" s="69" t="n">
        <f aca="false">IF($B28&lt;Input!$C$28,Input!$C$38,0)</f>
        <v>0</v>
      </c>
      <c r="E28" s="69" t="n">
        <f aca="true">IF($B28&gt;Input!$C$28,PMT(Input!$C$37/(100*12),($A$620-OFFSET($A$4,MATCH(Input!$C$28,$B$4:$B$620,1),0,1,1)),$H$4,0,1),0)</f>
        <v>0</v>
      </c>
      <c r="F28" s="69" t="n">
        <f aca="false">($F27+$D28+$E28)*(1+Input!$C$37/(100*12))</f>
        <v>0</v>
      </c>
      <c r="G28" s="69"/>
    </row>
    <row r="29" customFormat="false" ht="12.8" hidden="false" customHeight="false" outlineLevel="0" collapsed="false">
      <c r="A29" s="67" t="n">
        <v>25</v>
      </c>
      <c r="B29" s="68" t="n">
        <f aca="false">EOMONTH(Input!$C$7,A29)</f>
        <v>43677</v>
      </c>
      <c r="D29" s="69" t="n">
        <f aca="false">IF($B29&lt;Input!$C$28,Input!$C$38,0)</f>
        <v>0</v>
      </c>
      <c r="E29" s="69" t="n">
        <f aca="true">IF($B29&gt;Input!$C$28,PMT(Input!$C$37/(100*12),($A$620-OFFSET($A$4,MATCH(Input!$C$28,$B$4:$B$620,1),0,1,1)),$H$4,0,1),0)</f>
        <v>0</v>
      </c>
      <c r="F29" s="69" t="n">
        <f aca="false">($F28+$D29+$E29)*(1+Input!$C$37/(100*12))</f>
        <v>0</v>
      </c>
    </row>
    <row r="30" customFormat="false" ht="12.8" hidden="false" customHeight="false" outlineLevel="0" collapsed="false">
      <c r="A30" s="67" t="n">
        <v>26</v>
      </c>
      <c r="B30" s="68" t="n">
        <f aca="false">EOMONTH(Input!$C$7,A30)</f>
        <v>43708</v>
      </c>
      <c r="D30" s="69" t="n">
        <f aca="false">IF($B30&lt;Input!$C$28,Input!$C$38,0)</f>
        <v>0</v>
      </c>
      <c r="E30" s="69" t="n">
        <f aca="true">IF($B30&gt;Input!$C$28,PMT(Input!$C$37/(100*12),($A$620-OFFSET($A$4,MATCH(Input!$C$28,$B$4:$B$620,1),0,1,1)),$H$4,0,1),0)</f>
        <v>0</v>
      </c>
      <c r="F30" s="69" t="n">
        <f aca="false">($F29+$D30+$E30)*(1+Input!$C$37/(100*12))</f>
        <v>0</v>
      </c>
    </row>
    <row r="31" customFormat="false" ht="12.8" hidden="false" customHeight="false" outlineLevel="0" collapsed="false">
      <c r="A31" s="67" t="n">
        <v>27</v>
      </c>
      <c r="B31" s="68" t="n">
        <f aca="false">EOMONTH(Input!$C$7,A31)</f>
        <v>43738</v>
      </c>
      <c r="D31" s="69" t="n">
        <f aca="false">IF($B31&lt;Input!$C$28,Input!$C$38,0)</f>
        <v>0</v>
      </c>
      <c r="E31" s="69" t="n">
        <f aca="true">IF($B31&gt;Input!$C$28,PMT(Input!$C$37/(100*12),($A$620-OFFSET($A$4,MATCH(Input!$C$28,$B$4:$B$620,1),0,1,1)),$H$4,0,1),0)</f>
        <v>0</v>
      </c>
      <c r="F31" s="69" t="n">
        <f aca="false">($F30+$D31+$E31)*(1+Input!$C$37/(100*12))</f>
        <v>0</v>
      </c>
    </row>
    <row r="32" customFormat="false" ht="12.8" hidden="false" customHeight="false" outlineLevel="0" collapsed="false">
      <c r="A32" s="67" t="n">
        <v>28</v>
      </c>
      <c r="B32" s="68" t="n">
        <f aca="false">EOMONTH(Input!$C$7,A32)</f>
        <v>43769</v>
      </c>
      <c r="D32" s="69" t="n">
        <f aca="false">IF($B32&lt;Input!$C$28,Input!$C$38,0)</f>
        <v>0</v>
      </c>
      <c r="E32" s="69" t="n">
        <f aca="true">IF($B32&gt;Input!$C$28,PMT(Input!$C$37/(100*12),($A$620-OFFSET($A$4,MATCH(Input!$C$28,$B$4:$B$620,1),0,1,1)),$H$4,0,1),0)</f>
        <v>0</v>
      </c>
      <c r="F32" s="69" t="n">
        <f aca="false">($F31+$D32+$E32)*(1+Input!$C$37/(100*12))</f>
        <v>0</v>
      </c>
    </row>
    <row r="33" customFormat="false" ht="12.8" hidden="false" customHeight="false" outlineLevel="0" collapsed="false">
      <c r="A33" s="67" t="n">
        <v>29</v>
      </c>
      <c r="B33" s="68" t="n">
        <f aca="false">EOMONTH(Input!$C$7,A33)</f>
        <v>43799</v>
      </c>
      <c r="D33" s="69" t="n">
        <f aca="false">IF($B33&lt;Input!$C$28,Input!$C$38,0)</f>
        <v>0</v>
      </c>
      <c r="E33" s="69" t="n">
        <f aca="true">IF($B33&gt;Input!$C$28,PMT(Input!$C$37/(100*12),($A$620-OFFSET($A$4,MATCH(Input!$C$28,$B$4:$B$620,1),0,1,1)),$H$4,0,1),0)</f>
        <v>0</v>
      </c>
      <c r="F33" s="69" t="n">
        <f aca="false">($F32+$D33+$E33)*(1+Input!$C$37/(100*12))</f>
        <v>0</v>
      </c>
    </row>
    <row r="34" customFormat="false" ht="12.8" hidden="false" customHeight="false" outlineLevel="0" collapsed="false">
      <c r="A34" s="67" t="n">
        <v>30</v>
      </c>
      <c r="B34" s="68" t="n">
        <f aca="false">EOMONTH(Input!$C$7,A34)</f>
        <v>43830</v>
      </c>
      <c r="D34" s="69" t="n">
        <f aca="false">IF($B34&lt;Input!$C$28,Input!$C$38,0)</f>
        <v>0</v>
      </c>
      <c r="E34" s="69" t="n">
        <f aca="true">IF($B34&gt;Input!$C$28,PMT(Input!$C$37/(100*12),($A$620-OFFSET($A$4,MATCH(Input!$C$28,$B$4:$B$620,1),0,1,1)),$H$4,0,1),0)</f>
        <v>0</v>
      </c>
      <c r="F34" s="69" t="n">
        <f aca="false">($F33+$D34+$E34)*(1+Input!$C$37/(100*12))</f>
        <v>0</v>
      </c>
    </row>
    <row r="35" customFormat="false" ht="12.8" hidden="false" customHeight="false" outlineLevel="0" collapsed="false">
      <c r="A35" s="67" t="n">
        <v>31</v>
      </c>
      <c r="B35" s="68" t="n">
        <f aca="false">EOMONTH(Input!$C$7,A35)</f>
        <v>43861</v>
      </c>
      <c r="D35" s="69" t="n">
        <f aca="false">IF($B35&lt;Input!$C$28,Input!$C$38,0)</f>
        <v>0</v>
      </c>
      <c r="E35" s="69" t="n">
        <f aca="true">IF($B35&gt;Input!$C$28,PMT(Input!$C$37/(100*12),($A$620-OFFSET($A$4,MATCH(Input!$C$28,$B$4:$B$620,1),0,1,1)),$H$4,0,1),0)</f>
        <v>0</v>
      </c>
      <c r="F35" s="69" t="n">
        <f aca="false">($F34+$D35+$E35)*(1+Input!$C$37/(100*12))</f>
        <v>0</v>
      </c>
    </row>
    <row r="36" customFormat="false" ht="12.8" hidden="false" customHeight="false" outlineLevel="0" collapsed="false">
      <c r="A36" s="67" t="n">
        <v>32</v>
      </c>
      <c r="B36" s="68" t="n">
        <f aca="false">EOMONTH(Input!$C$7,A36)</f>
        <v>43890</v>
      </c>
      <c r="D36" s="69" t="n">
        <f aca="false">IF($B36&lt;Input!$C$28,Input!$C$38,0)</f>
        <v>0</v>
      </c>
      <c r="E36" s="69" t="n">
        <f aca="true">IF($B36&gt;Input!$C$28,PMT(Input!$C$37/(100*12),($A$620-OFFSET($A$4,MATCH(Input!$C$28,$B$4:$B$620,1),0,1,1)),$H$4,0,1),0)</f>
        <v>0</v>
      </c>
      <c r="F36" s="69" t="n">
        <f aca="false">($F35+$D36+$E36)*(1+Input!$C$37/(100*12))</f>
        <v>0</v>
      </c>
    </row>
    <row r="37" customFormat="false" ht="12.8" hidden="false" customHeight="false" outlineLevel="0" collapsed="false">
      <c r="A37" s="67" t="n">
        <v>33</v>
      </c>
      <c r="B37" s="68" t="n">
        <f aca="false">EOMONTH(Input!$C$7,A37)</f>
        <v>43921</v>
      </c>
      <c r="D37" s="69" t="n">
        <f aca="false">IF($B37&lt;Input!$C$28,Input!$C$38,0)</f>
        <v>0</v>
      </c>
      <c r="E37" s="69" t="n">
        <f aca="true">IF($B37&gt;Input!$C$28,PMT(Input!$C$37/(100*12),($A$620-OFFSET($A$4,MATCH(Input!$C$28,$B$4:$B$620,1),0,1,1)),$H$4,0,1),0)</f>
        <v>0</v>
      </c>
      <c r="F37" s="69" t="n">
        <f aca="false">($F36+$D37+$E37)*(1+Input!$C$37/(100*12))</f>
        <v>0</v>
      </c>
    </row>
    <row r="38" customFormat="false" ht="12.8" hidden="false" customHeight="false" outlineLevel="0" collapsed="false">
      <c r="A38" s="67" t="n">
        <v>34</v>
      </c>
      <c r="B38" s="68" t="n">
        <f aca="false">EOMONTH(Input!$C$7,A38)</f>
        <v>43951</v>
      </c>
      <c r="D38" s="69" t="n">
        <f aca="false">IF($B38&lt;Input!$C$28,Input!$C$38,0)</f>
        <v>0</v>
      </c>
      <c r="E38" s="69" t="n">
        <f aca="true">IF($B38&gt;Input!$C$28,PMT(Input!$C$37/(100*12),($A$620-OFFSET($A$4,MATCH(Input!$C$28,$B$4:$B$620,1),0,1,1)),$H$4,0,1),0)</f>
        <v>0</v>
      </c>
      <c r="F38" s="69" t="n">
        <f aca="false">($F37+$D38+$E38)*(1+Input!$C$37/(100*12))</f>
        <v>0</v>
      </c>
    </row>
    <row r="39" customFormat="false" ht="12.8" hidden="false" customHeight="false" outlineLevel="0" collapsed="false">
      <c r="A39" s="67" t="n">
        <v>35</v>
      </c>
      <c r="B39" s="68" t="n">
        <f aca="false">EOMONTH(Input!$C$7,A39)</f>
        <v>43982</v>
      </c>
      <c r="D39" s="69" t="n">
        <f aca="false">IF($B39&lt;Input!$C$28,Input!$C$38,0)</f>
        <v>0</v>
      </c>
      <c r="E39" s="69" t="n">
        <f aca="true">IF($B39&gt;Input!$C$28,PMT(Input!$C$37/(100*12),($A$620-OFFSET($A$4,MATCH(Input!$C$28,$B$4:$B$620,1),0,1,1)),$H$4,0,1),0)</f>
        <v>0</v>
      </c>
      <c r="F39" s="69" t="n">
        <f aca="false">($F38+$D39+$E39)*(1+Input!$C$37/(100*12))</f>
        <v>0</v>
      </c>
    </row>
    <row r="40" customFormat="false" ht="12.8" hidden="false" customHeight="false" outlineLevel="0" collapsed="false">
      <c r="A40" s="67" t="n">
        <v>36</v>
      </c>
      <c r="B40" s="68" t="n">
        <f aca="false">EOMONTH(Input!$C$7,A40)</f>
        <v>44012</v>
      </c>
      <c r="D40" s="69" t="n">
        <f aca="false">IF($B40&lt;Input!$C$28,Input!$C$38,0)</f>
        <v>0</v>
      </c>
      <c r="E40" s="69" t="n">
        <f aca="true">IF($B40&gt;Input!$C$28,PMT(Input!$C$37/(100*12),($A$620-OFFSET($A$4,MATCH(Input!$C$28,$B$4:$B$620,1),0,1,1)),$H$4,0,1),0)</f>
        <v>0</v>
      </c>
      <c r="F40" s="69" t="n">
        <f aca="false">($F39+$D40+$E40)*(1+Input!$C$37/(100*12))</f>
        <v>0</v>
      </c>
    </row>
    <row r="41" customFormat="false" ht="12.8" hidden="false" customHeight="false" outlineLevel="0" collapsed="false">
      <c r="A41" s="67" t="n">
        <v>37</v>
      </c>
      <c r="B41" s="68" t="n">
        <f aca="false">EOMONTH(Input!$C$7,A41)</f>
        <v>44043</v>
      </c>
      <c r="D41" s="69" t="n">
        <f aca="false">IF($B41&lt;Input!$C$28,Input!$C$38,0)</f>
        <v>0</v>
      </c>
      <c r="E41" s="69" t="n">
        <f aca="true">IF($B41&gt;Input!$C$28,PMT(Input!$C$37/(100*12),($A$620-OFFSET($A$4,MATCH(Input!$C$28,$B$4:$B$620,1),0,1,1)),$H$4,0,1),0)</f>
        <v>0</v>
      </c>
      <c r="F41" s="69" t="n">
        <f aca="false">($F40+$D41+$E41)*(1+Input!$C$37/(100*12))</f>
        <v>0</v>
      </c>
    </row>
    <row r="42" customFormat="false" ht="12.8" hidden="false" customHeight="false" outlineLevel="0" collapsed="false">
      <c r="A42" s="67" t="n">
        <v>38</v>
      </c>
      <c r="B42" s="68" t="n">
        <f aca="false">EOMONTH(Input!$C$7,A42)</f>
        <v>44074</v>
      </c>
      <c r="D42" s="69" t="n">
        <f aca="false">IF($B42&lt;Input!$C$28,Input!$C$38,0)</f>
        <v>0</v>
      </c>
      <c r="E42" s="69" t="n">
        <f aca="true">IF($B42&gt;Input!$C$28,PMT(Input!$C$37/(100*12),($A$620-OFFSET($A$4,MATCH(Input!$C$28,$B$4:$B$620,1),0,1,1)),$H$4,0,1),0)</f>
        <v>0</v>
      </c>
      <c r="F42" s="69" t="n">
        <f aca="false">($F41+$D42+$E42)*(1+Input!$C$37/(100*12))</f>
        <v>0</v>
      </c>
    </row>
    <row r="43" customFormat="false" ht="12.8" hidden="false" customHeight="false" outlineLevel="0" collapsed="false">
      <c r="A43" s="67" t="n">
        <v>39</v>
      </c>
      <c r="B43" s="68" t="n">
        <f aca="false">EOMONTH(Input!$C$7,A43)</f>
        <v>44104</v>
      </c>
      <c r="D43" s="69" t="n">
        <f aca="false">IF($B43&lt;Input!$C$28,Input!$C$38,0)</f>
        <v>0</v>
      </c>
      <c r="E43" s="69" t="n">
        <f aca="true">IF($B43&gt;Input!$C$28,PMT(Input!$C$37/(100*12),($A$620-OFFSET($A$4,MATCH(Input!$C$28,$B$4:$B$620,1),0,1,1)),$H$4,0,1),0)</f>
        <v>0</v>
      </c>
      <c r="F43" s="69" t="n">
        <f aca="false">($F42+$D43+$E43)*(1+Input!$C$37/(100*12))</f>
        <v>0</v>
      </c>
    </row>
    <row r="44" customFormat="false" ht="12.8" hidden="false" customHeight="false" outlineLevel="0" collapsed="false">
      <c r="A44" s="67" t="n">
        <v>40</v>
      </c>
      <c r="B44" s="68" t="n">
        <f aca="false">EOMONTH(Input!$C$7,A44)</f>
        <v>44135</v>
      </c>
      <c r="D44" s="69" t="n">
        <f aca="false">IF($B44&lt;Input!$C$28,Input!$C$38,0)</f>
        <v>0</v>
      </c>
      <c r="E44" s="69" t="n">
        <f aca="true">IF($B44&gt;Input!$C$28,PMT(Input!$C$37/(100*12),($A$620-OFFSET($A$4,MATCH(Input!$C$28,$B$4:$B$620,1),0,1,1)),$H$4,0,1),0)</f>
        <v>0</v>
      </c>
      <c r="F44" s="69" t="n">
        <f aca="false">($F43+$D44+$E44)*(1+Input!$C$37/(100*12))</f>
        <v>0</v>
      </c>
    </row>
    <row r="45" customFormat="false" ht="12.8" hidden="false" customHeight="false" outlineLevel="0" collapsed="false">
      <c r="A45" s="67" t="n">
        <v>41</v>
      </c>
      <c r="B45" s="68" t="n">
        <f aca="false">EOMONTH(Input!$C$7,A45)</f>
        <v>44165</v>
      </c>
      <c r="D45" s="69" t="n">
        <f aca="false">IF($B45&lt;Input!$C$28,Input!$C$38,0)</f>
        <v>0</v>
      </c>
      <c r="E45" s="69" t="n">
        <f aca="true">IF($B45&gt;Input!$C$28,PMT(Input!$C$37/(100*12),($A$620-OFFSET($A$4,MATCH(Input!$C$28,$B$4:$B$620,1),0,1,1)),$H$4,0,1),0)</f>
        <v>0</v>
      </c>
      <c r="F45" s="69" t="n">
        <f aca="false">($F44+$D45+$E45)*(1+Input!$C$37/(100*12))</f>
        <v>0</v>
      </c>
    </row>
    <row r="46" customFormat="false" ht="12.8" hidden="false" customHeight="false" outlineLevel="0" collapsed="false">
      <c r="A46" s="67" t="n">
        <v>42</v>
      </c>
      <c r="B46" s="68" t="n">
        <f aca="false">EOMONTH(Input!$C$7,A46)</f>
        <v>44196</v>
      </c>
      <c r="D46" s="69" t="n">
        <f aca="false">IF($B46&lt;Input!$C$28,Input!$C$38,0)</f>
        <v>0</v>
      </c>
      <c r="E46" s="69" t="n">
        <f aca="true">IF($B46&gt;Input!$C$28,PMT(Input!$C$37/(100*12),($A$620-OFFSET($A$4,MATCH(Input!$C$28,$B$4:$B$620,1),0,1,1)),$H$4,0,1),0)</f>
        <v>0</v>
      </c>
      <c r="F46" s="69" t="n">
        <f aca="false">($F45+$D46+$E46)*(1+Input!$C$37/(100*12))</f>
        <v>0</v>
      </c>
    </row>
    <row r="47" customFormat="false" ht="12.8" hidden="false" customHeight="false" outlineLevel="0" collapsed="false">
      <c r="A47" s="67" t="n">
        <v>43</v>
      </c>
      <c r="B47" s="68" t="n">
        <f aca="false">EOMONTH(Input!$C$7,A47)</f>
        <v>44227</v>
      </c>
      <c r="D47" s="69" t="n">
        <f aca="false">IF($B47&lt;Input!$C$28,Input!$C$38,0)</f>
        <v>0</v>
      </c>
      <c r="E47" s="69" t="n">
        <f aca="true">IF($B47&gt;Input!$C$28,PMT(Input!$C$37/(100*12),($A$620-OFFSET($A$4,MATCH(Input!$C$28,$B$4:$B$620,1),0,1,1)),$H$4,0,1),0)</f>
        <v>0</v>
      </c>
      <c r="F47" s="69" t="n">
        <f aca="false">($F46+$D47+$E47)*(1+Input!$C$37/(100*12))</f>
        <v>0</v>
      </c>
    </row>
    <row r="48" customFormat="false" ht="12.8" hidden="false" customHeight="false" outlineLevel="0" collapsed="false">
      <c r="A48" s="67" t="n">
        <v>44</v>
      </c>
      <c r="B48" s="68" t="n">
        <f aca="false">EOMONTH(Input!$C$7,A48)</f>
        <v>44255</v>
      </c>
      <c r="D48" s="69" t="n">
        <f aca="false">IF($B48&lt;Input!$C$28,Input!$C$38,0)</f>
        <v>0</v>
      </c>
      <c r="E48" s="69" t="n">
        <f aca="true">IF($B48&gt;Input!$C$28,PMT(Input!$C$37/(100*12),($A$620-OFFSET($A$4,MATCH(Input!$C$28,$B$4:$B$620,1),0,1,1)),$H$4,0,1),0)</f>
        <v>0</v>
      </c>
      <c r="F48" s="69" t="n">
        <f aca="false">($F47+$D48+$E48)*(1+Input!$C$37/(100*12))</f>
        <v>0</v>
      </c>
    </row>
    <row r="49" customFormat="false" ht="12.8" hidden="false" customHeight="false" outlineLevel="0" collapsed="false">
      <c r="A49" s="67" t="n">
        <v>45</v>
      </c>
      <c r="B49" s="68" t="n">
        <f aca="false">EOMONTH(Input!$C$7,A49)</f>
        <v>44286</v>
      </c>
      <c r="D49" s="69" t="n">
        <f aca="false">IF($B49&lt;Input!$C$28,Input!$C$38,0)</f>
        <v>0</v>
      </c>
      <c r="E49" s="69" t="n">
        <f aca="true">IF($B49&gt;Input!$C$28,PMT(Input!$C$37/(100*12),($A$620-OFFSET($A$4,MATCH(Input!$C$28,$B$4:$B$620,1),0,1,1)),$H$4,0,1),0)</f>
        <v>0</v>
      </c>
      <c r="F49" s="69" t="n">
        <f aca="false">($F48+$D49+$E49)*(1+Input!$C$37/(100*12))</f>
        <v>0</v>
      </c>
    </row>
    <row r="50" customFormat="false" ht="12.8" hidden="false" customHeight="false" outlineLevel="0" collapsed="false">
      <c r="A50" s="67" t="n">
        <v>46</v>
      </c>
      <c r="B50" s="68" t="n">
        <f aca="false">EOMONTH(Input!$C$7,A50)</f>
        <v>44316</v>
      </c>
      <c r="D50" s="69" t="n">
        <f aca="false">IF($B50&lt;Input!$C$28,Input!$C$38,0)</f>
        <v>0</v>
      </c>
      <c r="E50" s="69" t="n">
        <f aca="true">IF($B50&gt;Input!$C$28,PMT(Input!$C$37/(100*12),($A$620-OFFSET($A$4,MATCH(Input!$C$28,$B$4:$B$620,1),0,1,1)),$H$4,0,1),0)</f>
        <v>0</v>
      </c>
      <c r="F50" s="69" t="n">
        <f aca="false">($F49+$D50+$E50)*(1+Input!$C$37/(100*12))</f>
        <v>0</v>
      </c>
    </row>
    <row r="51" customFormat="false" ht="12.8" hidden="false" customHeight="false" outlineLevel="0" collapsed="false">
      <c r="A51" s="67" t="n">
        <v>47</v>
      </c>
      <c r="B51" s="68" t="n">
        <f aca="false">EOMONTH(Input!$C$7,A51)</f>
        <v>44347</v>
      </c>
      <c r="D51" s="69" t="n">
        <f aca="false">IF($B51&lt;Input!$C$28,Input!$C$38,0)</f>
        <v>0</v>
      </c>
      <c r="E51" s="69" t="n">
        <f aca="true">IF($B51&gt;Input!$C$28,PMT(Input!$C$37/(100*12),($A$620-OFFSET($A$4,MATCH(Input!$C$28,$B$4:$B$620,1),0,1,1)),$H$4,0,1),0)</f>
        <v>0</v>
      </c>
      <c r="F51" s="69" t="n">
        <f aca="false">($F50+$D51+$E51)*(1+Input!$C$37/(100*12))</f>
        <v>0</v>
      </c>
    </row>
    <row r="52" customFormat="false" ht="12.8" hidden="false" customHeight="false" outlineLevel="0" collapsed="false">
      <c r="A52" s="67" t="n">
        <v>48</v>
      </c>
      <c r="B52" s="68" t="n">
        <f aca="false">EOMONTH(Input!$C$7,A52)</f>
        <v>44377</v>
      </c>
      <c r="D52" s="69" t="n">
        <f aca="false">IF($B52&lt;Input!$C$28,Input!$C$38,0)</f>
        <v>0</v>
      </c>
      <c r="E52" s="69" t="n">
        <f aca="true">IF($B52&gt;Input!$C$28,PMT(Input!$C$37/(100*12),($A$620-OFFSET($A$4,MATCH(Input!$C$28,$B$4:$B$620,1),0,1,1)),$H$4,0,1),0)</f>
        <v>0</v>
      </c>
      <c r="F52" s="69" t="n">
        <f aca="false">($F51+$D52+$E52)*(1+Input!$C$37/(100*12))</f>
        <v>0</v>
      </c>
    </row>
    <row r="53" customFormat="false" ht="12.8" hidden="false" customHeight="false" outlineLevel="0" collapsed="false">
      <c r="A53" s="67" t="n">
        <v>49</v>
      </c>
      <c r="B53" s="68" t="n">
        <f aca="false">EOMONTH(Input!$C$7,A53)</f>
        <v>44408</v>
      </c>
      <c r="D53" s="69" t="n">
        <f aca="false">IF($B53&lt;Input!$C$28,Input!$C$38,0)</f>
        <v>0</v>
      </c>
      <c r="E53" s="69" t="n">
        <f aca="true">IF($B53&gt;Input!$C$28,PMT(Input!$C$37/(100*12),($A$620-OFFSET($A$4,MATCH(Input!$C$28,$B$4:$B$620,1),0,1,1)),$H$4,0,1),0)</f>
        <v>0</v>
      </c>
      <c r="F53" s="69" t="n">
        <f aca="false">($F52+$D53+$E53)*(1+Input!$C$37/(100*12))</f>
        <v>0</v>
      </c>
    </row>
    <row r="54" customFormat="false" ht="12.8" hidden="false" customHeight="false" outlineLevel="0" collapsed="false">
      <c r="A54" s="67" t="n">
        <v>50</v>
      </c>
      <c r="B54" s="68" t="n">
        <f aca="false">EOMONTH(Input!$C$7,A54)</f>
        <v>44439</v>
      </c>
      <c r="D54" s="69" t="n">
        <f aca="false">IF($B54&lt;Input!$C$28,Input!$C$38,0)</f>
        <v>0</v>
      </c>
      <c r="E54" s="69" t="n">
        <f aca="true">IF($B54&gt;Input!$C$28,PMT(Input!$C$37/(100*12),($A$620-OFFSET($A$4,MATCH(Input!$C$28,$B$4:$B$620,1),0,1,1)),$H$4,0,1),0)</f>
        <v>0</v>
      </c>
      <c r="F54" s="69" t="n">
        <f aca="false">($F53+$D54+$E54)*(1+Input!$C$37/(100*12))</f>
        <v>0</v>
      </c>
    </row>
    <row r="55" customFormat="false" ht="12.8" hidden="false" customHeight="false" outlineLevel="0" collapsed="false">
      <c r="A55" s="67" t="n">
        <v>51</v>
      </c>
      <c r="B55" s="68" t="n">
        <f aca="false">EOMONTH(Input!$C$7,A55)</f>
        <v>44469</v>
      </c>
      <c r="D55" s="69" t="n">
        <f aca="false">IF($B55&lt;Input!$C$28,Input!$C$38,0)</f>
        <v>0</v>
      </c>
      <c r="E55" s="69" t="n">
        <f aca="true">IF($B55&gt;Input!$C$28,PMT(Input!$C$37/(100*12),($A$620-OFFSET($A$4,MATCH(Input!$C$28,$B$4:$B$620,1),0,1,1)),$H$4,0,1),0)</f>
        <v>0</v>
      </c>
      <c r="F55" s="69" t="n">
        <f aca="false">($F54+$D55+$E55)*(1+Input!$C$37/(100*12))</f>
        <v>0</v>
      </c>
    </row>
    <row r="56" customFormat="false" ht="12.8" hidden="false" customHeight="false" outlineLevel="0" collapsed="false">
      <c r="A56" s="67" t="n">
        <v>52</v>
      </c>
      <c r="B56" s="68" t="n">
        <f aca="false">EOMONTH(Input!$C$7,A56)</f>
        <v>44500</v>
      </c>
      <c r="D56" s="69" t="n">
        <f aca="false">IF($B56&lt;Input!$C$28,Input!$C$38,0)</f>
        <v>0</v>
      </c>
      <c r="E56" s="69" t="n">
        <f aca="true">IF($B56&gt;Input!$C$28,PMT(Input!$C$37/(100*12),($A$620-OFFSET($A$4,MATCH(Input!$C$28,$B$4:$B$620,1),0,1,1)),$H$4,0,1),0)</f>
        <v>0</v>
      </c>
      <c r="F56" s="69" t="n">
        <f aca="false">($F55+$D56+$E56)*(1+Input!$C$37/(100*12))</f>
        <v>0</v>
      </c>
    </row>
    <row r="57" customFormat="false" ht="12.8" hidden="false" customHeight="false" outlineLevel="0" collapsed="false">
      <c r="A57" s="67" t="n">
        <v>53</v>
      </c>
      <c r="B57" s="68" t="n">
        <f aca="false">EOMONTH(Input!$C$7,A57)</f>
        <v>44530</v>
      </c>
      <c r="D57" s="69" t="n">
        <f aca="false">IF($B57&lt;Input!$C$28,Input!$C$38,0)</f>
        <v>0</v>
      </c>
      <c r="E57" s="69" t="n">
        <f aca="true">IF($B57&gt;Input!$C$28,PMT(Input!$C$37/(100*12),($A$620-OFFSET($A$4,MATCH(Input!$C$28,$B$4:$B$620,1),0,1,1)),$H$4,0,1),0)</f>
        <v>0</v>
      </c>
      <c r="F57" s="69" t="n">
        <f aca="false">($F56+$D57+$E57)*(1+Input!$C$37/(100*12))</f>
        <v>0</v>
      </c>
    </row>
    <row r="58" customFormat="false" ht="12.8" hidden="false" customHeight="false" outlineLevel="0" collapsed="false">
      <c r="A58" s="67" t="n">
        <v>54</v>
      </c>
      <c r="B58" s="68" t="n">
        <f aca="false">EOMONTH(Input!$C$7,A58)</f>
        <v>44561</v>
      </c>
      <c r="D58" s="69" t="n">
        <f aca="false">IF($B58&lt;Input!$C$28,Input!$C$38,0)</f>
        <v>0</v>
      </c>
      <c r="E58" s="69" t="n">
        <f aca="true">IF($B58&gt;Input!$C$28,PMT(Input!$C$37/(100*12),($A$620-OFFSET($A$4,MATCH(Input!$C$28,$B$4:$B$620,1),0,1,1)),$H$4,0,1),0)</f>
        <v>0</v>
      </c>
      <c r="F58" s="69" t="n">
        <f aca="false">($F57+$D58+$E58)*(1+Input!$C$37/(100*12))</f>
        <v>0</v>
      </c>
    </row>
    <row r="59" customFormat="false" ht="12.8" hidden="false" customHeight="false" outlineLevel="0" collapsed="false">
      <c r="A59" s="67" t="n">
        <v>55</v>
      </c>
      <c r="B59" s="68" t="n">
        <f aca="false">EOMONTH(Input!$C$7,A59)</f>
        <v>44592</v>
      </c>
      <c r="D59" s="69" t="n">
        <f aca="false">IF($B59&lt;Input!$C$28,Input!$C$38,0)</f>
        <v>0</v>
      </c>
      <c r="E59" s="69" t="n">
        <f aca="true">IF($B59&gt;Input!$C$28,PMT(Input!$C$37/(100*12),($A$620-OFFSET($A$4,MATCH(Input!$C$28,$B$4:$B$620,1),0,1,1)),$H$4,0,1),0)</f>
        <v>0</v>
      </c>
      <c r="F59" s="69" t="n">
        <f aca="false">($F58+$D59+$E59)*(1+Input!$C$37/(100*12))</f>
        <v>0</v>
      </c>
    </row>
    <row r="60" customFormat="false" ht="12.8" hidden="false" customHeight="false" outlineLevel="0" collapsed="false">
      <c r="A60" s="67" t="n">
        <v>56</v>
      </c>
      <c r="B60" s="68" t="n">
        <f aca="false">EOMONTH(Input!$C$7,A60)</f>
        <v>44620</v>
      </c>
      <c r="D60" s="69" t="n">
        <f aca="false">IF($B60&lt;Input!$C$28,Input!$C$38,0)</f>
        <v>0</v>
      </c>
      <c r="E60" s="69" t="n">
        <f aca="true">IF($B60&gt;Input!$C$28,PMT(Input!$C$37/(100*12),($A$620-OFFSET($A$4,MATCH(Input!$C$28,$B$4:$B$620,1),0,1,1)),$H$4,0,1),0)</f>
        <v>0</v>
      </c>
      <c r="F60" s="69" t="n">
        <f aca="false">($F59+$D60+$E60)*(1+Input!$C$37/(100*12))</f>
        <v>0</v>
      </c>
    </row>
    <row r="61" customFormat="false" ht="12.8" hidden="false" customHeight="false" outlineLevel="0" collapsed="false">
      <c r="A61" s="67" t="n">
        <v>57</v>
      </c>
      <c r="B61" s="68" t="n">
        <f aca="false">EOMONTH(Input!$C$7,A61)</f>
        <v>44651</v>
      </c>
      <c r="D61" s="69" t="n">
        <f aca="false">IF($B61&lt;Input!$C$28,Input!$C$38,0)</f>
        <v>0</v>
      </c>
      <c r="E61" s="69" t="n">
        <f aca="true">IF($B61&gt;Input!$C$28,PMT(Input!$C$37/(100*12),($A$620-OFFSET($A$4,MATCH(Input!$C$28,$B$4:$B$620,1),0,1,1)),$H$4,0,1),0)</f>
        <v>0</v>
      </c>
      <c r="F61" s="69" t="n">
        <f aca="false">($F60+$D61+$E61)*(1+Input!$C$37/(100*12))</f>
        <v>0</v>
      </c>
    </row>
    <row r="62" customFormat="false" ht="12.8" hidden="false" customHeight="false" outlineLevel="0" collapsed="false">
      <c r="A62" s="67" t="n">
        <v>58</v>
      </c>
      <c r="B62" s="68" t="n">
        <f aca="false">EOMONTH(Input!$C$7,A62)</f>
        <v>44681</v>
      </c>
      <c r="D62" s="69" t="n">
        <f aca="false">IF($B62&lt;Input!$C$28,Input!$C$38,0)</f>
        <v>0</v>
      </c>
      <c r="E62" s="69" t="n">
        <f aca="true">IF($B62&gt;Input!$C$28,PMT(Input!$C$37/(100*12),($A$620-OFFSET($A$4,MATCH(Input!$C$28,$B$4:$B$620,1),0,1,1)),$H$4,0,1),0)</f>
        <v>0</v>
      </c>
      <c r="F62" s="69" t="n">
        <f aca="false">($F61+$D62+$E62)*(1+Input!$C$37/(100*12))</f>
        <v>0</v>
      </c>
    </row>
    <row r="63" customFormat="false" ht="12.8" hidden="false" customHeight="false" outlineLevel="0" collapsed="false">
      <c r="A63" s="67" t="n">
        <v>59</v>
      </c>
      <c r="B63" s="68" t="n">
        <f aca="false">EOMONTH(Input!$C$7,A63)</f>
        <v>44712</v>
      </c>
      <c r="D63" s="69" t="n">
        <f aca="false">IF($B63&lt;Input!$C$28,Input!$C$38,0)</f>
        <v>0</v>
      </c>
      <c r="E63" s="69" t="n">
        <f aca="true">IF($B63&gt;Input!$C$28,PMT(Input!$C$37/(100*12),($A$620-OFFSET($A$4,MATCH(Input!$C$28,$B$4:$B$620,1),0,1,1)),$H$4,0,1),0)</f>
        <v>0</v>
      </c>
      <c r="F63" s="69" t="n">
        <f aca="false">($F62+$D63+$E63)*(1+Input!$C$37/(100*12))</f>
        <v>0</v>
      </c>
    </row>
    <row r="64" customFormat="false" ht="12.8" hidden="false" customHeight="false" outlineLevel="0" collapsed="false">
      <c r="A64" s="67" t="n">
        <v>60</v>
      </c>
      <c r="B64" s="68" t="n">
        <f aca="false">EOMONTH(Input!$C$7,A64)</f>
        <v>44742</v>
      </c>
      <c r="D64" s="69" t="n">
        <f aca="false">IF($B64&lt;Input!$C$28,Input!$C$38,0)</f>
        <v>0</v>
      </c>
      <c r="E64" s="69" t="n">
        <f aca="true">IF($B64&gt;Input!$C$28,PMT(Input!$C$37/(100*12),($A$620-OFFSET($A$4,MATCH(Input!$C$28,$B$4:$B$620,1),0,1,1)),$H$4,0,1),0)</f>
        <v>0</v>
      </c>
      <c r="F64" s="69" t="n">
        <f aca="false">($F63+$D64+$E64)*(1+Input!$C$37/(100*12))</f>
        <v>0</v>
      </c>
    </row>
    <row r="65" customFormat="false" ht="12.8" hidden="false" customHeight="false" outlineLevel="0" collapsed="false">
      <c r="A65" s="67" t="n">
        <v>61</v>
      </c>
      <c r="B65" s="68" t="n">
        <f aca="false">EOMONTH(Input!$C$7,A65)</f>
        <v>44773</v>
      </c>
      <c r="D65" s="69" t="n">
        <f aca="false">IF($B65&lt;Input!$C$28,Input!$C$38,0)</f>
        <v>0</v>
      </c>
      <c r="E65" s="69" t="n">
        <f aca="true">IF($B65&gt;Input!$C$28,PMT(Input!$C$37/(100*12),($A$620-OFFSET($A$4,MATCH(Input!$C$28,$B$4:$B$620,1),0,1,1)),$H$4,0,1),0)</f>
        <v>0</v>
      </c>
      <c r="F65" s="69" t="n">
        <f aca="false">($F64+$D65+$E65)*(1+Input!$C$37/(100*12))</f>
        <v>0</v>
      </c>
    </row>
    <row r="66" customFormat="false" ht="12.8" hidden="false" customHeight="false" outlineLevel="0" collapsed="false">
      <c r="A66" s="67" t="n">
        <v>62</v>
      </c>
      <c r="B66" s="68" t="n">
        <f aca="false">EOMONTH(Input!$C$7,A66)</f>
        <v>44804</v>
      </c>
      <c r="D66" s="69" t="n">
        <f aca="false">IF($B66&lt;Input!$C$28,Input!$C$38,0)</f>
        <v>0</v>
      </c>
      <c r="E66" s="69" t="n">
        <f aca="true">IF($B66&gt;Input!$C$28,PMT(Input!$C$37/(100*12),($A$620-OFFSET($A$4,MATCH(Input!$C$28,$B$4:$B$620,1),0,1,1)),$H$4,0,1),0)</f>
        <v>0</v>
      </c>
      <c r="F66" s="69" t="n">
        <f aca="false">($F65+$D66+$E66)*(1+Input!$C$37/(100*12))</f>
        <v>0</v>
      </c>
    </row>
    <row r="67" customFormat="false" ht="12.8" hidden="false" customHeight="false" outlineLevel="0" collapsed="false">
      <c r="A67" s="67" t="n">
        <v>63</v>
      </c>
      <c r="B67" s="68" t="n">
        <f aca="false">EOMONTH(Input!$C$7,A67)</f>
        <v>44834</v>
      </c>
      <c r="D67" s="69" t="n">
        <f aca="false">IF($B67&lt;Input!$C$28,Input!$C$38,0)</f>
        <v>0</v>
      </c>
      <c r="E67" s="69" t="n">
        <f aca="true">IF($B67&gt;Input!$C$28,PMT(Input!$C$37/(100*12),($A$620-OFFSET($A$4,MATCH(Input!$C$28,$B$4:$B$620,1),0,1,1)),$H$4,0,1),0)</f>
        <v>0</v>
      </c>
      <c r="F67" s="69" t="n">
        <f aca="false">($F66+$D67+$E67)*(1+Input!$C$37/(100*12))</f>
        <v>0</v>
      </c>
    </row>
    <row r="68" customFormat="false" ht="12.8" hidden="false" customHeight="false" outlineLevel="0" collapsed="false">
      <c r="A68" s="67" t="n">
        <v>64</v>
      </c>
      <c r="B68" s="68" t="n">
        <f aca="false">EOMONTH(Input!$C$7,A68)</f>
        <v>44865</v>
      </c>
      <c r="D68" s="69" t="n">
        <f aca="false">IF($B68&lt;Input!$C$28,Input!$C$38,0)</f>
        <v>0</v>
      </c>
      <c r="E68" s="69" t="n">
        <f aca="true">IF($B68&gt;Input!$C$28,PMT(Input!$C$37/(100*12),($A$620-OFFSET($A$4,MATCH(Input!$C$28,$B$4:$B$620,1),0,1,1)),$H$4,0,1),0)</f>
        <v>0</v>
      </c>
      <c r="F68" s="69" t="n">
        <f aca="false">($F67+$D68+$E68)*(1+Input!$C$37/(100*12))</f>
        <v>0</v>
      </c>
    </row>
    <row r="69" customFormat="false" ht="12.8" hidden="false" customHeight="false" outlineLevel="0" collapsed="false">
      <c r="A69" s="67" t="n">
        <v>65</v>
      </c>
      <c r="B69" s="68" t="n">
        <f aca="false">EOMONTH(Input!$C$7,A69)</f>
        <v>44895</v>
      </c>
      <c r="D69" s="69" t="n">
        <f aca="false">IF($B69&lt;Input!$C$28,Input!$C$38,0)</f>
        <v>0</v>
      </c>
      <c r="E69" s="69" t="n">
        <f aca="true">IF($B69&gt;Input!$C$28,PMT(Input!$C$37/(100*12),($A$620-OFFSET($A$4,MATCH(Input!$C$28,$B$4:$B$620,1),0,1,1)),$H$4,0,1),0)</f>
        <v>0</v>
      </c>
      <c r="F69" s="69" t="n">
        <f aca="false">($F68+$D69+$E69)*(1+Input!$C$37/(100*12))</f>
        <v>0</v>
      </c>
    </row>
    <row r="70" customFormat="false" ht="12.8" hidden="false" customHeight="false" outlineLevel="0" collapsed="false">
      <c r="A70" s="67" t="n">
        <v>66</v>
      </c>
      <c r="B70" s="68" t="n">
        <f aca="false">EOMONTH(Input!$C$7,A70)</f>
        <v>44926</v>
      </c>
      <c r="D70" s="69" t="n">
        <f aca="false">IF($B70&lt;Input!$C$28,Input!$C$38,0)</f>
        <v>0</v>
      </c>
      <c r="E70" s="69" t="n">
        <f aca="true">IF($B70&gt;Input!$C$28,PMT(Input!$C$37/(100*12),($A$620-OFFSET($A$4,MATCH(Input!$C$28,$B$4:$B$620,1),0,1,1)),$H$4,0,1),0)</f>
        <v>0</v>
      </c>
      <c r="F70" s="69" t="n">
        <f aca="false">($F69+$D70+$E70)*(1+Input!$C$37/(100*12))</f>
        <v>0</v>
      </c>
    </row>
    <row r="71" customFormat="false" ht="12.8" hidden="false" customHeight="false" outlineLevel="0" collapsed="false">
      <c r="A71" s="67" t="n">
        <v>67</v>
      </c>
      <c r="B71" s="68" t="n">
        <f aca="false">EOMONTH(Input!$C$7,A71)</f>
        <v>44957</v>
      </c>
      <c r="D71" s="69" t="n">
        <f aca="false">IF($B71&lt;Input!$C$28,Input!$C$38,0)</f>
        <v>0</v>
      </c>
      <c r="E71" s="69" t="n">
        <f aca="true">IF($B71&gt;Input!$C$28,PMT(Input!$C$37/(100*12),($A$620-OFFSET($A$4,MATCH(Input!$C$28,$B$4:$B$620,1),0,1,1)),$H$4,0,1),0)</f>
        <v>0</v>
      </c>
      <c r="F71" s="69" t="n">
        <f aca="false">($F70+$D71+$E71)*(1+Input!$C$37/(100*12))</f>
        <v>0</v>
      </c>
    </row>
    <row r="72" customFormat="false" ht="12.8" hidden="false" customHeight="false" outlineLevel="0" collapsed="false">
      <c r="A72" s="67" t="n">
        <v>68</v>
      </c>
      <c r="B72" s="68" t="n">
        <f aca="false">EOMONTH(Input!$C$7,A72)</f>
        <v>44985</v>
      </c>
      <c r="D72" s="69" t="n">
        <f aca="false">IF($B72&lt;Input!$C$28,Input!$C$38,0)</f>
        <v>0</v>
      </c>
      <c r="E72" s="69" t="n">
        <f aca="true">IF($B72&gt;Input!$C$28,PMT(Input!$C$37/(100*12),($A$620-OFFSET($A$4,MATCH(Input!$C$28,$B$4:$B$620,1),0,1,1)),$H$4,0,1),0)</f>
        <v>0</v>
      </c>
      <c r="F72" s="69" t="n">
        <f aca="false">($F71+$D72+$E72)*(1+Input!$C$37/(100*12))</f>
        <v>0</v>
      </c>
    </row>
    <row r="73" customFormat="false" ht="12.8" hidden="false" customHeight="false" outlineLevel="0" collapsed="false">
      <c r="A73" s="67" t="n">
        <v>69</v>
      </c>
      <c r="B73" s="68" t="n">
        <f aca="false">EOMONTH(Input!$C$7,A73)</f>
        <v>45016</v>
      </c>
      <c r="D73" s="69" t="n">
        <f aca="false">IF($B73&lt;Input!$C$28,Input!$C$38,0)</f>
        <v>0</v>
      </c>
      <c r="E73" s="69" t="n">
        <f aca="true">IF($B73&gt;Input!$C$28,PMT(Input!$C$37/(100*12),($A$620-OFFSET($A$4,MATCH(Input!$C$28,$B$4:$B$620,1),0,1,1)),$H$4,0,1),0)</f>
        <v>0</v>
      </c>
      <c r="F73" s="69" t="n">
        <f aca="false">($F72+$D73+$E73)*(1+Input!$C$37/(100*12))</f>
        <v>0</v>
      </c>
    </row>
    <row r="74" customFormat="false" ht="12.8" hidden="false" customHeight="false" outlineLevel="0" collapsed="false">
      <c r="A74" s="67" t="n">
        <v>70</v>
      </c>
      <c r="B74" s="68" t="n">
        <f aca="false">EOMONTH(Input!$C$7,A74)</f>
        <v>45046</v>
      </c>
      <c r="D74" s="69" t="n">
        <f aca="false">IF($B74&lt;Input!$C$28,Input!$C$38,0)</f>
        <v>0</v>
      </c>
      <c r="E74" s="69" t="n">
        <f aca="true">IF($B74&gt;Input!$C$28,PMT(Input!$C$37/(100*12),($A$620-OFFSET($A$4,MATCH(Input!$C$28,$B$4:$B$620,1),0,1,1)),$H$4,0,1),0)</f>
        <v>0</v>
      </c>
      <c r="F74" s="69" t="n">
        <f aca="false">($F73+$D74+$E74)*(1+Input!$C$37/(100*12))</f>
        <v>0</v>
      </c>
    </row>
    <row r="75" customFormat="false" ht="12.8" hidden="false" customHeight="false" outlineLevel="0" collapsed="false">
      <c r="A75" s="67" t="n">
        <v>71</v>
      </c>
      <c r="B75" s="68" t="n">
        <f aca="false">EOMONTH(Input!$C$7,A75)</f>
        <v>45077</v>
      </c>
      <c r="D75" s="69" t="n">
        <f aca="false">IF($B75&lt;Input!$C$28,Input!$C$38,0)</f>
        <v>0</v>
      </c>
      <c r="E75" s="69" t="n">
        <f aca="true">IF($B75&gt;Input!$C$28,PMT(Input!$C$37/(100*12),($A$620-OFFSET($A$4,MATCH(Input!$C$28,$B$4:$B$620,1),0,1,1)),$H$4,0,1),0)</f>
        <v>0</v>
      </c>
      <c r="F75" s="69" t="n">
        <f aca="false">($F74+$D75+$E75)*(1+Input!$C$37/(100*12))</f>
        <v>0</v>
      </c>
    </row>
    <row r="76" customFormat="false" ht="12.8" hidden="false" customHeight="false" outlineLevel="0" collapsed="false">
      <c r="A76" s="67" t="n">
        <v>72</v>
      </c>
      <c r="B76" s="68" t="n">
        <f aca="false">EOMONTH(Input!$C$7,A76)</f>
        <v>45107</v>
      </c>
      <c r="D76" s="69" t="n">
        <f aca="false">IF($B76&lt;Input!$C$28,Input!$C$38,0)</f>
        <v>0</v>
      </c>
      <c r="E76" s="69" t="n">
        <f aca="true">IF($B76&gt;Input!$C$28,PMT(Input!$C$37/(100*12),($A$620-OFFSET($A$4,MATCH(Input!$C$28,$B$4:$B$620,1),0,1,1)),$H$4,0,1),0)</f>
        <v>0</v>
      </c>
      <c r="F76" s="69" t="n">
        <f aca="false">($F75+$D76+$E76)*(1+Input!$C$37/(100*12))</f>
        <v>0</v>
      </c>
    </row>
    <row r="77" customFormat="false" ht="12.8" hidden="false" customHeight="false" outlineLevel="0" collapsed="false">
      <c r="A77" s="67" t="n">
        <v>73</v>
      </c>
      <c r="B77" s="68" t="n">
        <f aca="false">EOMONTH(Input!$C$7,A77)</f>
        <v>45138</v>
      </c>
      <c r="D77" s="69" t="n">
        <f aca="false">IF($B77&lt;Input!$C$28,Input!$C$38,0)</f>
        <v>0</v>
      </c>
      <c r="E77" s="69" t="n">
        <f aca="true">IF($B77&gt;Input!$C$28,PMT(Input!$C$37/(100*12),($A$620-OFFSET($A$4,MATCH(Input!$C$28,$B$4:$B$620,1),0,1,1)),$H$4,0,1),0)</f>
        <v>0</v>
      </c>
      <c r="F77" s="69" t="n">
        <f aca="false">($F76+$D77+$E77)*(1+Input!$C$37/(100*12))</f>
        <v>0</v>
      </c>
    </row>
    <row r="78" customFormat="false" ht="12.8" hidden="false" customHeight="false" outlineLevel="0" collapsed="false">
      <c r="A78" s="67" t="n">
        <v>74</v>
      </c>
      <c r="B78" s="68" t="n">
        <f aca="false">EOMONTH(Input!$C$7,A78)</f>
        <v>45169</v>
      </c>
      <c r="D78" s="69" t="n">
        <f aca="false">IF($B78&lt;Input!$C$28,Input!$C$38,0)</f>
        <v>0</v>
      </c>
      <c r="E78" s="69" t="n">
        <f aca="true">IF($B78&gt;Input!$C$28,PMT(Input!$C$37/(100*12),($A$620-OFFSET($A$4,MATCH(Input!$C$28,$B$4:$B$620,1),0,1,1)),$H$4,0,1),0)</f>
        <v>0</v>
      </c>
      <c r="F78" s="69" t="n">
        <f aca="false">($F77+$D78+$E78)*(1+Input!$C$37/(100*12))</f>
        <v>0</v>
      </c>
    </row>
    <row r="79" customFormat="false" ht="12.8" hidden="false" customHeight="false" outlineLevel="0" collapsed="false">
      <c r="A79" s="67" t="n">
        <v>75</v>
      </c>
      <c r="B79" s="68" t="n">
        <f aca="false">EOMONTH(Input!$C$7,A79)</f>
        <v>45199</v>
      </c>
      <c r="D79" s="69" t="n">
        <f aca="false">IF($B79&lt;Input!$C$28,Input!$C$38,0)</f>
        <v>0</v>
      </c>
      <c r="E79" s="69" t="n">
        <f aca="true">IF($B79&gt;Input!$C$28,PMT(Input!$C$37/(100*12),($A$620-OFFSET($A$4,MATCH(Input!$C$28,$B$4:$B$620,1),0,1,1)),$H$4,0,1),0)</f>
        <v>0</v>
      </c>
      <c r="F79" s="69" t="n">
        <f aca="false">($F78+$D79+$E79)*(1+Input!$C$37/(100*12))</f>
        <v>0</v>
      </c>
    </row>
    <row r="80" customFormat="false" ht="12.8" hidden="false" customHeight="false" outlineLevel="0" collapsed="false">
      <c r="A80" s="67" t="n">
        <v>76</v>
      </c>
      <c r="B80" s="68" t="n">
        <f aca="false">EOMONTH(Input!$C$7,A80)</f>
        <v>45230</v>
      </c>
      <c r="D80" s="69" t="n">
        <f aca="false">IF($B80&lt;Input!$C$28,Input!$C$38,0)</f>
        <v>0</v>
      </c>
      <c r="E80" s="69" t="n">
        <f aca="true">IF($B80&gt;Input!$C$28,PMT(Input!$C$37/(100*12),($A$620-OFFSET($A$4,MATCH(Input!$C$28,$B$4:$B$620,1),0,1,1)),$H$4,0,1),0)</f>
        <v>0</v>
      </c>
      <c r="F80" s="69" t="n">
        <f aca="false">($F79+$D80+$E80)*(1+Input!$C$37/(100*12))</f>
        <v>0</v>
      </c>
    </row>
    <row r="81" customFormat="false" ht="12.8" hidden="false" customHeight="false" outlineLevel="0" collapsed="false">
      <c r="A81" s="67" t="n">
        <v>77</v>
      </c>
      <c r="B81" s="68" t="n">
        <f aca="false">EOMONTH(Input!$C$7,A81)</f>
        <v>45260</v>
      </c>
      <c r="D81" s="69" t="n">
        <f aca="false">IF($B81&lt;Input!$C$28,Input!$C$38,0)</f>
        <v>0</v>
      </c>
      <c r="E81" s="69" t="n">
        <f aca="true">IF($B81&gt;Input!$C$28,PMT(Input!$C$37/(100*12),($A$620-OFFSET($A$4,MATCH(Input!$C$28,$B$4:$B$620,1),0,1,1)),$H$4,0,1),0)</f>
        <v>0</v>
      </c>
      <c r="F81" s="69" t="n">
        <f aca="false">($F80+$D81+$E81)*(1+Input!$C$37/(100*12))</f>
        <v>0</v>
      </c>
    </row>
    <row r="82" customFormat="false" ht="12.8" hidden="false" customHeight="false" outlineLevel="0" collapsed="false">
      <c r="A82" s="67" t="n">
        <v>78</v>
      </c>
      <c r="B82" s="68" t="n">
        <f aca="false">EOMONTH(Input!$C$7,A82)</f>
        <v>45291</v>
      </c>
      <c r="D82" s="69" t="n">
        <f aca="false">IF($B82&lt;Input!$C$28,Input!$C$38,0)</f>
        <v>0</v>
      </c>
      <c r="E82" s="69" t="n">
        <f aca="true">IF($B82&gt;Input!$C$28,PMT(Input!$C$37/(100*12),($A$620-OFFSET($A$4,MATCH(Input!$C$28,$B$4:$B$620,1),0,1,1)),$H$4,0,1),0)</f>
        <v>0</v>
      </c>
      <c r="F82" s="69" t="n">
        <f aca="false">($F81+$D82+$E82)*(1+Input!$C$37/(100*12))</f>
        <v>0</v>
      </c>
    </row>
    <row r="83" customFormat="false" ht="12.8" hidden="false" customHeight="false" outlineLevel="0" collapsed="false">
      <c r="A83" s="67" t="n">
        <v>79</v>
      </c>
      <c r="B83" s="68" t="n">
        <f aca="false">EOMONTH(Input!$C$7,A83)</f>
        <v>45322</v>
      </c>
      <c r="D83" s="69" t="n">
        <f aca="false">IF($B83&lt;Input!$C$28,Input!$C$38,0)</f>
        <v>0</v>
      </c>
      <c r="E83" s="69" t="n">
        <f aca="true">IF($B83&gt;Input!$C$28,PMT(Input!$C$37/(100*12),($A$620-OFFSET($A$4,MATCH(Input!$C$28,$B$4:$B$620,1),0,1,1)),$H$4,0,1),0)</f>
        <v>0</v>
      </c>
      <c r="F83" s="69" t="n">
        <f aca="false">($F82+$D83+$E83)*(1+Input!$C$37/(100*12))</f>
        <v>0</v>
      </c>
    </row>
    <row r="84" customFormat="false" ht="12.8" hidden="false" customHeight="false" outlineLevel="0" collapsed="false">
      <c r="A84" s="67" t="n">
        <v>80</v>
      </c>
      <c r="B84" s="68" t="n">
        <f aca="false">EOMONTH(Input!$C$7,A84)</f>
        <v>45351</v>
      </c>
      <c r="D84" s="69" t="n">
        <f aca="false">IF($B84&lt;Input!$C$28,Input!$C$38,0)</f>
        <v>0</v>
      </c>
      <c r="E84" s="69" t="n">
        <f aca="true">IF($B84&gt;Input!$C$28,PMT(Input!$C$37/(100*12),($A$620-OFFSET($A$4,MATCH(Input!$C$28,$B$4:$B$620,1),0,1,1)),$H$4,0,1),0)</f>
        <v>0</v>
      </c>
      <c r="F84" s="69" t="n">
        <f aca="false">($F83+$D84+$E84)*(1+Input!$C$37/(100*12))</f>
        <v>0</v>
      </c>
    </row>
    <row r="85" customFormat="false" ht="12.8" hidden="false" customHeight="false" outlineLevel="0" collapsed="false">
      <c r="A85" s="67" t="n">
        <v>81</v>
      </c>
      <c r="B85" s="68" t="n">
        <f aca="false">EOMONTH(Input!$C$7,A85)</f>
        <v>45382</v>
      </c>
      <c r="D85" s="69" t="n">
        <f aca="false">IF($B85&lt;Input!$C$28,Input!$C$38,0)</f>
        <v>0</v>
      </c>
      <c r="E85" s="69" t="n">
        <f aca="true">IF($B85&gt;Input!$C$28,PMT(Input!$C$37/(100*12),($A$620-OFFSET($A$4,MATCH(Input!$C$28,$B$4:$B$620,1),0,1,1)),$H$4,0,1),0)</f>
        <v>0</v>
      </c>
      <c r="F85" s="69" t="n">
        <f aca="false">($F84+$D85+$E85)*(1+Input!$C$37/(100*12))</f>
        <v>0</v>
      </c>
    </row>
    <row r="86" customFormat="false" ht="12.8" hidden="false" customHeight="false" outlineLevel="0" collapsed="false">
      <c r="A86" s="67" t="n">
        <v>82</v>
      </c>
      <c r="B86" s="68" t="n">
        <f aca="false">EOMONTH(Input!$C$7,A86)</f>
        <v>45412</v>
      </c>
      <c r="D86" s="69" t="n">
        <f aca="false">IF($B86&lt;Input!$C$28,Input!$C$38,0)</f>
        <v>0</v>
      </c>
      <c r="E86" s="69" t="n">
        <f aca="true">IF($B86&gt;Input!$C$28,PMT(Input!$C$37/(100*12),($A$620-OFFSET($A$4,MATCH(Input!$C$28,$B$4:$B$620,1),0,1,1)),$H$4,0,1),0)</f>
        <v>0</v>
      </c>
      <c r="F86" s="69" t="n">
        <f aca="false">($F85+$D86+$E86)*(1+Input!$C$37/(100*12))</f>
        <v>0</v>
      </c>
    </row>
    <row r="87" customFormat="false" ht="12.8" hidden="false" customHeight="false" outlineLevel="0" collapsed="false">
      <c r="A87" s="67" t="n">
        <v>83</v>
      </c>
      <c r="B87" s="68" t="n">
        <f aca="false">EOMONTH(Input!$C$7,A87)</f>
        <v>45443</v>
      </c>
      <c r="D87" s="69" t="n">
        <f aca="false">IF($B87&lt;Input!$C$28,Input!$C$38,0)</f>
        <v>0</v>
      </c>
      <c r="E87" s="69" t="n">
        <f aca="true">IF($B87&gt;Input!$C$28,PMT(Input!$C$37/(100*12),($A$620-OFFSET($A$4,MATCH(Input!$C$28,$B$4:$B$620,1),0,1,1)),$H$4,0,1),0)</f>
        <v>0</v>
      </c>
      <c r="F87" s="69" t="n">
        <f aca="false">($F86+$D87+$E87)*(1+Input!$C$37/(100*12))</f>
        <v>0</v>
      </c>
    </row>
    <row r="88" customFormat="false" ht="12.8" hidden="false" customHeight="false" outlineLevel="0" collapsed="false">
      <c r="A88" s="67" t="n">
        <v>84</v>
      </c>
      <c r="B88" s="68" t="n">
        <f aca="false">EOMONTH(Input!$C$7,A88)</f>
        <v>45473</v>
      </c>
      <c r="D88" s="69" t="n">
        <f aca="false">IF($B88&lt;Input!$C$28,Input!$C$38,0)</f>
        <v>0</v>
      </c>
      <c r="E88" s="69" t="n">
        <f aca="true">IF($B88&gt;Input!$C$28,PMT(Input!$C$37/(100*12),($A$620-OFFSET($A$4,MATCH(Input!$C$28,$B$4:$B$620,1),0,1,1)),$H$4,0,1),0)</f>
        <v>0</v>
      </c>
      <c r="F88" s="69" t="n">
        <f aca="false">($F87+$D88+$E88)*(1+Input!$C$37/(100*12))</f>
        <v>0</v>
      </c>
    </row>
    <row r="89" customFormat="false" ht="12.8" hidden="false" customHeight="false" outlineLevel="0" collapsed="false">
      <c r="A89" s="67" t="n">
        <v>85</v>
      </c>
      <c r="B89" s="68" t="n">
        <f aca="false">EOMONTH(Input!$C$7,A89)</f>
        <v>45504</v>
      </c>
      <c r="D89" s="69" t="n">
        <f aca="false">IF($B89&lt;Input!$C$28,Input!$C$38,0)</f>
        <v>0</v>
      </c>
      <c r="E89" s="69" t="n">
        <f aca="true">IF($B89&gt;Input!$C$28,PMT(Input!$C$37/(100*12),($A$620-OFFSET($A$4,MATCH(Input!$C$28,$B$4:$B$620,1),0,1,1)),$H$4,0,1),0)</f>
        <v>0</v>
      </c>
      <c r="F89" s="69" t="n">
        <f aca="false">($F88+$D89+$E89)*(1+Input!$C$37/(100*12))</f>
        <v>0</v>
      </c>
    </row>
    <row r="90" customFormat="false" ht="12.8" hidden="false" customHeight="false" outlineLevel="0" collapsed="false">
      <c r="A90" s="67" t="n">
        <v>86</v>
      </c>
      <c r="B90" s="68" t="n">
        <f aca="false">EOMONTH(Input!$C$7,A90)</f>
        <v>45535</v>
      </c>
      <c r="D90" s="69" t="n">
        <f aca="false">IF($B90&lt;Input!$C$28,Input!$C$38,0)</f>
        <v>0</v>
      </c>
      <c r="E90" s="69" t="n">
        <f aca="true">IF($B90&gt;Input!$C$28,PMT(Input!$C$37/(100*12),($A$620-OFFSET($A$4,MATCH(Input!$C$28,$B$4:$B$620,1),0,1,1)),$H$4,0,1),0)</f>
        <v>0</v>
      </c>
      <c r="F90" s="69" t="n">
        <f aca="false">($F89+$D90+$E90)*(1+Input!$C$37/(100*12))</f>
        <v>0</v>
      </c>
    </row>
    <row r="91" customFormat="false" ht="12.8" hidden="false" customHeight="false" outlineLevel="0" collapsed="false">
      <c r="A91" s="67" t="n">
        <v>87</v>
      </c>
      <c r="B91" s="68" t="n">
        <f aca="false">EOMONTH(Input!$C$7,A91)</f>
        <v>45565</v>
      </c>
      <c r="D91" s="69" t="n">
        <f aca="false">IF($B91&lt;Input!$C$28,Input!$C$38,0)</f>
        <v>0</v>
      </c>
      <c r="E91" s="69" t="n">
        <f aca="true">IF($B91&gt;Input!$C$28,PMT(Input!$C$37/(100*12),($A$620-OFFSET($A$4,MATCH(Input!$C$28,$B$4:$B$620,1),0,1,1)),$H$4,0,1),0)</f>
        <v>0</v>
      </c>
      <c r="F91" s="69" t="n">
        <f aca="false">($F90+$D91+$E91)*(1+Input!$C$37/(100*12))</f>
        <v>0</v>
      </c>
    </row>
    <row r="92" customFormat="false" ht="12.8" hidden="false" customHeight="false" outlineLevel="0" collapsed="false">
      <c r="A92" s="67" t="n">
        <v>88</v>
      </c>
      <c r="B92" s="68" t="n">
        <f aca="false">EOMONTH(Input!$C$7,A92)</f>
        <v>45596</v>
      </c>
      <c r="D92" s="69" t="n">
        <f aca="false">IF($B92&lt;Input!$C$28,Input!$C$38,0)</f>
        <v>0</v>
      </c>
      <c r="E92" s="69" t="n">
        <f aca="true">IF($B92&gt;Input!$C$28,PMT(Input!$C$37/(100*12),($A$620-OFFSET($A$4,MATCH(Input!$C$28,$B$4:$B$620,1),0,1,1)),$H$4,0,1),0)</f>
        <v>0</v>
      </c>
      <c r="F92" s="69" t="n">
        <f aca="false">($F91+$D92+$E92)*(1+Input!$C$37/(100*12))</f>
        <v>0</v>
      </c>
    </row>
    <row r="93" customFormat="false" ht="12.8" hidden="false" customHeight="false" outlineLevel="0" collapsed="false">
      <c r="A93" s="67" t="n">
        <v>89</v>
      </c>
      <c r="B93" s="68" t="n">
        <f aca="false">EOMONTH(Input!$C$7,A93)</f>
        <v>45626</v>
      </c>
      <c r="D93" s="69" t="n">
        <f aca="false">IF($B93&lt;Input!$C$28,Input!$C$38,0)</f>
        <v>0</v>
      </c>
      <c r="E93" s="69" t="n">
        <f aca="true">IF($B93&gt;Input!$C$28,PMT(Input!$C$37/(100*12),($A$620-OFFSET($A$4,MATCH(Input!$C$28,$B$4:$B$620,1),0,1,1)),$H$4,0,1),0)</f>
        <v>0</v>
      </c>
      <c r="F93" s="69" t="n">
        <f aca="false">($F92+$D93+$E93)*(1+Input!$C$37/(100*12))</f>
        <v>0</v>
      </c>
    </row>
    <row r="94" customFormat="false" ht="12.8" hidden="false" customHeight="false" outlineLevel="0" collapsed="false">
      <c r="A94" s="67" t="n">
        <v>90</v>
      </c>
      <c r="B94" s="68" t="n">
        <f aca="false">EOMONTH(Input!$C$7,A94)</f>
        <v>45657</v>
      </c>
      <c r="D94" s="69" t="n">
        <f aca="false">IF($B94&lt;Input!$C$28,Input!$C$38,0)</f>
        <v>0</v>
      </c>
      <c r="E94" s="69" t="n">
        <f aca="true">IF($B94&gt;Input!$C$28,PMT(Input!$C$37/(100*12),($A$620-OFFSET($A$4,MATCH(Input!$C$28,$B$4:$B$620,1),0,1,1)),$H$4,0,1),0)</f>
        <v>0</v>
      </c>
      <c r="F94" s="69" t="n">
        <f aca="false">($F93+$D94+$E94)*(1+Input!$C$37/(100*12))</f>
        <v>0</v>
      </c>
    </row>
    <row r="95" customFormat="false" ht="12.8" hidden="false" customHeight="false" outlineLevel="0" collapsed="false">
      <c r="A95" s="67" t="n">
        <v>91</v>
      </c>
      <c r="B95" s="68" t="n">
        <f aca="false">EOMONTH(Input!$C$7,A95)</f>
        <v>45688</v>
      </c>
      <c r="D95" s="69" t="n">
        <f aca="false">IF($B95&lt;Input!$C$28,Input!$C$38,0)</f>
        <v>0</v>
      </c>
      <c r="E95" s="69" t="n">
        <f aca="true">IF($B95&gt;Input!$C$28,PMT(Input!$C$37/(100*12),($A$620-OFFSET($A$4,MATCH(Input!$C$28,$B$4:$B$620,1),0,1,1)),$H$4,0,1),0)</f>
        <v>0</v>
      </c>
      <c r="F95" s="69" t="n">
        <f aca="false">($F94+$D95+$E95)*(1+Input!$C$37/(100*12))</f>
        <v>0</v>
      </c>
    </row>
    <row r="96" customFormat="false" ht="12.8" hidden="false" customHeight="false" outlineLevel="0" collapsed="false">
      <c r="A96" s="67" t="n">
        <v>92</v>
      </c>
      <c r="B96" s="68" t="n">
        <f aca="false">EOMONTH(Input!$C$7,A96)</f>
        <v>45716</v>
      </c>
      <c r="D96" s="69" t="n">
        <f aca="false">IF($B96&lt;Input!$C$28,Input!$C$38,0)</f>
        <v>0</v>
      </c>
      <c r="E96" s="69" t="n">
        <f aca="true">IF($B96&gt;Input!$C$28,PMT(Input!$C$37/(100*12),($A$620-OFFSET($A$4,MATCH(Input!$C$28,$B$4:$B$620,1),0,1,1)),$H$4,0,1),0)</f>
        <v>0</v>
      </c>
      <c r="F96" s="69" t="n">
        <f aca="false">($F95+$D96+$E96)*(1+Input!$C$37/(100*12))</f>
        <v>0</v>
      </c>
    </row>
    <row r="97" customFormat="false" ht="12.8" hidden="false" customHeight="false" outlineLevel="0" collapsed="false">
      <c r="A97" s="67" t="n">
        <v>93</v>
      </c>
      <c r="B97" s="68" t="n">
        <f aca="false">EOMONTH(Input!$C$7,A97)</f>
        <v>45747</v>
      </c>
      <c r="D97" s="69" t="n">
        <f aca="false">IF($B97&lt;Input!$C$28,Input!$C$38,0)</f>
        <v>0</v>
      </c>
      <c r="E97" s="69" t="n">
        <f aca="true">IF($B97&gt;Input!$C$28,PMT(Input!$C$37/(100*12),($A$620-OFFSET($A$4,MATCH(Input!$C$28,$B$4:$B$620,1),0,1,1)),$H$4,0,1),0)</f>
        <v>0</v>
      </c>
      <c r="F97" s="69" t="n">
        <f aca="false">($F96+$D97+$E97)*(1+Input!$C$37/(100*12))</f>
        <v>0</v>
      </c>
    </row>
    <row r="98" customFormat="false" ht="12.8" hidden="false" customHeight="false" outlineLevel="0" collapsed="false">
      <c r="A98" s="67" t="n">
        <v>94</v>
      </c>
      <c r="B98" s="68" t="n">
        <f aca="false">EOMONTH(Input!$C$7,A98)</f>
        <v>45777</v>
      </c>
      <c r="D98" s="69" t="n">
        <f aca="false">IF($B98&lt;Input!$C$28,Input!$C$38,0)</f>
        <v>0</v>
      </c>
      <c r="E98" s="69" t="n">
        <f aca="true">IF($B98&gt;Input!$C$28,PMT(Input!$C$37/(100*12),($A$620-OFFSET($A$4,MATCH(Input!$C$28,$B$4:$B$620,1),0,1,1)),$H$4,0,1),0)</f>
        <v>0</v>
      </c>
      <c r="F98" s="69" t="n">
        <f aca="false">($F97+$D98+$E98)*(1+Input!$C$37/(100*12))</f>
        <v>0</v>
      </c>
    </row>
    <row r="99" customFormat="false" ht="12.8" hidden="false" customHeight="false" outlineLevel="0" collapsed="false">
      <c r="A99" s="67" t="n">
        <v>95</v>
      </c>
      <c r="B99" s="68" t="n">
        <f aca="false">EOMONTH(Input!$C$7,A99)</f>
        <v>45808</v>
      </c>
      <c r="D99" s="69" t="n">
        <f aca="false">IF($B99&lt;Input!$C$28,Input!$C$38,0)</f>
        <v>0</v>
      </c>
      <c r="E99" s="69" t="n">
        <f aca="true">IF($B99&gt;Input!$C$28,PMT(Input!$C$37/(100*12),($A$620-OFFSET($A$4,MATCH(Input!$C$28,$B$4:$B$620,1),0,1,1)),$H$4,0,1),0)</f>
        <v>0</v>
      </c>
      <c r="F99" s="69" t="n">
        <f aca="false">($F98+$D99+$E99)*(1+Input!$C$37/(100*12))</f>
        <v>0</v>
      </c>
    </row>
    <row r="100" customFormat="false" ht="12.8" hidden="false" customHeight="false" outlineLevel="0" collapsed="false">
      <c r="A100" s="67" t="n">
        <v>96</v>
      </c>
      <c r="B100" s="68" t="n">
        <f aca="false">EOMONTH(Input!$C$7,A100)</f>
        <v>45838</v>
      </c>
      <c r="D100" s="69" t="n">
        <f aca="false">IF($B100&lt;Input!$C$28,Input!$C$38,0)</f>
        <v>0</v>
      </c>
      <c r="E100" s="69" t="n">
        <f aca="true">IF($B100&gt;Input!$C$28,PMT(Input!$C$37/(100*12),($A$620-OFFSET($A$4,MATCH(Input!$C$28,$B$4:$B$620,1),0,1,1)),$H$4,0,1),0)</f>
        <v>0</v>
      </c>
      <c r="F100" s="69" t="n">
        <f aca="false">($F99+$D100+$E100)*(1+Input!$C$37/(100*12))</f>
        <v>0</v>
      </c>
    </row>
    <row r="101" customFormat="false" ht="12.8" hidden="false" customHeight="false" outlineLevel="0" collapsed="false">
      <c r="A101" s="67" t="n">
        <v>97</v>
      </c>
      <c r="B101" s="68" t="n">
        <f aca="false">EOMONTH(Input!$C$7,A101)</f>
        <v>45869</v>
      </c>
      <c r="D101" s="69" t="n">
        <f aca="false">IF($B101&lt;Input!$C$28,Input!$C$38,0)</f>
        <v>0</v>
      </c>
      <c r="E101" s="69" t="n">
        <f aca="true">IF($B101&gt;Input!$C$28,PMT(Input!$C$37/(100*12),($A$620-OFFSET($A$4,MATCH(Input!$C$28,$B$4:$B$620,1),0,1,1)),$H$4,0,1),0)</f>
        <v>0</v>
      </c>
      <c r="F101" s="69" t="n">
        <f aca="false">($F100+$D101+$E101)*(1+Input!$C$37/(100*12))</f>
        <v>0</v>
      </c>
    </row>
    <row r="102" customFormat="false" ht="12.8" hidden="false" customHeight="false" outlineLevel="0" collapsed="false">
      <c r="A102" s="67" t="n">
        <v>98</v>
      </c>
      <c r="B102" s="68" t="n">
        <f aca="false">EOMONTH(Input!$C$7,A102)</f>
        <v>45900</v>
      </c>
      <c r="D102" s="69" t="n">
        <f aca="false">IF($B102&lt;Input!$C$28,Input!$C$38,0)</f>
        <v>0</v>
      </c>
      <c r="E102" s="69" t="n">
        <f aca="true">IF($B102&gt;Input!$C$28,PMT(Input!$C$37/(100*12),($A$620-OFFSET($A$4,MATCH(Input!$C$28,$B$4:$B$620,1),0,1,1)),$H$4,0,1),0)</f>
        <v>0</v>
      </c>
      <c r="F102" s="69" t="n">
        <f aca="false">($F101+$D102+$E102)*(1+Input!$C$37/(100*12))</f>
        <v>0</v>
      </c>
    </row>
    <row r="103" customFormat="false" ht="12.8" hidden="false" customHeight="false" outlineLevel="0" collapsed="false">
      <c r="A103" s="67" t="n">
        <v>99</v>
      </c>
      <c r="B103" s="68" t="n">
        <f aca="false">EOMONTH(Input!$C$7,A103)</f>
        <v>45930</v>
      </c>
      <c r="D103" s="69" t="n">
        <f aca="false">IF($B103&lt;Input!$C$28,Input!$C$38,0)</f>
        <v>0</v>
      </c>
      <c r="E103" s="69" t="n">
        <f aca="true">IF($B103&gt;Input!$C$28,PMT(Input!$C$37/(100*12),($A$620-OFFSET($A$4,MATCH(Input!$C$28,$B$4:$B$620,1),0,1,1)),$H$4,0,1),0)</f>
        <v>0</v>
      </c>
      <c r="F103" s="69" t="n">
        <f aca="false">($F102+$D103+$E103)*(1+Input!$C$37/(100*12))</f>
        <v>0</v>
      </c>
    </row>
    <row r="104" customFormat="false" ht="12.8" hidden="false" customHeight="false" outlineLevel="0" collapsed="false">
      <c r="A104" s="67" t="n">
        <v>100</v>
      </c>
      <c r="B104" s="68" t="n">
        <f aca="false">EOMONTH(Input!$C$7,A104)</f>
        <v>45961</v>
      </c>
      <c r="D104" s="69" t="n">
        <f aca="false">IF($B104&lt;Input!$C$28,Input!$C$38,0)</f>
        <v>0</v>
      </c>
      <c r="E104" s="69" t="n">
        <f aca="true">IF($B104&gt;Input!$C$28,PMT(Input!$C$37/(100*12),($A$620-OFFSET($A$4,MATCH(Input!$C$28,$B$4:$B$620,1),0,1,1)),$H$4,0,1),0)</f>
        <v>0</v>
      </c>
      <c r="F104" s="69" t="n">
        <f aca="false">($F103+$D104+$E104)*(1+Input!$C$37/(100*12))</f>
        <v>0</v>
      </c>
    </row>
    <row r="105" customFormat="false" ht="12.8" hidden="false" customHeight="false" outlineLevel="0" collapsed="false">
      <c r="A105" s="67" t="n">
        <v>101</v>
      </c>
      <c r="B105" s="68" t="n">
        <f aca="false">EOMONTH(Input!$C$7,A105)</f>
        <v>45991</v>
      </c>
      <c r="D105" s="69" t="n">
        <f aca="false">IF($B105&lt;Input!$C$28,Input!$C$38,0)</f>
        <v>0</v>
      </c>
      <c r="E105" s="69" t="n">
        <f aca="true">IF($B105&gt;Input!$C$28,PMT(Input!$C$37/(100*12),($A$620-OFFSET($A$4,MATCH(Input!$C$28,$B$4:$B$620,1),0,1,1)),$H$4,0,1),0)</f>
        <v>0</v>
      </c>
      <c r="F105" s="69" t="n">
        <f aca="false">($F104+$D105+$E105)*(1+Input!$C$37/(100*12))</f>
        <v>0</v>
      </c>
    </row>
    <row r="106" customFormat="false" ht="12.8" hidden="false" customHeight="false" outlineLevel="0" collapsed="false">
      <c r="A106" s="67" t="n">
        <v>102</v>
      </c>
      <c r="B106" s="68" t="n">
        <f aca="false">EOMONTH(Input!$C$7,A106)</f>
        <v>46022</v>
      </c>
      <c r="D106" s="69" t="n">
        <f aca="false">IF($B106&lt;Input!$C$28,Input!$C$38,0)</f>
        <v>0</v>
      </c>
      <c r="E106" s="69" t="n">
        <f aca="true">IF($B106&gt;Input!$C$28,PMT(Input!$C$37/(100*12),($A$620-OFFSET($A$4,MATCH(Input!$C$28,$B$4:$B$620,1),0,1,1)),$H$4,0,1),0)</f>
        <v>0</v>
      </c>
      <c r="F106" s="69" t="n">
        <f aca="false">($F105+$D106+$E106)*(1+Input!$C$37/(100*12))</f>
        <v>0</v>
      </c>
    </row>
    <row r="107" customFormat="false" ht="12.8" hidden="false" customHeight="false" outlineLevel="0" collapsed="false">
      <c r="A107" s="67" t="n">
        <v>103</v>
      </c>
      <c r="B107" s="68" t="n">
        <f aca="false">EOMONTH(Input!$C$7,A107)</f>
        <v>46053</v>
      </c>
      <c r="D107" s="69" t="n">
        <f aca="false">IF($B107&lt;Input!$C$28,Input!$C$38,0)</f>
        <v>0</v>
      </c>
      <c r="E107" s="69" t="n">
        <f aca="true">IF($B107&gt;Input!$C$28,PMT(Input!$C$37/(100*12),($A$620-OFFSET($A$4,MATCH(Input!$C$28,$B$4:$B$620,1),0,1,1)),$H$4,0,1),0)</f>
        <v>0</v>
      </c>
      <c r="F107" s="69" t="n">
        <f aca="false">($F106+$D107+$E107)*(1+Input!$C$37/(100*12))</f>
        <v>0</v>
      </c>
    </row>
    <row r="108" customFormat="false" ht="12.8" hidden="false" customHeight="false" outlineLevel="0" collapsed="false">
      <c r="A108" s="67" t="n">
        <v>104</v>
      </c>
      <c r="B108" s="68" t="n">
        <f aca="false">EOMONTH(Input!$C$7,A108)</f>
        <v>46081</v>
      </c>
      <c r="D108" s="69" t="n">
        <f aca="false">IF($B108&lt;Input!$C$28,Input!$C$38,0)</f>
        <v>0</v>
      </c>
      <c r="E108" s="69" t="n">
        <f aca="true">IF($B108&gt;Input!$C$28,PMT(Input!$C$37/(100*12),($A$620-OFFSET($A$4,MATCH(Input!$C$28,$B$4:$B$620,1),0,1,1)),$H$4,0,1),0)</f>
        <v>0</v>
      </c>
      <c r="F108" s="69" t="n">
        <f aca="false">($F107+$D108+$E108)*(1+Input!$C$37/(100*12))</f>
        <v>0</v>
      </c>
    </row>
    <row r="109" customFormat="false" ht="12.8" hidden="false" customHeight="false" outlineLevel="0" collapsed="false">
      <c r="A109" s="67" t="n">
        <v>105</v>
      </c>
      <c r="B109" s="68" t="n">
        <f aca="false">EOMONTH(Input!$C$7,A109)</f>
        <v>46112</v>
      </c>
      <c r="D109" s="69" t="n">
        <f aca="false">IF($B109&lt;Input!$C$28,Input!$C$38,0)</f>
        <v>0</v>
      </c>
      <c r="E109" s="69" t="n">
        <f aca="true">IF($B109&gt;Input!$C$28,PMT(Input!$C$37/(100*12),($A$620-OFFSET($A$4,MATCH(Input!$C$28,$B$4:$B$620,1),0,1,1)),$H$4,0,1),0)</f>
        <v>0</v>
      </c>
      <c r="F109" s="69" t="n">
        <f aca="false">($F108+$D109+$E109)*(1+Input!$C$37/(100*12))</f>
        <v>0</v>
      </c>
    </row>
    <row r="110" customFormat="false" ht="12.8" hidden="false" customHeight="false" outlineLevel="0" collapsed="false">
      <c r="A110" s="67" t="n">
        <v>106</v>
      </c>
      <c r="B110" s="68" t="n">
        <f aca="false">EOMONTH(Input!$C$7,A110)</f>
        <v>46142</v>
      </c>
      <c r="D110" s="69" t="n">
        <f aca="false">IF($B110&lt;Input!$C$28,Input!$C$38,0)</f>
        <v>0</v>
      </c>
      <c r="E110" s="69" t="n">
        <f aca="true">IF($B110&gt;Input!$C$28,PMT(Input!$C$37/(100*12),($A$620-OFFSET($A$4,MATCH(Input!$C$28,$B$4:$B$620,1),0,1,1)),$H$4,0,1),0)</f>
        <v>0</v>
      </c>
      <c r="F110" s="69" t="n">
        <f aca="false">($F109+$D110+$E110)*(1+Input!$C$37/(100*12))</f>
        <v>0</v>
      </c>
    </row>
    <row r="111" customFormat="false" ht="12.8" hidden="false" customHeight="false" outlineLevel="0" collapsed="false">
      <c r="A111" s="67" t="n">
        <v>107</v>
      </c>
      <c r="B111" s="68" t="n">
        <f aca="false">EOMONTH(Input!$C$7,A111)</f>
        <v>46173</v>
      </c>
      <c r="D111" s="69" t="n">
        <f aca="false">IF($B111&lt;Input!$C$28,Input!$C$38,0)</f>
        <v>0</v>
      </c>
      <c r="E111" s="69" t="n">
        <f aca="true">IF($B111&gt;Input!$C$28,PMT(Input!$C$37/(100*12),($A$620-OFFSET($A$4,MATCH(Input!$C$28,$B$4:$B$620,1),0,1,1)),$H$4,0,1),0)</f>
        <v>0</v>
      </c>
      <c r="F111" s="69" t="n">
        <f aca="false">($F110+$D111+$E111)*(1+Input!$C$37/(100*12))</f>
        <v>0</v>
      </c>
    </row>
    <row r="112" customFormat="false" ht="12.8" hidden="false" customHeight="false" outlineLevel="0" collapsed="false">
      <c r="A112" s="67" t="n">
        <v>108</v>
      </c>
      <c r="B112" s="68" t="n">
        <f aca="false">EOMONTH(Input!$C$7,A112)</f>
        <v>46203</v>
      </c>
      <c r="D112" s="69" t="n">
        <f aca="false">IF($B112&lt;Input!$C$28,Input!$C$38,0)</f>
        <v>0</v>
      </c>
      <c r="E112" s="69" t="n">
        <f aca="true">IF($B112&gt;Input!$C$28,PMT(Input!$C$37/(100*12),($A$620-OFFSET($A$4,MATCH(Input!$C$28,$B$4:$B$620,1),0,1,1)),$H$4,0,1),0)</f>
        <v>0</v>
      </c>
      <c r="F112" s="69" t="n">
        <f aca="false">($F111+$D112+$E112)*(1+Input!$C$37/(100*12))</f>
        <v>0</v>
      </c>
    </row>
    <row r="113" customFormat="false" ht="12.8" hidden="false" customHeight="false" outlineLevel="0" collapsed="false">
      <c r="A113" s="67" t="n">
        <v>109</v>
      </c>
      <c r="B113" s="68" t="n">
        <f aca="false">EOMONTH(Input!$C$7,A113)</f>
        <v>46234</v>
      </c>
      <c r="D113" s="69" t="n">
        <f aca="false">IF($B113&lt;Input!$C$28,Input!$C$38,0)</f>
        <v>0</v>
      </c>
      <c r="E113" s="69" t="n">
        <f aca="true">IF($B113&gt;Input!$C$28,PMT(Input!$C$37/(100*12),($A$620-OFFSET($A$4,MATCH(Input!$C$28,$B$4:$B$620,1),0,1,1)),$H$4,0,1),0)</f>
        <v>0</v>
      </c>
      <c r="F113" s="69" t="n">
        <f aca="false">($F112+$D113+$E113)*(1+Input!$C$37/(100*12))</f>
        <v>0</v>
      </c>
    </row>
    <row r="114" customFormat="false" ht="12.8" hidden="false" customHeight="false" outlineLevel="0" collapsed="false">
      <c r="A114" s="67" t="n">
        <v>110</v>
      </c>
      <c r="B114" s="68" t="n">
        <f aca="false">EOMONTH(Input!$C$7,A114)</f>
        <v>46265</v>
      </c>
      <c r="D114" s="69" t="n">
        <f aca="false">IF($B114&lt;Input!$C$28,Input!$C$38,0)</f>
        <v>0</v>
      </c>
      <c r="E114" s="69" t="n">
        <f aca="true">IF($B114&gt;Input!$C$28,PMT(Input!$C$37/(100*12),($A$620-OFFSET($A$4,MATCH(Input!$C$28,$B$4:$B$620,1),0,1,1)),$H$4,0,1),0)</f>
        <v>0</v>
      </c>
      <c r="F114" s="69" t="n">
        <f aca="false">($F113+$D114+$E114)*(1+Input!$C$37/(100*12))</f>
        <v>0</v>
      </c>
    </row>
    <row r="115" customFormat="false" ht="12.8" hidden="false" customHeight="false" outlineLevel="0" collapsed="false">
      <c r="A115" s="67" t="n">
        <v>111</v>
      </c>
      <c r="B115" s="68" t="n">
        <f aca="false">EOMONTH(Input!$C$7,A115)</f>
        <v>46295</v>
      </c>
      <c r="D115" s="69" t="n">
        <f aca="false">IF($B115&lt;Input!$C$28,Input!$C$38,0)</f>
        <v>0</v>
      </c>
      <c r="E115" s="69" t="n">
        <f aca="true">IF($B115&gt;Input!$C$28,PMT(Input!$C$37/(100*12),($A$620-OFFSET($A$4,MATCH(Input!$C$28,$B$4:$B$620,1),0,1,1)),$H$4,0,1),0)</f>
        <v>0</v>
      </c>
      <c r="F115" s="69" t="n">
        <f aca="false">($F114+$D115+$E115)*(1+Input!$C$37/(100*12))</f>
        <v>0</v>
      </c>
    </row>
    <row r="116" customFormat="false" ht="12.8" hidden="false" customHeight="false" outlineLevel="0" collapsed="false">
      <c r="A116" s="67" t="n">
        <v>112</v>
      </c>
      <c r="B116" s="68" t="n">
        <f aca="false">EOMONTH(Input!$C$7,A116)</f>
        <v>46326</v>
      </c>
      <c r="D116" s="69" t="n">
        <f aca="false">IF($B116&lt;Input!$C$28,Input!$C$38,0)</f>
        <v>0</v>
      </c>
      <c r="E116" s="69" t="n">
        <f aca="true">IF($B116&gt;Input!$C$28,PMT(Input!$C$37/(100*12),($A$620-OFFSET($A$4,MATCH(Input!$C$28,$B$4:$B$620,1),0,1,1)),$H$4,0,1),0)</f>
        <v>0</v>
      </c>
      <c r="F116" s="69" t="n">
        <f aca="false">($F115+$D116+$E116)*(1+Input!$C$37/(100*12))</f>
        <v>0</v>
      </c>
    </row>
    <row r="117" customFormat="false" ht="12.8" hidden="false" customHeight="false" outlineLevel="0" collapsed="false">
      <c r="A117" s="67" t="n">
        <v>113</v>
      </c>
      <c r="B117" s="68" t="n">
        <f aca="false">EOMONTH(Input!$C$7,A117)</f>
        <v>46356</v>
      </c>
      <c r="D117" s="69" t="n">
        <f aca="false">IF($B117&lt;Input!$C$28,Input!$C$38,0)</f>
        <v>0</v>
      </c>
      <c r="E117" s="69" t="n">
        <f aca="true">IF($B117&gt;Input!$C$28,PMT(Input!$C$37/(100*12),($A$620-OFFSET($A$4,MATCH(Input!$C$28,$B$4:$B$620,1),0,1,1)),$H$4,0,1),0)</f>
        <v>0</v>
      </c>
      <c r="F117" s="69" t="n">
        <f aca="false">($F116+$D117+$E117)*(1+Input!$C$37/(100*12))</f>
        <v>0</v>
      </c>
    </row>
    <row r="118" customFormat="false" ht="12.8" hidden="false" customHeight="false" outlineLevel="0" collapsed="false">
      <c r="A118" s="67" t="n">
        <v>114</v>
      </c>
      <c r="B118" s="68" t="n">
        <f aca="false">EOMONTH(Input!$C$7,A118)</f>
        <v>46387</v>
      </c>
      <c r="D118" s="69" t="n">
        <f aca="false">IF($B118&lt;Input!$C$28,Input!$C$38,0)</f>
        <v>0</v>
      </c>
      <c r="E118" s="69" t="n">
        <f aca="true">IF($B118&gt;Input!$C$28,PMT(Input!$C$37/(100*12),($A$620-OFFSET($A$4,MATCH(Input!$C$28,$B$4:$B$620,1),0,1,1)),$H$4,0,1),0)</f>
        <v>0</v>
      </c>
      <c r="F118" s="69" t="n">
        <f aca="false">($F117+$D118+$E118)*(1+Input!$C$37/(100*12))</f>
        <v>0</v>
      </c>
    </row>
    <row r="119" customFormat="false" ht="12.8" hidden="false" customHeight="false" outlineLevel="0" collapsed="false">
      <c r="A119" s="67" t="n">
        <v>115</v>
      </c>
      <c r="B119" s="68" t="n">
        <f aca="false">EOMONTH(Input!$C$7,A119)</f>
        <v>46418</v>
      </c>
      <c r="D119" s="69" t="n">
        <f aca="false">IF($B119&lt;Input!$C$28,Input!$C$38,0)</f>
        <v>0</v>
      </c>
      <c r="E119" s="69" t="n">
        <f aca="true">IF($B119&gt;Input!$C$28,PMT(Input!$C$37/(100*12),($A$620-OFFSET($A$4,MATCH(Input!$C$28,$B$4:$B$620,1),0,1,1)),$H$4,0,1),0)</f>
        <v>0</v>
      </c>
      <c r="F119" s="69" t="n">
        <f aca="false">($F118+$D119+$E119)*(1+Input!$C$37/(100*12))</f>
        <v>0</v>
      </c>
    </row>
    <row r="120" customFormat="false" ht="12.8" hidden="false" customHeight="false" outlineLevel="0" collapsed="false">
      <c r="A120" s="67" t="n">
        <v>116</v>
      </c>
      <c r="B120" s="68" t="n">
        <f aca="false">EOMONTH(Input!$C$7,A120)</f>
        <v>46446</v>
      </c>
      <c r="D120" s="69" t="n">
        <f aca="false">IF($B120&lt;Input!$C$28,Input!$C$38,0)</f>
        <v>0</v>
      </c>
      <c r="E120" s="69" t="n">
        <f aca="true">IF($B120&gt;Input!$C$28,PMT(Input!$C$37/(100*12),($A$620-OFFSET($A$4,MATCH(Input!$C$28,$B$4:$B$620,1),0,1,1)),$H$4,0,1),0)</f>
        <v>0</v>
      </c>
      <c r="F120" s="69" t="n">
        <f aca="false">($F119+$D120+$E120)*(1+Input!$C$37/(100*12))</f>
        <v>0</v>
      </c>
    </row>
    <row r="121" customFormat="false" ht="12.8" hidden="false" customHeight="false" outlineLevel="0" collapsed="false">
      <c r="A121" s="67" t="n">
        <v>117</v>
      </c>
      <c r="B121" s="68" t="n">
        <f aca="false">EOMONTH(Input!$C$7,A121)</f>
        <v>46477</v>
      </c>
      <c r="D121" s="69" t="n">
        <f aca="false">IF($B121&lt;Input!$C$28,Input!$C$38,0)</f>
        <v>0</v>
      </c>
      <c r="E121" s="69" t="n">
        <f aca="true">IF($B121&gt;Input!$C$28,PMT(Input!$C$37/(100*12),($A$620-OFFSET($A$4,MATCH(Input!$C$28,$B$4:$B$620,1),0,1,1)),$H$4,0,1),0)</f>
        <v>0</v>
      </c>
      <c r="F121" s="69" t="n">
        <f aca="false">($F120+$D121+$E121)*(1+Input!$C$37/(100*12))</f>
        <v>0</v>
      </c>
    </row>
    <row r="122" customFormat="false" ht="12.8" hidden="false" customHeight="false" outlineLevel="0" collapsed="false">
      <c r="A122" s="67" t="n">
        <v>118</v>
      </c>
      <c r="B122" s="68" t="n">
        <f aca="false">EOMONTH(Input!$C$7,A122)</f>
        <v>46507</v>
      </c>
      <c r="D122" s="69" t="n">
        <f aca="false">IF($B122&lt;Input!$C$28,Input!$C$38,0)</f>
        <v>0</v>
      </c>
      <c r="E122" s="69" t="n">
        <f aca="true">IF($B122&gt;Input!$C$28,PMT(Input!$C$37/(100*12),($A$620-OFFSET($A$4,MATCH(Input!$C$28,$B$4:$B$620,1),0,1,1)),$H$4,0,1),0)</f>
        <v>0</v>
      </c>
      <c r="F122" s="69" t="n">
        <f aca="false">($F121+$D122+$E122)*(1+Input!$C$37/(100*12))</f>
        <v>0</v>
      </c>
    </row>
    <row r="123" customFormat="false" ht="12.8" hidden="false" customHeight="false" outlineLevel="0" collapsed="false">
      <c r="A123" s="67" t="n">
        <v>119</v>
      </c>
      <c r="B123" s="68" t="n">
        <f aca="false">EOMONTH(Input!$C$7,A123)</f>
        <v>46538</v>
      </c>
      <c r="D123" s="69" t="n">
        <f aca="false">IF($B123&lt;Input!$C$28,Input!$C$38,0)</f>
        <v>0</v>
      </c>
      <c r="E123" s="69" t="n">
        <f aca="true">IF($B123&gt;Input!$C$28,PMT(Input!$C$37/(100*12),($A$620-OFFSET($A$4,MATCH(Input!$C$28,$B$4:$B$620,1),0,1,1)),$H$4,0,1),0)</f>
        <v>0</v>
      </c>
      <c r="F123" s="69" t="n">
        <f aca="false">($F122+$D123+$E123)*(1+Input!$C$37/(100*12))</f>
        <v>0</v>
      </c>
    </row>
    <row r="124" customFormat="false" ht="12.8" hidden="false" customHeight="false" outlineLevel="0" collapsed="false">
      <c r="A124" s="67" t="n">
        <v>120</v>
      </c>
      <c r="B124" s="68" t="n">
        <f aca="false">EOMONTH(Input!$C$7,A124)</f>
        <v>46568</v>
      </c>
      <c r="D124" s="69" t="n">
        <f aca="false">IF($B124&lt;Input!$C$28,Input!$C$38,0)</f>
        <v>0</v>
      </c>
      <c r="E124" s="69" t="n">
        <f aca="true">IF($B124&gt;Input!$C$28,PMT(Input!$C$37/(100*12),($A$620-OFFSET($A$4,MATCH(Input!$C$28,$B$4:$B$620,1),0,1,1)),$H$4,0,1),0)</f>
        <v>0</v>
      </c>
      <c r="F124" s="69" t="n">
        <f aca="false">($F123+$D124+$E124)*(1+Input!$C$37/(100*12))</f>
        <v>0</v>
      </c>
    </row>
    <row r="125" customFormat="false" ht="12.8" hidden="false" customHeight="false" outlineLevel="0" collapsed="false">
      <c r="A125" s="67" t="n">
        <v>121</v>
      </c>
      <c r="B125" s="68" t="n">
        <f aca="false">EOMONTH(Input!$C$7,A125)</f>
        <v>46599</v>
      </c>
      <c r="D125" s="69" t="n">
        <f aca="false">IF($B125&lt;Input!$C$28,Input!$C$38,0)</f>
        <v>0</v>
      </c>
      <c r="E125" s="69" t="n">
        <f aca="true">IF($B125&gt;Input!$C$28,PMT(Input!$C$37/(100*12),($A$620-OFFSET($A$4,MATCH(Input!$C$28,$B$4:$B$620,1),0,1,1)),$H$4,0,1),0)</f>
        <v>0</v>
      </c>
      <c r="F125" s="69" t="n">
        <f aca="false">($F124+$D125+$E125)*(1+Input!$C$37/(100*12))</f>
        <v>0</v>
      </c>
    </row>
    <row r="126" customFormat="false" ht="12.8" hidden="false" customHeight="false" outlineLevel="0" collapsed="false">
      <c r="A126" s="67" t="n">
        <v>122</v>
      </c>
      <c r="B126" s="68" t="n">
        <f aca="false">EOMONTH(Input!$C$7,A126)</f>
        <v>46630</v>
      </c>
      <c r="D126" s="69" t="n">
        <f aca="false">IF($B126&lt;Input!$C$28,Input!$C$38,0)</f>
        <v>0</v>
      </c>
      <c r="E126" s="69" t="n">
        <f aca="true">IF($B126&gt;Input!$C$28,PMT(Input!$C$37/(100*12),($A$620-OFFSET($A$4,MATCH(Input!$C$28,$B$4:$B$620,1),0,1,1)),$H$4,0,1),0)</f>
        <v>0</v>
      </c>
      <c r="F126" s="69" t="n">
        <f aca="false">($F125+$D126+$E126)*(1+Input!$C$37/(100*12))</f>
        <v>0</v>
      </c>
    </row>
    <row r="127" customFormat="false" ht="12.8" hidden="false" customHeight="false" outlineLevel="0" collapsed="false">
      <c r="A127" s="67" t="n">
        <v>123</v>
      </c>
      <c r="B127" s="68" t="n">
        <f aca="false">EOMONTH(Input!$C$7,A127)</f>
        <v>46660</v>
      </c>
      <c r="D127" s="69" t="n">
        <f aca="false">IF($B127&lt;Input!$C$28,Input!$C$38,0)</f>
        <v>0</v>
      </c>
      <c r="E127" s="69" t="n">
        <f aca="true">IF($B127&gt;Input!$C$28,PMT(Input!$C$37/(100*12),($A$620-OFFSET($A$4,MATCH(Input!$C$28,$B$4:$B$620,1),0,1,1)),$H$4,0,1),0)</f>
        <v>0</v>
      </c>
      <c r="F127" s="69" t="n">
        <f aca="false">($F126+$D127+$E127)*(1+Input!$C$37/(100*12))</f>
        <v>0</v>
      </c>
    </row>
    <row r="128" customFormat="false" ht="12.8" hidden="false" customHeight="false" outlineLevel="0" collapsed="false">
      <c r="A128" s="67" t="n">
        <v>124</v>
      </c>
      <c r="B128" s="68" t="n">
        <f aca="false">EOMONTH(Input!$C$7,A128)</f>
        <v>46691</v>
      </c>
      <c r="D128" s="69" t="n">
        <f aca="false">IF($B128&lt;Input!$C$28,Input!$C$38,0)</f>
        <v>0</v>
      </c>
      <c r="E128" s="69" t="n">
        <f aca="true">IF($B128&gt;Input!$C$28,PMT(Input!$C$37/(100*12),($A$620-OFFSET($A$4,MATCH(Input!$C$28,$B$4:$B$620,1),0,1,1)),$H$4,0,1),0)</f>
        <v>0</v>
      </c>
      <c r="F128" s="69" t="n">
        <f aca="false">($F127+$D128+$E128)*(1+Input!$C$37/(100*12))</f>
        <v>0</v>
      </c>
    </row>
    <row r="129" customFormat="false" ht="12.8" hidden="false" customHeight="false" outlineLevel="0" collapsed="false">
      <c r="A129" s="67" t="n">
        <v>125</v>
      </c>
      <c r="B129" s="68" t="n">
        <f aca="false">EOMONTH(Input!$C$7,A129)</f>
        <v>46721</v>
      </c>
      <c r="D129" s="69" t="n">
        <f aca="false">IF($B129&lt;Input!$C$28,Input!$C$38,0)</f>
        <v>0</v>
      </c>
      <c r="E129" s="69" t="n">
        <f aca="true">IF($B129&gt;Input!$C$28,PMT(Input!$C$37/(100*12),($A$620-OFFSET($A$4,MATCH(Input!$C$28,$B$4:$B$620,1),0,1,1)),$H$4,0,1),0)</f>
        <v>0</v>
      </c>
      <c r="F129" s="69" t="n">
        <f aca="false">($F128+$D129+$E129)*(1+Input!$C$37/(100*12))</f>
        <v>0</v>
      </c>
    </row>
    <row r="130" customFormat="false" ht="12.8" hidden="false" customHeight="false" outlineLevel="0" collapsed="false">
      <c r="A130" s="67" t="n">
        <v>126</v>
      </c>
      <c r="B130" s="68" t="n">
        <f aca="false">EOMONTH(Input!$C$7,A130)</f>
        <v>46752</v>
      </c>
      <c r="D130" s="69" t="n">
        <f aca="false">IF($B130&lt;Input!$C$28,Input!$C$38,0)</f>
        <v>0</v>
      </c>
      <c r="E130" s="69" t="n">
        <f aca="true">IF($B130&gt;Input!$C$28,PMT(Input!$C$37/(100*12),($A$620-OFFSET($A$4,MATCH(Input!$C$28,$B$4:$B$620,1),0,1,1)),$H$4,0,1),0)</f>
        <v>0</v>
      </c>
      <c r="F130" s="69" t="n">
        <f aca="false">($F129+$D130+$E130)*(1+Input!$C$37/(100*12))</f>
        <v>0</v>
      </c>
    </row>
    <row r="131" customFormat="false" ht="12.8" hidden="false" customHeight="false" outlineLevel="0" collapsed="false">
      <c r="A131" s="67" t="n">
        <v>127</v>
      </c>
      <c r="B131" s="68" t="n">
        <f aca="false">EOMONTH(Input!$C$7,A131)</f>
        <v>46783</v>
      </c>
      <c r="D131" s="69" t="n">
        <f aca="false">IF($B131&lt;Input!$C$28,Input!$C$38,0)</f>
        <v>0</v>
      </c>
      <c r="E131" s="69" t="n">
        <f aca="true">IF($B131&gt;Input!$C$28,PMT(Input!$C$37/(100*12),($A$620-OFFSET($A$4,MATCH(Input!$C$28,$B$4:$B$620,1),0,1,1)),$H$4,0,1),0)</f>
        <v>0</v>
      </c>
      <c r="F131" s="69" t="n">
        <f aca="false">($F130+$D131+$E131)*(1+Input!$C$37/(100*12))</f>
        <v>0</v>
      </c>
    </row>
    <row r="132" customFormat="false" ht="12.8" hidden="false" customHeight="false" outlineLevel="0" collapsed="false">
      <c r="A132" s="67" t="n">
        <v>128</v>
      </c>
      <c r="B132" s="68" t="n">
        <f aca="false">EOMONTH(Input!$C$7,A132)</f>
        <v>46812</v>
      </c>
      <c r="D132" s="69" t="n">
        <f aca="false">IF($B132&lt;Input!$C$28,Input!$C$38,0)</f>
        <v>0</v>
      </c>
      <c r="E132" s="69" t="n">
        <f aca="true">IF($B132&gt;Input!$C$28,PMT(Input!$C$37/(100*12),($A$620-OFFSET($A$4,MATCH(Input!$C$28,$B$4:$B$620,1),0,1,1)),$H$4,0,1),0)</f>
        <v>0</v>
      </c>
      <c r="F132" s="69" t="n">
        <f aca="false">($F131+$D132+$E132)*(1+Input!$C$37/(100*12))</f>
        <v>0</v>
      </c>
    </row>
    <row r="133" customFormat="false" ht="12.8" hidden="false" customHeight="false" outlineLevel="0" collapsed="false">
      <c r="A133" s="67" t="n">
        <v>129</v>
      </c>
      <c r="B133" s="68" t="n">
        <f aca="false">EOMONTH(Input!$C$7,A133)</f>
        <v>46843</v>
      </c>
      <c r="D133" s="69" t="n">
        <f aca="false">IF($B133&lt;Input!$C$28,Input!$C$38,0)</f>
        <v>0</v>
      </c>
      <c r="E133" s="69" t="n">
        <f aca="true">IF($B133&gt;Input!$C$28,PMT(Input!$C$37/(100*12),($A$620-OFFSET($A$4,MATCH(Input!$C$28,$B$4:$B$620,1),0,1,1)),$H$4,0,1),0)</f>
        <v>0</v>
      </c>
      <c r="F133" s="69" t="n">
        <f aca="false">($F132+$D133+$E133)*(1+Input!$C$37/(100*12))</f>
        <v>0</v>
      </c>
    </row>
    <row r="134" customFormat="false" ht="12.8" hidden="false" customHeight="false" outlineLevel="0" collapsed="false">
      <c r="A134" s="67" t="n">
        <v>130</v>
      </c>
      <c r="B134" s="68" t="n">
        <f aca="false">EOMONTH(Input!$C$7,A134)</f>
        <v>46873</v>
      </c>
      <c r="D134" s="69" t="n">
        <f aca="false">IF($B134&lt;Input!$C$28,Input!$C$38,0)</f>
        <v>0</v>
      </c>
      <c r="E134" s="69" t="n">
        <f aca="true">IF($B134&gt;Input!$C$28,PMT(Input!$C$37/(100*12),($A$620-OFFSET($A$4,MATCH(Input!$C$28,$B$4:$B$620,1),0,1,1)),$H$4,0,1),0)</f>
        <v>0</v>
      </c>
      <c r="F134" s="69" t="n">
        <f aca="false">($F133+$D134+$E134)*(1+Input!$C$37/(100*12))</f>
        <v>0</v>
      </c>
    </row>
    <row r="135" customFormat="false" ht="12.8" hidden="false" customHeight="false" outlineLevel="0" collapsed="false">
      <c r="A135" s="67" t="n">
        <v>131</v>
      </c>
      <c r="B135" s="68" t="n">
        <f aca="false">EOMONTH(Input!$C$7,A135)</f>
        <v>46904</v>
      </c>
      <c r="D135" s="69" t="n">
        <f aca="false">IF($B135&lt;Input!$C$28,Input!$C$38,0)</f>
        <v>0</v>
      </c>
      <c r="E135" s="69" t="n">
        <f aca="true">IF($B135&gt;Input!$C$28,PMT(Input!$C$37/(100*12),($A$620-OFFSET($A$4,MATCH(Input!$C$28,$B$4:$B$620,1),0,1,1)),$H$4,0,1),0)</f>
        <v>0</v>
      </c>
      <c r="F135" s="69" t="n">
        <f aca="false">($F134+$D135+$E135)*(1+Input!$C$37/(100*12))</f>
        <v>0</v>
      </c>
    </row>
    <row r="136" customFormat="false" ht="12.8" hidden="false" customHeight="false" outlineLevel="0" collapsed="false">
      <c r="A136" s="67" t="n">
        <v>132</v>
      </c>
      <c r="B136" s="68" t="n">
        <f aca="false">EOMONTH(Input!$C$7,A136)</f>
        <v>46934</v>
      </c>
      <c r="D136" s="69" t="n">
        <f aca="false">IF($B136&lt;Input!$C$28,Input!$C$38,0)</f>
        <v>0</v>
      </c>
      <c r="E136" s="69" t="n">
        <f aca="true">IF($B136&gt;Input!$C$28,PMT(Input!$C$37/(100*12),($A$620-OFFSET($A$4,MATCH(Input!$C$28,$B$4:$B$620,1),0,1,1)),$H$4,0,1),0)</f>
        <v>0</v>
      </c>
      <c r="F136" s="69" t="n">
        <f aca="false">($F135+$D136+$E136)*(1+Input!$C$37/(100*12))</f>
        <v>0</v>
      </c>
    </row>
    <row r="137" customFormat="false" ht="12.8" hidden="false" customHeight="false" outlineLevel="0" collapsed="false">
      <c r="A137" s="67" t="n">
        <v>133</v>
      </c>
      <c r="B137" s="68" t="n">
        <f aca="false">EOMONTH(Input!$C$7,A137)</f>
        <v>46965</v>
      </c>
      <c r="D137" s="69" t="n">
        <f aca="false">IF($B137&lt;Input!$C$28,Input!$C$38,0)</f>
        <v>0</v>
      </c>
      <c r="E137" s="69" t="n">
        <f aca="true">IF($B137&gt;Input!$C$28,PMT(Input!$C$37/(100*12),($A$620-OFFSET($A$4,MATCH(Input!$C$28,$B$4:$B$620,1),0,1,1)),$H$4,0,1),0)</f>
        <v>0</v>
      </c>
      <c r="F137" s="69" t="n">
        <f aca="false">($F136+$D137+$E137)*(1+Input!$C$37/(100*12))</f>
        <v>0</v>
      </c>
    </row>
    <row r="138" customFormat="false" ht="12.8" hidden="false" customHeight="false" outlineLevel="0" collapsed="false">
      <c r="A138" s="67" t="n">
        <v>134</v>
      </c>
      <c r="B138" s="68" t="n">
        <f aca="false">EOMONTH(Input!$C$7,A138)</f>
        <v>46996</v>
      </c>
      <c r="D138" s="69" t="n">
        <f aca="false">IF($B138&lt;Input!$C$28,Input!$C$38,0)</f>
        <v>0</v>
      </c>
      <c r="E138" s="69" t="n">
        <f aca="true">IF($B138&gt;Input!$C$28,PMT(Input!$C$37/(100*12),($A$620-OFFSET($A$4,MATCH(Input!$C$28,$B$4:$B$620,1),0,1,1)),$H$4,0,1),0)</f>
        <v>0</v>
      </c>
      <c r="F138" s="69" t="n">
        <f aca="false">($F137+$D138+$E138)*(1+Input!$C$37/(100*12))</f>
        <v>0</v>
      </c>
    </row>
    <row r="139" customFormat="false" ht="12.8" hidden="false" customHeight="false" outlineLevel="0" collapsed="false">
      <c r="A139" s="67" t="n">
        <v>135</v>
      </c>
      <c r="B139" s="68" t="n">
        <f aca="false">EOMONTH(Input!$C$7,A139)</f>
        <v>47026</v>
      </c>
      <c r="D139" s="69" t="n">
        <f aca="false">IF($B139&lt;Input!$C$28,Input!$C$38,0)</f>
        <v>0</v>
      </c>
      <c r="E139" s="69" t="n">
        <f aca="true">IF($B139&gt;Input!$C$28,PMT(Input!$C$37/(100*12),($A$620-OFFSET($A$4,MATCH(Input!$C$28,$B$4:$B$620,1),0,1,1)),$H$4,0,1),0)</f>
        <v>0</v>
      </c>
      <c r="F139" s="69" t="n">
        <f aca="false">($F138+$D139+$E139)*(1+Input!$C$37/(100*12))</f>
        <v>0</v>
      </c>
    </row>
    <row r="140" customFormat="false" ht="12.8" hidden="false" customHeight="false" outlineLevel="0" collapsed="false">
      <c r="A140" s="67" t="n">
        <v>136</v>
      </c>
      <c r="B140" s="68" t="n">
        <f aca="false">EOMONTH(Input!$C$7,A140)</f>
        <v>47057</v>
      </c>
      <c r="D140" s="69" t="n">
        <f aca="false">IF($B140&lt;Input!$C$28,Input!$C$38,0)</f>
        <v>0</v>
      </c>
      <c r="E140" s="69" t="n">
        <f aca="true">IF($B140&gt;Input!$C$28,PMT(Input!$C$37/(100*12),($A$620-OFFSET($A$4,MATCH(Input!$C$28,$B$4:$B$620,1),0,1,1)),$H$4,0,1),0)</f>
        <v>0</v>
      </c>
      <c r="F140" s="69" t="n">
        <f aca="false">($F139+$D140+$E140)*(1+Input!$C$37/(100*12))</f>
        <v>0</v>
      </c>
    </row>
    <row r="141" customFormat="false" ht="12.8" hidden="false" customHeight="false" outlineLevel="0" collapsed="false">
      <c r="A141" s="67" t="n">
        <v>137</v>
      </c>
      <c r="B141" s="68" t="n">
        <f aca="false">EOMONTH(Input!$C$7,A141)</f>
        <v>47087</v>
      </c>
      <c r="D141" s="69" t="n">
        <f aca="false">IF($B141&lt;Input!$C$28,Input!$C$38,0)</f>
        <v>0</v>
      </c>
      <c r="E141" s="69" t="n">
        <f aca="true">IF($B141&gt;Input!$C$28,PMT(Input!$C$37/(100*12),($A$620-OFFSET($A$4,MATCH(Input!$C$28,$B$4:$B$620,1),0,1,1)),$H$4,0,1),0)</f>
        <v>0</v>
      </c>
      <c r="F141" s="69" t="n">
        <f aca="false">($F140+$D141+$E141)*(1+Input!$C$37/(100*12))</f>
        <v>0</v>
      </c>
    </row>
    <row r="142" customFormat="false" ht="12.8" hidden="false" customHeight="false" outlineLevel="0" collapsed="false">
      <c r="A142" s="67" t="n">
        <v>138</v>
      </c>
      <c r="B142" s="68" t="n">
        <f aca="false">EOMONTH(Input!$C$7,A142)</f>
        <v>47118</v>
      </c>
      <c r="D142" s="69" t="n">
        <f aca="false">IF($B142&lt;Input!$C$28,Input!$C$38,0)</f>
        <v>0</v>
      </c>
      <c r="E142" s="69" t="n">
        <f aca="true">IF($B142&gt;Input!$C$28,PMT(Input!$C$37/(100*12),($A$620-OFFSET($A$4,MATCH(Input!$C$28,$B$4:$B$620,1),0,1,1)),$H$4,0,1),0)</f>
        <v>0</v>
      </c>
      <c r="F142" s="69" t="n">
        <f aca="false">($F141+$D142+$E142)*(1+Input!$C$37/(100*12))</f>
        <v>0</v>
      </c>
    </row>
    <row r="143" customFormat="false" ht="12.8" hidden="false" customHeight="false" outlineLevel="0" collapsed="false">
      <c r="A143" s="67" t="n">
        <v>139</v>
      </c>
      <c r="B143" s="68" t="n">
        <f aca="false">EOMONTH(Input!$C$7,A143)</f>
        <v>47149</v>
      </c>
      <c r="D143" s="69" t="n">
        <f aca="false">IF($B143&lt;Input!$C$28,Input!$C$38,0)</f>
        <v>0</v>
      </c>
      <c r="E143" s="69" t="n">
        <f aca="true">IF($B143&gt;Input!$C$28,PMT(Input!$C$37/(100*12),($A$620-OFFSET($A$4,MATCH(Input!$C$28,$B$4:$B$620,1),0,1,1)),$H$4,0,1),0)</f>
        <v>0</v>
      </c>
      <c r="F143" s="69" t="n">
        <f aca="false">($F142+$D143+$E143)*(1+Input!$C$37/(100*12))</f>
        <v>0</v>
      </c>
    </row>
    <row r="144" customFormat="false" ht="12.8" hidden="false" customHeight="false" outlineLevel="0" collapsed="false">
      <c r="A144" s="67" t="n">
        <v>140</v>
      </c>
      <c r="B144" s="68" t="n">
        <f aca="false">EOMONTH(Input!$C$7,A144)</f>
        <v>47177</v>
      </c>
      <c r="D144" s="69" t="n">
        <f aca="false">IF($B144&lt;Input!$C$28,Input!$C$38,0)</f>
        <v>0</v>
      </c>
      <c r="E144" s="69" t="n">
        <f aca="true">IF($B144&gt;Input!$C$28,PMT(Input!$C$37/(100*12),($A$620-OFFSET($A$4,MATCH(Input!$C$28,$B$4:$B$620,1),0,1,1)),$H$4,0,1),0)</f>
        <v>0</v>
      </c>
      <c r="F144" s="69" t="n">
        <f aca="false">($F143+$D144+$E144)*(1+Input!$C$37/(100*12))</f>
        <v>0</v>
      </c>
    </row>
    <row r="145" customFormat="false" ht="12.8" hidden="false" customHeight="false" outlineLevel="0" collapsed="false">
      <c r="A145" s="67" t="n">
        <v>141</v>
      </c>
      <c r="B145" s="68" t="n">
        <f aca="false">EOMONTH(Input!$C$7,A145)</f>
        <v>47208</v>
      </c>
      <c r="D145" s="69" t="n">
        <f aca="false">IF($B145&lt;Input!$C$28,Input!$C$38,0)</f>
        <v>0</v>
      </c>
      <c r="E145" s="69" t="n">
        <f aca="true">IF($B145&gt;Input!$C$28,PMT(Input!$C$37/(100*12),($A$620-OFFSET($A$4,MATCH(Input!$C$28,$B$4:$B$620,1),0,1,1)),$H$4,0,1),0)</f>
        <v>0</v>
      </c>
      <c r="F145" s="69" t="n">
        <f aca="false">($F144+$D145+$E145)*(1+Input!$C$37/(100*12))</f>
        <v>0</v>
      </c>
    </row>
    <row r="146" customFormat="false" ht="12.8" hidden="false" customHeight="false" outlineLevel="0" collapsed="false">
      <c r="A146" s="67" t="n">
        <v>142</v>
      </c>
      <c r="B146" s="68" t="n">
        <f aca="false">EOMONTH(Input!$C$7,A146)</f>
        <v>47238</v>
      </c>
      <c r="D146" s="69" t="n">
        <f aca="false">IF($B146&lt;Input!$C$28,Input!$C$38,0)</f>
        <v>0</v>
      </c>
      <c r="E146" s="69" t="n">
        <f aca="true">IF($B146&gt;Input!$C$28,PMT(Input!$C$37/(100*12),($A$620-OFFSET($A$4,MATCH(Input!$C$28,$B$4:$B$620,1),0,1,1)),$H$4,0,1),0)</f>
        <v>0</v>
      </c>
      <c r="F146" s="69" t="n">
        <f aca="false">($F145+$D146+$E146)*(1+Input!$C$37/(100*12))</f>
        <v>0</v>
      </c>
    </row>
    <row r="147" customFormat="false" ht="12.8" hidden="false" customHeight="false" outlineLevel="0" collapsed="false">
      <c r="A147" s="67" t="n">
        <v>143</v>
      </c>
      <c r="B147" s="68" t="n">
        <f aca="false">EOMONTH(Input!$C$7,A147)</f>
        <v>47269</v>
      </c>
      <c r="D147" s="69" t="n">
        <f aca="false">IF($B147&lt;Input!$C$28,Input!$C$38,0)</f>
        <v>0</v>
      </c>
      <c r="E147" s="69" t="n">
        <f aca="true">IF($B147&gt;Input!$C$28,PMT(Input!$C$37/(100*12),($A$620-OFFSET($A$4,MATCH(Input!$C$28,$B$4:$B$620,1),0,1,1)),$H$4,0,1),0)</f>
        <v>0</v>
      </c>
      <c r="F147" s="69" t="n">
        <f aca="false">($F146+$D147+$E147)*(1+Input!$C$37/(100*12))</f>
        <v>0</v>
      </c>
    </row>
    <row r="148" customFormat="false" ht="12.8" hidden="false" customHeight="false" outlineLevel="0" collapsed="false">
      <c r="A148" s="67" t="n">
        <v>144</v>
      </c>
      <c r="B148" s="68" t="n">
        <f aca="false">EOMONTH(Input!$C$7,A148)</f>
        <v>47299</v>
      </c>
      <c r="D148" s="69" t="n">
        <f aca="false">IF($B148&lt;Input!$C$28,Input!$C$38,0)</f>
        <v>0</v>
      </c>
      <c r="E148" s="69" t="n">
        <f aca="true">IF($B148&gt;Input!$C$28,PMT(Input!$C$37/(100*12),($A$620-OFFSET($A$4,MATCH(Input!$C$28,$B$4:$B$620,1),0,1,1)),$H$4,0,1),0)</f>
        <v>0</v>
      </c>
      <c r="F148" s="69" t="n">
        <f aca="false">($F147+$D148+$E148)*(1+Input!$C$37/(100*12))</f>
        <v>0</v>
      </c>
    </row>
    <row r="149" customFormat="false" ht="12.8" hidden="false" customHeight="false" outlineLevel="0" collapsed="false">
      <c r="A149" s="67" t="n">
        <v>145</v>
      </c>
      <c r="B149" s="68" t="n">
        <f aca="false">EOMONTH(Input!$C$7,A149)</f>
        <v>47330</v>
      </c>
      <c r="D149" s="69" t="n">
        <f aca="false">IF($B149&lt;Input!$C$28,Input!$C$38,0)</f>
        <v>0</v>
      </c>
      <c r="E149" s="69" t="n">
        <f aca="true">IF($B149&gt;Input!$C$28,PMT(Input!$C$37/(100*12),($A$620-OFFSET($A$4,MATCH(Input!$C$28,$B$4:$B$620,1),0,1,1)),$H$4,0,1),0)</f>
        <v>0</v>
      </c>
      <c r="F149" s="69" t="n">
        <f aca="false">($F148+$D149+$E149)*(1+Input!$C$37/(100*12))</f>
        <v>0</v>
      </c>
    </row>
    <row r="150" customFormat="false" ht="12.8" hidden="false" customHeight="false" outlineLevel="0" collapsed="false">
      <c r="A150" s="67" t="n">
        <v>146</v>
      </c>
      <c r="B150" s="68" t="n">
        <f aca="false">EOMONTH(Input!$C$7,A150)</f>
        <v>47361</v>
      </c>
      <c r="D150" s="69" t="n">
        <f aca="false">IF($B150&lt;Input!$C$28,Input!$C$38,0)</f>
        <v>0</v>
      </c>
      <c r="E150" s="69" t="n">
        <f aca="true">IF($B150&gt;Input!$C$28,PMT(Input!$C$37/(100*12),($A$620-OFFSET($A$4,MATCH(Input!$C$28,$B$4:$B$620,1),0,1,1)),$H$4,0,1),0)</f>
        <v>0</v>
      </c>
      <c r="F150" s="69" t="n">
        <f aca="false">($F149+$D150+$E150)*(1+Input!$C$37/(100*12))</f>
        <v>0</v>
      </c>
    </row>
    <row r="151" customFormat="false" ht="12.8" hidden="false" customHeight="false" outlineLevel="0" collapsed="false">
      <c r="A151" s="67" t="n">
        <v>147</v>
      </c>
      <c r="B151" s="68" t="n">
        <f aca="false">EOMONTH(Input!$C$7,A151)</f>
        <v>47391</v>
      </c>
      <c r="D151" s="69" t="n">
        <f aca="false">IF($B151&lt;Input!$C$28,Input!$C$38,0)</f>
        <v>0</v>
      </c>
      <c r="E151" s="69" t="n">
        <f aca="true">IF($B151&gt;Input!$C$28,PMT(Input!$C$37/(100*12),($A$620-OFFSET($A$4,MATCH(Input!$C$28,$B$4:$B$620,1),0,1,1)),$H$4,0,1),0)</f>
        <v>0</v>
      </c>
      <c r="F151" s="69" t="n">
        <f aca="false">($F150+$D151+$E151)*(1+Input!$C$37/(100*12))</f>
        <v>0</v>
      </c>
    </row>
    <row r="152" customFormat="false" ht="12.8" hidden="false" customHeight="false" outlineLevel="0" collapsed="false">
      <c r="A152" s="67" t="n">
        <v>148</v>
      </c>
      <c r="B152" s="68" t="n">
        <f aca="false">EOMONTH(Input!$C$7,A152)</f>
        <v>47422</v>
      </c>
      <c r="D152" s="69" t="n">
        <f aca="false">IF($B152&lt;Input!$C$28,Input!$C$38,0)</f>
        <v>0</v>
      </c>
      <c r="E152" s="69" t="n">
        <f aca="true">IF($B152&gt;Input!$C$28,PMT(Input!$C$37/(100*12),($A$620-OFFSET($A$4,MATCH(Input!$C$28,$B$4:$B$620,1),0,1,1)),$H$4,0,1),0)</f>
        <v>0</v>
      </c>
      <c r="F152" s="69" t="n">
        <f aca="false">($F151+$D152+$E152)*(1+Input!$C$37/(100*12))</f>
        <v>0</v>
      </c>
    </row>
    <row r="153" customFormat="false" ht="12.8" hidden="false" customHeight="false" outlineLevel="0" collapsed="false">
      <c r="A153" s="67" t="n">
        <v>149</v>
      </c>
      <c r="B153" s="68" t="n">
        <f aca="false">EOMONTH(Input!$C$7,A153)</f>
        <v>47452</v>
      </c>
      <c r="D153" s="69" t="n">
        <f aca="false">IF($B153&lt;Input!$C$28,Input!$C$38,0)</f>
        <v>0</v>
      </c>
      <c r="E153" s="69" t="n">
        <f aca="true">IF($B153&gt;Input!$C$28,PMT(Input!$C$37/(100*12),($A$620-OFFSET($A$4,MATCH(Input!$C$28,$B$4:$B$620,1),0,1,1)),$H$4,0,1),0)</f>
        <v>0</v>
      </c>
      <c r="F153" s="69" t="n">
        <f aca="false">($F152+$D153+$E153)*(1+Input!$C$37/(100*12))</f>
        <v>0</v>
      </c>
    </row>
    <row r="154" customFormat="false" ht="12.8" hidden="false" customHeight="false" outlineLevel="0" collapsed="false">
      <c r="A154" s="67" t="n">
        <v>150</v>
      </c>
      <c r="B154" s="68" t="n">
        <f aca="false">EOMONTH(Input!$C$7,A154)</f>
        <v>47483</v>
      </c>
      <c r="D154" s="69" t="n">
        <f aca="false">IF($B154&lt;Input!$C$28,Input!$C$38,0)</f>
        <v>0</v>
      </c>
      <c r="E154" s="69" t="n">
        <f aca="true">IF($B154&gt;Input!$C$28,PMT(Input!$C$37/(100*12),($A$620-OFFSET($A$4,MATCH(Input!$C$28,$B$4:$B$620,1),0,1,1)),$H$4,0,1),0)</f>
        <v>0</v>
      </c>
      <c r="F154" s="69" t="n">
        <f aca="false">($F153+$D154+$E154)*(1+Input!$C$37/(100*12))</f>
        <v>0</v>
      </c>
    </row>
    <row r="155" customFormat="false" ht="12.8" hidden="false" customHeight="false" outlineLevel="0" collapsed="false">
      <c r="A155" s="67" t="n">
        <v>151</v>
      </c>
      <c r="B155" s="68" t="n">
        <f aca="false">EOMONTH(Input!$C$7,A155)</f>
        <v>47514</v>
      </c>
      <c r="D155" s="69" t="n">
        <f aca="false">IF($B155&lt;Input!$C$28,Input!$C$38,0)</f>
        <v>0</v>
      </c>
      <c r="E155" s="69" t="n">
        <f aca="true">IF($B155&gt;Input!$C$28,PMT(Input!$C$37/(100*12),($A$620-OFFSET($A$4,MATCH(Input!$C$28,$B$4:$B$620,1),0,1,1)),$H$4,0,1),0)</f>
        <v>0</v>
      </c>
      <c r="F155" s="69" t="n">
        <f aca="false">($F154+$D155+$E155)*(1+Input!$C$37/(100*12))</f>
        <v>0</v>
      </c>
    </row>
    <row r="156" customFormat="false" ht="12.8" hidden="false" customHeight="false" outlineLevel="0" collapsed="false">
      <c r="A156" s="67" t="n">
        <v>152</v>
      </c>
      <c r="B156" s="68" t="n">
        <f aca="false">EOMONTH(Input!$C$7,A156)</f>
        <v>47542</v>
      </c>
      <c r="D156" s="69" t="n">
        <f aca="false">IF($B156&lt;Input!$C$28,Input!$C$38,0)</f>
        <v>0</v>
      </c>
      <c r="E156" s="69" t="n">
        <f aca="true">IF($B156&gt;Input!$C$28,PMT(Input!$C$37/(100*12),($A$620-OFFSET($A$4,MATCH(Input!$C$28,$B$4:$B$620,1),0,1,1)),$H$4,0,1),0)</f>
        <v>0</v>
      </c>
      <c r="F156" s="69" t="n">
        <f aca="false">($F155+$D156+$E156)*(1+Input!$C$37/(100*12))</f>
        <v>0</v>
      </c>
    </row>
    <row r="157" customFormat="false" ht="12.8" hidden="false" customHeight="false" outlineLevel="0" collapsed="false">
      <c r="A157" s="67" t="n">
        <v>153</v>
      </c>
      <c r="B157" s="68" t="n">
        <f aca="false">EOMONTH(Input!$C$7,A157)</f>
        <v>47573</v>
      </c>
      <c r="D157" s="69" t="n">
        <f aca="false">IF($B157&lt;Input!$C$28,Input!$C$38,0)</f>
        <v>0</v>
      </c>
      <c r="E157" s="69" t="n">
        <f aca="true">IF($B157&gt;Input!$C$28,PMT(Input!$C$37/(100*12),($A$620-OFFSET($A$4,MATCH(Input!$C$28,$B$4:$B$620,1),0,1,1)),$H$4,0,1),0)</f>
        <v>0</v>
      </c>
      <c r="F157" s="69" t="n">
        <f aca="false">($F156+$D157+$E157)*(1+Input!$C$37/(100*12))</f>
        <v>0</v>
      </c>
    </row>
    <row r="158" customFormat="false" ht="12.8" hidden="false" customHeight="false" outlineLevel="0" collapsed="false">
      <c r="A158" s="67" t="n">
        <v>154</v>
      </c>
      <c r="B158" s="68" t="n">
        <f aca="false">EOMONTH(Input!$C$7,A158)</f>
        <v>47603</v>
      </c>
      <c r="D158" s="69" t="n">
        <f aca="false">IF($B158&lt;Input!$C$28,Input!$C$38,0)</f>
        <v>0</v>
      </c>
      <c r="E158" s="69" t="n">
        <f aca="true">IF($B158&gt;Input!$C$28,PMT(Input!$C$37/(100*12),($A$620-OFFSET($A$4,MATCH(Input!$C$28,$B$4:$B$620,1),0,1,1)),$H$4,0,1),0)</f>
        <v>0</v>
      </c>
      <c r="F158" s="69" t="n">
        <f aca="false">($F157+$D158+$E158)*(1+Input!$C$37/(100*12))</f>
        <v>0</v>
      </c>
    </row>
    <row r="159" customFormat="false" ht="12.8" hidden="false" customHeight="false" outlineLevel="0" collapsed="false">
      <c r="A159" s="67" t="n">
        <v>155</v>
      </c>
      <c r="B159" s="68" t="n">
        <f aca="false">EOMONTH(Input!$C$7,A159)</f>
        <v>47634</v>
      </c>
      <c r="D159" s="69" t="n">
        <f aca="false">IF($B159&lt;Input!$C$28,Input!$C$38,0)</f>
        <v>0</v>
      </c>
      <c r="E159" s="69" t="n">
        <f aca="true">IF($B159&gt;Input!$C$28,PMT(Input!$C$37/(100*12),($A$620-OFFSET($A$4,MATCH(Input!$C$28,$B$4:$B$620,1),0,1,1)),$H$4,0,1),0)</f>
        <v>0</v>
      </c>
      <c r="F159" s="69" t="n">
        <f aca="false">($F158+$D159+$E159)*(1+Input!$C$37/(100*12))</f>
        <v>0</v>
      </c>
    </row>
    <row r="160" customFormat="false" ht="12.8" hidden="false" customHeight="false" outlineLevel="0" collapsed="false">
      <c r="A160" s="67" t="n">
        <v>156</v>
      </c>
      <c r="B160" s="68" t="n">
        <f aca="false">EOMONTH(Input!$C$7,A160)</f>
        <v>47664</v>
      </c>
      <c r="D160" s="69" t="n">
        <f aca="false">IF($B160&lt;Input!$C$28,Input!$C$38,0)</f>
        <v>0</v>
      </c>
      <c r="E160" s="69" t="n">
        <f aca="true">IF($B160&gt;Input!$C$28,PMT(Input!$C$37/(100*12),($A$620-OFFSET($A$4,MATCH(Input!$C$28,$B$4:$B$620,1),0,1,1)),$H$4,0,1),0)</f>
        <v>0</v>
      </c>
      <c r="F160" s="69" t="n">
        <f aca="false">($F159+$D160+$E160)*(1+Input!$C$37/(100*12))</f>
        <v>0</v>
      </c>
    </row>
    <row r="161" customFormat="false" ht="12.8" hidden="false" customHeight="false" outlineLevel="0" collapsed="false">
      <c r="A161" s="67" t="n">
        <v>157</v>
      </c>
      <c r="B161" s="68" t="n">
        <f aca="false">EOMONTH(Input!$C$7,A161)</f>
        <v>47695</v>
      </c>
      <c r="D161" s="69" t="n">
        <f aca="false">IF($B161&lt;Input!$C$28,Input!$C$38,0)</f>
        <v>0</v>
      </c>
      <c r="E161" s="69" t="n">
        <f aca="true">IF($B161&gt;Input!$C$28,PMT(Input!$C$37/(100*12),($A$620-OFFSET($A$4,MATCH(Input!$C$28,$B$4:$B$620,1),0,1,1)),$H$4,0,1),0)</f>
        <v>0</v>
      </c>
      <c r="F161" s="69" t="n">
        <f aca="false">($F160+$D161+$E161)*(1+Input!$C$37/(100*12))</f>
        <v>0</v>
      </c>
    </row>
    <row r="162" customFormat="false" ht="12.8" hidden="false" customHeight="false" outlineLevel="0" collapsed="false">
      <c r="A162" s="67" t="n">
        <v>158</v>
      </c>
      <c r="B162" s="68" t="n">
        <f aca="false">EOMONTH(Input!$C$7,A162)</f>
        <v>47726</v>
      </c>
      <c r="D162" s="69" t="n">
        <f aca="false">IF($B162&lt;Input!$C$28,Input!$C$38,0)</f>
        <v>0</v>
      </c>
      <c r="E162" s="69" t="n">
        <f aca="true">IF($B162&gt;Input!$C$28,PMT(Input!$C$37/(100*12),($A$620-OFFSET($A$4,MATCH(Input!$C$28,$B$4:$B$620,1),0,1,1)),$H$4,0,1),0)</f>
        <v>0</v>
      </c>
      <c r="F162" s="69" t="n">
        <f aca="false">($F161+$D162+$E162)*(1+Input!$C$37/(100*12))</f>
        <v>0</v>
      </c>
    </row>
    <row r="163" customFormat="false" ht="12.8" hidden="false" customHeight="false" outlineLevel="0" collapsed="false">
      <c r="A163" s="67" t="n">
        <v>159</v>
      </c>
      <c r="B163" s="68" t="n">
        <f aca="false">EOMONTH(Input!$C$7,A163)</f>
        <v>47756</v>
      </c>
      <c r="D163" s="69" t="n">
        <f aca="false">IF($B163&lt;Input!$C$28,Input!$C$38,0)</f>
        <v>0</v>
      </c>
      <c r="E163" s="69" t="n">
        <f aca="true">IF($B163&gt;Input!$C$28,PMT(Input!$C$37/(100*12),($A$620-OFFSET($A$4,MATCH(Input!$C$28,$B$4:$B$620,1),0,1,1)),$H$4,0,1),0)</f>
        <v>0</v>
      </c>
      <c r="F163" s="69" t="n">
        <f aca="false">($F162+$D163+$E163)*(1+Input!$C$37/(100*12))</f>
        <v>0</v>
      </c>
    </row>
    <row r="164" customFormat="false" ht="12.8" hidden="false" customHeight="false" outlineLevel="0" collapsed="false">
      <c r="A164" s="67" t="n">
        <v>160</v>
      </c>
      <c r="B164" s="68" t="n">
        <f aca="false">EOMONTH(Input!$C$7,A164)</f>
        <v>47787</v>
      </c>
      <c r="D164" s="69" t="n">
        <f aca="false">IF($B164&lt;Input!$C$28,Input!$C$38,0)</f>
        <v>0</v>
      </c>
      <c r="E164" s="69" t="n">
        <f aca="true">IF($B164&gt;Input!$C$28,PMT(Input!$C$37/(100*12),($A$620-OFFSET($A$4,MATCH(Input!$C$28,$B$4:$B$620,1),0,1,1)),$H$4,0,1),0)</f>
        <v>0</v>
      </c>
      <c r="F164" s="69" t="n">
        <f aca="false">($F163+$D164+$E164)*(1+Input!$C$37/(100*12))</f>
        <v>0</v>
      </c>
    </row>
    <row r="165" customFormat="false" ht="12.8" hidden="false" customHeight="false" outlineLevel="0" collapsed="false">
      <c r="A165" s="67" t="n">
        <v>161</v>
      </c>
      <c r="B165" s="68" t="n">
        <f aca="false">EOMONTH(Input!$C$7,A165)</f>
        <v>47817</v>
      </c>
      <c r="D165" s="69" t="n">
        <f aca="false">IF($B165&lt;Input!$C$28,Input!$C$38,0)</f>
        <v>0</v>
      </c>
      <c r="E165" s="69" t="n">
        <f aca="true">IF($B165&gt;Input!$C$28,PMT(Input!$C$37/(100*12),($A$620-OFFSET($A$4,MATCH(Input!$C$28,$B$4:$B$620,1),0,1,1)),$H$4,0,1),0)</f>
        <v>0</v>
      </c>
      <c r="F165" s="69" t="n">
        <f aca="false">($F164+$D165+$E165)*(1+Input!$C$37/(100*12))</f>
        <v>0</v>
      </c>
    </row>
    <row r="166" customFormat="false" ht="12.8" hidden="false" customHeight="false" outlineLevel="0" collapsed="false">
      <c r="A166" s="67" t="n">
        <v>162</v>
      </c>
      <c r="B166" s="68" t="n">
        <f aca="false">EOMONTH(Input!$C$7,A166)</f>
        <v>47848</v>
      </c>
      <c r="D166" s="69" t="n">
        <f aca="false">IF($B166&lt;Input!$C$28,Input!$C$38,0)</f>
        <v>0</v>
      </c>
      <c r="E166" s="69" t="n">
        <f aca="true">IF($B166&gt;Input!$C$28,PMT(Input!$C$37/(100*12),($A$620-OFFSET($A$4,MATCH(Input!$C$28,$B$4:$B$620,1),0,1,1)),$H$4,0,1),0)</f>
        <v>0</v>
      </c>
      <c r="F166" s="69" t="n">
        <f aca="false">($F165+$D166+$E166)*(1+Input!$C$37/(100*12))</f>
        <v>0</v>
      </c>
    </row>
    <row r="167" customFormat="false" ht="12.8" hidden="false" customHeight="false" outlineLevel="0" collapsed="false">
      <c r="A167" s="67" t="n">
        <v>163</v>
      </c>
      <c r="B167" s="68" t="n">
        <f aca="false">EOMONTH(Input!$C$7,A167)</f>
        <v>47879</v>
      </c>
      <c r="D167" s="69" t="n">
        <f aca="false">IF($B167&lt;Input!$C$28,Input!$C$38,0)</f>
        <v>0</v>
      </c>
      <c r="E167" s="69" t="n">
        <f aca="true">IF($B167&gt;Input!$C$28,PMT(Input!$C$37/(100*12),($A$620-OFFSET($A$4,MATCH(Input!$C$28,$B$4:$B$620,1),0,1,1)),$H$4,0,1),0)</f>
        <v>0</v>
      </c>
      <c r="F167" s="69" t="n">
        <f aca="false">($F166+$D167+$E167)*(1+Input!$C$37/(100*12))</f>
        <v>0</v>
      </c>
    </row>
    <row r="168" customFormat="false" ht="12.8" hidden="false" customHeight="false" outlineLevel="0" collapsed="false">
      <c r="A168" s="67" t="n">
        <v>164</v>
      </c>
      <c r="B168" s="68" t="n">
        <f aca="false">EOMONTH(Input!$C$7,A168)</f>
        <v>47907</v>
      </c>
      <c r="D168" s="69" t="n">
        <f aca="false">IF($B168&lt;Input!$C$28,Input!$C$38,0)</f>
        <v>0</v>
      </c>
      <c r="E168" s="69" t="n">
        <f aca="true">IF($B168&gt;Input!$C$28,PMT(Input!$C$37/(100*12),($A$620-OFFSET($A$4,MATCH(Input!$C$28,$B$4:$B$620,1),0,1,1)),$H$4,0,1),0)</f>
        <v>0</v>
      </c>
      <c r="F168" s="69" t="n">
        <f aca="false">($F167+$D168+$E168)*(1+Input!$C$37/(100*12))</f>
        <v>0</v>
      </c>
    </row>
    <row r="169" customFormat="false" ht="12.8" hidden="false" customHeight="false" outlineLevel="0" collapsed="false">
      <c r="A169" s="67" t="n">
        <v>165</v>
      </c>
      <c r="B169" s="68" t="n">
        <f aca="false">EOMONTH(Input!$C$7,A169)</f>
        <v>47938</v>
      </c>
      <c r="D169" s="69" t="n">
        <f aca="false">IF($B169&lt;Input!$C$28,Input!$C$38,0)</f>
        <v>0</v>
      </c>
      <c r="E169" s="69" t="n">
        <f aca="true">IF($B169&gt;Input!$C$28,PMT(Input!$C$37/(100*12),($A$620-OFFSET($A$4,MATCH(Input!$C$28,$B$4:$B$620,1),0,1,1)),$H$4,0,1),0)</f>
        <v>0</v>
      </c>
      <c r="F169" s="69" t="n">
        <f aca="false">($F168+$D169+$E169)*(1+Input!$C$37/(100*12))</f>
        <v>0</v>
      </c>
    </row>
    <row r="170" customFormat="false" ht="12.8" hidden="false" customHeight="false" outlineLevel="0" collapsed="false">
      <c r="A170" s="67" t="n">
        <v>166</v>
      </c>
      <c r="B170" s="68" t="n">
        <f aca="false">EOMONTH(Input!$C$7,A170)</f>
        <v>47968</v>
      </c>
      <c r="D170" s="69" t="n">
        <f aca="false">IF($B170&lt;Input!$C$28,Input!$C$38,0)</f>
        <v>0</v>
      </c>
      <c r="E170" s="69" t="n">
        <f aca="true">IF($B170&gt;Input!$C$28,PMT(Input!$C$37/(100*12),($A$620-OFFSET($A$4,MATCH(Input!$C$28,$B$4:$B$620,1),0,1,1)),$H$4,0,1),0)</f>
        <v>0</v>
      </c>
      <c r="F170" s="69" t="n">
        <f aca="false">($F169+$D170+$E170)*(1+Input!$C$37/(100*12))</f>
        <v>0</v>
      </c>
    </row>
    <row r="171" customFormat="false" ht="12.8" hidden="false" customHeight="false" outlineLevel="0" collapsed="false">
      <c r="A171" s="67" t="n">
        <v>167</v>
      </c>
      <c r="B171" s="68" t="n">
        <f aca="false">EOMONTH(Input!$C$7,A171)</f>
        <v>47999</v>
      </c>
      <c r="D171" s="69" t="n">
        <f aca="false">IF($B171&lt;Input!$C$28,Input!$C$38,0)</f>
        <v>0</v>
      </c>
      <c r="E171" s="69" t="n">
        <f aca="true">IF($B171&gt;Input!$C$28,PMT(Input!$C$37/(100*12),($A$620-OFFSET($A$4,MATCH(Input!$C$28,$B$4:$B$620,1),0,1,1)),$H$4,0,1),0)</f>
        <v>0</v>
      </c>
      <c r="F171" s="69" t="n">
        <f aca="false">($F170+$D171+$E171)*(1+Input!$C$37/(100*12))</f>
        <v>0</v>
      </c>
    </row>
    <row r="172" customFormat="false" ht="12.8" hidden="false" customHeight="false" outlineLevel="0" collapsed="false">
      <c r="A172" s="67" t="n">
        <v>168</v>
      </c>
      <c r="B172" s="68" t="n">
        <f aca="false">EOMONTH(Input!$C$7,A172)</f>
        <v>48029</v>
      </c>
      <c r="D172" s="69" t="n">
        <f aca="false">IF($B172&lt;Input!$C$28,Input!$C$38,0)</f>
        <v>0</v>
      </c>
      <c r="E172" s="69" t="n">
        <f aca="true">IF($B172&gt;Input!$C$28,PMT(Input!$C$37/(100*12),($A$620-OFFSET($A$4,MATCH(Input!$C$28,$B$4:$B$620,1),0,1,1)),$H$4,0,1),0)</f>
        <v>0</v>
      </c>
      <c r="F172" s="69" t="n">
        <f aca="false">($F171+$D172+$E172)*(1+Input!$C$37/(100*12))</f>
        <v>0</v>
      </c>
    </row>
    <row r="173" customFormat="false" ht="12.8" hidden="false" customHeight="false" outlineLevel="0" collapsed="false">
      <c r="A173" s="67" t="n">
        <v>169</v>
      </c>
      <c r="B173" s="68" t="n">
        <f aca="false">EOMONTH(Input!$C$7,A173)</f>
        <v>48060</v>
      </c>
      <c r="D173" s="69" t="n">
        <f aca="false">IF($B173&lt;Input!$C$28,Input!$C$38,0)</f>
        <v>0</v>
      </c>
      <c r="E173" s="69" t="n">
        <f aca="true">IF($B173&gt;Input!$C$28,PMT(Input!$C$37/(100*12),($A$620-OFFSET($A$4,MATCH(Input!$C$28,$B$4:$B$620,1),0,1,1)),$H$4,0,1),0)</f>
        <v>0</v>
      </c>
      <c r="F173" s="69" t="n">
        <f aca="false">($F172+$D173+$E173)*(1+Input!$C$37/(100*12))</f>
        <v>0</v>
      </c>
    </row>
    <row r="174" customFormat="false" ht="12.8" hidden="false" customHeight="false" outlineLevel="0" collapsed="false">
      <c r="A174" s="67" t="n">
        <v>170</v>
      </c>
      <c r="B174" s="68" t="n">
        <f aca="false">EOMONTH(Input!$C$7,A174)</f>
        <v>48091</v>
      </c>
      <c r="D174" s="69" t="n">
        <f aca="false">IF($B174&lt;Input!$C$28,Input!$C$38,0)</f>
        <v>0</v>
      </c>
      <c r="E174" s="69" t="n">
        <f aca="true">IF($B174&gt;Input!$C$28,PMT(Input!$C$37/(100*12),($A$620-OFFSET($A$4,MATCH(Input!$C$28,$B$4:$B$620,1),0,1,1)),$H$4,0,1),0)</f>
        <v>0</v>
      </c>
      <c r="F174" s="69" t="n">
        <f aca="false">($F173+$D174+$E174)*(1+Input!$C$37/(100*12))</f>
        <v>0</v>
      </c>
    </row>
    <row r="175" customFormat="false" ht="12.8" hidden="false" customHeight="false" outlineLevel="0" collapsed="false">
      <c r="A175" s="67" t="n">
        <v>171</v>
      </c>
      <c r="B175" s="68" t="n">
        <f aca="false">EOMONTH(Input!$C$7,A175)</f>
        <v>48121</v>
      </c>
      <c r="D175" s="69" t="n">
        <f aca="false">IF($B175&lt;Input!$C$28,Input!$C$38,0)</f>
        <v>0</v>
      </c>
      <c r="E175" s="69" t="n">
        <f aca="true">IF($B175&gt;Input!$C$28,PMT(Input!$C$37/(100*12),($A$620-OFFSET($A$4,MATCH(Input!$C$28,$B$4:$B$620,1),0,1,1)),$H$4,0,1),0)</f>
        <v>0</v>
      </c>
      <c r="F175" s="69" t="n">
        <f aca="false">($F174+$D175+$E175)*(1+Input!$C$37/(100*12))</f>
        <v>0</v>
      </c>
    </row>
    <row r="176" customFormat="false" ht="12.8" hidden="false" customHeight="false" outlineLevel="0" collapsed="false">
      <c r="A176" s="67" t="n">
        <v>172</v>
      </c>
      <c r="B176" s="68" t="n">
        <f aca="false">EOMONTH(Input!$C$7,A176)</f>
        <v>48152</v>
      </c>
      <c r="D176" s="69" t="n">
        <f aca="false">IF($B176&lt;Input!$C$28,Input!$C$38,0)</f>
        <v>0</v>
      </c>
      <c r="E176" s="69" t="n">
        <f aca="true">IF($B176&gt;Input!$C$28,PMT(Input!$C$37/(100*12),($A$620-OFFSET($A$4,MATCH(Input!$C$28,$B$4:$B$620,1),0,1,1)),$H$4,0,1),0)</f>
        <v>0</v>
      </c>
      <c r="F176" s="69" t="n">
        <f aca="false">($F175+$D176+$E176)*(1+Input!$C$37/(100*12))</f>
        <v>0</v>
      </c>
    </row>
    <row r="177" customFormat="false" ht="12.8" hidden="false" customHeight="false" outlineLevel="0" collapsed="false">
      <c r="A177" s="67" t="n">
        <v>173</v>
      </c>
      <c r="B177" s="68" t="n">
        <f aca="false">EOMONTH(Input!$C$7,A177)</f>
        <v>48182</v>
      </c>
      <c r="D177" s="69" t="n">
        <f aca="false">IF($B177&lt;Input!$C$28,Input!$C$38,0)</f>
        <v>0</v>
      </c>
      <c r="E177" s="69" t="n">
        <f aca="true">IF($B177&gt;Input!$C$28,PMT(Input!$C$37/(100*12),($A$620-OFFSET($A$4,MATCH(Input!$C$28,$B$4:$B$620,1),0,1,1)),$H$4,0,1),0)</f>
        <v>0</v>
      </c>
      <c r="F177" s="69" t="n">
        <f aca="false">($F176+$D177+$E177)*(1+Input!$C$37/(100*12))</f>
        <v>0</v>
      </c>
    </row>
    <row r="178" customFormat="false" ht="12.8" hidden="false" customHeight="false" outlineLevel="0" collapsed="false">
      <c r="A178" s="67" t="n">
        <v>174</v>
      </c>
      <c r="B178" s="68" t="n">
        <f aca="false">EOMONTH(Input!$C$7,A178)</f>
        <v>48213</v>
      </c>
      <c r="D178" s="69" t="n">
        <f aca="false">IF($B178&lt;Input!$C$28,Input!$C$38,0)</f>
        <v>0</v>
      </c>
      <c r="E178" s="69" t="n">
        <f aca="true">IF($B178&gt;Input!$C$28,PMT(Input!$C$37/(100*12),($A$620-OFFSET($A$4,MATCH(Input!$C$28,$B$4:$B$620,1),0,1,1)),$H$4,0,1),0)</f>
        <v>0</v>
      </c>
      <c r="F178" s="69" t="n">
        <f aca="false">($F177+$D178+$E178)*(1+Input!$C$37/(100*12))</f>
        <v>0</v>
      </c>
    </row>
    <row r="179" customFormat="false" ht="12.8" hidden="false" customHeight="false" outlineLevel="0" collapsed="false">
      <c r="A179" s="67" t="n">
        <v>175</v>
      </c>
      <c r="B179" s="68" t="n">
        <f aca="false">EOMONTH(Input!$C$7,A179)</f>
        <v>48244</v>
      </c>
      <c r="D179" s="69" t="n">
        <f aca="false">IF($B179&lt;Input!$C$28,Input!$C$38,0)</f>
        <v>0</v>
      </c>
      <c r="E179" s="69" t="n">
        <f aca="true">IF($B179&gt;Input!$C$28,PMT(Input!$C$37/(100*12),($A$620-OFFSET($A$4,MATCH(Input!$C$28,$B$4:$B$620,1),0,1,1)),$H$4,0,1),0)</f>
        <v>0</v>
      </c>
      <c r="F179" s="69" t="n">
        <f aca="false">($F178+$D179+$E179)*(1+Input!$C$37/(100*12))</f>
        <v>0</v>
      </c>
    </row>
    <row r="180" customFormat="false" ht="12.8" hidden="false" customHeight="false" outlineLevel="0" collapsed="false">
      <c r="A180" s="67" t="n">
        <v>176</v>
      </c>
      <c r="B180" s="68" t="n">
        <f aca="false">EOMONTH(Input!$C$7,A180)</f>
        <v>48273</v>
      </c>
      <c r="D180" s="69" t="n">
        <f aca="false">IF($B180&lt;Input!$C$28,Input!$C$38,0)</f>
        <v>0</v>
      </c>
      <c r="E180" s="69" t="n">
        <f aca="true">IF($B180&gt;Input!$C$28,PMT(Input!$C$37/(100*12),($A$620-OFFSET($A$4,MATCH(Input!$C$28,$B$4:$B$620,1),0,1,1)),$H$4,0,1),0)</f>
        <v>0</v>
      </c>
      <c r="F180" s="69" t="n">
        <f aca="false">($F179+$D180+$E180)*(1+Input!$C$37/(100*12))</f>
        <v>0</v>
      </c>
    </row>
    <row r="181" customFormat="false" ht="12.8" hidden="false" customHeight="false" outlineLevel="0" collapsed="false">
      <c r="A181" s="67" t="n">
        <v>177</v>
      </c>
      <c r="B181" s="68" t="n">
        <f aca="false">EOMONTH(Input!$C$7,A181)</f>
        <v>48304</v>
      </c>
      <c r="D181" s="69" t="n">
        <f aca="false">IF($B181&lt;Input!$C$28,Input!$C$38,0)</f>
        <v>0</v>
      </c>
      <c r="E181" s="69" t="n">
        <f aca="true">IF($B181&gt;Input!$C$28,PMT(Input!$C$37/(100*12),($A$620-OFFSET($A$4,MATCH(Input!$C$28,$B$4:$B$620,1),0,1,1)),$H$4,0,1),0)</f>
        <v>0</v>
      </c>
      <c r="F181" s="69" t="n">
        <f aca="false">($F180+$D181+$E181)*(1+Input!$C$37/(100*12))</f>
        <v>0</v>
      </c>
    </row>
    <row r="182" customFormat="false" ht="12.8" hidden="false" customHeight="false" outlineLevel="0" collapsed="false">
      <c r="A182" s="67" t="n">
        <v>178</v>
      </c>
      <c r="B182" s="68" t="n">
        <f aca="false">EOMONTH(Input!$C$7,A182)</f>
        <v>48334</v>
      </c>
      <c r="D182" s="69" t="n">
        <f aca="false">IF($B182&lt;Input!$C$28,Input!$C$38,0)</f>
        <v>0</v>
      </c>
      <c r="E182" s="69" t="n">
        <f aca="true">IF($B182&gt;Input!$C$28,PMT(Input!$C$37/(100*12),($A$620-OFFSET($A$4,MATCH(Input!$C$28,$B$4:$B$620,1),0,1,1)),$H$4,0,1),0)</f>
        <v>0</v>
      </c>
      <c r="F182" s="69" t="n">
        <f aca="false">($F181+$D182+$E182)*(1+Input!$C$37/(100*12))</f>
        <v>0</v>
      </c>
    </row>
    <row r="183" customFormat="false" ht="12.8" hidden="false" customHeight="false" outlineLevel="0" collapsed="false">
      <c r="A183" s="67" t="n">
        <v>179</v>
      </c>
      <c r="B183" s="68" t="n">
        <f aca="false">EOMONTH(Input!$C$7,A183)</f>
        <v>48365</v>
      </c>
      <c r="D183" s="69" t="n">
        <f aca="false">IF($B183&lt;Input!$C$28,Input!$C$38,0)</f>
        <v>0</v>
      </c>
      <c r="E183" s="69" t="n">
        <f aca="true">IF($B183&gt;Input!$C$28,PMT(Input!$C$37/(100*12),($A$620-OFFSET($A$4,MATCH(Input!$C$28,$B$4:$B$620,1),0,1,1)),$H$4,0,1),0)</f>
        <v>0</v>
      </c>
      <c r="F183" s="69" t="n">
        <f aca="false">($F182+$D183+$E183)*(1+Input!$C$37/(100*12))</f>
        <v>0</v>
      </c>
    </row>
    <row r="184" customFormat="false" ht="12.8" hidden="false" customHeight="false" outlineLevel="0" collapsed="false">
      <c r="A184" s="67" t="n">
        <v>180</v>
      </c>
      <c r="B184" s="68" t="n">
        <f aca="false">EOMONTH(Input!$C$7,A184)</f>
        <v>48395</v>
      </c>
      <c r="D184" s="69" t="n">
        <f aca="false">IF($B184&lt;Input!$C$28,Input!$C$38,0)</f>
        <v>0</v>
      </c>
      <c r="E184" s="69" t="n">
        <f aca="true">IF($B184&gt;Input!$C$28,PMT(Input!$C$37/(100*12),($A$620-OFFSET($A$4,MATCH(Input!$C$28,$B$4:$B$620,1),0,1,1)),$H$4,0,1),0)</f>
        <v>0</v>
      </c>
      <c r="F184" s="69" t="n">
        <f aca="false">($F183+$D184+$E184)*(1+Input!$C$37/(100*12))</f>
        <v>0</v>
      </c>
    </row>
    <row r="185" customFormat="false" ht="12.8" hidden="false" customHeight="false" outlineLevel="0" collapsed="false">
      <c r="A185" s="67" t="n">
        <v>181</v>
      </c>
      <c r="B185" s="68" t="n">
        <f aca="false">EOMONTH(Input!$C$7,A185)</f>
        <v>48426</v>
      </c>
      <c r="D185" s="69" t="n">
        <f aca="false">IF($B185&lt;Input!$C$28,Input!$C$38,0)</f>
        <v>0</v>
      </c>
      <c r="E185" s="69" t="n">
        <f aca="true">IF($B185&gt;Input!$C$28,PMT(Input!$C$37/(100*12),($A$620-OFFSET($A$4,MATCH(Input!$C$28,$B$4:$B$620,1),0,1,1)),$H$4,0,1),0)</f>
        <v>0</v>
      </c>
      <c r="F185" s="69" t="n">
        <f aca="false">($F184+$D185+$E185)*(1+Input!$C$37/(100*12))</f>
        <v>0</v>
      </c>
    </row>
    <row r="186" customFormat="false" ht="12.8" hidden="false" customHeight="false" outlineLevel="0" collapsed="false">
      <c r="A186" s="67" t="n">
        <v>182</v>
      </c>
      <c r="B186" s="68" t="n">
        <f aca="false">EOMONTH(Input!$C$7,A186)</f>
        <v>48457</v>
      </c>
      <c r="D186" s="69" t="n">
        <f aca="false">IF($B186&lt;Input!$C$28,Input!$C$38,0)</f>
        <v>0</v>
      </c>
      <c r="E186" s="69" t="n">
        <f aca="true">IF($B186&gt;Input!$C$28,PMT(Input!$C$37/(100*12),($A$620-OFFSET($A$4,MATCH(Input!$C$28,$B$4:$B$620,1),0,1,1)),$H$4,0,1),0)</f>
        <v>0</v>
      </c>
      <c r="F186" s="69" t="n">
        <f aca="false">($F185+$D186+$E186)*(1+Input!$C$37/(100*12))</f>
        <v>0</v>
      </c>
    </row>
    <row r="187" customFormat="false" ht="12.8" hidden="false" customHeight="false" outlineLevel="0" collapsed="false">
      <c r="A187" s="67" t="n">
        <v>183</v>
      </c>
      <c r="B187" s="68" t="n">
        <f aca="false">EOMONTH(Input!$C$7,A187)</f>
        <v>48487</v>
      </c>
      <c r="D187" s="69" t="n">
        <f aca="false">IF($B187&lt;Input!$C$28,Input!$C$38,0)</f>
        <v>0</v>
      </c>
      <c r="E187" s="69" t="n">
        <f aca="true">IF($B187&gt;Input!$C$28,PMT(Input!$C$37/(100*12),($A$620-OFFSET($A$4,MATCH(Input!$C$28,$B$4:$B$620,1),0,1,1)),$H$4,0,1),0)</f>
        <v>0</v>
      </c>
      <c r="F187" s="69" t="n">
        <f aca="false">($F186+$D187+$E187)*(1+Input!$C$37/(100*12))</f>
        <v>0</v>
      </c>
    </row>
    <row r="188" customFormat="false" ht="12.8" hidden="false" customHeight="false" outlineLevel="0" collapsed="false">
      <c r="A188" s="67" t="n">
        <v>184</v>
      </c>
      <c r="B188" s="68" t="n">
        <f aca="false">EOMONTH(Input!$C$7,A188)</f>
        <v>48518</v>
      </c>
      <c r="D188" s="69" t="n">
        <f aca="false">IF($B188&lt;Input!$C$28,Input!$C$38,0)</f>
        <v>0</v>
      </c>
      <c r="E188" s="69" t="n">
        <f aca="true">IF($B188&gt;Input!$C$28,PMT(Input!$C$37/(100*12),($A$620-OFFSET($A$4,MATCH(Input!$C$28,$B$4:$B$620,1),0,1,1)),$H$4,0,1),0)</f>
        <v>0</v>
      </c>
      <c r="F188" s="69" t="n">
        <f aca="false">($F187+$D188+$E188)*(1+Input!$C$37/(100*12))</f>
        <v>0</v>
      </c>
    </row>
    <row r="189" customFormat="false" ht="12.8" hidden="false" customHeight="false" outlineLevel="0" collapsed="false">
      <c r="A189" s="67" t="n">
        <v>185</v>
      </c>
      <c r="B189" s="68" t="n">
        <f aca="false">EOMONTH(Input!$C$7,A189)</f>
        <v>48548</v>
      </c>
      <c r="D189" s="69" t="n">
        <f aca="false">IF($B189&lt;Input!$C$28,Input!$C$38,0)</f>
        <v>0</v>
      </c>
      <c r="E189" s="69" t="n">
        <f aca="true">IF($B189&gt;Input!$C$28,PMT(Input!$C$37/(100*12),($A$620-OFFSET($A$4,MATCH(Input!$C$28,$B$4:$B$620,1),0,1,1)),$H$4,0,1),0)</f>
        <v>0</v>
      </c>
      <c r="F189" s="69" t="n">
        <f aca="false">($F188+$D189+$E189)*(1+Input!$C$37/(100*12))</f>
        <v>0</v>
      </c>
    </row>
    <row r="190" customFormat="false" ht="12.8" hidden="false" customHeight="false" outlineLevel="0" collapsed="false">
      <c r="A190" s="67" t="n">
        <v>186</v>
      </c>
      <c r="B190" s="68" t="n">
        <f aca="false">EOMONTH(Input!$C$7,A190)</f>
        <v>48579</v>
      </c>
      <c r="D190" s="69" t="n">
        <f aca="false">IF($B190&lt;Input!$C$28,Input!$C$38,0)</f>
        <v>0</v>
      </c>
      <c r="E190" s="69" t="n">
        <f aca="true">IF($B190&gt;Input!$C$28,PMT(Input!$C$37/(100*12),($A$620-OFFSET($A$4,MATCH(Input!$C$28,$B$4:$B$620,1),0,1,1)),$H$4,0,1),0)</f>
        <v>0</v>
      </c>
      <c r="F190" s="69" t="n">
        <f aca="false">($F189+$D190+$E190)*(1+Input!$C$37/(100*12))</f>
        <v>0</v>
      </c>
    </row>
    <row r="191" customFormat="false" ht="12.8" hidden="false" customHeight="false" outlineLevel="0" collapsed="false">
      <c r="A191" s="67" t="n">
        <v>187</v>
      </c>
      <c r="B191" s="68" t="n">
        <f aca="false">EOMONTH(Input!$C$7,A191)</f>
        <v>48610</v>
      </c>
      <c r="D191" s="69" t="n">
        <f aca="false">IF($B191&lt;Input!$C$28,Input!$C$38,0)</f>
        <v>0</v>
      </c>
      <c r="E191" s="69" t="n">
        <f aca="true">IF($B191&gt;Input!$C$28,PMT(Input!$C$37/(100*12),($A$620-OFFSET($A$4,MATCH(Input!$C$28,$B$4:$B$620,1),0,1,1)),$H$4,0,1),0)</f>
        <v>0</v>
      </c>
      <c r="F191" s="69" t="n">
        <f aca="false">($F190+$D191+$E191)*(1+Input!$C$37/(100*12))</f>
        <v>0</v>
      </c>
    </row>
    <row r="192" customFormat="false" ht="12.8" hidden="false" customHeight="false" outlineLevel="0" collapsed="false">
      <c r="A192" s="67" t="n">
        <v>188</v>
      </c>
      <c r="B192" s="68" t="n">
        <f aca="false">EOMONTH(Input!$C$7,A192)</f>
        <v>48638</v>
      </c>
      <c r="D192" s="69" t="n">
        <f aca="false">IF($B192&lt;Input!$C$28,Input!$C$38,0)</f>
        <v>0</v>
      </c>
      <c r="E192" s="69" t="n">
        <f aca="true">IF($B192&gt;Input!$C$28,PMT(Input!$C$37/(100*12),($A$620-OFFSET($A$4,MATCH(Input!$C$28,$B$4:$B$620,1),0,1,1)),$H$4,0,1),0)</f>
        <v>0</v>
      </c>
      <c r="F192" s="69" t="n">
        <f aca="false">($F191+$D192+$E192)*(1+Input!$C$37/(100*12))</f>
        <v>0</v>
      </c>
    </row>
    <row r="193" customFormat="false" ht="12.8" hidden="false" customHeight="false" outlineLevel="0" collapsed="false">
      <c r="A193" s="67" t="n">
        <v>189</v>
      </c>
      <c r="B193" s="68" t="n">
        <f aca="false">EOMONTH(Input!$C$7,A193)</f>
        <v>48669</v>
      </c>
      <c r="D193" s="69" t="n">
        <f aca="false">IF($B193&lt;Input!$C$28,Input!$C$38,0)</f>
        <v>0</v>
      </c>
      <c r="E193" s="69" t="n">
        <f aca="true">IF($B193&gt;Input!$C$28,PMT(Input!$C$37/(100*12),($A$620-OFFSET($A$4,MATCH(Input!$C$28,$B$4:$B$620,1),0,1,1)),$H$4,0,1),0)</f>
        <v>0</v>
      </c>
      <c r="F193" s="69" t="n">
        <f aca="false">($F192+$D193+$E193)*(1+Input!$C$37/(100*12))</f>
        <v>0</v>
      </c>
    </row>
    <row r="194" customFormat="false" ht="12.8" hidden="false" customHeight="false" outlineLevel="0" collapsed="false">
      <c r="A194" s="67" t="n">
        <v>190</v>
      </c>
      <c r="B194" s="68" t="n">
        <f aca="false">EOMONTH(Input!$C$7,A194)</f>
        <v>48699</v>
      </c>
      <c r="D194" s="69" t="n">
        <f aca="false">IF($B194&lt;Input!$C$28,Input!$C$38,0)</f>
        <v>0</v>
      </c>
      <c r="E194" s="69" t="n">
        <f aca="true">IF($B194&gt;Input!$C$28,PMT(Input!$C$37/(100*12),($A$620-OFFSET($A$4,MATCH(Input!$C$28,$B$4:$B$620,1),0,1,1)),$H$4,0,1),0)</f>
        <v>0</v>
      </c>
      <c r="F194" s="69" t="n">
        <f aca="false">($F193+$D194+$E194)*(1+Input!$C$37/(100*12))</f>
        <v>0</v>
      </c>
    </row>
    <row r="195" customFormat="false" ht="12.8" hidden="false" customHeight="false" outlineLevel="0" collapsed="false">
      <c r="A195" s="67" t="n">
        <v>191</v>
      </c>
      <c r="B195" s="68" t="n">
        <f aca="false">EOMONTH(Input!$C$7,A195)</f>
        <v>48730</v>
      </c>
      <c r="D195" s="69" t="n">
        <f aca="false">IF($B195&lt;Input!$C$28,Input!$C$38,0)</f>
        <v>0</v>
      </c>
      <c r="E195" s="69" t="n">
        <f aca="true">IF($B195&gt;Input!$C$28,PMT(Input!$C$37/(100*12),($A$620-OFFSET($A$4,MATCH(Input!$C$28,$B$4:$B$620,1),0,1,1)),$H$4,0,1),0)</f>
        <v>0</v>
      </c>
      <c r="F195" s="69" t="n">
        <f aca="false">($F194+$D195+$E195)*(1+Input!$C$37/(100*12))</f>
        <v>0</v>
      </c>
    </row>
    <row r="196" customFormat="false" ht="12.8" hidden="false" customHeight="false" outlineLevel="0" collapsed="false">
      <c r="A196" s="67" t="n">
        <v>192</v>
      </c>
      <c r="B196" s="68" t="n">
        <f aca="false">EOMONTH(Input!$C$7,A196)</f>
        <v>48760</v>
      </c>
      <c r="D196" s="69" t="n">
        <f aca="false">IF($B196&lt;Input!$C$28,Input!$C$38,0)</f>
        <v>0</v>
      </c>
      <c r="E196" s="69" t="n">
        <f aca="true">IF($B196&gt;Input!$C$28,PMT(Input!$C$37/(100*12),($A$620-OFFSET($A$4,MATCH(Input!$C$28,$B$4:$B$620,1),0,1,1)),$H$4,0,1),0)</f>
        <v>0</v>
      </c>
      <c r="F196" s="69" t="n">
        <f aca="false">($F195+$D196+$E196)*(1+Input!$C$37/(100*12))</f>
        <v>0</v>
      </c>
    </row>
    <row r="197" customFormat="false" ht="12.8" hidden="false" customHeight="false" outlineLevel="0" collapsed="false">
      <c r="A197" s="67" t="n">
        <v>193</v>
      </c>
      <c r="B197" s="68" t="n">
        <f aca="false">EOMONTH(Input!$C$7,A197)</f>
        <v>48791</v>
      </c>
      <c r="D197" s="69" t="n">
        <f aca="false">IF($B197&lt;Input!$C$28,Input!$C$38,0)</f>
        <v>0</v>
      </c>
      <c r="E197" s="69" t="n">
        <f aca="true">IF($B197&gt;Input!$C$28,PMT(Input!$C$37/(100*12),($A$620-OFFSET($A$4,MATCH(Input!$C$28,$B$4:$B$620,1),0,1,1)),$H$4,0,1),0)</f>
        <v>0</v>
      </c>
      <c r="F197" s="69" t="n">
        <f aca="false">($F196+$D197+$E197)*(1+Input!$C$37/(100*12))</f>
        <v>0</v>
      </c>
    </row>
    <row r="198" customFormat="false" ht="12.8" hidden="false" customHeight="false" outlineLevel="0" collapsed="false">
      <c r="A198" s="67" t="n">
        <v>194</v>
      </c>
      <c r="B198" s="68" t="n">
        <f aca="false">EOMONTH(Input!$C$7,A198)</f>
        <v>48822</v>
      </c>
      <c r="D198" s="69" t="n">
        <f aca="false">IF($B198&lt;Input!$C$28,Input!$C$38,0)</f>
        <v>0</v>
      </c>
      <c r="E198" s="69" t="n">
        <f aca="true">IF($B198&gt;Input!$C$28,PMT(Input!$C$37/(100*12),($A$620-OFFSET($A$4,MATCH(Input!$C$28,$B$4:$B$620,1),0,1,1)),$H$4,0,1),0)</f>
        <v>0</v>
      </c>
      <c r="F198" s="69" t="n">
        <f aca="false">($F197+$D198+$E198)*(1+Input!$C$37/(100*12))</f>
        <v>0</v>
      </c>
    </row>
    <row r="199" customFormat="false" ht="12.8" hidden="false" customHeight="false" outlineLevel="0" collapsed="false">
      <c r="A199" s="67" t="n">
        <v>195</v>
      </c>
      <c r="B199" s="68" t="n">
        <f aca="false">EOMONTH(Input!$C$7,A199)</f>
        <v>48852</v>
      </c>
      <c r="D199" s="69" t="n">
        <f aca="false">IF($B199&lt;Input!$C$28,Input!$C$38,0)</f>
        <v>0</v>
      </c>
      <c r="E199" s="69" t="n">
        <f aca="true">IF($B199&gt;Input!$C$28,PMT(Input!$C$37/(100*12),($A$620-OFFSET($A$4,MATCH(Input!$C$28,$B$4:$B$620,1),0,1,1)),$H$4,0,1),0)</f>
        <v>0</v>
      </c>
      <c r="F199" s="69" t="n">
        <f aca="false">($F198+$D199+$E199)*(1+Input!$C$37/(100*12))</f>
        <v>0</v>
      </c>
    </row>
    <row r="200" customFormat="false" ht="12.8" hidden="false" customHeight="false" outlineLevel="0" collapsed="false">
      <c r="A200" s="67" t="n">
        <v>196</v>
      </c>
      <c r="B200" s="68" t="n">
        <f aca="false">EOMONTH(Input!$C$7,A200)</f>
        <v>48883</v>
      </c>
      <c r="D200" s="69" t="n">
        <f aca="false">IF($B200&lt;Input!$C$28,Input!$C$38,0)</f>
        <v>0</v>
      </c>
      <c r="E200" s="69" t="n">
        <f aca="true">IF($B200&gt;Input!$C$28,PMT(Input!$C$37/(100*12),($A$620-OFFSET($A$4,MATCH(Input!$C$28,$B$4:$B$620,1),0,1,1)),$H$4,0,1),0)</f>
        <v>0</v>
      </c>
      <c r="F200" s="69" t="n">
        <f aca="false">($F199+$D200+$E200)*(1+Input!$C$37/(100*12))</f>
        <v>0</v>
      </c>
    </row>
    <row r="201" customFormat="false" ht="12.8" hidden="false" customHeight="false" outlineLevel="0" collapsed="false">
      <c r="A201" s="67" t="n">
        <v>197</v>
      </c>
      <c r="B201" s="68" t="n">
        <f aca="false">EOMONTH(Input!$C$7,A201)</f>
        <v>48913</v>
      </c>
      <c r="D201" s="69" t="n">
        <f aca="false">IF($B201&lt;Input!$C$28,Input!$C$38,0)</f>
        <v>0</v>
      </c>
      <c r="E201" s="69" t="n">
        <f aca="true">IF($B201&gt;Input!$C$28,PMT(Input!$C$37/(100*12),($A$620-OFFSET($A$4,MATCH(Input!$C$28,$B$4:$B$620,1),0,1,1)),$H$4,0,1),0)</f>
        <v>0</v>
      </c>
      <c r="F201" s="69" t="n">
        <f aca="false">($F200+$D201+$E201)*(1+Input!$C$37/(100*12))</f>
        <v>0</v>
      </c>
    </row>
    <row r="202" customFormat="false" ht="12.8" hidden="false" customHeight="false" outlineLevel="0" collapsed="false">
      <c r="A202" s="67" t="n">
        <v>198</v>
      </c>
      <c r="B202" s="68" t="n">
        <f aca="false">EOMONTH(Input!$C$7,A202)</f>
        <v>48944</v>
      </c>
      <c r="D202" s="69" t="n">
        <f aca="false">IF($B202&lt;Input!$C$28,Input!$C$38,0)</f>
        <v>0</v>
      </c>
      <c r="E202" s="69" t="n">
        <f aca="true">IF($B202&gt;Input!$C$28,PMT(Input!$C$37/(100*12),($A$620-OFFSET($A$4,MATCH(Input!$C$28,$B$4:$B$620,1),0,1,1)),$H$4,0,1),0)</f>
        <v>0</v>
      </c>
      <c r="F202" s="69" t="n">
        <f aca="false">($F201+$D202+$E202)*(1+Input!$C$37/(100*12))</f>
        <v>0</v>
      </c>
    </row>
    <row r="203" customFormat="false" ht="12.8" hidden="false" customHeight="false" outlineLevel="0" collapsed="false">
      <c r="A203" s="67" t="n">
        <v>199</v>
      </c>
      <c r="B203" s="68" t="n">
        <f aca="false">EOMONTH(Input!$C$7,A203)</f>
        <v>48975</v>
      </c>
      <c r="D203" s="69" t="n">
        <f aca="false">IF($B203&lt;Input!$C$28,Input!$C$38,0)</f>
        <v>0</v>
      </c>
      <c r="E203" s="69" t="n">
        <f aca="true">IF($B203&gt;Input!$C$28,PMT(Input!$C$37/(100*12),($A$620-OFFSET($A$4,MATCH(Input!$C$28,$B$4:$B$620,1),0,1,1)),$H$4,0,1),0)</f>
        <v>0</v>
      </c>
      <c r="F203" s="69" t="n">
        <f aca="false">($F202+$D203+$E203)*(1+Input!$C$37/(100*12))</f>
        <v>0</v>
      </c>
    </row>
    <row r="204" customFormat="false" ht="12.8" hidden="false" customHeight="false" outlineLevel="0" collapsed="false">
      <c r="A204" s="67" t="n">
        <v>200</v>
      </c>
      <c r="B204" s="68" t="n">
        <f aca="false">EOMONTH(Input!$C$7,A204)</f>
        <v>49003</v>
      </c>
      <c r="D204" s="69" t="n">
        <f aca="false">IF($B204&lt;Input!$C$28,Input!$C$38,0)</f>
        <v>0</v>
      </c>
      <c r="E204" s="69" t="n">
        <f aca="true">IF($B204&gt;Input!$C$28,PMT(Input!$C$37/(100*12),($A$620-OFFSET($A$4,MATCH(Input!$C$28,$B$4:$B$620,1),0,1,1)),$H$4,0,1),0)</f>
        <v>0</v>
      </c>
      <c r="F204" s="69" t="n">
        <f aca="false">($F203+$D204+$E204)*(1+Input!$C$37/(100*12))</f>
        <v>0</v>
      </c>
    </row>
    <row r="205" customFormat="false" ht="12.8" hidden="false" customHeight="false" outlineLevel="0" collapsed="false">
      <c r="A205" s="67" t="n">
        <v>201</v>
      </c>
      <c r="B205" s="68" t="n">
        <f aca="false">EOMONTH(Input!$C$7,A205)</f>
        <v>49034</v>
      </c>
      <c r="D205" s="69" t="n">
        <f aca="false">IF($B205&lt;Input!$C$28,Input!$C$38,0)</f>
        <v>0</v>
      </c>
      <c r="E205" s="69" t="n">
        <f aca="true">IF($B205&gt;Input!$C$28,PMT(Input!$C$37/(100*12),($A$620-OFFSET($A$4,MATCH(Input!$C$28,$B$4:$B$620,1),0,1,1)),$H$4,0,1),0)</f>
        <v>0</v>
      </c>
      <c r="F205" s="69" t="n">
        <f aca="false">($F204+$D205+$E205)*(1+Input!$C$37/(100*12))</f>
        <v>0</v>
      </c>
    </row>
    <row r="206" customFormat="false" ht="12.8" hidden="false" customHeight="false" outlineLevel="0" collapsed="false">
      <c r="A206" s="67" t="n">
        <v>202</v>
      </c>
      <c r="B206" s="68" t="n">
        <f aca="false">EOMONTH(Input!$C$7,A206)</f>
        <v>49064</v>
      </c>
      <c r="D206" s="69" t="n">
        <f aca="false">IF($B206&lt;Input!$C$28,Input!$C$38,0)</f>
        <v>0</v>
      </c>
      <c r="E206" s="69" t="n">
        <f aca="true">IF($B206&gt;Input!$C$28,PMT(Input!$C$37/(100*12),($A$620-OFFSET($A$4,MATCH(Input!$C$28,$B$4:$B$620,1),0,1,1)),$H$4,0,1),0)</f>
        <v>0</v>
      </c>
      <c r="F206" s="69" t="n">
        <f aca="false">($F205+$D206+$E206)*(1+Input!$C$37/(100*12))</f>
        <v>0</v>
      </c>
    </row>
    <row r="207" customFormat="false" ht="12.8" hidden="false" customHeight="false" outlineLevel="0" collapsed="false">
      <c r="A207" s="67" t="n">
        <v>203</v>
      </c>
      <c r="B207" s="68" t="n">
        <f aca="false">EOMONTH(Input!$C$7,A207)</f>
        <v>49095</v>
      </c>
      <c r="D207" s="69" t="n">
        <f aca="false">IF($B207&lt;Input!$C$28,Input!$C$38,0)</f>
        <v>0</v>
      </c>
      <c r="E207" s="69" t="n">
        <f aca="true">IF($B207&gt;Input!$C$28,PMT(Input!$C$37/(100*12),($A$620-OFFSET($A$4,MATCH(Input!$C$28,$B$4:$B$620,1),0,1,1)),$H$4,0,1),0)</f>
        <v>0</v>
      </c>
      <c r="F207" s="69" t="n">
        <f aca="false">($F206+$D207+$E207)*(1+Input!$C$37/(100*12))</f>
        <v>0</v>
      </c>
    </row>
    <row r="208" customFormat="false" ht="12.8" hidden="false" customHeight="false" outlineLevel="0" collapsed="false">
      <c r="A208" s="67" t="n">
        <v>204</v>
      </c>
      <c r="B208" s="68" t="n">
        <f aca="false">EOMONTH(Input!$C$7,A208)</f>
        <v>49125</v>
      </c>
      <c r="D208" s="69" t="n">
        <f aca="false">IF($B208&lt;Input!$C$28,Input!$C$38,0)</f>
        <v>0</v>
      </c>
      <c r="E208" s="69" t="n">
        <f aca="true">IF($B208&gt;Input!$C$28,PMT(Input!$C$37/(100*12),($A$620-OFFSET($A$4,MATCH(Input!$C$28,$B$4:$B$620,1),0,1,1)),$H$4,0,1),0)</f>
        <v>0</v>
      </c>
      <c r="F208" s="69" t="n">
        <f aca="false">($F207+$D208+$E208)*(1+Input!$C$37/(100*12))</f>
        <v>0</v>
      </c>
    </row>
    <row r="209" customFormat="false" ht="12.8" hidden="false" customHeight="false" outlineLevel="0" collapsed="false">
      <c r="A209" s="67" t="n">
        <v>205</v>
      </c>
      <c r="B209" s="68" t="n">
        <f aca="false">EOMONTH(Input!$C$7,A209)</f>
        <v>49156</v>
      </c>
      <c r="D209" s="69" t="n">
        <f aca="false">IF($B209&lt;Input!$C$28,Input!$C$38,0)</f>
        <v>0</v>
      </c>
      <c r="E209" s="69" t="n">
        <f aca="true">IF($B209&gt;Input!$C$28,PMT(Input!$C$37/(100*12),($A$620-OFFSET($A$4,MATCH(Input!$C$28,$B$4:$B$620,1),0,1,1)),$H$4,0,1),0)</f>
        <v>0</v>
      </c>
      <c r="F209" s="69" t="n">
        <f aca="false">($F208+$D209+$E209)*(1+Input!$C$37/(100*12))</f>
        <v>0</v>
      </c>
    </row>
    <row r="210" customFormat="false" ht="12.8" hidden="false" customHeight="false" outlineLevel="0" collapsed="false">
      <c r="A210" s="67" t="n">
        <v>206</v>
      </c>
      <c r="B210" s="68" t="n">
        <f aca="false">EOMONTH(Input!$C$7,A210)</f>
        <v>49187</v>
      </c>
      <c r="D210" s="69" t="n">
        <f aca="false">IF($B210&lt;Input!$C$28,Input!$C$38,0)</f>
        <v>0</v>
      </c>
      <c r="E210" s="69" t="n">
        <f aca="true">IF($B210&gt;Input!$C$28,PMT(Input!$C$37/(100*12),($A$620-OFFSET($A$4,MATCH(Input!$C$28,$B$4:$B$620,1),0,1,1)),$H$4,0,1),0)</f>
        <v>0</v>
      </c>
      <c r="F210" s="69" t="n">
        <f aca="false">($F209+$D210+$E210)*(1+Input!$C$37/(100*12))</f>
        <v>0</v>
      </c>
    </row>
    <row r="211" customFormat="false" ht="12.8" hidden="false" customHeight="false" outlineLevel="0" collapsed="false">
      <c r="A211" s="67" t="n">
        <v>207</v>
      </c>
      <c r="B211" s="68" t="n">
        <f aca="false">EOMONTH(Input!$C$7,A211)</f>
        <v>49217</v>
      </c>
      <c r="D211" s="69" t="n">
        <f aca="false">IF($B211&lt;Input!$C$28,Input!$C$38,0)</f>
        <v>0</v>
      </c>
      <c r="E211" s="69" t="n">
        <f aca="true">IF($B211&gt;Input!$C$28,PMT(Input!$C$37/(100*12),($A$620-OFFSET($A$4,MATCH(Input!$C$28,$B$4:$B$620,1),0,1,1)),$H$4,0,1),0)</f>
        <v>0</v>
      </c>
      <c r="F211" s="69" t="n">
        <f aca="false">($F210+$D211+$E211)*(1+Input!$C$37/(100*12))</f>
        <v>0</v>
      </c>
    </row>
    <row r="212" customFormat="false" ht="12.8" hidden="false" customHeight="false" outlineLevel="0" collapsed="false">
      <c r="A212" s="67" t="n">
        <v>208</v>
      </c>
      <c r="B212" s="68" t="n">
        <f aca="false">EOMONTH(Input!$C$7,A212)</f>
        <v>49248</v>
      </c>
      <c r="D212" s="69" t="n">
        <f aca="false">IF($B212&lt;Input!$C$28,Input!$C$38,0)</f>
        <v>0</v>
      </c>
      <c r="E212" s="69" t="n">
        <f aca="true">IF($B212&gt;Input!$C$28,PMT(Input!$C$37/(100*12),($A$620-OFFSET($A$4,MATCH(Input!$C$28,$B$4:$B$620,1),0,1,1)),$H$4,0,1),0)</f>
        <v>0</v>
      </c>
      <c r="F212" s="69" t="n">
        <f aca="false">($F211+$D212+$E212)*(1+Input!$C$37/(100*12))</f>
        <v>0</v>
      </c>
    </row>
    <row r="213" customFormat="false" ht="12.8" hidden="false" customHeight="false" outlineLevel="0" collapsed="false">
      <c r="A213" s="67" t="n">
        <v>209</v>
      </c>
      <c r="B213" s="68" t="n">
        <f aca="false">EOMONTH(Input!$C$7,A213)</f>
        <v>49278</v>
      </c>
      <c r="D213" s="69" t="n">
        <f aca="false">IF($B213&lt;Input!$C$28,Input!$C$38,0)</f>
        <v>0</v>
      </c>
      <c r="E213" s="69" t="n">
        <f aca="true">IF($B213&gt;Input!$C$28,PMT(Input!$C$37/(100*12),($A$620-OFFSET($A$4,MATCH(Input!$C$28,$B$4:$B$620,1),0,1,1)),$H$4,0,1),0)</f>
        <v>0</v>
      </c>
      <c r="F213" s="69" t="n">
        <f aca="false">($F212+$D213+$E213)*(1+Input!$C$37/(100*12))</f>
        <v>0</v>
      </c>
    </row>
    <row r="214" customFormat="false" ht="12.8" hidden="false" customHeight="false" outlineLevel="0" collapsed="false">
      <c r="A214" s="67" t="n">
        <v>210</v>
      </c>
      <c r="B214" s="68" t="n">
        <f aca="false">EOMONTH(Input!$C$7,A214)</f>
        <v>49309</v>
      </c>
      <c r="D214" s="69" t="n">
        <f aca="false">IF($B214&lt;Input!$C$28,Input!$C$38,0)</f>
        <v>0</v>
      </c>
      <c r="E214" s="69" t="n">
        <f aca="true">IF($B214&gt;Input!$C$28,PMT(Input!$C$37/(100*12),($A$620-OFFSET($A$4,MATCH(Input!$C$28,$B$4:$B$620,1),0,1,1)),$H$4,0,1),0)</f>
        <v>0</v>
      </c>
      <c r="F214" s="69" t="n">
        <f aca="false">($F213+$D214+$E214)*(1+Input!$C$37/(100*12))</f>
        <v>0</v>
      </c>
    </row>
    <row r="215" customFormat="false" ht="12.8" hidden="false" customHeight="false" outlineLevel="0" collapsed="false">
      <c r="A215" s="67" t="n">
        <v>211</v>
      </c>
      <c r="B215" s="68" t="n">
        <f aca="false">EOMONTH(Input!$C$7,A215)</f>
        <v>49340</v>
      </c>
      <c r="D215" s="69" t="n">
        <f aca="false">IF($B215&lt;Input!$C$28,Input!$C$38,0)</f>
        <v>0</v>
      </c>
      <c r="E215" s="69" t="n">
        <f aca="true">IF($B215&gt;Input!$C$28,PMT(Input!$C$37/(100*12),($A$620-OFFSET($A$4,MATCH(Input!$C$28,$B$4:$B$620,1),0,1,1)),$H$4,0,1),0)</f>
        <v>0</v>
      </c>
      <c r="F215" s="69" t="n">
        <f aca="false">($F214+$D215+$E215)*(1+Input!$C$37/(100*12))</f>
        <v>0</v>
      </c>
    </row>
    <row r="216" customFormat="false" ht="12.8" hidden="false" customHeight="false" outlineLevel="0" collapsed="false">
      <c r="A216" s="67" t="n">
        <v>212</v>
      </c>
      <c r="B216" s="68" t="n">
        <f aca="false">EOMONTH(Input!$C$7,A216)</f>
        <v>49368</v>
      </c>
      <c r="D216" s="69" t="n">
        <f aca="false">IF($B216&lt;Input!$C$28,Input!$C$38,0)</f>
        <v>0</v>
      </c>
      <c r="E216" s="69" t="n">
        <f aca="true">IF($B216&gt;Input!$C$28,PMT(Input!$C$37/(100*12),($A$620-OFFSET($A$4,MATCH(Input!$C$28,$B$4:$B$620,1),0,1,1)),$H$4,0,1),0)</f>
        <v>0</v>
      </c>
      <c r="F216" s="69" t="n">
        <f aca="false">($F215+$D216+$E216)*(1+Input!$C$37/(100*12))</f>
        <v>0</v>
      </c>
    </row>
    <row r="217" customFormat="false" ht="12.8" hidden="false" customHeight="false" outlineLevel="0" collapsed="false">
      <c r="A217" s="67" t="n">
        <v>213</v>
      </c>
      <c r="B217" s="68" t="n">
        <f aca="false">EOMONTH(Input!$C$7,A217)</f>
        <v>49399</v>
      </c>
      <c r="D217" s="69" t="n">
        <f aca="false">IF($B217&lt;Input!$C$28,Input!$C$38,0)</f>
        <v>0</v>
      </c>
      <c r="E217" s="69" t="n">
        <f aca="true">IF($B217&gt;Input!$C$28,PMT(Input!$C$37/(100*12),($A$620-OFFSET($A$4,MATCH(Input!$C$28,$B$4:$B$620,1),0,1,1)),$H$4,0,1),0)</f>
        <v>0</v>
      </c>
      <c r="F217" s="69" t="n">
        <f aca="false">($F216+$D217+$E217)*(1+Input!$C$37/(100*12))</f>
        <v>0</v>
      </c>
    </row>
    <row r="218" customFormat="false" ht="12.8" hidden="false" customHeight="false" outlineLevel="0" collapsed="false">
      <c r="A218" s="67" t="n">
        <v>214</v>
      </c>
      <c r="B218" s="68" t="n">
        <f aca="false">EOMONTH(Input!$C$7,A218)</f>
        <v>49429</v>
      </c>
      <c r="D218" s="69" t="n">
        <f aca="false">IF($B218&lt;Input!$C$28,Input!$C$38,0)</f>
        <v>0</v>
      </c>
      <c r="E218" s="69" t="n">
        <f aca="true">IF($B218&gt;Input!$C$28,PMT(Input!$C$37/(100*12),($A$620-OFFSET($A$4,MATCH(Input!$C$28,$B$4:$B$620,1),0,1,1)),$H$4,0,1),0)</f>
        <v>0</v>
      </c>
      <c r="F218" s="69" t="n">
        <f aca="false">($F217+$D218+$E218)*(1+Input!$C$37/(100*12))</f>
        <v>0</v>
      </c>
    </row>
    <row r="219" customFormat="false" ht="12.8" hidden="false" customHeight="false" outlineLevel="0" collapsed="false">
      <c r="A219" s="67" t="n">
        <v>215</v>
      </c>
      <c r="B219" s="68" t="n">
        <f aca="false">EOMONTH(Input!$C$7,A219)</f>
        <v>49460</v>
      </c>
      <c r="D219" s="69" t="n">
        <f aca="false">IF($B219&lt;Input!$C$28,Input!$C$38,0)</f>
        <v>0</v>
      </c>
      <c r="E219" s="69" t="n">
        <f aca="true">IF($B219&gt;Input!$C$28,PMT(Input!$C$37/(100*12),($A$620-OFFSET($A$4,MATCH(Input!$C$28,$B$4:$B$620,1),0,1,1)),$H$4,0,1),0)</f>
        <v>0</v>
      </c>
      <c r="F219" s="69" t="n">
        <f aca="false">($F218+$D219+$E219)*(1+Input!$C$37/(100*12))</f>
        <v>0</v>
      </c>
    </row>
    <row r="220" customFormat="false" ht="12.8" hidden="false" customHeight="false" outlineLevel="0" collapsed="false">
      <c r="A220" s="67" t="n">
        <v>216</v>
      </c>
      <c r="B220" s="68" t="n">
        <f aca="false">EOMONTH(Input!$C$7,A220)</f>
        <v>49490</v>
      </c>
      <c r="D220" s="69" t="n">
        <f aca="false">IF($B220&lt;Input!$C$28,Input!$C$38,0)</f>
        <v>0</v>
      </c>
      <c r="E220" s="69" t="n">
        <f aca="true">IF($B220&gt;Input!$C$28,PMT(Input!$C$37/(100*12),($A$620-OFFSET($A$4,MATCH(Input!$C$28,$B$4:$B$620,1),0,1,1)),$H$4,0,1),0)</f>
        <v>0</v>
      </c>
      <c r="F220" s="69" t="n">
        <f aca="false">($F219+$D220+$E220)*(1+Input!$C$37/(100*12))</f>
        <v>0</v>
      </c>
    </row>
    <row r="221" customFormat="false" ht="12.8" hidden="false" customHeight="false" outlineLevel="0" collapsed="false">
      <c r="A221" s="67" t="n">
        <v>217</v>
      </c>
      <c r="B221" s="68" t="n">
        <f aca="false">EOMONTH(Input!$C$7,A221)</f>
        <v>49521</v>
      </c>
      <c r="D221" s="69" t="n">
        <f aca="false">IF($B221&lt;Input!$C$28,Input!$C$38,0)</f>
        <v>0</v>
      </c>
      <c r="E221" s="69" t="n">
        <f aca="true">IF($B221&gt;Input!$C$28,PMT(Input!$C$37/(100*12),($A$620-OFFSET($A$4,MATCH(Input!$C$28,$B$4:$B$620,1),0,1,1)),$H$4,0,1),0)</f>
        <v>0</v>
      </c>
      <c r="F221" s="69" t="n">
        <f aca="false">($F220+$D221+$E221)*(1+Input!$C$37/(100*12))</f>
        <v>0</v>
      </c>
    </row>
    <row r="222" customFormat="false" ht="12.8" hidden="false" customHeight="false" outlineLevel="0" collapsed="false">
      <c r="A222" s="67" t="n">
        <v>218</v>
      </c>
      <c r="B222" s="68" t="n">
        <f aca="false">EOMONTH(Input!$C$7,A222)</f>
        <v>49552</v>
      </c>
      <c r="D222" s="69" t="n">
        <f aca="false">IF($B222&lt;Input!$C$28,Input!$C$38,0)</f>
        <v>0</v>
      </c>
      <c r="E222" s="69" t="n">
        <f aca="true">IF($B222&gt;Input!$C$28,PMT(Input!$C$37/(100*12),($A$620-OFFSET($A$4,MATCH(Input!$C$28,$B$4:$B$620,1),0,1,1)),$H$4,0,1),0)</f>
        <v>0</v>
      </c>
      <c r="F222" s="69" t="n">
        <f aca="false">($F221+$D222+$E222)*(1+Input!$C$37/(100*12))</f>
        <v>0</v>
      </c>
    </row>
    <row r="223" customFormat="false" ht="12.8" hidden="false" customHeight="false" outlineLevel="0" collapsed="false">
      <c r="A223" s="67" t="n">
        <v>219</v>
      </c>
      <c r="B223" s="68" t="n">
        <f aca="false">EOMONTH(Input!$C$7,A223)</f>
        <v>49582</v>
      </c>
      <c r="D223" s="69" t="n">
        <f aca="false">IF($B223&lt;Input!$C$28,Input!$C$38,0)</f>
        <v>0</v>
      </c>
      <c r="E223" s="69" t="n">
        <f aca="true">IF($B223&gt;Input!$C$28,PMT(Input!$C$37/(100*12),($A$620-OFFSET($A$4,MATCH(Input!$C$28,$B$4:$B$620,1),0,1,1)),$H$4,0,1),0)</f>
        <v>0</v>
      </c>
      <c r="F223" s="69" t="n">
        <f aca="false">($F222+$D223+$E223)*(1+Input!$C$37/(100*12))</f>
        <v>0</v>
      </c>
    </row>
    <row r="224" customFormat="false" ht="12.8" hidden="false" customHeight="false" outlineLevel="0" collapsed="false">
      <c r="A224" s="67" t="n">
        <v>220</v>
      </c>
      <c r="B224" s="68" t="n">
        <f aca="false">EOMONTH(Input!$C$7,A224)</f>
        <v>49613</v>
      </c>
      <c r="D224" s="69" t="n">
        <f aca="false">IF($B224&lt;Input!$C$28,Input!$C$38,0)</f>
        <v>0</v>
      </c>
      <c r="E224" s="69" t="n">
        <f aca="true">IF($B224&gt;Input!$C$28,PMT(Input!$C$37/(100*12),($A$620-OFFSET($A$4,MATCH(Input!$C$28,$B$4:$B$620,1),0,1,1)),$H$4,0,1),0)</f>
        <v>0</v>
      </c>
      <c r="F224" s="69" t="n">
        <f aca="false">($F223+$D224+$E224)*(1+Input!$C$37/(100*12))</f>
        <v>0</v>
      </c>
    </row>
    <row r="225" customFormat="false" ht="12.8" hidden="false" customHeight="false" outlineLevel="0" collapsed="false">
      <c r="A225" s="67" t="n">
        <v>221</v>
      </c>
      <c r="B225" s="68" t="n">
        <f aca="false">EOMONTH(Input!$C$7,A225)</f>
        <v>49643</v>
      </c>
      <c r="D225" s="69" t="n">
        <f aca="false">IF($B225&lt;Input!$C$28,Input!$C$38,0)</f>
        <v>0</v>
      </c>
      <c r="E225" s="69" t="n">
        <f aca="true">IF($B225&gt;Input!$C$28,PMT(Input!$C$37/(100*12),($A$620-OFFSET($A$4,MATCH(Input!$C$28,$B$4:$B$620,1),0,1,1)),$H$4,0,1),0)</f>
        <v>0</v>
      </c>
      <c r="F225" s="69" t="n">
        <f aca="false">($F224+$D225+$E225)*(1+Input!$C$37/(100*12))</f>
        <v>0</v>
      </c>
    </row>
    <row r="226" customFormat="false" ht="12.8" hidden="false" customHeight="false" outlineLevel="0" collapsed="false">
      <c r="A226" s="67" t="n">
        <v>222</v>
      </c>
      <c r="B226" s="68" t="n">
        <f aca="false">EOMONTH(Input!$C$7,A226)</f>
        <v>49674</v>
      </c>
      <c r="D226" s="69" t="n">
        <f aca="false">IF($B226&lt;Input!$C$28,Input!$C$38,0)</f>
        <v>0</v>
      </c>
      <c r="E226" s="69" t="n">
        <f aca="true">IF($B226&gt;Input!$C$28,PMT(Input!$C$37/(100*12),($A$620-OFFSET($A$4,MATCH(Input!$C$28,$B$4:$B$620,1),0,1,1)),$H$4,0,1),0)</f>
        <v>0</v>
      </c>
      <c r="F226" s="69" t="n">
        <f aca="false">($F225+$D226+$E226)*(1+Input!$C$37/(100*12))</f>
        <v>0</v>
      </c>
    </row>
    <row r="227" customFormat="false" ht="12.8" hidden="false" customHeight="false" outlineLevel="0" collapsed="false">
      <c r="A227" s="67" t="n">
        <v>223</v>
      </c>
      <c r="B227" s="68" t="n">
        <f aca="false">EOMONTH(Input!$C$7,A227)</f>
        <v>49705</v>
      </c>
      <c r="D227" s="69" t="n">
        <f aca="false">IF($B227&lt;Input!$C$28,Input!$C$38,0)</f>
        <v>0</v>
      </c>
      <c r="E227" s="69" t="n">
        <f aca="true">IF($B227&gt;Input!$C$28,PMT(Input!$C$37/(100*12),($A$620-OFFSET($A$4,MATCH(Input!$C$28,$B$4:$B$620,1),0,1,1)),$H$4,0,1),0)</f>
        <v>0</v>
      </c>
      <c r="F227" s="69" t="n">
        <f aca="false">($F226+$D227+$E227)*(1+Input!$C$37/(100*12))</f>
        <v>0</v>
      </c>
    </row>
    <row r="228" customFormat="false" ht="12.8" hidden="false" customHeight="false" outlineLevel="0" collapsed="false">
      <c r="A228" s="67" t="n">
        <v>224</v>
      </c>
      <c r="B228" s="68" t="n">
        <f aca="false">EOMONTH(Input!$C$7,A228)</f>
        <v>49734</v>
      </c>
      <c r="D228" s="69" t="n">
        <f aca="false">IF($B228&lt;Input!$C$28,Input!$C$38,0)</f>
        <v>0</v>
      </c>
      <c r="E228" s="69" t="n">
        <f aca="true">IF($B228&gt;Input!$C$28,PMT(Input!$C$37/(100*12),($A$620-OFFSET($A$4,MATCH(Input!$C$28,$B$4:$B$620,1),0,1,1)),$H$4,0,1),0)</f>
        <v>0</v>
      </c>
      <c r="F228" s="69" t="n">
        <f aca="false">($F227+$D228+$E228)*(1+Input!$C$37/(100*12))</f>
        <v>0</v>
      </c>
    </row>
    <row r="229" customFormat="false" ht="12.8" hidden="false" customHeight="false" outlineLevel="0" collapsed="false">
      <c r="A229" s="67" t="n">
        <v>225</v>
      </c>
      <c r="B229" s="68" t="n">
        <f aca="false">EOMONTH(Input!$C$7,A229)</f>
        <v>49765</v>
      </c>
      <c r="D229" s="69" t="n">
        <f aca="false">IF($B229&lt;Input!$C$28,Input!$C$38,0)</f>
        <v>0</v>
      </c>
      <c r="E229" s="69" t="n">
        <f aca="true">IF($B229&gt;Input!$C$28,PMT(Input!$C$37/(100*12),($A$620-OFFSET($A$4,MATCH(Input!$C$28,$B$4:$B$620,1),0,1,1)),$H$4,0,1),0)</f>
        <v>0</v>
      </c>
      <c r="F229" s="69" t="n">
        <f aca="false">($F228+$D229+$E229)*(1+Input!$C$37/(100*12))</f>
        <v>0</v>
      </c>
    </row>
    <row r="230" customFormat="false" ht="12.8" hidden="false" customHeight="false" outlineLevel="0" collapsed="false">
      <c r="A230" s="67" t="n">
        <v>226</v>
      </c>
      <c r="B230" s="68" t="n">
        <f aca="false">EOMONTH(Input!$C$7,A230)</f>
        <v>49795</v>
      </c>
      <c r="D230" s="69" t="n">
        <f aca="false">IF($B230&lt;Input!$C$28,Input!$C$38,0)</f>
        <v>0</v>
      </c>
      <c r="E230" s="69" t="n">
        <f aca="true">IF($B230&gt;Input!$C$28,PMT(Input!$C$37/(100*12),($A$620-OFFSET($A$4,MATCH(Input!$C$28,$B$4:$B$620,1),0,1,1)),$H$4,0,1),0)</f>
        <v>0</v>
      </c>
      <c r="F230" s="69" t="n">
        <f aca="false">($F229+$D230+$E230)*(1+Input!$C$37/(100*12))</f>
        <v>0</v>
      </c>
    </row>
    <row r="231" customFormat="false" ht="12.8" hidden="false" customHeight="false" outlineLevel="0" collapsed="false">
      <c r="A231" s="67" t="n">
        <v>227</v>
      </c>
      <c r="B231" s="68" t="n">
        <f aca="false">EOMONTH(Input!$C$7,A231)</f>
        <v>49826</v>
      </c>
      <c r="D231" s="69" t="n">
        <f aca="false">IF($B231&lt;Input!$C$28,Input!$C$38,0)</f>
        <v>0</v>
      </c>
      <c r="E231" s="69" t="n">
        <f aca="true">IF($B231&gt;Input!$C$28,PMT(Input!$C$37/(100*12),($A$620-OFFSET($A$4,MATCH(Input!$C$28,$B$4:$B$620,1),0,1,1)),$H$4,0,1),0)</f>
        <v>0</v>
      </c>
      <c r="F231" s="69" t="n">
        <f aca="false">($F230+$D231+$E231)*(1+Input!$C$37/(100*12))</f>
        <v>0</v>
      </c>
    </row>
    <row r="232" customFormat="false" ht="12.8" hidden="false" customHeight="false" outlineLevel="0" collapsed="false">
      <c r="A232" s="67" t="n">
        <v>228</v>
      </c>
      <c r="B232" s="68" t="n">
        <f aca="false">EOMONTH(Input!$C$7,A232)</f>
        <v>49856</v>
      </c>
      <c r="D232" s="69" t="n">
        <f aca="false">IF($B232&lt;Input!$C$28,Input!$C$38,0)</f>
        <v>0</v>
      </c>
      <c r="E232" s="69" t="n">
        <f aca="true">IF($B232&gt;Input!$C$28,PMT(Input!$C$37/(100*12),($A$620-OFFSET($A$4,MATCH(Input!$C$28,$B$4:$B$620,1),0,1,1)),$H$4,0,1),0)</f>
        <v>0</v>
      </c>
      <c r="F232" s="69" t="n">
        <f aca="false">($F231+$D232+$E232)*(1+Input!$C$37/(100*12))</f>
        <v>0</v>
      </c>
    </row>
    <row r="233" customFormat="false" ht="12.8" hidden="false" customHeight="false" outlineLevel="0" collapsed="false">
      <c r="A233" s="67" t="n">
        <v>229</v>
      </c>
      <c r="B233" s="68" t="n">
        <f aca="false">EOMONTH(Input!$C$7,A233)</f>
        <v>49887</v>
      </c>
      <c r="D233" s="69" t="n">
        <f aca="false">IF($B233&lt;Input!$C$28,Input!$C$38,0)</f>
        <v>0</v>
      </c>
      <c r="E233" s="69" t="n">
        <f aca="true">IF($B233&gt;Input!$C$28,PMT(Input!$C$37/(100*12),($A$620-OFFSET($A$4,MATCH(Input!$C$28,$B$4:$B$620,1),0,1,1)),$H$4,0,1),0)</f>
        <v>0</v>
      </c>
      <c r="F233" s="69" t="n">
        <f aca="false">($F232+$D233+$E233)*(1+Input!$C$37/(100*12))</f>
        <v>0</v>
      </c>
    </row>
    <row r="234" customFormat="false" ht="12.8" hidden="false" customHeight="false" outlineLevel="0" collapsed="false">
      <c r="A234" s="67" t="n">
        <v>230</v>
      </c>
      <c r="B234" s="68" t="n">
        <f aca="false">EOMONTH(Input!$C$7,A234)</f>
        <v>49918</v>
      </c>
      <c r="D234" s="69" t="n">
        <f aca="false">IF($B234&lt;Input!$C$28,Input!$C$38,0)</f>
        <v>0</v>
      </c>
      <c r="E234" s="69" t="n">
        <f aca="true">IF($B234&gt;Input!$C$28,PMT(Input!$C$37/(100*12),($A$620-OFFSET($A$4,MATCH(Input!$C$28,$B$4:$B$620,1),0,1,1)),$H$4,0,1),0)</f>
        <v>0</v>
      </c>
      <c r="F234" s="69" t="n">
        <f aca="false">($F233+$D234+$E234)*(1+Input!$C$37/(100*12))</f>
        <v>0</v>
      </c>
    </row>
    <row r="235" customFormat="false" ht="12.8" hidden="false" customHeight="false" outlineLevel="0" collapsed="false">
      <c r="A235" s="67" t="n">
        <v>231</v>
      </c>
      <c r="B235" s="68" t="n">
        <f aca="false">EOMONTH(Input!$C$7,A235)</f>
        <v>49948</v>
      </c>
      <c r="D235" s="69" t="n">
        <f aca="false">IF($B235&lt;Input!$C$28,Input!$C$38,0)</f>
        <v>0</v>
      </c>
      <c r="E235" s="69" t="n">
        <f aca="true">IF($B235&gt;Input!$C$28,PMT(Input!$C$37/(100*12),($A$620-OFFSET($A$4,MATCH(Input!$C$28,$B$4:$B$620,1),0,1,1)),$H$4,0,1),0)</f>
        <v>0</v>
      </c>
      <c r="F235" s="69" t="n">
        <f aca="false">($F234+$D235+$E235)*(1+Input!$C$37/(100*12))</f>
        <v>0</v>
      </c>
    </row>
    <row r="236" customFormat="false" ht="12.8" hidden="false" customHeight="false" outlineLevel="0" collapsed="false">
      <c r="A236" s="67" t="n">
        <v>232</v>
      </c>
      <c r="B236" s="68" t="n">
        <f aca="false">EOMONTH(Input!$C$7,A236)</f>
        <v>49979</v>
      </c>
      <c r="D236" s="69" t="n">
        <f aca="false">IF($B236&lt;Input!$C$28,Input!$C$38,0)</f>
        <v>0</v>
      </c>
      <c r="E236" s="69" t="n">
        <f aca="true">IF($B236&gt;Input!$C$28,PMT(Input!$C$37/(100*12),($A$620-OFFSET($A$4,MATCH(Input!$C$28,$B$4:$B$620,1),0,1,1)),$H$4,0,1),0)</f>
        <v>0</v>
      </c>
      <c r="F236" s="69" t="n">
        <f aca="false">($F235+$D236+$E236)*(1+Input!$C$37/(100*12))</f>
        <v>0</v>
      </c>
    </row>
    <row r="237" customFormat="false" ht="12.8" hidden="false" customHeight="false" outlineLevel="0" collapsed="false">
      <c r="A237" s="67" t="n">
        <v>233</v>
      </c>
      <c r="B237" s="68" t="n">
        <f aca="false">EOMONTH(Input!$C$7,A237)</f>
        <v>50009</v>
      </c>
      <c r="D237" s="69" t="n">
        <f aca="false">IF($B237&lt;Input!$C$28,Input!$C$38,0)</f>
        <v>0</v>
      </c>
      <c r="E237" s="69" t="n">
        <f aca="true">IF($B237&gt;Input!$C$28,PMT(Input!$C$37/(100*12),($A$620-OFFSET($A$4,MATCH(Input!$C$28,$B$4:$B$620,1),0,1,1)),$H$4,0,1),0)</f>
        <v>0</v>
      </c>
      <c r="F237" s="69" t="n">
        <f aca="false">($F236+$D237+$E237)*(1+Input!$C$37/(100*12))</f>
        <v>0</v>
      </c>
    </row>
    <row r="238" customFormat="false" ht="12.8" hidden="false" customHeight="false" outlineLevel="0" collapsed="false">
      <c r="A238" s="67" t="n">
        <v>234</v>
      </c>
      <c r="B238" s="68" t="n">
        <f aca="false">EOMONTH(Input!$C$7,A238)</f>
        <v>50040</v>
      </c>
      <c r="D238" s="69" t="n">
        <f aca="false">IF($B238&lt;Input!$C$28,Input!$C$38,0)</f>
        <v>0</v>
      </c>
      <c r="E238" s="69" t="n">
        <f aca="true">IF($B238&gt;Input!$C$28,PMT(Input!$C$37/(100*12),($A$620-OFFSET($A$4,MATCH(Input!$C$28,$B$4:$B$620,1),0,1,1)),$H$4,0,1),0)</f>
        <v>0</v>
      </c>
      <c r="F238" s="69" t="n">
        <f aca="false">($F237+$D238+$E238)*(1+Input!$C$37/(100*12))</f>
        <v>0</v>
      </c>
    </row>
    <row r="239" customFormat="false" ht="12.8" hidden="false" customHeight="false" outlineLevel="0" collapsed="false">
      <c r="A239" s="67" t="n">
        <v>235</v>
      </c>
      <c r="B239" s="68" t="n">
        <f aca="false">EOMONTH(Input!$C$7,A239)</f>
        <v>50071</v>
      </c>
      <c r="D239" s="69" t="n">
        <f aca="false">IF($B239&lt;Input!$C$28,Input!$C$38,0)</f>
        <v>0</v>
      </c>
      <c r="E239" s="69" t="n">
        <f aca="true">IF($B239&gt;Input!$C$28,PMT(Input!$C$37/(100*12),($A$620-OFFSET($A$4,MATCH(Input!$C$28,$B$4:$B$620,1),0,1,1)),$H$4,0,1),0)</f>
        <v>0</v>
      </c>
      <c r="F239" s="69" t="n">
        <f aca="false">($F238+$D239+$E239)*(1+Input!$C$37/(100*12))</f>
        <v>0</v>
      </c>
    </row>
    <row r="240" customFormat="false" ht="12.8" hidden="false" customHeight="false" outlineLevel="0" collapsed="false">
      <c r="A240" s="67" t="n">
        <v>236</v>
      </c>
      <c r="B240" s="68" t="n">
        <f aca="false">EOMONTH(Input!$C$7,A240)</f>
        <v>50099</v>
      </c>
      <c r="D240" s="69" t="n">
        <f aca="false">IF($B240&lt;Input!$C$28,Input!$C$38,0)</f>
        <v>0</v>
      </c>
      <c r="E240" s="69" t="n">
        <f aca="true">IF($B240&gt;Input!$C$28,PMT(Input!$C$37/(100*12),($A$620-OFFSET($A$4,MATCH(Input!$C$28,$B$4:$B$620,1),0,1,1)),$H$4,0,1),0)</f>
        <v>0</v>
      </c>
      <c r="F240" s="69" t="n">
        <f aca="false">($F239+$D240+$E240)*(1+Input!$C$37/(100*12))</f>
        <v>0</v>
      </c>
    </row>
    <row r="241" customFormat="false" ht="12.8" hidden="false" customHeight="false" outlineLevel="0" collapsed="false">
      <c r="A241" s="67" t="n">
        <v>237</v>
      </c>
      <c r="B241" s="68" t="n">
        <f aca="false">EOMONTH(Input!$C$7,A241)</f>
        <v>50130</v>
      </c>
      <c r="D241" s="69" t="n">
        <f aca="false">IF($B241&lt;Input!$C$28,Input!$C$38,0)</f>
        <v>0</v>
      </c>
      <c r="E241" s="69" t="n">
        <f aca="true">IF($B241&gt;Input!$C$28,PMT(Input!$C$37/(100*12),($A$620-OFFSET($A$4,MATCH(Input!$C$28,$B$4:$B$620,1),0,1,1)),$H$4,0,1),0)</f>
        <v>0</v>
      </c>
      <c r="F241" s="69" t="n">
        <f aca="false">($F240+$D241+$E241)*(1+Input!$C$37/(100*12))</f>
        <v>0</v>
      </c>
    </row>
    <row r="242" customFormat="false" ht="12.8" hidden="false" customHeight="false" outlineLevel="0" collapsed="false">
      <c r="A242" s="67" t="n">
        <v>238</v>
      </c>
      <c r="B242" s="68" t="n">
        <f aca="false">EOMONTH(Input!$C$7,A242)</f>
        <v>50160</v>
      </c>
      <c r="D242" s="69" t="n">
        <f aca="false">IF($B242&lt;Input!$C$28,Input!$C$38,0)</f>
        <v>0</v>
      </c>
      <c r="E242" s="69" t="n">
        <f aca="true">IF($B242&gt;Input!$C$28,PMT(Input!$C$37/(100*12),($A$620-OFFSET($A$4,MATCH(Input!$C$28,$B$4:$B$620,1),0,1,1)),$H$4,0,1),0)</f>
        <v>0</v>
      </c>
      <c r="F242" s="69" t="n">
        <f aca="false">($F241+$D242+$E242)*(1+Input!$C$37/(100*12))</f>
        <v>0</v>
      </c>
    </row>
    <row r="243" customFormat="false" ht="12.8" hidden="false" customHeight="false" outlineLevel="0" collapsed="false">
      <c r="A243" s="67" t="n">
        <v>239</v>
      </c>
      <c r="B243" s="68" t="n">
        <f aca="false">EOMONTH(Input!$C$7,A243)</f>
        <v>50191</v>
      </c>
      <c r="D243" s="69" t="n">
        <f aca="false">IF($B243&lt;Input!$C$28,Input!$C$38,0)</f>
        <v>0</v>
      </c>
      <c r="E243" s="69" t="n">
        <f aca="true">IF($B243&gt;Input!$C$28,PMT(Input!$C$37/(100*12),($A$620-OFFSET($A$4,MATCH(Input!$C$28,$B$4:$B$620,1),0,1,1)),$H$4,0,1),0)</f>
        <v>0</v>
      </c>
      <c r="F243" s="69" t="n">
        <f aca="false">($F242+$D243+$E243)*(1+Input!$C$37/(100*12))</f>
        <v>0</v>
      </c>
    </row>
    <row r="244" customFormat="false" ht="12.8" hidden="false" customHeight="false" outlineLevel="0" collapsed="false">
      <c r="A244" s="67" t="n">
        <v>240</v>
      </c>
      <c r="B244" s="68" t="n">
        <f aca="false">EOMONTH(Input!$C$7,A244)</f>
        <v>50221</v>
      </c>
      <c r="D244" s="69" t="n">
        <f aca="false">IF($B244&lt;Input!$C$28,Input!$C$38,0)</f>
        <v>0</v>
      </c>
      <c r="E244" s="69" t="n">
        <f aca="true">IF($B244&gt;Input!$C$28,PMT(Input!$C$37/(100*12),($A$620-OFFSET($A$4,MATCH(Input!$C$28,$B$4:$B$620,1),0,1,1)),$H$4,0,1),0)</f>
        <v>0</v>
      </c>
      <c r="F244" s="69" t="n">
        <f aca="false">($F243+$D244+$E244)*(1+Input!$C$37/(100*12))</f>
        <v>0</v>
      </c>
    </row>
    <row r="245" customFormat="false" ht="12.8" hidden="false" customHeight="false" outlineLevel="0" collapsed="false">
      <c r="A245" s="67" t="n">
        <v>241</v>
      </c>
      <c r="B245" s="68" t="n">
        <f aca="false">EOMONTH(Input!$C$7,A245)</f>
        <v>50252</v>
      </c>
      <c r="D245" s="69" t="n">
        <f aca="false">IF($B245&lt;Input!$C$28,Input!$C$38,0)</f>
        <v>0</v>
      </c>
      <c r="E245" s="69" t="n">
        <f aca="true">IF($B245&gt;Input!$C$28,PMT(Input!$C$37/(100*12),($A$620-OFFSET($A$4,MATCH(Input!$C$28,$B$4:$B$620,1),0,1,1)),$H$4,0,1),0)</f>
        <v>0</v>
      </c>
      <c r="F245" s="69" t="n">
        <f aca="false">($F244+$D245+$E245)*(1+Input!$C$37/(100*12))</f>
        <v>0</v>
      </c>
    </row>
    <row r="246" customFormat="false" ht="12.8" hidden="false" customHeight="false" outlineLevel="0" collapsed="false">
      <c r="A246" s="67" t="n">
        <v>242</v>
      </c>
      <c r="B246" s="68" t="n">
        <f aca="false">EOMONTH(Input!$C$7,A246)</f>
        <v>50283</v>
      </c>
      <c r="D246" s="69" t="n">
        <f aca="false">IF($B246&lt;Input!$C$28,Input!$C$38,0)</f>
        <v>0</v>
      </c>
      <c r="E246" s="69" t="n">
        <f aca="true">IF($B246&gt;Input!$C$28,PMT(Input!$C$37/(100*12),($A$620-OFFSET($A$4,MATCH(Input!$C$28,$B$4:$B$620,1),0,1,1)),$H$4,0,1),0)</f>
        <v>0</v>
      </c>
      <c r="F246" s="69" t="n">
        <f aca="false">($F245+$D246+$E246)*(1+Input!$C$37/(100*12))</f>
        <v>0</v>
      </c>
    </row>
    <row r="247" customFormat="false" ht="12.8" hidden="false" customHeight="false" outlineLevel="0" collapsed="false">
      <c r="A247" s="67" t="n">
        <v>243</v>
      </c>
      <c r="B247" s="68" t="n">
        <f aca="false">EOMONTH(Input!$C$7,A247)</f>
        <v>50313</v>
      </c>
      <c r="D247" s="69" t="n">
        <f aca="false">IF($B247&lt;Input!$C$28,Input!$C$38,0)</f>
        <v>0</v>
      </c>
      <c r="E247" s="69" t="n">
        <f aca="true">IF($B247&gt;Input!$C$28,PMT(Input!$C$37/(100*12),($A$620-OFFSET($A$4,MATCH(Input!$C$28,$B$4:$B$620,1),0,1,1)),$H$4,0,1),0)</f>
        <v>0</v>
      </c>
      <c r="F247" s="69" t="n">
        <f aca="false">($F246+$D247+$E247)*(1+Input!$C$37/(100*12))</f>
        <v>0</v>
      </c>
    </row>
    <row r="248" customFormat="false" ht="12.8" hidden="false" customHeight="false" outlineLevel="0" collapsed="false">
      <c r="A248" s="67" t="n">
        <v>244</v>
      </c>
      <c r="B248" s="68" t="n">
        <f aca="false">EOMONTH(Input!$C$7,A248)</f>
        <v>50344</v>
      </c>
      <c r="D248" s="69" t="n">
        <f aca="false">IF($B248&lt;Input!$C$28,Input!$C$38,0)</f>
        <v>0</v>
      </c>
      <c r="E248" s="69" t="n">
        <f aca="true">IF($B248&gt;Input!$C$28,PMT(Input!$C$37/(100*12),($A$620-OFFSET($A$4,MATCH(Input!$C$28,$B$4:$B$620,1),0,1,1)),$H$4,0,1),0)</f>
        <v>0</v>
      </c>
      <c r="F248" s="69" t="n">
        <f aca="false">($F247+$D248+$E248)*(1+Input!$C$37/(100*12))</f>
        <v>0</v>
      </c>
    </row>
    <row r="249" customFormat="false" ht="12.8" hidden="false" customHeight="false" outlineLevel="0" collapsed="false">
      <c r="A249" s="67" t="n">
        <v>245</v>
      </c>
      <c r="B249" s="68" t="n">
        <f aca="false">EOMONTH(Input!$C$7,A249)</f>
        <v>50374</v>
      </c>
      <c r="D249" s="69" t="n">
        <f aca="false">IF($B249&lt;Input!$C$28,Input!$C$38,0)</f>
        <v>0</v>
      </c>
      <c r="E249" s="69" t="n">
        <f aca="true">IF($B249&gt;Input!$C$28,PMT(Input!$C$37/(100*12),($A$620-OFFSET($A$4,MATCH(Input!$C$28,$B$4:$B$620,1),0,1,1)),$H$4,0,1),0)</f>
        <v>0</v>
      </c>
      <c r="F249" s="69" t="n">
        <f aca="false">($F248+$D249+$E249)*(1+Input!$C$37/(100*12))</f>
        <v>0</v>
      </c>
    </row>
    <row r="250" customFormat="false" ht="12.8" hidden="false" customHeight="false" outlineLevel="0" collapsed="false">
      <c r="A250" s="67" t="n">
        <v>246</v>
      </c>
      <c r="B250" s="68" t="n">
        <f aca="false">EOMONTH(Input!$C$7,A250)</f>
        <v>50405</v>
      </c>
      <c r="D250" s="69" t="n">
        <f aca="false">IF($B250&lt;Input!$C$28,Input!$C$38,0)</f>
        <v>0</v>
      </c>
      <c r="E250" s="69" t="n">
        <f aca="true">IF($B250&gt;Input!$C$28,PMT(Input!$C$37/(100*12),($A$620-OFFSET($A$4,MATCH(Input!$C$28,$B$4:$B$620,1),0,1,1)),$H$4,0,1),0)</f>
        <v>0</v>
      </c>
      <c r="F250" s="69" t="n">
        <f aca="false">($F249+$D250+$E250)*(1+Input!$C$37/(100*12))</f>
        <v>0</v>
      </c>
    </row>
    <row r="251" customFormat="false" ht="12.8" hidden="false" customHeight="false" outlineLevel="0" collapsed="false">
      <c r="A251" s="67" t="n">
        <v>247</v>
      </c>
      <c r="B251" s="68" t="n">
        <f aca="false">EOMONTH(Input!$C$7,A251)</f>
        <v>50436</v>
      </c>
      <c r="D251" s="69" t="n">
        <f aca="false">IF($B251&lt;Input!$C$28,Input!$C$38,0)</f>
        <v>0</v>
      </c>
      <c r="E251" s="69" t="n">
        <f aca="true">IF($B251&gt;Input!$C$28,PMT(Input!$C$37/(100*12),($A$620-OFFSET($A$4,MATCH(Input!$C$28,$B$4:$B$620,1),0,1,1)),$H$4,0,1),0)</f>
        <v>0</v>
      </c>
      <c r="F251" s="69" t="n">
        <f aca="false">($F250+$D251+$E251)*(1+Input!$C$37/(100*12))</f>
        <v>0</v>
      </c>
    </row>
    <row r="252" customFormat="false" ht="12.8" hidden="false" customHeight="false" outlineLevel="0" collapsed="false">
      <c r="A252" s="67" t="n">
        <v>248</v>
      </c>
      <c r="B252" s="68" t="n">
        <f aca="false">EOMONTH(Input!$C$7,A252)</f>
        <v>50464</v>
      </c>
      <c r="D252" s="69" t="n">
        <f aca="false">IF($B252&lt;Input!$C$28,Input!$C$38,0)</f>
        <v>0</v>
      </c>
      <c r="E252" s="69" t="n">
        <f aca="true">IF($B252&gt;Input!$C$28,PMT(Input!$C$37/(100*12),($A$620-OFFSET($A$4,MATCH(Input!$C$28,$B$4:$B$620,1),0,1,1)),$H$4,0,1),0)</f>
        <v>0</v>
      </c>
      <c r="F252" s="69" t="n">
        <f aca="false">($F251+$D252+$E252)*(1+Input!$C$37/(100*12))</f>
        <v>0</v>
      </c>
    </row>
    <row r="253" customFormat="false" ht="12.8" hidden="false" customHeight="false" outlineLevel="0" collapsed="false">
      <c r="A253" s="67" t="n">
        <v>249</v>
      </c>
      <c r="B253" s="68" t="n">
        <f aca="false">EOMONTH(Input!$C$7,A253)</f>
        <v>50495</v>
      </c>
      <c r="D253" s="69" t="n">
        <f aca="false">IF($B253&lt;Input!$C$28,Input!$C$38,0)</f>
        <v>0</v>
      </c>
      <c r="E253" s="69" t="n">
        <f aca="true">IF($B253&gt;Input!$C$28,PMT(Input!$C$37/(100*12),($A$620-OFFSET($A$4,MATCH(Input!$C$28,$B$4:$B$620,1),0,1,1)),$H$4,0,1),0)</f>
        <v>0</v>
      </c>
      <c r="F253" s="69" t="n">
        <f aca="false">($F252+$D253+$E253)*(1+Input!$C$37/(100*12))</f>
        <v>0</v>
      </c>
    </row>
    <row r="254" customFormat="false" ht="12.8" hidden="false" customHeight="false" outlineLevel="0" collapsed="false">
      <c r="A254" s="67" t="n">
        <v>250</v>
      </c>
      <c r="B254" s="68" t="n">
        <f aca="false">EOMONTH(Input!$C$7,A254)</f>
        <v>50525</v>
      </c>
      <c r="D254" s="69" t="n">
        <f aca="false">IF($B254&lt;Input!$C$28,Input!$C$38,0)</f>
        <v>0</v>
      </c>
      <c r="E254" s="69" t="n">
        <f aca="true">IF($B254&gt;Input!$C$28,PMT(Input!$C$37/(100*12),($A$620-OFFSET($A$4,MATCH(Input!$C$28,$B$4:$B$620,1),0,1,1)),$H$4,0,1),0)</f>
        <v>0</v>
      </c>
      <c r="F254" s="69" t="n">
        <f aca="false">($F253+$D254+$E254)*(1+Input!$C$37/(100*12))</f>
        <v>0</v>
      </c>
    </row>
    <row r="255" customFormat="false" ht="12.8" hidden="false" customHeight="false" outlineLevel="0" collapsed="false">
      <c r="A255" s="67" t="n">
        <v>251</v>
      </c>
      <c r="B255" s="68" t="n">
        <f aca="false">EOMONTH(Input!$C$7,A255)</f>
        <v>50556</v>
      </c>
      <c r="D255" s="69" t="n">
        <f aca="false">IF($B255&lt;Input!$C$28,Input!$C$38,0)</f>
        <v>0</v>
      </c>
      <c r="E255" s="69" t="n">
        <f aca="true">IF($B255&gt;Input!$C$28,PMT(Input!$C$37/(100*12),($A$620-OFFSET($A$4,MATCH(Input!$C$28,$B$4:$B$620,1),0,1,1)),$H$4,0,1),0)</f>
        <v>0</v>
      </c>
      <c r="F255" s="69" t="n">
        <f aca="false">($F254+$D255+$E255)*(1+Input!$C$37/(100*12))</f>
        <v>0</v>
      </c>
    </row>
    <row r="256" customFormat="false" ht="12.8" hidden="false" customHeight="false" outlineLevel="0" collapsed="false">
      <c r="A256" s="67" t="n">
        <v>252</v>
      </c>
      <c r="B256" s="68" t="n">
        <f aca="false">EOMONTH(Input!$C$7,A256)</f>
        <v>50586</v>
      </c>
      <c r="D256" s="69" t="n">
        <f aca="false">IF($B256&lt;Input!$C$28,Input!$C$38,0)</f>
        <v>0</v>
      </c>
      <c r="E256" s="69" t="n">
        <f aca="true">IF($B256&gt;Input!$C$28,PMT(Input!$C$37/(100*12),($A$620-OFFSET($A$4,MATCH(Input!$C$28,$B$4:$B$620,1),0,1,1)),$H$4,0,1),0)</f>
        <v>0</v>
      </c>
      <c r="F256" s="69" t="n">
        <f aca="false">($F255+$D256+$E256)*(1+Input!$C$37/(100*12))</f>
        <v>0</v>
      </c>
    </row>
    <row r="257" customFormat="false" ht="12.8" hidden="false" customHeight="false" outlineLevel="0" collapsed="false">
      <c r="A257" s="67" t="n">
        <v>253</v>
      </c>
      <c r="B257" s="68" t="n">
        <f aca="false">EOMONTH(Input!$C$7,A257)</f>
        <v>50617</v>
      </c>
      <c r="D257" s="69" t="n">
        <f aca="false">IF($B257&lt;Input!$C$28,Input!$C$38,0)</f>
        <v>0</v>
      </c>
      <c r="E257" s="69" t="n">
        <f aca="true">IF($B257&gt;Input!$C$28,PMT(Input!$C$37/(100*12),($A$620-OFFSET($A$4,MATCH(Input!$C$28,$B$4:$B$620,1),0,1,1)),$H$4,0,1),0)</f>
        <v>0</v>
      </c>
      <c r="F257" s="69" t="n">
        <f aca="false">($F256+$D257+$E257)*(1+Input!$C$37/(100*12))</f>
        <v>0</v>
      </c>
    </row>
    <row r="258" customFormat="false" ht="12.8" hidden="false" customHeight="false" outlineLevel="0" collapsed="false">
      <c r="A258" s="67" t="n">
        <v>254</v>
      </c>
      <c r="B258" s="68" t="n">
        <f aca="false">EOMONTH(Input!$C$7,A258)</f>
        <v>50648</v>
      </c>
      <c r="D258" s="69" t="n">
        <f aca="false">IF($B258&lt;Input!$C$28,Input!$C$38,0)</f>
        <v>0</v>
      </c>
      <c r="E258" s="69" t="n">
        <f aca="true">IF($B258&gt;Input!$C$28,PMT(Input!$C$37/(100*12),($A$620-OFFSET($A$4,MATCH(Input!$C$28,$B$4:$B$620,1),0,1,1)),$H$4,0,1),0)</f>
        <v>0</v>
      </c>
      <c r="F258" s="69" t="n">
        <f aca="false">($F257+$D258+$E258)*(1+Input!$C$37/(100*12))</f>
        <v>0</v>
      </c>
    </row>
    <row r="259" customFormat="false" ht="12.8" hidden="false" customHeight="false" outlineLevel="0" collapsed="false">
      <c r="A259" s="67" t="n">
        <v>255</v>
      </c>
      <c r="B259" s="68" t="n">
        <f aca="false">EOMONTH(Input!$C$7,A259)</f>
        <v>50678</v>
      </c>
      <c r="D259" s="69" t="n">
        <f aca="false">IF($B259&lt;Input!$C$28,Input!$C$38,0)</f>
        <v>0</v>
      </c>
      <c r="E259" s="69" t="n">
        <f aca="true">IF($B259&gt;Input!$C$28,PMT(Input!$C$37/(100*12),($A$620-OFFSET($A$4,MATCH(Input!$C$28,$B$4:$B$620,1),0,1,1)),$H$4,0,1),0)</f>
        <v>-0</v>
      </c>
      <c r="F259" s="69" t="n">
        <f aca="false">($F258+$D259+$E259)*(1+Input!$C$37/(100*12))</f>
        <v>0</v>
      </c>
    </row>
    <row r="260" customFormat="false" ht="12.8" hidden="false" customHeight="false" outlineLevel="0" collapsed="false">
      <c r="A260" s="67" t="n">
        <v>256</v>
      </c>
      <c r="B260" s="68" t="n">
        <f aca="false">EOMONTH(Input!$C$7,A260)</f>
        <v>50709</v>
      </c>
      <c r="D260" s="69" t="n">
        <f aca="false">IF($B260&lt;Input!$C$28,Input!$C$38,0)</f>
        <v>0</v>
      </c>
      <c r="E260" s="69" t="n">
        <f aca="true">IF($B260&gt;Input!$C$28,PMT(Input!$C$37/(100*12),($A$620-OFFSET($A$4,MATCH(Input!$C$28,$B$4:$B$620,1),0,1,1)),$H$4,0,1),0)</f>
        <v>-0</v>
      </c>
      <c r="F260" s="69" t="n">
        <f aca="false">($F259+$D260+$E260)*(1+Input!$C$37/(100*12))</f>
        <v>0</v>
      </c>
      <c r="H260" s="69"/>
    </row>
    <row r="261" customFormat="false" ht="12.8" hidden="false" customHeight="false" outlineLevel="0" collapsed="false">
      <c r="A261" s="67" t="n">
        <v>257</v>
      </c>
      <c r="B261" s="68" t="n">
        <f aca="false">EOMONTH(Input!$C$7,A261)</f>
        <v>50739</v>
      </c>
      <c r="D261" s="69" t="n">
        <f aca="false">IF($B261&lt;Input!$C$28,Input!$C$38,0)</f>
        <v>0</v>
      </c>
      <c r="E261" s="69" t="n">
        <f aca="true">IF($B261&gt;Input!$C$28,PMT(Input!$C$37/(100*12),($A$620-OFFSET($A$4,MATCH(Input!$C$28,$B$4:$B$620,1),0,1,1)),$H$4,0,1),0)</f>
        <v>-0</v>
      </c>
      <c r="F261" s="69" t="n">
        <f aca="false">($F260+$D261+$E261)*(1+Input!$C$37/(100*12))</f>
        <v>0</v>
      </c>
    </row>
    <row r="262" customFormat="false" ht="12.8" hidden="false" customHeight="false" outlineLevel="0" collapsed="false">
      <c r="A262" s="67" t="n">
        <v>258</v>
      </c>
      <c r="B262" s="68" t="n">
        <f aca="false">EOMONTH(Input!$C$7,A262)</f>
        <v>50770</v>
      </c>
      <c r="D262" s="69" t="n">
        <f aca="false">IF($B262&lt;Input!$C$28,Input!$C$38,0)</f>
        <v>0</v>
      </c>
      <c r="E262" s="69" t="n">
        <f aca="true">IF($B262&gt;Input!$C$28,PMT(Input!$C$37/(100*12),($A$620-OFFSET($A$4,MATCH(Input!$C$28,$B$4:$B$620,1),0,1,1)),$H$4,0,1),0)</f>
        <v>-0</v>
      </c>
      <c r="F262" s="69" t="n">
        <f aca="false">($F261+$D262+$E262)*(1+Input!$C$37/(100*12))</f>
        <v>0</v>
      </c>
    </row>
    <row r="263" customFormat="false" ht="12.8" hidden="false" customHeight="false" outlineLevel="0" collapsed="false">
      <c r="A263" s="67" t="n">
        <v>259</v>
      </c>
      <c r="B263" s="68" t="n">
        <f aca="false">EOMONTH(Input!$C$7,A263)</f>
        <v>50801</v>
      </c>
      <c r="D263" s="69" t="n">
        <f aca="false">IF($B263&lt;Input!$C$28,Input!$C$38,0)</f>
        <v>0</v>
      </c>
      <c r="E263" s="69" t="n">
        <f aca="true">IF($B263&gt;Input!$C$28,PMT(Input!$C$37/(100*12),($A$620-OFFSET($A$4,MATCH(Input!$C$28,$B$4:$B$620,1),0,1,1)),$H$4,0,1),0)</f>
        <v>-0</v>
      </c>
      <c r="F263" s="69" t="n">
        <f aca="false">($F262+$D263+$E263)*(1+Input!$C$37/(100*12))</f>
        <v>0</v>
      </c>
    </row>
    <row r="264" customFormat="false" ht="12.8" hidden="false" customHeight="false" outlineLevel="0" collapsed="false">
      <c r="A264" s="67" t="n">
        <v>260</v>
      </c>
      <c r="B264" s="68" t="n">
        <f aca="false">EOMONTH(Input!$C$7,A264)</f>
        <v>50829</v>
      </c>
      <c r="D264" s="69" t="n">
        <f aca="false">IF($B264&lt;Input!$C$28,Input!$C$38,0)</f>
        <v>0</v>
      </c>
      <c r="E264" s="69" t="n">
        <f aca="true">IF($B264&gt;Input!$C$28,PMT(Input!$C$37/(100*12),($A$620-OFFSET($A$4,MATCH(Input!$C$28,$B$4:$B$620,1),0,1,1)),$H$4,0,1),0)</f>
        <v>-0</v>
      </c>
      <c r="F264" s="69" t="n">
        <f aca="false">($F263+$D264+$E264)*(1+Input!$C$37/(100*12))</f>
        <v>0</v>
      </c>
    </row>
    <row r="265" customFormat="false" ht="12.8" hidden="false" customHeight="false" outlineLevel="0" collapsed="false">
      <c r="A265" s="67" t="n">
        <v>261</v>
      </c>
      <c r="B265" s="68" t="n">
        <f aca="false">EOMONTH(Input!$C$7,A265)</f>
        <v>50860</v>
      </c>
      <c r="D265" s="69" t="n">
        <f aca="false">IF($B265&lt;Input!$C$28,Input!$C$38,0)</f>
        <v>0</v>
      </c>
      <c r="E265" s="69" t="n">
        <f aca="true">IF($B265&gt;Input!$C$28,PMT(Input!$C$37/(100*12),($A$620-OFFSET($A$4,MATCH(Input!$C$28,$B$4:$B$620,1),0,1,1)),$H$4,0,1),0)</f>
        <v>-0</v>
      </c>
      <c r="F265" s="69" t="n">
        <f aca="false">($F264+$D265+$E265)*(1+Input!$C$37/(100*12))</f>
        <v>0</v>
      </c>
    </row>
    <row r="266" customFormat="false" ht="12.8" hidden="false" customHeight="false" outlineLevel="0" collapsed="false">
      <c r="A266" s="67" t="n">
        <v>262</v>
      </c>
      <c r="B266" s="68" t="n">
        <f aca="false">EOMONTH(Input!$C$7,A266)</f>
        <v>50890</v>
      </c>
      <c r="D266" s="69" t="n">
        <f aca="false">IF($B266&lt;Input!$C$28,Input!$C$38,0)</f>
        <v>0</v>
      </c>
      <c r="E266" s="69" t="n">
        <f aca="true">IF($B266&gt;Input!$C$28,PMT(Input!$C$37/(100*12),($A$620-OFFSET($A$4,MATCH(Input!$C$28,$B$4:$B$620,1),0,1,1)),$H$4,0,1),0)</f>
        <v>-0</v>
      </c>
      <c r="F266" s="69" t="n">
        <f aca="false">($F265+$D266+$E266)*(1+Input!$C$37/(100*12))</f>
        <v>0</v>
      </c>
    </row>
    <row r="267" customFormat="false" ht="12.8" hidden="false" customHeight="false" outlineLevel="0" collapsed="false">
      <c r="A267" s="67" t="n">
        <v>263</v>
      </c>
      <c r="B267" s="68" t="n">
        <f aca="false">EOMONTH(Input!$C$7,A267)</f>
        <v>50921</v>
      </c>
      <c r="D267" s="69" t="n">
        <f aca="false">IF($B267&lt;Input!$C$28,Input!$C$38,0)</f>
        <v>0</v>
      </c>
      <c r="E267" s="69" t="n">
        <f aca="true">IF($B267&gt;Input!$C$28,PMT(Input!$C$37/(100*12),($A$620-OFFSET($A$4,MATCH(Input!$C$28,$B$4:$B$620,1),0,1,1)),$H$4,0,1),0)</f>
        <v>-0</v>
      </c>
      <c r="F267" s="69" t="n">
        <f aca="false">($F266+$D267+$E267)*(1+Input!$C$37/(100*12))</f>
        <v>0</v>
      </c>
    </row>
    <row r="268" customFormat="false" ht="12.8" hidden="false" customHeight="false" outlineLevel="0" collapsed="false">
      <c r="A268" s="67" t="n">
        <v>264</v>
      </c>
      <c r="B268" s="68" t="n">
        <f aca="false">EOMONTH(Input!$C$7,A268)</f>
        <v>50951</v>
      </c>
      <c r="D268" s="69" t="n">
        <f aca="false">IF($B268&lt;Input!$C$28,Input!$C$38,0)</f>
        <v>0</v>
      </c>
      <c r="E268" s="69" t="n">
        <f aca="true">IF($B268&gt;Input!$C$28,PMT(Input!$C$37/(100*12),($A$620-OFFSET($A$4,MATCH(Input!$C$28,$B$4:$B$620,1),0,1,1)),$H$4,0,1),0)</f>
        <v>-0</v>
      </c>
      <c r="F268" s="69" t="n">
        <f aca="false">($F267+$D268+$E268)*(1+Input!$C$37/(100*12))</f>
        <v>0</v>
      </c>
    </row>
    <row r="269" customFormat="false" ht="12.8" hidden="false" customHeight="false" outlineLevel="0" collapsed="false">
      <c r="A269" s="67" t="n">
        <v>265</v>
      </c>
      <c r="B269" s="68" t="n">
        <f aca="false">EOMONTH(Input!$C$7,A269)</f>
        <v>50982</v>
      </c>
      <c r="D269" s="69" t="n">
        <f aca="false">IF($B269&lt;Input!$C$28,Input!$C$38,0)</f>
        <v>0</v>
      </c>
      <c r="E269" s="69" t="n">
        <f aca="true">IF($B269&gt;Input!$C$28,PMT(Input!$C$37/(100*12),($A$620-OFFSET($A$4,MATCH(Input!$C$28,$B$4:$B$620,1),0,1,1)),$H$4,0,1),0)</f>
        <v>-0</v>
      </c>
      <c r="F269" s="69" t="n">
        <f aca="false">($F268+$D269+$E269)*(1+Input!$C$37/(100*12))</f>
        <v>0</v>
      </c>
    </row>
    <row r="270" customFormat="false" ht="12.8" hidden="false" customHeight="false" outlineLevel="0" collapsed="false">
      <c r="A270" s="67" t="n">
        <v>266</v>
      </c>
      <c r="B270" s="68" t="n">
        <f aca="false">EOMONTH(Input!$C$7,A270)</f>
        <v>51013</v>
      </c>
      <c r="D270" s="69" t="n">
        <f aca="false">IF($B270&lt;Input!$C$28,Input!$C$38,0)</f>
        <v>0</v>
      </c>
      <c r="E270" s="69" t="n">
        <f aca="true">IF($B270&gt;Input!$C$28,PMT(Input!$C$37/(100*12),($A$620-OFFSET($A$4,MATCH(Input!$C$28,$B$4:$B$620,1),0,1,1)),$H$4,0,1),0)</f>
        <v>-0</v>
      </c>
      <c r="F270" s="69" t="n">
        <f aca="false">($F269+$D270+$E270)*(1+Input!$C$37/(100*12))</f>
        <v>0</v>
      </c>
    </row>
    <row r="271" customFormat="false" ht="12.8" hidden="false" customHeight="false" outlineLevel="0" collapsed="false">
      <c r="A271" s="67" t="n">
        <v>267</v>
      </c>
      <c r="B271" s="68" t="n">
        <f aca="false">EOMONTH(Input!$C$7,A271)</f>
        <v>51043</v>
      </c>
      <c r="D271" s="69" t="n">
        <f aca="false">IF($B271&lt;Input!$C$28,Input!$C$38,0)</f>
        <v>0</v>
      </c>
      <c r="E271" s="69" t="n">
        <f aca="true">IF($B271&gt;Input!$C$28,PMT(Input!$C$37/(100*12),($A$620-OFFSET($A$4,MATCH(Input!$C$28,$B$4:$B$620,1),0,1,1)),$H$4,0,1),0)</f>
        <v>-0</v>
      </c>
      <c r="F271" s="69" t="n">
        <f aca="false">($F270+$D271+$E271)*(1+Input!$C$37/(100*12))</f>
        <v>0</v>
      </c>
    </row>
    <row r="272" customFormat="false" ht="12.8" hidden="false" customHeight="false" outlineLevel="0" collapsed="false">
      <c r="A272" s="67" t="n">
        <v>268</v>
      </c>
      <c r="B272" s="68" t="n">
        <f aca="false">EOMONTH(Input!$C$7,A272)</f>
        <v>51074</v>
      </c>
      <c r="D272" s="69" t="n">
        <f aca="false">IF($B272&lt;Input!$C$28,Input!$C$38,0)</f>
        <v>0</v>
      </c>
      <c r="E272" s="69" t="n">
        <f aca="true">IF($B272&gt;Input!$C$28,PMT(Input!$C$37/(100*12),($A$620-OFFSET($A$4,MATCH(Input!$C$28,$B$4:$B$620,1),0,1,1)),$H$4,0,1),0)</f>
        <v>-0</v>
      </c>
      <c r="F272" s="69" t="n">
        <f aca="false">($F271+$D272+$E272)*(1+Input!$C$37/(100*12))</f>
        <v>0</v>
      </c>
    </row>
    <row r="273" customFormat="false" ht="12.8" hidden="false" customHeight="false" outlineLevel="0" collapsed="false">
      <c r="A273" s="67" t="n">
        <v>269</v>
      </c>
      <c r="B273" s="68" t="n">
        <f aca="false">EOMONTH(Input!$C$7,A273)</f>
        <v>51104</v>
      </c>
      <c r="D273" s="69" t="n">
        <f aca="false">IF($B273&lt;Input!$C$28,Input!$C$38,0)</f>
        <v>0</v>
      </c>
      <c r="E273" s="69" t="n">
        <f aca="true">IF($B273&gt;Input!$C$28,PMT(Input!$C$37/(100*12),($A$620-OFFSET($A$4,MATCH(Input!$C$28,$B$4:$B$620,1),0,1,1)),$H$4,0,1),0)</f>
        <v>-0</v>
      </c>
      <c r="F273" s="69" t="n">
        <f aca="false">($F272+$D273+$E273)*(1+Input!$C$37/(100*12))</f>
        <v>0</v>
      </c>
    </row>
    <row r="274" customFormat="false" ht="12.8" hidden="false" customHeight="false" outlineLevel="0" collapsed="false">
      <c r="A274" s="67" t="n">
        <v>270</v>
      </c>
      <c r="B274" s="68" t="n">
        <f aca="false">EOMONTH(Input!$C$7,A274)</f>
        <v>51135</v>
      </c>
      <c r="D274" s="69" t="n">
        <f aca="false">IF($B274&lt;Input!$C$28,Input!$C$38,0)</f>
        <v>0</v>
      </c>
      <c r="E274" s="69" t="n">
        <f aca="true">IF($B274&gt;Input!$C$28,PMT(Input!$C$37/(100*12),($A$620-OFFSET($A$4,MATCH(Input!$C$28,$B$4:$B$620,1),0,1,1)),$H$4,0,1),0)</f>
        <v>-0</v>
      </c>
      <c r="F274" s="69" t="n">
        <f aca="false">($F273+$D274+$E274)*(1+Input!$C$37/(100*12))</f>
        <v>0</v>
      </c>
    </row>
    <row r="275" customFormat="false" ht="12.8" hidden="false" customHeight="false" outlineLevel="0" collapsed="false">
      <c r="A275" s="67" t="n">
        <v>271</v>
      </c>
      <c r="B275" s="68" t="n">
        <f aca="false">EOMONTH(Input!$C$7,A275)</f>
        <v>51166</v>
      </c>
      <c r="D275" s="69" t="n">
        <f aca="false">IF($B275&lt;Input!$C$28,Input!$C$38,0)</f>
        <v>0</v>
      </c>
      <c r="E275" s="69" t="n">
        <f aca="true">IF($B275&gt;Input!$C$28,PMT(Input!$C$37/(100*12),($A$620-OFFSET($A$4,MATCH(Input!$C$28,$B$4:$B$620,1),0,1,1)),$H$4,0,1),0)</f>
        <v>-0</v>
      </c>
      <c r="F275" s="69" t="n">
        <f aca="false">($F274+$D275+$E275)*(1+Input!$C$37/(100*12))</f>
        <v>0</v>
      </c>
    </row>
    <row r="276" customFormat="false" ht="12.8" hidden="false" customHeight="false" outlineLevel="0" collapsed="false">
      <c r="A276" s="67" t="n">
        <v>272</v>
      </c>
      <c r="B276" s="68" t="n">
        <f aca="false">EOMONTH(Input!$C$7,A276)</f>
        <v>51195</v>
      </c>
      <c r="D276" s="69" t="n">
        <f aca="false">IF($B276&lt;Input!$C$28,Input!$C$38,0)</f>
        <v>0</v>
      </c>
      <c r="E276" s="69" t="n">
        <f aca="true">IF($B276&gt;Input!$C$28,PMT(Input!$C$37/(100*12),($A$620-OFFSET($A$4,MATCH(Input!$C$28,$B$4:$B$620,1),0,1,1)),$H$4,0,1),0)</f>
        <v>-0</v>
      </c>
      <c r="F276" s="69" t="n">
        <f aca="false">($F275+$D276+$E276)*(1+Input!$C$37/(100*12))</f>
        <v>0</v>
      </c>
    </row>
    <row r="277" customFormat="false" ht="12.8" hidden="false" customHeight="false" outlineLevel="0" collapsed="false">
      <c r="A277" s="67" t="n">
        <v>273</v>
      </c>
      <c r="B277" s="68" t="n">
        <f aca="false">EOMONTH(Input!$C$7,A277)</f>
        <v>51226</v>
      </c>
      <c r="D277" s="69" t="n">
        <f aca="false">IF($B277&lt;Input!$C$28,Input!$C$38,0)</f>
        <v>0</v>
      </c>
      <c r="E277" s="69" t="n">
        <f aca="true">IF($B277&gt;Input!$C$28,PMT(Input!$C$37/(100*12),($A$620-OFFSET($A$4,MATCH(Input!$C$28,$B$4:$B$620,1),0,1,1)),$H$4,0,1),0)</f>
        <v>-0</v>
      </c>
      <c r="F277" s="69" t="n">
        <f aca="false">($F276+$D277+$E277)*(1+Input!$C$37/(100*12))</f>
        <v>0</v>
      </c>
    </row>
    <row r="278" customFormat="false" ht="12.8" hidden="false" customHeight="false" outlineLevel="0" collapsed="false">
      <c r="A278" s="67" t="n">
        <v>274</v>
      </c>
      <c r="B278" s="68" t="n">
        <f aca="false">EOMONTH(Input!$C$7,A278)</f>
        <v>51256</v>
      </c>
      <c r="D278" s="69" t="n">
        <f aca="false">IF($B278&lt;Input!$C$28,Input!$C$38,0)</f>
        <v>0</v>
      </c>
      <c r="E278" s="69" t="n">
        <f aca="true">IF($B278&gt;Input!$C$28,PMT(Input!$C$37/(100*12),($A$620-OFFSET($A$4,MATCH(Input!$C$28,$B$4:$B$620,1),0,1,1)),$H$4,0,1),0)</f>
        <v>-0</v>
      </c>
      <c r="F278" s="69" t="n">
        <f aca="false">($F277+$D278+$E278)*(1+Input!$C$37/(100*12))</f>
        <v>0</v>
      </c>
    </row>
    <row r="279" customFormat="false" ht="12.8" hidden="false" customHeight="false" outlineLevel="0" collapsed="false">
      <c r="A279" s="67" t="n">
        <v>275</v>
      </c>
      <c r="B279" s="68" t="n">
        <f aca="false">EOMONTH(Input!$C$7,A279)</f>
        <v>51287</v>
      </c>
      <c r="D279" s="69" t="n">
        <f aca="false">IF($B279&lt;Input!$C$28,Input!$C$38,0)</f>
        <v>0</v>
      </c>
      <c r="E279" s="69" t="n">
        <f aca="true">IF($B279&gt;Input!$C$28,PMT(Input!$C$37/(100*12),($A$620-OFFSET($A$4,MATCH(Input!$C$28,$B$4:$B$620,1),0,1,1)),$H$4,0,1),0)</f>
        <v>-0</v>
      </c>
      <c r="F279" s="69" t="n">
        <f aca="false">($F278+$D279+$E279)*(1+Input!$C$37/(100*12))</f>
        <v>0</v>
      </c>
    </row>
    <row r="280" customFormat="false" ht="12.8" hidden="false" customHeight="false" outlineLevel="0" collapsed="false">
      <c r="A280" s="67" t="n">
        <v>276</v>
      </c>
      <c r="B280" s="68" t="n">
        <f aca="false">EOMONTH(Input!$C$7,A280)</f>
        <v>51317</v>
      </c>
      <c r="D280" s="69" t="n">
        <f aca="false">IF($B280&lt;Input!$C$28,Input!$C$38,0)</f>
        <v>0</v>
      </c>
      <c r="E280" s="69" t="n">
        <f aca="true">IF($B280&gt;Input!$C$28,PMT(Input!$C$37/(100*12),($A$620-OFFSET($A$4,MATCH(Input!$C$28,$B$4:$B$620,1),0,1,1)),$H$4,0,1),0)</f>
        <v>-0</v>
      </c>
      <c r="F280" s="69" t="n">
        <f aca="false">($F279+$D280+$E280)*(1+Input!$C$37/(100*12))</f>
        <v>0</v>
      </c>
    </row>
    <row r="281" customFormat="false" ht="12.8" hidden="false" customHeight="false" outlineLevel="0" collapsed="false">
      <c r="A281" s="67" t="n">
        <v>277</v>
      </c>
      <c r="B281" s="68" t="n">
        <f aca="false">EOMONTH(Input!$C$7,A281)</f>
        <v>51348</v>
      </c>
      <c r="D281" s="69" t="n">
        <f aca="false">IF($B281&lt;Input!$C$28,Input!$C$38,0)</f>
        <v>0</v>
      </c>
      <c r="E281" s="69" t="n">
        <f aca="true">IF($B281&gt;Input!$C$28,PMT(Input!$C$37/(100*12),($A$620-OFFSET($A$4,MATCH(Input!$C$28,$B$4:$B$620,1),0,1,1)),$H$4,0,1),0)</f>
        <v>-0</v>
      </c>
      <c r="F281" s="69" t="n">
        <f aca="false">($F280+$D281+$E281)*(1+Input!$C$37/(100*12))</f>
        <v>0</v>
      </c>
    </row>
    <row r="282" customFormat="false" ht="12.8" hidden="false" customHeight="false" outlineLevel="0" collapsed="false">
      <c r="A282" s="67" t="n">
        <v>278</v>
      </c>
      <c r="B282" s="68" t="n">
        <f aca="false">EOMONTH(Input!$C$7,A282)</f>
        <v>51379</v>
      </c>
      <c r="D282" s="69" t="n">
        <f aca="false">IF($B282&lt;Input!$C$28,Input!$C$38,0)</f>
        <v>0</v>
      </c>
      <c r="E282" s="69" t="n">
        <f aca="true">IF($B282&gt;Input!$C$28,PMT(Input!$C$37/(100*12),($A$620-OFFSET($A$4,MATCH(Input!$C$28,$B$4:$B$620,1),0,1,1)),$H$4,0,1),0)</f>
        <v>-0</v>
      </c>
      <c r="F282" s="69" t="n">
        <f aca="false">($F281+$D282+$E282)*(1+Input!$C$37/(100*12))</f>
        <v>0</v>
      </c>
    </row>
    <row r="283" customFormat="false" ht="12.8" hidden="false" customHeight="false" outlineLevel="0" collapsed="false">
      <c r="A283" s="67" t="n">
        <v>279</v>
      </c>
      <c r="B283" s="68" t="n">
        <f aca="false">EOMONTH(Input!$C$7,A283)</f>
        <v>51409</v>
      </c>
      <c r="D283" s="69" t="n">
        <f aca="false">IF($B283&lt;Input!$C$28,Input!$C$38,0)</f>
        <v>0</v>
      </c>
      <c r="E283" s="69" t="n">
        <f aca="true">IF($B283&gt;Input!$C$28,PMT(Input!$C$37/(100*12),($A$620-OFFSET($A$4,MATCH(Input!$C$28,$B$4:$B$620,1),0,1,1)),$H$4,0,1),0)</f>
        <v>-0</v>
      </c>
      <c r="F283" s="69" t="n">
        <f aca="false">($F282+$D283+$E283)*(1+Input!$C$37/(100*12))</f>
        <v>0</v>
      </c>
    </row>
    <row r="284" customFormat="false" ht="12.8" hidden="false" customHeight="false" outlineLevel="0" collapsed="false">
      <c r="A284" s="67" t="n">
        <v>280</v>
      </c>
      <c r="B284" s="68" t="n">
        <f aca="false">EOMONTH(Input!$C$7,A284)</f>
        <v>51440</v>
      </c>
      <c r="D284" s="69" t="n">
        <f aca="false">IF($B284&lt;Input!$C$28,Input!$C$38,0)</f>
        <v>0</v>
      </c>
      <c r="E284" s="69" t="n">
        <f aca="true">IF($B284&gt;Input!$C$28,PMT(Input!$C$37/(100*12),($A$620-OFFSET($A$4,MATCH(Input!$C$28,$B$4:$B$620,1),0,1,1)),$H$4,0,1),0)</f>
        <v>-0</v>
      </c>
      <c r="F284" s="69" t="n">
        <f aca="false">($F283+$D284+$E284)*(1+Input!$C$37/(100*12))</f>
        <v>0</v>
      </c>
    </row>
    <row r="285" customFormat="false" ht="12.8" hidden="false" customHeight="false" outlineLevel="0" collapsed="false">
      <c r="A285" s="67" t="n">
        <v>281</v>
      </c>
      <c r="B285" s="68" t="n">
        <f aca="false">EOMONTH(Input!$C$7,A285)</f>
        <v>51470</v>
      </c>
      <c r="D285" s="69" t="n">
        <f aca="false">IF($B285&lt;Input!$C$28,Input!$C$38,0)</f>
        <v>0</v>
      </c>
      <c r="E285" s="69" t="n">
        <f aca="true">IF($B285&gt;Input!$C$28,PMT(Input!$C$37/(100*12),($A$620-OFFSET($A$4,MATCH(Input!$C$28,$B$4:$B$620,1),0,1,1)),$H$4,0,1),0)</f>
        <v>-0</v>
      </c>
      <c r="F285" s="69" t="n">
        <f aca="false">($F284+$D285+$E285)*(1+Input!$C$37/(100*12))</f>
        <v>0</v>
      </c>
    </row>
    <row r="286" customFormat="false" ht="12.8" hidden="false" customHeight="false" outlineLevel="0" collapsed="false">
      <c r="A286" s="67" t="n">
        <v>282</v>
      </c>
      <c r="B286" s="68" t="n">
        <f aca="false">EOMONTH(Input!$C$7,A286)</f>
        <v>51501</v>
      </c>
      <c r="D286" s="69" t="n">
        <f aca="false">IF($B286&lt;Input!$C$28,Input!$C$38,0)</f>
        <v>0</v>
      </c>
      <c r="E286" s="69" t="n">
        <f aca="true">IF($B286&gt;Input!$C$28,PMT(Input!$C$37/(100*12),($A$620-OFFSET($A$4,MATCH(Input!$C$28,$B$4:$B$620,1),0,1,1)),$H$4,0,1),0)</f>
        <v>-0</v>
      </c>
      <c r="F286" s="69" t="n">
        <f aca="false">($F285+$D286+$E286)*(1+Input!$C$37/(100*12))</f>
        <v>0</v>
      </c>
    </row>
    <row r="287" customFormat="false" ht="12.8" hidden="false" customHeight="false" outlineLevel="0" collapsed="false">
      <c r="A287" s="67" t="n">
        <v>283</v>
      </c>
      <c r="B287" s="68" t="n">
        <f aca="false">EOMONTH(Input!$C$7,A287)</f>
        <v>51532</v>
      </c>
      <c r="D287" s="69" t="n">
        <f aca="false">IF($B287&lt;Input!$C$28,Input!$C$38,0)</f>
        <v>0</v>
      </c>
      <c r="E287" s="69" t="n">
        <f aca="true">IF($B287&gt;Input!$C$28,PMT(Input!$C$37/(100*12),($A$620-OFFSET($A$4,MATCH(Input!$C$28,$B$4:$B$620,1),0,1,1)),$H$4,0,1),0)</f>
        <v>-0</v>
      </c>
      <c r="F287" s="69" t="n">
        <f aca="false">($F286+$D287+$E287)*(1+Input!$C$37/(100*12))</f>
        <v>0</v>
      </c>
    </row>
    <row r="288" customFormat="false" ht="12.8" hidden="false" customHeight="false" outlineLevel="0" collapsed="false">
      <c r="A288" s="67" t="n">
        <v>284</v>
      </c>
      <c r="B288" s="68" t="n">
        <f aca="false">EOMONTH(Input!$C$7,A288)</f>
        <v>51560</v>
      </c>
      <c r="D288" s="69" t="n">
        <f aca="false">IF($B288&lt;Input!$C$28,Input!$C$38,0)</f>
        <v>0</v>
      </c>
      <c r="E288" s="69" t="n">
        <f aca="true">IF($B288&gt;Input!$C$28,PMT(Input!$C$37/(100*12),($A$620-OFFSET($A$4,MATCH(Input!$C$28,$B$4:$B$620,1),0,1,1)),$H$4,0,1),0)</f>
        <v>-0</v>
      </c>
      <c r="F288" s="69" t="n">
        <f aca="false">($F287+$D288+$E288)*(1+Input!$C$37/(100*12))</f>
        <v>0</v>
      </c>
    </row>
    <row r="289" customFormat="false" ht="12.8" hidden="false" customHeight="false" outlineLevel="0" collapsed="false">
      <c r="A289" s="67" t="n">
        <v>285</v>
      </c>
      <c r="B289" s="68" t="n">
        <f aca="false">EOMONTH(Input!$C$7,A289)</f>
        <v>51591</v>
      </c>
      <c r="D289" s="69" t="n">
        <f aca="false">IF($B289&lt;Input!$C$28,Input!$C$38,0)</f>
        <v>0</v>
      </c>
      <c r="E289" s="69" t="n">
        <f aca="true">IF($B289&gt;Input!$C$28,PMT(Input!$C$37/(100*12),($A$620-OFFSET($A$4,MATCH(Input!$C$28,$B$4:$B$620,1),0,1,1)),$H$4,0,1),0)</f>
        <v>-0</v>
      </c>
      <c r="F289" s="69" t="n">
        <f aca="false">($F288+$D289+$E289)*(1+Input!$C$37/(100*12))</f>
        <v>0</v>
      </c>
    </row>
    <row r="290" customFormat="false" ht="12.8" hidden="false" customHeight="false" outlineLevel="0" collapsed="false">
      <c r="A290" s="67" t="n">
        <v>286</v>
      </c>
      <c r="B290" s="68" t="n">
        <f aca="false">EOMONTH(Input!$C$7,A290)</f>
        <v>51621</v>
      </c>
      <c r="D290" s="69" t="n">
        <f aca="false">IF($B290&lt;Input!$C$28,Input!$C$38,0)</f>
        <v>0</v>
      </c>
      <c r="E290" s="69" t="n">
        <f aca="true">IF($B290&gt;Input!$C$28,PMT(Input!$C$37/(100*12),($A$620-OFFSET($A$4,MATCH(Input!$C$28,$B$4:$B$620,1),0,1,1)),$H$4,0,1),0)</f>
        <v>-0</v>
      </c>
      <c r="F290" s="69" t="n">
        <f aca="false">($F289+$D290+$E290)*(1+Input!$C$37/(100*12))</f>
        <v>0</v>
      </c>
    </row>
    <row r="291" customFormat="false" ht="12.8" hidden="false" customHeight="false" outlineLevel="0" collapsed="false">
      <c r="A291" s="67" t="n">
        <v>287</v>
      </c>
      <c r="B291" s="68" t="n">
        <f aca="false">EOMONTH(Input!$C$7,A291)</f>
        <v>51652</v>
      </c>
      <c r="D291" s="69" t="n">
        <f aca="false">IF($B291&lt;Input!$C$28,Input!$C$38,0)</f>
        <v>0</v>
      </c>
      <c r="E291" s="69" t="n">
        <f aca="true">IF($B291&gt;Input!$C$28,PMT(Input!$C$37/(100*12),($A$620-OFFSET($A$4,MATCH(Input!$C$28,$B$4:$B$620,1),0,1,1)),$H$4,0,1),0)</f>
        <v>-0</v>
      </c>
      <c r="F291" s="69" t="n">
        <f aca="false">($F290+$D291+$E291)*(1+Input!$C$37/(100*12))</f>
        <v>0</v>
      </c>
    </row>
    <row r="292" customFormat="false" ht="12.8" hidden="false" customHeight="false" outlineLevel="0" collapsed="false">
      <c r="A292" s="67" t="n">
        <v>288</v>
      </c>
      <c r="B292" s="68" t="n">
        <f aca="false">EOMONTH(Input!$C$7,A292)</f>
        <v>51682</v>
      </c>
      <c r="D292" s="69" t="n">
        <f aca="false">IF($B292&lt;Input!$C$28,Input!$C$38,0)</f>
        <v>0</v>
      </c>
      <c r="E292" s="69" t="n">
        <f aca="true">IF($B292&gt;Input!$C$28,PMT(Input!$C$37/(100*12),($A$620-OFFSET($A$4,MATCH(Input!$C$28,$B$4:$B$620,1),0,1,1)),$H$4,0,1),0)</f>
        <v>-0</v>
      </c>
      <c r="F292" s="69" t="n">
        <f aca="false">($F291+$D292+$E292)*(1+Input!$C$37/(100*12))</f>
        <v>0</v>
      </c>
    </row>
    <row r="293" customFormat="false" ht="12.8" hidden="false" customHeight="false" outlineLevel="0" collapsed="false">
      <c r="A293" s="67" t="n">
        <v>289</v>
      </c>
      <c r="B293" s="68" t="n">
        <f aca="false">EOMONTH(Input!$C$7,A293)</f>
        <v>51713</v>
      </c>
      <c r="D293" s="69" t="n">
        <f aca="false">IF($B293&lt;Input!$C$28,Input!$C$38,0)</f>
        <v>0</v>
      </c>
      <c r="E293" s="69" t="n">
        <f aca="true">IF($B293&gt;Input!$C$28,PMT(Input!$C$37/(100*12),($A$620-OFFSET($A$4,MATCH(Input!$C$28,$B$4:$B$620,1),0,1,1)),$H$4,0,1),0)</f>
        <v>-0</v>
      </c>
      <c r="F293" s="69" t="n">
        <f aca="false">($F292+$D293+$E293)*(1+Input!$C$37/(100*12))</f>
        <v>0</v>
      </c>
    </row>
    <row r="294" customFormat="false" ht="12.8" hidden="false" customHeight="false" outlineLevel="0" collapsed="false">
      <c r="A294" s="67" t="n">
        <v>290</v>
      </c>
      <c r="B294" s="68" t="n">
        <f aca="false">EOMONTH(Input!$C$7,A294)</f>
        <v>51744</v>
      </c>
      <c r="D294" s="69" t="n">
        <f aca="false">IF($B294&lt;Input!$C$28,Input!$C$38,0)</f>
        <v>0</v>
      </c>
      <c r="E294" s="69" t="n">
        <f aca="true">IF($B294&gt;Input!$C$28,PMT(Input!$C$37/(100*12),($A$620-OFFSET($A$4,MATCH(Input!$C$28,$B$4:$B$620,1),0,1,1)),$H$4,0,1),0)</f>
        <v>-0</v>
      </c>
      <c r="F294" s="69" t="n">
        <f aca="false">($F293+$D294+$E294)*(1+Input!$C$37/(100*12))</f>
        <v>0</v>
      </c>
    </row>
    <row r="295" customFormat="false" ht="12.8" hidden="false" customHeight="false" outlineLevel="0" collapsed="false">
      <c r="A295" s="67" t="n">
        <v>291</v>
      </c>
      <c r="B295" s="68" t="n">
        <f aca="false">EOMONTH(Input!$C$7,A295)</f>
        <v>51774</v>
      </c>
      <c r="D295" s="69" t="n">
        <f aca="false">IF($B295&lt;Input!$C$28,Input!$C$38,0)</f>
        <v>0</v>
      </c>
      <c r="E295" s="69" t="n">
        <f aca="true">IF($B295&gt;Input!$C$28,PMT(Input!$C$37/(100*12),($A$620-OFFSET($A$4,MATCH(Input!$C$28,$B$4:$B$620,1),0,1,1)),$H$4,0,1),0)</f>
        <v>-0</v>
      </c>
      <c r="F295" s="69" t="n">
        <f aca="false">($F294+$D295+$E295)*(1+Input!$C$37/(100*12))</f>
        <v>0</v>
      </c>
    </row>
    <row r="296" customFormat="false" ht="12.8" hidden="false" customHeight="false" outlineLevel="0" collapsed="false">
      <c r="A296" s="67" t="n">
        <v>292</v>
      </c>
      <c r="B296" s="68" t="n">
        <f aca="false">EOMONTH(Input!$C$7,A296)</f>
        <v>51805</v>
      </c>
      <c r="D296" s="69" t="n">
        <f aca="false">IF($B296&lt;Input!$C$28,Input!$C$38,0)</f>
        <v>0</v>
      </c>
      <c r="E296" s="69" t="n">
        <f aca="true">IF($B296&gt;Input!$C$28,PMT(Input!$C$37/(100*12),($A$620-OFFSET($A$4,MATCH(Input!$C$28,$B$4:$B$620,1),0,1,1)),$H$4,0,1),0)</f>
        <v>-0</v>
      </c>
      <c r="F296" s="69" t="n">
        <f aca="false">($F295+$D296+$E296)*(1+Input!$C$37/(100*12))</f>
        <v>0</v>
      </c>
    </row>
    <row r="297" customFormat="false" ht="12.8" hidden="false" customHeight="false" outlineLevel="0" collapsed="false">
      <c r="A297" s="67" t="n">
        <v>293</v>
      </c>
      <c r="B297" s="68" t="n">
        <f aca="false">EOMONTH(Input!$C$7,A297)</f>
        <v>51835</v>
      </c>
      <c r="D297" s="69" t="n">
        <f aca="false">IF($B297&lt;Input!$C$28,Input!$C$38,0)</f>
        <v>0</v>
      </c>
      <c r="E297" s="69" t="n">
        <f aca="true">IF($B297&gt;Input!$C$28,PMT(Input!$C$37/(100*12),($A$620-OFFSET($A$4,MATCH(Input!$C$28,$B$4:$B$620,1),0,1,1)),$H$4,0,1),0)</f>
        <v>-0</v>
      </c>
      <c r="F297" s="69" t="n">
        <f aca="false">($F296+$D297+$E297)*(1+Input!$C$37/(100*12))</f>
        <v>0</v>
      </c>
    </row>
    <row r="298" customFormat="false" ht="12.8" hidden="false" customHeight="false" outlineLevel="0" collapsed="false">
      <c r="A298" s="67" t="n">
        <v>294</v>
      </c>
      <c r="B298" s="68" t="n">
        <f aca="false">EOMONTH(Input!$C$7,A298)</f>
        <v>51866</v>
      </c>
      <c r="D298" s="69" t="n">
        <f aca="false">IF($B298&lt;Input!$C$28,Input!$C$38,0)</f>
        <v>0</v>
      </c>
      <c r="E298" s="69" t="n">
        <f aca="true">IF($B298&gt;Input!$C$28,PMT(Input!$C$37/(100*12),($A$620-OFFSET($A$4,MATCH(Input!$C$28,$B$4:$B$620,1),0,1,1)),$H$4,0,1),0)</f>
        <v>-0</v>
      </c>
      <c r="F298" s="69" t="n">
        <f aca="false">($F297+$D298+$E298)*(1+Input!$C$37/(100*12))</f>
        <v>0</v>
      </c>
    </row>
    <row r="299" customFormat="false" ht="12.8" hidden="false" customHeight="false" outlineLevel="0" collapsed="false">
      <c r="A299" s="67" t="n">
        <v>295</v>
      </c>
      <c r="B299" s="68" t="n">
        <f aca="false">EOMONTH(Input!$C$7,A299)</f>
        <v>51897</v>
      </c>
      <c r="D299" s="69" t="n">
        <f aca="false">IF($B299&lt;Input!$C$28,Input!$C$38,0)</f>
        <v>0</v>
      </c>
      <c r="E299" s="69" t="n">
        <f aca="true">IF($B299&gt;Input!$C$28,PMT(Input!$C$37/(100*12),($A$620-OFFSET($A$4,MATCH(Input!$C$28,$B$4:$B$620,1),0,1,1)),$H$4,0,1),0)</f>
        <v>-0</v>
      </c>
      <c r="F299" s="69" t="n">
        <f aca="false">($F298+$D299+$E299)*(1+Input!$C$37/(100*12))</f>
        <v>0</v>
      </c>
    </row>
    <row r="300" customFormat="false" ht="12.8" hidden="false" customHeight="false" outlineLevel="0" collapsed="false">
      <c r="A300" s="67" t="n">
        <v>296</v>
      </c>
      <c r="B300" s="68" t="n">
        <f aca="false">EOMONTH(Input!$C$7,A300)</f>
        <v>51925</v>
      </c>
      <c r="D300" s="69" t="n">
        <f aca="false">IF($B300&lt;Input!$C$28,Input!$C$38,0)</f>
        <v>0</v>
      </c>
      <c r="E300" s="69" t="n">
        <f aca="true">IF($B300&gt;Input!$C$28,PMT(Input!$C$37/(100*12),($A$620-OFFSET($A$4,MATCH(Input!$C$28,$B$4:$B$620,1),0,1,1)),$H$4,0,1),0)</f>
        <v>-0</v>
      </c>
      <c r="F300" s="69" t="n">
        <f aca="false">($F299+$D300+$E300)*(1+Input!$C$37/(100*12))</f>
        <v>0</v>
      </c>
    </row>
    <row r="301" customFormat="false" ht="12.8" hidden="false" customHeight="false" outlineLevel="0" collapsed="false">
      <c r="A301" s="67" t="n">
        <v>297</v>
      </c>
      <c r="B301" s="68" t="n">
        <f aca="false">EOMONTH(Input!$C$7,A301)</f>
        <v>51956</v>
      </c>
      <c r="D301" s="69" t="n">
        <f aca="false">IF($B301&lt;Input!$C$28,Input!$C$38,0)</f>
        <v>0</v>
      </c>
      <c r="E301" s="69" t="n">
        <f aca="true">IF($B301&gt;Input!$C$28,PMT(Input!$C$37/(100*12),($A$620-OFFSET($A$4,MATCH(Input!$C$28,$B$4:$B$620,1),0,1,1)),$H$4,0,1),0)</f>
        <v>-0</v>
      </c>
      <c r="F301" s="69" t="n">
        <f aca="false">($F300+$D301+$E301)*(1+Input!$C$37/(100*12))</f>
        <v>0</v>
      </c>
    </row>
    <row r="302" customFormat="false" ht="12.8" hidden="false" customHeight="false" outlineLevel="0" collapsed="false">
      <c r="A302" s="67" t="n">
        <v>298</v>
      </c>
      <c r="B302" s="68" t="n">
        <f aca="false">EOMONTH(Input!$C$7,A302)</f>
        <v>51986</v>
      </c>
      <c r="D302" s="69" t="n">
        <f aca="false">IF($B302&lt;Input!$C$28,Input!$C$38,0)</f>
        <v>0</v>
      </c>
      <c r="E302" s="69" t="n">
        <f aca="true">IF($B302&gt;Input!$C$28,PMT(Input!$C$37/(100*12),($A$620-OFFSET($A$4,MATCH(Input!$C$28,$B$4:$B$620,1),0,1,1)),$H$4,0,1),0)</f>
        <v>-0</v>
      </c>
      <c r="F302" s="69" t="n">
        <f aca="false">($F301+$D302+$E302)*(1+Input!$C$37/(100*12))</f>
        <v>0</v>
      </c>
    </row>
    <row r="303" customFormat="false" ht="12.8" hidden="false" customHeight="false" outlineLevel="0" collapsed="false">
      <c r="A303" s="67" t="n">
        <v>299</v>
      </c>
      <c r="B303" s="68" t="n">
        <f aca="false">EOMONTH(Input!$C$7,A303)</f>
        <v>52017</v>
      </c>
      <c r="D303" s="69" t="n">
        <f aca="false">IF($B303&lt;Input!$C$28,Input!$C$38,0)</f>
        <v>0</v>
      </c>
      <c r="E303" s="69" t="n">
        <f aca="true">IF($B303&gt;Input!$C$28,PMT(Input!$C$37/(100*12),($A$620-OFFSET($A$4,MATCH(Input!$C$28,$B$4:$B$620,1),0,1,1)),$H$4,0,1),0)</f>
        <v>-0</v>
      </c>
      <c r="F303" s="69" t="n">
        <f aca="false">($F302+$D303+$E303)*(1+Input!$C$37/(100*12))</f>
        <v>0</v>
      </c>
    </row>
    <row r="304" customFormat="false" ht="12.8" hidden="false" customHeight="false" outlineLevel="0" collapsed="false">
      <c r="A304" s="67" t="n">
        <v>300</v>
      </c>
      <c r="B304" s="68" t="n">
        <f aca="false">EOMONTH(Input!$C$7,A304)</f>
        <v>52047</v>
      </c>
      <c r="D304" s="69" t="n">
        <f aca="false">IF($B304&lt;Input!$C$28,Input!$C$38,0)</f>
        <v>0</v>
      </c>
      <c r="E304" s="69" t="n">
        <f aca="true">IF($B304&gt;Input!$C$28,PMT(Input!$C$37/(100*12),($A$620-OFFSET($A$4,MATCH(Input!$C$28,$B$4:$B$620,1),0,1,1)),$H$4,0,1),0)</f>
        <v>-0</v>
      </c>
      <c r="F304" s="69" t="n">
        <f aca="false">($F303+$D304+$E304)*(1+Input!$C$37/(100*12))</f>
        <v>0</v>
      </c>
    </row>
    <row r="305" customFormat="false" ht="12.8" hidden="false" customHeight="false" outlineLevel="0" collapsed="false">
      <c r="A305" s="67" t="n">
        <v>301</v>
      </c>
      <c r="B305" s="68" t="n">
        <f aca="false">EOMONTH(Input!$C$7,A305)</f>
        <v>52078</v>
      </c>
      <c r="D305" s="69" t="n">
        <f aca="false">IF($B305&lt;Input!$C$28,Input!$C$38,0)</f>
        <v>0</v>
      </c>
      <c r="E305" s="69" t="n">
        <f aca="true">IF($B305&gt;Input!$C$28,PMT(Input!$C$37/(100*12),($A$620-OFFSET($A$4,MATCH(Input!$C$28,$B$4:$B$620,1),0,1,1)),$H$4,0,1),0)</f>
        <v>-0</v>
      </c>
      <c r="F305" s="69" t="n">
        <f aca="false">($F304+$D305+$E305)*(1+Input!$C$37/(100*12))</f>
        <v>0</v>
      </c>
    </row>
    <row r="306" customFormat="false" ht="12.8" hidden="false" customHeight="false" outlineLevel="0" collapsed="false">
      <c r="A306" s="67" t="n">
        <v>302</v>
      </c>
      <c r="B306" s="68" t="n">
        <f aca="false">EOMONTH(Input!$C$7,A306)</f>
        <v>52109</v>
      </c>
      <c r="D306" s="69" t="n">
        <f aca="false">IF($B306&lt;Input!$C$28,Input!$C$38,0)</f>
        <v>0</v>
      </c>
      <c r="E306" s="69" t="n">
        <f aca="true">IF($B306&gt;Input!$C$28,PMT(Input!$C$37/(100*12),($A$620-OFFSET($A$4,MATCH(Input!$C$28,$B$4:$B$620,1),0,1,1)),$H$4,0,1),0)</f>
        <v>-0</v>
      </c>
      <c r="F306" s="69" t="n">
        <f aca="false">($F305+$D306+$E306)*(1+Input!$C$37/(100*12))</f>
        <v>0</v>
      </c>
    </row>
    <row r="307" customFormat="false" ht="12.8" hidden="false" customHeight="false" outlineLevel="0" collapsed="false">
      <c r="A307" s="67" t="n">
        <v>303</v>
      </c>
      <c r="B307" s="68" t="n">
        <f aca="false">EOMONTH(Input!$C$7,A307)</f>
        <v>52139</v>
      </c>
      <c r="D307" s="69" t="n">
        <f aca="false">IF($B307&lt;Input!$C$28,Input!$C$38,0)</f>
        <v>0</v>
      </c>
      <c r="E307" s="69" t="n">
        <f aca="true">IF($B307&gt;Input!$C$28,PMT(Input!$C$37/(100*12),($A$620-OFFSET($A$4,MATCH(Input!$C$28,$B$4:$B$620,1),0,1,1)),$H$4,0,1),0)</f>
        <v>-0</v>
      </c>
      <c r="F307" s="69" t="n">
        <f aca="false">($F306+$D307+$E307)*(1+Input!$C$37/(100*12))</f>
        <v>0</v>
      </c>
    </row>
    <row r="308" customFormat="false" ht="12.8" hidden="false" customHeight="false" outlineLevel="0" collapsed="false">
      <c r="A308" s="67" t="n">
        <v>304</v>
      </c>
      <c r="B308" s="68" t="n">
        <f aca="false">EOMONTH(Input!$C$7,A308)</f>
        <v>52170</v>
      </c>
      <c r="D308" s="69" t="n">
        <f aca="false">IF($B308&lt;Input!$C$28,Input!$C$38,0)</f>
        <v>0</v>
      </c>
      <c r="E308" s="69" t="n">
        <f aca="true">IF($B308&gt;Input!$C$28,PMT(Input!$C$37/(100*12),($A$620-OFFSET($A$4,MATCH(Input!$C$28,$B$4:$B$620,1),0,1,1)),$H$4,0,1),0)</f>
        <v>-0</v>
      </c>
      <c r="F308" s="69" t="n">
        <f aca="false">($F307+$D308+$E308)*(1+Input!$C$37/(100*12))</f>
        <v>0</v>
      </c>
    </row>
    <row r="309" customFormat="false" ht="12.8" hidden="false" customHeight="false" outlineLevel="0" collapsed="false">
      <c r="A309" s="67" t="n">
        <v>305</v>
      </c>
      <c r="B309" s="68" t="n">
        <f aca="false">EOMONTH(Input!$C$7,A309)</f>
        <v>52200</v>
      </c>
      <c r="D309" s="69" t="n">
        <f aca="false">IF($B309&lt;Input!$C$28,Input!$C$38,0)</f>
        <v>0</v>
      </c>
      <c r="E309" s="69" t="n">
        <f aca="true">IF($B309&gt;Input!$C$28,PMT(Input!$C$37/(100*12),($A$620-OFFSET($A$4,MATCH(Input!$C$28,$B$4:$B$620,1),0,1,1)),$H$4,0,1),0)</f>
        <v>-0</v>
      </c>
      <c r="F309" s="69" t="n">
        <f aca="false">($F308+$D309+$E309)*(1+Input!$C$37/(100*12))</f>
        <v>0</v>
      </c>
    </row>
    <row r="310" customFormat="false" ht="12.8" hidden="false" customHeight="false" outlineLevel="0" collapsed="false">
      <c r="A310" s="67" t="n">
        <v>306</v>
      </c>
      <c r="B310" s="68" t="n">
        <f aca="false">EOMONTH(Input!$C$7,A310)</f>
        <v>52231</v>
      </c>
      <c r="D310" s="69" t="n">
        <f aca="false">IF($B310&lt;Input!$C$28,Input!$C$38,0)</f>
        <v>0</v>
      </c>
      <c r="E310" s="69" t="n">
        <f aca="true">IF($B310&gt;Input!$C$28,PMT(Input!$C$37/(100*12),($A$620-OFFSET($A$4,MATCH(Input!$C$28,$B$4:$B$620,1),0,1,1)),$H$4,0,1),0)</f>
        <v>-0</v>
      </c>
      <c r="F310" s="69" t="n">
        <f aca="false">($F309+$D310+$E310)*(1+Input!$C$37/(100*12))</f>
        <v>0</v>
      </c>
    </row>
    <row r="311" customFormat="false" ht="12.8" hidden="false" customHeight="false" outlineLevel="0" collapsed="false">
      <c r="A311" s="67" t="n">
        <v>307</v>
      </c>
      <c r="B311" s="68" t="n">
        <f aca="false">EOMONTH(Input!$C$7,A311)</f>
        <v>52262</v>
      </c>
      <c r="D311" s="69" t="n">
        <f aca="false">IF($B311&lt;Input!$C$28,Input!$C$38,0)</f>
        <v>0</v>
      </c>
      <c r="E311" s="69" t="n">
        <f aca="true">IF($B311&gt;Input!$C$28,PMT(Input!$C$37/(100*12),($A$620-OFFSET($A$4,MATCH(Input!$C$28,$B$4:$B$620,1),0,1,1)),$H$4,0,1),0)</f>
        <v>-0</v>
      </c>
      <c r="F311" s="69" t="n">
        <f aca="false">($F310+$D311+$E311)*(1+Input!$C$37/(100*12))</f>
        <v>0</v>
      </c>
    </row>
    <row r="312" customFormat="false" ht="12.8" hidden="false" customHeight="false" outlineLevel="0" collapsed="false">
      <c r="A312" s="67" t="n">
        <v>308</v>
      </c>
      <c r="B312" s="68" t="n">
        <f aca="false">EOMONTH(Input!$C$7,A312)</f>
        <v>52290</v>
      </c>
      <c r="D312" s="69" t="n">
        <f aca="false">IF($B312&lt;Input!$C$28,Input!$C$38,0)</f>
        <v>0</v>
      </c>
      <c r="E312" s="69" t="n">
        <f aca="true">IF($B312&gt;Input!$C$28,PMT(Input!$C$37/(100*12),($A$620-OFFSET($A$4,MATCH(Input!$C$28,$B$4:$B$620,1),0,1,1)),$H$4,0,1),0)</f>
        <v>-0</v>
      </c>
      <c r="F312" s="69" t="n">
        <f aca="false">($F311+$D312+$E312)*(1+Input!$C$37/(100*12))</f>
        <v>0</v>
      </c>
    </row>
    <row r="313" customFormat="false" ht="12.8" hidden="false" customHeight="false" outlineLevel="0" collapsed="false">
      <c r="A313" s="67" t="n">
        <v>309</v>
      </c>
      <c r="B313" s="68" t="n">
        <f aca="false">EOMONTH(Input!$C$7,A313)</f>
        <v>52321</v>
      </c>
      <c r="D313" s="69" t="n">
        <f aca="false">IF($B313&lt;Input!$C$28,Input!$C$38,0)</f>
        <v>0</v>
      </c>
      <c r="E313" s="69" t="n">
        <f aca="true">IF($B313&gt;Input!$C$28,PMT(Input!$C$37/(100*12),($A$620-OFFSET($A$4,MATCH(Input!$C$28,$B$4:$B$620,1),0,1,1)),$H$4,0,1),0)</f>
        <v>-0</v>
      </c>
      <c r="F313" s="69" t="n">
        <f aca="false">($F312+$D313+$E313)*(1+Input!$C$37/(100*12))</f>
        <v>0</v>
      </c>
    </row>
    <row r="314" customFormat="false" ht="12.8" hidden="false" customHeight="false" outlineLevel="0" collapsed="false">
      <c r="A314" s="67" t="n">
        <v>310</v>
      </c>
      <c r="B314" s="68" t="n">
        <f aca="false">EOMONTH(Input!$C$7,A314)</f>
        <v>52351</v>
      </c>
      <c r="D314" s="69" t="n">
        <f aca="false">IF($B314&lt;Input!$C$28,Input!$C$38,0)</f>
        <v>0</v>
      </c>
      <c r="E314" s="69" t="n">
        <f aca="true">IF($B314&gt;Input!$C$28,PMT(Input!$C$37/(100*12),($A$620-OFFSET($A$4,MATCH(Input!$C$28,$B$4:$B$620,1),0,1,1)),$H$4,0,1),0)</f>
        <v>-0</v>
      </c>
      <c r="F314" s="69" t="n">
        <f aca="false">($F313+$D314+$E314)*(1+Input!$C$37/(100*12))</f>
        <v>0</v>
      </c>
    </row>
    <row r="315" customFormat="false" ht="12.8" hidden="false" customHeight="false" outlineLevel="0" collapsed="false">
      <c r="A315" s="67" t="n">
        <v>311</v>
      </c>
      <c r="B315" s="68" t="n">
        <f aca="false">EOMONTH(Input!$C$7,A315)</f>
        <v>52382</v>
      </c>
      <c r="D315" s="69" t="n">
        <f aca="false">IF($B315&lt;Input!$C$28,Input!$C$38,0)</f>
        <v>0</v>
      </c>
      <c r="E315" s="69" t="n">
        <f aca="true">IF($B315&gt;Input!$C$28,PMT(Input!$C$37/(100*12),($A$620-OFFSET($A$4,MATCH(Input!$C$28,$B$4:$B$620,1),0,1,1)),$H$4,0,1),0)</f>
        <v>-0</v>
      </c>
      <c r="F315" s="69" t="n">
        <f aca="false">($F314+$D315+$E315)*(1+Input!$C$37/(100*12))</f>
        <v>0</v>
      </c>
    </row>
    <row r="316" customFormat="false" ht="12.8" hidden="false" customHeight="false" outlineLevel="0" collapsed="false">
      <c r="A316" s="67" t="n">
        <v>312</v>
      </c>
      <c r="B316" s="68" t="n">
        <f aca="false">EOMONTH(Input!$C$7,A316)</f>
        <v>52412</v>
      </c>
      <c r="D316" s="69" t="n">
        <f aca="false">IF($B316&lt;Input!$C$28,Input!$C$38,0)</f>
        <v>0</v>
      </c>
      <c r="E316" s="69" t="n">
        <f aca="true">IF($B316&gt;Input!$C$28,PMT(Input!$C$37/(100*12),($A$620-OFFSET($A$4,MATCH(Input!$C$28,$B$4:$B$620,1),0,1,1)),$H$4,0,1),0)</f>
        <v>-0</v>
      </c>
      <c r="F316" s="69" t="n">
        <f aca="false">($F315+$D316+$E316)*(1+Input!$C$37/(100*12))</f>
        <v>0</v>
      </c>
    </row>
    <row r="317" customFormat="false" ht="12.8" hidden="false" customHeight="false" outlineLevel="0" collapsed="false">
      <c r="A317" s="67" t="n">
        <v>313</v>
      </c>
      <c r="B317" s="68" t="n">
        <f aca="false">EOMONTH(Input!$C$7,A317)</f>
        <v>52443</v>
      </c>
      <c r="D317" s="69" t="n">
        <f aca="false">IF($B317&lt;Input!$C$28,Input!$C$38,0)</f>
        <v>0</v>
      </c>
      <c r="E317" s="69" t="n">
        <f aca="true">IF($B317&gt;Input!$C$28,PMT(Input!$C$37/(100*12),($A$620-OFFSET($A$4,MATCH(Input!$C$28,$B$4:$B$620,1),0,1,1)),$H$4,0,1),0)</f>
        <v>-0</v>
      </c>
      <c r="F317" s="69" t="n">
        <f aca="false">($F316+$D317+$E317)*(1+Input!$C$37/(100*12))</f>
        <v>0</v>
      </c>
    </row>
    <row r="318" customFormat="false" ht="12.8" hidden="false" customHeight="false" outlineLevel="0" collapsed="false">
      <c r="A318" s="67" t="n">
        <v>314</v>
      </c>
      <c r="B318" s="68" t="n">
        <f aca="false">EOMONTH(Input!$C$7,A318)</f>
        <v>52474</v>
      </c>
      <c r="D318" s="69" t="n">
        <f aca="false">IF($B318&lt;Input!$C$28,Input!$C$38,0)</f>
        <v>0</v>
      </c>
      <c r="E318" s="69" t="n">
        <f aca="true">IF($B318&gt;Input!$C$28,PMT(Input!$C$37/(100*12),($A$620-OFFSET($A$4,MATCH(Input!$C$28,$B$4:$B$620,1),0,1,1)),$H$4,0,1),0)</f>
        <v>-0</v>
      </c>
      <c r="F318" s="69" t="n">
        <f aca="false">($F317+$D318+$E318)*(1+Input!$C$37/(100*12))</f>
        <v>0</v>
      </c>
    </row>
    <row r="319" customFormat="false" ht="12.8" hidden="false" customHeight="false" outlineLevel="0" collapsed="false">
      <c r="A319" s="67" t="n">
        <v>315</v>
      </c>
      <c r="B319" s="68" t="n">
        <f aca="false">EOMONTH(Input!$C$7,A319)</f>
        <v>52504</v>
      </c>
      <c r="D319" s="69" t="n">
        <f aca="false">IF($B319&lt;Input!$C$28,Input!$C$38,0)</f>
        <v>0</v>
      </c>
      <c r="E319" s="69" t="n">
        <f aca="true">IF($B319&gt;Input!$C$28,PMT(Input!$C$37/(100*12),($A$620-OFFSET($A$4,MATCH(Input!$C$28,$B$4:$B$620,1),0,1,1)),$H$4,0,1),0)</f>
        <v>-0</v>
      </c>
      <c r="F319" s="69" t="n">
        <f aca="false">($F318+$D319+$E319)*(1+Input!$C$37/(100*12))</f>
        <v>0</v>
      </c>
    </row>
    <row r="320" customFormat="false" ht="12.8" hidden="false" customHeight="false" outlineLevel="0" collapsed="false">
      <c r="A320" s="67" t="n">
        <v>316</v>
      </c>
      <c r="B320" s="68" t="n">
        <f aca="false">EOMONTH(Input!$C$7,A320)</f>
        <v>52535</v>
      </c>
      <c r="D320" s="69" t="n">
        <f aca="false">IF($B320&lt;Input!$C$28,Input!$C$38,0)</f>
        <v>0</v>
      </c>
      <c r="E320" s="69" t="n">
        <f aca="true">IF($B320&gt;Input!$C$28,PMT(Input!$C$37/(100*12),($A$620-OFFSET($A$4,MATCH(Input!$C$28,$B$4:$B$620,1),0,1,1)),$H$4,0,1),0)</f>
        <v>-0</v>
      </c>
      <c r="F320" s="69" t="n">
        <f aca="false">($F319+$D320+$E320)*(1+Input!$C$37/(100*12))</f>
        <v>0</v>
      </c>
    </row>
    <row r="321" customFormat="false" ht="12.8" hidden="false" customHeight="false" outlineLevel="0" collapsed="false">
      <c r="A321" s="67" t="n">
        <v>317</v>
      </c>
      <c r="B321" s="68" t="n">
        <f aca="false">EOMONTH(Input!$C$7,A321)</f>
        <v>52565</v>
      </c>
      <c r="D321" s="69" t="n">
        <f aca="false">IF($B321&lt;Input!$C$28,Input!$C$38,0)</f>
        <v>0</v>
      </c>
      <c r="E321" s="69" t="n">
        <f aca="true">IF($B321&gt;Input!$C$28,PMT(Input!$C$37/(100*12),($A$620-OFFSET($A$4,MATCH(Input!$C$28,$B$4:$B$620,1),0,1,1)),$H$4,0,1),0)</f>
        <v>-0</v>
      </c>
      <c r="F321" s="69" t="n">
        <f aca="false">($F320+$D321+$E321)*(1+Input!$C$37/(100*12))</f>
        <v>0</v>
      </c>
    </row>
    <row r="322" customFormat="false" ht="12.8" hidden="false" customHeight="false" outlineLevel="0" collapsed="false">
      <c r="A322" s="67" t="n">
        <v>318</v>
      </c>
      <c r="B322" s="68" t="n">
        <f aca="false">EOMONTH(Input!$C$7,A322)</f>
        <v>52596</v>
      </c>
      <c r="D322" s="69" t="n">
        <f aca="false">IF($B322&lt;Input!$C$28,Input!$C$38,0)</f>
        <v>0</v>
      </c>
      <c r="E322" s="69" t="n">
        <f aca="true">IF($B322&gt;Input!$C$28,PMT(Input!$C$37/(100*12),($A$620-OFFSET($A$4,MATCH(Input!$C$28,$B$4:$B$620,1),0,1,1)),$H$4,0,1),0)</f>
        <v>-0</v>
      </c>
      <c r="F322" s="69" t="n">
        <f aca="false">($F321+$D322+$E322)*(1+Input!$C$37/(100*12))</f>
        <v>0</v>
      </c>
    </row>
    <row r="323" customFormat="false" ht="12.8" hidden="false" customHeight="false" outlineLevel="0" collapsed="false">
      <c r="A323" s="67" t="n">
        <v>319</v>
      </c>
      <c r="B323" s="68" t="n">
        <f aca="false">EOMONTH(Input!$C$7,A323)</f>
        <v>52627</v>
      </c>
      <c r="D323" s="69" t="n">
        <f aca="false">IF($B323&lt;Input!$C$28,Input!$C$38,0)</f>
        <v>0</v>
      </c>
      <c r="E323" s="69" t="n">
        <f aca="true">IF($B323&gt;Input!$C$28,PMT(Input!$C$37/(100*12),($A$620-OFFSET($A$4,MATCH(Input!$C$28,$B$4:$B$620,1),0,1,1)),$H$4,0,1),0)</f>
        <v>-0</v>
      </c>
      <c r="F323" s="69" t="n">
        <f aca="false">($F322+$D323+$E323)*(1+Input!$C$37/(100*12))</f>
        <v>0</v>
      </c>
    </row>
    <row r="324" customFormat="false" ht="12.8" hidden="false" customHeight="false" outlineLevel="0" collapsed="false">
      <c r="A324" s="67" t="n">
        <v>320</v>
      </c>
      <c r="B324" s="68" t="n">
        <f aca="false">EOMONTH(Input!$C$7,A324)</f>
        <v>52656</v>
      </c>
      <c r="D324" s="69" t="n">
        <f aca="false">IF($B324&lt;Input!$C$28,Input!$C$38,0)</f>
        <v>0</v>
      </c>
      <c r="E324" s="69" t="n">
        <f aca="true">IF($B324&gt;Input!$C$28,PMT(Input!$C$37/(100*12),($A$620-OFFSET($A$4,MATCH(Input!$C$28,$B$4:$B$620,1),0,1,1)),$H$4,0,1),0)</f>
        <v>-0</v>
      </c>
      <c r="F324" s="69" t="n">
        <f aca="false">($F323+$D324+$E324)*(1+Input!$C$37/(100*12))</f>
        <v>0</v>
      </c>
    </row>
    <row r="325" customFormat="false" ht="12.8" hidden="false" customHeight="false" outlineLevel="0" collapsed="false">
      <c r="A325" s="67" t="n">
        <v>321</v>
      </c>
      <c r="B325" s="68" t="n">
        <f aca="false">EOMONTH(Input!$C$7,A325)</f>
        <v>52687</v>
      </c>
      <c r="D325" s="69" t="n">
        <f aca="false">IF($B325&lt;Input!$C$28,Input!$C$38,0)</f>
        <v>0</v>
      </c>
      <c r="E325" s="69" t="n">
        <f aca="true">IF($B325&gt;Input!$C$28,PMT(Input!$C$37/(100*12),($A$620-OFFSET($A$4,MATCH(Input!$C$28,$B$4:$B$620,1),0,1,1)),$H$4,0,1),0)</f>
        <v>-0</v>
      </c>
      <c r="F325" s="69" t="n">
        <f aca="false">($F324+$D325+$E325)*(1+Input!$C$37/(100*12))</f>
        <v>0</v>
      </c>
    </row>
    <row r="326" customFormat="false" ht="12.8" hidden="false" customHeight="false" outlineLevel="0" collapsed="false">
      <c r="A326" s="67" t="n">
        <v>322</v>
      </c>
      <c r="B326" s="68" t="n">
        <f aca="false">EOMONTH(Input!$C$7,A326)</f>
        <v>52717</v>
      </c>
      <c r="D326" s="69" t="n">
        <f aca="false">IF($B326&lt;Input!$C$28,Input!$C$38,0)</f>
        <v>0</v>
      </c>
      <c r="E326" s="69" t="n">
        <f aca="true">IF($B326&gt;Input!$C$28,PMT(Input!$C$37/(100*12),($A$620-OFFSET($A$4,MATCH(Input!$C$28,$B$4:$B$620,1),0,1,1)),$H$4,0,1),0)</f>
        <v>-0</v>
      </c>
      <c r="F326" s="69" t="n">
        <f aca="false">($F325+$D326+$E326)*(1+Input!$C$37/(100*12))</f>
        <v>0</v>
      </c>
    </row>
    <row r="327" customFormat="false" ht="12.8" hidden="false" customHeight="false" outlineLevel="0" collapsed="false">
      <c r="A327" s="67" t="n">
        <v>323</v>
      </c>
      <c r="B327" s="68" t="n">
        <f aca="false">EOMONTH(Input!$C$7,A327)</f>
        <v>52748</v>
      </c>
      <c r="D327" s="69" t="n">
        <f aca="false">IF($B327&lt;Input!$C$28,Input!$C$38,0)</f>
        <v>0</v>
      </c>
      <c r="E327" s="69" t="n">
        <f aca="true">IF($B327&gt;Input!$C$28,PMT(Input!$C$37/(100*12),($A$620-OFFSET($A$4,MATCH(Input!$C$28,$B$4:$B$620,1),0,1,1)),$H$4,0,1),0)</f>
        <v>-0</v>
      </c>
      <c r="F327" s="69" t="n">
        <f aca="false">($F326+$D327+$E327)*(1+Input!$C$37/(100*12))</f>
        <v>0</v>
      </c>
    </row>
    <row r="328" customFormat="false" ht="12.8" hidden="false" customHeight="false" outlineLevel="0" collapsed="false">
      <c r="A328" s="67" t="n">
        <v>324</v>
      </c>
      <c r="B328" s="68" t="n">
        <f aca="false">EOMONTH(Input!$C$7,A328)</f>
        <v>52778</v>
      </c>
      <c r="D328" s="69" t="n">
        <f aca="false">IF($B328&lt;Input!$C$28,Input!$C$38,0)</f>
        <v>0</v>
      </c>
      <c r="E328" s="69" t="n">
        <f aca="true">IF($B328&gt;Input!$C$28,PMT(Input!$C$37/(100*12),($A$620-OFFSET($A$4,MATCH(Input!$C$28,$B$4:$B$620,1),0,1,1)),$H$4,0,1),0)</f>
        <v>-0</v>
      </c>
      <c r="F328" s="69" t="n">
        <f aca="false">($F327+$D328+$E328)*(1+Input!$C$37/(100*12))</f>
        <v>0</v>
      </c>
    </row>
    <row r="329" customFormat="false" ht="12.8" hidden="false" customHeight="false" outlineLevel="0" collapsed="false">
      <c r="A329" s="67" t="n">
        <v>325</v>
      </c>
      <c r="B329" s="68" t="n">
        <f aca="false">EOMONTH(Input!$C$7,A329)</f>
        <v>52809</v>
      </c>
      <c r="D329" s="69" t="n">
        <f aca="false">IF($B329&lt;Input!$C$28,Input!$C$38,0)</f>
        <v>0</v>
      </c>
      <c r="E329" s="69" t="n">
        <f aca="true">IF($B329&gt;Input!$C$28,PMT(Input!$C$37/(100*12),($A$620-OFFSET($A$4,MATCH(Input!$C$28,$B$4:$B$620,1),0,1,1)),$H$4,0,1),0)</f>
        <v>-0</v>
      </c>
      <c r="F329" s="69" t="n">
        <f aca="false">($F328+$D329+$E329)*(1+Input!$C$37/(100*12))</f>
        <v>0</v>
      </c>
    </row>
    <row r="330" customFormat="false" ht="12.8" hidden="false" customHeight="false" outlineLevel="0" collapsed="false">
      <c r="A330" s="67" t="n">
        <v>326</v>
      </c>
      <c r="B330" s="68" t="n">
        <f aca="false">EOMONTH(Input!$C$7,A330)</f>
        <v>52840</v>
      </c>
      <c r="D330" s="69" t="n">
        <f aca="false">IF($B330&lt;Input!$C$28,Input!$C$38,0)</f>
        <v>0</v>
      </c>
      <c r="E330" s="69" t="n">
        <f aca="true">IF($B330&gt;Input!$C$28,PMT(Input!$C$37/(100*12),($A$620-OFFSET($A$4,MATCH(Input!$C$28,$B$4:$B$620,1),0,1,1)),$H$4,0,1),0)</f>
        <v>-0</v>
      </c>
      <c r="F330" s="69" t="n">
        <f aca="false">($F329+$D330+$E330)*(1+Input!$C$37/(100*12))</f>
        <v>0</v>
      </c>
    </row>
    <row r="331" customFormat="false" ht="12.8" hidden="false" customHeight="false" outlineLevel="0" collapsed="false">
      <c r="A331" s="67" t="n">
        <v>327</v>
      </c>
      <c r="B331" s="68" t="n">
        <f aca="false">EOMONTH(Input!$C$7,A331)</f>
        <v>52870</v>
      </c>
      <c r="D331" s="69" t="n">
        <f aca="false">IF($B331&lt;Input!$C$28,Input!$C$38,0)</f>
        <v>0</v>
      </c>
      <c r="E331" s="69" t="n">
        <f aca="true">IF($B331&gt;Input!$C$28,PMT(Input!$C$37/(100*12),($A$620-OFFSET($A$4,MATCH(Input!$C$28,$B$4:$B$620,1),0,1,1)),$H$4,0,1),0)</f>
        <v>-0</v>
      </c>
      <c r="F331" s="69" t="n">
        <f aca="false">($F330+$D331+$E331)*(1+Input!$C$37/(100*12))</f>
        <v>0</v>
      </c>
    </row>
    <row r="332" customFormat="false" ht="12.8" hidden="false" customHeight="false" outlineLevel="0" collapsed="false">
      <c r="A332" s="67" t="n">
        <v>328</v>
      </c>
      <c r="B332" s="68" t="n">
        <f aca="false">EOMONTH(Input!$C$7,A332)</f>
        <v>52901</v>
      </c>
      <c r="D332" s="69" t="n">
        <f aca="false">IF($B332&lt;Input!$C$28,Input!$C$38,0)</f>
        <v>0</v>
      </c>
      <c r="E332" s="69" t="n">
        <f aca="true">IF($B332&gt;Input!$C$28,PMT(Input!$C$37/(100*12),($A$620-OFFSET($A$4,MATCH(Input!$C$28,$B$4:$B$620,1),0,1,1)),$H$4,0,1),0)</f>
        <v>-0</v>
      </c>
      <c r="F332" s="69" t="n">
        <f aca="false">($F331+$D332+$E332)*(1+Input!$C$37/(100*12))</f>
        <v>0</v>
      </c>
    </row>
    <row r="333" customFormat="false" ht="12.8" hidden="false" customHeight="false" outlineLevel="0" collapsed="false">
      <c r="A333" s="67" t="n">
        <v>329</v>
      </c>
      <c r="B333" s="68" t="n">
        <f aca="false">EOMONTH(Input!$C$7,A333)</f>
        <v>52931</v>
      </c>
      <c r="D333" s="69" t="n">
        <f aca="false">IF($B333&lt;Input!$C$28,Input!$C$38,0)</f>
        <v>0</v>
      </c>
      <c r="E333" s="69" t="n">
        <f aca="true">IF($B333&gt;Input!$C$28,PMT(Input!$C$37/(100*12),($A$620-OFFSET($A$4,MATCH(Input!$C$28,$B$4:$B$620,1),0,1,1)),$H$4,0,1),0)</f>
        <v>-0</v>
      </c>
      <c r="F333" s="69" t="n">
        <f aca="false">($F332+$D333+$E333)*(1+Input!$C$37/(100*12))</f>
        <v>0</v>
      </c>
    </row>
    <row r="334" customFormat="false" ht="12.8" hidden="false" customHeight="false" outlineLevel="0" collapsed="false">
      <c r="A334" s="67" t="n">
        <v>330</v>
      </c>
      <c r="B334" s="68" t="n">
        <f aca="false">EOMONTH(Input!$C$7,A334)</f>
        <v>52962</v>
      </c>
      <c r="D334" s="69" t="n">
        <f aca="false">IF($B334&lt;Input!$C$28,Input!$C$38,0)</f>
        <v>0</v>
      </c>
      <c r="E334" s="69" t="n">
        <f aca="true">IF($B334&gt;Input!$C$28,PMT(Input!$C$37/(100*12),($A$620-OFFSET($A$4,MATCH(Input!$C$28,$B$4:$B$620,1),0,1,1)),$H$4,0,1),0)</f>
        <v>-0</v>
      </c>
      <c r="F334" s="69" t="n">
        <f aca="false">($F333+$D334+$E334)*(1+Input!$C$37/(100*12))</f>
        <v>0</v>
      </c>
    </row>
    <row r="335" customFormat="false" ht="12.8" hidden="false" customHeight="false" outlineLevel="0" collapsed="false">
      <c r="A335" s="67" t="n">
        <v>331</v>
      </c>
      <c r="B335" s="68" t="n">
        <f aca="false">EOMONTH(Input!$C$7,A335)</f>
        <v>52993</v>
      </c>
      <c r="D335" s="69" t="n">
        <f aca="false">IF($B335&lt;Input!$C$28,Input!$C$38,0)</f>
        <v>0</v>
      </c>
      <c r="E335" s="69" t="n">
        <f aca="true">IF($B335&gt;Input!$C$28,PMT(Input!$C$37/(100*12),($A$620-OFFSET($A$4,MATCH(Input!$C$28,$B$4:$B$620,1),0,1,1)),$H$4,0,1),0)</f>
        <v>-0</v>
      </c>
      <c r="F335" s="69" t="n">
        <f aca="false">($F334+$D335+$E335)*(1+Input!$C$37/(100*12))</f>
        <v>0</v>
      </c>
    </row>
    <row r="336" customFormat="false" ht="12.8" hidden="false" customHeight="false" outlineLevel="0" collapsed="false">
      <c r="A336" s="67" t="n">
        <v>332</v>
      </c>
      <c r="B336" s="68" t="n">
        <f aca="false">EOMONTH(Input!$C$7,A336)</f>
        <v>53021</v>
      </c>
      <c r="D336" s="69" t="n">
        <f aca="false">IF($B336&lt;Input!$C$28,Input!$C$38,0)</f>
        <v>0</v>
      </c>
      <c r="E336" s="69" t="n">
        <f aca="true">IF($B336&gt;Input!$C$28,PMT(Input!$C$37/(100*12),($A$620-OFFSET($A$4,MATCH(Input!$C$28,$B$4:$B$620,1),0,1,1)),$H$4,0,1),0)</f>
        <v>-0</v>
      </c>
      <c r="F336" s="69" t="n">
        <f aca="false">($F335+$D336+$E336)*(1+Input!$C$37/(100*12))</f>
        <v>0</v>
      </c>
    </row>
    <row r="337" customFormat="false" ht="12.8" hidden="false" customHeight="false" outlineLevel="0" collapsed="false">
      <c r="A337" s="67" t="n">
        <v>333</v>
      </c>
      <c r="B337" s="68" t="n">
        <f aca="false">EOMONTH(Input!$C$7,A337)</f>
        <v>53052</v>
      </c>
      <c r="D337" s="69" t="n">
        <f aca="false">IF($B337&lt;Input!$C$28,Input!$C$38,0)</f>
        <v>0</v>
      </c>
      <c r="E337" s="69" t="n">
        <f aca="true">IF($B337&gt;Input!$C$28,PMT(Input!$C$37/(100*12),($A$620-OFFSET($A$4,MATCH(Input!$C$28,$B$4:$B$620,1),0,1,1)),$H$4,0,1),0)</f>
        <v>-0</v>
      </c>
      <c r="F337" s="69" t="n">
        <f aca="false">($F336+$D337+$E337)*(1+Input!$C$37/(100*12))</f>
        <v>0</v>
      </c>
    </row>
    <row r="338" customFormat="false" ht="12.8" hidden="false" customHeight="false" outlineLevel="0" collapsed="false">
      <c r="A338" s="67" t="n">
        <v>334</v>
      </c>
      <c r="B338" s="68" t="n">
        <f aca="false">EOMONTH(Input!$C$7,A338)</f>
        <v>53082</v>
      </c>
      <c r="D338" s="69" t="n">
        <f aca="false">IF($B338&lt;Input!$C$28,Input!$C$38,0)</f>
        <v>0</v>
      </c>
      <c r="E338" s="69" t="n">
        <f aca="true">IF($B338&gt;Input!$C$28,PMT(Input!$C$37/(100*12),($A$620-OFFSET($A$4,MATCH(Input!$C$28,$B$4:$B$620,1),0,1,1)),$H$4,0,1),0)</f>
        <v>-0</v>
      </c>
      <c r="F338" s="69" t="n">
        <f aca="false">($F337+$D338+$E338)*(1+Input!$C$37/(100*12))</f>
        <v>0</v>
      </c>
    </row>
    <row r="339" customFormat="false" ht="12.8" hidden="false" customHeight="false" outlineLevel="0" collapsed="false">
      <c r="A339" s="67" t="n">
        <v>335</v>
      </c>
      <c r="B339" s="68" t="n">
        <f aca="false">EOMONTH(Input!$C$7,A339)</f>
        <v>53113</v>
      </c>
      <c r="D339" s="69" t="n">
        <f aca="false">IF($B339&lt;Input!$C$28,Input!$C$38,0)</f>
        <v>0</v>
      </c>
      <c r="E339" s="69" t="n">
        <f aca="true">IF($B339&gt;Input!$C$28,PMT(Input!$C$37/(100*12),($A$620-OFFSET($A$4,MATCH(Input!$C$28,$B$4:$B$620,1),0,1,1)),$H$4,0,1),0)</f>
        <v>-0</v>
      </c>
      <c r="F339" s="69" t="n">
        <f aca="false">($F338+$D339+$E339)*(1+Input!$C$37/(100*12))</f>
        <v>0</v>
      </c>
    </row>
    <row r="340" customFormat="false" ht="12.8" hidden="false" customHeight="false" outlineLevel="0" collapsed="false">
      <c r="A340" s="67" t="n">
        <v>336</v>
      </c>
      <c r="B340" s="68" t="n">
        <f aca="false">EOMONTH(Input!$C$7,A340)</f>
        <v>53143</v>
      </c>
      <c r="D340" s="69" t="n">
        <f aca="false">IF($B340&lt;Input!$C$28,Input!$C$38,0)</f>
        <v>0</v>
      </c>
      <c r="E340" s="69" t="n">
        <f aca="true">IF($B340&gt;Input!$C$28,PMT(Input!$C$37/(100*12),($A$620-OFFSET($A$4,MATCH(Input!$C$28,$B$4:$B$620,1),0,1,1)),$H$4,0,1),0)</f>
        <v>-0</v>
      </c>
      <c r="F340" s="69" t="n">
        <f aca="false">($F339+$D340+$E340)*(1+Input!$C$37/(100*12))</f>
        <v>0</v>
      </c>
    </row>
    <row r="341" customFormat="false" ht="12.8" hidden="false" customHeight="false" outlineLevel="0" collapsed="false">
      <c r="A341" s="67" t="n">
        <v>337</v>
      </c>
      <c r="B341" s="68" t="n">
        <f aca="false">EOMONTH(Input!$C$7,A341)</f>
        <v>53174</v>
      </c>
      <c r="D341" s="69" t="n">
        <f aca="false">IF($B341&lt;Input!$C$28,Input!$C$38,0)</f>
        <v>0</v>
      </c>
      <c r="E341" s="69" t="n">
        <f aca="true">IF($B341&gt;Input!$C$28,PMT(Input!$C$37/(100*12),($A$620-OFFSET($A$4,MATCH(Input!$C$28,$B$4:$B$620,1),0,1,1)),$H$4,0,1),0)</f>
        <v>-0</v>
      </c>
      <c r="F341" s="69" t="n">
        <f aca="false">($F340+$D341+$E341)*(1+Input!$C$37/(100*12))</f>
        <v>0</v>
      </c>
    </row>
    <row r="342" customFormat="false" ht="12.8" hidden="false" customHeight="false" outlineLevel="0" collapsed="false">
      <c r="A342" s="67" t="n">
        <v>338</v>
      </c>
      <c r="B342" s="68" t="n">
        <f aca="false">EOMONTH(Input!$C$7,A342)</f>
        <v>53205</v>
      </c>
      <c r="D342" s="69" t="n">
        <f aca="false">IF($B342&lt;Input!$C$28,Input!$C$38,0)</f>
        <v>0</v>
      </c>
      <c r="E342" s="69" t="n">
        <f aca="true">IF($B342&gt;Input!$C$28,PMT(Input!$C$37/(100*12),($A$620-OFFSET($A$4,MATCH(Input!$C$28,$B$4:$B$620,1),0,1,1)),$H$4,0,1),0)</f>
        <v>-0</v>
      </c>
      <c r="F342" s="69" t="n">
        <f aca="false">($F341+$D342+$E342)*(1+Input!$C$37/(100*12))</f>
        <v>0</v>
      </c>
    </row>
    <row r="343" customFormat="false" ht="12.8" hidden="false" customHeight="false" outlineLevel="0" collapsed="false">
      <c r="A343" s="67" t="n">
        <v>339</v>
      </c>
      <c r="B343" s="68" t="n">
        <f aca="false">EOMONTH(Input!$C$7,A343)</f>
        <v>53235</v>
      </c>
      <c r="D343" s="69" t="n">
        <f aca="false">IF($B343&lt;Input!$C$28,Input!$C$38,0)</f>
        <v>0</v>
      </c>
      <c r="E343" s="69" t="n">
        <f aca="true">IF($B343&gt;Input!$C$28,PMT(Input!$C$37/(100*12),($A$620-OFFSET($A$4,MATCH(Input!$C$28,$B$4:$B$620,1),0,1,1)),$H$4,0,1),0)</f>
        <v>-0</v>
      </c>
      <c r="F343" s="69" t="n">
        <f aca="false">($F342+$D343+$E343)*(1+Input!$C$37/(100*12))</f>
        <v>0</v>
      </c>
    </row>
    <row r="344" customFormat="false" ht="12.8" hidden="false" customHeight="false" outlineLevel="0" collapsed="false">
      <c r="A344" s="67" t="n">
        <v>340</v>
      </c>
      <c r="B344" s="68" t="n">
        <f aca="false">EOMONTH(Input!$C$7,A344)</f>
        <v>53266</v>
      </c>
      <c r="D344" s="69" t="n">
        <f aca="false">IF($B344&lt;Input!$C$28,Input!$C$38,0)</f>
        <v>0</v>
      </c>
      <c r="E344" s="69" t="n">
        <f aca="true">IF($B344&gt;Input!$C$28,PMT(Input!$C$37/(100*12),($A$620-OFFSET($A$4,MATCH(Input!$C$28,$B$4:$B$620,1),0,1,1)),$H$4,0,1),0)</f>
        <v>-0</v>
      </c>
      <c r="F344" s="69" t="n">
        <f aca="false">($F343+$D344+$E344)*(1+Input!$C$37/(100*12))</f>
        <v>0</v>
      </c>
    </row>
    <row r="345" customFormat="false" ht="12.8" hidden="false" customHeight="false" outlineLevel="0" collapsed="false">
      <c r="A345" s="67" t="n">
        <v>341</v>
      </c>
      <c r="B345" s="68" t="n">
        <f aca="false">EOMONTH(Input!$C$7,A345)</f>
        <v>53296</v>
      </c>
      <c r="D345" s="69" t="n">
        <f aca="false">IF($B345&lt;Input!$C$28,Input!$C$38,0)</f>
        <v>0</v>
      </c>
      <c r="E345" s="69" t="n">
        <f aca="true">IF($B345&gt;Input!$C$28,PMT(Input!$C$37/(100*12),($A$620-OFFSET($A$4,MATCH(Input!$C$28,$B$4:$B$620,1),0,1,1)),$H$4,0,1),0)</f>
        <v>-0</v>
      </c>
      <c r="F345" s="69" t="n">
        <f aca="false">($F344+$D345+$E345)*(1+Input!$C$37/(100*12))</f>
        <v>0</v>
      </c>
    </row>
    <row r="346" customFormat="false" ht="12.8" hidden="false" customHeight="false" outlineLevel="0" collapsed="false">
      <c r="A346" s="67" t="n">
        <v>342</v>
      </c>
      <c r="B346" s="68" t="n">
        <f aca="false">EOMONTH(Input!$C$7,A346)</f>
        <v>53327</v>
      </c>
      <c r="D346" s="69" t="n">
        <f aca="false">IF($B346&lt;Input!$C$28,Input!$C$38,0)</f>
        <v>0</v>
      </c>
      <c r="E346" s="69" t="n">
        <f aca="true">IF($B346&gt;Input!$C$28,PMT(Input!$C$37/(100*12),($A$620-OFFSET($A$4,MATCH(Input!$C$28,$B$4:$B$620,1),0,1,1)),$H$4,0,1),0)</f>
        <v>-0</v>
      </c>
      <c r="F346" s="69" t="n">
        <f aca="false">($F345+$D346+$E346)*(1+Input!$C$37/(100*12))</f>
        <v>0</v>
      </c>
    </row>
    <row r="347" customFormat="false" ht="12.8" hidden="false" customHeight="false" outlineLevel="0" collapsed="false">
      <c r="A347" s="67" t="n">
        <v>343</v>
      </c>
      <c r="B347" s="68" t="n">
        <f aca="false">EOMONTH(Input!$C$7,A347)</f>
        <v>53358</v>
      </c>
      <c r="D347" s="69" t="n">
        <f aca="false">IF($B347&lt;Input!$C$28,Input!$C$38,0)</f>
        <v>0</v>
      </c>
      <c r="E347" s="69" t="n">
        <f aca="true">IF($B347&gt;Input!$C$28,PMT(Input!$C$37/(100*12),($A$620-OFFSET($A$4,MATCH(Input!$C$28,$B$4:$B$620,1),0,1,1)),$H$4,0,1),0)</f>
        <v>-0</v>
      </c>
      <c r="F347" s="69" t="n">
        <f aca="false">($F346+$D347+$E347)*(1+Input!$C$37/(100*12))</f>
        <v>0</v>
      </c>
    </row>
    <row r="348" customFormat="false" ht="12.8" hidden="false" customHeight="false" outlineLevel="0" collapsed="false">
      <c r="A348" s="67" t="n">
        <v>344</v>
      </c>
      <c r="B348" s="68" t="n">
        <f aca="false">EOMONTH(Input!$C$7,A348)</f>
        <v>53386</v>
      </c>
      <c r="D348" s="69" t="n">
        <f aca="false">IF($B348&lt;Input!$C$28,Input!$C$38,0)</f>
        <v>0</v>
      </c>
      <c r="E348" s="69" t="n">
        <f aca="true">IF($B348&gt;Input!$C$28,PMT(Input!$C$37/(100*12),($A$620-OFFSET($A$4,MATCH(Input!$C$28,$B$4:$B$620,1),0,1,1)),$H$4,0,1),0)</f>
        <v>-0</v>
      </c>
      <c r="F348" s="69" t="n">
        <f aca="false">($F347+$D348+$E348)*(1+Input!$C$37/(100*12))</f>
        <v>0</v>
      </c>
    </row>
    <row r="349" customFormat="false" ht="12.8" hidden="false" customHeight="false" outlineLevel="0" collapsed="false">
      <c r="A349" s="67" t="n">
        <v>345</v>
      </c>
      <c r="B349" s="68" t="n">
        <f aca="false">EOMONTH(Input!$C$7,A349)</f>
        <v>53417</v>
      </c>
      <c r="D349" s="69" t="n">
        <f aca="false">IF($B349&lt;Input!$C$28,Input!$C$38,0)</f>
        <v>0</v>
      </c>
      <c r="E349" s="69" t="n">
        <f aca="true">IF($B349&gt;Input!$C$28,PMT(Input!$C$37/(100*12),($A$620-OFFSET($A$4,MATCH(Input!$C$28,$B$4:$B$620,1),0,1,1)),$H$4,0,1),0)</f>
        <v>-0</v>
      </c>
      <c r="F349" s="69" t="n">
        <f aca="false">($F348+$D349+$E349)*(1+Input!$C$37/(100*12))</f>
        <v>0</v>
      </c>
    </row>
    <row r="350" customFormat="false" ht="12.8" hidden="false" customHeight="false" outlineLevel="0" collapsed="false">
      <c r="A350" s="67" t="n">
        <v>346</v>
      </c>
      <c r="B350" s="68" t="n">
        <f aca="false">EOMONTH(Input!$C$7,A350)</f>
        <v>53447</v>
      </c>
      <c r="D350" s="69" t="n">
        <f aca="false">IF($B350&lt;Input!$C$28,Input!$C$38,0)</f>
        <v>0</v>
      </c>
      <c r="E350" s="69" t="n">
        <f aca="true">IF($B350&gt;Input!$C$28,PMT(Input!$C$37/(100*12),($A$620-OFFSET($A$4,MATCH(Input!$C$28,$B$4:$B$620,1),0,1,1)),$H$4,0,1),0)</f>
        <v>-0</v>
      </c>
      <c r="F350" s="69" t="n">
        <f aca="false">($F349+$D350+$E350)*(1+Input!$C$37/(100*12))</f>
        <v>0</v>
      </c>
    </row>
    <row r="351" customFormat="false" ht="12.8" hidden="false" customHeight="false" outlineLevel="0" collapsed="false">
      <c r="A351" s="67" t="n">
        <v>347</v>
      </c>
      <c r="B351" s="68" t="n">
        <f aca="false">EOMONTH(Input!$C$7,A351)</f>
        <v>53478</v>
      </c>
      <c r="D351" s="69" t="n">
        <f aca="false">IF($B351&lt;Input!$C$28,Input!$C$38,0)</f>
        <v>0</v>
      </c>
      <c r="E351" s="69" t="n">
        <f aca="true">IF($B351&gt;Input!$C$28,PMT(Input!$C$37/(100*12),($A$620-OFFSET($A$4,MATCH(Input!$C$28,$B$4:$B$620,1),0,1,1)),$H$4,0,1),0)</f>
        <v>-0</v>
      </c>
      <c r="F351" s="69" t="n">
        <f aca="false">($F350+$D351+$E351)*(1+Input!$C$37/(100*12))</f>
        <v>0</v>
      </c>
    </row>
    <row r="352" customFormat="false" ht="12.8" hidden="false" customHeight="false" outlineLevel="0" collapsed="false">
      <c r="A352" s="67" t="n">
        <v>348</v>
      </c>
      <c r="B352" s="68" t="n">
        <f aca="false">EOMONTH(Input!$C$7,A352)</f>
        <v>53508</v>
      </c>
      <c r="D352" s="69" t="n">
        <f aca="false">IF($B352&lt;Input!$C$28,Input!$C$38,0)</f>
        <v>0</v>
      </c>
      <c r="E352" s="69" t="n">
        <f aca="true">IF($B352&gt;Input!$C$28,PMT(Input!$C$37/(100*12),($A$620-OFFSET($A$4,MATCH(Input!$C$28,$B$4:$B$620,1),0,1,1)),$H$4,0,1),0)</f>
        <v>-0</v>
      </c>
      <c r="F352" s="69" t="n">
        <f aca="false">($F351+$D352+$E352)*(1+Input!$C$37/(100*12))</f>
        <v>0</v>
      </c>
    </row>
    <row r="353" customFormat="false" ht="12.8" hidden="false" customHeight="false" outlineLevel="0" collapsed="false">
      <c r="A353" s="67" t="n">
        <v>349</v>
      </c>
      <c r="B353" s="68" t="n">
        <f aca="false">EOMONTH(Input!$C$7,A353)</f>
        <v>53539</v>
      </c>
      <c r="D353" s="69" t="n">
        <f aca="false">IF($B353&lt;Input!$C$28,Input!$C$38,0)</f>
        <v>0</v>
      </c>
      <c r="E353" s="69" t="n">
        <f aca="true">IF($B353&gt;Input!$C$28,PMT(Input!$C$37/(100*12),($A$620-OFFSET($A$4,MATCH(Input!$C$28,$B$4:$B$620,1),0,1,1)),$H$4,0,1),0)</f>
        <v>-0</v>
      </c>
      <c r="F353" s="69" t="n">
        <f aca="false">($F352+$D353+$E353)*(1+Input!$C$37/(100*12))</f>
        <v>0</v>
      </c>
    </row>
    <row r="354" customFormat="false" ht="12.8" hidden="false" customHeight="false" outlineLevel="0" collapsed="false">
      <c r="A354" s="67" t="n">
        <v>350</v>
      </c>
      <c r="B354" s="68" t="n">
        <f aca="false">EOMONTH(Input!$C$7,A354)</f>
        <v>53570</v>
      </c>
      <c r="D354" s="69" t="n">
        <f aca="false">IF($B354&lt;Input!$C$28,Input!$C$38,0)</f>
        <v>0</v>
      </c>
      <c r="E354" s="69" t="n">
        <f aca="true">IF($B354&gt;Input!$C$28,PMT(Input!$C$37/(100*12),($A$620-OFFSET($A$4,MATCH(Input!$C$28,$B$4:$B$620,1),0,1,1)),$H$4,0,1),0)</f>
        <v>-0</v>
      </c>
      <c r="F354" s="69" t="n">
        <f aca="false">($F353+$D354+$E354)*(1+Input!$C$37/(100*12))</f>
        <v>0</v>
      </c>
    </row>
    <row r="355" customFormat="false" ht="12.8" hidden="false" customHeight="false" outlineLevel="0" collapsed="false">
      <c r="A355" s="67" t="n">
        <v>351</v>
      </c>
      <c r="B355" s="68" t="n">
        <f aca="false">EOMONTH(Input!$C$7,A355)</f>
        <v>53600</v>
      </c>
      <c r="D355" s="69" t="n">
        <f aca="false">IF($B355&lt;Input!$C$28,Input!$C$38,0)</f>
        <v>0</v>
      </c>
      <c r="E355" s="69" t="n">
        <f aca="true">IF($B355&gt;Input!$C$28,PMT(Input!$C$37/(100*12),($A$620-OFFSET($A$4,MATCH(Input!$C$28,$B$4:$B$620,1),0,1,1)),$H$4,0,1),0)</f>
        <v>-0</v>
      </c>
      <c r="F355" s="69" t="n">
        <f aca="false">($F354+$D355+$E355)*(1+Input!$C$37/(100*12))</f>
        <v>0</v>
      </c>
    </row>
    <row r="356" customFormat="false" ht="12.8" hidden="false" customHeight="false" outlineLevel="0" collapsed="false">
      <c r="A356" s="67" t="n">
        <v>352</v>
      </c>
      <c r="B356" s="68" t="n">
        <f aca="false">EOMONTH(Input!$C$7,A356)</f>
        <v>53631</v>
      </c>
      <c r="D356" s="69" t="n">
        <f aca="false">IF($B356&lt;Input!$C$28,Input!$C$38,0)</f>
        <v>0</v>
      </c>
      <c r="E356" s="69" t="n">
        <f aca="true">IF($B356&gt;Input!$C$28,PMT(Input!$C$37/(100*12),($A$620-OFFSET($A$4,MATCH(Input!$C$28,$B$4:$B$620,1),0,1,1)),$H$4,0,1),0)</f>
        <v>-0</v>
      </c>
      <c r="F356" s="69" t="n">
        <f aca="false">($F355+$D356+$E356)*(1+Input!$C$37/(100*12))</f>
        <v>0</v>
      </c>
    </row>
    <row r="357" customFormat="false" ht="12.8" hidden="false" customHeight="false" outlineLevel="0" collapsed="false">
      <c r="A357" s="67" t="n">
        <v>353</v>
      </c>
      <c r="B357" s="68" t="n">
        <f aca="false">EOMONTH(Input!$C$7,A357)</f>
        <v>53661</v>
      </c>
      <c r="D357" s="69" t="n">
        <f aca="false">IF($B357&lt;Input!$C$28,Input!$C$38,0)</f>
        <v>0</v>
      </c>
      <c r="E357" s="69" t="n">
        <f aca="true">IF($B357&gt;Input!$C$28,PMT(Input!$C$37/(100*12),($A$620-OFFSET($A$4,MATCH(Input!$C$28,$B$4:$B$620,1),0,1,1)),$H$4,0,1),0)</f>
        <v>-0</v>
      </c>
      <c r="F357" s="69" t="n">
        <f aca="false">($F356+$D357+$E357)*(1+Input!$C$37/(100*12))</f>
        <v>0</v>
      </c>
    </row>
    <row r="358" customFormat="false" ht="12.8" hidden="false" customHeight="false" outlineLevel="0" collapsed="false">
      <c r="A358" s="67" t="n">
        <v>354</v>
      </c>
      <c r="B358" s="68" t="n">
        <f aca="false">EOMONTH(Input!$C$7,A358)</f>
        <v>53692</v>
      </c>
      <c r="D358" s="69" t="n">
        <f aca="false">IF($B358&lt;Input!$C$28,Input!$C$38,0)</f>
        <v>0</v>
      </c>
      <c r="E358" s="69" t="n">
        <f aca="true">IF($B358&gt;Input!$C$28,PMT(Input!$C$37/(100*12),($A$620-OFFSET($A$4,MATCH(Input!$C$28,$B$4:$B$620,1),0,1,1)),$H$4,0,1),0)</f>
        <v>-0</v>
      </c>
      <c r="F358" s="69" t="n">
        <f aca="false">($F357+$D358+$E358)*(1+Input!$C$37/(100*12))</f>
        <v>0</v>
      </c>
    </row>
    <row r="359" customFormat="false" ht="12.8" hidden="false" customHeight="false" outlineLevel="0" collapsed="false">
      <c r="A359" s="67" t="n">
        <v>355</v>
      </c>
      <c r="B359" s="68" t="n">
        <f aca="false">EOMONTH(Input!$C$7,A359)</f>
        <v>53723</v>
      </c>
      <c r="D359" s="69" t="n">
        <f aca="false">IF($B359&lt;Input!$C$28,Input!$C$38,0)</f>
        <v>0</v>
      </c>
      <c r="E359" s="69" t="n">
        <f aca="true">IF($B359&gt;Input!$C$28,PMT(Input!$C$37/(100*12),($A$620-OFFSET($A$4,MATCH(Input!$C$28,$B$4:$B$620,1),0,1,1)),$H$4,0,1),0)</f>
        <v>-0</v>
      </c>
      <c r="F359" s="69" t="n">
        <f aca="false">($F358+$D359+$E359)*(1+Input!$C$37/(100*12))</f>
        <v>0</v>
      </c>
    </row>
    <row r="360" customFormat="false" ht="12.8" hidden="false" customHeight="false" outlineLevel="0" collapsed="false">
      <c r="A360" s="67" t="n">
        <v>356</v>
      </c>
      <c r="B360" s="68" t="n">
        <f aca="false">EOMONTH(Input!$C$7,A360)</f>
        <v>53751</v>
      </c>
      <c r="D360" s="69" t="n">
        <f aca="false">IF($B360&lt;Input!$C$28,Input!$C$38,0)</f>
        <v>0</v>
      </c>
      <c r="E360" s="69" t="n">
        <f aca="true">IF($B360&gt;Input!$C$28,PMT(Input!$C$37/(100*12),($A$620-OFFSET($A$4,MATCH(Input!$C$28,$B$4:$B$620,1),0,1,1)),$H$4,0,1),0)</f>
        <v>-0</v>
      </c>
      <c r="F360" s="69" t="n">
        <f aca="false">($F359+$D360+$E360)*(1+Input!$C$37/(100*12))</f>
        <v>0</v>
      </c>
    </row>
    <row r="361" customFormat="false" ht="12.8" hidden="false" customHeight="false" outlineLevel="0" collapsed="false">
      <c r="A361" s="67" t="n">
        <v>357</v>
      </c>
      <c r="B361" s="68" t="n">
        <f aca="false">EOMONTH(Input!$C$7,A361)</f>
        <v>53782</v>
      </c>
      <c r="D361" s="69" t="n">
        <f aca="false">IF($B361&lt;Input!$C$28,Input!$C$38,0)</f>
        <v>0</v>
      </c>
      <c r="E361" s="69" t="n">
        <f aca="true">IF($B361&gt;Input!$C$28,PMT(Input!$C$37/(100*12),($A$620-OFFSET($A$4,MATCH(Input!$C$28,$B$4:$B$620,1),0,1,1)),$H$4,0,1),0)</f>
        <v>-0</v>
      </c>
      <c r="F361" s="69" t="n">
        <f aca="false">($F360+$D361+$E361)*(1+Input!$C$37/(100*12))</f>
        <v>0</v>
      </c>
    </row>
    <row r="362" customFormat="false" ht="12.8" hidden="false" customHeight="false" outlineLevel="0" collapsed="false">
      <c r="A362" s="67" t="n">
        <v>358</v>
      </c>
      <c r="B362" s="68" t="n">
        <f aca="false">EOMONTH(Input!$C$7,A362)</f>
        <v>53812</v>
      </c>
      <c r="D362" s="69" t="n">
        <f aca="false">IF($B362&lt;Input!$C$28,Input!$C$38,0)</f>
        <v>0</v>
      </c>
      <c r="E362" s="69" t="n">
        <f aca="true">IF($B362&gt;Input!$C$28,PMT(Input!$C$37/(100*12),($A$620-OFFSET($A$4,MATCH(Input!$C$28,$B$4:$B$620,1),0,1,1)),$H$4,0,1),0)</f>
        <v>-0</v>
      </c>
      <c r="F362" s="69" t="n">
        <f aca="false">($F361+$D362+$E362)*(1+Input!$C$37/(100*12))</f>
        <v>0</v>
      </c>
    </row>
    <row r="363" customFormat="false" ht="12.8" hidden="false" customHeight="false" outlineLevel="0" collapsed="false">
      <c r="A363" s="67" t="n">
        <v>359</v>
      </c>
      <c r="B363" s="68" t="n">
        <f aca="false">EOMONTH(Input!$C$7,A363)</f>
        <v>53843</v>
      </c>
      <c r="D363" s="69" t="n">
        <f aca="false">IF($B363&lt;Input!$C$28,Input!$C$38,0)</f>
        <v>0</v>
      </c>
      <c r="E363" s="69" t="n">
        <f aca="true">IF($B363&gt;Input!$C$28,PMT(Input!$C$37/(100*12),($A$620-OFFSET($A$4,MATCH(Input!$C$28,$B$4:$B$620,1),0,1,1)),$H$4,0,1),0)</f>
        <v>-0</v>
      </c>
      <c r="F363" s="69" t="n">
        <f aca="false">($F362+$D363+$E363)*(1+Input!$C$37/(100*12))</f>
        <v>0</v>
      </c>
    </row>
    <row r="364" customFormat="false" ht="12.8" hidden="false" customHeight="false" outlineLevel="0" collapsed="false">
      <c r="A364" s="67" t="n">
        <v>360</v>
      </c>
      <c r="B364" s="68" t="n">
        <f aca="false">EOMONTH(Input!$C$7,A364)</f>
        <v>53873</v>
      </c>
      <c r="D364" s="69" t="n">
        <f aca="false">IF($B364&lt;Input!$C$28,Input!$C$38,0)</f>
        <v>0</v>
      </c>
      <c r="E364" s="69" t="n">
        <f aca="true">IF($B364&gt;Input!$C$28,PMT(Input!$C$37/(100*12),($A$620-OFFSET($A$4,MATCH(Input!$C$28,$B$4:$B$620,1),0,1,1)),$H$4,0,1),0)</f>
        <v>-0</v>
      </c>
      <c r="F364" s="69" t="n">
        <f aca="false">($F363+$D364+$E364)*(1+Input!$C$37/(100*12))</f>
        <v>0</v>
      </c>
    </row>
    <row r="365" customFormat="false" ht="12.8" hidden="false" customHeight="false" outlineLevel="0" collapsed="false">
      <c r="A365" s="67" t="n">
        <v>361</v>
      </c>
      <c r="B365" s="68" t="n">
        <f aca="false">EOMONTH(Input!$C$7,A365)</f>
        <v>53904</v>
      </c>
      <c r="D365" s="69" t="n">
        <f aca="false">IF($B365&lt;Input!$C$28,Input!$C$38,0)</f>
        <v>0</v>
      </c>
      <c r="E365" s="69" t="n">
        <f aca="true">IF($B365&gt;Input!$C$28,PMT(Input!$C$37/(100*12),($A$620-OFFSET($A$4,MATCH(Input!$C$28,$B$4:$B$620,1),0,1,1)),$H$4,0,1),0)</f>
        <v>-0</v>
      </c>
      <c r="F365" s="69" t="n">
        <f aca="false">($F364+$D365+$E365)*(1+Input!$C$37/(100*12))</f>
        <v>0</v>
      </c>
    </row>
    <row r="366" customFormat="false" ht="12.8" hidden="false" customHeight="false" outlineLevel="0" collapsed="false">
      <c r="A366" s="67" t="n">
        <v>362</v>
      </c>
      <c r="B366" s="68" t="n">
        <f aca="false">EOMONTH(Input!$C$7,A366)</f>
        <v>53935</v>
      </c>
      <c r="D366" s="69" t="n">
        <f aca="false">IF($B366&lt;Input!$C$28,Input!$C$38,0)</f>
        <v>0</v>
      </c>
      <c r="E366" s="69" t="n">
        <f aca="true">IF($B366&gt;Input!$C$28,PMT(Input!$C$37/(100*12),($A$620-OFFSET($A$4,MATCH(Input!$C$28,$B$4:$B$620,1),0,1,1)),$H$4,0,1),0)</f>
        <v>-0</v>
      </c>
      <c r="F366" s="69" t="n">
        <f aca="false">($F365+$D366+$E366)*(1+Input!$C$37/(100*12))</f>
        <v>0</v>
      </c>
    </row>
    <row r="367" customFormat="false" ht="12.8" hidden="false" customHeight="false" outlineLevel="0" collapsed="false">
      <c r="A367" s="67" t="n">
        <v>363</v>
      </c>
      <c r="B367" s="68" t="n">
        <f aca="false">EOMONTH(Input!$C$7,A367)</f>
        <v>53965</v>
      </c>
      <c r="D367" s="69" t="n">
        <f aca="false">IF($B367&lt;Input!$C$28,Input!$C$38,0)</f>
        <v>0</v>
      </c>
      <c r="E367" s="69" t="n">
        <f aca="true">IF($B367&gt;Input!$C$28,PMT(Input!$C$37/(100*12),($A$620-OFFSET($A$4,MATCH(Input!$C$28,$B$4:$B$620,1),0,1,1)),$H$4,0,1),0)</f>
        <v>-0</v>
      </c>
      <c r="F367" s="69" t="n">
        <f aca="false">($F366+$D367+$E367)*(1+Input!$C$37/(100*12))</f>
        <v>0</v>
      </c>
    </row>
    <row r="368" customFormat="false" ht="12.8" hidden="false" customHeight="false" outlineLevel="0" collapsed="false">
      <c r="A368" s="67" t="n">
        <v>364</v>
      </c>
      <c r="B368" s="68" t="n">
        <f aca="false">EOMONTH(Input!$C$7,A368)</f>
        <v>53996</v>
      </c>
      <c r="D368" s="69" t="n">
        <f aca="false">IF($B368&lt;Input!$C$28,Input!$C$38,0)</f>
        <v>0</v>
      </c>
      <c r="E368" s="69" t="n">
        <f aca="true">IF($B368&gt;Input!$C$28,PMT(Input!$C$37/(100*12),($A$620-OFFSET($A$4,MATCH(Input!$C$28,$B$4:$B$620,1),0,1,1)),$H$4,0,1),0)</f>
        <v>-0</v>
      </c>
      <c r="F368" s="69" t="n">
        <f aca="false">($F367+$D368+$E368)*(1+Input!$C$37/(100*12))</f>
        <v>0</v>
      </c>
    </row>
    <row r="369" customFormat="false" ht="12.8" hidden="false" customHeight="false" outlineLevel="0" collapsed="false">
      <c r="A369" s="67" t="n">
        <v>365</v>
      </c>
      <c r="B369" s="68" t="n">
        <f aca="false">EOMONTH(Input!$C$7,A369)</f>
        <v>54026</v>
      </c>
      <c r="D369" s="69" t="n">
        <f aca="false">IF($B369&lt;Input!$C$28,Input!$C$38,0)</f>
        <v>0</v>
      </c>
      <c r="E369" s="69" t="n">
        <f aca="true">IF($B369&gt;Input!$C$28,PMT(Input!$C$37/(100*12),($A$620-OFFSET($A$4,MATCH(Input!$C$28,$B$4:$B$620,1),0,1,1)),$H$4,0,1),0)</f>
        <v>-0</v>
      </c>
      <c r="F369" s="69" t="n">
        <f aca="false">($F368+$D369+$E369)*(1+Input!$C$37/(100*12))</f>
        <v>0</v>
      </c>
    </row>
    <row r="370" customFormat="false" ht="12.8" hidden="false" customHeight="false" outlineLevel="0" collapsed="false">
      <c r="A370" s="67" t="n">
        <v>366</v>
      </c>
      <c r="B370" s="68" t="n">
        <f aca="false">EOMONTH(Input!$C$7,A370)</f>
        <v>54057</v>
      </c>
      <c r="D370" s="69" t="n">
        <f aca="false">IF($B370&lt;Input!$C$28,Input!$C$38,0)</f>
        <v>0</v>
      </c>
      <c r="E370" s="69" t="n">
        <f aca="true">IF($B370&gt;Input!$C$28,PMT(Input!$C$37/(100*12),($A$620-OFFSET($A$4,MATCH(Input!$C$28,$B$4:$B$620,1),0,1,1)),$H$4,0,1),0)</f>
        <v>-0</v>
      </c>
      <c r="F370" s="69" t="n">
        <f aca="false">($F369+$D370+$E370)*(1+Input!$C$37/(100*12))</f>
        <v>0</v>
      </c>
    </row>
    <row r="371" customFormat="false" ht="12.8" hidden="false" customHeight="false" outlineLevel="0" collapsed="false">
      <c r="A371" s="67" t="n">
        <v>367</v>
      </c>
      <c r="B371" s="68" t="n">
        <f aca="false">EOMONTH(Input!$C$7,A371)</f>
        <v>54088</v>
      </c>
      <c r="D371" s="69" t="n">
        <f aca="false">IF($B371&lt;Input!$C$28,Input!$C$38,0)</f>
        <v>0</v>
      </c>
      <c r="E371" s="69" t="n">
        <f aca="true">IF($B371&gt;Input!$C$28,PMT(Input!$C$37/(100*12),($A$620-OFFSET($A$4,MATCH(Input!$C$28,$B$4:$B$620,1),0,1,1)),$H$4,0,1),0)</f>
        <v>-0</v>
      </c>
      <c r="F371" s="69" t="n">
        <f aca="false">($F370+$D371+$E371)*(1+Input!$C$37/(100*12))</f>
        <v>0</v>
      </c>
    </row>
    <row r="372" customFormat="false" ht="12.8" hidden="false" customHeight="false" outlineLevel="0" collapsed="false">
      <c r="A372" s="67" t="n">
        <v>368</v>
      </c>
      <c r="B372" s="68" t="n">
        <f aca="false">EOMONTH(Input!$C$7,A372)</f>
        <v>54117</v>
      </c>
      <c r="D372" s="69" t="n">
        <f aca="false">IF($B372&lt;Input!$C$28,Input!$C$38,0)</f>
        <v>0</v>
      </c>
      <c r="E372" s="69" t="n">
        <f aca="true">IF($B372&gt;Input!$C$28,PMT(Input!$C$37/(100*12),($A$620-OFFSET($A$4,MATCH(Input!$C$28,$B$4:$B$620,1),0,1,1)),$H$4,0,1),0)</f>
        <v>-0</v>
      </c>
      <c r="F372" s="69" t="n">
        <f aca="false">($F371+$D372+$E372)*(1+Input!$C$37/(100*12))</f>
        <v>0</v>
      </c>
    </row>
    <row r="373" customFormat="false" ht="12.8" hidden="false" customHeight="false" outlineLevel="0" collapsed="false">
      <c r="A373" s="67" t="n">
        <v>369</v>
      </c>
      <c r="B373" s="68" t="n">
        <f aca="false">EOMONTH(Input!$C$7,A373)</f>
        <v>54148</v>
      </c>
      <c r="D373" s="69" t="n">
        <f aca="false">IF($B373&lt;Input!$C$28,Input!$C$38,0)</f>
        <v>0</v>
      </c>
      <c r="E373" s="69" t="n">
        <f aca="true">IF($B373&gt;Input!$C$28,PMT(Input!$C$37/(100*12),($A$620-OFFSET($A$4,MATCH(Input!$C$28,$B$4:$B$620,1),0,1,1)),$H$4,0,1),0)</f>
        <v>-0</v>
      </c>
      <c r="F373" s="69" t="n">
        <f aca="false">($F372+$D373+$E373)*(1+Input!$C$37/(100*12))</f>
        <v>0</v>
      </c>
    </row>
    <row r="374" customFormat="false" ht="12.8" hidden="false" customHeight="false" outlineLevel="0" collapsed="false">
      <c r="A374" s="67" t="n">
        <v>370</v>
      </c>
      <c r="B374" s="68" t="n">
        <f aca="false">EOMONTH(Input!$C$7,A374)</f>
        <v>54178</v>
      </c>
      <c r="D374" s="69" t="n">
        <f aca="false">IF($B374&lt;Input!$C$28,Input!$C$38,0)</f>
        <v>0</v>
      </c>
      <c r="E374" s="69" t="n">
        <f aca="true">IF($B374&gt;Input!$C$28,PMT(Input!$C$37/(100*12),($A$620-OFFSET($A$4,MATCH(Input!$C$28,$B$4:$B$620,1),0,1,1)),$H$4,0,1),0)</f>
        <v>-0</v>
      </c>
      <c r="F374" s="69" t="n">
        <f aca="false">($F373+$D374+$E374)*(1+Input!$C$37/(100*12))</f>
        <v>0</v>
      </c>
    </row>
    <row r="375" customFormat="false" ht="12.8" hidden="false" customHeight="false" outlineLevel="0" collapsed="false">
      <c r="A375" s="67" t="n">
        <v>371</v>
      </c>
      <c r="B375" s="68" t="n">
        <f aca="false">EOMONTH(Input!$C$7,A375)</f>
        <v>54209</v>
      </c>
      <c r="D375" s="69" t="n">
        <f aca="false">IF($B375&lt;Input!$C$28,Input!$C$38,0)</f>
        <v>0</v>
      </c>
      <c r="E375" s="69" t="n">
        <f aca="true">IF($B375&gt;Input!$C$28,PMT(Input!$C$37/(100*12),($A$620-OFFSET($A$4,MATCH(Input!$C$28,$B$4:$B$620,1),0,1,1)),$H$4,0,1),0)</f>
        <v>-0</v>
      </c>
      <c r="F375" s="69" t="n">
        <f aca="false">($F374+$D375+$E375)*(1+Input!$C$37/(100*12))</f>
        <v>0</v>
      </c>
    </row>
    <row r="376" customFormat="false" ht="12.8" hidden="false" customHeight="false" outlineLevel="0" collapsed="false">
      <c r="A376" s="67" t="n">
        <v>372</v>
      </c>
      <c r="B376" s="68" t="n">
        <f aca="false">EOMONTH(Input!$C$7,A376)</f>
        <v>54239</v>
      </c>
      <c r="D376" s="69" t="n">
        <f aca="false">IF($B376&lt;Input!$C$28,Input!$C$38,0)</f>
        <v>0</v>
      </c>
      <c r="E376" s="69" t="n">
        <f aca="true">IF($B376&gt;Input!$C$28,PMT(Input!$C$37/(100*12),($A$620-OFFSET($A$4,MATCH(Input!$C$28,$B$4:$B$620,1),0,1,1)),$H$4,0,1),0)</f>
        <v>-0</v>
      </c>
      <c r="F376" s="69" t="n">
        <f aca="false">($F375+$D376+$E376)*(1+Input!$C$37/(100*12))</f>
        <v>0</v>
      </c>
    </row>
    <row r="377" customFormat="false" ht="12.8" hidden="false" customHeight="false" outlineLevel="0" collapsed="false">
      <c r="A377" s="67" t="n">
        <v>373</v>
      </c>
      <c r="B377" s="68" t="n">
        <f aca="false">EOMONTH(Input!$C$7,A377)</f>
        <v>54270</v>
      </c>
      <c r="D377" s="69" t="n">
        <f aca="false">IF($B377&lt;Input!$C$28,Input!$C$38,0)</f>
        <v>0</v>
      </c>
      <c r="E377" s="69" t="n">
        <f aca="true">IF($B377&gt;Input!$C$28,PMT(Input!$C$37/(100*12),($A$620-OFFSET($A$4,MATCH(Input!$C$28,$B$4:$B$620,1),0,1,1)),$H$4,0,1),0)</f>
        <v>-0</v>
      </c>
      <c r="F377" s="69" t="n">
        <f aca="false">($F376+$D377+$E377)*(1+Input!$C$37/(100*12))</f>
        <v>0</v>
      </c>
    </row>
    <row r="378" customFormat="false" ht="12.8" hidden="false" customHeight="false" outlineLevel="0" collapsed="false">
      <c r="A378" s="67" t="n">
        <v>374</v>
      </c>
      <c r="B378" s="68" t="n">
        <f aca="false">EOMONTH(Input!$C$7,A378)</f>
        <v>54301</v>
      </c>
      <c r="D378" s="69" t="n">
        <f aca="false">IF($B378&lt;Input!$C$28,Input!$C$38,0)</f>
        <v>0</v>
      </c>
      <c r="E378" s="69" t="n">
        <f aca="true">IF($B378&gt;Input!$C$28,PMT(Input!$C$37/(100*12),($A$620-OFFSET($A$4,MATCH(Input!$C$28,$B$4:$B$620,1),0,1,1)),$H$4,0,1),0)</f>
        <v>-0</v>
      </c>
      <c r="F378" s="69" t="n">
        <f aca="false">($F377+$D378+$E378)*(1+Input!$C$37/(100*12))</f>
        <v>0</v>
      </c>
    </row>
    <row r="379" customFormat="false" ht="12.8" hidden="false" customHeight="false" outlineLevel="0" collapsed="false">
      <c r="A379" s="67" t="n">
        <v>375</v>
      </c>
      <c r="B379" s="68" t="n">
        <f aca="false">EOMONTH(Input!$C$7,A379)</f>
        <v>54331</v>
      </c>
      <c r="D379" s="69" t="n">
        <f aca="false">IF($B379&lt;Input!$C$28,Input!$C$38,0)</f>
        <v>0</v>
      </c>
      <c r="E379" s="69" t="n">
        <f aca="true">IF($B379&gt;Input!$C$28,PMT(Input!$C$37/(100*12),($A$620-OFFSET($A$4,MATCH(Input!$C$28,$B$4:$B$620,1),0,1,1)),$H$4,0,1),0)</f>
        <v>-0</v>
      </c>
      <c r="F379" s="69" t="n">
        <f aca="false">($F378+$D379+$E379)*(1+Input!$C$37/(100*12))</f>
        <v>0</v>
      </c>
    </row>
    <row r="380" customFormat="false" ht="12.8" hidden="false" customHeight="false" outlineLevel="0" collapsed="false">
      <c r="A380" s="67" t="n">
        <v>376</v>
      </c>
      <c r="B380" s="68" t="n">
        <f aca="false">EOMONTH(Input!$C$7,A380)</f>
        <v>54362</v>
      </c>
      <c r="D380" s="69" t="n">
        <f aca="false">IF($B380&lt;Input!$C$28,Input!$C$38,0)</f>
        <v>0</v>
      </c>
      <c r="E380" s="69" t="n">
        <f aca="true">IF($B380&gt;Input!$C$28,PMT(Input!$C$37/(100*12),($A$620-OFFSET($A$4,MATCH(Input!$C$28,$B$4:$B$620,1),0,1,1)),$H$4,0,1),0)</f>
        <v>-0</v>
      </c>
      <c r="F380" s="69" t="n">
        <f aca="false">($F379+$D380+$E380)*(1+Input!$C$37/(100*12))</f>
        <v>0</v>
      </c>
    </row>
    <row r="381" customFormat="false" ht="12.8" hidden="false" customHeight="false" outlineLevel="0" collapsed="false">
      <c r="A381" s="67" t="n">
        <v>377</v>
      </c>
      <c r="B381" s="68" t="n">
        <f aca="false">EOMONTH(Input!$C$7,A381)</f>
        <v>54392</v>
      </c>
      <c r="D381" s="69" t="n">
        <f aca="false">IF($B381&lt;Input!$C$28,Input!$C$38,0)</f>
        <v>0</v>
      </c>
      <c r="E381" s="69" t="n">
        <f aca="true">IF($B381&gt;Input!$C$28,PMT(Input!$C$37/(100*12),($A$620-OFFSET($A$4,MATCH(Input!$C$28,$B$4:$B$620,1),0,1,1)),$H$4,0,1),0)</f>
        <v>-0</v>
      </c>
      <c r="F381" s="69" t="n">
        <f aca="false">($F380+$D381+$E381)*(1+Input!$C$37/(100*12))</f>
        <v>0</v>
      </c>
    </row>
    <row r="382" customFormat="false" ht="12.8" hidden="false" customHeight="false" outlineLevel="0" collapsed="false">
      <c r="A382" s="67" t="n">
        <v>378</v>
      </c>
      <c r="B382" s="68" t="n">
        <f aca="false">EOMONTH(Input!$C$7,A382)</f>
        <v>54423</v>
      </c>
      <c r="D382" s="69" t="n">
        <f aca="false">IF($B382&lt;Input!$C$28,Input!$C$38,0)</f>
        <v>0</v>
      </c>
      <c r="E382" s="69" t="n">
        <f aca="true">IF($B382&gt;Input!$C$28,PMT(Input!$C$37/(100*12),($A$620-OFFSET($A$4,MATCH(Input!$C$28,$B$4:$B$620,1),0,1,1)),$H$4,0,1),0)</f>
        <v>-0</v>
      </c>
      <c r="F382" s="69" t="n">
        <f aca="false">($F381+$D382+$E382)*(1+Input!$C$37/(100*12))</f>
        <v>0</v>
      </c>
    </row>
    <row r="383" customFormat="false" ht="12.8" hidden="false" customHeight="false" outlineLevel="0" collapsed="false">
      <c r="A383" s="67" t="n">
        <v>379</v>
      </c>
      <c r="B383" s="68" t="n">
        <f aca="false">EOMONTH(Input!$C$7,A383)</f>
        <v>54454</v>
      </c>
      <c r="D383" s="69" t="n">
        <f aca="false">IF($B383&lt;Input!$C$28,Input!$C$38,0)</f>
        <v>0</v>
      </c>
      <c r="E383" s="69" t="n">
        <f aca="true">IF($B383&gt;Input!$C$28,PMT(Input!$C$37/(100*12),($A$620-OFFSET($A$4,MATCH(Input!$C$28,$B$4:$B$620,1),0,1,1)),$H$4,0,1),0)</f>
        <v>-0</v>
      </c>
      <c r="F383" s="69" t="n">
        <f aca="false">($F382+$D383+$E383)*(1+Input!$C$37/(100*12))</f>
        <v>0</v>
      </c>
    </row>
    <row r="384" customFormat="false" ht="12.8" hidden="false" customHeight="false" outlineLevel="0" collapsed="false">
      <c r="A384" s="67" t="n">
        <v>380</v>
      </c>
      <c r="B384" s="68" t="n">
        <f aca="false">EOMONTH(Input!$C$7,A384)</f>
        <v>54482</v>
      </c>
      <c r="D384" s="69" t="n">
        <f aca="false">IF($B384&lt;Input!$C$28,Input!$C$38,0)</f>
        <v>0</v>
      </c>
      <c r="E384" s="69" t="n">
        <f aca="true">IF($B384&gt;Input!$C$28,PMT(Input!$C$37/(100*12),($A$620-OFFSET($A$4,MATCH(Input!$C$28,$B$4:$B$620,1),0,1,1)),$H$4,0,1),0)</f>
        <v>-0</v>
      </c>
      <c r="F384" s="69" t="n">
        <f aca="false">($F383+$D384+$E384)*(1+Input!$C$37/(100*12))</f>
        <v>0</v>
      </c>
    </row>
    <row r="385" customFormat="false" ht="12.8" hidden="false" customHeight="false" outlineLevel="0" collapsed="false">
      <c r="A385" s="67" t="n">
        <v>381</v>
      </c>
      <c r="B385" s="68" t="n">
        <f aca="false">EOMONTH(Input!$C$7,A385)</f>
        <v>54513</v>
      </c>
      <c r="D385" s="69" t="n">
        <f aca="false">IF($B385&lt;Input!$C$28,Input!$C$38,0)</f>
        <v>0</v>
      </c>
      <c r="E385" s="69" t="n">
        <f aca="true">IF($B385&gt;Input!$C$28,PMT(Input!$C$37/(100*12),($A$620-OFFSET($A$4,MATCH(Input!$C$28,$B$4:$B$620,1),0,1,1)),$H$4,0,1),0)</f>
        <v>-0</v>
      </c>
      <c r="F385" s="69" t="n">
        <f aca="false">($F384+$D385+$E385)*(1+Input!$C$37/(100*12))</f>
        <v>0</v>
      </c>
    </row>
    <row r="386" customFormat="false" ht="12.8" hidden="false" customHeight="false" outlineLevel="0" collapsed="false">
      <c r="A386" s="67" t="n">
        <v>382</v>
      </c>
      <c r="B386" s="68" t="n">
        <f aca="false">EOMONTH(Input!$C$7,A386)</f>
        <v>54543</v>
      </c>
      <c r="D386" s="69" t="n">
        <f aca="false">IF($B386&lt;Input!$C$28,Input!$C$38,0)</f>
        <v>0</v>
      </c>
      <c r="E386" s="69" t="n">
        <f aca="true">IF($B386&gt;Input!$C$28,PMT(Input!$C$37/(100*12),($A$620-OFFSET($A$4,MATCH(Input!$C$28,$B$4:$B$620,1),0,1,1)),$H$4,0,1),0)</f>
        <v>-0</v>
      </c>
      <c r="F386" s="69" t="n">
        <f aca="false">($F385+$D386+$E386)*(1+Input!$C$37/(100*12))</f>
        <v>0</v>
      </c>
    </row>
    <row r="387" customFormat="false" ht="12.8" hidden="false" customHeight="false" outlineLevel="0" collapsed="false">
      <c r="A387" s="67" t="n">
        <v>383</v>
      </c>
      <c r="B387" s="68" t="n">
        <f aca="false">EOMONTH(Input!$C$7,A387)</f>
        <v>54574</v>
      </c>
      <c r="D387" s="69" t="n">
        <f aca="false">IF($B387&lt;Input!$C$28,Input!$C$38,0)</f>
        <v>0</v>
      </c>
      <c r="E387" s="69" t="n">
        <f aca="true">IF($B387&gt;Input!$C$28,PMT(Input!$C$37/(100*12),($A$620-OFFSET($A$4,MATCH(Input!$C$28,$B$4:$B$620,1),0,1,1)),$H$4,0,1),0)</f>
        <v>-0</v>
      </c>
      <c r="F387" s="69" t="n">
        <f aca="false">($F386+$D387+$E387)*(1+Input!$C$37/(100*12))</f>
        <v>0</v>
      </c>
    </row>
    <row r="388" customFormat="false" ht="12.8" hidden="false" customHeight="false" outlineLevel="0" collapsed="false">
      <c r="A388" s="67" t="n">
        <v>384</v>
      </c>
      <c r="B388" s="68" t="n">
        <f aca="false">EOMONTH(Input!$C$7,A388)</f>
        <v>54604</v>
      </c>
      <c r="D388" s="69" t="n">
        <f aca="false">IF($B388&lt;Input!$C$28,Input!$C$38,0)</f>
        <v>0</v>
      </c>
      <c r="E388" s="69" t="n">
        <f aca="true">IF($B388&gt;Input!$C$28,PMT(Input!$C$37/(100*12),($A$620-OFFSET($A$4,MATCH(Input!$C$28,$B$4:$B$620,1),0,1,1)),$H$4,0,1),0)</f>
        <v>-0</v>
      </c>
      <c r="F388" s="69" t="n">
        <f aca="false">($F387+$D388+$E388)*(1+Input!$C$37/(100*12))</f>
        <v>0</v>
      </c>
    </row>
    <row r="389" customFormat="false" ht="12.8" hidden="false" customHeight="false" outlineLevel="0" collapsed="false">
      <c r="A389" s="67" t="n">
        <v>385</v>
      </c>
      <c r="B389" s="68" t="n">
        <f aca="false">EOMONTH(Input!$C$7,A389)</f>
        <v>54635</v>
      </c>
      <c r="D389" s="69" t="n">
        <f aca="false">IF($B389&lt;Input!$C$28,Input!$C$38,0)</f>
        <v>0</v>
      </c>
      <c r="E389" s="69" t="n">
        <f aca="true">IF($B389&gt;Input!$C$28,PMT(Input!$C$37/(100*12),($A$620-OFFSET($A$4,MATCH(Input!$C$28,$B$4:$B$620,1),0,1,1)),$H$4,0,1),0)</f>
        <v>-0</v>
      </c>
      <c r="F389" s="69" t="n">
        <f aca="false">($F388+$D389+$E389)*(1+Input!$C$37/(100*12))</f>
        <v>0</v>
      </c>
    </row>
    <row r="390" customFormat="false" ht="12.8" hidden="false" customHeight="false" outlineLevel="0" collapsed="false">
      <c r="A390" s="67" t="n">
        <v>386</v>
      </c>
      <c r="B390" s="68" t="n">
        <f aca="false">EOMONTH(Input!$C$7,A390)</f>
        <v>54666</v>
      </c>
      <c r="D390" s="69" t="n">
        <f aca="false">IF($B390&lt;Input!$C$28,Input!$C$38,0)</f>
        <v>0</v>
      </c>
      <c r="E390" s="69" t="n">
        <f aca="true">IF($B390&gt;Input!$C$28,PMT(Input!$C$37/(100*12),($A$620-OFFSET($A$4,MATCH(Input!$C$28,$B$4:$B$620,1),0,1,1)),$H$4,0,1),0)</f>
        <v>-0</v>
      </c>
      <c r="F390" s="69" t="n">
        <f aca="false">($F389+$D390+$E390)*(1+Input!$C$37/(100*12))</f>
        <v>0</v>
      </c>
    </row>
    <row r="391" customFormat="false" ht="12.8" hidden="false" customHeight="false" outlineLevel="0" collapsed="false">
      <c r="A391" s="67" t="n">
        <v>387</v>
      </c>
      <c r="B391" s="68" t="n">
        <f aca="false">EOMONTH(Input!$C$7,A391)</f>
        <v>54696</v>
      </c>
      <c r="D391" s="69" t="n">
        <f aca="false">IF($B391&lt;Input!$C$28,Input!$C$38,0)</f>
        <v>0</v>
      </c>
      <c r="E391" s="69" t="n">
        <f aca="true">IF($B391&gt;Input!$C$28,PMT(Input!$C$37/(100*12),($A$620-OFFSET($A$4,MATCH(Input!$C$28,$B$4:$B$620,1),0,1,1)),$H$4,0,1),0)</f>
        <v>-0</v>
      </c>
      <c r="F391" s="69" t="n">
        <f aca="false">($F390+$D391+$E391)*(1+Input!$C$37/(100*12))</f>
        <v>0</v>
      </c>
    </row>
    <row r="392" customFormat="false" ht="12.8" hidden="false" customHeight="false" outlineLevel="0" collapsed="false">
      <c r="A392" s="67" t="n">
        <v>388</v>
      </c>
      <c r="B392" s="68" t="n">
        <f aca="false">EOMONTH(Input!$C$7,A392)</f>
        <v>54727</v>
      </c>
      <c r="D392" s="69" t="n">
        <f aca="false">IF($B392&lt;Input!$C$28,Input!$C$38,0)</f>
        <v>0</v>
      </c>
      <c r="E392" s="69" t="n">
        <f aca="true">IF($B392&gt;Input!$C$28,PMT(Input!$C$37/(100*12),($A$620-OFFSET($A$4,MATCH(Input!$C$28,$B$4:$B$620,1),0,1,1)),$H$4,0,1),0)</f>
        <v>-0</v>
      </c>
      <c r="F392" s="69" t="n">
        <f aca="false">($F391+$D392+$E392)*(1+Input!$C$37/(100*12))</f>
        <v>0</v>
      </c>
    </row>
    <row r="393" customFormat="false" ht="12.8" hidden="false" customHeight="false" outlineLevel="0" collapsed="false">
      <c r="A393" s="67" t="n">
        <v>389</v>
      </c>
      <c r="B393" s="68" t="n">
        <f aca="false">EOMONTH(Input!$C$7,A393)</f>
        <v>54757</v>
      </c>
      <c r="D393" s="69" t="n">
        <f aca="false">IF($B393&lt;Input!$C$28,Input!$C$38,0)</f>
        <v>0</v>
      </c>
      <c r="E393" s="69" t="n">
        <f aca="true">IF($B393&gt;Input!$C$28,PMT(Input!$C$37/(100*12),($A$620-OFFSET($A$4,MATCH(Input!$C$28,$B$4:$B$620,1),0,1,1)),$H$4,0,1),0)</f>
        <v>-0</v>
      </c>
      <c r="F393" s="69" t="n">
        <f aca="false">($F392+$D393+$E393)*(1+Input!$C$37/(100*12))</f>
        <v>0</v>
      </c>
    </row>
    <row r="394" customFormat="false" ht="12.8" hidden="false" customHeight="false" outlineLevel="0" collapsed="false">
      <c r="A394" s="67" t="n">
        <v>390</v>
      </c>
      <c r="B394" s="68" t="n">
        <f aca="false">EOMONTH(Input!$C$7,A394)</f>
        <v>54788</v>
      </c>
      <c r="D394" s="69" t="n">
        <f aca="false">IF($B394&lt;Input!$C$28,Input!$C$38,0)</f>
        <v>0</v>
      </c>
      <c r="E394" s="69" t="n">
        <f aca="true">IF($B394&gt;Input!$C$28,PMT(Input!$C$37/(100*12),($A$620-OFFSET($A$4,MATCH(Input!$C$28,$B$4:$B$620,1),0,1,1)),$H$4,0,1),0)</f>
        <v>-0</v>
      </c>
      <c r="F394" s="69" t="n">
        <f aca="false">($F393+$D394+$E394)*(1+Input!$C$37/(100*12))</f>
        <v>0</v>
      </c>
    </row>
    <row r="395" customFormat="false" ht="12.8" hidden="false" customHeight="false" outlineLevel="0" collapsed="false">
      <c r="A395" s="67" t="n">
        <v>391</v>
      </c>
      <c r="B395" s="68" t="n">
        <f aca="false">EOMONTH(Input!$C$7,A395)</f>
        <v>54819</v>
      </c>
      <c r="D395" s="69" t="n">
        <f aca="false">IF($B395&lt;Input!$C$28,Input!$C$38,0)</f>
        <v>0</v>
      </c>
      <c r="E395" s="69" t="n">
        <f aca="true">IF($B395&gt;Input!$C$28,PMT(Input!$C$37/(100*12),($A$620-OFFSET($A$4,MATCH(Input!$C$28,$B$4:$B$620,1),0,1,1)),$H$4,0,1),0)</f>
        <v>-0</v>
      </c>
      <c r="F395" s="69" t="n">
        <f aca="false">($F394+$D395+$E395)*(1+Input!$C$37/(100*12))</f>
        <v>0</v>
      </c>
    </row>
    <row r="396" customFormat="false" ht="12.8" hidden="false" customHeight="false" outlineLevel="0" collapsed="false">
      <c r="A396" s="67" t="n">
        <v>392</v>
      </c>
      <c r="B396" s="68" t="n">
        <f aca="false">EOMONTH(Input!$C$7,A396)</f>
        <v>54847</v>
      </c>
      <c r="D396" s="69" t="n">
        <f aca="false">IF($B396&lt;Input!$C$28,Input!$C$38,0)</f>
        <v>0</v>
      </c>
      <c r="E396" s="69" t="n">
        <f aca="true">IF($B396&gt;Input!$C$28,PMT(Input!$C$37/(100*12),($A$620-OFFSET($A$4,MATCH(Input!$C$28,$B$4:$B$620,1),0,1,1)),$H$4,0,1),0)</f>
        <v>-0</v>
      </c>
      <c r="F396" s="69" t="n">
        <f aca="false">($F395+$D396+$E396)*(1+Input!$C$37/(100*12))</f>
        <v>0</v>
      </c>
    </row>
    <row r="397" customFormat="false" ht="12.8" hidden="false" customHeight="false" outlineLevel="0" collapsed="false">
      <c r="A397" s="67" t="n">
        <v>393</v>
      </c>
      <c r="B397" s="68" t="n">
        <f aca="false">EOMONTH(Input!$C$7,A397)</f>
        <v>54878</v>
      </c>
      <c r="D397" s="69" t="n">
        <f aca="false">IF($B397&lt;Input!$C$28,Input!$C$38,0)</f>
        <v>0</v>
      </c>
      <c r="E397" s="69" t="n">
        <f aca="true">IF($B397&gt;Input!$C$28,PMT(Input!$C$37/(100*12),($A$620-OFFSET($A$4,MATCH(Input!$C$28,$B$4:$B$620,1),0,1,1)),$H$4,0,1),0)</f>
        <v>-0</v>
      </c>
      <c r="F397" s="69" t="n">
        <f aca="false">($F396+$D397+$E397)*(1+Input!$C$37/(100*12))</f>
        <v>0</v>
      </c>
    </row>
    <row r="398" customFormat="false" ht="12.8" hidden="false" customHeight="false" outlineLevel="0" collapsed="false">
      <c r="A398" s="67" t="n">
        <v>394</v>
      </c>
      <c r="B398" s="68" t="n">
        <f aca="false">EOMONTH(Input!$C$7,A398)</f>
        <v>54908</v>
      </c>
      <c r="D398" s="69" t="n">
        <f aca="false">IF($B398&lt;Input!$C$28,Input!$C$38,0)</f>
        <v>0</v>
      </c>
      <c r="E398" s="69" t="n">
        <f aca="true">IF($B398&gt;Input!$C$28,PMT(Input!$C$37/(100*12),($A$620-OFFSET($A$4,MATCH(Input!$C$28,$B$4:$B$620,1),0,1,1)),$H$4,0,1),0)</f>
        <v>-0</v>
      </c>
      <c r="F398" s="69" t="n">
        <f aca="false">($F397+$D398+$E398)*(1+Input!$C$37/(100*12))</f>
        <v>0</v>
      </c>
    </row>
    <row r="399" customFormat="false" ht="12.8" hidden="false" customHeight="false" outlineLevel="0" collapsed="false">
      <c r="A399" s="67" t="n">
        <v>395</v>
      </c>
      <c r="B399" s="68" t="n">
        <f aca="false">EOMONTH(Input!$C$7,A399)</f>
        <v>54939</v>
      </c>
      <c r="D399" s="69" t="n">
        <f aca="false">IF($B399&lt;Input!$C$28,Input!$C$38,0)</f>
        <v>0</v>
      </c>
      <c r="E399" s="69" t="n">
        <f aca="true">IF($B399&gt;Input!$C$28,PMT(Input!$C$37/(100*12),($A$620-OFFSET($A$4,MATCH(Input!$C$28,$B$4:$B$620,1),0,1,1)),$H$4,0,1),0)</f>
        <v>-0</v>
      </c>
      <c r="F399" s="69" t="n">
        <f aca="false">($F398+$D399+$E399)*(1+Input!$C$37/(100*12))</f>
        <v>0</v>
      </c>
    </row>
    <row r="400" customFormat="false" ht="12.8" hidden="false" customHeight="false" outlineLevel="0" collapsed="false">
      <c r="A400" s="67" t="n">
        <v>396</v>
      </c>
      <c r="B400" s="68" t="n">
        <f aca="false">EOMONTH(Input!$C$7,A400)</f>
        <v>54969</v>
      </c>
      <c r="D400" s="69" t="n">
        <f aca="false">IF($B400&lt;Input!$C$28,Input!$C$38,0)</f>
        <v>0</v>
      </c>
      <c r="E400" s="69" t="n">
        <f aca="true">IF($B400&gt;Input!$C$28,PMT(Input!$C$37/(100*12),($A$620-OFFSET($A$4,MATCH(Input!$C$28,$B$4:$B$620,1),0,1,1)),$H$4,0,1),0)</f>
        <v>-0</v>
      </c>
      <c r="F400" s="69" t="n">
        <f aca="false">($F399+$D400+$E400)*(1+Input!$C$37/(100*12))</f>
        <v>0</v>
      </c>
    </row>
    <row r="401" customFormat="false" ht="12.8" hidden="false" customHeight="false" outlineLevel="0" collapsed="false">
      <c r="A401" s="67" t="n">
        <v>397</v>
      </c>
      <c r="B401" s="68" t="n">
        <f aca="false">EOMONTH(Input!$C$7,A401)</f>
        <v>55000</v>
      </c>
      <c r="D401" s="69" t="n">
        <f aca="false">IF($B401&lt;Input!$C$28,Input!$C$38,0)</f>
        <v>0</v>
      </c>
      <c r="E401" s="69" t="n">
        <f aca="true">IF($B401&gt;Input!$C$28,PMT(Input!$C$37/(100*12),($A$620-OFFSET($A$4,MATCH(Input!$C$28,$B$4:$B$620,1),0,1,1)),$H$4,0,1),0)</f>
        <v>-0</v>
      </c>
      <c r="F401" s="69" t="n">
        <f aca="false">($F400+$D401+$E401)*(1+Input!$C$37/(100*12))</f>
        <v>0</v>
      </c>
    </row>
    <row r="402" customFormat="false" ht="12.8" hidden="false" customHeight="false" outlineLevel="0" collapsed="false">
      <c r="A402" s="67" t="n">
        <v>398</v>
      </c>
      <c r="B402" s="68" t="n">
        <f aca="false">EOMONTH(Input!$C$7,A402)</f>
        <v>55031</v>
      </c>
      <c r="D402" s="69" t="n">
        <f aca="false">IF($B402&lt;Input!$C$28,Input!$C$38,0)</f>
        <v>0</v>
      </c>
      <c r="E402" s="69" t="n">
        <f aca="true">IF($B402&gt;Input!$C$28,PMT(Input!$C$37/(100*12),($A$620-OFFSET($A$4,MATCH(Input!$C$28,$B$4:$B$620,1),0,1,1)),$H$4,0,1),0)</f>
        <v>-0</v>
      </c>
      <c r="F402" s="69" t="n">
        <f aca="false">($F401+$D402+$E402)*(1+Input!$C$37/(100*12))</f>
        <v>0</v>
      </c>
    </row>
    <row r="403" customFormat="false" ht="12.8" hidden="false" customHeight="false" outlineLevel="0" collapsed="false">
      <c r="A403" s="67" t="n">
        <v>399</v>
      </c>
      <c r="B403" s="68" t="n">
        <f aca="false">EOMONTH(Input!$C$7,A403)</f>
        <v>55061</v>
      </c>
      <c r="D403" s="69" t="n">
        <f aca="false">IF($B403&lt;Input!$C$28,Input!$C$38,0)</f>
        <v>0</v>
      </c>
      <c r="E403" s="69" t="n">
        <f aca="true">IF($B403&gt;Input!$C$28,PMT(Input!$C$37/(100*12),($A$620-OFFSET($A$4,MATCH(Input!$C$28,$B$4:$B$620,1),0,1,1)),$H$4,0,1),0)</f>
        <v>-0</v>
      </c>
      <c r="F403" s="69" t="n">
        <f aca="false">($F402+$D403+$E403)*(1+Input!$C$37/(100*12))</f>
        <v>0</v>
      </c>
    </row>
    <row r="404" customFormat="false" ht="12.8" hidden="false" customHeight="false" outlineLevel="0" collapsed="false">
      <c r="A404" s="67" t="n">
        <v>400</v>
      </c>
      <c r="B404" s="68" t="n">
        <f aca="false">EOMONTH(Input!$C$7,A404)</f>
        <v>55092</v>
      </c>
      <c r="D404" s="69" t="n">
        <f aca="false">IF($B404&lt;Input!$C$28,Input!$C$38,0)</f>
        <v>0</v>
      </c>
      <c r="E404" s="69" t="n">
        <f aca="true">IF($B404&gt;Input!$C$28,PMT(Input!$C$37/(100*12),($A$620-OFFSET($A$4,MATCH(Input!$C$28,$B$4:$B$620,1),0,1,1)),$H$4,0,1),0)</f>
        <v>-0</v>
      </c>
      <c r="F404" s="69" t="n">
        <f aca="false">($F403+$D404+$E404)*(1+Input!$C$37/(100*12))</f>
        <v>0</v>
      </c>
    </row>
    <row r="405" customFormat="false" ht="12.8" hidden="false" customHeight="false" outlineLevel="0" collapsed="false">
      <c r="A405" s="67" t="n">
        <v>401</v>
      </c>
      <c r="B405" s="68" t="n">
        <f aca="false">EOMONTH(Input!$C$7,A405)</f>
        <v>55122</v>
      </c>
      <c r="D405" s="69" t="n">
        <f aca="false">IF($B405&lt;Input!$C$28,Input!$C$38,0)</f>
        <v>0</v>
      </c>
      <c r="E405" s="69" t="n">
        <f aca="true">IF($B405&gt;Input!$C$28,PMT(Input!$C$37/(100*12),($A$620-OFFSET($A$4,MATCH(Input!$C$28,$B$4:$B$620,1),0,1,1)),$H$4,0,1),0)</f>
        <v>-0</v>
      </c>
      <c r="F405" s="69" t="n">
        <f aca="false">($F404+$D405+$E405)*(1+Input!$C$37/(100*12))</f>
        <v>0</v>
      </c>
    </row>
    <row r="406" customFormat="false" ht="12.8" hidden="false" customHeight="false" outlineLevel="0" collapsed="false">
      <c r="A406" s="67" t="n">
        <v>402</v>
      </c>
      <c r="B406" s="68" t="n">
        <f aca="false">EOMONTH(Input!$C$7,A406)</f>
        <v>55153</v>
      </c>
      <c r="D406" s="69" t="n">
        <f aca="false">IF($B406&lt;Input!$C$28,Input!$C$38,0)</f>
        <v>0</v>
      </c>
      <c r="E406" s="69" t="n">
        <f aca="true">IF($B406&gt;Input!$C$28,PMT(Input!$C$37/(100*12),($A$620-OFFSET($A$4,MATCH(Input!$C$28,$B$4:$B$620,1),0,1,1)),$H$4,0,1),0)</f>
        <v>-0</v>
      </c>
      <c r="F406" s="69" t="n">
        <f aca="false">($F405+$D406+$E406)*(1+Input!$C$37/(100*12))</f>
        <v>0</v>
      </c>
    </row>
    <row r="407" customFormat="false" ht="12.8" hidden="false" customHeight="false" outlineLevel="0" collapsed="false">
      <c r="A407" s="67" t="n">
        <v>403</v>
      </c>
      <c r="B407" s="68" t="n">
        <f aca="false">EOMONTH(Input!$C$7,A407)</f>
        <v>55184</v>
      </c>
      <c r="D407" s="69" t="n">
        <f aca="false">IF($B407&lt;Input!$C$28,Input!$C$38,0)</f>
        <v>0</v>
      </c>
      <c r="E407" s="69" t="n">
        <f aca="true">IF($B407&gt;Input!$C$28,PMT(Input!$C$37/(100*12),($A$620-OFFSET($A$4,MATCH(Input!$C$28,$B$4:$B$620,1),0,1,1)),$H$4,0,1),0)</f>
        <v>-0</v>
      </c>
      <c r="F407" s="69" t="n">
        <f aca="false">($F406+$D407+$E407)*(1+Input!$C$37/(100*12))</f>
        <v>0</v>
      </c>
    </row>
    <row r="408" customFormat="false" ht="12.8" hidden="false" customHeight="false" outlineLevel="0" collapsed="false">
      <c r="A408" s="67" t="n">
        <v>404</v>
      </c>
      <c r="B408" s="68" t="n">
        <f aca="false">EOMONTH(Input!$C$7,A408)</f>
        <v>55212</v>
      </c>
      <c r="D408" s="69" t="n">
        <f aca="false">IF($B408&lt;Input!$C$28,Input!$C$38,0)</f>
        <v>0</v>
      </c>
      <c r="E408" s="69" t="n">
        <f aca="true">IF($B408&gt;Input!$C$28,PMT(Input!$C$37/(100*12),($A$620-OFFSET($A$4,MATCH(Input!$C$28,$B$4:$B$620,1),0,1,1)),$H$4,0,1),0)</f>
        <v>-0</v>
      </c>
      <c r="F408" s="69" t="n">
        <f aca="false">($F407+$D408+$E408)*(1+Input!$C$37/(100*12))</f>
        <v>0</v>
      </c>
    </row>
    <row r="409" customFormat="false" ht="12.8" hidden="false" customHeight="false" outlineLevel="0" collapsed="false">
      <c r="A409" s="67" t="n">
        <v>405</v>
      </c>
      <c r="B409" s="68" t="n">
        <f aca="false">EOMONTH(Input!$C$7,A409)</f>
        <v>55243</v>
      </c>
      <c r="D409" s="69" t="n">
        <f aca="false">IF($B409&lt;Input!$C$28,Input!$C$38,0)</f>
        <v>0</v>
      </c>
      <c r="E409" s="69" t="n">
        <f aca="true">IF($B409&gt;Input!$C$28,PMT(Input!$C$37/(100*12),($A$620-OFFSET($A$4,MATCH(Input!$C$28,$B$4:$B$620,1),0,1,1)),$H$4,0,1),0)</f>
        <v>-0</v>
      </c>
      <c r="F409" s="69" t="n">
        <f aca="false">($F408+$D409+$E409)*(1+Input!$C$37/(100*12))</f>
        <v>0</v>
      </c>
    </row>
    <row r="410" customFormat="false" ht="12.8" hidden="false" customHeight="false" outlineLevel="0" collapsed="false">
      <c r="A410" s="67" t="n">
        <v>406</v>
      </c>
      <c r="B410" s="68" t="n">
        <f aca="false">EOMONTH(Input!$C$7,A410)</f>
        <v>55273</v>
      </c>
      <c r="D410" s="69" t="n">
        <f aca="false">IF($B410&lt;Input!$C$28,Input!$C$38,0)</f>
        <v>0</v>
      </c>
      <c r="E410" s="69" t="n">
        <f aca="true">IF($B410&gt;Input!$C$28,PMT(Input!$C$37/(100*12),($A$620-OFFSET($A$4,MATCH(Input!$C$28,$B$4:$B$620,1),0,1,1)),$H$4,0,1),0)</f>
        <v>-0</v>
      </c>
      <c r="F410" s="69" t="n">
        <f aca="false">($F409+$D410+$E410)*(1+Input!$C$37/(100*12))</f>
        <v>0</v>
      </c>
    </row>
    <row r="411" customFormat="false" ht="12.8" hidden="false" customHeight="false" outlineLevel="0" collapsed="false">
      <c r="A411" s="67" t="n">
        <v>407</v>
      </c>
      <c r="B411" s="68" t="n">
        <f aca="false">EOMONTH(Input!$C$7,A411)</f>
        <v>55304</v>
      </c>
      <c r="D411" s="69" t="n">
        <f aca="false">IF($B411&lt;Input!$C$28,Input!$C$38,0)</f>
        <v>0</v>
      </c>
      <c r="E411" s="69" t="n">
        <f aca="true">IF($B411&gt;Input!$C$28,PMT(Input!$C$37/(100*12),($A$620-OFFSET($A$4,MATCH(Input!$C$28,$B$4:$B$620,1),0,1,1)),$H$4,0,1),0)</f>
        <v>-0</v>
      </c>
      <c r="F411" s="69" t="n">
        <f aca="false">($F410+$D411+$E411)*(1+Input!$C$37/(100*12))</f>
        <v>0</v>
      </c>
    </row>
    <row r="412" customFormat="false" ht="12.8" hidden="false" customHeight="false" outlineLevel="0" collapsed="false">
      <c r="A412" s="67" t="n">
        <v>408</v>
      </c>
      <c r="B412" s="68" t="n">
        <f aca="false">EOMONTH(Input!$C$7,A412)</f>
        <v>55334</v>
      </c>
      <c r="D412" s="69" t="n">
        <f aca="false">IF($B412&lt;Input!$C$28,Input!$C$38,0)</f>
        <v>0</v>
      </c>
      <c r="E412" s="69" t="n">
        <f aca="true">IF($B412&gt;Input!$C$28,PMT(Input!$C$37/(100*12),($A$620-OFFSET($A$4,MATCH(Input!$C$28,$B$4:$B$620,1),0,1,1)),$H$4,0,1),0)</f>
        <v>-0</v>
      </c>
      <c r="F412" s="69" t="n">
        <f aca="false">($F411+$D412+$E412)*(1+Input!$C$37/(100*12))</f>
        <v>0</v>
      </c>
    </row>
    <row r="413" customFormat="false" ht="12.8" hidden="false" customHeight="false" outlineLevel="0" collapsed="false">
      <c r="A413" s="67" t="n">
        <v>409</v>
      </c>
      <c r="B413" s="68" t="n">
        <f aca="false">EOMONTH(Input!$C$7,A413)</f>
        <v>55365</v>
      </c>
      <c r="D413" s="69" t="n">
        <f aca="false">IF($B413&lt;Input!$C$28,Input!$C$38,0)</f>
        <v>0</v>
      </c>
      <c r="E413" s="69" t="n">
        <f aca="true">IF($B413&gt;Input!$C$28,PMT(Input!$C$37/(100*12),($A$620-OFFSET($A$4,MATCH(Input!$C$28,$B$4:$B$620,1),0,1,1)),$H$4,0,1),0)</f>
        <v>-0</v>
      </c>
      <c r="F413" s="69" t="n">
        <f aca="false">($F412+$D413+$E413)*(1+Input!$C$37/(100*12))</f>
        <v>0</v>
      </c>
    </row>
    <row r="414" customFormat="false" ht="12.8" hidden="false" customHeight="false" outlineLevel="0" collapsed="false">
      <c r="A414" s="67" t="n">
        <v>410</v>
      </c>
      <c r="B414" s="68" t="n">
        <f aca="false">EOMONTH(Input!$C$7,A414)</f>
        <v>55396</v>
      </c>
      <c r="D414" s="69" t="n">
        <f aca="false">IF($B414&lt;Input!$C$28,Input!$C$38,0)</f>
        <v>0</v>
      </c>
      <c r="E414" s="69" t="n">
        <f aca="true">IF($B414&gt;Input!$C$28,PMT(Input!$C$37/(100*12),($A$620-OFFSET($A$4,MATCH(Input!$C$28,$B$4:$B$620,1),0,1,1)),$H$4,0,1),0)</f>
        <v>-0</v>
      </c>
      <c r="F414" s="69" t="n">
        <f aca="false">($F413+$D414+$E414)*(1+Input!$C$37/(100*12))</f>
        <v>0</v>
      </c>
    </row>
    <row r="415" customFormat="false" ht="12.8" hidden="false" customHeight="false" outlineLevel="0" collapsed="false">
      <c r="A415" s="67" t="n">
        <v>411</v>
      </c>
      <c r="B415" s="68" t="n">
        <f aca="false">EOMONTH(Input!$C$7,A415)</f>
        <v>55426</v>
      </c>
      <c r="D415" s="69" t="n">
        <f aca="false">IF($B415&lt;Input!$C$28,Input!$C$38,0)</f>
        <v>0</v>
      </c>
      <c r="E415" s="69" t="n">
        <f aca="true">IF($B415&gt;Input!$C$28,PMT(Input!$C$37/(100*12),($A$620-OFFSET($A$4,MATCH(Input!$C$28,$B$4:$B$620,1),0,1,1)),$H$4,0,1),0)</f>
        <v>-0</v>
      </c>
      <c r="F415" s="69" t="n">
        <f aca="false">($F414+$D415+$E415)*(1+Input!$C$37/(100*12))</f>
        <v>0</v>
      </c>
    </row>
    <row r="416" customFormat="false" ht="12.8" hidden="false" customHeight="false" outlineLevel="0" collapsed="false">
      <c r="A416" s="67" t="n">
        <v>412</v>
      </c>
      <c r="B416" s="68" t="n">
        <f aca="false">EOMONTH(Input!$C$7,A416)</f>
        <v>55457</v>
      </c>
      <c r="D416" s="69" t="n">
        <f aca="false">IF($B416&lt;Input!$C$28,Input!$C$38,0)</f>
        <v>0</v>
      </c>
      <c r="E416" s="69" t="n">
        <f aca="true">IF($B416&gt;Input!$C$28,PMT(Input!$C$37/(100*12),($A$620-OFFSET($A$4,MATCH(Input!$C$28,$B$4:$B$620,1),0,1,1)),$H$4,0,1),0)</f>
        <v>-0</v>
      </c>
      <c r="F416" s="69" t="n">
        <f aca="false">($F415+$D416+$E416)*(1+Input!$C$37/(100*12))</f>
        <v>0</v>
      </c>
    </row>
    <row r="417" customFormat="false" ht="12.8" hidden="false" customHeight="false" outlineLevel="0" collapsed="false">
      <c r="A417" s="67" t="n">
        <v>413</v>
      </c>
      <c r="B417" s="68" t="n">
        <f aca="false">EOMONTH(Input!$C$7,A417)</f>
        <v>55487</v>
      </c>
      <c r="D417" s="69" t="n">
        <f aca="false">IF($B417&lt;Input!$C$28,Input!$C$38,0)</f>
        <v>0</v>
      </c>
      <c r="E417" s="69" t="n">
        <f aca="true">IF($B417&gt;Input!$C$28,PMT(Input!$C$37/(100*12),($A$620-OFFSET($A$4,MATCH(Input!$C$28,$B$4:$B$620,1),0,1,1)),$H$4,0,1),0)</f>
        <v>-0</v>
      </c>
      <c r="F417" s="69" t="n">
        <f aca="false">($F416+$D417+$E417)*(1+Input!$C$37/(100*12))</f>
        <v>0</v>
      </c>
    </row>
    <row r="418" customFormat="false" ht="12.8" hidden="false" customHeight="false" outlineLevel="0" collapsed="false">
      <c r="A418" s="67" t="n">
        <v>414</v>
      </c>
      <c r="B418" s="68" t="n">
        <f aca="false">EOMONTH(Input!$C$7,A418)</f>
        <v>55518</v>
      </c>
      <c r="D418" s="69" t="n">
        <f aca="false">IF($B418&lt;Input!$C$28,Input!$C$38,0)</f>
        <v>0</v>
      </c>
      <c r="E418" s="69" t="n">
        <f aca="true">IF($B418&gt;Input!$C$28,PMT(Input!$C$37/(100*12),($A$620-OFFSET($A$4,MATCH(Input!$C$28,$B$4:$B$620,1),0,1,1)),$H$4,0,1),0)</f>
        <v>-0</v>
      </c>
      <c r="F418" s="69" t="n">
        <f aca="false">($F417+$D418+$E418)*(1+Input!$C$37/(100*12))</f>
        <v>0</v>
      </c>
    </row>
    <row r="419" customFormat="false" ht="12.8" hidden="false" customHeight="false" outlineLevel="0" collapsed="false">
      <c r="A419" s="67" t="n">
        <v>415</v>
      </c>
      <c r="B419" s="68" t="n">
        <f aca="false">EOMONTH(Input!$C$7,A419)</f>
        <v>55549</v>
      </c>
      <c r="D419" s="69" t="n">
        <f aca="false">IF($B419&lt;Input!$C$28,Input!$C$38,0)</f>
        <v>0</v>
      </c>
      <c r="E419" s="69" t="n">
        <f aca="true">IF($B419&gt;Input!$C$28,PMT(Input!$C$37/(100*12),($A$620-OFFSET($A$4,MATCH(Input!$C$28,$B$4:$B$620,1),0,1,1)),$H$4,0,1),0)</f>
        <v>-0</v>
      </c>
      <c r="F419" s="69" t="n">
        <f aca="false">($F418+$D419+$E419)*(1+Input!$C$37/(100*12))</f>
        <v>0</v>
      </c>
    </row>
    <row r="420" customFormat="false" ht="12.8" hidden="false" customHeight="false" outlineLevel="0" collapsed="false">
      <c r="A420" s="67" t="n">
        <v>416</v>
      </c>
      <c r="B420" s="68" t="n">
        <f aca="false">EOMONTH(Input!$C$7,A420)</f>
        <v>55578</v>
      </c>
      <c r="D420" s="69" t="n">
        <f aca="false">IF($B420&lt;Input!$C$28,Input!$C$38,0)</f>
        <v>0</v>
      </c>
      <c r="E420" s="69" t="n">
        <f aca="true">IF($B420&gt;Input!$C$28,PMT(Input!$C$37/(100*12),($A$620-OFFSET($A$4,MATCH(Input!$C$28,$B$4:$B$620,1),0,1,1)),$H$4,0,1),0)</f>
        <v>-0</v>
      </c>
      <c r="F420" s="69" t="n">
        <f aca="false">($F419+$D420+$E420)*(1+Input!$C$37/(100*12))</f>
        <v>0</v>
      </c>
    </row>
    <row r="421" customFormat="false" ht="12.8" hidden="false" customHeight="false" outlineLevel="0" collapsed="false">
      <c r="A421" s="67" t="n">
        <v>417</v>
      </c>
      <c r="B421" s="68" t="n">
        <f aca="false">EOMONTH(Input!$C$7,A421)</f>
        <v>55609</v>
      </c>
      <c r="D421" s="69" t="n">
        <f aca="false">IF($B421&lt;Input!$C$28,Input!$C$38,0)</f>
        <v>0</v>
      </c>
      <c r="E421" s="69" t="n">
        <f aca="true">IF($B421&gt;Input!$C$28,PMT(Input!$C$37/(100*12),($A$620-OFFSET($A$4,MATCH(Input!$C$28,$B$4:$B$620,1),0,1,1)),$H$4,0,1),0)</f>
        <v>-0</v>
      </c>
      <c r="F421" s="69" t="n">
        <f aca="false">($F420+$D421+$E421)*(1+Input!$C$37/(100*12))</f>
        <v>0</v>
      </c>
    </row>
    <row r="422" customFormat="false" ht="12.8" hidden="false" customHeight="false" outlineLevel="0" collapsed="false">
      <c r="A422" s="67" t="n">
        <v>418</v>
      </c>
      <c r="B422" s="68" t="n">
        <f aca="false">EOMONTH(Input!$C$7,A422)</f>
        <v>55639</v>
      </c>
      <c r="D422" s="69" t="n">
        <f aca="false">IF($B422&lt;Input!$C$28,Input!$C$38,0)</f>
        <v>0</v>
      </c>
      <c r="E422" s="69" t="n">
        <f aca="true">IF($B422&gt;Input!$C$28,PMT(Input!$C$37/(100*12),($A$620-OFFSET($A$4,MATCH(Input!$C$28,$B$4:$B$620,1),0,1,1)),$H$4,0,1),0)</f>
        <v>-0</v>
      </c>
      <c r="F422" s="69" t="n">
        <f aca="false">($F421+$D422+$E422)*(1+Input!$C$37/(100*12))</f>
        <v>0</v>
      </c>
    </row>
    <row r="423" customFormat="false" ht="12.8" hidden="false" customHeight="false" outlineLevel="0" collapsed="false">
      <c r="A423" s="67" t="n">
        <v>419</v>
      </c>
      <c r="B423" s="68" t="n">
        <f aca="false">EOMONTH(Input!$C$7,A423)</f>
        <v>55670</v>
      </c>
      <c r="D423" s="69" t="n">
        <f aca="false">IF($B423&lt;Input!$C$28,Input!$C$38,0)</f>
        <v>0</v>
      </c>
      <c r="E423" s="69" t="n">
        <f aca="true">IF($B423&gt;Input!$C$28,PMT(Input!$C$37/(100*12),($A$620-OFFSET($A$4,MATCH(Input!$C$28,$B$4:$B$620,1),0,1,1)),$H$4,0,1),0)</f>
        <v>-0</v>
      </c>
      <c r="F423" s="69" t="n">
        <f aca="false">($F422+$D423+$E423)*(1+Input!$C$37/(100*12))</f>
        <v>0</v>
      </c>
    </row>
    <row r="424" customFormat="false" ht="12.8" hidden="false" customHeight="false" outlineLevel="0" collapsed="false">
      <c r="A424" s="67" t="n">
        <v>420</v>
      </c>
      <c r="B424" s="68" t="n">
        <f aca="false">EOMONTH(Input!$C$7,A424)</f>
        <v>55700</v>
      </c>
      <c r="D424" s="69" t="n">
        <f aca="false">IF($B424&lt;Input!$C$28,Input!$C$38,0)</f>
        <v>0</v>
      </c>
      <c r="E424" s="69" t="n">
        <f aca="true">IF($B424&gt;Input!$C$28,PMT(Input!$C$37/(100*12),($A$620-OFFSET($A$4,MATCH(Input!$C$28,$B$4:$B$620,1),0,1,1)),$H$4,0,1),0)</f>
        <v>-0</v>
      </c>
      <c r="F424" s="69" t="n">
        <f aca="false">($F423+$D424+$E424)*(1+Input!$C$37/(100*12))</f>
        <v>0</v>
      </c>
    </row>
    <row r="425" customFormat="false" ht="12.8" hidden="false" customHeight="false" outlineLevel="0" collapsed="false">
      <c r="A425" s="67" t="n">
        <v>421</v>
      </c>
      <c r="B425" s="68" t="n">
        <f aca="false">EOMONTH(Input!$C$7,A425)</f>
        <v>55731</v>
      </c>
      <c r="D425" s="69" t="n">
        <f aca="false">IF($B425&lt;Input!$C$28,Input!$C$38,0)</f>
        <v>0</v>
      </c>
      <c r="E425" s="69" t="n">
        <f aca="true">IF($B425&gt;Input!$C$28,PMT(Input!$C$37/(100*12),($A$620-OFFSET($A$4,MATCH(Input!$C$28,$B$4:$B$620,1),0,1,1)),$H$4,0,1),0)</f>
        <v>-0</v>
      </c>
      <c r="F425" s="69" t="n">
        <f aca="false">($F424+$D425+$E425)*(1+Input!$C$37/(100*12))</f>
        <v>0</v>
      </c>
    </row>
    <row r="426" customFormat="false" ht="12.8" hidden="false" customHeight="false" outlineLevel="0" collapsed="false">
      <c r="A426" s="67" t="n">
        <v>422</v>
      </c>
      <c r="B426" s="68" t="n">
        <f aca="false">EOMONTH(Input!$C$7,A426)</f>
        <v>55762</v>
      </c>
      <c r="D426" s="69" t="n">
        <f aca="false">IF($B426&lt;Input!$C$28,Input!$C$38,0)</f>
        <v>0</v>
      </c>
      <c r="E426" s="69" t="n">
        <f aca="true">IF($B426&gt;Input!$C$28,PMT(Input!$C$37/(100*12),($A$620-OFFSET($A$4,MATCH(Input!$C$28,$B$4:$B$620,1),0,1,1)),$H$4,0,1),0)</f>
        <v>-0</v>
      </c>
      <c r="F426" s="69" t="n">
        <f aca="false">($F425+$D426+$E426)*(1+Input!$C$37/(100*12))</f>
        <v>0</v>
      </c>
    </row>
    <row r="427" customFormat="false" ht="12.8" hidden="false" customHeight="false" outlineLevel="0" collapsed="false">
      <c r="A427" s="67" t="n">
        <v>423</v>
      </c>
      <c r="B427" s="68" t="n">
        <f aca="false">EOMONTH(Input!$C$7,A427)</f>
        <v>55792</v>
      </c>
      <c r="D427" s="69" t="n">
        <f aca="false">IF($B427&lt;Input!$C$28,Input!$C$38,0)</f>
        <v>0</v>
      </c>
      <c r="E427" s="69" t="n">
        <f aca="true">IF($B427&gt;Input!$C$28,PMT(Input!$C$37/(100*12),($A$620-OFFSET($A$4,MATCH(Input!$C$28,$B$4:$B$620,1),0,1,1)),$H$4,0,1),0)</f>
        <v>-0</v>
      </c>
      <c r="F427" s="69" t="n">
        <f aca="false">($F426+$D427+$E427)*(1+Input!$C$37/(100*12))</f>
        <v>0</v>
      </c>
    </row>
    <row r="428" customFormat="false" ht="12.8" hidden="false" customHeight="false" outlineLevel="0" collapsed="false">
      <c r="A428" s="67" t="n">
        <v>424</v>
      </c>
      <c r="B428" s="68" t="n">
        <f aca="false">EOMONTH(Input!$C$7,A428)</f>
        <v>55823</v>
      </c>
      <c r="D428" s="69" t="n">
        <f aca="false">IF($B428&lt;Input!$C$28,Input!$C$38,0)</f>
        <v>0</v>
      </c>
      <c r="E428" s="69" t="n">
        <f aca="true">IF($B428&gt;Input!$C$28,PMT(Input!$C$37/(100*12),($A$620-OFFSET($A$4,MATCH(Input!$C$28,$B$4:$B$620,1),0,1,1)),$H$4,0,1),0)</f>
        <v>-0</v>
      </c>
      <c r="F428" s="69" t="n">
        <f aca="false">($F427+$D428+$E428)*(1+Input!$C$37/(100*12))</f>
        <v>0</v>
      </c>
    </row>
    <row r="429" customFormat="false" ht="12.8" hidden="false" customHeight="false" outlineLevel="0" collapsed="false">
      <c r="A429" s="67" t="n">
        <v>425</v>
      </c>
      <c r="B429" s="68" t="n">
        <f aca="false">EOMONTH(Input!$C$7,A429)</f>
        <v>55853</v>
      </c>
      <c r="D429" s="69" t="n">
        <f aca="false">IF($B429&lt;Input!$C$28,Input!$C$38,0)</f>
        <v>0</v>
      </c>
      <c r="E429" s="69" t="n">
        <f aca="true">IF($B429&gt;Input!$C$28,PMT(Input!$C$37/(100*12),($A$620-OFFSET($A$4,MATCH(Input!$C$28,$B$4:$B$620,1),0,1,1)),$H$4,0,1),0)</f>
        <v>-0</v>
      </c>
      <c r="F429" s="69" t="n">
        <f aca="false">($F428+$D429+$E429)*(1+Input!$C$37/(100*12))</f>
        <v>0</v>
      </c>
    </row>
    <row r="430" customFormat="false" ht="12.8" hidden="false" customHeight="false" outlineLevel="0" collapsed="false">
      <c r="A430" s="67" t="n">
        <v>426</v>
      </c>
      <c r="B430" s="68" t="n">
        <f aca="false">EOMONTH(Input!$C$7,A430)</f>
        <v>55884</v>
      </c>
      <c r="D430" s="69" t="n">
        <f aca="false">IF($B430&lt;Input!$C$28,Input!$C$38,0)</f>
        <v>0</v>
      </c>
      <c r="E430" s="69" t="n">
        <f aca="true">IF($B430&gt;Input!$C$28,PMT(Input!$C$37/(100*12),($A$620-OFFSET($A$4,MATCH(Input!$C$28,$B$4:$B$620,1),0,1,1)),$H$4,0,1),0)</f>
        <v>-0</v>
      </c>
      <c r="F430" s="69" t="n">
        <f aca="false">($F429+$D430+$E430)*(1+Input!$C$37/(100*12))</f>
        <v>0</v>
      </c>
    </row>
    <row r="431" customFormat="false" ht="12.8" hidden="false" customHeight="false" outlineLevel="0" collapsed="false">
      <c r="A431" s="67" t="n">
        <v>427</v>
      </c>
      <c r="B431" s="68" t="n">
        <f aca="false">EOMONTH(Input!$C$7,A431)</f>
        <v>55915</v>
      </c>
      <c r="D431" s="69" t="n">
        <f aca="false">IF($B431&lt;Input!$C$28,Input!$C$38,0)</f>
        <v>0</v>
      </c>
      <c r="E431" s="69" t="n">
        <f aca="true">IF($B431&gt;Input!$C$28,PMT(Input!$C$37/(100*12),($A$620-OFFSET($A$4,MATCH(Input!$C$28,$B$4:$B$620,1),0,1,1)),$H$4,0,1),0)</f>
        <v>-0</v>
      </c>
      <c r="F431" s="69" t="n">
        <f aca="false">($F430+$D431+$E431)*(1+Input!$C$37/(100*12))</f>
        <v>0</v>
      </c>
    </row>
    <row r="432" customFormat="false" ht="12.8" hidden="false" customHeight="false" outlineLevel="0" collapsed="false">
      <c r="A432" s="67" t="n">
        <v>428</v>
      </c>
      <c r="B432" s="68" t="n">
        <f aca="false">EOMONTH(Input!$C$7,A432)</f>
        <v>55943</v>
      </c>
      <c r="D432" s="69" t="n">
        <f aca="false">IF($B432&lt;Input!$C$28,Input!$C$38,0)</f>
        <v>0</v>
      </c>
      <c r="E432" s="69" t="n">
        <f aca="true">IF($B432&gt;Input!$C$28,PMT(Input!$C$37/(100*12),($A$620-OFFSET($A$4,MATCH(Input!$C$28,$B$4:$B$620,1),0,1,1)),$H$4,0,1),0)</f>
        <v>-0</v>
      </c>
      <c r="F432" s="69" t="n">
        <f aca="false">($F431+$D432+$E432)*(1+Input!$C$37/(100*12))</f>
        <v>0</v>
      </c>
    </row>
    <row r="433" customFormat="false" ht="12.8" hidden="false" customHeight="false" outlineLevel="0" collapsed="false">
      <c r="A433" s="67" t="n">
        <v>429</v>
      </c>
      <c r="B433" s="68" t="n">
        <f aca="false">EOMONTH(Input!$C$7,A433)</f>
        <v>55974</v>
      </c>
      <c r="D433" s="69" t="n">
        <f aca="false">IF($B433&lt;Input!$C$28,Input!$C$38,0)</f>
        <v>0</v>
      </c>
      <c r="E433" s="69" t="n">
        <f aca="true">IF($B433&gt;Input!$C$28,PMT(Input!$C$37/(100*12),($A$620-OFFSET($A$4,MATCH(Input!$C$28,$B$4:$B$620,1),0,1,1)),$H$4,0,1),0)</f>
        <v>-0</v>
      </c>
      <c r="F433" s="69" t="n">
        <f aca="false">($F432+$D433+$E433)*(1+Input!$C$37/(100*12))</f>
        <v>0</v>
      </c>
    </row>
    <row r="434" customFormat="false" ht="12.8" hidden="false" customHeight="false" outlineLevel="0" collapsed="false">
      <c r="A434" s="67" t="n">
        <v>430</v>
      </c>
      <c r="B434" s="68" t="n">
        <f aca="false">EOMONTH(Input!$C$7,A434)</f>
        <v>56004</v>
      </c>
      <c r="D434" s="69" t="n">
        <f aca="false">IF($B434&lt;Input!$C$28,Input!$C$38,0)</f>
        <v>0</v>
      </c>
      <c r="E434" s="69" t="n">
        <f aca="true">IF($B434&gt;Input!$C$28,PMT(Input!$C$37/(100*12),($A$620-OFFSET($A$4,MATCH(Input!$C$28,$B$4:$B$620,1),0,1,1)),$H$4,0,1),0)</f>
        <v>-0</v>
      </c>
      <c r="F434" s="69" t="n">
        <f aca="false">($F433+$D434+$E434)*(1+Input!$C$37/(100*12))</f>
        <v>0</v>
      </c>
    </row>
    <row r="435" customFormat="false" ht="12.8" hidden="false" customHeight="false" outlineLevel="0" collapsed="false">
      <c r="A435" s="67" t="n">
        <v>431</v>
      </c>
      <c r="B435" s="68" t="n">
        <f aca="false">EOMONTH(Input!$C$7,A435)</f>
        <v>56035</v>
      </c>
      <c r="D435" s="69" t="n">
        <f aca="false">IF($B435&lt;Input!$C$28,Input!$C$38,0)</f>
        <v>0</v>
      </c>
      <c r="E435" s="69" t="n">
        <f aca="true">IF($B435&gt;Input!$C$28,PMT(Input!$C$37/(100*12),($A$620-OFFSET($A$4,MATCH(Input!$C$28,$B$4:$B$620,1),0,1,1)),$H$4,0,1),0)</f>
        <v>-0</v>
      </c>
      <c r="F435" s="69" t="n">
        <f aca="false">($F434+$D435+$E435)*(1+Input!$C$37/(100*12))</f>
        <v>0</v>
      </c>
    </row>
    <row r="436" customFormat="false" ht="12.8" hidden="false" customHeight="false" outlineLevel="0" collapsed="false">
      <c r="A436" s="67" t="n">
        <v>432</v>
      </c>
      <c r="B436" s="68" t="n">
        <f aca="false">EOMONTH(Input!$C$7,A436)</f>
        <v>56065</v>
      </c>
      <c r="D436" s="69" t="n">
        <f aca="false">IF($B436&lt;Input!$C$28,Input!$C$38,0)</f>
        <v>0</v>
      </c>
      <c r="E436" s="69" t="n">
        <f aca="true">IF($B436&gt;Input!$C$28,PMT(Input!$C$37/(100*12),($A$620-OFFSET($A$4,MATCH(Input!$C$28,$B$4:$B$620,1),0,1,1)),$H$4,0,1),0)</f>
        <v>-0</v>
      </c>
      <c r="F436" s="69" t="n">
        <f aca="false">($F435+$D436+$E436)*(1+Input!$C$37/(100*12))</f>
        <v>0</v>
      </c>
    </row>
    <row r="437" customFormat="false" ht="12.8" hidden="false" customHeight="false" outlineLevel="0" collapsed="false">
      <c r="A437" s="67" t="n">
        <v>433</v>
      </c>
      <c r="B437" s="68" t="n">
        <f aca="false">EOMONTH(Input!$C$7,A437)</f>
        <v>56096</v>
      </c>
      <c r="D437" s="69" t="n">
        <f aca="false">IF($B437&lt;Input!$C$28,Input!$C$38,0)</f>
        <v>0</v>
      </c>
      <c r="E437" s="69" t="n">
        <f aca="true">IF($B437&gt;Input!$C$28,PMT(Input!$C$37/(100*12),($A$620-OFFSET($A$4,MATCH(Input!$C$28,$B$4:$B$620,1),0,1,1)),$H$4,0,1),0)</f>
        <v>-0</v>
      </c>
      <c r="F437" s="69" t="n">
        <f aca="false">($F436+$D437+$E437)*(1+Input!$C$37/(100*12))</f>
        <v>0</v>
      </c>
    </row>
    <row r="438" customFormat="false" ht="12.8" hidden="false" customHeight="false" outlineLevel="0" collapsed="false">
      <c r="A438" s="67" t="n">
        <v>434</v>
      </c>
      <c r="B438" s="68" t="n">
        <f aca="false">EOMONTH(Input!$C$7,A438)</f>
        <v>56127</v>
      </c>
      <c r="D438" s="69" t="n">
        <f aca="false">IF($B438&lt;Input!$C$28,Input!$C$38,0)</f>
        <v>0</v>
      </c>
      <c r="E438" s="69" t="n">
        <f aca="true">IF($B438&gt;Input!$C$28,PMT(Input!$C$37/(100*12),($A$620-OFFSET($A$4,MATCH(Input!$C$28,$B$4:$B$620,1),0,1,1)),$H$4,0,1),0)</f>
        <v>-0</v>
      </c>
      <c r="F438" s="69" t="n">
        <f aca="false">($F437+$D438+$E438)*(1+Input!$C$37/(100*12))</f>
        <v>0</v>
      </c>
    </row>
    <row r="439" customFormat="false" ht="12.8" hidden="false" customHeight="false" outlineLevel="0" collapsed="false">
      <c r="A439" s="67" t="n">
        <v>435</v>
      </c>
      <c r="B439" s="68" t="n">
        <f aca="false">EOMONTH(Input!$C$7,A439)</f>
        <v>56157</v>
      </c>
      <c r="D439" s="69" t="n">
        <f aca="false">IF($B439&lt;Input!$C$28,Input!$C$38,0)</f>
        <v>0</v>
      </c>
      <c r="E439" s="69" t="n">
        <f aca="true">IF($B439&gt;Input!$C$28,PMT(Input!$C$37/(100*12),($A$620-OFFSET($A$4,MATCH(Input!$C$28,$B$4:$B$620,1),0,1,1)),$H$4,0,1),0)</f>
        <v>-0</v>
      </c>
      <c r="F439" s="69" t="n">
        <f aca="false">($F438+$D439+$E439)*(1+Input!$C$37/(100*12))</f>
        <v>0</v>
      </c>
    </row>
    <row r="440" customFormat="false" ht="12.8" hidden="false" customHeight="false" outlineLevel="0" collapsed="false">
      <c r="A440" s="67" t="n">
        <v>436</v>
      </c>
      <c r="B440" s="68" t="n">
        <f aca="false">EOMONTH(Input!$C$7,A440)</f>
        <v>56188</v>
      </c>
      <c r="D440" s="69" t="n">
        <f aca="false">IF($B440&lt;Input!$C$28,Input!$C$38,0)</f>
        <v>0</v>
      </c>
      <c r="E440" s="69" t="n">
        <f aca="true">IF($B440&gt;Input!$C$28,PMT(Input!$C$37/(100*12),($A$620-OFFSET($A$4,MATCH(Input!$C$28,$B$4:$B$620,1),0,1,1)),$H$4,0,1),0)</f>
        <v>-0</v>
      </c>
      <c r="F440" s="69" t="n">
        <f aca="false">($F439+$D440+$E440)*(1+Input!$C$37/(100*12))</f>
        <v>0</v>
      </c>
    </row>
    <row r="441" customFormat="false" ht="12.8" hidden="false" customHeight="false" outlineLevel="0" collapsed="false">
      <c r="A441" s="67" t="n">
        <v>437</v>
      </c>
      <c r="B441" s="68" t="n">
        <f aca="false">EOMONTH(Input!$C$7,A441)</f>
        <v>56218</v>
      </c>
      <c r="D441" s="69" t="n">
        <f aca="false">IF($B441&lt;Input!$C$28,Input!$C$38,0)</f>
        <v>0</v>
      </c>
      <c r="E441" s="69" t="n">
        <f aca="true">IF($B441&gt;Input!$C$28,PMT(Input!$C$37/(100*12),($A$620-OFFSET($A$4,MATCH(Input!$C$28,$B$4:$B$620,1),0,1,1)),$H$4,0,1),0)</f>
        <v>-0</v>
      </c>
      <c r="F441" s="69" t="n">
        <f aca="false">($F440+$D441+$E441)*(1+Input!$C$37/(100*12))</f>
        <v>0</v>
      </c>
    </row>
    <row r="442" customFormat="false" ht="12.8" hidden="false" customHeight="false" outlineLevel="0" collapsed="false">
      <c r="A442" s="67" t="n">
        <v>438</v>
      </c>
      <c r="B442" s="68" t="n">
        <f aca="false">EOMONTH(Input!$C$7,A442)</f>
        <v>56249</v>
      </c>
      <c r="D442" s="69" t="n">
        <f aca="false">IF($B442&lt;Input!$C$28,Input!$C$38,0)</f>
        <v>0</v>
      </c>
      <c r="E442" s="69" t="n">
        <f aca="true">IF($B442&gt;Input!$C$28,PMT(Input!$C$37/(100*12),($A$620-OFFSET($A$4,MATCH(Input!$C$28,$B$4:$B$620,1),0,1,1)),$H$4,0,1),0)</f>
        <v>-0</v>
      </c>
      <c r="F442" s="69" t="n">
        <f aca="false">($F441+$D442+$E442)*(1+Input!$C$37/(100*12))</f>
        <v>0</v>
      </c>
    </row>
    <row r="443" customFormat="false" ht="12.8" hidden="false" customHeight="false" outlineLevel="0" collapsed="false">
      <c r="A443" s="67" t="n">
        <v>439</v>
      </c>
      <c r="B443" s="68" t="n">
        <f aca="false">EOMONTH(Input!$C$7,A443)</f>
        <v>56280</v>
      </c>
      <c r="D443" s="69" t="n">
        <f aca="false">IF($B443&lt;Input!$C$28,Input!$C$38,0)</f>
        <v>0</v>
      </c>
      <c r="E443" s="69" t="n">
        <f aca="true">IF($B443&gt;Input!$C$28,PMT(Input!$C$37/(100*12),($A$620-OFFSET($A$4,MATCH(Input!$C$28,$B$4:$B$620,1),0,1,1)),$H$4,0,1),0)</f>
        <v>-0</v>
      </c>
      <c r="F443" s="69" t="n">
        <f aca="false">($F442+$D443+$E443)*(1+Input!$C$37/(100*12))</f>
        <v>0</v>
      </c>
    </row>
    <row r="444" customFormat="false" ht="12.8" hidden="false" customHeight="false" outlineLevel="0" collapsed="false">
      <c r="A444" s="67" t="n">
        <v>440</v>
      </c>
      <c r="B444" s="68" t="n">
        <f aca="false">EOMONTH(Input!$C$7,A444)</f>
        <v>56308</v>
      </c>
      <c r="D444" s="69" t="n">
        <f aca="false">IF($B444&lt;Input!$C$28,Input!$C$38,0)</f>
        <v>0</v>
      </c>
      <c r="E444" s="69" t="n">
        <f aca="true">IF($B444&gt;Input!$C$28,PMT(Input!$C$37/(100*12),($A$620-OFFSET($A$4,MATCH(Input!$C$28,$B$4:$B$620,1),0,1,1)),$H$4,0,1),0)</f>
        <v>-0</v>
      </c>
      <c r="F444" s="69" t="n">
        <f aca="false">($F443+$D444+$E444)*(1+Input!$C$37/(100*12))</f>
        <v>0</v>
      </c>
    </row>
    <row r="445" customFormat="false" ht="12.8" hidden="false" customHeight="false" outlineLevel="0" collapsed="false">
      <c r="A445" s="67" t="n">
        <v>441</v>
      </c>
      <c r="B445" s="68" t="n">
        <f aca="false">EOMONTH(Input!$C$7,A445)</f>
        <v>56339</v>
      </c>
      <c r="D445" s="69" t="n">
        <f aca="false">IF($B445&lt;Input!$C$28,Input!$C$38,0)</f>
        <v>0</v>
      </c>
      <c r="E445" s="69" t="n">
        <f aca="true">IF($B445&gt;Input!$C$28,PMT(Input!$C$37/(100*12),($A$620-OFFSET($A$4,MATCH(Input!$C$28,$B$4:$B$620,1),0,1,1)),$H$4,0,1),0)</f>
        <v>-0</v>
      </c>
      <c r="F445" s="69" t="n">
        <f aca="false">($F444+$D445+$E445)*(1+Input!$C$37/(100*12))</f>
        <v>0</v>
      </c>
    </row>
    <row r="446" customFormat="false" ht="12.8" hidden="false" customHeight="false" outlineLevel="0" collapsed="false">
      <c r="A446" s="67" t="n">
        <v>442</v>
      </c>
      <c r="B446" s="68" t="n">
        <f aca="false">EOMONTH(Input!$C$7,A446)</f>
        <v>56369</v>
      </c>
      <c r="D446" s="69" t="n">
        <f aca="false">IF($B446&lt;Input!$C$28,Input!$C$38,0)</f>
        <v>0</v>
      </c>
      <c r="E446" s="69" t="n">
        <f aca="true">IF($B446&gt;Input!$C$28,PMT(Input!$C$37/(100*12),($A$620-OFFSET($A$4,MATCH(Input!$C$28,$B$4:$B$620,1),0,1,1)),$H$4,0,1),0)</f>
        <v>-0</v>
      </c>
      <c r="F446" s="69" t="n">
        <f aca="false">($F445+$D446+$E446)*(1+Input!$C$37/(100*12))</f>
        <v>0</v>
      </c>
    </row>
    <row r="447" customFormat="false" ht="12.8" hidden="false" customHeight="false" outlineLevel="0" collapsed="false">
      <c r="A447" s="67" t="n">
        <v>443</v>
      </c>
      <c r="B447" s="68" t="n">
        <f aca="false">EOMONTH(Input!$C$7,A447)</f>
        <v>56400</v>
      </c>
      <c r="D447" s="69" t="n">
        <f aca="false">IF($B447&lt;Input!$C$28,Input!$C$38,0)</f>
        <v>0</v>
      </c>
      <c r="E447" s="69" t="n">
        <f aca="true">IF($B447&gt;Input!$C$28,PMT(Input!$C$37/(100*12),($A$620-OFFSET($A$4,MATCH(Input!$C$28,$B$4:$B$620,1),0,1,1)),$H$4,0,1),0)</f>
        <v>-0</v>
      </c>
      <c r="F447" s="69" t="n">
        <f aca="false">($F446+$D447+$E447)*(1+Input!$C$37/(100*12))</f>
        <v>0</v>
      </c>
    </row>
    <row r="448" customFormat="false" ht="12.8" hidden="false" customHeight="false" outlineLevel="0" collapsed="false">
      <c r="A448" s="67" t="n">
        <v>444</v>
      </c>
      <c r="B448" s="68" t="n">
        <f aca="false">EOMONTH(Input!$C$7,A448)</f>
        <v>56430</v>
      </c>
      <c r="D448" s="69" t="n">
        <f aca="false">IF($B448&lt;Input!$C$28,Input!$C$38,0)</f>
        <v>0</v>
      </c>
      <c r="E448" s="69" t="n">
        <f aca="true">IF($B448&gt;Input!$C$28,PMT(Input!$C$37/(100*12),($A$620-OFFSET($A$4,MATCH(Input!$C$28,$B$4:$B$620,1),0,1,1)),$H$4,0,1),0)</f>
        <v>-0</v>
      </c>
      <c r="F448" s="69" t="n">
        <f aca="false">($F447+$D448+$E448)*(1+Input!$C$37/(100*12))</f>
        <v>0</v>
      </c>
    </row>
    <row r="449" customFormat="false" ht="12.8" hidden="false" customHeight="false" outlineLevel="0" collapsed="false">
      <c r="A449" s="67" t="n">
        <v>445</v>
      </c>
      <c r="B449" s="68" t="n">
        <f aca="false">EOMONTH(Input!$C$7,A449)</f>
        <v>56461</v>
      </c>
      <c r="D449" s="69" t="n">
        <f aca="false">IF($B449&lt;Input!$C$28,Input!$C$38,0)</f>
        <v>0</v>
      </c>
      <c r="E449" s="69" t="n">
        <f aca="true">IF($B449&gt;Input!$C$28,PMT(Input!$C$37/(100*12),($A$620-OFFSET($A$4,MATCH(Input!$C$28,$B$4:$B$620,1),0,1,1)),$H$4,0,1),0)</f>
        <v>-0</v>
      </c>
      <c r="F449" s="69" t="n">
        <f aca="false">($F448+$D449+$E449)*(1+Input!$C$37/(100*12))</f>
        <v>0</v>
      </c>
    </row>
    <row r="450" customFormat="false" ht="12.8" hidden="false" customHeight="false" outlineLevel="0" collapsed="false">
      <c r="A450" s="67" t="n">
        <v>446</v>
      </c>
      <c r="B450" s="68" t="n">
        <f aca="false">EOMONTH(Input!$C$7,A450)</f>
        <v>56492</v>
      </c>
      <c r="D450" s="69" t="n">
        <f aca="false">IF($B450&lt;Input!$C$28,Input!$C$38,0)</f>
        <v>0</v>
      </c>
      <c r="E450" s="69" t="n">
        <f aca="true">IF($B450&gt;Input!$C$28,PMT(Input!$C$37/(100*12),($A$620-OFFSET($A$4,MATCH(Input!$C$28,$B$4:$B$620,1),0,1,1)),$H$4,0,1),0)</f>
        <v>-0</v>
      </c>
      <c r="F450" s="69" t="n">
        <f aca="false">($F449+$D450+$E450)*(1+Input!$C$37/(100*12))</f>
        <v>0</v>
      </c>
    </row>
    <row r="451" customFormat="false" ht="12.8" hidden="false" customHeight="false" outlineLevel="0" collapsed="false">
      <c r="A451" s="67" t="n">
        <v>447</v>
      </c>
      <c r="B451" s="68" t="n">
        <f aca="false">EOMONTH(Input!$C$7,A451)</f>
        <v>56522</v>
      </c>
      <c r="D451" s="69" t="n">
        <f aca="false">IF($B451&lt;Input!$C$28,Input!$C$38,0)</f>
        <v>0</v>
      </c>
      <c r="E451" s="69" t="n">
        <f aca="true">IF($B451&gt;Input!$C$28,PMT(Input!$C$37/(100*12),($A$620-OFFSET($A$4,MATCH(Input!$C$28,$B$4:$B$620,1),0,1,1)),$H$4,0,1),0)</f>
        <v>-0</v>
      </c>
      <c r="F451" s="69" t="n">
        <f aca="false">($F450+$D451+$E451)*(1+Input!$C$37/(100*12))</f>
        <v>0</v>
      </c>
    </row>
    <row r="452" customFormat="false" ht="12.8" hidden="false" customHeight="false" outlineLevel="0" collapsed="false">
      <c r="A452" s="67" t="n">
        <v>448</v>
      </c>
      <c r="B452" s="68" t="n">
        <f aca="false">EOMONTH(Input!$C$7,A452)</f>
        <v>56553</v>
      </c>
      <c r="D452" s="69" t="n">
        <f aca="false">IF($B452&lt;Input!$C$28,Input!$C$38,0)</f>
        <v>0</v>
      </c>
      <c r="E452" s="69" t="n">
        <f aca="true">IF($B452&gt;Input!$C$28,PMT(Input!$C$37/(100*12),($A$620-OFFSET($A$4,MATCH(Input!$C$28,$B$4:$B$620,1),0,1,1)),$H$4,0,1),0)</f>
        <v>-0</v>
      </c>
      <c r="F452" s="69" t="n">
        <f aca="false">($F451+$D452+$E452)*(1+Input!$C$37/(100*12))</f>
        <v>0</v>
      </c>
    </row>
    <row r="453" customFormat="false" ht="12.8" hidden="false" customHeight="false" outlineLevel="0" collapsed="false">
      <c r="A453" s="67" t="n">
        <v>449</v>
      </c>
      <c r="B453" s="68" t="n">
        <f aca="false">EOMONTH(Input!$C$7,A453)</f>
        <v>56583</v>
      </c>
      <c r="D453" s="69" t="n">
        <f aca="false">IF($B453&lt;Input!$C$28,Input!$C$38,0)</f>
        <v>0</v>
      </c>
      <c r="E453" s="69" t="n">
        <f aca="true">IF($B453&gt;Input!$C$28,PMT(Input!$C$37/(100*12),($A$620-OFFSET($A$4,MATCH(Input!$C$28,$B$4:$B$620,1),0,1,1)),$H$4,0,1),0)</f>
        <v>-0</v>
      </c>
      <c r="F453" s="69" t="n">
        <f aca="false">($F452+$D453+$E453)*(1+Input!$C$37/(100*12))</f>
        <v>0</v>
      </c>
    </row>
    <row r="454" customFormat="false" ht="12.8" hidden="false" customHeight="false" outlineLevel="0" collapsed="false">
      <c r="A454" s="67" t="n">
        <v>450</v>
      </c>
      <c r="B454" s="68" t="n">
        <f aca="false">EOMONTH(Input!$C$7,A454)</f>
        <v>56614</v>
      </c>
      <c r="D454" s="69" t="n">
        <f aca="false">IF($B454&lt;Input!$C$28,Input!$C$38,0)</f>
        <v>0</v>
      </c>
      <c r="E454" s="69" t="n">
        <f aca="true">IF($B454&gt;Input!$C$28,PMT(Input!$C$37/(100*12),($A$620-OFFSET($A$4,MATCH(Input!$C$28,$B$4:$B$620,1),0,1,1)),$H$4,0,1),0)</f>
        <v>-0</v>
      </c>
      <c r="F454" s="69" t="n">
        <f aca="false">($F453+$D454+$E454)*(1+Input!$C$37/(100*12))</f>
        <v>0</v>
      </c>
    </row>
    <row r="455" customFormat="false" ht="12.8" hidden="false" customHeight="false" outlineLevel="0" collapsed="false">
      <c r="A455" s="67" t="n">
        <v>451</v>
      </c>
      <c r="B455" s="68" t="n">
        <f aca="false">EOMONTH(Input!$C$7,A455)</f>
        <v>56645</v>
      </c>
      <c r="D455" s="69" t="n">
        <f aca="false">IF($B455&lt;Input!$C$28,Input!$C$38,0)</f>
        <v>0</v>
      </c>
      <c r="E455" s="69" t="n">
        <f aca="true">IF($B455&gt;Input!$C$28,PMT(Input!$C$37/(100*12),($A$620-OFFSET($A$4,MATCH(Input!$C$28,$B$4:$B$620,1),0,1,1)),$H$4,0,1),0)</f>
        <v>-0</v>
      </c>
      <c r="F455" s="69" t="n">
        <f aca="false">($F454+$D455+$E455)*(1+Input!$C$37/(100*12))</f>
        <v>0</v>
      </c>
    </row>
    <row r="456" customFormat="false" ht="12.8" hidden="false" customHeight="false" outlineLevel="0" collapsed="false">
      <c r="A456" s="67" t="n">
        <v>452</v>
      </c>
      <c r="B456" s="68" t="n">
        <f aca="false">EOMONTH(Input!$C$7,A456)</f>
        <v>56673</v>
      </c>
      <c r="D456" s="69" t="n">
        <f aca="false">IF($B456&lt;Input!$C$28,Input!$C$38,0)</f>
        <v>0</v>
      </c>
      <c r="E456" s="69" t="n">
        <f aca="true">IF($B456&gt;Input!$C$28,PMT(Input!$C$37/(100*12),($A$620-OFFSET($A$4,MATCH(Input!$C$28,$B$4:$B$620,1),0,1,1)),$H$4,0,1),0)</f>
        <v>-0</v>
      </c>
      <c r="F456" s="69" t="n">
        <f aca="false">($F455+$D456+$E456)*(1+Input!$C$37/(100*12))</f>
        <v>0</v>
      </c>
    </row>
    <row r="457" customFormat="false" ht="12.8" hidden="false" customHeight="false" outlineLevel="0" collapsed="false">
      <c r="A457" s="67" t="n">
        <v>453</v>
      </c>
      <c r="B457" s="68" t="n">
        <f aca="false">EOMONTH(Input!$C$7,A457)</f>
        <v>56704</v>
      </c>
      <c r="D457" s="69" t="n">
        <f aca="false">IF($B457&lt;Input!$C$28,Input!$C$38,0)</f>
        <v>0</v>
      </c>
      <c r="E457" s="69" t="n">
        <f aca="true">IF($B457&gt;Input!$C$28,PMT(Input!$C$37/(100*12),($A$620-OFFSET($A$4,MATCH(Input!$C$28,$B$4:$B$620,1),0,1,1)),$H$4,0,1),0)</f>
        <v>-0</v>
      </c>
      <c r="F457" s="69" t="n">
        <f aca="false">($F456+$D457+$E457)*(1+Input!$C$37/(100*12))</f>
        <v>0</v>
      </c>
    </row>
    <row r="458" customFormat="false" ht="12.8" hidden="false" customHeight="false" outlineLevel="0" collapsed="false">
      <c r="A458" s="67" t="n">
        <v>454</v>
      </c>
      <c r="B458" s="68" t="n">
        <f aca="false">EOMONTH(Input!$C$7,A458)</f>
        <v>56734</v>
      </c>
      <c r="D458" s="69" t="n">
        <f aca="false">IF($B458&lt;Input!$C$28,Input!$C$38,0)</f>
        <v>0</v>
      </c>
      <c r="E458" s="69" t="n">
        <f aca="true">IF($B458&gt;Input!$C$28,PMT(Input!$C$37/(100*12),($A$620-OFFSET($A$4,MATCH(Input!$C$28,$B$4:$B$620,1),0,1,1)),$H$4,0,1),0)</f>
        <v>-0</v>
      </c>
      <c r="F458" s="69" t="n">
        <f aca="false">($F457+$D458+$E458)*(1+Input!$C$37/(100*12))</f>
        <v>0</v>
      </c>
    </row>
    <row r="459" customFormat="false" ht="12.8" hidden="false" customHeight="false" outlineLevel="0" collapsed="false">
      <c r="A459" s="67" t="n">
        <v>455</v>
      </c>
      <c r="B459" s="68" t="n">
        <f aca="false">EOMONTH(Input!$C$7,A459)</f>
        <v>56765</v>
      </c>
      <c r="D459" s="69" t="n">
        <f aca="false">IF($B459&lt;Input!$C$28,Input!$C$38,0)</f>
        <v>0</v>
      </c>
      <c r="E459" s="69" t="n">
        <f aca="true">IF($B459&gt;Input!$C$28,PMT(Input!$C$37/(100*12),($A$620-OFFSET($A$4,MATCH(Input!$C$28,$B$4:$B$620,1),0,1,1)),$H$4,0,1),0)</f>
        <v>-0</v>
      </c>
      <c r="F459" s="69" t="n">
        <f aca="false">($F458+$D459+$E459)*(1+Input!$C$37/(100*12))</f>
        <v>0</v>
      </c>
    </row>
    <row r="460" customFormat="false" ht="12.8" hidden="false" customHeight="false" outlineLevel="0" collapsed="false">
      <c r="A460" s="67" t="n">
        <v>456</v>
      </c>
      <c r="B460" s="68" t="n">
        <f aca="false">EOMONTH(Input!$C$7,A460)</f>
        <v>56795</v>
      </c>
      <c r="D460" s="69" t="n">
        <f aca="false">IF($B460&lt;Input!$C$28,Input!$C$38,0)</f>
        <v>0</v>
      </c>
      <c r="E460" s="69" t="n">
        <f aca="true">IF($B460&gt;Input!$C$28,PMT(Input!$C$37/(100*12),($A$620-OFFSET($A$4,MATCH(Input!$C$28,$B$4:$B$620,1),0,1,1)),$H$4,0,1),0)</f>
        <v>-0</v>
      </c>
      <c r="F460" s="69" t="n">
        <f aca="false">($F459+$D460+$E460)*(1+Input!$C$37/(100*12))</f>
        <v>0</v>
      </c>
    </row>
    <row r="461" customFormat="false" ht="12.8" hidden="false" customHeight="false" outlineLevel="0" collapsed="false">
      <c r="A461" s="67" t="n">
        <v>457</v>
      </c>
      <c r="B461" s="68" t="n">
        <f aca="false">EOMONTH(Input!$C$7,A461)</f>
        <v>56826</v>
      </c>
      <c r="D461" s="69" t="n">
        <f aca="false">IF($B461&lt;Input!$C$28,Input!$C$38,0)</f>
        <v>0</v>
      </c>
      <c r="E461" s="69" t="n">
        <f aca="true">IF($B461&gt;Input!$C$28,PMT(Input!$C$37/(100*12),($A$620-OFFSET($A$4,MATCH(Input!$C$28,$B$4:$B$620,1),0,1,1)),$H$4,0,1),0)</f>
        <v>-0</v>
      </c>
      <c r="F461" s="69" t="n">
        <f aca="false">($F460+$D461+$E461)*(1+Input!$C$37/(100*12))</f>
        <v>0</v>
      </c>
    </row>
    <row r="462" customFormat="false" ht="12.8" hidden="false" customHeight="false" outlineLevel="0" collapsed="false">
      <c r="A462" s="67" t="n">
        <v>458</v>
      </c>
      <c r="B462" s="68" t="n">
        <f aca="false">EOMONTH(Input!$C$7,A462)</f>
        <v>56857</v>
      </c>
      <c r="D462" s="69" t="n">
        <f aca="false">IF($B462&lt;Input!$C$28,Input!$C$38,0)</f>
        <v>0</v>
      </c>
      <c r="E462" s="69" t="n">
        <f aca="true">IF($B462&gt;Input!$C$28,PMT(Input!$C$37/(100*12),($A$620-OFFSET($A$4,MATCH(Input!$C$28,$B$4:$B$620,1),0,1,1)),$H$4,0,1),0)</f>
        <v>-0</v>
      </c>
      <c r="F462" s="69" t="n">
        <f aca="false">($F461+$D462+$E462)*(1+Input!$C$37/(100*12))</f>
        <v>0</v>
      </c>
    </row>
    <row r="463" customFormat="false" ht="12.8" hidden="false" customHeight="false" outlineLevel="0" collapsed="false">
      <c r="A463" s="67" t="n">
        <v>459</v>
      </c>
      <c r="B463" s="68" t="n">
        <f aca="false">EOMONTH(Input!$C$7,A463)</f>
        <v>56887</v>
      </c>
      <c r="D463" s="69" t="n">
        <f aca="false">IF($B463&lt;Input!$C$28,Input!$C$38,0)</f>
        <v>0</v>
      </c>
      <c r="E463" s="69" t="n">
        <f aca="true">IF($B463&gt;Input!$C$28,PMT(Input!$C$37/(100*12),($A$620-OFFSET($A$4,MATCH(Input!$C$28,$B$4:$B$620,1),0,1,1)),$H$4,0,1),0)</f>
        <v>-0</v>
      </c>
      <c r="F463" s="69" t="n">
        <f aca="false">($F462+$D463+$E463)*(1+Input!$C$37/(100*12))</f>
        <v>0</v>
      </c>
    </row>
    <row r="464" customFormat="false" ht="12.8" hidden="false" customHeight="false" outlineLevel="0" collapsed="false">
      <c r="A464" s="67" t="n">
        <v>460</v>
      </c>
      <c r="B464" s="68" t="n">
        <f aca="false">EOMONTH(Input!$C$7,A464)</f>
        <v>56918</v>
      </c>
      <c r="D464" s="69" t="n">
        <f aca="false">IF($B464&lt;Input!$C$28,Input!$C$38,0)</f>
        <v>0</v>
      </c>
      <c r="E464" s="69" t="n">
        <f aca="true">IF($B464&gt;Input!$C$28,PMT(Input!$C$37/(100*12),($A$620-OFFSET($A$4,MATCH(Input!$C$28,$B$4:$B$620,1),0,1,1)),$H$4,0,1),0)</f>
        <v>-0</v>
      </c>
      <c r="F464" s="69" t="n">
        <f aca="false">($F463+$D464+$E464)*(1+Input!$C$37/(100*12))</f>
        <v>0</v>
      </c>
    </row>
    <row r="465" customFormat="false" ht="12.8" hidden="false" customHeight="false" outlineLevel="0" collapsed="false">
      <c r="A465" s="67" t="n">
        <v>461</v>
      </c>
      <c r="B465" s="68" t="n">
        <f aca="false">EOMONTH(Input!$C$7,A465)</f>
        <v>56948</v>
      </c>
      <c r="D465" s="69" t="n">
        <f aca="false">IF($B465&lt;Input!$C$28,Input!$C$38,0)</f>
        <v>0</v>
      </c>
      <c r="E465" s="69" t="n">
        <f aca="true">IF($B465&gt;Input!$C$28,PMT(Input!$C$37/(100*12),($A$620-OFFSET($A$4,MATCH(Input!$C$28,$B$4:$B$620,1),0,1,1)),$H$4,0,1),0)</f>
        <v>-0</v>
      </c>
      <c r="F465" s="69" t="n">
        <f aca="false">($F464+$D465+$E465)*(1+Input!$C$37/(100*12))</f>
        <v>0</v>
      </c>
    </row>
    <row r="466" customFormat="false" ht="12.8" hidden="false" customHeight="false" outlineLevel="0" collapsed="false">
      <c r="A466" s="67" t="n">
        <v>462</v>
      </c>
      <c r="B466" s="68" t="n">
        <f aca="false">EOMONTH(Input!$C$7,A466)</f>
        <v>56979</v>
      </c>
      <c r="D466" s="69" t="n">
        <f aca="false">IF($B466&lt;Input!$C$28,Input!$C$38,0)</f>
        <v>0</v>
      </c>
      <c r="E466" s="69" t="n">
        <f aca="true">IF($B466&gt;Input!$C$28,PMT(Input!$C$37/(100*12),($A$620-OFFSET($A$4,MATCH(Input!$C$28,$B$4:$B$620,1),0,1,1)),$H$4,0,1),0)</f>
        <v>-0</v>
      </c>
      <c r="F466" s="69" t="n">
        <f aca="false">($F465+$D466+$E466)*(1+Input!$C$37/(100*12))</f>
        <v>0</v>
      </c>
    </row>
    <row r="467" customFormat="false" ht="12.8" hidden="false" customHeight="false" outlineLevel="0" collapsed="false">
      <c r="A467" s="67" t="n">
        <v>463</v>
      </c>
      <c r="B467" s="68" t="n">
        <f aca="false">EOMONTH(Input!$C$7,A467)</f>
        <v>57010</v>
      </c>
      <c r="D467" s="69" t="n">
        <f aca="false">IF($B467&lt;Input!$C$28,Input!$C$38,0)</f>
        <v>0</v>
      </c>
      <c r="E467" s="69" t="n">
        <f aca="true">IF($B467&gt;Input!$C$28,PMT(Input!$C$37/(100*12),($A$620-OFFSET($A$4,MATCH(Input!$C$28,$B$4:$B$620,1),0,1,1)),$H$4,0,1),0)</f>
        <v>-0</v>
      </c>
      <c r="F467" s="69" t="n">
        <f aca="false">($F466+$D467+$E467)*(1+Input!$C$37/(100*12))</f>
        <v>0</v>
      </c>
    </row>
    <row r="468" customFormat="false" ht="12.8" hidden="false" customHeight="false" outlineLevel="0" collapsed="false">
      <c r="A468" s="67" t="n">
        <v>464</v>
      </c>
      <c r="B468" s="68" t="n">
        <f aca="false">EOMONTH(Input!$C$7,A468)</f>
        <v>57039</v>
      </c>
      <c r="D468" s="69" t="n">
        <f aca="false">IF($B468&lt;Input!$C$28,Input!$C$38,0)</f>
        <v>0</v>
      </c>
      <c r="E468" s="69" t="n">
        <f aca="true">IF($B468&gt;Input!$C$28,PMT(Input!$C$37/(100*12),($A$620-OFFSET($A$4,MATCH(Input!$C$28,$B$4:$B$620,1),0,1,1)),$H$4,0,1),0)</f>
        <v>-0</v>
      </c>
      <c r="F468" s="69" t="n">
        <f aca="false">($F467+$D468+$E468)*(1+Input!$C$37/(100*12))</f>
        <v>0</v>
      </c>
    </row>
    <row r="469" customFormat="false" ht="12.8" hidden="false" customHeight="false" outlineLevel="0" collapsed="false">
      <c r="A469" s="67" t="n">
        <v>465</v>
      </c>
      <c r="B469" s="68" t="n">
        <f aca="false">EOMONTH(Input!$C$7,A469)</f>
        <v>57070</v>
      </c>
      <c r="D469" s="69" t="n">
        <f aca="false">IF($B469&lt;Input!$C$28,Input!$C$38,0)</f>
        <v>0</v>
      </c>
      <c r="E469" s="69" t="n">
        <f aca="true">IF($B469&gt;Input!$C$28,PMT(Input!$C$37/(100*12),($A$620-OFFSET($A$4,MATCH(Input!$C$28,$B$4:$B$620,1),0,1,1)),$H$4,0,1),0)</f>
        <v>-0</v>
      </c>
      <c r="F469" s="69" t="n">
        <f aca="false">($F468+$D469+$E469)*(1+Input!$C$37/(100*12))</f>
        <v>0</v>
      </c>
    </row>
    <row r="470" customFormat="false" ht="12.8" hidden="false" customHeight="false" outlineLevel="0" collapsed="false">
      <c r="A470" s="67" t="n">
        <v>466</v>
      </c>
      <c r="B470" s="68" t="n">
        <f aca="false">EOMONTH(Input!$C$7,A470)</f>
        <v>57100</v>
      </c>
      <c r="D470" s="69" t="n">
        <f aca="false">IF($B470&lt;Input!$C$28,Input!$C$38,0)</f>
        <v>0</v>
      </c>
      <c r="E470" s="69" t="n">
        <f aca="true">IF($B470&gt;Input!$C$28,PMT(Input!$C$37/(100*12),($A$620-OFFSET($A$4,MATCH(Input!$C$28,$B$4:$B$620,1),0,1,1)),$H$4,0,1),0)</f>
        <v>-0</v>
      </c>
      <c r="F470" s="69" t="n">
        <f aca="false">($F469+$D470+$E470)*(1+Input!$C$37/(100*12))</f>
        <v>0</v>
      </c>
    </row>
    <row r="471" customFormat="false" ht="12.8" hidden="false" customHeight="false" outlineLevel="0" collapsed="false">
      <c r="A471" s="67" t="n">
        <v>467</v>
      </c>
      <c r="B471" s="68" t="n">
        <f aca="false">EOMONTH(Input!$C$7,A471)</f>
        <v>57131</v>
      </c>
      <c r="D471" s="69" t="n">
        <f aca="false">IF($B471&lt;Input!$C$28,Input!$C$38,0)</f>
        <v>0</v>
      </c>
      <c r="E471" s="69" t="n">
        <f aca="true">IF($B471&gt;Input!$C$28,PMT(Input!$C$37/(100*12),($A$620-OFFSET($A$4,MATCH(Input!$C$28,$B$4:$B$620,1),0,1,1)),$H$4,0,1),0)</f>
        <v>-0</v>
      </c>
      <c r="F471" s="69" t="n">
        <f aca="false">($F470+$D471+$E471)*(1+Input!$C$37/(100*12))</f>
        <v>0</v>
      </c>
    </row>
    <row r="472" customFormat="false" ht="12.8" hidden="false" customHeight="false" outlineLevel="0" collapsed="false">
      <c r="A472" s="67" t="n">
        <v>468</v>
      </c>
      <c r="B472" s="68" t="n">
        <f aca="false">EOMONTH(Input!$C$7,A472)</f>
        <v>57161</v>
      </c>
      <c r="D472" s="69" t="n">
        <f aca="false">IF($B472&lt;Input!$C$28,Input!$C$38,0)</f>
        <v>0</v>
      </c>
      <c r="E472" s="69" t="n">
        <f aca="true">IF($B472&gt;Input!$C$28,PMT(Input!$C$37/(100*12),($A$620-OFFSET($A$4,MATCH(Input!$C$28,$B$4:$B$620,1),0,1,1)),$H$4,0,1),0)</f>
        <v>-0</v>
      </c>
      <c r="F472" s="69" t="n">
        <f aca="false">($F471+$D472+$E472)*(1+Input!$C$37/(100*12))</f>
        <v>0</v>
      </c>
    </row>
    <row r="473" customFormat="false" ht="12.8" hidden="false" customHeight="false" outlineLevel="0" collapsed="false">
      <c r="A473" s="67" t="n">
        <v>469</v>
      </c>
      <c r="B473" s="68" t="n">
        <f aca="false">EOMONTH(Input!$C$7,A473)</f>
        <v>57192</v>
      </c>
      <c r="D473" s="69" t="n">
        <f aca="false">IF($B473&lt;Input!$C$28,Input!$C$38,0)</f>
        <v>0</v>
      </c>
      <c r="E473" s="69" t="n">
        <f aca="true">IF($B473&gt;Input!$C$28,PMT(Input!$C$37/(100*12),($A$620-OFFSET($A$4,MATCH(Input!$C$28,$B$4:$B$620,1),0,1,1)),$H$4,0,1),0)</f>
        <v>-0</v>
      </c>
      <c r="F473" s="69" t="n">
        <f aca="false">($F472+$D473+$E473)*(1+Input!$C$37/(100*12))</f>
        <v>0</v>
      </c>
    </row>
    <row r="474" customFormat="false" ht="12.8" hidden="false" customHeight="false" outlineLevel="0" collapsed="false">
      <c r="A474" s="67" t="n">
        <v>470</v>
      </c>
      <c r="B474" s="68" t="n">
        <f aca="false">EOMONTH(Input!$C$7,A474)</f>
        <v>57223</v>
      </c>
      <c r="D474" s="69" t="n">
        <f aca="false">IF($B474&lt;Input!$C$28,Input!$C$38,0)</f>
        <v>0</v>
      </c>
      <c r="E474" s="69" t="n">
        <f aca="true">IF($B474&gt;Input!$C$28,PMT(Input!$C$37/(100*12),($A$620-OFFSET($A$4,MATCH(Input!$C$28,$B$4:$B$620,1),0,1,1)),$H$4,0,1),0)</f>
        <v>-0</v>
      </c>
      <c r="F474" s="69" t="n">
        <f aca="false">($F473+$D474+$E474)*(1+Input!$C$37/(100*12))</f>
        <v>0</v>
      </c>
    </row>
    <row r="475" customFormat="false" ht="12.8" hidden="false" customHeight="false" outlineLevel="0" collapsed="false">
      <c r="A475" s="67" t="n">
        <v>471</v>
      </c>
      <c r="B475" s="68" t="n">
        <f aca="false">EOMONTH(Input!$C$7,A475)</f>
        <v>57253</v>
      </c>
      <c r="D475" s="69" t="n">
        <f aca="false">IF($B475&lt;Input!$C$28,Input!$C$38,0)</f>
        <v>0</v>
      </c>
      <c r="E475" s="69" t="n">
        <f aca="true">IF($B475&gt;Input!$C$28,PMT(Input!$C$37/(100*12),($A$620-OFFSET($A$4,MATCH(Input!$C$28,$B$4:$B$620,1),0,1,1)),$H$4,0,1),0)</f>
        <v>-0</v>
      </c>
      <c r="F475" s="69" t="n">
        <f aca="false">($F474+$D475+$E475)*(1+Input!$C$37/(100*12))</f>
        <v>0</v>
      </c>
    </row>
    <row r="476" customFormat="false" ht="12.8" hidden="false" customHeight="false" outlineLevel="0" collapsed="false">
      <c r="A476" s="67" t="n">
        <v>472</v>
      </c>
      <c r="B476" s="68" t="n">
        <f aca="false">EOMONTH(Input!$C$7,A476)</f>
        <v>57284</v>
      </c>
      <c r="D476" s="69" t="n">
        <f aca="false">IF($B476&lt;Input!$C$28,Input!$C$38,0)</f>
        <v>0</v>
      </c>
      <c r="E476" s="69" t="n">
        <f aca="true">IF($B476&gt;Input!$C$28,PMT(Input!$C$37/(100*12),($A$620-OFFSET($A$4,MATCH(Input!$C$28,$B$4:$B$620,1),0,1,1)),$H$4,0,1),0)</f>
        <v>-0</v>
      </c>
      <c r="F476" s="69" t="n">
        <f aca="false">($F475+$D476+$E476)*(1+Input!$C$37/(100*12))</f>
        <v>0</v>
      </c>
    </row>
    <row r="477" customFormat="false" ht="12.8" hidden="false" customHeight="false" outlineLevel="0" collapsed="false">
      <c r="A477" s="67" t="n">
        <v>473</v>
      </c>
      <c r="B477" s="68" t="n">
        <f aca="false">EOMONTH(Input!$C$7,A477)</f>
        <v>57314</v>
      </c>
      <c r="D477" s="69" t="n">
        <f aca="false">IF($B477&lt;Input!$C$28,Input!$C$38,0)</f>
        <v>0</v>
      </c>
      <c r="E477" s="69" t="n">
        <f aca="true">IF($B477&gt;Input!$C$28,PMT(Input!$C$37/(100*12),($A$620-OFFSET($A$4,MATCH(Input!$C$28,$B$4:$B$620,1),0,1,1)),$H$4,0,1),0)</f>
        <v>-0</v>
      </c>
      <c r="F477" s="69" t="n">
        <f aca="false">($F476+$D477+$E477)*(1+Input!$C$37/(100*12))</f>
        <v>0</v>
      </c>
    </row>
    <row r="478" customFormat="false" ht="12.8" hidden="false" customHeight="false" outlineLevel="0" collapsed="false">
      <c r="A478" s="67" t="n">
        <v>474</v>
      </c>
      <c r="B478" s="68" t="n">
        <f aca="false">EOMONTH(Input!$C$7,A478)</f>
        <v>57345</v>
      </c>
      <c r="D478" s="69" t="n">
        <f aca="false">IF($B478&lt;Input!$C$28,Input!$C$38,0)</f>
        <v>0</v>
      </c>
      <c r="E478" s="69" t="n">
        <f aca="true">IF($B478&gt;Input!$C$28,PMT(Input!$C$37/(100*12),($A$620-OFFSET($A$4,MATCH(Input!$C$28,$B$4:$B$620,1),0,1,1)),$H$4,0,1),0)</f>
        <v>-0</v>
      </c>
      <c r="F478" s="69" t="n">
        <f aca="false">($F477+$D478+$E478)*(1+Input!$C$37/(100*12))</f>
        <v>0</v>
      </c>
    </row>
    <row r="479" customFormat="false" ht="12.8" hidden="false" customHeight="false" outlineLevel="0" collapsed="false">
      <c r="A479" s="67" t="n">
        <v>475</v>
      </c>
      <c r="B479" s="68" t="n">
        <f aca="false">EOMONTH(Input!$C$7,A479)</f>
        <v>57376</v>
      </c>
      <c r="D479" s="69" t="n">
        <f aca="false">IF($B479&lt;Input!$C$28,Input!$C$38,0)</f>
        <v>0</v>
      </c>
      <c r="E479" s="69" t="n">
        <f aca="true">IF($B479&gt;Input!$C$28,PMT(Input!$C$37/(100*12),($A$620-OFFSET($A$4,MATCH(Input!$C$28,$B$4:$B$620,1),0,1,1)),$H$4,0,1),0)</f>
        <v>-0</v>
      </c>
      <c r="F479" s="69" t="n">
        <f aca="false">($F478+$D479+$E479)*(1+Input!$C$37/(100*12))</f>
        <v>0</v>
      </c>
    </row>
    <row r="480" customFormat="false" ht="12.8" hidden="false" customHeight="false" outlineLevel="0" collapsed="false">
      <c r="A480" s="67" t="n">
        <v>476</v>
      </c>
      <c r="B480" s="68" t="n">
        <f aca="false">EOMONTH(Input!$C$7,A480)</f>
        <v>57404</v>
      </c>
      <c r="D480" s="69" t="n">
        <f aca="false">IF($B480&lt;Input!$C$28,Input!$C$38,0)</f>
        <v>0</v>
      </c>
      <c r="E480" s="69" t="n">
        <f aca="true">IF($B480&gt;Input!$C$28,PMT(Input!$C$37/(100*12),($A$620-OFFSET($A$4,MATCH(Input!$C$28,$B$4:$B$620,1),0,1,1)),$H$4,0,1),0)</f>
        <v>-0</v>
      </c>
      <c r="F480" s="69" t="n">
        <f aca="false">($F479+$D480+$E480)*(1+Input!$C$37/(100*12))</f>
        <v>0</v>
      </c>
    </row>
    <row r="481" customFormat="false" ht="12.8" hidden="false" customHeight="false" outlineLevel="0" collapsed="false">
      <c r="A481" s="67" t="n">
        <v>477</v>
      </c>
      <c r="B481" s="68" t="n">
        <f aca="false">EOMONTH(Input!$C$7,A481)</f>
        <v>57435</v>
      </c>
      <c r="D481" s="69" t="n">
        <f aca="false">IF($B481&lt;Input!$C$28,Input!$C$38,0)</f>
        <v>0</v>
      </c>
      <c r="E481" s="69" t="n">
        <f aca="true">IF($B481&gt;Input!$C$28,PMT(Input!$C$37/(100*12),($A$620-OFFSET($A$4,MATCH(Input!$C$28,$B$4:$B$620,1),0,1,1)),$H$4,0,1),0)</f>
        <v>-0</v>
      </c>
      <c r="F481" s="69" t="n">
        <f aca="false">($F480+$D481+$E481)*(1+Input!$C$37/(100*12))</f>
        <v>0</v>
      </c>
    </row>
    <row r="482" customFormat="false" ht="12.8" hidden="false" customHeight="false" outlineLevel="0" collapsed="false">
      <c r="A482" s="67" t="n">
        <v>478</v>
      </c>
      <c r="B482" s="68" t="n">
        <f aca="false">EOMONTH(Input!$C$7,A482)</f>
        <v>57465</v>
      </c>
      <c r="D482" s="69" t="n">
        <f aca="false">IF($B482&lt;Input!$C$28,Input!$C$38,0)</f>
        <v>0</v>
      </c>
      <c r="E482" s="69" t="n">
        <f aca="true">IF($B482&gt;Input!$C$28,PMT(Input!$C$37/(100*12),($A$620-OFFSET($A$4,MATCH(Input!$C$28,$B$4:$B$620,1),0,1,1)),$H$4,0,1),0)</f>
        <v>-0</v>
      </c>
      <c r="F482" s="69" t="n">
        <f aca="false">($F481+$D482+$E482)*(1+Input!$C$37/(100*12))</f>
        <v>0</v>
      </c>
    </row>
    <row r="483" customFormat="false" ht="12.8" hidden="false" customHeight="false" outlineLevel="0" collapsed="false">
      <c r="A483" s="67" t="n">
        <v>479</v>
      </c>
      <c r="B483" s="68" t="n">
        <f aca="false">EOMONTH(Input!$C$7,A483)</f>
        <v>57496</v>
      </c>
      <c r="D483" s="69" t="n">
        <f aca="false">IF($B483&lt;Input!$C$28,Input!$C$38,0)</f>
        <v>0</v>
      </c>
      <c r="E483" s="69" t="n">
        <f aca="true">IF($B483&gt;Input!$C$28,PMT(Input!$C$37/(100*12),($A$620-OFFSET($A$4,MATCH(Input!$C$28,$B$4:$B$620,1),0,1,1)),$H$4,0,1),0)</f>
        <v>-0</v>
      </c>
      <c r="F483" s="69" t="n">
        <f aca="false">($F482+$D483+$E483)*(1+Input!$C$37/(100*12))</f>
        <v>0</v>
      </c>
    </row>
    <row r="484" customFormat="false" ht="12.8" hidden="false" customHeight="false" outlineLevel="0" collapsed="false">
      <c r="A484" s="67" t="n">
        <v>480</v>
      </c>
      <c r="B484" s="68" t="n">
        <f aca="false">EOMONTH(Input!$C$7,A484)</f>
        <v>57526</v>
      </c>
      <c r="D484" s="69" t="n">
        <f aca="false">IF($B484&lt;Input!$C$28,Input!$C$38,0)</f>
        <v>0</v>
      </c>
      <c r="E484" s="69" t="n">
        <f aca="true">IF($B484&gt;Input!$C$28,PMT(Input!$C$37/(100*12),($A$620-OFFSET($A$4,MATCH(Input!$C$28,$B$4:$B$620,1),0,1,1)),$H$4,0,1),0)</f>
        <v>-0</v>
      </c>
      <c r="F484" s="69" t="n">
        <f aca="false">($F483+$D484+$E484)*(1+Input!$C$37/(100*12))</f>
        <v>0</v>
      </c>
    </row>
    <row r="485" customFormat="false" ht="12.8" hidden="false" customHeight="false" outlineLevel="0" collapsed="false">
      <c r="A485" s="67" t="n">
        <v>481</v>
      </c>
      <c r="B485" s="68" t="n">
        <f aca="false">EOMONTH(Input!$C$7,A485)</f>
        <v>57557</v>
      </c>
      <c r="D485" s="69" t="n">
        <f aca="false">IF($B485&lt;Input!$C$28,Input!$C$38,0)</f>
        <v>0</v>
      </c>
      <c r="E485" s="69" t="n">
        <f aca="true">IF($B485&gt;Input!$C$28,PMT(Input!$C$37/(100*12),($A$620-OFFSET($A$4,MATCH(Input!$C$28,$B$4:$B$620,1),0,1,1)),$H$4,0,1),0)</f>
        <v>-0</v>
      </c>
      <c r="F485" s="69" t="n">
        <f aca="false">($F484+$D485+$E485)*(1+Input!$C$37/(100*12))</f>
        <v>0</v>
      </c>
    </row>
    <row r="486" customFormat="false" ht="12.8" hidden="false" customHeight="false" outlineLevel="0" collapsed="false">
      <c r="A486" s="67" t="n">
        <v>482</v>
      </c>
      <c r="B486" s="68" t="n">
        <f aca="false">EOMONTH(Input!$C$7,A486)</f>
        <v>57588</v>
      </c>
      <c r="D486" s="69" t="n">
        <f aca="false">IF($B486&lt;Input!$C$28,Input!$C$38,0)</f>
        <v>0</v>
      </c>
      <c r="E486" s="69" t="n">
        <f aca="true">IF($B486&gt;Input!$C$28,PMT(Input!$C$37/(100*12),($A$620-OFFSET($A$4,MATCH(Input!$C$28,$B$4:$B$620,1),0,1,1)),$H$4,0,1),0)</f>
        <v>-0</v>
      </c>
      <c r="F486" s="69" t="n">
        <f aca="false">($F485+$D486+$E486)*(1+Input!$C$37/(100*12))</f>
        <v>0</v>
      </c>
    </row>
    <row r="487" customFormat="false" ht="12.8" hidden="false" customHeight="false" outlineLevel="0" collapsed="false">
      <c r="A487" s="67" t="n">
        <v>483</v>
      </c>
      <c r="B487" s="68" t="n">
        <f aca="false">EOMONTH(Input!$C$7,A487)</f>
        <v>57618</v>
      </c>
      <c r="D487" s="69" t="n">
        <f aca="false">IF($B487&lt;Input!$C$28,Input!$C$38,0)</f>
        <v>0</v>
      </c>
      <c r="E487" s="69" t="n">
        <f aca="true">IF($B487&gt;Input!$C$28,PMT(Input!$C$37/(100*12),($A$620-OFFSET($A$4,MATCH(Input!$C$28,$B$4:$B$620,1),0,1,1)),$H$4,0,1),0)</f>
        <v>-0</v>
      </c>
      <c r="F487" s="69" t="n">
        <f aca="false">($F486+$D487+$E487)*(1+Input!$C$37/(100*12))</f>
        <v>0</v>
      </c>
    </row>
    <row r="488" customFormat="false" ht="12.8" hidden="false" customHeight="false" outlineLevel="0" collapsed="false">
      <c r="A488" s="67" t="n">
        <v>484</v>
      </c>
      <c r="B488" s="68" t="n">
        <f aca="false">EOMONTH(Input!$C$7,A488)</f>
        <v>57649</v>
      </c>
      <c r="D488" s="69" t="n">
        <f aca="false">IF($B488&lt;Input!$C$28,Input!$C$38,0)</f>
        <v>0</v>
      </c>
      <c r="E488" s="69" t="n">
        <f aca="true">IF($B488&gt;Input!$C$28,PMT(Input!$C$37/(100*12),($A$620-OFFSET($A$4,MATCH(Input!$C$28,$B$4:$B$620,1),0,1,1)),$H$4,0,1),0)</f>
        <v>-0</v>
      </c>
      <c r="F488" s="69" t="n">
        <f aca="false">($F487+$D488+$E488)*(1+Input!$C$37/(100*12))</f>
        <v>0</v>
      </c>
    </row>
    <row r="489" customFormat="false" ht="12.8" hidden="false" customHeight="false" outlineLevel="0" collapsed="false">
      <c r="A489" s="67" t="n">
        <v>485</v>
      </c>
      <c r="B489" s="68" t="n">
        <f aca="false">EOMONTH(Input!$C$7,A489)</f>
        <v>57679</v>
      </c>
      <c r="D489" s="69" t="n">
        <f aca="false">IF($B489&lt;Input!$C$28,Input!$C$38,0)</f>
        <v>0</v>
      </c>
      <c r="E489" s="69" t="n">
        <f aca="true">IF($B489&gt;Input!$C$28,PMT(Input!$C$37/(100*12),($A$620-OFFSET($A$4,MATCH(Input!$C$28,$B$4:$B$620,1),0,1,1)),$H$4,0,1),0)</f>
        <v>-0</v>
      </c>
      <c r="F489" s="69" t="n">
        <f aca="false">($F488+$D489+$E489)*(1+Input!$C$37/(100*12))</f>
        <v>0</v>
      </c>
    </row>
    <row r="490" customFormat="false" ht="12.8" hidden="false" customHeight="false" outlineLevel="0" collapsed="false">
      <c r="A490" s="67" t="n">
        <v>486</v>
      </c>
      <c r="B490" s="68" t="n">
        <f aca="false">EOMONTH(Input!$C$7,A490)</f>
        <v>57710</v>
      </c>
      <c r="D490" s="69" t="n">
        <f aca="false">IF($B490&lt;Input!$C$28,Input!$C$38,0)</f>
        <v>0</v>
      </c>
      <c r="E490" s="69" t="n">
        <f aca="true">IF($B490&gt;Input!$C$28,PMT(Input!$C$37/(100*12),($A$620-OFFSET($A$4,MATCH(Input!$C$28,$B$4:$B$620,1),0,1,1)),$H$4,0,1),0)</f>
        <v>-0</v>
      </c>
      <c r="F490" s="69" t="n">
        <f aca="false">($F489+$D490+$E490)*(1+Input!$C$37/(100*12))</f>
        <v>0</v>
      </c>
    </row>
    <row r="491" customFormat="false" ht="12.8" hidden="false" customHeight="false" outlineLevel="0" collapsed="false">
      <c r="A491" s="67" t="n">
        <v>487</v>
      </c>
      <c r="B491" s="68" t="n">
        <f aca="false">EOMONTH(Input!$C$7,A491)</f>
        <v>57741</v>
      </c>
      <c r="D491" s="69" t="n">
        <f aca="false">IF($B491&lt;Input!$C$28,Input!$C$38,0)</f>
        <v>0</v>
      </c>
      <c r="E491" s="69" t="n">
        <f aca="true">IF($B491&gt;Input!$C$28,PMT(Input!$C$37/(100*12),($A$620-OFFSET($A$4,MATCH(Input!$C$28,$B$4:$B$620,1),0,1,1)),$H$4,0,1),0)</f>
        <v>-0</v>
      </c>
      <c r="F491" s="69" t="n">
        <f aca="false">($F490+$D491+$E491)*(1+Input!$C$37/(100*12))</f>
        <v>0</v>
      </c>
    </row>
    <row r="492" customFormat="false" ht="12.8" hidden="false" customHeight="false" outlineLevel="0" collapsed="false">
      <c r="A492" s="67" t="n">
        <v>488</v>
      </c>
      <c r="B492" s="68" t="n">
        <f aca="false">EOMONTH(Input!$C$7,A492)</f>
        <v>57769</v>
      </c>
      <c r="D492" s="69" t="n">
        <f aca="false">IF($B492&lt;Input!$C$28,Input!$C$38,0)</f>
        <v>0</v>
      </c>
      <c r="E492" s="69" t="n">
        <f aca="true">IF($B492&gt;Input!$C$28,PMT(Input!$C$37/(100*12),($A$620-OFFSET($A$4,MATCH(Input!$C$28,$B$4:$B$620,1),0,1,1)),$H$4,0,1),0)</f>
        <v>-0</v>
      </c>
      <c r="F492" s="69" t="n">
        <f aca="false">($F491+$D492+$E492)*(1+Input!$C$37/(100*12))</f>
        <v>0</v>
      </c>
    </row>
    <row r="493" customFormat="false" ht="12.8" hidden="false" customHeight="false" outlineLevel="0" collapsed="false">
      <c r="A493" s="67" t="n">
        <v>489</v>
      </c>
      <c r="B493" s="68" t="n">
        <f aca="false">EOMONTH(Input!$C$7,A493)</f>
        <v>57800</v>
      </c>
      <c r="D493" s="69" t="n">
        <f aca="false">IF($B493&lt;Input!$C$28,Input!$C$38,0)</f>
        <v>0</v>
      </c>
      <c r="E493" s="69" t="n">
        <f aca="true">IF($B493&gt;Input!$C$28,PMT(Input!$C$37/(100*12),($A$620-OFFSET($A$4,MATCH(Input!$C$28,$B$4:$B$620,1),0,1,1)),$H$4,0,1),0)</f>
        <v>-0</v>
      </c>
      <c r="F493" s="69" t="n">
        <f aca="false">($F492+$D493+$E493)*(1+Input!$C$37/(100*12))</f>
        <v>0</v>
      </c>
    </row>
    <row r="494" customFormat="false" ht="12.8" hidden="false" customHeight="false" outlineLevel="0" collapsed="false">
      <c r="A494" s="67" t="n">
        <v>490</v>
      </c>
      <c r="B494" s="68" t="n">
        <f aca="false">EOMONTH(Input!$C$7,A494)</f>
        <v>57830</v>
      </c>
      <c r="D494" s="69" t="n">
        <f aca="false">IF($B494&lt;Input!$C$28,Input!$C$38,0)</f>
        <v>0</v>
      </c>
      <c r="E494" s="69" t="n">
        <f aca="true">IF($B494&gt;Input!$C$28,PMT(Input!$C$37/(100*12),($A$620-OFFSET($A$4,MATCH(Input!$C$28,$B$4:$B$620,1),0,1,1)),$H$4,0,1),0)</f>
        <v>-0</v>
      </c>
      <c r="F494" s="69" t="n">
        <f aca="false">($F493+$D494+$E494)*(1+Input!$C$37/(100*12))</f>
        <v>0</v>
      </c>
    </row>
    <row r="495" customFormat="false" ht="12.8" hidden="false" customHeight="false" outlineLevel="0" collapsed="false">
      <c r="A495" s="67" t="n">
        <v>491</v>
      </c>
      <c r="B495" s="68" t="n">
        <f aca="false">EOMONTH(Input!$C$7,A495)</f>
        <v>57861</v>
      </c>
      <c r="D495" s="69" t="n">
        <f aca="false">IF($B495&lt;Input!$C$28,Input!$C$38,0)</f>
        <v>0</v>
      </c>
      <c r="E495" s="69" t="n">
        <f aca="true">IF($B495&gt;Input!$C$28,PMT(Input!$C$37/(100*12),($A$620-OFFSET($A$4,MATCH(Input!$C$28,$B$4:$B$620,1),0,1,1)),$H$4,0,1),0)</f>
        <v>-0</v>
      </c>
      <c r="F495" s="69" t="n">
        <f aca="false">($F494+$D495+$E495)*(1+Input!$C$37/(100*12))</f>
        <v>0</v>
      </c>
    </row>
    <row r="496" customFormat="false" ht="12.8" hidden="false" customHeight="false" outlineLevel="0" collapsed="false">
      <c r="A496" s="67" t="n">
        <v>492</v>
      </c>
      <c r="B496" s="68" t="n">
        <f aca="false">EOMONTH(Input!$C$7,A496)</f>
        <v>57891</v>
      </c>
      <c r="D496" s="69" t="n">
        <f aca="false">IF($B496&lt;Input!$C$28,Input!$C$38,0)</f>
        <v>0</v>
      </c>
      <c r="E496" s="69" t="n">
        <f aca="true">IF($B496&gt;Input!$C$28,PMT(Input!$C$37/(100*12),($A$620-OFFSET($A$4,MATCH(Input!$C$28,$B$4:$B$620,1),0,1,1)),$H$4,0,1),0)</f>
        <v>-0</v>
      </c>
      <c r="F496" s="69" t="n">
        <f aca="false">($F495+$D496+$E496)*(1+Input!$C$37/(100*12))</f>
        <v>0</v>
      </c>
    </row>
    <row r="497" customFormat="false" ht="12.8" hidden="false" customHeight="false" outlineLevel="0" collapsed="false">
      <c r="A497" s="67" t="n">
        <v>493</v>
      </c>
      <c r="B497" s="68" t="n">
        <f aca="false">EOMONTH(Input!$C$7,A497)</f>
        <v>57922</v>
      </c>
      <c r="D497" s="69" t="n">
        <f aca="false">IF($B497&lt;Input!$C$28,Input!$C$38,0)</f>
        <v>0</v>
      </c>
      <c r="E497" s="69" t="n">
        <f aca="true">IF($B497&gt;Input!$C$28,PMT(Input!$C$37/(100*12),($A$620-OFFSET($A$4,MATCH(Input!$C$28,$B$4:$B$620,1),0,1,1)),$H$4,0,1),0)</f>
        <v>-0</v>
      </c>
      <c r="F497" s="69" t="n">
        <f aca="false">($F496+$D497+$E497)*(1+Input!$C$37/(100*12))</f>
        <v>0</v>
      </c>
    </row>
    <row r="498" customFormat="false" ht="12.8" hidden="false" customHeight="false" outlineLevel="0" collapsed="false">
      <c r="A498" s="67" t="n">
        <v>494</v>
      </c>
      <c r="B498" s="68" t="n">
        <f aca="false">EOMONTH(Input!$C$7,A498)</f>
        <v>57953</v>
      </c>
      <c r="D498" s="69" t="n">
        <f aca="false">IF($B498&lt;Input!$C$28,Input!$C$38,0)</f>
        <v>0</v>
      </c>
      <c r="E498" s="69" t="n">
        <f aca="true">IF($B498&gt;Input!$C$28,PMT(Input!$C$37/(100*12),($A$620-OFFSET($A$4,MATCH(Input!$C$28,$B$4:$B$620,1),0,1,1)),$H$4,0,1),0)</f>
        <v>-0</v>
      </c>
      <c r="F498" s="69" t="n">
        <f aca="false">($F497+$D498+$E498)*(1+Input!$C$37/(100*12))</f>
        <v>0</v>
      </c>
    </row>
    <row r="499" customFormat="false" ht="12.8" hidden="false" customHeight="false" outlineLevel="0" collapsed="false">
      <c r="A499" s="67" t="n">
        <v>495</v>
      </c>
      <c r="B499" s="68" t="n">
        <f aca="false">EOMONTH(Input!$C$7,A499)</f>
        <v>57983</v>
      </c>
      <c r="D499" s="69" t="n">
        <f aca="false">IF($B499&lt;Input!$C$28,Input!$C$38,0)</f>
        <v>0</v>
      </c>
      <c r="E499" s="69" t="n">
        <f aca="true">IF($B499&gt;Input!$C$28,PMT(Input!$C$37/(100*12),($A$620-OFFSET($A$4,MATCH(Input!$C$28,$B$4:$B$620,1),0,1,1)),$H$4,0,1),0)</f>
        <v>-0</v>
      </c>
      <c r="F499" s="69" t="n">
        <f aca="false">($F498+$D499+$E499)*(1+Input!$C$37/(100*12))</f>
        <v>0</v>
      </c>
    </row>
    <row r="500" customFormat="false" ht="12.8" hidden="false" customHeight="false" outlineLevel="0" collapsed="false">
      <c r="A500" s="67" t="n">
        <v>496</v>
      </c>
      <c r="B500" s="68" t="n">
        <f aca="false">EOMONTH(Input!$C$7,A500)</f>
        <v>58014</v>
      </c>
      <c r="D500" s="69" t="n">
        <f aca="false">IF($B500&lt;Input!$C$28,Input!$C$38,0)</f>
        <v>0</v>
      </c>
      <c r="E500" s="69" t="n">
        <f aca="true">IF($B500&gt;Input!$C$28,PMT(Input!$C$37/(100*12),($A$620-OFFSET($A$4,MATCH(Input!$C$28,$B$4:$B$620,1),0,1,1)),$H$4,0,1),0)</f>
        <v>-0</v>
      </c>
      <c r="F500" s="69" t="n">
        <f aca="false">($F499+$D500+$E500)*(1+Input!$C$37/(100*12))</f>
        <v>0</v>
      </c>
    </row>
    <row r="501" customFormat="false" ht="12.8" hidden="false" customHeight="false" outlineLevel="0" collapsed="false">
      <c r="A501" s="67" t="n">
        <v>497</v>
      </c>
      <c r="B501" s="68" t="n">
        <f aca="false">EOMONTH(Input!$C$7,A501)</f>
        <v>58044</v>
      </c>
      <c r="D501" s="69" t="n">
        <f aca="false">IF($B501&lt;Input!$C$28,Input!$C$38,0)</f>
        <v>0</v>
      </c>
      <c r="E501" s="69" t="n">
        <f aca="true">IF($B501&gt;Input!$C$28,PMT(Input!$C$37/(100*12),($A$620-OFFSET($A$4,MATCH(Input!$C$28,$B$4:$B$620,1),0,1,1)),$H$4,0,1),0)</f>
        <v>-0</v>
      </c>
      <c r="F501" s="69" t="n">
        <f aca="false">($F500+$D501+$E501)*(1+Input!$C$37/(100*12))</f>
        <v>0</v>
      </c>
    </row>
    <row r="502" customFormat="false" ht="12.8" hidden="false" customHeight="false" outlineLevel="0" collapsed="false">
      <c r="A502" s="67" t="n">
        <v>498</v>
      </c>
      <c r="B502" s="68" t="n">
        <f aca="false">EOMONTH(Input!$C$7,A502)</f>
        <v>58075</v>
      </c>
      <c r="D502" s="69" t="n">
        <f aca="false">IF($B502&lt;Input!$C$28,Input!$C$38,0)</f>
        <v>0</v>
      </c>
      <c r="E502" s="69" t="n">
        <f aca="true">IF($B502&gt;Input!$C$28,PMT(Input!$C$37/(100*12),($A$620-OFFSET($A$4,MATCH(Input!$C$28,$B$4:$B$620,1),0,1,1)),$H$4,0,1),0)</f>
        <v>-0</v>
      </c>
      <c r="F502" s="69" t="n">
        <f aca="false">($F501+$D502+$E502)*(1+Input!$C$37/(100*12))</f>
        <v>0</v>
      </c>
    </row>
    <row r="503" customFormat="false" ht="12.8" hidden="false" customHeight="false" outlineLevel="0" collapsed="false">
      <c r="A503" s="67" t="n">
        <v>499</v>
      </c>
      <c r="B503" s="68" t="n">
        <f aca="false">EOMONTH(Input!$C$7,A503)</f>
        <v>58106</v>
      </c>
      <c r="D503" s="69" t="n">
        <f aca="false">IF($B503&lt;Input!$C$28,Input!$C$38,0)</f>
        <v>0</v>
      </c>
      <c r="E503" s="69" t="n">
        <f aca="true">IF($B503&gt;Input!$C$28,PMT(Input!$C$37/(100*12),($A$620-OFFSET($A$4,MATCH(Input!$C$28,$B$4:$B$620,1),0,1,1)),$H$4,0,1),0)</f>
        <v>-0</v>
      </c>
      <c r="F503" s="69" t="n">
        <f aca="false">($F502+$D503+$E503)*(1+Input!$C$37/(100*12))</f>
        <v>0</v>
      </c>
    </row>
    <row r="504" customFormat="false" ht="12.8" hidden="false" customHeight="false" outlineLevel="0" collapsed="false">
      <c r="A504" s="67" t="n">
        <v>500</v>
      </c>
      <c r="B504" s="68" t="n">
        <f aca="false">EOMONTH(Input!$C$7,A504)</f>
        <v>58134</v>
      </c>
      <c r="D504" s="69" t="n">
        <f aca="false">IF($B504&lt;Input!$C$28,Input!$C$38,0)</f>
        <v>0</v>
      </c>
      <c r="E504" s="69" t="n">
        <f aca="true">IF($B504&gt;Input!$C$28,PMT(Input!$C$37/(100*12),($A$620-OFFSET($A$4,MATCH(Input!$C$28,$B$4:$B$620,1),0,1,1)),$H$4,0,1),0)</f>
        <v>-0</v>
      </c>
      <c r="F504" s="69" t="n">
        <f aca="false">($F503+$D504+$E504)*(1+Input!$C$37/(100*12))</f>
        <v>0</v>
      </c>
    </row>
    <row r="505" customFormat="false" ht="12.8" hidden="false" customHeight="false" outlineLevel="0" collapsed="false">
      <c r="A505" s="67" t="n">
        <v>501</v>
      </c>
      <c r="B505" s="68" t="n">
        <f aca="false">EOMONTH(Input!$C$7,A505)</f>
        <v>58165</v>
      </c>
      <c r="D505" s="69" t="n">
        <f aca="false">IF($B505&lt;Input!$C$28,Input!$C$38,0)</f>
        <v>0</v>
      </c>
      <c r="E505" s="69" t="n">
        <f aca="true">IF($B505&gt;Input!$C$28,PMT(Input!$C$37/(100*12),($A$620-OFFSET($A$4,MATCH(Input!$C$28,$B$4:$B$620,1),0,1,1)),$H$4,0,1),0)</f>
        <v>-0</v>
      </c>
      <c r="F505" s="69" t="n">
        <f aca="false">($F504+$D505+$E505)*(1+Input!$C$37/(100*12))</f>
        <v>0</v>
      </c>
    </row>
    <row r="506" customFormat="false" ht="12.8" hidden="false" customHeight="false" outlineLevel="0" collapsed="false">
      <c r="A506" s="67" t="n">
        <v>502</v>
      </c>
      <c r="B506" s="68" t="n">
        <f aca="false">EOMONTH(Input!$C$7,A506)</f>
        <v>58195</v>
      </c>
      <c r="D506" s="69" t="n">
        <f aca="false">IF($B506&lt;Input!$C$28,Input!$C$38,0)</f>
        <v>0</v>
      </c>
      <c r="E506" s="69" t="n">
        <f aca="true">IF($B506&gt;Input!$C$28,PMT(Input!$C$37/(100*12),($A$620-OFFSET($A$4,MATCH(Input!$C$28,$B$4:$B$620,1),0,1,1)),$H$4,0,1),0)</f>
        <v>-0</v>
      </c>
      <c r="F506" s="69" t="n">
        <f aca="false">($F505+$D506+$E506)*(1+Input!$C$37/(100*12))</f>
        <v>0</v>
      </c>
    </row>
    <row r="507" customFormat="false" ht="12.8" hidden="false" customHeight="false" outlineLevel="0" collapsed="false">
      <c r="A507" s="67" t="n">
        <v>503</v>
      </c>
      <c r="B507" s="68" t="n">
        <f aca="false">EOMONTH(Input!$C$7,A507)</f>
        <v>58226</v>
      </c>
      <c r="D507" s="69" t="n">
        <f aca="false">IF($B507&lt;Input!$C$28,Input!$C$38,0)</f>
        <v>0</v>
      </c>
      <c r="E507" s="69" t="n">
        <f aca="true">IF($B507&gt;Input!$C$28,PMT(Input!$C$37/(100*12),($A$620-OFFSET($A$4,MATCH(Input!$C$28,$B$4:$B$620,1),0,1,1)),$H$4,0,1),0)</f>
        <v>-0</v>
      </c>
      <c r="F507" s="69" t="n">
        <f aca="false">($F506+$D507+$E507)*(1+Input!$C$37/(100*12))</f>
        <v>0</v>
      </c>
    </row>
    <row r="508" customFormat="false" ht="12.8" hidden="false" customHeight="false" outlineLevel="0" collapsed="false">
      <c r="A508" s="67" t="n">
        <v>504</v>
      </c>
      <c r="B508" s="68" t="n">
        <f aca="false">EOMONTH(Input!$C$7,A508)</f>
        <v>58256</v>
      </c>
      <c r="D508" s="69" t="n">
        <f aca="false">IF($B508&lt;Input!$C$28,Input!$C$38,0)</f>
        <v>0</v>
      </c>
      <c r="E508" s="69" t="n">
        <f aca="true">IF($B508&gt;Input!$C$28,PMT(Input!$C$37/(100*12),($A$620-OFFSET($A$4,MATCH(Input!$C$28,$B$4:$B$620,1),0,1,1)),$H$4,0,1),0)</f>
        <v>-0</v>
      </c>
      <c r="F508" s="69" t="n">
        <f aca="false">($F507+$D508+$E508)*(1+Input!$C$37/(100*12))</f>
        <v>0</v>
      </c>
    </row>
    <row r="509" customFormat="false" ht="12.8" hidden="false" customHeight="false" outlineLevel="0" collapsed="false">
      <c r="A509" s="67" t="n">
        <v>505</v>
      </c>
      <c r="B509" s="68" t="n">
        <f aca="false">EOMONTH(Input!$C$7,A509)</f>
        <v>58287</v>
      </c>
      <c r="D509" s="69" t="n">
        <f aca="false">IF($B509&lt;Input!$C$28,Input!$C$38,0)</f>
        <v>0</v>
      </c>
      <c r="E509" s="69" t="n">
        <f aca="true">IF($B509&gt;Input!$C$28,PMT(Input!$C$37/(100*12),($A$620-OFFSET($A$4,MATCH(Input!$C$28,$B$4:$B$620,1),0,1,1)),$H$4,0,1),0)</f>
        <v>-0</v>
      </c>
      <c r="F509" s="69" t="n">
        <f aca="false">($F508+$D509+$E509)*(1+Input!$C$37/(100*12))</f>
        <v>0</v>
      </c>
    </row>
    <row r="510" customFormat="false" ht="12.8" hidden="false" customHeight="false" outlineLevel="0" collapsed="false">
      <c r="A510" s="67" t="n">
        <v>506</v>
      </c>
      <c r="B510" s="68" t="n">
        <f aca="false">EOMONTH(Input!$C$7,A510)</f>
        <v>58318</v>
      </c>
      <c r="D510" s="69" t="n">
        <f aca="false">IF($B510&lt;Input!$C$28,Input!$C$38,0)</f>
        <v>0</v>
      </c>
      <c r="E510" s="69" t="n">
        <f aca="true">IF($B510&gt;Input!$C$28,PMT(Input!$C$37/(100*12),($A$620-OFFSET($A$4,MATCH(Input!$C$28,$B$4:$B$620,1),0,1,1)),$H$4,0,1),0)</f>
        <v>-0</v>
      </c>
      <c r="F510" s="69" t="n">
        <f aca="false">($F509+$D510+$E510)*(1+Input!$C$37/(100*12))</f>
        <v>0</v>
      </c>
    </row>
    <row r="511" customFormat="false" ht="12.8" hidden="false" customHeight="false" outlineLevel="0" collapsed="false">
      <c r="A511" s="67" t="n">
        <v>507</v>
      </c>
      <c r="B511" s="68" t="n">
        <f aca="false">EOMONTH(Input!$C$7,A511)</f>
        <v>58348</v>
      </c>
      <c r="D511" s="69" t="n">
        <f aca="false">IF($B511&lt;Input!$C$28,Input!$C$38,0)</f>
        <v>0</v>
      </c>
      <c r="E511" s="69" t="n">
        <f aca="true">IF($B511&gt;Input!$C$28,PMT(Input!$C$37/(100*12),($A$620-OFFSET($A$4,MATCH(Input!$C$28,$B$4:$B$620,1),0,1,1)),$H$4,0,1),0)</f>
        <v>-0</v>
      </c>
      <c r="F511" s="69" t="n">
        <f aca="false">($F510+$D511+$E511)*(1+Input!$C$37/(100*12))</f>
        <v>0</v>
      </c>
    </row>
    <row r="512" customFormat="false" ht="12.8" hidden="false" customHeight="false" outlineLevel="0" collapsed="false">
      <c r="A512" s="67" t="n">
        <v>508</v>
      </c>
      <c r="B512" s="68" t="n">
        <f aca="false">EOMONTH(Input!$C$7,A512)</f>
        <v>58379</v>
      </c>
      <c r="D512" s="69" t="n">
        <f aca="false">IF($B512&lt;Input!$C$28,Input!$C$38,0)</f>
        <v>0</v>
      </c>
      <c r="E512" s="69" t="n">
        <f aca="true">IF($B512&gt;Input!$C$28,PMT(Input!$C$37/(100*12),($A$620-OFFSET($A$4,MATCH(Input!$C$28,$B$4:$B$620,1),0,1,1)),$H$4,0,1),0)</f>
        <v>-0</v>
      </c>
      <c r="F512" s="69" t="n">
        <f aca="false">($F511+$D512+$E512)*(1+Input!$C$37/(100*12))</f>
        <v>0</v>
      </c>
    </row>
    <row r="513" customFormat="false" ht="12.8" hidden="false" customHeight="false" outlineLevel="0" collapsed="false">
      <c r="A513" s="67" t="n">
        <v>509</v>
      </c>
      <c r="B513" s="68" t="n">
        <f aca="false">EOMONTH(Input!$C$7,A513)</f>
        <v>58409</v>
      </c>
      <c r="D513" s="69" t="n">
        <f aca="false">IF($B513&lt;Input!$C$28,Input!$C$38,0)</f>
        <v>0</v>
      </c>
      <c r="E513" s="69" t="n">
        <f aca="true">IF($B513&gt;Input!$C$28,PMT(Input!$C$37/(100*12),($A$620-OFFSET($A$4,MATCH(Input!$C$28,$B$4:$B$620,1),0,1,1)),$H$4,0,1),0)</f>
        <v>-0</v>
      </c>
      <c r="F513" s="69" t="n">
        <f aca="false">($F512+$D513+$E513)*(1+Input!$C$37/(100*12))</f>
        <v>0</v>
      </c>
    </row>
    <row r="514" customFormat="false" ht="12.8" hidden="false" customHeight="false" outlineLevel="0" collapsed="false">
      <c r="A514" s="67" t="n">
        <v>510</v>
      </c>
      <c r="B514" s="68" t="n">
        <f aca="false">EOMONTH(Input!$C$7,A514)</f>
        <v>58440</v>
      </c>
      <c r="D514" s="69" t="n">
        <f aca="false">IF($B514&lt;Input!$C$28,Input!$C$38,0)</f>
        <v>0</v>
      </c>
      <c r="E514" s="69" t="n">
        <f aca="true">IF($B514&gt;Input!$C$28,PMT(Input!$C$37/(100*12),($A$620-OFFSET($A$4,MATCH(Input!$C$28,$B$4:$B$620,1),0,1,1)),$H$4,0,1),0)</f>
        <v>-0</v>
      </c>
      <c r="F514" s="69" t="n">
        <f aca="false">($F513+$D514+$E514)*(1+Input!$C$37/(100*12))</f>
        <v>0</v>
      </c>
    </row>
    <row r="515" customFormat="false" ht="12.8" hidden="false" customHeight="false" outlineLevel="0" collapsed="false">
      <c r="A515" s="67" t="n">
        <v>511</v>
      </c>
      <c r="B515" s="68" t="n">
        <f aca="false">EOMONTH(Input!$C$7,A515)</f>
        <v>58471</v>
      </c>
      <c r="D515" s="69" t="n">
        <f aca="false">IF($B515&lt;Input!$C$28,Input!$C$38,0)</f>
        <v>0</v>
      </c>
      <c r="E515" s="69" t="n">
        <f aca="true">IF($B515&gt;Input!$C$28,PMT(Input!$C$37/(100*12),($A$620-OFFSET($A$4,MATCH(Input!$C$28,$B$4:$B$620,1),0,1,1)),$H$4,0,1),0)</f>
        <v>-0</v>
      </c>
      <c r="F515" s="69" t="n">
        <f aca="false">($F514+$D515+$E515)*(1+Input!$C$37/(100*12))</f>
        <v>0</v>
      </c>
    </row>
    <row r="516" customFormat="false" ht="12.8" hidden="false" customHeight="false" outlineLevel="0" collapsed="false">
      <c r="A516" s="67" t="n">
        <v>512</v>
      </c>
      <c r="B516" s="68" t="n">
        <f aca="false">EOMONTH(Input!$C$7,A516)</f>
        <v>58500</v>
      </c>
      <c r="D516" s="69" t="n">
        <f aca="false">IF($B516&lt;Input!$C$28,Input!$C$38,0)</f>
        <v>0</v>
      </c>
      <c r="E516" s="69" t="n">
        <f aca="true">IF($B516&gt;Input!$C$28,PMT(Input!$C$37/(100*12),($A$620-OFFSET($A$4,MATCH(Input!$C$28,$B$4:$B$620,1),0,1,1)),$H$4,0,1),0)</f>
        <v>-0</v>
      </c>
      <c r="F516" s="69" t="n">
        <f aca="false">($F515+$D516+$E516)*(1+Input!$C$37/(100*12))</f>
        <v>0</v>
      </c>
    </row>
    <row r="517" customFormat="false" ht="12.8" hidden="false" customHeight="false" outlineLevel="0" collapsed="false">
      <c r="A517" s="67" t="n">
        <v>513</v>
      </c>
      <c r="B517" s="68" t="n">
        <f aca="false">EOMONTH(Input!$C$7,A517)</f>
        <v>58531</v>
      </c>
      <c r="D517" s="69" t="n">
        <f aca="false">IF($B517&lt;Input!$C$28,Input!$C$38,0)</f>
        <v>0</v>
      </c>
      <c r="E517" s="69" t="n">
        <f aca="true">IF($B517&gt;Input!$C$28,PMT(Input!$C$37/(100*12),($A$620-OFFSET($A$4,MATCH(Input!$C$28,$B$4:$B$620,1),0,1,1)),$H$4,0,1),0)</f>
        <v>-0</v>
      </c>
      <c r="F517" s="69" t="n">
        <f aca="false">($F516+$D517+$E517)*(1+Input!$C$37/(100*12))</f>
        <v>0</v>
      </c>
    </row>
    <row r="518" customFormat="false" ht="12.8" hidden="false" customHeight="false" outlineLevel="0" collapsed="false">
      <c r="A518" s="67" t="n">
        <v>514</v>
      </c>
      <c r="B518" s="68" t="n">
        <f aca="false">EOMONTH(Input!$C$7,A518)</f>
        <v>58561</v>
      </c>
      <c r="D518" s="69" t="n">
        <f aca="false">IF($B518&lt;Input!$C$28,Input!$C$38,0)</f>
        <v>0</v>
      </c>
      <c r="E518" s="69" t="n">
        <f aca="true">IF($B518&gt;Input!$C$28,PMT(Input!$C$37/(100*12),($A$620-OFFSET($A$4,MATCH(Input!$C$28,$B$4:$B$620,1),0,1,1)),$H$4,0,1),0)</f>
        <v>-0</v>
      </c>
      <c r="F518" s="69" t="n">
        <f aca="false">($F517+$D518+$E518)*(1+Input!$C$37/(100*12))</f>
        <v>0</v>
      </c>
    </row>
    <row r="519" customFormat="false" ht="12.8" hidden="false" customHeight="false" outlineLevel="0" collapsed="false">
      <c r="A519" s="67" t="n">
        <v>515</v>
      </c>
      <c r="B519" s="68" t="n">
        <f aca="false">EOMONTH(Input!$C$7,A519)</f>
        <v>58592</v>
      </c>
      <c r="D519" s="69" t="n">
        <f aca="false">IF($B519&lt;Input!$C$28,Input!$C$38,0)</f>
        <v>0</v>
      </c>
      <c r="E519" s="69" t="n">
        <f aca="true">IF($B519&gt;Input!$C$28,PMT(Input!$C$37/(100*12),($A$620-OFFSET($A$4,MATCH(Input!$C$28,$B$4:$B$620,1),0,1,1)),$H$4,0,1),0)</f>
        <v>-0</v>
      </c>
      <c r="F519" s="69" t="n">
        <f aca="false">($F518+$D519+$E519)*(1+Input!$C$37/(100*12))</f>
        <v>0</v>
      </c>
    </row>
    <row r="520" customFormat="false" ht="12.8" hidden="false" customHeight="false" outlineLevel="0" collapsed="false">
      <c r="A520" s="67" t="n">
        <v>516</v>
      </c>
      <c r="B520" s="68" t="n">
        <f aca="false">EOMONTH(Input!$C$7,A520)</f>
        <v>58622</v>
      </c>
      <c r="D520" s="69" t="n">
        <f aca="false">IF($B520&lt;Input!$C$28,Input!$C$38,0)</f>
        <v>0</v>
      </c>
      <c r="E520" s="69" t="n">
        <f aca="true">IF($B520&gt;Input!$C$28,PMT(Input!$C$37/(100*12),($A$620-OFFSET($A$4,MATCH(Input!$C$28,$B$4:$B$620,1),0,1,1)),$H$4,0,1),0)</f>
        <v>-0</v>
      </c>
      <c r="F520" s="69" t="n">
        <f aca="false">($F519+$D520+$E520)*(1+Input!$C$37/(100*12))</f>
        <v>0</v>
      </c>
    </row>
    <row r="521" customFormat="false" ht="12.8" hidden="false" customHeight="false" outlineLevel="0" collapsed="false">
      <c r="A521" s="67" t="n">
        <v>517</v>
      </c>
      <c r="B521" s="68" t="n">
        <f aca="false">EOMONTH(Input!$C$7,A521)</f>
        <v>58653</v>
      </c>
      <c r="D521" s="69" t="n">
        <f aca="false">IF($B521&lt;Input!$C$28,Input!$C$38,0)</f>
        <v>0</v>
      </c>
      <c r="E521" s="69" t="n">
        <f aca="true">IF($B521&gt;Input!$C$28,PMT(Input!$C$37/(100*12),($A$620-OFFSET($A$4,MATCH(Input!$C$28,$B$4:$B$620,1),0,1,1)),$H$4,0,1),0)</f>
        <v>-0</v>
      </c>
      <c r="F521" s="69" t="n">
        <f aca="false">($F520+$D521+$E521)*(1+Input!$C$37/(100*12))</f>
        <v>0</v>
      </c>
    </row>
    <row r="522" customFormat="false" ht="12.8" hidden="false" customHeight="false" outlineLevel="0" collapsed="false">
      <c r="A522" s="67" t="n">
        <v>518</v>
      </c>
      <c r="B522" s="68" t="n">
        <f aca="false">EOMONTH(Input!$C$7,A522)</f>
        <v>58684</v>
      </c>
      <c r="D522" s="69" t="n">
        <f aca="false">IF($B522&lt;Input!$C$28,Input!$C$38,0)</f>
        <v>0</v>
      </c>
      <c r="E522" s="69" t="n">
        <f aca="true">IF($B522&gt;Input!$C$28,PMT(Input!$C$37/(100*12),($A$620-OFFSET($A$4,MATCH(Input!$C$28,$B$4:$B$620,1),0,1,1)),$H$4,0,1),0)</f>
        <v>-0</v>
      </c>
      <c r="F522" s="69" t="n">
        <f aca="false">($F521+$D522+$E522)*(1+Input!$C$37/(100*12))</f>
        <v>0</v>
      </c>
    </row>
    <row r="523" customFormat="false" ht="12.8" hidden="false" customHeight="false" outlineLevel="0" collapsed="false">
      <c r="A523" s="67" t="n">
        <v>519</v>
      </c>
      <c r="B523" s="68" t="n">
        <f aca="false">EOMONTH(Input!$C$7,A523)</f>
        <v>58714</v>
      </c>
      <c r="D523" s="69" t="n">
        <f aca="false">IF($B523&lt;Input!$C$28,Input!$C$38,0)</f>
        <v>0</v>
      </c>
      <c r="E523" s="69" t="n">
        <f aca="true">IF($B523&gt;Input!$C$28,PMT(Input!$C$37/(100*12),($A$620-OFFSET($A$4,MATCH(Input!$C$28,$B$4:$B$620,1),0,1,1)),$H$4,0,1),0)</f>
        <v>-0</v>
      </c>
      <c r="F523" s="69" t="n">
        <f aca="false">($F522+$D523+$E523)*(1+Input!$C$37/(100*12))</f>
        <v>0</v>
      </c>
    </row>
    <row r="524" customFormat="false" ht="12.8" hidden="false" customHeight="false" outlineLevel="0" collapsed="false">
      <c r="A524" s="67" t="n">
        <v>520</v>
      </c>
      <c r="B524" s="68" t="n">
        <f aca="false">EOMONTH(Input!$C$7,A524)</f>
        <v>58745</v>
      </c>
      <c r="D524" s="69" t="n">
        <f aca="false">IF($B524&lt;Input!$C$28,Input!$C$38,0)</f>
        <v>0</v>
      </c>
      <c r="E524" s="69" t="n">
        <f aca="true">IF($B524&gt;Input!$C$28,PMT(Input!$C$37/(100*12),($A$620-OFFSET($A$4,MATCH(Input!$C$28,$B$4:$B$620,1),0,1,1)),$H$4,0,1),0)</f>
        <v>-0</v>
      </c>
      <c r="F524" s="69" t="n">
        <f aca="false">($F523+$D524+$E524)*(1+Input!$C$37/(100*12))</f>
        <v>0</v>
      </c>
    </row>
    <row r="525" customFormat="false" ht="12.8" hidden="false" customHeight="false" outlineLevel="0" collapsed="false">
      <c r="A525" s="67" t="n">
        <v>521</v>
      </c>
      <c r="B525" s="68" t="n">
        <f aca="false">EOMONTH(Input!$C$7,A525)</f>
        <v>58775</v>
      </c>
      <c r="D525" s="69" t="n">
        <f aca="false">IF($B525&lt;Input!$C$28,Input!$C$38,0)</f>
        <v>0</v>
      </c>
      <c r="E525" s="69" t="n">
        <f aca="true">IF($B525&gt;Input!$C$28,PMT(Input!$C$37/(100*12),($A$620-OFFSET($A$4,MATCH(Input!$C$28,$B$4:$B$620,1),0,1,1)),$H$4,0,1),0)</f>
        <v>-0</v>
      </c>
      <c r="F525" s="69" t="n">
        <f aca="false">($F524+$D525+$E525)*(1+Input!$C$37/(100*12))</f>
        <v>0</v>
      </c>
    </row>
    <row r="526" customFormat="false" ht="12.8" hidden="false" customHeight="false" outlineLevel="0" collapsed="false">
      <c r="A526" s="67" t="n">
        <v>522</v>
      </c>
      <c r="B526" s="68" t="n">
        <f aca="false">EOMONTH(Input!$C$7,A526)</f>
        <v>58806</v>
      </c>
      <c r="D526" s="69" t="n">
        <f aca="false">IF($B526&lt;Input!$C$28,Input!$C$38,0)</f>
        <v>0</v>
      </c>
      <c r="E526" s="69" t="n">
        <f aca="true">IF($B526&gt;Input!$C$28,PMT(Input!$C$37/(100*12),($A$620-OFFSET($A$4,MATCH(Input!$C$28,$B$4:$B$620,1),0,1,1)),$H$4,0,1),0)</f>
        <v>-0</v>
      </c>
      <c r="F526" s="69" t="n">
        <f aca="false">($F525+$D526+$E526)*(1+Input!$C$37/(100*12))</f>
        <v>0</v>
      </c>
    </row>
    <row r="527" customFormat="false" ht="12.8" hidden="false" customHeight="false" outlineLevel="0" collapsed="false">
      <c r="A527" s="67" t="n">
        <v>523</v>
      </c>
      <c r="B527" s="68" t="n">
        <f aca="false">EOMONTH(Input!$C$7,A527)</f>
        <v>58837</v>
      </c>
      <c r="D527" s="69" t="n">
        <f aca="false">IF($B527&lt;Input!$C$28,Input!$C$38,0)</f>
        <v>0</v>
      </c>
      <c r="E527" s="69" t="n">
        <f aca="true">IF($B527&gt;Input!$C$28,PMT(Input!$C$37/(100*12),($A$620-OFFSET($A$4,MATCH(Input!$C$28,$B$4:$B$620,1),0,1,1)),$H$4,0,1),0)</f>
        <v>-0</v>
      </c>
      <c r="F527" s="69" t="n">
        <f aca="false">($F526+$D527+$E527)*(1+Input!$C$37/(100*12))</f>
        <v>0</v>
      </c>
    </row>
    <row r="528" customFormat="false" ht="12.8" hidden="false" customHeight="false" outlineLevel="0" collapsed="false">
      <c r="A528" s="67" t="n">
        <v>524</v>
      </c>
      <c r="B528" s="68" t="n">
        <f aca="false">EOMONTH(Input!$C$7,A528)</f>
        <v>58865</v>
      </c>
      <c r="D528" s="69" t="n">
        <f aca="false">IF($B528&lt;Input!$C$28,Input!$C$38,0)</f>
        <v>0</v>
      </c>
      <c r="E528" s="69" t="n">
        <f aca="true">IF($B528&gt;Input!$C$28,PMT(Input!$C$37/(100*12),($A$620-OFFSET($A$4,MATCH(Input!$C$28,$B$4:$B$620,1),0,1,1)),$H$4,0,1),0)</f>
        <v>-0</v>
      </c>
      <c r="F528" s="69" t="n">
        <f aca="false">($F527+$D528+$E528)*(1+Input!$C$37/(100*12))</f>
        <v>0</v>
      </c>
    </row>
    <row r="529" customFormat="false" ht="12.8" hidden="false" customHeight="false" outlineLevel="0" collapsed="false">
      <c r="A529" s="67" t="n">
        <v>525</v>
      </c>
      <c r="B529" s="68" t="n">
        <f aca="false">EOMONTH(Input!$C$7,A529)</f>
        <v>58896</v>
      </c>
      <c r="D529" s="69" t="n">
        <f aca="false">IF($B529&lt;Input!$C$28,Input!$C$38,0)</f>
        <v>0</v>
      </c>
      <c r="E529" s="69" t="n">
        <f aca="true">IF($B529&gt;Input!$C$28,PMT(Input!$C$37/(100*12),($A$620-OFFSET($A$4,MATCH(Input!$C$28,$B$4:$B$620,1),0,1,1)),$H$4,0,1),0)</f>
        <v>-0</v>
      </c>
      <c r="F529" s="69" t="n">
        <f aca="false">($F528+$D529+$E529)*(1+Input!$C$37/(100*12))</f>
        <v>0</v>
      </c>
    </row>
    <row r="530" customFormat="false" ht="12.8" hidden="false" customHeight="false" outlineLevel="0" collapsed="false">
      <c r="A530" s="67" t="n">
        <v>526</v>
      </c>
      <c r="B530" s="68" t="n">
        <f aca="false">EOMONTH(Input!$C$7,A530)</f>
        <v>58926</v>
      </c>
      <c r="D530" s="69" t="n">
        <f aca="false">IF($B530&lt;Input!$C$28,Input!$C$38,0)</f>
        <v>0</v>
      </c>
      <c r="E530" s="69" t="n">
        <f aca="true">IF($B530&gt;Input!$C$28,PMT(Input!$C$37/(100*12),($A$620-OFFSET($A$4,MATCH(Input!$C$28,$B$4:$B$620,1),0,1,1)),$H$4,0,1),0)</f>
        <v>-0</v>
      </c>
      <c r="F530" s="69" t="n">
        <f aca="false">($F529+$D530+$E530)*(1+Input!$C$37/(100*12))</f>
        <v>0</v>
      </c>
    </row>
    <row r="531" customFormat="false" ht="12.8" hidden="false" customHeight="false" outlineLevel="0" collapsed="false">
      <c r="A531" s="67" t="n">
        <v>527</v>
      </c>
      <c r="B531" s="68" t="n">
        <f aca="false">EOMONTH(Input!$C$7,A531)</f>
        <v>58957</v>
      </c>
      <c r="D531" s="69" t="n">
        <f aca="false">IF($B531&lt;Input!$C$28,Input!$C$38,0)</f>
        <v>0</v>
      </c>
      <c r="E531" s="69" t="n">
        <f aca="true">IF($B531&gt;Input!$C$28,PMT(Input!$C$37/(100*12),($A$620-OFFSET($A$4,MATCH(Input!$C$28,$B$4:$B$620,1),0,1,1)),$H$4,0,1),0)</f>
        <v>-0</v>
      </c>
      <c r="F531" s="69" t="n">
        <f aca="false">($F530+$D531+$E531)*(1+Input!$C$37/(100*12))</f>
        <v>0</v>
      </c>
    </row>
    <row r="532" customFormat="false" ht="12.8" hidden="false" customHeight="false" outlineLevel="0" collapsed="false">
      <c r="A532" s="67" t="n">
        <v>528</v>
      </c>
      <c r="B532" s="68" t="n">
        <f aca="false">EOMONTH(Input!$C$7,A532)</f>
        <v>58987</v>
      </c>
      <c r="D532" s="69" t="n">
        <f aca="false">IF($B532&lt;Input!$C$28,Input!$C$38,0)</f>
        <v>0</v>
      </c>
      <c r="E532" s="69" t="n">
        <f aca="true">IF($B532&gt;Input!$C$28,PMT(Input!$C$37/(100*12),($A$620-OFFSET($A$4,MATCH(Input!$C$28,$B$4:$B$620,1),0,1,1)),$H$4,0,1),0)</f>
        <v>-0</v>
      </c>
      <c r="F532" s="69" t="n">
        <f aca="false">($F531+$D532+$E532)*(1+Input!$C$37/(100*12))</f>
        <v>0</v>
      </c>
    </row>
    <row r="533" customFormat="false" ht="12.8" hidden="false" customHeight="false" outlineLevel="0" collapsed="false">
      <c r="A533" s="67" t="n">
        <v>529</v>
      </c>
      <c r="B533" s="68" t="n">
        <f aca="false">EOMONTH(Input!$C$7,A533)</f>
        <v>59018</v>
      </c>
      <c r="D533" s="69" t="n">
        <f aca="false">IF($B533&lt;Input!$C$28,Input!$C$38,0)</f>
        <v>0</v>
      </c>
      <c r="E533" s="69" t="n">
        <f aca="true">IF($B533&gt;Input!$C$28,PMT(Input!$C$37/(100*12),($A$620-OFFSET($A$4,MATCH(Input!$C$28,$B$4:$B$620,1),0,1,1)),$H$4,0,1),0)</f>
        <v>-0</v>
      </c>
      <c r="F533" s="69" t="n">
        <f aca="false">($F532+$D533+$E533)*(1+Input!$C$37/(100*12))</f>
        <v>0</v>
      </c>
    </row>
    <row r="534" customFormat="false" ht="12.8" hidden="false" customHeight="false" outlineLevel="0" collapsed="false">
      <c r="A534" s="67" t="n">
        <v>530</v>
      </c>
      <c r="B534" s="68" t="n">
        <f aca="false">EOMONTH(Input!$C$7,A534)</f>
        <v>59049</v>
      </c>
      <c r="D534" s="69" t="n">
        <f aca="false">IF($B534&lt;Input!$C$28,Input!$C$38,0)</f>
        <v>0</v>
      </c>
      <c r="E534" s="69" t="n">
        <f aca="true">IF($B534&gt;Input!$C$28,PMT(Input!$C$37/(100*12),($A$620-OFFSET($A$4,MATCH(Input!$C$28,$B$4:$B$620,1),0,1,1)),$H$4,0,1),0)</f>
        <v>-0</v>
      </c>
      <c r="F534" s="69" t="n">
        <f aca="false">($F533+$D534+$E534)*(1+Input!$C$37/(100*12))</f>
        <v>0</v>
      </c>
    </row>
    <row r="535" customFormat="false" ht="12.8" hidden="false" customHeight="false" outlineLevel="0" collapsed="false">
      <c r="A535" s="67" t="n">
        <v>531</v>
      </c>
      <c r="B535" s="68" t="n">
        <f aca="false">EOMONTH(Input!$C$7,A535)</f>
        <v>59079</v>
      </c>
      <c r="D535" s="69" t="n">
        <f aca="false">IF($B535&lt;Input!$C$28,Input!$C$38,0)</f>
        <v>0</v>
      </c>
      <c r="E535" s="69" t="n">
        <f aca="true">IF($B535&gt;Input!$C$28,PMT(Input!$C$37/(100*12),($A$620-OFFSET($A$4,MATCH(Input!$C$28,$B$4:$B$620,1),0,1,1)),$H$4,0,1),0)</f>
        <v>-0</v>
      </c>
      <c r="F535" s="69" t="n">
        <f aca="false">($F534+$D535+$E535)*(1+Input!$C$37/(100*12))</f>
        <v>0</v>
      </c>
    </row>
    <row r="536" customFormat="false" ht="12.8" hidden="false" customHeight="false" outlineLevel="0" collapsed="false">
      <c r="A536" s="67" t="n">
        <v>532</v>
      </c>
      <c r="B536" s="68" t="n">
        <f aca="false">EOMONTH(Input!$C$7,A536)</f>
        <v>59110</v>
      </c>
      <c r="D536" s="69" t="n">
        <f aca="false">IF($B536&lt;Input!$C$28,Input!$C$38,0)</f>
        <v>0</v>
      </c>
      <c r="E536" s="69" t="n">
        <f aca="true">IF($B536&gt;Input!$C$28,PMT(Input!$C$37/(100*12),($A$620-OFFSET($A$4,MATCH(Input!$C$28,$B$4:$B$620,1),0,1,1)),$H$4,0,1),0)</f>
        <v>-0</v>
      </c>
      <c r="F536" s="69" t="n">
        <f aca="false">($F535+$D536+$E536)*(1+Input!$C$37/(100*12))</f>
        <v>0</v>
      </c>
    </row>
    <row r="537" customFormat="false" ht="12.8" hidden="false" customHeight="false" outlineLevel="0" collapsed="false">
      <c r="A537" s="67" t="n">
        <v>533</v>
      </c>
      <c r="B537" s="68" t="n">
        <f aca="false">EOMONTH(Input!$C$7,A537)</f>
        <v>59140</v>
      </c>
      <c r="D537" s="69" t="n">
        <f aca="false">IF($B537&lt;Input!$C$28,Input!$C$38,0)</f>
        <v>0</v>
      </c>
      <c r="E537" s="69" t="n">
        <f aca="true">IF($B537&gt;Input!$C$28,PMT(Input!$C$37/(100*12),($A$620-OFFSET($A$4,MATCH(Input!$C$28,$B$4:$B$620,1),0,1,1)),$H$4,0,1),0)</f>
        <v>-0</v>
      </c>
      <c r="F537" s="69" t="n">
        <f aca="false">($F536+$D537+$E537)*(1+Input!$C$37/(100*12))</f>
        <v>0</v>
      </c>
    </row>
    <row r="538" customFormat="false" ht="12.8" hidden="false" customHeight="false" outlineLevel="0" collapsed="false">
      <c r="A538" s="67" t="n">
        <v>534</v>
      </c>
      <c r="B538" s="68" t="n">
        <f aca="false">EOMONTH(Input!$C$7,A538)</f>
        <v>59171</v>
      </c>
      <c r="D538" s="69" t="n">
        <f aca="false">IF($B538&lt;Input!$C$28,Input!$C$38,0)</f>
        <v>0</v>
      </c>
      <c r="E538" s="69" t="n">
        <f aca="true">IF($B538&gt;Input!$C$28,PMT(Input!$C$37/(100*12),($A$620-OFFSET($A$4,MATCH(Input!$C$28,$B$4:$B$620,1),0,1,1)),$H$4,0,1),0)</f>
        <v>-0</v>
      </c>
      <c r="F538" s="69" t="n">
        <f aca="false">($F537+$D538+$E538)*(1+Input!$C$37/(100*12))</f>
        <v>0</v>
      </c>
    </row>
    <row r="539" customFormat="false" ht="12.8" hidden="false" customHeight="false" outlineLevel="0" collapsed="false">
      <c r="A539" s="67" t="n">
        <v>535</v>
      </c>
      <c r="B539" s="68" t="n">
        <f aca="false">EOMONTH(Input!$C$7,A539)</f>
        <v>59202</v>
      </c>
      <c r="D539" s="69" t="n">
        <f aca="false">IF($B539&lt;Input!$C$28,Input!$C$38,0)</f>
        <v>0</v>
      </c>
      <c r="E539" s="69" t="n">
        <f aca="true">IF($B539&gt;Input!$C$28,PMT(Input!$C$37/(100*12),($A$620-OFFSET($A$4,MATCH(Input!$C$28,$B$4:$B$620,1),0,1,1)),$H$4,0,1),0)</f>
        <v>-0</v>
      </c>
      <c r="F539" s="69" t="n">
        <f aca="false">($F538+$D539+$E539)*(1+Input!$C$37/(100*12))</f>
        <v>0</v>
      </c>
    </row>
    <row r="540" customFormat="false" ht="12.8" hidden="false" customHeight="false" outlineLevel="0" collapsed="false">
      <c r="A540" s="67" t="n">
        <v>536</v>
      </c>
      <c r="B540" s="68" t="n">
        <f aca="false">EOMONTH(Input!$C$7,A540)</f>
        <v>59230</v>
      </c>
      <c r="D540" s="69" t="n">
        <f aca="false">IF($B540&lt;Input!$C$28,Input!$C$38,0)</f>
        <v>0</v>
      </c>
      <c r="E540" s="69" t="n">
        <f aca="true">IF($B540&gt;Input!$C$28,PMT(Input!$C$37/(100*12),($A$620-OFFSET($A$4,MATCH(Input!$C$28,$B$4:$B$620,1),0,1,1)),$H$4,0,1),0)</f>
        <v>-0</v>
      </c>
      <c r="F540" s="69" t="n">
        <f aca="false">($F539+$D540+$E540)*(1+Input!$C$37/(100*12))</f>
        <v>0</v>
      </c>
    </row>
    <row r="541" customFormat="false" ht="12.8" hidden="false" customHeight="false" outlineLevel="0" collapsed="false">
      <c r="A541" s="67" t="n">
        <v>537</v>
      </c>
      <c r="B541" s="68" t="n">
        <f aca="false">EOMONTH(Input!$C$7,A541)</f>
        <v>59261</v>
      </c>
      <c r="D541" s="69" t="n">
        <f aca="false">IF($B541&lt;Input!$C$28,Input!$C$38,0)</f>
        <v>0</v>
      </c>
      <c r="E541" s="69" t="n">
        <f aca="true">IF($B541&gt;Input!$C$28,PMT(Input!$C$37/(100*12),($A$620-OFFSET($A$4,MATCH(Input!$C$28,$B$4:$B$620,1),0,1,1)),$H$4,0,1),0)</f>
        <v>-0</v>
      </c>
      <c r="F541" s="69" t="n">
        <f aca="false">($F540+$D541+$E541)*(1+Input!$C$37/(100*12))</f>
        <v>0</v>
      </c>
    </row>
    <row r="542" customFormat="false" ht="12.8" hidden="false" customHeight="false" outlineLevel="0" collapsed="false">
      <c r="A542" s="67" t="n">
        <v>538</v>
      </c>
      <c r="B542" s="68" t="n">
        <f aca="false">EOMONTH(Input!$C$7,A542)</f>
        <v>59291</v>
      </c>
      <c r="D542" s="69" t="n">
        <f aca="false">IF($B542&lt;Input!$C$28,Input!$C$38,0)</f>
        <v>0</v>
      </c>
      <c r="E542" s="69" t="n">
        <f aca="true">IF($B542&gt;Input!$C$28,PMT(Input!$C$37/(100*12),($A$620-OFFSET($A$4,MATCH(Input!$C$28,$B$4:$B$620,1),0,1,1)),$H$4,0,1),0)</f>
        <v>-0</v>
      </c>
      <c r="F542" s="69" t="n">
        <f aca="false">($F541+$D542+$E542)*(1+Input!$C$37/(100*12))</f>
        <v>0</v>
      </c>
    </row>
    <row r="543" customFormat="false" ht="12.8" hidden="false" customHeight="false" outlineLevel="0" collapsed="false">
      <c r="A543" s="67" t="n">
        <v>539</v>
      </c>
      <c r="B543" s="68" t="n">
        <f aca="false">EOMONTH(Input!$C$7,A543)</f>
        <v>59322</v>
      </c>
      <c r="D543" s="69" t="n">
        <f aca="false">IF($B543&lt;Input!$C$28,Input!$C$38,0)</f>
        <v>0</v>
      </c>
      <c r="E543" s="69" t="n">
        <f aca="true">IF($B543&gt;Input!$C$28,PMT(Input!$C$37/(100*12),($A$620-OFFSET($A$4,MATCH(Input!$C$28,$B$4:$B$620,1),0,1,1)),$H$4,0,1),0)</f>
        <v>-0</v>
      </c>
      <c r="F543" s="69" t="n">
        <f aca="false">($F542+$D543+$E543)*(1+Input!$C$37/(100*12))</f>
        <v>0</v>
      </c>
    </row>
    <row r="544" customFormat="false" ht="12.8" hidden="false" customHeight="false" outlineLevel="0" collapsed="false">
      <c r="A544" s="67" t="n">
        <v>540</v>
      </c>
      <c r="B544" s="68" t="n">
        <f aca="false">EOMONTH(Input!$C$7,A544)</f>
        <v>59352</v>
      </c>
      <c r="D544" s="69" t="n">
        <f aca="false">IF($B544&lt;Input!$C$28,Input!$C$38,0)</f>
        <v>0</v>
      </c>
      <c r="E544" s="69" t="n">
        <f aca="true">IF($B544&gt;Input!$C$28,PMT(Input!$C$37/(100*12),($A$620-OFFSET($A$4,MATCH(Input!$C$28,$B$4:$B$620,1),0,1,1)),$H$4,0,1),0)</f>
        <v>-0</v>
      </c>
      <c r="F544" s="69" t="n">
        <f aca="false">($F543+$D544+$E544)*(1+Input!$C$37/(100*12))</f>
        <v>0</v>
      </c>
    </row>
    <row r="545" customFormat="false" ht="12.8" hidden="false" customHeight="false" outlineLevel="0" collapsed="false">
      <c r="A545" s="67" t="n">
        <v>541</v>
      </c>
      <c r="B545" s="68" t="n">
        <f aca="false">EOMONTH(Input!$C$7,A545)</f>
        <v>59383</v>
      </c>
      <c r="D545" s="69" t="n">
        <f aca="false">IF($B545&lt;Input!$C$28,Input!$C$38,0)</f>
        <v>0</v>
      </c>
      <c r="E545" s="69" t="n">
        <f aca="true">IF($B545&gt;Input!$C$28,PMT(Input!$C$37/(100*12),($A$620-OFFSET($A$4,MATCH(Input!$C$28,$B$4:$B$620,1),0,1,1)),$H$4,0,1),0)</f>
        <v>-0</v>
      </c>
      <c r="F545" s="69" t="n">
        <f aca="false">($F544+$D545+$E545)*(1+Input!$C$37/(100*12))</f>
        <v>0</v>
      </c>
    </row>
    <row r="546" customFormat="false" ht="12.8" hidden="false" customHeight="false" outlineLevel="0" collapsed="false">
      <c r="A546" s="67" t="n">
        <v>542</v>
      </c>
      <c r="B546" s="68" t="n">
        <f aca="false">EOMONTH(Input!$C$7,A546)</f>
        <v>59414</v>
      </c>
      <c r="D546" s="69" t="n">
        <f aca="false">IF($B546&lt;Input!$C$28,Input!$C$38,0)</f>
        <v>0</v>
      </c>
      <c r="E546" s="69" t="n">
        <f aca="true">IF($B546&gt;Input!$C$28,PMT(Input!$C$37/(100*12),($A$620-OFFSET($A$4,MATCH(Input!$C$28,$B$4:$B$620,1),0,1,1)),$H$4,0,1),0)</f>
        <v>-0</v>
      </c>
      <c r="F546" s="69" t="n">
        <f aca="false">($F545+$D546+$E546)*(1+Input!$C$37/(100*12))</f>
        <v>0</v>
      </c>
    </row>
    <row r="547" customFormat="false" ht="12.8" hidden="false" customHeight="false" outlineLevel="0" collapsed="false">
      <c r="A547" s="67" t="n">
        <v>543</v>
      </c>
      <c r="B547" s="68" t="n">
        <f aca="false">EOMONTH(Input!$C$7,A547)</f>
        <v>59444</v>
      </c>
      <c r="D547" s="69" t="n">
        <f aca="false">IF($B547&lt;Input!$C$28,Input!$C$38,0)</f>
        <v>0</v>
      </c>
      <c r="E547" s="69" t="n">
        <f aca="true">IF($B547&gt;Input!$C$28,PMT(Input!$C$37/(100*12),($A$620-OFFSET($A$4,MATCH(Input!$C$28,$B$4:$B$620,1),0,1,1)),$H$4,0,1),0)</f>
        <v>-0</v>
      </c>
      <c r="F547" s="69" t="n">
        <f aca="false">($F546+$D547+$E547)*(1+Input!$C$37/(100*12))</f>
        <v>0</v>
      </c>
    </row>
    <row r="548" customFormat="false" ht="12.8" hidden="false" customHeight="false" outlineLevel="0" collapsed="false">
      <c r="A548" s="67" t="n">
        <v>544</v>
      </c>
      <c r="B548" s="68" t="n">
        <f aca="false">EOMONTH(Input!$C$7,A548)</f>
        <v>59475</v>
      </c>
      <c r="D548" s="69" t="n">
        <f aca="false">IF($B548&lt;Input!$C$28,Input!$C$38,0)</f>
        <v>0</v>
      </c>
      <c r="E548" s="69" t="n">
        <f aca="true">IF($B548&gt;Input!$C$28,PMT(Input!$C$37/(100*12),($A$620-OFFSET($A$4,MATCH(Input!$C$28,$B$4:$B$620,1),0,1,1)),$H$4,0,1),0)</f>
        <v>-0</v>
      </c>
      <c r="F548" s="69" t="n">
        <f aca="false">($F547+$D548+$E548)*(1+Input!$C$37/(100*12))</f>
        <v>0</v>
      </c>
    </row>
    <row r="549" customFormat="false" ht="12.8" hidden="false" customHeight="false" outlineLevel="0" collapsed="false">
      <c r="A549" s="67" t="n">
        <v>545</v>
      </c>
      <c r="B549" s="68" t="n">
        <f aca="false">EOMONTH(Input!$C$7,A549)</f>
        <v>59505</v>
      </c>
      <c r="D549" s="69" t="n">
        <f aca="false">IF($B549&lt;Input!$C$28,Input!$C$38,0)</f>
        <v>0</v>
      </c>
      <c r="E549" s="69" t="n">
        <f aca="true">IF($B549&gt;Input!$C$28,PMT(Input!$C$37/(100*12),($A$620-OFFSET($A$4,MATCH(Input!$C$28,$B$4:$B$620,1),0,1,1)),$H$4,0,1),0)</f>
        <v>-0</v>
      </c>
      <c r="F549" s="69" t="n">
        <f aca="false">($F548+$D549+$E549)*(1+Input!$C$37/(100*12))</f>
        <v>0</v>
      </c>
    </row>
    <row r="550" customFormat="false" ht="12.8" hidden="false" customHeight="false" outlineLevel="0" collapsed="false">
      <c r="A550" s="67" t="n">
        <v>546</v>
      </c>
      <c r="B550" s="68" t="n">
        <f aca="false">EOMONTH(Input!$C$7,A550)</f>
        <v>59536</v>
      </c>
      <c r="D550" s="69" t="n">
        <f aca="false">IF($B550&lt;Input!$C$28,Input!$C$38,0)</f>
        <v>0</v>
      </c>
      <c r="E550" s="69" t="n">
        <f aca="true">IF($B550&gt;Input!$C$28,PMT(Input!$C$37/(100*12),($A$620-OFFSET($A$4,MATCH(Input!$C$28,$B$4:$B$620,1),0,1,1)),$H$4,0,1),0)</f>
        <v>-0</v>
      </c>
      <c r="F550" s="69" t="n">
        <f aca="false">($F549+$D550+$E550)*(1+Input!$C$37/(100*12))</f>
        <v>0</v>
      </c>
    </row>
    <row r="551" customFormat="false" ht="12.8" hidden="false" customHeight="false" outlineLevel="0" collapsed="false">
      <c r="A551" s="67" t="n">
        <v>547</v>
      </c>
      <c r="B551" s="68" t="n">
        <f aca="false">EOMONTH(Input!$C$7,A551)</f>
        <v>59567</v>
      </c>
      <c r="D551" s="69" t="n">
        <f aca="false">IF($B551&lt;Input!$C$28,Input!$C$38,0)</f>
        <v>0</v>
      </c>
      <c r="E551" s="69" t="n">
        <f aca="true">IF($B551&gt;Input!$C$28,PMT(Input!$C$37/(100*12),($A$620-OFFSET($A$4,MATCH(Input!$C$28,$B$4:$B$620,1),0,1,1)),$H$4,0,1),0)</f>
        <v>-0</v>
      </c>
      <c r="F551" s="69" t="n">
        <f aca="false">($F550+$D551+$E551)*(1+Input!$C$37/(100*12))</f>
        <v>0</v>
      </c>
    </row>
    <row r="552" customFormat="false" ht="12.8" hidden="false" customHeight="false" outlineLevel="0" collapsed="false">
      <c r="A552" s="67" t="n">
        <v>548</v>
      </c>
      <c r="B552" s="68" t="n">
        <f aca="false">EOMONTH(Input!$C$7,A552)</f>
        <v>59595</v>
      </c>
      <c r="D552" s="69" t="n">
        <f aca="false">IF($B552&lt;Input!$C$28,Input!$C$38,0)</f>
        <v>0</v>
      </c>
      <c r="E552" s="69" t="n">
        <f aca="true">IF($B552&gt;Input!$C$28,PMT(Input!$C$37/(100*12),($A$620-OFFSET($A$4,MATCH(Input!$C$28,$B$4:$B$620,1),0,1,1)),$H$4,0,1),0)</f>
        <v>-0</v>
      </c>
      <c r="F552" s="69" t="n">
        <f aca="false">($F551+$D552+$E552)*(1+Input!$C$37/(100*12))</f>
        <v>0</v>
      </c>
    </row>
    <row r="553" customFormat="false" ht="12.8" hidden="false" customHeight="false" outlineLevel="0" collapsed="false">
      <c r="A553" s="67" t="n">
        <v>549</v>
      </c>
      <c r="B553" s="68" t="n">
        <f aca="false">EOMONTH(Input!$C$7,A553)</f>
        <v>59626</v>
      </c>
      <c r="D553" s="69" t="n">
        <f aca="false">IF($B553&lt;Input!$C$28,Input!$C$38,0)</f>
        <v>0</v>
      </c>
      <c r="E553" s="69" t="n">
        <f aca="true">IF($B553&gt;Input!$C$28,PMT(Input!$C$37/(100*12),($A$620-OFFSET($A$4,MATCH(Input!$C$28,$B$4:$B$620,1),0,1,1)),$H$4,0,1),0)</f>
        <v>-0</v>
      </c>
      <c r="F553" s="69" t="n">
        <f aca="false">($F552+$D553+$E553)*(1+Input!$C$37/(100*12))</f>
        <v>0</v>
      </c>
    </row>
    <row r="554" customFormat="false" ht="12.8" hidden="false" customHeight="false" outlineLevel="0" collapsed="false">
      <c r="A554" s="67" t="n">
        <v>550</v>
      </c>
      <c r="B554" s="68" t="n">
        <f aca="false">EOMONTH(Input!$C$7,A554)</f>
        <v>59656</v>
      </c>
      <c r="D554" s="69" t="n">
        <f aca="false">IF($B554&lt;Input!$C$28,Input!$C$38,0)</f>
        <v>0</v>
      </c>
      <c r="E554" s="69" t="n">
        <f aca="true">IF($B554&gt;Input!$C$28,PMT(Input!$C$37/(100*12),($A$620-OFFSET($A$4,MATCH(Input!$C$28,$B$4:$B$620,1),0,1,1)),$H$4,0,1),0)</f>
        <v>-0</v>
      </c>
      <c r="F554" s="69" t="n">
        <f aca="false">($F553+$D554+$E554)*(1+Input!$C$37/(100*12))</f>
        <v>0</v>
      </c>
    </row>
    <row r="555" customFormat="false" ht="12.8" hidden="false" customHeight="false" outlineLevel="0" collapsed="false">
      <c r="A555" s="67" t="n">
        <v>551</v>
      </c>
      <c r="B555" s="68" t="n">
        <f aca="false">EOMONTH(Input!$C$7,A555)</f>
        <v>59687</v>
      </c>
      <c r="D555" s="69" t="n">
        <f aca="false">IF($B555&lt;Input!$C$28,Input!$C$38,0)</f>
        <v>0</v>
      </c>
      <c r="E555" s="69" t="n">
        <f aca="true">IF($B555&gt;Input!$C$28,PMT(Input!$C$37/(100*12),($A$620-OFFSET($A$4,MATCH(Input!$C$28,$B$4:$B$620,1),0,1,1)),$H$4,0,1),0)</f>
        <v>-0</v>
      </c>
      <c r="F555" s="69" t="n">
        <f aca="false">($F554+$D555+$E555)*(1+Input!$C$37/(100*12))</f>
        <v>0</v>
      </c>
    </row>
    <row r="556" customFormat="false" ht="12.8" hidden="false" customHeight="false" outlineLevel="0" collapsed="false">
      <c r="A556" s="67" t="n">
        <v>552</v>
      </c>
      <c r="B556" s="68" t="n">
        <f aca="false">EOMONTH(Input!$C$7,A556)</f>
        <v>59717</v>
      </c>
      <c r="D556" s="69" t="n">
        <f aca="false">IF($B556&lt;Input!$C$28,Input!$C$38,0)</f>
        <v>0</v>
      </c>
      <c r="E556" s="69" t="n">
        <f aca="true">IF($B556&gt;Input!$C$28,PMT(Input!$C$37/(100*12),($A$620-OFFSET($A$4,MATCH(Input!$C$28,$B$4:$B$620,1),0,1,1)),$H$4,0,1),0)</f>
        <v>-0</v>
      </c>
      <c r="F556" s="69" t="n">
        <f aca="false">($F555+$D556+$E556)*(1+Input!$C$37/(100*12))</f>
        <v>0</v>
      </c>
    </row>
    <row r="557" customFormat="false" ht="12.8" hidden="false" customHeight="false" outlineLevel="0" collapsed="false">
      <c r="A557" s="67" t="n">
        <v>553</v>
      </c>
      <c r="B557" s="68" t="n">
        <f aca="false">EOMONTH(Input!$C$7,A557)</f>
        <v>59748</v>
      </c>
      <c r="D557" s="69" t="n">
        <f aca="false">IF($B557&lt;Input!$C$28,Input!$C$38,0)</f>
        <v>0</v>
      </c>
      <c r="E557" s="69" t="n">
        <f aca="true">IF($B557&gt;Input!$C$28,PMT(Input!$C$37/(100*12),($A$620-OFFSET($A$4,MATCH(Input!$C$28,$B$4:$B$620,1),0,1,1)),$H$4,0,1),0)</f>
        <v>-0</v>
      </c>
      <c r="F557" s="69" t="n">
        <f aca="false">($F556+$D557+$E557)*(1+Input!$C$37/(100*12))</f>
        <v>0</v>
      </c>
    </row>
    <row r="558" customFormat="false" ht="12.8" hidden="false" customHeight="false" outlineLevel="0" collapsed="false">
      <c r="A558" s="67" t="n">
        <v>554</v>
      </c>
      <c r="B558" s="68" t="n">
        <f aca="false">EOMONTH(Input!$C$7,A558)</f>
        <v>59779</v>
      </c>
      <c r="D558" s="69" t="n">
        <f aca="false">IF($B558&lt;Input!$C$28,Input!$C$38,0)</f>
        <v>0</v>
      </c>
      <c r="E558" s="69" t="n">
        <f aca="true">IF($B558&gt;Input!$C$28,PMT(Input!$C$37/(100*12),($A$620-OFFSET($A$4,MATCH(Input!$C$28,$B$4:$B$620,1),0,1,1)),$H$4,0,1),0)</f>
        <v>-0</v>
      </c>
      <c r="F558" s="69" t="n">
        <f aca="false">($F557+$D558+$E558)*(1+Input!$C$37/(100*12))</f>
        <v>0</v>
      </c>
    </row>
    <row r="559" customFormat="false" ht="12.8" hidden="false" customHeight="false" outlineLevel="0" collapsed="false">
      <c r="A559" s="67" t="n">
        <v>555</v>
      </c>
      <c r="B559" s="68" t="n">
        <f aca="false">EOMONTH(Input!$C$7,A559)</f>
        <v>59809</v>
      </c>
      <c r="D559" s="69" t="n">
        <f aca="false">IF($B559&lt;Input!$C$28,Input!$C$38,0)</f>
        <v>0</v>
      </c>
      <c r="E559" s="69" t="n">
        <f aca="true">IF($B559&gt;Input!$C$28,PMT(Input!$C$37/(100*12),($A$620-OFFSET($A$4,MATCH(Input!$C$28,$B$4:$B$620,1),0,1,1)),$H$4,0,1),0)</f>
        <v>-0</v>
      </c>
      <c r="F559" s="69" t="n">
        <f aca="false">($F558+$D559+$E559)*(1+Input!$C$37/(100*12))</f>
        <v>0</v>
      </c>
    </row>
    <row r="560" customFormat="false" ht="12.8" hidden="false" customHeight="false" outlineLevel="0" collapsed="false">
      <c r="A560" s="67" t="n">
        <v>556</v>
      </c>
      <c r="B560" s="68" t="n">
        <f aca="false">EOMONTH(Input!$C$7,A560)</f>
        <v>59840</v>
      </c>
      <c r="D560" s="69" t="n">
        <f aca="false">IF($B560&lt;Input!$C$28,Input!$C$38,0)</f>
        <v>0</v>
      </c>
      <c r="E560" s="69" t="n">
        <f aca="true">IF($B560&gt;Input!$C$28,PMT(Input!$C$37/(100*12),($A$620-OFFSET($A$4,MATCH(Input!$C$28,$B$4:$B$620,1),0,1,1)),$H$4,0,1),0)</f>
        <v>-0</v>
      </c>
      <c r="F560" s="69" t="n">
        <f aca="false">($F559+$D560+$E560)*(1+Input!$C$37/(100*12))</f>
        <v>0</v>
      </c>
    </row>
    <row r="561" customFormat="false" ht="12.8" hidden="false" customHeight="false" outlineLevel="0" collapsed="false">
      <c r="A561" s="67" t="n">
        <v>557</v>
      </c>
      <c r="B561" s="68" t="n">
        <f aca="false">EOMONTH(Input!$C$7,A561)</f>
        <v>59870</v>
      </c>
      <c r="D561" s="69" t="n">
        <f aca="false">IF($B561&lt;Input!$C$28,Input!$C$38,0)</f>
        <v>0</v>
      </c>
      <c r="E561" s="69" t="n">
        <f aca="true">IF($B561&gt;Input!$C$28,PMT(Input!$C$37/(100*12),($A$620-OFFSET($A$4,MATCH(Input!$C$28,$B$4:$B$620,1),0,1,1)),$H$4,0,1),0)</f>
        <v>-0</v>
      </c>
      <c r="F561" s="69" t="n">
        <f aca="false">($F560+$D561+$E561)*(1+Input!$C$37/(100*12))</f>
        <v>0</v>
      </c>
    </row>
    <row r="562" customFormat="false" ht="12.8" hidden="false" customHeight="false" outlineLevel="0" collapsed="false">
      <c r="A562" s="67" t="n">
        <v>558</v>
      </c>
      <c r="B562" s="68" t="n">
        <f aca="false">EOMONTH(Input!$C$7,A562)</f>
        <v>59901</v>
      </c>
      <c r="D562" s="69" t="n">
        <f aca="false">IF($B562&lt;Input!$C$28,Input!$C$38,0)</f>
        <v>0</v>
      </c>
      <c r="E562" s="69" t="n">
        <f aca="true">IF($B562&gt;Input!$C$28,PMT(Input!$C$37/(100*12),($A$620-OFFSET($A$4,MATCH(Input!$C$28,$B$4:$B$620,1),0,1,1)),$H$4,0,1),0)</f>
        <v>-0</v>
      </c>
      <c r="F562" s="69" t="n">
        <f aca="false">($F561+$D562+$E562)*(1+Input!$C$37/(100*12))</f>
        <v>0</v>
      </c>
    </row>
    <row r="563" customFormat="false" ht="12.8" hidden="false" customHeight="false" outlineLevel="0" collapsed="false">
      <c r="A563" s="67" t="n">
        <v>559</v>
      </c>
      <c r="B563" s="68" t="n">
        <f aca="false">EOMONTH(Input!$C$7,A563)</f>
        <v>59932</v>
      </c>
      <c r="D563" s="69" t="n">
        <f aca="false">IF($B563&lt;Input!$C$28,Input!$C$38,0)</f>
        <v>0</v>
      </c>
      <c r="E563" s="69" t="n">
        <f aca="true">IF($B563&gt;Input!$C$28,PMT(Input!$C$37/(100*12),($A$620-OFFSET($A$4,MATCH(Input!$C$28,$B$4:$B$620,1),0,1,1)),$H$4,0,1),0)</f>
        <v>-0</v>
      </c>
      <c r="F563" s="69" t="n">
        <f aca="false">($F562+$D563+$E563)*(1+Input!$C$37/(100*12))</f>
        <v>0</v>
      </c>
    </row>
    <row r="564" customFormat="false" ht="12.8" hidden="false" customHeight="false" outlineLevel="0" collapsed="false">
      <c r="A564" s="67" t="n">
        <v>560</v>
      </c>
      <c r="B564" s="68" t="n">
        <f aca="false">EOMONTH(Input!$C$7,A564)</f>
        <v>59961</v>
      </c>
      <c r="D564" s="69" t="n">
        <f aca="false">IF($B564&lt;Input!$C$28,Input!$C$38,0)</f>
        <v>0</v>
      </c>
      <c r="E564" s="69" t="n">
        <f aca="true">IF($B564&gt;Input!$C$28,PMT(Input!$C$37/(100*12),($A$620-OFFSET($A$4,MATCH(Input!$C$28,$B$4:$B$620,1),0,1,1)),$H$4,0,1),0)</f>
        <v>-0</v>
      </c>
      <c r="F564" s="69" t="n">
        <f aca="false">($F563+$D564+$E564)*(1+Input!$C$37/(100*12))</f>
        <v>0</v>
      </c>
    </row>
    <row r="565" customFormat="false" ht="12.8" hidden="false" customHeight="false" outlineLevel="0" collapsed="false">
      <c r="A565" s="67" t="n">
        <v>561</v>
      </c>
      <c r="B565" s="68" t="n">
        <f aca="false">EOMONTH(Input!$C$7,A565)</f>
        <v>59992</v>
      </c>
      <c r="D565" s="69" t="n">
        <f aca="false">IF($B565&lt;Input!$C$28,Input!$C$38,0)</f>
        <v>0</v>
      </c>
      <c r="E565" s="69" t="n">
        <f aca="true">IF($B565&gt;Input!$C$28,PMT(Input!$C$37/(100*12),($A$620-OFFSET($A$4,MATCH(Input!$C$28,$B$4:$B$620,1),0,1,1)),$H$4,0,1),0)</f>
        <v>-0</v>
      </c>
      <c r="F565" s="69" t="n">
        <f aca="false">($F564+$D565+$E565)*(1+Input!$C$37/(100*12))</f>
        <v>0</v>
      </c>
    </row>
    <row r="566" customFormat="false" ht="12.8" hidden="false" customHeight="false" outlineLevel="0" collapsed="false">
      <c r="A566" s="67" t="n">
        <v>562</v>
      </c>
      <c r="B566" s="68" t="n">
        <f aca="false">EOMONTH(Input!$C$7,A566)</f>
        <v>60022</v>
      </c>
      <c r="D566" s="69" t="n">
        <f aca="false">IF($B566&lt;Input!$C$28,Input!$C$38,0)</f>
        <v>0</v>
      </c>
      <c r="E566" s="69" t="n">
        <f aca="true">IF($B566&gt;Input!$C$28,PMT(Input!$C$37/(100*12),($A$620-OFFSET($A$4,MATCH(Input!$C$28,$B$4:$B$620,1),0,1,1)),$H$4,0,1),0)</f>
        <v>-0</v>
      </c>
      <c r="F566" s="69" t="n">
        <f aca="false">($F565+$D566+$E566)*(1+Input!$C$37/(100*12))</f>
        <v>0</v>
      </c>
    </row>
    <row r="567" customFormat="false" ht="12.8" hidden="false" customHeight="false" outlineLevel="0" collapsed="false">
      <c r="A567" s="67" t="n">
        <v>563</v>
      </c>
      <c r="B567" s="68" t="n">
        <f aca="false">EOMONTH(Input!$C$7,A567)</f>
        <v>60053</v>
      </c>
      <c r="D567" s="69" t="n">
        <f aca="false">IF($B567&lt;Input!$C$28,Input!$C$38,0)</f>
        <v>0</v>
      </c>
      <c r="E567" s="69" t="n">
        <f aca="true">IF($B567&gt;Input!$C$28,PMT(Input!$C$37/(100*12),($A$620-OFFSET($A$4,MATCH(Input!$C$28,$B$4:$B$620,1),0,1,1)),$H$4,0,1),0)</f>
        <v>-0</v>
      </c>
      <c r="F567" s="69" t="n">
        <f aca="false">($F566+$D567+$E567)*(1+Input!$C$37/(100*12))</f>
        <v>0</v>
      </c>
    </row>
    <row r="568" customFormat="false" ht="12.8" hidden="false" customHeight="false" outlineLevel="0" collapsed="false">
      <c r="A568" s="67" t="n">
        <v>564</v>
      </c>
      <c r="B568" s="68" t="n">
        <f aca="false">EOMONTH(Input!$C$7,A568)</f>
        <v>60083</v>
      </c>
      <c r="D568" s="69" t="n">
        <f aca="false">IF($B568&lt;Input!$C$28,Input!$C$38,0)</f>
        <v>0</v>
      </c>
      <c r="E568" s="69" t="n">
        <f aca="true">IF($B568&gt;Input!$C$28,PMT(Input!$C$37/(100*12),($A$620-OFFSET($A$4,MATCH(Input!$C$28,$B$4:$B$620,1),0,1,1)),$H$4,0,1),0)</f>
        <v>-0</v>
      </c>
      <c r="F568" s="69" t="n">
        <f aca="false">($F567+$D568+$E568)*(1+Input!$C$37/(100*12))</f>
        <v>0</v>
      </c>
    </row>
    <row r="569" customFormat="false" ht="12.8" hidden="false" customHeight="false" outlineLevel="0" collapsed="false">
      <c r="A569" s="67" t="n">
        <v>565</v>
      </c>
      <c r="B569" s="68" t="n">
        <f aca="false">EOMONTH(Input!$C$7,A569)</f>
        <v>60114</v>
      </c>
      <c r="D569" s="69" t="n">
        <f aca="false">IF($B569&lt;Input!$C$28,Input!$C$38,0)</f>
        <v>0</v>
      </c>
      <c r="E569" s="69" t="n">
        <f aca="true">IF($B569&gt;Input!$C$28,PMT(Input!$C$37/(100*12),($A$620-OFFSET($A$4,MATCH(Input!$C$28,$B$4:$B$620,1),0,1,1)),$H$4,0,1),0)</f>
        <v>-0</v>
      </c>
      <c r="F569" s="69" t="n">
        <f aca="false">($F568+$D569+$E569)*(1+Input!$C$37/(100*12))</f>
        <v>0</v>
      </c>
    </row>
    <row r="570" customFormat="false" ht="12.8" hidden="false" customHeight="false" outlineLevel="0" collapsed="false">
      <c r="A570" s="67" t="n">
        <v>566</v>
      </c>
      <c r="B570" s="68" t="n">
        <f aca="false">EOMONTH(Input!$C$7,A570)</f>
        <v>60145</v>
      </c>
      <c r="D570" s="69" t="n">
        <f aca="false">IF($B570&lt;Input!$C$28,Input!$C$38,0)</f>
        <v>0</v>
      </c>
      <c r="E570" s="69" t="n">
        <f aca="true">IF($B570&gt;Input!$C$28,PMT(Input!$C$37/(100*12),($A$620-OFFSET($A$4,MATCH(Input!$C$28,$B$4:$B$620,1),0,1,1)),$H$4,0,1),0)</f>
        <v>-0</v>
      </c>
      <c r="F570" s="69" t="n">
        <f aca="false">($F569+$D570+$E570)*(1+Input!$C$37/(100*12))</f>
        <v>0</v>
      </c>
    </row>
    <row r="571" customFormat="false" ht="12.8" hidden="false" customHeight="false" outlineLevel="0" collapsed="false">
      <c r="A571" s="67" t="n">
        <v>567</v>
      </c>
      <c r="B571" s="68" t="n">
        <f aca="false">EOMONTH(Input!$C$7,A571)</f>
        <v>60175</v>
      </c>
      <c r="D571" s="69" t="n">
        <f aca="false">IF($B571&lt;Input!$C$28,Input!$C$38,0)</f>
        <v>0</v>
      </c>
      <c r="E571" s="69" t="n">
        <f aca="true">IF($B571&gt;Input!$C$28,PMT(Input!$C$37/(100*12),($A$620-OFFSET($A$4,MATCH(Input!$C$28,$B$4:$B$620,1),0,1,1)),$H$4,0,1),0)</f>
        <v>-0</v>
      </c>
      <c r="F571" s="69" t="n">
        <f aca="false">($F570+$D571+$E571)*(1+Input!$C$37/(100*12))</f>
        <v>0</v>
      </c>
    </row>
    <row r="572" customFormat="false" ht="12.8" hidden="false" customHeight="false" outlineLevel="0" collapsed="false">
      <c r="A572" s="67" t="n">
        <v>568</v>
      </c>
      <c r="B572" s="68" t="n">
        <f aca="false">EOMONTH(Input!$C$7,A572)</f>
        <v>60206</v>
      </c>
      <c r="D572" s="69" t="n">
        <f aca="false">IF($B572&lt;Input!$C$28,Input!$C$38,0)</f>
        <v>0</v>
      </c>
      <c r="E572" s="69" t="n">
        <f aca="true">IF($B572&gt;Input!$C$28,PMT(Input!$C$37/(100*12),($A$620-OFFSET($A$4,MATCH(Input!$C$28,$B$4:$B$620,1),0,1,1)),$H$4,0,1),0)</f>
        <v>-0</v>
      </c>
      <c r="F572" s="69" t="n">
        <f aca="false">($F571+$D572+$E572)*(1+Input!$C$37/(100*12))</f>
        <v>0</v>
      </c>
    </row>
    <row r="573" customFormat="false" ht="12.8" hidden="false" customHeight="false" outlineLevel="0" collapsed="false">
      <c r="A573" s="67" t="n">
        <v>569</v>
      </c>
      <c r="B573" s="68" t="n">
        <f aca="false">EOMONTH(Input!$C$7,A573)</f>
        <v>60236</v>
      </c>
      <c r="D573" s="69" t="n">
        <f aca="false">IF($B573&lt;Input!$C$28,Input!$C$38,0)</f>
        <v>0</v>
      </c>
      <c r="E573" s="69" t="n">
        <f aca="true">IF($B573&gt;Input!$C$28,PMT(Input!$C$37/(100*12),($A$620-OFFSET($A$4,MATCH(Input!$C$28,$B$4:$B$620,1),0,1,1)),$H$4,0,1),0)</f>
        <v>-0</v>
      </c>
      <c r="F573" s="69" t="n">
        <f aca="false">($F572+$D573+$E573)*(1+Input!$C$37/(100*12))</f>
        <v>0</v>
      </c>
    </row>
    <row r="574" customFormat="false" ht="12.8" hidden="false" customHeight="false" outlineLevel="0" collapsed="false">
      <c r="A574" s="67" t="n">
        <v>570</v>
      </c>
      <c r="B574" s="68" t="n">
        <f aca="false">EOMONTH(Input!$C$7,A574)</f>
        <v>60267</v>
      </c>
      <c r="D574" s="69" t="n">
        <f aca="false">IF($B574&lt;Input!$C$28,Input!$C$38,0)</f>
        <v>0</v>
      </c>
      <c r="E574" s="69" t="n">
        <f aca="true">IF($B574&gt;Input!$C$28,PMT(Input!$C$37/(100*12),($A$620-OFFSET($A$4,MATCH(Input!$C$28,$B$4:$B$620,1),0,1,1)),$H$4,0,1),0)</f>
        <v>-0</v>
      </c>
      <c r="F574" s="69" t="n">
        <f aca="false">($F573+$D574+$E574)*(1+Input!$C$37/(100*12))</f>
        <v>0</v>
      </c>
    </row>
    <row r="575" customFormat="false" ht="12.8" hidden="false" customHeight="false" outlineLevel="0" collapsed="false">
      <c r="A575" s="67" t="n">
        <v>571</v>
      </c>
      <c r="B575" s="68" t="n">
        <f aca="false">EOMONTH(Input!$C$7,A575)</f>
        <v>60298</v>
      </c>
      <c r="D575" s="69" t="n">
        <f aca="false">IF($B575&lt;Input!$C$28,Input!$C$38,0)</f>
        <v>0</v>
      </c>
      <c r="E575" s="69" t="n">
        <f aca="true">IF($B575&gt;Input!$C$28,PMT(Input!$C$37/(100*12),($A$620-OFFSET($A$4,MATCH(Input!$C$28,$B$4:$B$620,1),0,1,1)),$H$4,0,1),0)</f>
        <v>-0</v>
      </c>
      <c r="F575" s="69" t="n">
        <f aca="false">($F574+$D575+$E575)*(1+Input!$C$37/(100*12))</f>
        <v>0</v>
      </c>
    </row>
    <row r="576" customFormat="false" ht="12.8" hidden="false" customHeight="false" outlineLevel="0" collapsed="false">
      <c r="A576" s="67" t="n">
        <v>572</v>
      </c>
      <c r="B576" s="68" t="n">
        <f aca="false">EOMONTH(Input!$C$7,A576)</f>
        <v>60326</v>
      </c>
      <c r="D576" s="69" t="n">
        <f aca="false">IF($B576&lt;Input!$C$28,Input!$C$38,0)</f>
        <v>0</v>
      </c>
      <c r="E576" s="69" t="n">
        <f aca="true">IF($B576&gt;Input!$C$28,PMT(Input!$C$37/(100*12),($A$620-OFFSET($A$4,MATCH(Input!$C$28,$B$4:$B$620,1),0,1,1)),$H$4,0,1),0)</f>
        <v>-0</v>
      </c>
      <c r="F576" s="69" t="n">
        <f aca="false">($F575+$D576+$E576)*(1+Input!$C$37/(100*12))</f>
        <v>0</v>
      </c>
    </row>
    <row r="577" customFormat="false" ht="12.8" hidden="false" customHeight="false" outlineLevel="0" collapsed="false">
      <c r="A577" s="67" t="n">
        <v>573</v>
      </c>
      <c r="B577" s="68" t="n">
        <f aca="false">EOMONTH(Input!$C$7,A577)</f>
        <v>60357</v>
      </c>
      <c r="D577" s="69" t="n">
        <f aca="false">IF($B577&lt;Input!$C$28,Input!$C$38,0)</f>
        <v>0</v>
      </c>
      <c r="E577" s="69" t="n">
        <f aca="true">IF($B577&gt;Input!$C$28,PMT(Input!$C$37/(100*12),($A$620-OFFSET($A$4,MATCH(Input!$C$28,$B$4:$B$620,1),0,1,1)),$H$4,0,1),0)</f>
        <v>-0</v>
      </c>
      <c r="F577" s="69" t="n">
        <f aca="false">($F576+$D577+$E577)*(1+Input!$C$37/(100*12))</f>
        <v>0</v>
      </c>
    </row>
    <row r="578" customFormat="false" ht="12.8" hidden="false" customHeight="false" outlineLevel="0" collapsed="false">
      <c r="A578" s="67" t="n">
        <v>574</v>
      </c>
      <c r="B578" s="68" t="n">
        <f aca="false">EOMONTH(Input!$C$7,A578)</f>
        <v>60387</v>
      </c>
      <c r="D578" s="69" t="n">
        <f aca="false">IF($B578&lt;Input!$C$28,Input!$C$38,0)</f>
        <v>0</v>
      </c>
      <c r="E578" s="69" t="n">
        <f aca="true">IF($B578&gt;Input!$C$28,PMT(Input!$C$37/(100*12),($A$620-OFFSET($A$4,MATCH(Input!$C$28,$B$4:$B$620,1),0,1,1)),$H$4,0,1),0)</f>
        <v>-0</v>
      </c>
      <c r="F578" s="69" t="n">
        <f aca="false">($F577+$D578+$E578)*(1+Input!$C$37/(100*12))</f>
        <v>0</v>
      </c>
    </row>
    <row r="579" customFormat="false" ht="12.8" hidden="false" customHeight="false" outlineLevel="0" collapsed="false">
      <c r="A579" s="67" t="n">
        <v>575</v>
      </c>
      <c r="B579" s="68" t="n">
        <f aca="false">EOMONTH(Input!$C$7,A579)</f>
        <v>60418</v>
      </c>
      <c r="D579" s="69" t="n">
        <f aca="false">IF($B579&lt;Input!$C$28,Input!$C$38,0)</f>
        <v>0</v>
      </c>
      <c r="E579" s="69" t="n">
        <f aca="true">IF($B579&gt;Input!$C$28,PMT(Input!$C$37/(100*12),($A$620-OFFSET($A$4,MATCH(Input!$C$28,$B$4:$B$620,1),0,1,1)),$H$4,0,1),0)</f>
        <v>-0</v>
      </c>
      <c r="F579" s="69" t="n">
        <f aca="false">($F578+$D579+$E579)*(1+Input!$C$37/(100*12))</f>
        <v>0</v>
      </c>
    </row>
    <row r="580" customFormat="false" ht="12.8" hidden="false" customHeight="false" outlineLevel="0" collapsed="false">
      <c r="A580" s="67" t="n">
        <v>576</v>
      </c>
      <c r="B580" s="68" t="n">
        <f aca="false">EOMONTH(Input!$C$7,A580)</f>
        <v>60448</v>
      </c>
      <c r="D580" s="69" t="n">
        <f aca="false">IF($B580&lt;Input!$C$28,Input!$C$38,0)</f>
        <v>0</v>
      </c>
      <c r="E580" s="69" t="n">
        <f aca="true">IF($B580&gt;Input!$C$28,PMT(Input!$C$37/(100*12),($A$620-OFFSET($A$4,MATCH(Input!$C$28,$B$4:$B$620,1),0,1,1)),$H$4,0,1),0)</f>
        <v>-0</v>
      </c>
      <c r="F580" s="69" t="n">
        <f aca="false">($F579+$D580+$E580)*(1+Input!$C$37/(100*12))</f>
        <v>0</v>
      </c>
    </row>
    <row r="581" customFormat="false" ht="12.8" hidden="false" customHeight="false" outlineLevel="0" collapsed="false">
      <c r="A581" s="67" t="n">
        <v>577</v>
      </c>
      <c r="B581" s="68" t="n">
        <f aca="false">EOMONTH(Input!$C$7,A581)</f>
        <v>60479</v>
      </c>
      <c r="D581" s="69" t="n">
        <f aca="false">IF($B581&lt;Input!$C$28,Input!$C$38,0)</f>
        <v>0</v>
      </c>
      <c r="E581" s="69" t="n">
        <f aca="true">IF($B581&gt;Input!$C$28,PMT(Input!$C$37/(100*12),($A$620-OFFSET($A$4,MATCH(Input!$C$28,$B$4:$B$620,1),0,1,1)),$H$4,0,1),0)</f>
        <v>-0</v>
      </c>
      <c r="F581" s="69" t="n">
        <f aca="false">($F580+$D581+$E581)*(1+Input!$C$37/(100*12))</f>
        <v>0</v>
      </c>
    </row>
    <row r="582" customFormat="false" ht="12.8" hidden="false" customHeight="false" outlineLevel="0" collapsed="false">
      <c r="A582" s="67" t="n">
        <v>578</v>
      </c>
      <c r="B582" s="68" t="n">
        <f aca="false">EOMONTH(Input!$C$7,A582)</f>
        <v>60510</v>
      </c>
      <c r="D582" s="69" t="n">
        <f aca="false">IF($B582&lt;Input!$C$28,Input!$C$38,0)</f>
        <v>0</v>
      </c>
      <c r="E582" s="69" t="n">
        <f aca="true">IF($B582&gt;Input!$C$28,PMT(Input!$C$37/(100*12),($A$620-OFFSET($A$4,MATCH(Input!$C$28,$B$4:$B$620,1),0,1,1)),$H$4,0,1),0)</f>
        <v>-0</v>
      </c>
      <c r="F582" s="69" t="n">
        <f aca="false">($F581+$D582+$E582)*(1+Input!$C$37/(100*12))</f>
        <v>0</v>
      </c>
    </row>
    <row r="583" customFormat="false" ht="12.8" hidden="false" customHeight="false" outlineLevel="0" collapsed="false">
      <c r="A583" s="67" t="n">
        <v>579</v>
      </c>
      <c r="B583" s="68" t="n">
        <f aca="false">EOMONTH(Input!$C$7,A583)</f>
        <v>60540</v>
      </c>
      <c r="D583" s="69" t="n">
        <f aca="false">IF($B583&lt;Input!$C$28,Input!$C$38,0)</f>
        <v>0</v>
      </c>
      <c r="E583" s="69" t="n">
        <f aca="true">IF($B583&gt;Input!$C$28,PMT(Input!$C$37/(100*12),($A$620-OFFSET($A$4,MATCH(Input!$C$28,$B$4:$B$620,1),0,1,1)),$H$4,0,1),0)</f>
        <v>-0</v>
      </c>
      <c r="F583" s="69" t="n">
        <f aca="false">($F582+$D583+$E583)*(1+Input!$C$37/(100*12))</f>
        <v>0</v>
      </c>
    </row>
    <row r="584" customFormat="false" ht="12.8" hidden="false" customHeight="false" outlineLevel="0" collapsed="false">
      <c r="A584" s="67" t="n">
        <v>580</v>
      </c>
      <c r="B584" s="68" t="n">
        <f aca="false">EOMONTH(Input!$C$7,A584)</f>
        <v>60571</v>
      </c>
      <c r="D584" s="69" t="n">
        <f aca="false">IF($B584&lt;Input!$C$28,Input!$C$38,0)</f>
        <v>0</v>
      </c>
      <c r="E584" s="69" t="n">
        <f aca="true">IF($B584&gt;Input!$C$28,PMT(Input!$C$37/(100*12),($A$620-OFFSET($A$4,MATCH(Input!$C$28,$B$4:$B$620,1),0,1,1)),$H$4,0,1),0)</f>
        <v>-0</v>
      </c>
      <c r="F584" s="69" t="n">
        <f aca="false">($F583+$D584+$E584)*(1+Input!$C$37/(100*12))</f>
        <v>0</v>
      </c>
    </row>
    <row r="585" customFormat="false" ht="12.8" hidden="false" customHeight="false" outlineLevel="0" collapsed="false">
      <c r="A585" s="67" t="n">
        <v>581</v>
      </c>
      <c r="B585" s="68" t="n">
        <f aca="false">EOMONTH(Input!$C$7,A585)</f>
        <v>60601</v>
      </c>
      <c r="D585" s="69" t="n">
        <f aca="false">IF($B585&lt;Input!$C$28,Input!$C$38,0)</f>
        <v>0</v>
      </c>
      <c r="E585" s="69" t="n">
        <f aca="true">IF($B585&gt;Input!$C$28,PMT(Input!$C$37/(100*12),($A$620-OFFSET($A$4,MATCH(Input!$C$28,$B$4:$B$620,1),0,1,1)),$H$4,0,1),0)</f>
        <v>-0</v>
      </c>
      <c r="F585" s="69" t="n">
        <f aca="false">($F584+$D585+$E585)*(1+Input!$C$37/(100*12))</f>
        <v>0</v>
      </c>
    </row>
    <row r="586" customFormat="false" ht="12.8" hidden="false" customHeight="false" outlineLevel="0" collapsed="false">
      <c r="A586" s="67" t="n">
        <v>582</v>
      </c>
      <c r="B586" s="68" t="n">
        <f aca="false">EOMONTH(Input!$C$7,A586)</f>
        <v>60632</v>
      </c>
      <c r="D586" s="69" t="n">
        <f aca="false">IF($B586&lt;Input!$C$28,Input!$C$38,0)</f>
        <v>0</v>
      </c>
      <c r="E586" s="69" t="n">
        <f aca="true">IF($B586&gt;Input!$C$28,PMT(Input!$C$37/(100*12),($A$620-OFFSET($A$4,MATCH(Input!$C$28,$B$4:$B$620,1),0,1,1)),$H$4,0,1),0)</f>
        <v>-0</v>
      </c>
      <c r="F586" s="69" t="n">
        <f aca="false">($F585+$D586+$E586)*(1+Input!$C$37/(100*12))</f>
        <v>0</v>
      </c>
    </row>
    <row r="587" customFormat="false" ht="12.8" hidden="false" customHeight="false" outlineLevel="0" collapsed="false">
      <c r="A587" s="67" t="n">
        <v>583</v>
      </c>
      <c r="B587" s="68" t="n">
        <f aca="false">EOMONTH(Input!$C$7,A587)</f>
        <v>60663</v>
      </c>
      <c r="D587" s="69" t="n">
        <f aca="false">IF($B587&lt;Input!$C$28,Input!$C$38,0)</f>
        <v>0</v>
      </c>
      <c r="E587" s="69" t="n">
        <f aca="true">IF($B587&gt;Input!$C$28,PMT(Input!$C$37/(100*12),($A$620-OFFSET($A$4,MATCH(Input!$C$28,$B$4:$B$620,1),0,1,1)),$H$4,0,1),0)</f>
        <v>-0</v>
      </c>
      <c r="F587" s="69" t="n">
        <f aca="false">($F586+$D587+$E587)*(1+Input!$C$37/(100*12))</f>
        <v>0</v>
      </c>
    </row>
    <row r="588" customFormat="false" ht="12.8" hidden="false" customHeight="false" outlineLevel="0" collapsed="false">
      <c r="A588" s="67" t="n">
        <v>584</v>
      </c>
      <c r="B588" s="68" t="n">
        <f aca="false">EOMONTH(Input!$C$7,A588)</f>
        <v>60691</v>
      </c>
      <c r="D588" s="69" t="n">
        <f aca="false">IF($B588&lt;Input!$C$28,Input!$C$38,0)</f>
        <v>0</v>
      </c>
      <c r="E588" s="69" t="n">
        <f aca="true">IF($B588&gt;Input!$C$28,PMT(Input!$C$37/(100*12),($A$620-OFFSET($A$4,MATCH(Input!$C$28,$B$4:$B$620,1),0,1,1)),$H$4,0,1),0)</f>
        <v>-0</v>
      </c>
      <c r="F588" s="69" t="n">
        <f aca="false">($F587+$D588+$E588)*(1+Input!$C$37/(100*12))</f>
        <v>0</v>
      </c>
    </row>
    <row r="589" customFormat="false" ht="12.8" hidden="false" customHeight="false" outlineLevel="0" collapsed="false">
      <c r="A589" s="67" t="n">
        <v>585</v>
      </c>
      <c r="B589" s="68" t="n">
        <f aca="false">EOMONTH(Input!$C$7,A589)</f>
        <v>60722</v>
      </c>
      <c r="D589" s="69" t="n">
        <f aca="false">IF($B589&lt;Input!$C$28,Input!$C$38,0)</f>
        <v>0</v>
      </c>
      <c r="E589" s="69" t="n">
        <f aca="true">IF($B589&gt;Input!$C$28,PMT(Input!$C$37/(100*12),($A$620-OFFSET($A$4,MATCH(Input!$C$28,$B$4:$B$620,1),0,1,1)),$H$4,0,1),0)</f>
        <v>-0</v>
      </c>
      <c r="F589" s="69" t="n">
        <f aca="false">($F588+$D589+$E589)*(1+Input!$C$37/(100*12))</f>
        <v>0</v>
      </c>
    </row>
    <row r="590" customFormat="false" ht="12.8" hidden="false" customHeight="false" outlineLevel="0" collapsed="false">
      <c r="A590" s="67" t="n">
        <v>586</v>
      </c>
      <c r="B590" s="68" t="n">
        <f aca="false">EOMONTH(Input!$C$7,A590)</f>
        <v>60752</v>
      </c>
      <c r="D590" s="69" t="n">
        <f aca="false">IF($B590&lt;Input!$C$28,Input!$C$38,0)</f>
        <v>0</v>
      </c>
      <c r="E590" s="69" t="n">
        <f aca="true">IF($B590&gt;Input!$C$28,PMT(Input!$C$37/(100*12),($A$620-OFFSET($A$4,MATCH(Input!$C$28,$B$4:$B$620,1),0,1,1)),$H$4,0,1),0)</f>
        <v>-0</v>
      </c>
      <c r="F590" s="69" t="n">
        <f aca="false">($F589+$D590+$E590)*(1+Input!$C$37/(100*12))</f>
        <v>0</v>
      </c>
    </row>
    <row r="591" customFormat="false" ht="12.8" hidden="false" customHeight="false" outlineLevel="0" collapsed="false">
      <c r="A591" s="67" t="n">
        <v>587</v>
      </c>
      <c r="B591" s="68" t="n">
        <f aca="false">EOMONTH(Input!$C$7,A591)</f>
        <v>60783</v>
      </c>
      <c r="D591" s="69" t="n">
        <f aca="false">IF($B591&lt;Input!$C$28,Input!$C$38,0)</f>
        <v>0</v>
      </c>
      <c r="E591" s="69" t="n">
        <f aca="true">IF($B591&gt;Input!$C$28,PMT(Input!$C$37/(100*12),($A$620-OFFSET($A$4,MATCH(Input!$C$28,$B$4:$B$620,1),0,1,1)),$H$4,0,1),0)</f>
        <v>-0</v>
      </c>
      <c r="F591" s="69" t="n">
        <f aca="false">($F590+$D591+$E591)*(1+Input!$C$37/(100*12))</f>
        <v>0</v>
      </c>
    </row>
    <row r="592" customFormat="false" ht="12.8" hidden="false" customHeight="false" outlineLevel="0" collapsed="false">
      <c r="A592" s="67" t="n">
        <v>588</v>
      </c>
      <c r="B592" s="68" t="n">
        <f aca="false">EOMONTH(Input!$C$7,A592)</f>
        <v>60813</v>
      </c>
      <c r="D592" s="69" t="n">
        <f aca="false">IF($B592&lt;Input!$C$28,Input!$C$38,0)</f>
        <v>0</v>
      </c>
      <c r="E592" s="69" t="n">
        <f aca="true">IF($B592&gt;Input!$C$28,PMT(Input!$C$37/(100*12),($A$620-OFFSET($A$4,MATCH(Input!$C$28,$B$4:$B$620,1),0,1,1)),$H$4,0,1),0)</f>
        <v>-0</v>
      </c>
      <c r="F592" s="69" t="n">
        <f aca="false">($F591+$D592+$E592)*(1+Input!$C$37/(100*12))</f>
        <v>0</v>
      </c>
    </row>
    <row r="593" customFormat="false" ht="12.8" hidden="false" customHeight="false" outlineLevel="0" collapsed="false">
      <c r="A593" s="67" t="n">
        <v>589</v>
      </c>
      <c r="B593" s="68" t="n">
        <f aca="false">EOMONTH(Input!$C$7,A593)</f>
        <v>60844</v>
      </c>
      <c r="D593" s="69" t="n">
        <f aca="false">IF($B593&lt;Input!$C$28,Input!$C$38,0)</f>
        <v>0</v>
      </c>
      <c r="E593" s="69" t="n">
        <f aca="true">IF($B593&gt;Input!$C$28,PMT(Input!$C$37/(100*12),($A$620-OFFSET($A$4,MATCH(Input!$C$28,$B$4:$B$620,1),0,1,1)),$H$4,0,1),0)</f>
        <v>-0</v>
      </c>
      <c r="F593" s="69" t="n">
        <f aca="false">($F592+$D593+$E593)*(1+Input!$C$37/(100*12))</f>
        <v>0</v>
      </c>
    </row>
    <row r="594" customFormat="false" ht="12.8" hidden="false" customHeight="false" outlineLevel="0" collapsed="false">
      <c r="A594" s="67" t="n">
        <v>590</v>
      </c>
      <c r="B594" s="68" t="n">
        <f aca="false">EOMONTH(Input!$C$7,A594)</f>
        <v>60875</v>
      </c>
      <c r="D594" s="69" t="n">
        <f aca="false">IF($B594&lt;Input!$C$28,Input!$C$38,0)</f>
        <v>0</v>
      </c>
      <c r="E594" s="69" t="n">
        <f aca="true">IF($B594&gt;Input!$C$28,PMT(Input!$C$37/(100*12),($A$620-OFFSET($A$4,MATCH(Input!$C$28,$B$4:$B$620,1),0,1,1)),$H$4,0,1),0)</f>
        <v>-0</v>
      </c>
      <c r="F594" s="69" t="n">
        <f aca="false">($F593+$D594+$E594)*(1+Input!$C$37/(100*12))</f>
        <v>0</v>
      </c>
    </row>
    <row r="595" customFormat="false" ht="12.8" hidden="false" customHeight="false" outlineLevel="0" collapsed="false">
      <c r="A595" s="67" t="n">
        <v>591</v>
      </c>
      <c r="B595" s="68" t="n">
        <f aca="false">EOMONTH(Input!$C$7,A595)</f>
        <v>60905</v>
      </c>
      <c r="D595" s="69" t="n">
        <f aca="false">IF($B595&lt;Input!$C$28,Input!$C$38,0)</f>
        <v>0</v>
      </c>
      <c r="E595" s="69" t="n">
        <f aca="true">IF($B595&gt;Input!$C$28,PMT(Input!$C$37/(100*12),($A$620-OFFSET($A$4,MATCH(Input!$C$28,$B$4:$B$620,1),0,1,1)),$H$4,0,1),0)</f>
        <v>-0</v>
      </c>
      <c r="F595" s="69" t="n">
        <f aca="false">($F594+$D595+$E595)*(1+Input!$C$37/(100*12))</f>
        <v>0</v>
      </c>
    </row>
    <row r="596" customFormat="false" ht="12.8" hidden="false" customHeight="false" outlineLevel="0" collapsed="false">
      <c r="A596" s="67" t="n">
        <v>592</v>
      </c>
      <c r="B596" s="68" t="n">
        <f aca="false">EOMONTH(Input!$C$7,A596)</f>
        <v>60936</v>
      </c>
      <c r="D596" s="69" t="n">
        <f aca="false">IF($B596&lt;Input!$C$28,Input!$C$38,0)</f>
        <v>0</v>
      </c>
      <c r="E596" s="69" t="n">
        <f aca="true">IF($B596&gt;Input!$C$28,PMT(Input!$C$37/(100*12),($A$620-OFFSET($A$4,MATCH(Input!$C$28,$B$4:$B$620,1),0,1,1)),$H$4,0,1),0)</f>
        <v>-0</v>
      </c>
      <c r="F596" s="69" t="n">
        <f aca="false">($F595+$D596+$E596)*(1+Input!$C$37/(100*12))</f>
        <v>0</v>
      </c>
    </row>
    <row r="597" customFormat="false" ht="12.8" hidden="false" customHeight="false" outlineLevel="0" collapsed="false">
      <c r="A597" s="67" t="n">
        <v>593</v>
      </c>
      <c r="B597" s="68" t="n">
        <f aca="false">EOMONTH(Input!$C$7,A597)</f>
        <v>60966</v>
      </c>
      <c r="D597" s="69" t="n">
        <f aca="false">IF($B597&lt;Input!$C$28,Input!$C$38,0)</f>
        <v>0</v>
      </c>
      <c r="E597" s="69" t="n">
        <f aca="true">IF($B597&gt;Input!$C$28,PMT(Input!$C$37/(100*12),($A$620-OFFSET($A$4,MATCH(Input!$C$28,$B$4:$B$620,1),0,1,1)),$H$4,0,1),0)</f>
        <v>-0</v>
      </c>
      <c r="F597" s="69" t="n">
        <f aca="false">($F596+$D597+$E597)*(1+Input!$C$37/(100*12))</f>
        <v>0</v>
      </c>
    </row>
    <row r="598" customFormat="false" ht="12.8" hidden="false" customHeight="false" outlineLevel="0" collapsed="false">
      <c r="A598" s="67" t="n">
        <v>594</v>
      </c>
      <c r="B598" s="68" t="n">
        <f aca="false">EOMONTH(Input!$C$7,A598)</f>
        <v>60997</v>
      </c>
      <c r="D598" s="69" t="n">
        <f aca="false">IF($B598&lt;Input!$C$28,Input!$C$38,0)</f>
        <v>0</v>
      </c>
      <c r="E598" s="69" t="n">
        <f aca="true">IF($B598&gt;Input!$C$28,PMT(Input!$C$37/(100*12),($A$620-OFFSET($A$4,MATCH(Input!$C$28,$B$4:$B$620,1),0,1,1)),$H$4,0,1),0)</f>
        <v>-0</v>
      </c>
      <c r="F598" s="69" t="n">
        <f aca="false">($F597+$D598+$E598)*(1+Input!$C$37/(100*12))</f>
        <v>0</v>
      </c>
    </row>
    <row r="599" customFormat="false" ht="12.8" hidden="false" customHeight="false" outlineLevel="0" collapsed="false">
      <c r="A599" s="67" t="n">
        <v>595</v>
      </c>
      <c r="B599" s="68" t="n">
        <f aca="false">EOMONTH(Input!$C$7,A599)</f>
        <v>61028</v>
      </c>
      <c r="D599" s="69" t="n">
        <f aca="false">IF($B599&lt;Input!$C$28,Input!$C$38,0)</f>
        <v>0</v>
      </c>
      <c r="E599" s="69" t="n">
        <f aca="true">IF($B599&gt;Input!$C$28,PMT(Input!$C$37/(100*12),($A$620-OFFSET($A$4,MATCH(Input!$C$28,$B$4:$B$620,1),0,1,1)),$H$4,0,1),0)</f>
        <v>-0</v>
      </c>
      <c r="F599" s="69" t="n">
        <f aca="false">($F598+$D599+$E599)*(1+Input!$C$37/(100*12))</f>
        <v>0</v>
      </c>
    </row>
    <row r="600" customFormat="false" ht="12.8" hidden="false" customHeight="false" outlineLevel="0" collapsed="false">
      <c r="A600" s="67" t="n">
        <v>596</v>
      </c>
      <c r="B600" s="68" t="n">
        <f aca="false">EOMONTH(Input!$C$7,A600)</f>
        <v>61056</v>
      </c>
      <c r="D600" s="69" t="n">
        <f aca="false">IF($B600&lt;Input!$C$28,Input!$C$38,0)</f>
        <v>0</v>
      </c>
      <c r="E600" s="69" t="n">
        <f aca="true">IF($B600&gt;Input!$C$28,PMT(Input!$C$37/(100*12),($A$620-OFFSET($A$4,MATCH(Input!$C$28,$B$4:$B$620,1),0,1,1)),$H$4,0,1),0)</f>
        <v>-0</v>
      </c>
      <c r="F600" s="69" t="n">
        <f aca="false">($F599+$D600+$E600)*(1+Input!$C$37/(100*12))</f>
        <v>0</v>
      </c>
    </row>
    <row r="601" customFormat="false" ht="12.8" hidden="false" customHeight="false" outlineLevel="0" collapsed="false">
      <c r="A601" s="67" t="n">
        <v>597</v>
      </c>
      <c r="B601" s="68" t="n">
        <f aca="false">EOMONTH(Input!$C$7,A601)</f>
        <v>61087</v>
      </c>
      <c r="D601" s="69" t="n">
        <f aca="false">IF($B601&lt;Input!$C$28,Input!$C$38,0)</f>
        <v>0</v>
      </c>
      <c r="E601" s="69" t="n">
        <f aca="true">IF($B601&gt;Input!$C$28,PMT(Input!$C$37/(100*12),($A$620-OFFSET($A$4,MATCH(Input!$C$28,$B$4:$B$620,1),0,1,1)),$H$4,0,1),0)</f>
        <v>-0</v>
      </c>
      <c r="F601" s="69" t="n">
        <f aca="false">($F600+$D601+$E601)*(1+Input!$C$37/(100*12))</f>
        <v>0</v>
      </c>
    </row>
    <row r="602" customFormat="false" ht="12.8" hidden="false" customHeight="false" outlineLevel="0" collapsed="false">
      <c r="A602" s="67" t="n">
        <v>598</v>
      </c>
      <c r="B602" s="68" t="n">
        <f aca="false">EOMONTH(Input!$C$7,A602)</f>
        <v>61117</v>
      </c>
      <c r="D602" s="69" t="n">
        <f aca="false">IF($B602&lt;Input!$C$28,Input!$C$38,0)</f>
        <v>0</v>
      </c>
      <c r="E602" s="69" t="n">
        <f aca="true">IF($B602&gt;Input!$C$28,PMT(Input!$C$37/(100*12),($A$620-OFFSET($A$4,MATCH(Input!$C$28,$B$4:$B$620,1),0,1,1)),$H$4,0,1),0)</f>
        <v>-0</v>
      </c>
      <c r="F602" s="69" t="n">
        <f aca="false">($F601+$D602+$E602)*(1+Input!$C$37/(100*12))</f>
        <v>0</v>
      </c>
    </row>
    <row r="603" customFormat="false" ht="12.8" hidden="false" customHeight="false" outlineLevel="0" collapsed="false">
      <c r="A603" s="67" t="n">
        <v>599</v>
      </c>
      <c r="B603" s="68" t="n">
        <f aca="false">EOMONTH(Input!$C$7,A603)</f>
        <v>61148</v>
      </c>
      <c r="D603" s="69" t="n">
        <f aca="false">IF($B603&lt;Input!$C$28,Input!$C$38,0)</f>
        <v>0</v>
      </c>
      <c r="E603" s="69" t="n">
        <f aca="true">IF($B603&gt;Input!$C$28,PMT(Input!$C$37/(100*12),($A$620-OFFSET($A$4,MATCH(Input!$C$28,$B$4:$B$620,1),0,1,1)),$H$4,0,1),0)</f>
        <v>-0</v>
      </c>
      <c r="F603" s="69" t="n">
        <f aca="false">($F602+$D603+$E603)*(1+Input!$C$37/(100*12))</f>
        <v>0</v>
      </c>
    </row>
    <row r="604" customFormat="false" ht="12.8" hidden="false" customHeight="false" outlineLevel="0" collapsed="false">
      <c r="A604" s="67" t="n">
        <v>600</v>
      </c>
      <c r="B604" s="68" t="n">
        <f aca="false">EOMONTH(Input!$C$7,A604)</f>
        <v>61178</v>
      </c>
      <c r="D604" s="69" t="n">
        <f aca="false">IF($B604&lt;Input!$C$28,Input!$C$38,0)</f>
        <v>0</v>
      </c>
      <c r="E604" s="69" t="n">
        <f aca="true">IF($B604&gt;Input!$C$28,PMT(Input!$C$37/(100*12),($A$620-OFFSET($A$4,MATCH(Input!$C$28,$B$4:$B$620,1),0,1,1)),$H$4,0,1),0)</f>
        <v>-0</v>
      </c>
      <c r="F604" s="69" t="n">
        <f aca="false">($F603+$D604+$E604)*(1+Input!$C$37/(100*12))</f>
        <v>0</v>
      </c>
    </row>
    <row r="605" customFormat="false" ht="12.8" hidden="false" customHeight="false" outlineLevel="0" collapsed="false">
      <c r="A605" s="67" t="n">
        <v>601</v>
      </c>
      <c r="B605" s="68" t="n">
        <f aca="false">EOMONTH(Input!$C$7,A605)</f>
        <v>61209</v>
      </c>
      <c r="D605" s="69" t="n">
        <f aca="false">IF($B605&lt;Input!$C$28,Input!$C$38,0)</f>
        <v>0</v>
      </c>
      <c r="E605" s="69" t="n">
        <f aca="true">IF($B605&gt;Input!$C$28,PMT(Input!$C$37/(100*12),($A$620-OFFSET($A$4,MATCH(Input!$C$28,$B$4:$B$620,1),0,1,1)),$H$4,0,1),0)</f>
        <v>-0</v>
      </c>
      <c r="F605" s="69" t="n">
        <f aca="false">($F604+$D605+$E605)*(1+Input!$C$37/(100*12))</f>
        <v>0</v>
      </c>
    </row>
    <row r="606" customFormat="false" ht="12.8" hidden="false" customHeight="false" outlineLevel="0" collapsed="false">
      <c r="A606" s="67" t="n">
        <v>602</v>
      </c>
      <c r="B606" s="68" t="n">
        <f aca="false">EOMONTH(Input!$C$7,A606)</f>
        <v>61240</v>
      </c>
      <c r="D606" s="69" t="n">
        <f aca="false">IF($B606&lt;Input!$C$28,Input!$C$38,0)</f>
        <v>0</v>
      </c>
      <c r="E606" s="69" t="n">
        <f aca="true">IF($B606&gt;Input!$C$28,PMT(Input!$C$37/(100*12),($A$620-OFFSET($A$4,MATCH(Input!$C$28,$B$4:$B$620,1),0,1,1)),$H$4,0,1),0)</f>
        <v>-0</v>
      </c>
      <c r="F606" s="69" t="n">
        <f aca="false">($F605+$D606+$E606)*(1+Input!$C$37/(100*12))</f>
        <v>0</v>
      </c>
    </row>
    <row r="607" customFormat="false" ht="12.8" hidden="false" customHeight="false" outlineLevel="0" collapsed="false">
      <c r="A607" s="67" t="n">
        <v>603</v>
      </c>
      <c r="B607" s="68" t="n">
        <f aca="false">EOMONTH(Input!$C$7,A607)</f>
        <v>61270</v>
      </c>
      <c r="D607" s="69" t="n">
        <f aca="false">IF($B607&lt;Input!$C$28,Input!$C$38,0)</f>
        <v>0</v>
      </c>
      <c r="E607" s="69" t="n">
        <f aca="true">IF($B607&gt;Input!$C$28,PMT(Input!$C$37/(100*12),($A$620-OFFSET($A$4,MATCH(Input!$C$28,$B$4:$B$620,1),0,1,1)),$H$4,0,1),0)</f>
        <v>-0</v>
      </c>
      <c r="F607" s="69" t="n">
        <f aca="false">($F606+$D607+$E607)*(1+Input!$C$37/(100*12))</f>
        <v>0</v>
      </c>
    </row>
    <row r="608" customFormat="false" ht="12.8" hidden="false" customHeight="false" outlineLevel="0" collapsed="false">
      <c r="A608" s="67" t="n">
        <v>604</v>
      </c>
      <c r="B608" s="68" t="n">
        <f aca="false">EOMONTH(Input!$C$7,A608)</f>
        <v>61301</v>
      </c>
      <c r="D608" s="69" t="n">
        <f aca="false">IF($B608&lt;Input!$C$28,Input!$C$38,0)</f>
        <v>0</v>
      </c>
      <c r="E608" s="69" t="n">
        <f aca="true">IF($B608&gt;Input!$C$28,PMT(Input!$C$37/(100*12),($A$620-OFFSET($A$4,MATCH(Input!$C$28,$B$4:$B$620,1),0,1,1)),$H$4,0,1),0)</f>
        <v>-0</v>
      </c>
      <c r="F608" s="69" t="n">
        <f aca="false">($F607+$D608+$E608)*(1+Input!$C$37/(100*12))</f>
        <v>0</v>
      </c>
    </row>
    <row r="609" customFormat="false" ht="12.8" hidden="false" customHeight="false" outlineLevel="0" collapsed="false">
      <c r="A609" s="67" t="n">
        <v>605</v>
      </c>
      <c r="B609" s="68" t="n">
        <f aca="false">EOMONTH(Input!$C$7,A609)</f>
        <v>61331</v>
      </c>
      <c r="D609" s="69" t="n">
        <f aca="false">IF($B609&lt;Input!$C$28,Input!$C$38,0)</f>
        <v>0</v>
      </c>
      <c r="E609" s="69" t="n">
        <f aca="true">IF($B609&gt;Input!$C$28,PMT(Input!$C$37/(100*12),($A$620-OFFSET($A$4,MATCH(Input!$C$28,$B$4:$B$620,1),0,1,1)),$H$4,0,1),0)</f>
        <v>-0</v>
      </c>
      <c r="F609" s="69" t="n">
        <f aca="false">($F608+$D609+$E609)*(1+Input!$C$37/(100*12))</f>
        <v>0</v>
      </c>
    </row>
    <row r="610" customFormat="false" ht="12.8" hidden="false" customHeight="false" outlineLevel="0" collapsed="false">
      <c r="A610" s="67" t="n">
        <v>606</v>
      </c>
      <c r="B610" s="68" t="n">
        <f aca="false">EOMONTH(Input!$C$7,A610)</f>
        <v>61362</v>
      </c>
      <c r="D610" s="69" t="n">
        <f aca="false">IF($B610&lt;Input!$C$28,Input!$C$38,0)</f>
        <v>0</v>
      </c>
      <c r="E610" s="69" t="n">
        <f aca="true">IF($B610&gt;Input!$C$28,PMT(Input!$C$37/(100*12),($A$620-OFFSET($A$4,MATCH(Input!$C$28,$B$4:$B$620,1),0,1,1)),$H$4,0,1),0)</f>
        <v>-0</v>
      </c>
      <c r="F610" s="69" t="n">
        <f aca="false">($F609+$D610+$E610)*(1+Input!$C$37/(100*12))</f>
        <v>0</v>
      </c>
    </row>
    <row r="611" customFormat="false" ht="12.8" hidden="false" customHeight="false" outlineLevel="0" collapsed="false">
      <c r="A611" s="67" t="n">
        <v>607</v>
      </c>
      <c r="B611" s="68" t="n">
        <f aca="false">EOMONTH(Input!$C$7,A611)</f>
        <v>61393</v>
      </c>
      <c r="D611" s="69" t="n">
        <f aca="false">IF($B611&lt;Input!$C$28,Input!$C$38,0)</f>
        <v>0</v>
      </c>
      <c r="E611" s="69" t="n">
        <f aca="true">IF($B611&gt;Input!$C$28,PMT(Input!$C$37/(100*12),($A$620-OFFSET($A$4,MATCH(Input!$C$28,$B$4:$B$620,1),0,1,1)),$H$4,0,1),0)</f>
        <v>-0</v>
      </c>
      <c r="F611" s="69" t="n">
        <f aca="false">($F610+$D611+$E611)*(1+Input!$C$37/(100*12))</f>
        <v>0</v>
      </c>
    </row>
    <row r="612" customFormat="false" ht="12.8" hidden="false" customHeight="false" outlineLevel="0" collapsed="false">
      <c r="A612" s="67" t="n">
        <v>608</v>
      </c>
      <c r="B612" s="68" t="n">
        <f aca="false">EOMONTH(Input!$C$7,A612)</f>
        <v>61422</v>
      </c>
      <c r="D612" s="69" t="n">
        <f aca="false">IF($B612&lt;Input!$C$28,Input!$C$38,0)</f>
        <v>0</v>
      </c>
      <c r="E612" s="69" t="n">
        <f aca="true">IF($B612&gt;Input!$C$28,PMT(Input!$C$37/(100*12),($A$620-OFFSET($A$4,MATCH(Input!$C$28,$B$4:$B$620,1),0,1,1)),$H$4,0,1),0)</f>
        <v>-0</v>
      </c>
      <c r="F612" s="69" t="n">
        <f aca="false">($F611+$D612+$E612)*(1+Input!$C$37/(100*12))</f>
        <v>0</v>
      </c>
    </row>
    <row r="613" customFormat="false" ht="12.8" hidden="false" customHeight="false" outlineLevel="0" collapsed="false">
      <c r="A613" s="67" t="n">
        <v>609</v>
      </c>
      <c r="B613" s="68" t="n">
        <f aca="false">EOMONTH(Input!$C$7,A613)</f>
        <v>61453</v>
      </c>
      <c r="D613" s="69" t="n">
        <f aca="false">IF($B613&lt;Input!$C$28,Input!$C$38,0)</f>
        <v>0</v>
      </c>
      <c r="E613" s="69" t="n">
        <f aca="true">IF($B613&gt;Input!$C$28,PMT(Input!$C$37/(100*12),($A$620-OFFSET($A$4,MATCH(Input!$C$28,$B$4:$B$620,1),0,1,1)),$H$4,0,1),0)</f>
        <v>-0</v>
      </c>
      <c r="F613" s="69" t="n">
        <f aca="false">($F612+$D613+$E613)*(1+Input!$C$37/(100*12))</f>
        <v>0</v>
      </c>
    </row>
    <row r="614" customFormat="false" ht="12.8" hidden="false" customHeight="false" outlineLevel="0" collapsed="false">
      <c r="A614" s="67" t="n">
        <v>610</v>
      </c>
      <c r="B614" s="68" t="n">
        <f aca="false">EOMONTH(Input!$C$7,A614)</f>
        <v>61483</v>
      </c>
      <c r="D614" s="69" t="n">
        <f aca="false">IF($B614&lt;Input!$C$28,Input!$C$38,0)</f>
        <v>0</v>
      </c>
      <c r="E614" s="69" t="n">
        <f aca="true">IF($B614&gt;Input!$C$28,PMT(Input!$C$37/(100*12),($A$620-OFFSET($A$4,MATCH(Input!$C$28,$B$4:$B$620,1),0,1,1)),$H$4,0,1),0)</f>
        <v>-0</v>
      </c>
      <c r="F614" s="69" t="n">
        <f aca="false">($F613+$D614+$E614)*(1+Input!$C$37/(100*12))</f>
        <v>0</v>
      </c>
    </row>
    <row r="615" customFormat="false" ht="12.8" hidden="false" customHeight="false" outlineLevel="0" collapsed="false">
      <c r="A615" s="67" t="n">
        <v>611</v>
      </c>
      <c r="B615" s="68" t="n">
        <f aca="false">EOMONTH(Input!$C$7,A615)</f>
        <v>61514</v>
      </c>
      <c r="D615" s="69" t="n">
        <f aca="false">IF($B615&lt;Input!$C$28,Input!$C$38,0)</f>
        <v>0</v>
      </c>
      <c r="E615" s="69" t="n">
        <f aca="true">IF($B615&gt;Input!$C$28,PMT(Input!$C$37/(100*12),($A$620-OFFSET($A$4,MATCH(Input!$C$28,$B$4:$B$620,1),0,1,1)),$H$4,0,1),0)</f>
        <v>-0</v>
      </c>
      <c r="F615" s="69" t="n">
        <f aca="false">($F614+$D615+$E615)*(1+Input!$C$37/(100*12))</f>
        <v>0</v>
      </c>
    </row>
    <row r="616" customFormat="false" ht="12.8" hidden="false" customHeight="false" outlineLevel="0" collapsed="false">
      <c r="A616" s="67" t="n">
        <v>612</v>
      </c>
      <c r="B616" s="68" t="n">
        <f aca="false">EOMONTH(Input!$C$7,A616)</f>
        <v>61544</v>
      </c>
      <c r="D616" s="69" t="n">
        <f aca="false">IF($B616&lt;Input!$C$28,Input!$C$38,0)</f>
        <v>0</v>
      </c>
      <c r="E616" s="69" t="n">
        <f aca="true">IF($B616&gt;Input!$C$28,PMT(Input!$C$37/(100*12),($A$620-OFFSET($A$4,MATCH(Input!$C$28,$B$4:$B$620,1),0,1,1)),$H$4,0,1),0)</f>
        <v>-0</v>
      </c>
      <c r="F616" s="69" t="n">
        <f aca="false">($F615+$D616+$E616)*(1+Input!$C$37/(100*12))</f>
        <v>0</v>
      </c>
    </row>
    <row r="617" customFormat="false" ht="12.8" hidden="false" customHeight="false" outlineLevel="0" collapsed="false">
      <c r="A617" s="67" t="n">
        <v>613</v>
      </c>
      <c r="B617" s="68" t="n">
        <f aca="false">EOMONTH(Input!$C$7,A617)</f>
        <v>61575</v>
      </c>
      <c r="D617" s="69" t="n">
        <f aca="false">IF($B617&lt;Input!$C$28,Input!$C$38,0)</f>
        <v>0</v>
      </c>
      <c r="E617" s="69" t="n">
        <f aca="true">IF($B617&gt;Input!$C$28,PMT(Input!$C$37/(100*12),($A$620-OFFSET($A$4,MATCH(Input!$C$28,$B$4:$B$620,1),0,1,1)),$H$4,0,1),0)</f>
        <v>-0</v>
      </c>
      <c r="F617" s="69" t="n">
        <f aca="false">($F616+$D617+$E617)*(1+Input!$C$37/(100*12))</f>
        <v>0</v>
      </c>
    </row>
    <row r="618" customFormat="false" ht="12.8" hidden="false" customHeight="false" outlineLevel="0" collapsed="false">
      <c r="A618" s="67" t="n">
        <v>614</v>
      </c>
      <c r="B618" s="68" t="n">
        <f aca="false">EOMONTH(Input!$C$7,A618)</f>
        <v>61606</v>
      </c>
      <c r="D618" s="69" t="n">
        <f aca="false">IF($B618&lt;Input!$C$28,Input!$C$38,0)</f>
        <v>0</v>
      </c>
      <c r="E618" s="69" t="n">
        <f aca="true">IF($B618&gt;Input!$C$28,PMT(Input!$C$37/(100*12),($A$620-OFFSET($A$4,MATCH(Input!$C$28,$B$4:$B$620,1),0,1,1)),$H$4,0,1),0)</f>
        <v>-0</v>
      </c>
      <c r="F618" s="69" t="n">
        <f aca="false">($F617+$D618+$E618)*(1+Input!$C$37/(100*12))</f>
        <v>0</v>
      </c>
    </row>
    <row r="619" customFormat="false" ht="12.8" hidden="false" customHeight="false" outlineLevel="0" collapsed="false">
      <c r="A619" s="67" t="n">
        <v>615</v>
      </c>
      <c r="B619" s="68" t="n">
        <f aca="false">EOMONTH(Input!$C$7,A619)</f>
        <v>61636</v>
      </c>
      <c r="D619" s="69" t="n">
        <f aca="false">IF($B619&lt;Input!$C$28,Input!$C$38,0)</f>
        <v>0</v>
      </c>
      <c r="E619" s="69" t="n">
        <f aca="true">IF($B619&gt;Input!$C$28,PMT(Input!$C$37/(100*12),($A$620-OFFSET($A$4,MATCH(Input!$C$28,$B$4:$B$620,1),0,1,1)),$H$4,0,1),0)</f>
        <v>-0</v>
      </c>
      <c r="F619" s="69" t="n">
        <f aca="false">($F618+$D619+$E619)*(1+Input!$C$37/(100*12))</f>
        <v>0</v>
      </c>
    </row>
    <row r="620" customFormat="false" ht="12.8" hidden="false" customHeight="false" outlineLevel="0" collapsed="false">
      <c r="A620" s="67" t="n">
        <v>616</v>
      </c>
      <c r="B620" s="68" t="n">
        <f aca="false">EOMONTH(Input!$C$7,A620)</f>
        <v>61667</v>
      </c>
      <c r="D620" s="69" t="n">
        <f aca="false">IF($B620&lt;Input!$C$28,Input!$C$38,0)</f>
        <v>0</v>
      </c>
      <c r="E620" s="69" t="n">
        <f aca="true">IF($B620&gt;Input!$C$28,PMT(Input!$C$37/(100*12),($A$620-OFFSET($A$4,MATCH(Input!$C$28,$B$4:$B$620,1),0,1,1)),$H$4,0,1),0)</f>
        <v>-0</v>
      </c>
      <c r="F620" s="69" t="n">
        <f aca="false">($F619+$D620+$E620)*(1+Input!$C$37/(100*12))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6" min="5" style="67" width="11.6"/>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Input!$G$22</f>
        <v>Timmy</v>
      </c>
      <c r="B1" s="70" t="s">
        <v>221</v>
      </c>
      <c r="D1" s="69"/>
      <c r="E1" s="69"/>
      <c r="F1" s="69"/>
    </row>
    <row r="2" customFormat="false" ht="12.8" hidden="false" customHeight="false" outlineLevel="0" collapsed="false">
      <c r="E2" s="72" t="s">
        <v>157</v>
      </c>
      <c r="H2" s="72" t="s">
        <v>218</v>
      </c>
    </row>
    <row r="3" s="73" customFormat="true" ht="12.8" hidden="false" customHeight="false" outlineLevel="0" collapsed="false">
      <c r="A3" s="73" t="s">
        <v>169</v>
      </c>
      <c r="B3" s="74" t="s">
        <v>170</v>
      </c>
      <c r="D3" s="73" t="s">
        <v>222</v>
      </c>
      <c r="E3" s="73" t="s">
        <v>173</v>
      </c>
      <c r="F3" s="73" t="s">
        <v>218</v>
      </c>
      <c r="H3" s="73" t="s">
        <v>184</v>
      </c>
    </row>
    <row r="4" customFormat="false" ht="12.8" hidden="false" customHeight="false" outlineLevel="0" collapsed="false">
      <c r="A4" s="67" t="n">
        <v>0</v>
      </c>
      <c r="B4" s="68" t="n">
        <f aca="false">EOMONTH(Input!$C$7,A4)</f>
        <v>42916</v>
      </c>
      <c r="D4" s="69" t="n">
        <v>0</v>
      </c>
      <c r="E4" s="69" t="n">
        <v>0</v>
      </c>
      <c r="F4" s="69" t="n">
        <f aca="false">Input!$G$36</f>
        <v>0</v>
      </c>
      <c r="H4" s="69" t="n">
        <f aca="true">OFFSET($F$4,(MATCH(Input!$G$28,$B$4:$B$620,1)-1),0,1,1)</f>
        <v>0</v>
      </c>
    </row>
    <row r="5" customFormat="false" ht="12.8" hidden="false" customHeight="false" outlineLevel="0" collapsed="false">
      <c r="A5" s="67" t="n">
        <v>1</v>
      </c>
      <c r="B5" s="68" t="n">
        <f aca="false">EOMONTH(Input!$C$7,A5)</f>
        <v>42947</v>
      </c>
      <c r="D5" s="69" t="n">
        <f aca="false">IF($B5&lt;Input!$G$28,Input!$G$38,0)</f>
        <v>0</v>
      </c>
      <c r="E5" s="69" t="n">
        <f aca="true">IF($B5&gt;Input!$G$28,PMT(Input!$G$37/(100*12),($A$620-OFFSET($A$4,MATCH(Input!$G$28,$B$4:$B$620,1),0,1,1)),$H$4,0,1),0)</f>
        <v>0</v>
      </c>
      <c r="F5" s="69" t="n">
        <f aca="false">($F4+$D5+$E5)*(1+Input!$G$37/(100*12))</f>
        <v>0</v>
      </c>
    </row>
    <row r="6" customFormat="false" ht="12.8" hidden="false" customHeight="false" outlineLevel="0" collapsed="false">
      <c r="A6" s="67" t="n">
        <v>2</v>
      </c>
      <c r="B6" s="68" t="n">
        <f aca="false">EOMONTH(Input!$C$7,A6)</f>
        <v>42978</v>
      </c>
      <c r="D6" s="69" t="n">
        <f aca="false">IF($B6&lt;Input!$G$28,Input!$G$38,0)</f>
        <v>0</v>
      </c>
      <c r="E6" s="69" t="n">
        <f aca="true">IF($B6&gt;Input!$G$28,PMT(Input!$G$37/(100*12),($A$620-OFFSET($A$4,MATCH(Input!$G$28,$B$4:$B$620,1),0,1,1)),$H$4,0,1),0)</f>
        <v>0</v>
      </c>
      <c r="F6" s="69" t="n">
        <f aca="false">($F5+$D6+$E6)*(1+Input!$G$37/(100*12))</f>
        <v>0</v>
      </c>
    </row>
    <row r="7" customFormat="false" ht="12.8" hidden="false" customHeight="false" outlineLevel="0" collapsed="false">
      <c r="A7" s="67" t="n">
        <v>3</v>
      </c>
      <c r="B7" s="68" t="n">
        <f aca="false">EOMONTH(Input!$C$7,A7)</f>
        <v>43008</v>
      </c>
      <c r="D7" s="69" t="n">
        <f aca="false">IF($B7&lt;Input!$G$28,Input!$G$38,0)</f>
        <v>0</v>
      </c>
      <c r="E7" s="69" t="n">
        <f aca="true">IF($B7&gt;Input!$G$28,PMT(Input!$G$37/(100*12),($A$620-OFFSET($A$4,MATCH(Input!$G$28,$B$4:$B$620,1),0,1,1)),$H$4,0,1),0)</f>
        <v>0</v>
      </c>
      <c r="F7" s="69" t="n">
        <f aca="false">($F6+$D7+$E7)*(1+Input!$G$37/(100*12))</f>
        <v>0</v>
      </c>
    </row>
    <row r="8" customFormat="false" ht="12.8" hidden="false" customHeight="false" outlineLevel="0" collapsed="false">
      <c r="A8" s="67" t="n">
        <v>4</v>
      </c>
      <c r="B8" s="68" t="n">
        <f aca="false">EOMONTH(Input!$C$7,A8)</f>
        <v>43039</v>
      </c>
      <c r="D8" s="69" t="n">
        <f aca="false">IF($B8&lt;Input!$G$28,Input!$G$38,0)</f>
        <v>0</v>
      </c>
      <c r="E8" s="69" t="n">
        <f aca="true">IF($B8&gt;Input!$G$28,PMT(Input!$G$37/(100*12),($A$620-OFFSET($A$4,MATCH(Input!$G$28,$B$4:$B$620,1),0,1,1)),$H$4,0,1),0)</f>
        <v>0</v>
      </c>
      <c r="F8" s="69" t="n">
        <f aca="false">($F7+$D8+$E8)*(1+Input!$G$37/(100*12))</f>
        <v>0</v>
      </c>
    </row>
    <row r="9" customFormat="false" ht="12.8" hidden="false" customHeight="false" outlineLevel="0" collapsed="false">
      <c r="A9" s="67" t="n">
        <v>5</v>
      </c>
      <c r="B9" s="68" t="n">
        <f aca="false">EOMONTH(Input!$C$7,A9)</f>
        <v>43069</v>
      </c>
      <c r="D9" s="69" t="n">
        <f aca="false">IF($B9&lt;Input!$G$28,Input!$G$38,0)</f>
        <v>0</v>
      </c>
      <c r="E9" s="69" t="n">
        <f aca="true">IF($B9&gt;Input!$G$28,PMT(Input!$G$37/(100*12),($A$620-OFFSET($A$4,MATCH(Input!$G$28,$B$4:$B$620,1),0,1,1)),$H$4,0,1),0)</f>
        <v>0</v>
      </c>
      <c r="F9" s="69" t="n">
        <f aca="false">($F8+$D9+$E9)*(1+Input!$G$37/(100*12))</f>
        <v>0</v>
      </c>
    </row>
    <row r="10" customFormat="false" ht="12.8" hidden="false" customHeight="false" outlineLevel="0" collapsed="false">
      <c r="A10" s="67" t="n">
        <v>6</v>
      </c>
      <c r="B10" s="68" t="n">
        <f aca="false">EOMONTH(Input!$C$7,A10)</f>
        <v>43100</v>
      </c>
      <c r="D10" s="69" t="n">
        <f aca="false">IF($B10&lt;Input!$G$28,Input!$G$38,0)</f>
        <v>0</v>
      </c>
      <c r="E10" s="69" t="n">
        <f aca="true">IF($B10&gt;Input!$G$28,PMT(Input!$G$37/(100*12),($A$620-OFFSET($A$4,MATCH(Input!$G$28,$B$4:$B$620,1),0,1,1)),$H$4,0,1),0)</f>
        <v>0</v>
      </c>
      <c r="F10" s="69" t="n">
        <f aca="false">($F9+$D10+$E10)*(1+Input!$G$37/(100*12))</f>
        <v>0</v>
      </c>
    </row>
    <row r="11" customFormat="false" ht="12.8" hidden="false" customHeight="false" outlineLevel="0" collapsed="false">
      <c r="A11" s="67" t="n">
        <v>7</v>
      </c>
      <c r="B11" s="68" t="n">
        <f aca="false">EOMONTH(Input!$C$7,A11)</f>
        <v>43131</v>
      </c>
      <c r="D11" s="69" t="n">
        <f aca="false">IF($B11&lt;Input!$G$28,Input!$G$38,0)</f>
        <v>0</v>
      </c>
      <c r="E11" s="69" t="n">
        <f aca="true">IF($B11&gt;Input!$G$28,PMT(Input!$G$37/(100*12),($A$620-OFFSET($A$4,MATCH(Input!$G$28,$B$4:$B$620,1),0,1,1)),$H$4,0,1),0)</f>
        <v>0</v>
      </c>
      <c r="F11" s="69" t="n">
        <f aca="false">($F10+$D11+$E11)*(1+Input!$G$37/(100*12))</f>
        <v>0</v>
      </c>
    </row>
    <row r="12" customFormat="false" ht="12.8" hidden="false" customHeight="false" outlineLevel="0" collapsed="false">
      <c r="A12" s="67" t="n">
        <v>8</v>
      </c>
      <c r="B12" s="68" t="n">
        <f aca="false">EOMONTH(Input!$C$7,A12)</f>
        <v>43159</v>
      </c>
      <c r="D12" s="69" t="n">
        <f aca="false">IF($B12&lt;Input!$G$28,Input!$G$38,0)</f>
        <v>0</v>
      </c>
      <c r="E12" s="69" t="n">
        <f aca="true">IF($B12&gt;Input!$G$28,PMT(Input!$G$37/(100*12),($A$620-OFFSET($A$4,MATCH(Input!$G$28,$B$4:$B$620,1),0,1,1)),$H$4,0,1),0)</f>
        <v>0</v>
      </c>
      <c r="F12" s="69" t="n">
        <f aca="false">($F11+$D12+$E12)*(1+Input!$G$37/(100*12))</f>
        <v>0</v>
      </c>
    </row>
    <row r="13" customFormat="false" ht="12.8" hidden="false" customHeight="false" outlineLevel="0" collapsed="false">
      <c r="A13" s="67" t="n">
        <v>9</v>
      </c>
      <c r="B13" s="68" t="n">
        <f aca="false">EOMONTH(Input!$C$7,A13)</f>
        <v>43190</v>
      </c>
      <c r="D13" s="69" t="n">
        <f aca="false">IF($B13&lt;Input!$G$28,Input!$G$38,0)</f>
        <v>0</v>
      </c>
      <c r="E13" s="69" t="n">
        <f aca="true">IF($B13&gt;Input!$G$28,PMT(Input!$G$37/(100*12),($A$620-OFFSET($A$4,MATCH(Input!$G$28,$B$4:$B$620,1),0,1,1)),$H$4,0,1),0)</f>
        <v>0</v>
      </c>
      <c r="F13" s="69" t="n">
        <f aca="false">($F12+$D13+$E13)*(1+Input!$G$37/(100*12))</f>
        <v>0</v>
      </c>
    </row>
    <row r="14" customFormat="false" ht="12.8" hidden="false" customHeight="false" outlineLevel="0" collapsed="false">
      <c r="A14" s="67" t="n">
        <v>10</v>
      </c>
      <c r="B14" s="68" t="n">
        <f aca="false">EOMONTH(Input!$C$7,A14)</f>
        <v>43220</v>
      </c>
      <c r="D14" s="69" t="n">
        <f aca="false">IF($B14&lt;Input!$G$28,Input!$G$38,0)</f>
        <v>0</v>
      </c>
      <c r="E14" s="69" t="n">
        <f aca="true">IF($B14&gt;Input!$G$28,PMT(Input!$G$37/(100*12),($A$620-OFFSET($A$4,MATCH(Input!$G$28,$B$4:$B$620,1),0,1,1)),$H$4,0,1),0)</f>
        <v>0</v>
      </c>
      <c r="F14" s="69" t="n">
        <f aca="false">($F13+$D14+$E14)*(1+Input!$G$37/(100*12))</f>
        <v>0</v>
      </c>
    </row>
    <row r="15" customFormat="false" ht="12.8" hidden="false" customHeight="false" outlineLevel="0" collapsed="false">
      <c r="A15" s="67" t="n">
        <v>11</v>
      </c>
      <c r="B15" s="68" t="n">
        <f aca="false">EOMONTH(Input!$C$7,A15)</f>
        <v>43251</v>
      </c>
      <c r="D15" s="69" t="n">
        <f aca="false">IF($B15&lt;Input!$G$28,Input!$G$38,0)</f>
        <v>0</v>
      </c>
      <c r="E15" s="69" t="n">
        <f aca="true">IF($B15&gt;Input!$G$28,PMT(Input!$G$37/(100*12),($A$620-OFFSET($A$4,MATCH(Input!$G$28,$B$4:$B$620,1),0,1,1)),$H$4,0,1),0)</f>
        <v>0</v>
      </c>
      <c r="F15" s="69" t="n">
        <f aca="false">($F14+$D15+$E15)*(1+Input!$G$37/(100*12))</f>
        <v>0</v>
      </c>
    </row>
    <row r="16" customFormat="false" ht="12.8" hidden="false" customHeight="false" outlineLevel="0" collapsed="false">
      <c r="A16" s="67" t="n">
        <v>12</v>
      </c>
      <c r="B16" s="68" t="n">
        <f aca="false">EOMONTH(Input!$C$7,A16)</f>
        <v>43281</v>
      </c>
      <c r="D16" s="69" t="n">
        <f aca="false">IF($B16&lt;Input!$G$28,Input!$G$38,0)</f>
        <v>0</v>
      </c>
      <c r="E16" s="69" t="n">
        <f aca="true">IF($B16&gt;Input!$G$28,PMT(Input!$G$37/(100*12),($A$620-OFFSET($A$4,MATCH(Input!$G$28,$B$4:$B$620,1),0,1,1)),$H$4,0,1),0)</f>
        <v>0</v>
      </c>
      <c r="F16" s="69" t="n">
        <f aca="false">($F15+$D16+$E16)*(1+Input!$G$37/(100*12))</f>
        <v>0</v>
      </c>
      <c r="G16" s="69"/>
    </row>
    <row r="17" customFormat="false" ht="12.8" hidden="false" customHeight="false" outlineLevel="0" collapsed="false">
      <c r="A17" s="67" t="n">
        <v>13</v>
      </c>
      <c r="B17" s="68" t="n">
        <f aca="false">EOMONTH(Input!$C$7,A17)</f>
        <v>43312</v>
      </c>
      <c r="D17" s="69" t="n">
        <f aca="false">IF($B17&lt;Input!$G$28,Input!$G$38,0)</f>
        <v>0</v>
      </c>
      <c r="E17" s="69" t="n">
        <f aca="true">IF($B17&gt;Input!$G$28,PMT(Input!$G$37/(100*12),($A$620-OFFSET($A$4,MATCH(Input!$G$28,$B$4:$B$620,1),0,1,1)),$H$4,0,1),0)</f>
        <v>0</v>
      </c>
      <c r="F17" s="69" t="n">
        <f aca="false">($F16+$D17+$E17)*(1+Input!$G$37/(100*12))</f>
        <v>0</v>
      </c>
    </row>
    <row r="18" customFormat="false" ht="12.8" hidden="false" customHeight="false" outlineLevel="0" collapsed="false">
      <c r="A18" s="67" t="n">
        <v>14</v>
      </c>
      <c r="B18" s="68" t="n">
        <f aca="false">EOMONTH(Input!$C$7,A18)</f>
        <v>43343</v>
      </c>
      <c r="D18" s="69" t="n">
        <f aca="false">IF($B18&lt;Input!$G$28,Input!$G$38,0)</f>
        <v>0</v>
      </c>
      <c r="E18" s="69" t="n">
        <f aca="true">IF($B18&gt;Input!$G$28,PMT(Input!$G$37/(100*12),($A$620-OFFSET($A$4,MATCH(Input!$G$28,$B$4:$B$620,1),0,1,1)),$H$4,0,1),0)</f>
        <v>0</v>
      </c>
      <c r="F18" s="69" t="n">
        <f aca="false">($F17+$D18+$E18)*(1+Input!$G$37/(100*12))</f>
        <v>0</v>
      </c>
    </row>
    <row r="19" customFormat="false" ht="12.8" hidden="false" customHeight="false" outlineLevel="0" collapsed="false">
      <c r="A19" s="67" t="n">
        <v>15</v>
      </c>
      <c r="B19" s="68" t="n">
        <f aca="false">EOMONTH(Input!$C$7,A19)</f>
        <v>43373</v>
      </c>
      <c r="D19" s="69" t="n">
        <f aca="false">IF($B19&lt;Input!$G$28,Input!$G$38,0)</f>
        <v>0</v>
      </c>
      <c r="E19" s="69" t="n">
        <f aca="true">IF($B19&gt;Input!$G$28,PMT(Input!$G$37/(100*12),($A$620-OFFSET($A$4,MATCH(Input!$G$28,$B$4:$B$620,1),0,1,1)),$H$4,0,1),0)</f>
        <v>0</v>
      </c>
      <c r="F19" s="69" t="n">
        <f aca="false">($F18+$D19+$E19)*(1+Input!$G$37/(100*12))</f>
        <v>0</v>
      </c>
    </row>
    <row r="20" customFormat="false" ht="12.8" hidden="false" customHeight="false" outlineLevel="0" collapsed="false">
      <c r="A20" s="67" t="n">
        <v>16</v>
      </c>
      <c r="B20" s="68" t="n">
        <f aca="false">EOMONTH(Input!$C$7,A20)</f>
        <v>43404</v>
      </c>
      <c r="D20" s="69" t="n">
        <f aca="false">IF($B20&lt;Input!$G$28,Input!$G$38,0)</f>
        <v>0</v>
      </c>
      <c r="E20" s="69" t="n">
        <f aca="true">IF($B20&gt;Input!$G$28,PMT(Input!$G$37/(100*12),($A$620-OFFSET($A$4,MATCH(Input!$G$28,$B$4:$B$620,1),0,1,1)),$H$4,0,1),0)</f>
        <v>0</v>
      </c>
      <c r="F20" s="69" t="n">
        <f aca="false">($F19+$D20+$E20)*(1+Input!$G$37/(100*12))</f>
        <v>0</v>
      </c>
    </row>
    <row r="21" customFormat="false" ht="12.8" hidden="false" customHeight="false" outlineLevel="0" collapsed="false">
      <c r="A21" s="67" t="n">
        <v>17</v>
      </c>
      <c r="B21" s="68" t="n">
        <f aca="false">EOMONTH(Input!$C$7,A21)</f>
        <v>43434</v>
      </c>
      <c r="D21" s="69" t="n">
        <f aca="false">IF($B21&lt;Input!$G$28,Input!$G$38,0)</f>
        <v>0</v>
      </c>
      <c r="E21" s="69" t="n">
        <f aca="true">IF($B21&gt;Input!$G$28,PMT(Input!$G$37/(100*12),($A$620-OFFSET($A$4,MATCH(Input!$G$28,$B$4:$B$620,1),0,1,1)),$H$4,0,1),0)</f>
        <v>0</v>
      </c>
      <c r="F21" s="69" t="n">
        <f aca="false">($F20+$D21+$E21)*(1+Input!$G$37/(100*12))</f>
        <v>0</v>
      </c>
    </row>
    <row r="22" customFormat="false" ht="12.8" hidden="false" customHeight="false" outlineLevel="0" collapsed="false">
      <c r="A22" s="67" t="n">
        <v>18</v>
      </c>
      <c r="B22" s="68" t="n">
        <f aca="false">EOMONTH(Input!$C$7,A22)</f>
        <v>43465</v>
      </c>
      <c r="D22" s="69" t="n">
        <f aca="false">IF($B22&lt;Input!$G$28,Input!$G$38,0)</f>
        <v>0</v>
      </c>
      <c r="E22" s="69" t="n">
        <f aca="true">IF($B22&gt;Input!$G$28,PMT(Input!$G$37/(100*12),($A$620-OFFSET($A$4,MATCH(Input!$G$28,$B$4:$B$620,1),0,1,1)),$H$4,0,1),0)</f>
        <v>0</v>
      </c>
      <c r="F22" s="69" t="n">
        <f aca="false">($F21+$D22+$E22)*(1+Input!$G$37/(100*12))</f>
        <v>0</v>
      </c>
    </row>
    <row r="23" customFormat="false" ht="12.8" hidden="false" customHeight="false" outlineLevel="0" collapsed="false">
      <c r="A23" s="67" t="n">
        <v>19</v>
      </c>
      <c r="B23" s="68" t="n">
        <f aca="false">EOMONTH(Input!$C$7,A23)</f>
        <v>43496</v>
      </c>
      <c r="D23" s="69" t="n">
        <f aca="false">IF($B23&lt;Input!$G$28,Input!$G$38,0)</f>
        <v>0</v>
      </c>
      <c r="E23" s="69" t="n">
        <f aca="true">IF($B23&gt;Input!$G$28,PMT(Input!$G$37/(100*12),($A$620-OFFSET($A$4,MATCH(Input!$G$28,$B$4:$B$620,1),0,1,1)),$H$4,0,1),0)</f>
        <v>0</v>
      </c>
      <c r="F23" s="69" t="n">
        <f aca="false">($F22+$D23+$E23)*(1+Input!$G$37/(100*12))</f>
        <v>0</v>
      </c>
    </row>
    <row r="24" customFormat="false" ht="12.8" hidden="false" customHeight="false" outlineLevel="0" collapsed="false">
      <c r="A24" s="67" t="n">
        <v>20</v>
      </c>
      <c r="B24" s="68" t="n">
        <f aca="false">EOMONTH(Input!$C$7,A24)</f>
        <v>43524</v>
      </c>
      <c r="D24" s="69" t="n">
        <f aca="false">IF($B24&lt;Input!$G$28,Input!$G$38,0)</f>
        <v>0</v>
      </c>
      <c r="E24" s="69" t="n">
        <f aca="true">IF($B24&gt;Input!$G$28,PMT(Input!$G$37/(100*12),($A$620-OFFSET($A$4,MATCH(Input!$G$28,$B$4:$B$620,1),0,1,1)),$H$4,0,1),0)</f>
        <v>0</v>
      </c>
      <c r="F24" s="69" t="n">
        <f aca="false">($F23+$D24+$E24)*(1+Input!$G$37/(100*12))</f>
        <v>0</v>
      </c>
    </row>
    <row r="25" customFormat="false" ht="12.8" hidden="false" customHeight="false" outlineLevel="0" collapsed="false">
      <c r="A25" s="67" t="n">
        <v>21</v>
      </c>
      <c r="B25" s="68" t="n">
        <f aca="false">EOMONTH(Input!$C$7,A25)</f>
        <v>43555</v>
      </c>
      <c r="D25" s="69" t="n">
        <f aca="false">IF($B25&lt;Input!$G$28,Input!$G$38,0)</f>
        <v>0</v>
      </c>
      <c r="E25" s="69" t="n">
        <f aca="true">IF($B25&gt;Input!$G$28,PMT(Input!$G$37/(100*12),($A$620-OFFSET($A$4,MATCH(Input!$G$28,$B$4:$B$620,1),0,1,1)),$H$4,0,1),0)</f>
        <v>0</v>
      </c>
      <c r="F25" s="69" t="n">
        <f aca="false">($F24+$D25+$E25)*(1+Input!$G$37/(100*12))</f>
        <v>0</v>
      </c>
    </row>
    <row r="26" customFormat="false" ht="12.8" hidden="false" customHeight="false" outlineLevel="0" collapsed="false">
      <c r="A26" s="67" t="n">
        <v>22</v>
      </c>
      <c r="B26" s="68" t="n">
        <f aca="false">EOMONTH(Input!$C$7,A26)</f>
        <v>43585</v>
      </c>
      <c r="D26" s="69" t="n">
        <f aca="false">IF($B26&lt;Input!$G$28,Input!$G$38,0)</f>
        <v>0</v>
      </c>
      <c r="E26" s="69" t="n">
        <f aca="true">IF($B26&gt;Input!$G$28,PMT(Input!$G$37/(100*12),($A$620-OFFSET($A$4,MATCH(Input!$G$28,$B$4:$B$620,1),0,1,1)),$H$4,0,1),0)</f>
        <v>0</v>
      </c>
      <c r="F26" s="69" t="n">
        <f aca="false">($F25+$D26+$E26)*(1+Input!$G$37/(100*12))</f>
        <v>0</v>
      </c>
    </row>
    <row r="27" customFormat="false" ht="12.8" hidden="false" customHeight="false" outlineLevel="0" collapsed="false">
      <c r="A27" s="67" t="n">
        <v>23</v>
      </c>
      <c r="B27" s="68" t="n">
        <f aca="false">EOMONTH(Input!$C$7,A27)</f>
        <v>43616</v>
      </c>
      <c r="D27" s="69" t="n">
        <f aca="false">IF($B27&lt;Input!$G$28,Input!$G$38,0)</f>
        <v>0</v>
      </c>
      <c r="E27" s="69" t="n">
        <f aca="true">IF($B27&gt;Input!$G$28,PMT(Input!$G$37/(100*12),($A$620-OFFSET($A$4,MATCH(Input!$G$28,$B$4:$B$620,1),0,1,1)),$H$4,0,1),0)</f>
        <v>0</v>
      </c>
      <c r="F27" s="69" t="n">
        <f aca="false">($F26+$D27+$E27)*(1+Input!$G$37/(100*12))</f>
        <v>0</v>
      </c>
    </row>
    <row r="28" customFormat="false" ht="12.8" hidden="false" customHeight="false" outlineLevel="0" collapsed="false">
      <c r="A28" s="67" t="n">
        <v>24</v>
      </c>
      <c r="B28" s="68" t="n">
        <f aca="false">EOMONTH(Input!$C$7,A28)</f>
        <v>43646</v>
      </c>
      <c r="D28" s="69" t="n">
        <f aca="false">IF($B28&lt;Input!$G$28,Input!$G$38,0)</f>
        <v>0</v>
      </c>
      <c r="E28" s="69" t="n">
        <f aca="true">IF($B28&gt;Input!$G$28,PMT(Input!$G$37/(100*12),($A$620-OFFSET($A$4,MATCH(Input!$G$28,$B$4:$B$620,1),0,1,1)),$H$4,0,1),0)</f>
        <v>0</v>
      </c>
      <c r="F28" s="69" t="n">
        <f aca="false">($F27+$D28+$E28)*(1+Input!$G$37/(100*12))</f>
        <v>0</v>
      </c>
    </row>
    <row r="29" customFormat="false" ht="12.8" hidden="false" customHeight="false" outlineLevel="0" collapsed="false">
      <c r="A29" s="67" t="n">
        <v>25</v>
      </c>
      <c r="B29" s="68" t="n">
        <f aca="false">EOMONTH(Input!$C$7,A29)</f>
        <v>43677</v>
      </c>
      <c r="D29" s="69" t="n">
        <f aca="false">IF($B29&lt;Input!$G$28,Input!$G$38,0)</f>
        <v>0</v>
      </c>
      <c r="E29" s="69" t="n">
        <f aca="true">IF($B29&gt;Input!$G$28,PMT(Input!$G$37/(100*12),($A$620-OFFSET($A$4,MATCH(Input!$G$28,$B$4:$B$620,1),0,1,1)),$H$4,0,1),0)</f>
        <v>0</v>
      </c>
      <c r="F29" s="69" t="n">
        <f aca="false">($F28+$D29+$E29)*(1+Input!$G$37/(100*12))</f>
        <v>0</v>
      </c>
    </row>
    <row r="30" customFormat="false" ht="12.8" hidden="false" customHeight="false" outlineLevel="0" collapsed="false">
      <c r="A30" s="67" t="n">
        <v>26</v>
      </c>
      <c r="B30" s="68" t="n">
        <f aca="false">EOMONTH(Input!$C$7,A30)</f>
        <v>43708</v>
      </c>
      <c r="D30" s="69" t="n">
        <f aca="false">IF($B30&lt;Input!$G$28,Input!$G$38,0)</f>
        <v>0</v>
      </c>
      <c r="E30" s="69" t="n">
        <f aca="true">IF($B30&gt;Input!$G$28,PMT(Input!$G$37/(100*12),($A$620-OFFSET($A$4,MATCH(Input!$G$28,$B$4:$B$620,1),0,1,1)),$H$4,0,1),0)</f>
        <v>0</v>
      </c>
      <c r="F30" s="69" t="n">
        <f aca="false">($F29+$D30+$E30)*(1+Input!$G$37/(100*12))</f>
        <v>0</v>
      </c>
    </row>
    <row r="31" customFormat="false" ht="12.8" hidden="false" customHeight="false" outlineLevel="0" collapsed="false">
      <c r="A31" s="67" t="n">
        <v>27</v>
      </c>
      <c r="B31" s="68" t="n">
        <f aca="false">EOMONTH(Input!$C$7,A31)</f>
        <v>43738</v>
      </c>
      <c r="D31" s="69" t="n">
        <f aca="false">IF($B31&lt;Input!$G$28,Input!$G$38,0)</f>
        <v>0</v>
      </c>
      <c r="E31" s="69" t="n">
        <f aca="true">IF($B31&gt;Input!$G$28,PMT(Input!$G$37/(100*12),($A$620-OFFSET($A$4,MATCH(Input!$G$28,$B$4:$B$620,1),0,1,1)),$H$4,0,1),0)</f>
        <v>0</v>
      </c>
      <c r="F31" s="69" t="n">
        <f aca="false">($F30+$D31+$E31)*(1+Input!$G$37/(100*12))</f>
        <v>0</v>
      </c>
    </row>
    <row r="32" customFormat="false" ht="12.8" hidden="false" customHeight="false" outlineLevel="0" collapsed="false">
      <c r="A32" s="67" t="n">
        <v>28</v>
      </c>
      <c r="B32" s="68" t="n">
        <f aca="false">EOMONTH(Input!$C$7,A32)</f>
        <v>43769</v>
      </c>
      <c r="D32" s="69" t="n">
        <f aca="false">IF($B32&lt;Input!$G$28,Input!$G$38,0)</f>
        <v>0</v>
      </c>
      <c r="E32" s="69" t="n">
        <f aca="true">IF($B32&gt;Input!$G$28,PMT(Input!$G$37/(100*12),($A$620-OFFSET($A$4,MATCH(Input!$G$28,$B$4:$B$620,1),0,1,1)),$H$4,0,1),0)</f>
        <v>0</v>
      </c>
      <c r="F32" s="69" t="n">
        <f aca="false">($F31+$D32+$E32)*(1+Input!$G$37/(100*12))</f>
        <v>0</v>
      </c>
    </row>
    <row r="33" customFormat="false" ht="12.8" hidden="false" customHeight="false" outlineLevel="0" collapsed="false">
      <c r="A33" s="67" t="n">
        <v>29</v>
      </c>
      <c r="B33" s="68" t="n">
        <f aca="false">EOMONTH(Input!$C$7,A33)</f>
        <v>43799</v>
      </c>
      <c r="D33" s="69" t="n">
        <f aca="false">IF($B33&lt;Input!$G$28,Input!$G$38,0)</f>
        <v>0</v>
      </c>
      <c r="E33" s="69" t="n">
        <f aca="true">IF($B33&gt;Input!$G$28,PMT(Input!$G$37/(100*12),($A$620-OFFSET($A$4,MATCH(Input!$G$28,$B$4:$B$620,1),0,1,1)),$H$4,0,1),0)</f>
        <v>0</v>
      </c>
      <c r="F33" s="69" t="n">
        <f aca="false">($F32+$D33+$E33)*(1+Input!$G$37/(100*12))</f>
        <v>0</v>
      </c>
    </row>
    <row r="34" customFormat="false" ht="12.8" hidden="false" customHeight="false" outlineLevel="0" collapsed="false">
      <c r="A34" s="67" t="n">
        <v>30</v>
      </c>
      <c r="B34" s="68" t="n">
        <f aca="false">EOMONTH(Input!$C$7,A34)</f>
        <v>43830</v>
      </c>
      <c r="D34" s="69" t="n">
        <f aca="false">IF($B34&lt;Input!$G$28,Input!$G$38,0)</f>
        <v>0</v>
      </c>
      <c r="E34" s="69" t="n">
        <f aca="true">IF($B34&gt;Input!$G$28,PMT(Input!$G$37/(100*12),($A$620-OFFSET($A$4,MATCH(Input!$G$28,$B$4:$B$620,1),0,1,1)),$H$4,0,1),0)</f>
        <v>0</v>
      </c>
      <c r="F34" s="69" t="n">
        <f aca="false">($F33+$D34+$E34)*(1+Input!$G$37/(100*12))</f>
        <v>0</v>
      </c>
    </row>
    <row r="35" customFormat="false" ht="12.8" hidden="false" customHeight="false" outlineLevel="0" collapsed="false">
      <c r="A35" s="67" t="n">
        <v>31</v>
      </c>
      <c r="B35" s="68" t="n">
        <f aca="false">EOMONTH(Input!$C$7,A35)</f>
        <v>43861</v>
      </c>
      <c r="D35" s="69" t="n">
        <f aca="false">IF($B35&lt;Input!$G$28,Input!$G$38,0)</f>
        <v>0</v>
      </c>
      <c r="E35" s="69" t="n">
        <f aca="true">IF($B35&gt;Input!$G$28,PMT(Input!$G$37/(100*12),($A$620-OFFSET($A$4,MATCH(Input!$G$28,$B$4:$B$620,1),0,1,1)),$H$4,0,1),0)</f>
        <v>0</v>
      </c>
      <c r="F35" s="69" t="n">
        <f aca="false">($F34+$D35+$E35)*(1+Input!$G$37/(100*12))</f>
        <v>0</v>
      </c>
    </row>
    <row r="36" customFormat="false" ht="12.8" hidden="false" customHeight="false" outlineLevel="0" collapsed="false">
      <c r="A36" s="67" t="n">
        <v>32</v>
      </c>
      <c r="B36" s="68" t="n">
        <f aca="false">EOMONTH(Input!$C$7,A36)</f>
        <v>43890</v>
      </c>
      <c r="D36" s="69" t="n">
        <f aca="false">IF($B36&lt;Input!$G$28,Input!$G$38,0)</f>
        <v>0</v>
      </c>
      <c r="E36" s="69" t="n">
        <f aca="true">IF($B36&gt;Input!$G$28,PMT(Input!$G$37/(100*12),($A$620-OFFSET($A$4,MATCH(Input!$G$28,$B$4:$B$620,1),0,1,1)),$H$4,0,1),0)</f>
        <v>0</v>
      </c>
      <c r="F36" s="69" t="n">
        <f aca="false">($F35+$D36+$E36)*(1+Input!$G$37/(100*12))</f>
        <v>0</v>
      </c>
    </row>
    <row r="37" customFormat="false" ht="12.8" hidden="false" customHeight="false" outlineLevel="0" collapsed="false">
      <c r="A37" s="67" t="n">
        <v>33</v>
      </c>
      <c r="B37" s="68" t="n">
        <f aca="false">EOMONTH(Input!$C$7,A37)</f>
        <v>43921</v>
      </c>
      <c r="D37" s="69" t="n">
        <f aca="false">IF($B37&lt;Input!$G$28,Input!$G$38,0)</f>
        <v>0</v>
      </c>
      <c r="E37" s="69" t="n">
        <f aca="true">IF($B37&gt;Input!$G$28,PMT(Input!$G$37/(100*12),($A$620-OFFSET($A$4,MATCH(Input!$G$28,$B$4:$B$620,1),0,1,1)),$H$4,0,1),0)</f>
        <v>0</v>
      </c>
      <c r="F37" s="69" t="n">
        <f aca="false">($F36+$D37+$E37)*(1+Input!$G$37/(100*12))</f>
        <v>0</v>
      </c>
    </row>
    <row r="38" customFormat="false" ht="12.8" hidden="false" customHeight="false" outlineLevel="0" collapsed="false">
      <c r="A38" s="67" t="n">
        <v>34</v>
      </c>
      <c r="B38" s="68" t="n">
        <f aca="false">EOMONTH(Input!$C$7,A38)</f>
        <v>43951</v>
      </c>
      <c r="D38" s="69" t="n">
        <f aca="false">IF($B38&lt;Input!$G$28,Input!$G$38,0)</f>
        <v>0</v>
      </c>
      <c r="E38" s="69" t="n">
        <f aca="true">IF($B38&gt;Input!$G$28,PMT(Input!$G$37/(100*12),($A$620-OFFSET($A$4,MATCH(Input!$G$28,$B$4:$B$620,1),0,1,1)),$H$4,0,1),0)</f>
        <v>0</v>
      </c>
      <c r="F38" s="69" t="n">
        <f aca="false">($F37+$D38+$E38)*(1+Input!$G$37/(100*12))</f>
        <v>0</v>
      </c>
    </row>
    <row r="39" customFormat="false" ht="12.8" hidden="false" customHeight="false" outlineLevel="0" collapsed="false">
      <c r="A39" s="67" t="n">
        <v>35</v>
      </c>
      <c r="B39" s="68" t="n">
        <f aca="false">EOMONTH(Input!$C$7,A39)</f>
        <v>43982</v>
      </c>
      <c r="D39" s="69" t="n">
        <f aca="false">IF($B39&lt;Input!$G$28,Input!$G$38,0)</f>
        <v>0</v>
      </c>
      <c r="E39" s="69" t="n">
        <f aca="true">IF($B39&gt;Input!$G$28,PMT(Input!$G$37/(100*12),($A$620-OFFSET($A$4,MATCH(Input!$G$28,$B$4:$B$620,1),0,1,1)),$H$4,0,1),0)</f>
        <v>0</v>
      </c>
      <c r="F39" s="69" t="n">
        <f aca="false">($F38+$D39+$E39)*(1+Input!$G$37/(100*12))</f>
        <v>0</v>
      </c>
    </row>
    <row r="40" customFormat="false" ht="12.8" hidden="false" customHeight="false" outlineLevel="0" collapsed="false">
      <c r="A40" s="67" t="n">
        <v>36</v>
      </c>
      <c r="B40" s="68" t="n">
        <f aca="false">EOMONTH(Input!$C$7,A40)</f>
        <v>44012</v>
      </c>
      <c r="D40" s="69" t="n">
        <f aca="false">IF($B40&lt;Input!$G$28,Input!$G$38,0)</f>
        <v>0</v>
      </c>
      <c r="E40" s="69" t="n">
        <f aca="true">IF($B40&gt;Input!$G$28,PMT(Input!$G$37/(100*12),($A$620-OFFSET($A$4,MATCH(Input!$G$28,$B$4:$B$620,1),0,1,1)),$H$4,0,1),0)</f>
        <v>0</v>
      </c>
      <c r="F40" s="69" t="n">
        <f aca="false">($F39+$D40+$E40)*(1+Input!$G$37/(100*12))</f>
        <v>0</v>
      </c>
    </row>
    <row r="41" customFormat="false" ht="12.8" hidden="false" customHeight="false" outlineLevel="0" collapsed="false">
      <c r="A41" s="67" t="n">
        <v>37</v>
      </c>
      <c r="B41" s="68" t="n">
        <f aca="false">EOMONTH(Input!$C$7,A41)</f>
        <v>44043</v>
      </c>
      <c r="D41" s="69" t="n">
        <f aca="false">IF($B41&lt;Input!$G$28,Input!$G$38,0)</f>
        <v>0</v>
      </c>
      <c r="E41" s="69" t="n">
        <f aca="true">IF($B41&gt;Input!$G$28,PMT(Input!$G$37/(100*12),($A$620-OFFSET($A$4,MATCH(Input!$G$28,$B$4:$B$620,1),0,1,1)),$H$4,0,1),0)</f>
        <v>0</v>
      </c>
      <c r="F41" s="69" t="n">
        <f aca="false">($F40+$D41+$E41)*(1+Input!$G$37/(100*12))</f>
        <v>0</v>
      </c>
    </row>
    <row r="42" customFormat="false" ht="12.8" hidden="false" customHeight="false" outlineLevel="0" collapsed="false">
      <c r="A42" s="67" t="n">
        <v>38</v>
      </c>
      <c r="B42" s="68" t="n">
        <f aca="false">EOMONTH(Input!$C$7,A42)</f>
        <v>44074</v>
      </c>
      <c r="D42" s="69" t="n">
        <f aca="false">IF($B42&lt;Input!$G$28,Input!$G$38,0)</f>
        <v>0</v>
      </c>
      <c r="E42" s="69" t="n">
        <f aca="true">IF($B42&gt;Input!$G$28,PMT(Input!$G$37/(100*12),($A$620-OFFSET($A$4,MATCH(Input!$G$28,$B$4:$B$620,1),0,1,1)),$H$4,0,1),0)</f>
        <v>0</v>
      </c>
      <c r="F42" s="69" t="n">
        <f aca="false">($F41+$D42+$E42)*(1+Input!$G$37/(100*12))</f>
        <v>0</v>
      </c>
    </row>
    <row r="43" customFormat="false" ht="12.8" hidden="false" customHeight="false" outlineLevel="0" collapsed="false">
      <c r="A43" s="67" t="n">
        <v>39</v>
      </c>
      <c r="B43" s="68" t="n">
        <f aca="false">EOMONTH(Input!$C$7,A43)</f>
        <v>44104</v>
      </c>
      <c r="D43" s="69" t="n">
        <f aca="false">IF($B43&lt;Input!$G$28,Input!$G$38,0)</f>
        <v>0</v>
      </c>
      <c r="E43" s="69" t="n">
        <f aca="true">IF($B43&gt;Input!$G$28,PMT(Input!$G$37/(100*12),($A$620-OFFSET($A$4,MATCH(Input!$G$28,$B$4:$B$620,1),0,1,1)),$H$4,0,1),0)</f>
        <v>0</v>
      </c>
      <c r="F43" s="69" t="n">
        <f aca="false">($F42+$D43+$E43)*(1+Input!$G$37/(100*12))</f>
        <v>0</v>
      </c>
    </row>
    <row r="44" customFormat="false" ht="12.8" hidden="false" customHeight="false" outlineLevel="0" collapsed="false">
      <c r="A44" s="67" t="n">
        <v>40</v>
      </c>
      <c r="B44" s="68" t="n">
        <f aca="false">EOMONTH(Input!$C$7,A44)</f>
        <v>44135</v>
      </c>
      <c r="D44" s="69" t="n">
        <f aca="false">IF($B44&lt;Input!$G$28,Input!$G$38,0)</f>
        <v>0</v>
      </c>
      <c r="E44" s="69" t="n">
        <f aca="true">IF($B44&gt;Input!$G$28,PMT(Input!$G$37/(100*12),($A$620-OFFSET($A$4,MATCH(Input!$G$28,$B$4:$B$620,1),0,1,1)),$H$4,0,1),0)</f>
        <v>0</v>
      </c>
      <c r="F44" s="69" t="n">
        <f aca="false">($F43+$D44+$E44)*(1+Input!$G$37/(100*12))</f>
        <v>0</v>
      </c>
    </row>
    <row r="45" customFormat="false" ht="12.8" hidden="false" customHeight="false" outlineLevel="0" collapsed="false">
      <c r="A45" s="67" t="n">
        <v>41</v>
      </c>
      <c r="B45" s="68" t="n">
        <f aca="false">EOMONTH(Input!$C$7,A45)</f>
        <v>44165</v>
      </c>
      <c r="D45" s="69" t="n">
        <f aca="false">IF($B45&lt;Input!$G$28,Input!$G$38,0)</f>
        <v>0</v>
      </c>
      <c r="E45" s="69" t="n">
        <f aca="true">IF($B45&gt;Input!$G$28,PMT(Input!$G$37/(100*12),($A$620-OFFSET($A$4,MATCH(Input!$G$28,$B$4:$B$620,1),0,1,1)),$H$4,0,1),0)</f>
        <v>0</v>
      </c>
      <c r="F45" s="69" t="n">
        <f aca="false">($F44+$D45+$E45)*(1+Input!$G$37/(100*12))</f>
        <v>0</v>
      </c>
    </row>
    <row r="46" customFormat="false" ht="12.8" hidden="false" customHeight="false" outlineLevel="0" collapsed="false">
      <c r="A46" s="67" t="n">
        <v>42</v>
      </c>
      <c r="B46" s="68" t="n">
        <f aca="false">EOMONTH(Input!$C$7,A46)</f>
        <v>44196</v>
      </c>
      <c r="D46" s="69" t="n">
        <f aca="false">IF($B46&lt;Input!$G$28,Input!$G$38,0)</f>
        <v>0</v>
      </c>
      <c r="E46" s="69" t="n">
        <f aca="true">IF($B46&gt;Input!$G$28,PMT(Input!$G$37/(100*12),($A$620-OFFSET($A$4,MATCH(Input!$G$28,$B$4:$B$620,1),0,1,1)),$H$4,0,1),0)</f>
        <v>0</v>
      </c>
      <c r="F46" s="69" t="n">
        <f aca="false">($F45+$D46+$E46)*(1+Input!$G$37/(100*12))</f>
        <v>0</v>
      </c>
    </row>
    <row r="47" customFormat="false" ht="12.8" hidden="false" customHeight="false" outlineLevel="0" collapsed="false">
      <c r="A47" s="67" t="n">
        <v>43</v>
      </c>
      <c r="B47" s="68" t="n">
        <f aca="false">EOMONTH(Input!$C$7,A47)</f>
        <v>44227</v>
      </c>
      <c r="D47" s="69" t="n">
        <f aca="false">IF($B47&lt;Input!$G$28,Input!$G$38,0)</f>
        <v>0</v>
      </c>
      <c r="E47" s="69" t="n">
        <f aca="true">IF($B47&gt;Input!$G$28,PMT(Input!$G$37/(100*12),($A$620-OFFSET($A$4,MATCH(Input!$G$28,$B$4:$B$620,1),0,1,1)),$H$4,0,1),0)</f>
        <v>0</v>
      </c>
      <c r="F47" s="69" t="n">
        <f aca="false">($F46+$D47+$E47)*(1+Input!$G$37/(100*12))</f>
        <v>0</v>
      </c>
    </row>
    <row r="48" customFormat="false" ht="12.8" hidden="false" customHeight="false" outlineLevel="0" collapsed="false">
      <c r="A48" s="67" t="n">
        <v>44</v>
      </c>
      <c r="B48" s="68" t="n">
        <f aca="false">EOMONTH(Input!$C$7,A48)</f>
        <v>44255</v>
      </c>
      <c r="D48" s="69" t="n">
        <f aca="false">IF($B48&lt;Input!$G$28,Input!$G$38,0)</f>
        <v>0</v>
      </c>
      <c r="E48" s="69" t="n">
        <f aca="true">IF($B48&gt;Input!$G$28,PMT(Input!$G$37/(100*12),($A$620-OFFSET($A$4,MATCH(Input!$G$28,$B$4:$B$620,1),0,1,1)),$H$4,0,1),0)</f>
        <v>0</v>
      </c>
      <c r="F48" s="69" t="n">
        <f aca="false">($F47+$D48+$E48)*(1+Input!$G$37/(100*12))</f>
        <v>0</v>
      </c>
    </row>
    <row r="49" customFormat="false" ht="12.8" hidden="false" customHeight="false" outlineLevel="0" collapsed="false">
      <c r="A49" s="67" t="n">
        <v>45</v>
      </c>
      <c r="B49" s="68" t="n">
        <f aca="false">EOMONTH(Input!$C$7,A49)</f>
        <v>44286</v>
      </c>
      <c r="D49" s="69" t="n">
        <f aca="false">IF($B49&lt;Input!$G$28,Input!$G$38,0)</f>
        <v>0</v>
      </c>
      <c r="E49" s="69" t="n">
        <f aca="true">IF($B49&gt;Input!$G$28,PMT(Input!$G$37/(100*12),($A$620-OFFSET($A$4,MATCH(Input!$G$28,$B$4:$B$620,1),0,1,1)),$H$4,0,1),0)</f>
        <v>0</v>
      </c>
      <c r="F49" s="69" t="n">
        <f aca="false">($F48+$D49+$E49)*(1+Input!$G$37/(100*12))</f>
        <v>0</v>
      </c>
    </row>
    <row r="50" customFormat="false" ht="12.8" hidden="false" customHeight="false" outlineLevel="0" collapsed="false">
      <c r="A50" s="67" t="n">
        <v>46</v>
      </c>
      <c r="B50" s="68" t="n">
        <f aca="false">EOMONTH(Input!$C$7,A50)</f>
        <v>44316</v>
      </c>
      <c r="D50" s="69" t="n">
        <f aca="false">IF($B50&lt;Input!$G$28,Input!$G$38,0)</f>
        <v>0</v>
      </c>
      <c r="E50" s="69" t="n">
        <f aca="true">IF($B50&gt;Input!$G$28,PMT(Input!$G$37/(100*12),($A$620-OFFSET($A$4,MATCH(Input!$G$28,$B$4:$B$620,1),0,1,1)),$H$4,0,1),0)</f>
        <v>0</v>
      </c>
      <c r="F50" s="69" t="n">
        <f aca="false">($F49+$D50+$E50)*(1+Input!$G$37/(100*12))</f>
        <v>0</v>
      </c>
    </row>
    <row r="51" customFormat="false" ht="12.8" hidden="false" customHeight="false" outlineLevel="0" collapsed="false">
      <c r="A51" s="67" t="n">
        <v>47</v>
      </c>
      <c r="B51" s="68" t="n">
        <f aca="false">EOMONTH(Input!$C$7,A51)</f>
        <v>44347</v>
      </c>
      <c r="D51" s="69" t="n">
        <f aca="false">IF($B51&lt;Input!$G$28,Input!$G$38,0)</f>
        <v>0</v>
      </c>
      <c r="E51" s="69" t="n">
        <f aca="true">IF($B51&gt;Input!$G$28,PMT(Input!$G$37/(100*12),($A$620-OFFSET($A$4,MATCH(Input!$G$28,$B$4:$B$620,1),0,1,1)),$H$4,0,1),0)</f>
        <v>0</v>
      </c>
      <c r="F51" s="69" t="n">
        <f aca="false">($F50+$D51+$E51)*(1+Input!$G$37/(100*12))</f>
        <v>0</v>
      </c>
    </row>
    <row r="52" customFormat="false" ht="12.8" hidden="false" customHeight="false" outlineLevel="0" collapsed="false">
      <c r="A52" s="67" t="n">
        <v>48</v>
      </c>
      <c r="B52" s="68" t="n">
        <f aca="false">EOMONTH(Input!$C$7,A52)</f>
        <v>44377</v>
      </c>
      <c r="D52" s="69" t="n">
        <f aca="false">IF($B52&lt;Input!$G$28,Input!$G$38,0)</f>
        <v>0</v>
      </c>
      <c r="E52" s="69" t="n">
        <f aca="true">IF($B52&gt;Input!$G$28,PMT(Input!$G$37/(100*12),($A$620-OFFSET($A$4,MATCH(Input!$G$28,$B$4:$B$620,1),0,1,1)),$H$4,0,1),0)</f>
        <v>0</v>
      </c>
      <c r="F52" s="69" t="n">
        <f aca="false">($F51+$D52+$E52)*(1+Input!$G$37/(100*12))</f>
        <v>0</v>
      </c>
    </row>
    <row r="53" customFormat="false" ht="12.8" hidden="false" customHeight="false" outlineLevel="0" collapsed="false">
      <c r="A53" s="67" t="n">
        <v>49</v>
      </c>
      <c r="B53" s="68" t="n">
        <f aca="false">EOMONTH(Input!$C$7,A53)</f>
        <v>44408</v>
      </c>
      <c r="D53" s="69" t="n">
        <f aca="false">IF($B53&lt;Input!$G$28,Input!$G$38,0)</f>
        <v>0</v>
      </c>
      <c r="E53" s="69" t="n">
        <f aca="true">IF($B53&gt;Input!$G$28,PMT(Input!$G$37/(100*12),($A$620-OFFSET($A$4,MATCH(Input!$G$28,$B$4:$B$620,1),0,1,1)),$H$4,0,1),0)</f>
        <v>0</v>
      </c>
      <c r="F53" s="69" t="n">
        <f aca="false">($F52+$D53+$E53)*(1+Input!$G$37/(100*12))</f>
        <v>0</v>
      </c>
    </row>
    <row r="54" customFormat="false" ht="12.8" hidden="false" customHeight="false" outlineLevel="0" collapsed="false">
      <c r="A54" s="67" t="n">
        <v>50</v>
      </c>
      <c r="B54" s="68" t="n">
        <f aca="false">EOMONTH(Input!$C$7,A54)</f>
        <v>44439</v>
      </c>
      <c r="D54" s="69" t="n">
        <f aca="false">IF($B54&lt;Input!$G$28,Input!$G$38,0)</f>
        <v>0</v>
      </c>
      <c r="E54" s="69" t="n">
        <f aca="true">IF($B54&gt;Input!$G$28,PMT(Input!$G$37/(100*12),($A$620-OFFSET($A$4,MATCH(Input!$G$28,$B$4:$B$620,1),0,1,1)),$H$4,0,1),0)</f>
        <v>0</v>
      </c>
      <c r="F54" s="69" t="n">
        <f aca="false">($F53+$D54+$E54)*(1+Input!$G$37/(100*12))</f>
        <v>0</v>
      </c>
    </row>
    <row r="55" customFormat="false" ht="12.8" hidden="false" customHeight="false" outlineLevel="0" collapsed="false">
      <c r="A55" s="67" t="n">
        <v>51</v>
      </c>
      <c r="B55" s="68" t="n">
        <f aca="false">EOMONTH(Input!$C$7,A55)</f>
        <v>44469</v>
      </c>
      <c r="D55" s="69" t="n">
        <f aca="false">IF($B55&lt;Input!$G$28,Input!$G$38,0)</f>
        <v>0</v>
      </c>
      <c r="E55" s="69" t="n">
        <f aca="true">IF($B55&gt;Input!$G$28,PMT(Input!$G$37/(100*12),($A$620-OFFSET($A$4,MATCH(Input!$G$28,$B$4:$B$620,1),0,1,1)),$H$4,0,1),0)</f>
        <v>0</v>
      </c>
      <c r="F55" s="69" t="n">
        <f aca="false">($F54+$D55+$E55)*(1+Input!$G$37/(100*12))</f>
        <v>0</v>
      </c>
    </row>
    <row r="56" customFormat="false" ht="12.8" hidden="false" customHeight="false" outlineLevel="0" collapsed="false">
      <c r="A56" s="67" t="n">
        <v>52</v>
      </c>
      <c r="B56" s="68" t="n">
        <f aca="false">EOMONTH(Input!$C$7,A56)</f>
        <v>44500</v>
      </c>
      <c r="D56" s="69" t="n">
        <f aca="false">IF($B56&lt;Input!$G$28,Input!$G$38,0)</f>
        <v>0</v>
      </c>
      <c r="E56" s="69" t="n">
        <f aca="true">IF($B56&gt;Input!$G$28,PMT(Input!$G$37/(100*12),($A$620-OFFSET($A$4,MATCH(Input!$G$28,$B$4:$B$620,1),0,1,1)),$H$4,0,1),0)</f>
        <v>0</v>
      </c>
      <c r="F56" s="69" t="n">
        <f aca="false">($F55+$D56+$E56)*(1+Input!$G$37/(100*12))</f>
        <v>0</v>
      </c>
    </row>
    <row r="57" customFormat="false" ht="12.8" hidden="false" customHeight="false" outlineLevel="0" collapsed="false">
      <c r="A57" s="67" t="n">
        <v>53</v>
      </c>
      <c r="B57" s="68" t="n">
        <f aca="false">EOMONTH(Input!$C$7,A57)</f>
        <v>44530</v>
      </c>
      <c r="D57" s="69" t="n">
        <f aca="false">IF($B57&lt;Input!$G$28,Input!$G$38,0)</f>
        <v>0</v>
      </c>
      <c r="E57" s="69" t="n">
        <f aca="true">IF($B57&gt;Input!$G$28,PMT(Input!$G$37/(100*12),($A$620-OFFSET($A$4,MATCH(Input!$G$28,$B$4:$B$620,1),0,1,1)),$H$4,0,1),0)</f>
        <v>0</v>
      </c>
      <c r="F57" s="69" t="n">
        <f aca="false">($F56+$D57+$E57)*(1+Input!$G$37/(100*12))</f>
        <v>0</v>
      </c>
    </row>
    <row r="58" customFormat="false" ht="12.8" hidden="false" customHeight="false" outlineLevel="0" collapsed="false">
      <c r="A58" s="67" t="n">
        <v>54</v>
      </c>
      <c r="B58" s="68" t="n">
        <f aca="false">EOMONTH(Input!$C$7,A58)</f>
        <v>44561</v>
      </c>
      <c r="D58" s="69" t="n">
        <f aca="false">IF($B58&lt;Input!$G$28,Input!$G$38,0)</f>
        <v>0</v>
      </c>
      <c r="E58" s="69" t="n">
        <f aca="true">IF($B58&gt;Input!$G$28,PMT(Input!$G$37/(100*12),($A$620-OFFSET($A$4,MATCH(Input!$G$28,$B$4:$B$620,1),0,1,1)),$H$4,0,1),0)</f>
        <v>0</v>
      </c>
      <c r="F58" s="69" t="n">
        <f aca="false">($F57+$D58+$E58)*(1+Input!$G$37/(100*12))</f>
        <v>0</v>
      </c>
    </row>
    <row r="59" customFormat="false" ht="12.8" hidden="false" customHeight="false" outlineLevel="0" collapsed="false">
      <c r="A59" s="67" t="n">
        <v>55</v>
      </c>
      <c r="B59" s="68" t="n">
        <f aca="false">EOMONTH(Input!$C$7,A59)</f>
        <v>44592</v>
      </c>
      <c r="D59" s="69" t="n">
        <f aca="false">IF($B59&lt;Input!$G$28,Input!$G$38,0)</f>
        <v>0</v>
      </c>
      <c r="E59" s="69" t="n">
        <f aca="true">IF($B59&gt;Input!$G$28,PMT(Input!$G$37/(100*12),($A$620-OFFSET($A$4,MATCH(Input!$G$28,$B$4:$B$620,1),0,1,1)),$H$4,0,1),0)</f>
        <v>0</v>
      </c>
      <c r="F59" s="69" t="n">
        <f aca="false">($F58+$D59+$E59)*(1+Input!$G$37/(100*12))</f>
        <v>0</v>
      </c>
    </row>
    <row r="60" customFormat="false" ht="12.8" hidden="false" customHeight="false" outlineLevel="0" collapsed="false">
      <c r="A60" s="67" t="n">
        <v>56</v>
      </c>
      <c r="B60" s="68" t="n">
        <f aca="false">EOMONTH(Input!$C$7,A60)</f>
        <v>44620</v>
      </c>
      <c r="D60" s="69" t="n">
        <f aca="false">IF($B60&lt;Input!$G$28,Input!$G$38,0)</f>
        <v>0</v>
      </c>
      <c r="E60" s="69" t="n">
        <f aca="true">IF($B60&gt;Input!$G$28,PMT(Input!$G$37/(100*12),($A$620-OFFSET($A$4,MATCH(Input!$G$28,$B$4:$B$620,1),0,1,1)),$H$4,0,1),0)</f>
        <v>0</v>
      </c>
      <c r="F60" s="69" t="n">
        <f aca="false">($F59+$D60+$E60)*(1+Input!$G$37/(100*12))</f>
        <v>0</v>
      </c>
    </row>
    <row r="61" customFormat="false" ht="12.8" hidden="false" customHeight="false" outlineLevel="0" collapsed="false">
      <c r="A61" s="67" t="n">
        <v>57</v>
      </c>
      <c r="B61" s="68" t="n">
        <f aca="false">EOMONTH(Input!$C$7,A61)</f>
        <v>44651</v>
      </c>
      <c r="D61" s="69" t="n">
        <f aca="false">IF($B61&lt;Input!$G$28,Input!$G$38,0)</f>
        <v>0</v>
      </c>
      <c r="E61" s="69" t="n">
        <f aca="true">IF($B61&gt;Input!$G$28,PMT(Input!$G$37/(100*12),($A$620-OFFSET($A$4,MATCH(Input!$G$28,$B$4:$B$620,1),0,1,1)),$H$4,0,1),0)</f>
        <v>0</v>
      </c>
      <c r="F61" s="69" t="n">
        <f aca="false">($F60+$D61+$E61)*(1+Input!$G$37/(100*12))</f>
        <v>0</v>
      </c>
    </row>
    <row r="62" customFormat="false" ht="12.8" hidden="false" customHeight="false" outlineLevel="0" collapsed="false">
      <c r="A62" s="67" t="n">
        <v>58</v>
      </c>
      <c r="B62" s="68" t="n">
        <f aca="false">EOMONTH(Input!$C$7,A62)</f>
        <v>44681</v>
      </c>
      <c r="D62" s="69" t="n">
        <f aca="false">IF($B62&lt;Input!$G$28,Input!$G$38,0)</f>
        <v>0</v>
      </c>
      <c r="E62" s="69" t="n">
        <f aca="true">IF($B62&gt;Input!$G$28,PMT(Input!$G$37/(100*12),($A$620-OFFSET($A$4,MATCH(Input!$G$28,$B$4:$B$620,1),0,1,1)),$H$4,0,1),0)</f>
        <v>0</v>
      </c>
      <c r="F62" s="69" t="n">
        <f aca="false">($F61+$D62+$E62)*(1+Input!$G$37/(100*12))</f>
        <v>0</v>
      </c>
    </row>
    <row r="63" customFormat="false" ht="12.8" hidden="false" customHeight="false" outlineLevel="0" collapsed="false">
      <c r="A63" s="67" t="n">
        <v>59</v>
      </c>
      <c r="B63" s="68" t="n">
        <f aca="false">EOMONTH(Input!$C$7,A63)</f>
        <v>44712</v>
      </c>
      <c r="D63" s="69" t="n">
        <f aca="false">IF($B63&lt;Input!$G$28,Input!$G$38,0)</f>
        <v>0</v>
      </c>
      <c r="E63" s="69" t="n">
        <f aca="true">IF($B63&gt;Input!$G$28,PMT(Input!$G$37/(100*12),($A$620-OFFSET($A$4,MATCH(Input!$G$28,$B$4:$B$620,1),0,1,1)),$H$4,0,1),0)</f>
        <v>0</v>
      </c>
      <c r="F63" s="69" t="n">
        <f aca="false">($F62+$D63+$E63)*(1+Input!$G$37/(100*12))</f>
        <v>0</v>
      </c>
    </row>
    <row r="64" customFormat="false" ht="12.8" hidden="false" customHeight="false" outlineLevel="0" collapsed="false">
      <c r="A64" s="67" t="n">
        <v>60</v>
      </c>
      <c r="B64" s="68" t="n">
        <f aca="false">EOMONTH(Input!$C$7,A64)</f>
        <v>44742</v>
      </c>
      <c r="D64" s="69" t="n">
        <f aca="false">IF($B64&lt;Input!$G$28,Input!$G$38,0)</f>
        <v>0</v>
      </c>
      <c r="E64" s="69" t="n">
        <f aca="true">IF($B64&gt;Input!$G$28,PMT(Input!$G$37/(100*12),($A$620-OFFSET($A$4,MATCH(Input!$G$28,$B$4:$B$620,1),0,1,1)),$H$4,0,1),0)</f>
        <v>0</v>
      </c>
      <c r="F64" s="69" t="n">
        <f aca="false">($F63+$D64+$E64)*(1+Input!$G$37/(100*12))</f>
        <v>0</v>
      </c>
    </row>
    <row r="65" customFormat="false" ht="12.8" hidden="false" customHeight="false" outlineLevel="0" collapsed="false">
      <c r="A65" s="67" t="n">
        <v>61</v>
      </c>
      <c r="B65" s="68" t="n">
        <f aca="false">EOMONTH(Input!$C$7,A65)</f>
        <v>44773</v>
      </c>
      <c r="D65" s="69" t="n">
        <f aca="false">IF($B65&lt;Input!$G$28,Input!$G$38,0)</f>
        <v>0</v>
      </c>
      <c r="E65" s="69" t="n">
        <f aca="true">IF($B65&gt;Input!$G$28,PMT(Input!$G$37/(100*12),($A$620-OFFSET($A$4,MATCH(Input!$G$28,$B$4:$B$620,1),0,1,1)),$H$4,0,1),0)</f>
        <v>0</v>
      </c>
      <c r="F65" s="69" t="n">
        <f aca="false">($F64+$D65+$E65)*(1+Input!$G$37/(100*12))</f>
        <v>0</v>
      </c>
    </row>
    <row r="66" customFormat="false" ht="12.8" hidden="false" customHeight="false" outlineLevel="0" collapsed="false">
      <c r="A66" s="67" t="n">
        <v>62</v>
      </c>
      <c r="B66" s="68" t="n">
        <f aca="false">EOMONTH(Input!$C$7,A66)</f>
        <v>44804</v>
      </c>
      <c r="D66" s="69" t="n">
        <f aca="false">IF($B66&lt;Input!$G$28,Input!$G$38,0)</f>
        <v>0</v>
      </c>
      <c r="E66" s="69" t="n">
        <f aca="true">IF($B66&gt;Input!$G$28,PMT(Input!$G$37/(100*12),($A$620-OFFSET($A$4,MATCH(Input!$G$28,$B$4:$B$620,1),0,1,1)),$H$4,0,1),0)</f>
        <v>0</v>
      </c>
      <c r="F66" s="69" t="n">
        <f aca="false">($F65+$D66+$E66)*(1+Input!$G$37/(100*12))</f>
        <v>0</v>
      </c>
    </row>
    <row r="67" customFormat="false" ht="12.8" hidden="false" customHeight="false" outlineLevel="0" collapsed="false">
      <c r="A67" s="67" t="n">
        <v>63</v>
      </c>
      <c r="B67" s="68" t="n">
        <f aca="false">EOMONTH(Input!$C$7,A67)</f>
        <v>44834</v>
      </c>
      <c r="D67" s="69" t="n">
        <f aca="false">IF($B67&lt;Input!$G$28,Input!$G$38,0)</f>
        <v>0</v>
      </c>
      <c r="E67" s="69" t="n">
        <f aca="true">IF($B67&gt;Input!$G$28,PMT(Input!$G$37/(100*12),($A$620-OFFSET($A$4,MATCH(Input!$G$28,$B$4:$B$620,1),0,1,1)),$H$4,0,1),0)</f>
        <v>0</v>
      </c>
      <c r="F67" s="69" t="n">
        <f aca="false">($F66+$D67+$E67)*(1+Input!$G$37/(100*12))</f>
        <v>0</v>
      </c>
    </row>
    <row r="68" customFormat="false" ht="12.8" hidden="false" customHeight="false" outlineLevel="0" collapsed="false">
      <c r="A68" s="67" t="n">
        <v>64</v>
      </c>
      <c r="B68" s="68" t="n">
        <f aca="false">EOMONTH(Input!$C$7,A68)</f>
        <v>44865</v>
      </c>
      <c r="D68" s="69" t="n">
        <f aca="false">IF($B68&lt;Input!$G$28,Input!$G$38,0)</f>
        <v>0</v>
      </c>
      <c r="E68" s="69" t="n">
        <f aca="true">IF($B68&gt;Input!$G$28,PMT(Input!$G$37/(100*12),($A$620-OFFSET($A$4,MATCH(Input!$G$28,$B$4:$B$620,1),0,1,1)),$H$4,0,1),0)</f>
        <v>0</v>
      </c>
      <c r="F68" s="69" t="n">
        <f aca="false">($F67+$D68+$E68)*(1+Input!$G$37/(100*12))</f>
        <v>0</v>
      </c>
    </row>
    <row r="69" customFormat="false" ht="12.8" hidden="false" customHeight="false" outlineLevel="0" collapsed="false">
      <c r="A69" s="67" t="n">
        <v>65</v>
      </c>
      <c r="B69" s="68" t="n">
        <f aca="false">EOMONTH(Input!$C$7,A69)</f>
        <v>44895</v>
      </c>
      <c r="D69" s="69" t="n">
        <f aca="false">IF($B69&lt;Input!$G$28,Input!$G$38,0)</f>
        <v>0</v>
      </c>
      <c r="E69" s="69" t="n">
        <f aca="true">IF($B69&gt;Input!$G$28,PMT(Input!$G$37/(100*12),($A$620-OFFSET($A$4,MATCH(Input!$G$28,$B$4:$B$620,1),0,1,1)),$H$4,0,1),0)</f>
        <v>0</v>
      </c>
      <c r="F69" s="69" t="n">
        <f aca="false">($F68+$D69+$E69)*(1+Input!$G$37/(100*12))</f>
        <v>0</v>
      </c>
    </row>
    <row r="70" customFormat="false" ht="12.8" hidden="false" customHeight="false" outlineLevel="0" collapsed="false">
      <c r="A70" s="67" t="n">
        <v>66</v>
      </c>
      <c r="B70" s="68" t="n">
        <f aca="false">EOMONTH(Input!$C$7,A70)</f>
        <v>44926</v>
      </c>
      <c r="D70" s="69" t="n">
        <f aca="false">IF($B70&lt;Input!$G$28,Input!$G$38,0)</f>
        <v>0</v>
      </c>
      <c r="E70" s="69" t="n">
        <f aca="true">IF($B70&gt;Input!$G$28,PMT(Input!$G$37/(100*12),($A$620-OFFSET($A$4,MATCH(Input!$G$28,$B$4:$B$620,1),0,1,1)),$H$4,0,1),0)</f>
        <v>0</v>
      </c>
      <c r="F70" s="69" t="n">
        <f aca="false">($F69+$D70+$E70)*(1+Input!$G$37/(100*12))</f>
        <v>0</v>
      </c>
    </row>
    <row r="71" customFormat="false" ht="12.8" hidden="false" customHeight="false" outlineLevel="0" collapsed="false">
      <c r="A71" s="67" t="n">
        <v>67</v>
      </c>
      <c r="B71" s="68" t="n">
        <f aca="false">EOMONTH(Input!$C$7,A71)</f>
        <v>44957</v>
      </c>
      <c r="D71" s="69" t="n">
        <f aca="false">IF($B71&lt;Input!$G$28,Input!$G$38,0)</f>
        <v>0</v>
      </c>
      <c r="E71" s="69" t="n">
        <f aca="true">IF($B71&gt;Input!$G$28,PMT(Input!$G$37/(100*12),($A$620-OFFSET($A$4,MATCH(Input!$G$28,$B$4:$B$620,1),0,1,1)),$H$4,0,1),0)</f>
        <v>0</v>
      </c>
      <c r="F71" s="69" t="n">
        <f aca="false">($F70+$D71+$E71)*(1+Input!$G$37/(100*12))</f>
        <v>0</v>
      </c>
    </row>
    <row r="72" customFormat="false" ht="12.8" hidden="false" customHeight="false" outlineLevel="0" collapsed="false">
      <c r="A72" s="67" t="n">
        <v>68</v>
      </c>
      <c r="B72" s="68" t="n">
        <f aca="false">EOMONTH(Input!$C$7,A72)</f>
        <v>44985</v>
      </c>
      <c r="D72" s="69" t="n">
        <f aca="false">IF($B72&lt;Input!$G$28,Input!$G$38,0)</f>
        <v>0</v>
      </c>
      <c r="E72" s="69" t="n">
        <f aca="true">IF($B72&gt;Input!$G$28,PMT(Input!$G$37/(100*12),($A$620-OFFSET($A$4,MATCH(Input!$G$28,$B$4:$B$620,1),0,1,1)),$H$4,0,1),0)</f>
        <v>0</v>
      </c>
      <c r="F72" s="69" t="n">
        <f aca="false">($F71+$D72+$E72)*(1+Input!$G$37/(100*12))</f>
        <v>0</v>
      </c>
    </row>
    <row r="73" customFormat="false" ht="12.8" hidden="false" customHeight="false" outlineLevel="0" collapsed="false">
      <c r="A73" s="67" t="n">
        <v>69</v>
      </c>
      <c r="B73" s="68" t="n">
        <f aca="false">EOMONTH(Input!$C$7,A73)</f>
        <v>45016</v>
      </c>
      <c r="D73" s="69" t="n">
        <f aca="false">IF($B73&lt;Input!$G$28,Input!$G$38,0)</f>
        <v>0</v>
      </c>
      <c r="E73" s="69" t="n">
        <f aca="true">IF($B73&gt;Input!$G$28,PMT(Input!$G$37/(100*12),($A$620-OFFSET($A$4,MATCH(Input!$G$28,$B$4:$B$620,1),0,1,1)),$H$4,0,1),0)</f>
        <v>0</v>
      </c>
      <c r="F73" s="69" t="n">
        <f aca="false">($F72+$D73+$E73)*(1+Input!$G$37/(100*12))</f>
        <v>0</v>
      </c>
    </row>
    <row r="74" customFormat="false" ht="12.8" hidden="false" customHeight="false" outlineLevel="0" collapsed="false">
      <c r="A74" s="67" t="n">
        <v>70</v>
      </c>
      <c r="B74" s="68" t="n">
        <f aca="false">EOMONTH(Input!$C$7,A74)</f>
        <v>45046</v>
      </c>
      <c r="D74" s="69" t="n">
        <f aca="false">IF($B74&lt;Input!$G$28,Input!$G$38,0)</f>
        <v>0</v>
      </c>
      <c r="E74" s="69" t="n">
        <f aca="true">IF($B74&gt;Input!$G$28,PMT(Input!$G$37/(100*12),($A$620-OFFSET($A$4,MATCH(Input!$G$28,$B$4:$B$620,1),0,1,1)),$H$4,0,1),0)</f>
        <v>0</v>
      </c>
      <c r="F74" s="69" t="n">
        <f aca="false">($F73+$D74+$E74)*(1+Input!$G$37/(100*12))</f>
        <v>0</v>
      </c>
    </row>
    <row r="75" customFormat="false" ht="12.8" hidden="false" customHeight="false" outlineLevel="0" collapsed="false">
      <c r="A75" s="67" t="n">
        <v>71</v>
      </c>
      <c r="B75" s="68" t="n">
        <f aca="false">EOMONTH(Input!$C$7,A75)</f>
        <v>45077</v>
      </c>
      <c r="D75" s="69" t="n">
        <f aca="false">IF($B75&lt;Input!$G$28,Input!$G$38,0)</f>
        <v>0</v>
      </c>
      <c r="E75" s="69" t="n">
        <f aca="true">IF($B75&gt;Input!$G$28,PMT(Input!$G$37/(100*12),($A$620-OFFSET($A$4,MATCH(Input!$G$28,$B$4:$B$620,1),0,1,1)),$H$4,0,1),0)</f>
        <v>0</v>
      </c>
      <c r="F75" s="69" t="n">
        <f aca="false">($F74+$D75+$E75)*(1+Input!$G$37/(100*12))</f>
        <v>0</v>
      </c>
    </row>
    <row r="76" customFormat="false" ht="12.8" hidden="false" customHeight="false" outlineLevel="0" collapsed="false">
      <c r="A76" s="67" t="n">
        <v>72</v>
      </c>
      <c r="B76" s="68" t="n">
        <f aca="false">EOMONTH(Input!$C$7,A76)</f>
        <v>45107</v>
      </c>
      <c r="D76" s="69" t="n">
        <f aca="false">IF($B76&lt;Input!$G$28,Input!$G$38,0)</f>
        <v>0</v>
      </c>
      <c r="E76" s="69" t="n">
        <f aca="true">IF($B76&gt;Input!$G$28,PMT(Input!$G$37/(100*12),($A$620-OFFSET($A$4,MATCH(Input!$G$28,$B$4:$B$620,1),0,1,1)),$H$4,0,1),0)</f>
        <v>0</v>
      </c>
      <c r="F76" s="69" t="n">
        <f aca="false">($F75+$D76+$E76)*(1+Input!$G$37/(100*12))</f>
        <v>0</v>
      </c>
    </row>
    <row r="77" customFormat="false" ht="12.8" hidden="false" customHeight="false" outlineLevel="0" collapsed="false">
      <c r="A77" s="67" t="n">
        <v>73</v>
      </c>
      <c r="B77" s="68" t="n">
        <f aca="false">EOMONTH(Input!$C$7,A77)</f>
        <v>45138</v>
      </c>
      <c r="D77" s="69" t="n">
        <f aca="false">IF($B77&lt;Input!$G$28,Input!$G$38,0)</f>
        <v>0</v>
      </c>
      <c r="E77" s="69" t="n">
        <f aca="true">IF($B77&gt;Input!$G$28,PMT(Input!$G$37/(100*12),($A$620-OFFSET($A$4,MATCH(Input!$G$28,$B$4:$B$620,1),0,1,1)),$H$4,0,1),0)</f>
        <v>0</v>
      </c>
      <c r="F77" s="69" t="n">
        <f aca="false">($F76+$D77+$E77)*(1+Input!$G$37/(100*12))</f>
        <v>0</v>
      </c>
    </row>
    <row r="78" customFormat="false" ht="12.8" hidden="false" customHeight="false" outlineLevel="0" collapsed="false">
      <c r="A78" s="67" t="n">
        <v>74</v>
      </c>
      <c r="B78" s="68" t="n">
        <f aca="false">EOMONTH(Input!$C$7,A78)</f>
        <v>45169</v>
      </c>
      <c r="D78" s="69" t="n">
        <f aca="false">IF($B78&lt;Input!$G$28,Input!$G$38,0)</f>
        <v>0</v>
      </c>
      <c r="E78" s="69" t="n">
        <f aca="true">IF($B78&gt;Input!$G$28,PMT(Input!$G$37/(100*12),($A$620-OFFSET($A$4,MATCH(Input!$G$28,$B$4:$B$620,1),0,1,1)),$H$4,0,1),0)</f>
        <v>0</v>
      </c>
      <c r="F78" s="69" t="n">
        <f aca="false">($F77+$D78+$E78)*(1+Input!$G$37/(100*12))</f>
        <v>0</v>
      </c>
    </row>
    <row r="79" customFormat="false" ht="12.8" hidden="false" customHeight="false" outlineLevel="0" collapsed="false">
      <c r="A79" s="67" t="n">
        <v>75</v>
      </c>
      <c r="B79" s="68" t="n">
        <f aca="false">EOMONTH(Input!$C$7,A79)</f>
        <v>45199</v>
      </c>
      <c r="D79" s="69" t="n">
        <f aca="false">IF($B79&lt;Input!$G$28,Input!$G$38,0)</f>
        <v>0</v>
      </c>
      <c r="E79" s="69" t="n">
        <f aca="true">IF($B79&gt;Input!$G$28,PMT(Input!$G$37/(100*12),($A$620-OFFSET($A$4,MATCH(Input!$G$28,$B$4:$B$620,1),0,1,1)),$H$4,0,1),0)</f>
        <v>0</v>
      </c>
      <c r="F79" s="69" t="n">
        <f aca="false">($F78+$D79+$E79)*(1+Input!$G$37/(100*12))</f>
        <v>0</v>
      </c>
    </row>
    <row r="80" customFormat="false" ht="12.8" hidden="false" customHeight="false" outlineLevel="0" collapsed="false">
      <c r="A80" s="67" t="n">
        <v>76</v>
      </c>
      <c r="B80" s="68" t="n">
        <f aca="false">EOMONTH(Input!$C$7,A80)</f>
        <v>45230</v>
      </c>
      <c r="D80" s="69" t="n">
        <f aca="false">IF($B80&lt;Input!$G$28,Input!$G$38,0)</f>
        <v>0</v>
      </c>
      <c r="E80" s="69" t="n">
        <f aca="true">IF($B80&gt;Input!$G$28,PMT(Input!$G$37/(100*12),($A$620-OFFSET($A$4,MATCH(Input!$G$28,$B$4:$B$620,1),0,1,1)),$H$4,0,1),0)</f>
        <v>0</v>
      </c>
      <c r="F80" s="69" t="n">
        <f aca="false">($F79+$D80+$E80)*(1+Input!$G$37/(100*12))</f>
        <v>0</v>
      </c>
    </row>
    <row r="81" customFormat="false" ht="12.8" hidden="false" customHeight="false" outlineLevel="0" collapsed="false">
      <c r="A81" s="67" t="n">
        <v>77</v>
      </c>
      <c r="B81" s="68" t="n">
        <f aca="false">EOMONTH(Input!$C$7,A81)</f>
        <v>45260</v>
      </c>
      <c r="D81" s="69" t="n">
        <f aca="false">IF($B81&lt;Input!$G$28,Input!$G$38,0)</f>
        <v>0</v>
      </c>
      <c r="E81" s="69" t="n">
        <f aca="true">IF($B81&gt;Input!$G$28,PMT(Input!$G$37/(100*12),($A$620-OFFSET($A$4,MATCH(Input!$G$28,$B$4:$B$620,1),0,1,1)),$H$4,0,1),0)</f>
        <v>0</v>
      </c>
      <c r="F81" s="69" t="n">
        <f aca="false">($F80+$D81+$E81)*(1+Input!$G$37/(100*12))</f>
        <v>0</v>
      </c>
    </row>
    <row r="82" customFormat="false" ht="12.8" hidden="false" customHeight="false" outlineLevel="0" collapsed="false">
      <c r="A82" s="67" t="n">
        <v>78</v>
      </c>
      <c r="B82" s="68" t="n">
        <f aca="false">EOMONTH(Input!$C$7,A82)</f>
        <v>45291</v>
      </c>
      <c r="D82" s="69" t="n">
        <f aca="false">IF($B82&lt;Input!$G$28,Input!$G$38,0)</f>
        <v>0</v>
      </c>
      <c r="E82" s="69" t="n">
        <f aca="true">IF($B82&gt;Input!$G$28,PMT(Input!$G$37/(100*12),($A$620-OFFSET($A$4,MATCH(Input!$G$28,$B$4:$B$620,1),0,1,1)),$H$4,0,1),0)</f>
        <v>0</v>
      </c>
      <c r="F82" s="69" t="n">
        <f aca="false">($F81+$D82+$E82)*(1+Input!$G$37/(100*12))</f>
        <v>0</v>
      </c>
    </row>
    <row r="83" customFormat="false" ht="12.8" hidden="false" customHeight="false" outlineLevel="0" collapsed="false">
      <c r="A83" s="67" t="n">
        <v>79</v>
      </c>
      <c r="B83" s="68" t="n">
        <f aca="false">EOMONTH(Input!$C$7,A83)</f>
        <v>45322</v>
      </c>
      <c r="D83" s="69" t="n">
        <f aca="false">IF($B83&lt;Input!$G$28,Input!$G$38,0)</f>
        <v>0</v>
      </c>
      <c r="E83" s="69" t="n">
        <f aca="true">IF($B83&gt;Input!$G$28,PMT(Input!$G$37/(100*12),($A$620-OFFSET($A$4,MATCH(Input!$G$28,$B$4:$B$620,1),0,1,1)),$H$4,0,1),0)</f>
        <v>0</v>
      </c>
      <c r="F83" s="69" t="n">
        <f aca="false">($F82+$D83+$E83)*(1+Input!$G$37/(100*12))</f>
        <v>0</v>
      </c>
    </row>
    <row r="84" customFormat="false" ht="12.8" hidden="false" customHeight="false" outlineLevel="0" collapsed="false">
      <c r="A84" s="67" t="n">
        <v>80</v>
      </c>
      <c r="B84" s="68" t="n">
        <f aca="false">EOMONTH(Input!$C$7,A84)</f>
        <v>45351</v>
      </c>
      <c r="D84" s="69" t="n">
        <f aca="false">IF($B84&lt;Input!$G$28,Input!$G$38,0)</f>
        <v>0</v>
      </c>
      <c r="E84" s="69" t="n">
        <f aca="true">IF($B84&gt;Input!$G$28,PMT(Input!$G$37/(100*12),($A$620-OFFSET($A$4,MATCH(Input!$G$28,$B$4:$B$620,1),0,1,1)),$H$4,0,1),0)</f>
        <v>0</v>
      </c>
      <c r="F84" s="69" t="n">
        <f aca="false">($F83+$D84+$E84)*(1+Input!$G$37/(100*12))</f>
        <v>0</v>
      </c>
    </row>
    <row r="85" customFormat="false" ht="12.8" hidden="false" customHeight="false" outlineLevel="0" collapsed="false">
      <c r="A85" s="67" t="n">
        <v>81</v>
      </c>
      <c r="B85" s="68" t="n">
        <f aca="false">EOMONTH(Input!$C$7,A85)</f>
        <v>45382</v>
      </c>
      <c r="D85" s="69" t="n">
        <f aca="false">IF($B85&lt;Input!$G$28,Input!$G$38,0)</f>
        <v>0</v>
      </c>
      <c r="E85" s="69" t="n">
        <f aca="true">IF($B85&gt;Input!$G$28,PMT(Input!$G$37/(100*12),($A$620-OFFSET($A$4,MATCH(Input!$G$28,$B$4:$B$620,1),0,1,1)),$H$4,0,1),0)</f>
        <v>0</v>
      </c>
      <c r="F85" s="69" t="n">
        <f aca="false">($F84+$D85+$E85)*(1+Input!$G$37/(100*12))</f>
        <v>0</v>
      </c>
    </row>
    <row r="86" customFormat="false" ht="12.8" hidden="false" customHeight="false" outlineLevel="0" collapsed="false">
      <c r="A86" s="67" t="n">
        <v>82</v>
      </c>
      <c r="B86" s="68" t="n">
        <f aca="false">EOMONTH(Input!$C$7,A86)</f>
        <v>45412</v>
      </c>
      <c r="D86" s="69" t="n">
        <f aca="false">IF($B86&lt;Input!$G$28,Input!$G$38,0)</f>
        <v>0</v>
      </c>
      <c r="E86" s="69" t="n">
        <f aca="true">IF($B86&gt;Input!$G$28,PMT(Input!$G$37/(100*12),($A$620-OFFSET($A$4,MATCH(Input!$G$28,$B$4:$B$620,1),0,1,1)),$H$4,0,1),0)</f>
        <v>0</v>
      </c>
      <c r="F86" s="69" t="n">
        <f aca="false">($F85+$D86+$E86)*(1+Input!$G$37/(100*12))</f>
        <v>0</v>
      </c>
    </row>
    <row r="87" customFormat="false" ht="12.8" hidden="false" customHeight="false" outlineLevel="0" collapsed="false">
      <c r="A87" s="67" t="n">
        <v>83</v>
      </c>
      <c r="B87" s="68" t="n">
        <f aca="false">EOMONTH(Input!$C$7,A87)</f>
        <v>45443</v>
      </c>
      <c r="D87" s="69" t="n">
        <f aca="false">IF($B87&lt;Input!$G$28,Input!$G$38,0)</f>
        <v>0</v>
      </c>
      <c r="E87" s="69" t="n">
        <f aca="true">IF($B87&gt;Input!$G$28,PMT(Input!$G$37/(100*12),($A$620-OFFSET($A$4,MATCH(Input!$G$28,$B$4:$B$620,1),0,1,1)),$H$4,0,1),0)</f>
        <v>0</v>
      </c>
      <c r="F87" s="69" t="n">
        <f aca="false">($F86+$D87+$E87)*(1+Input!$G$37/(100*12))</f>
        <v>0</v>
      </c>
    </row>
    <row r="88" customFormat="false" ht="12.8" hidden="false" customHeight="false" outlineLevel="0" collapsed="false">
      <c r="A88" s="67" t="n">
        <v>84</v>
      </c>
      <c r="B88" s="68" t="n">
        <f aca="false">EOMONTH(Input!$C$7,A88)</f>
        <v>45473</v>
      </c>
      <c r="D88" s="69" t="n">
        <f aca="false">IF($B88&lt;Input!$G$28,Input!$G$38,0)</f>
        <v>0</v>
      </c>
      <c r="E88" s="69" t="n">
        <f aca="true">IF($B88&gt;Input!$G$28,PMT(Input!$G$37/(100*12),($A$620-OFFSET($A$4,MATCH(Input!$G$28,$B$4:$B$620,1),0,1,1)),$H$4,0,1),0)</f>
        <v>0</v>
      </c>
      <c r="F88" s="69" t="n">
        <f aca="false">($F87+$D88+$E88)*(1+Input!$G$37/(100*12))</f>
        <v>0</v>
      </c>
    </row>
    <row r="89" customFormat="false" ht="12.8" hidden="false" customHeight="false" outlineLevel="0" collapsed="false">
      <c r="A89" s="67" t="n">
        <v>85</v>
      </c>
      <c r="B89" s="68" t="n">
        <f aca="false">EOMONTH(Input!$C$7,A89)</f>
        <v>45504</v>
      </c>
      <c r="D89" s="69" t="n">
        <f aca="false">IF($B89&lt;Input!$G$28,Input!$G$38,0)</f>
        <v>0</v>
      </c>
      <c r="E89" s="69" t="n">
        <f aca="true">IF($B89&gt;Input!$G$28,PMT(Input!$G$37/(100*12),($A$620-OFFSET($A$4,MATCH(Input!$G$28,$B$4:$B$620,1),0,1,1)),$H$4,0,1),0)</f>
        <v>0</v>
      </c>
      <c r="F89" s="69" t="n">
        <f aca="false">($F88+$D89+$E89)*(1+Input!$G$37/(100*12))</f>
        <v>0</v>
      </c>
    </row>
    <row r="90" customFormat="false" ht="12.8" hidden="false" customHeight="false" outlineLevel="0" collapsed="false">
      <c r="A90" s="67" t="n">
        <v>86</v>
      </c>
      <c r="B90" s="68" t="n">
        <f aca="false">EOMONTH(Input!$C$7,A90)</f>
        <v>45535</v>
      </c>
      <c r="D90" s="69" t="n">
        <f aca="false">IF($B90&lt;Input!$G$28,Input!$G$38,0)</f>
        <v>0</v>
      </c>
      <c r="E90" s="69" t="n">
        <f aca="true">IF($B90&gt;Input!$G$28,PMT(Input!$G$37/(100*12),($A$620-OFFSET($A$4,MATCH(Input!$G$28,$B$4:$B$620,1),0,1,1)),$H$4,0,1),0)</f>
        <v>0</v>
      </c>
      <c r="F90" s="69" t="n">
        <f aca="false">($F89+$D90+$E90)*(1+Input!$G$37/(100*12))</f>
        <v>0</v>
      </c>
    </row>
    <row r="91" customFormat="false" ht="12.8" hidden="false" customHeight="false" outlineLevel="0" collapsed="false">
      <c r="A91" s="67" t="n">
        <v>87</v>
      </c>
      <c r="B91" s="68" t="n">
        <f aca="false">EOMONTH(Input!$C$7,A91)</f>
        <v>45565</v>
      </c>
      <c r="D91" s="69" t="n">
        <f aca="false">IF($B91&lt;Input!$G$28,Input!$G$38,0)</f>
        <v>0</v>
      </c>
      <c r="E91" s="69" t="n">
        <f aca="true">IF($B91&gt;Input!$G$28,PMT(Input!$G$37/(100*12),($A$620-OFFSET($A$4,MATCH(Input!$G$28,$B$4:$B$620,1),0,1,1)),$H$4,0,1),0)</f>
        <v>0</v>
      </c>
      <c r="F91" s="69" t="n">
        <f aca="false">($F90+$D91+$E91)*(1+Input!$G$37/(100*12))</f>
        <v>0</v>
      </c>
    </row>
    <row r="92" customFormat="false" ht="12.8" hidden="false" customHeight="false" outlineLevel="0" collapsed="false">
      <c r="A92" s="67" t="n">
        <v>88</v>
      </c>
      <c r="B92" s="68" t="n">
        <f aca="false">EOMONTH(Input!$C$7,A92)</f>
        <v>45596</v>
      </c>
      <c r="D92" s="69" t="n">
        <f aca="false">IF($B92&lt;Input!$G$28,Input!$G$38,0)</f>
        <v>0</v>
      </c>
      <c r="E92" s="69" t="n">
        <f aca="true">IF($B92&gt;Input!$G$28,PMT(Input!$G$37/(100*12),($A$620-OFFSET($A$4,MATCH(Input!$G$28,$B$4:$B$620,1),0,1,1)),$H$4,0,1),0)</f>
        <v>0</v>
      </c>
      <c r="F92" s="69" t="n">
        <f aca="false">($F91+$D92+$E92)*(1+Input!$G$37/(100*12))</f>
        <v>0</v>
      </c>
    </row>
    <row r="93" customFormat="false" ht="12.8" hidden="false" customHeight="false" outlineLevel="0" collapsed="false">
      <c r="A93" s="67" t="n">
        <v>89</v>
      </c>
      <c r="B93" s="68" t="n">
        <f aca="false">EOMONTH(Input!$C$7,A93)</f>
        <v>45626</v>
      </c>
      <c r="D93" s="69" t="n">
        <f aca="false">IF($B93&lt;Input!$G$28,Input!$G$38,0)</f>
        <v>0</v>
      </c>
      <c r="E93" s="69" t="n">
        <f aca="true">IF($B93&gt;Input!$G$28,PMT(Input!$G$37/(100*12),($A$620-OFFSET($A$4,MATCH(Input!$G$28,$B$4:$B$620,1),0,1,1)),$H$4,0,1),0)</f>
        <v>0</v>
      </c>
      <c r="F93" s="69" t="n">
        <f aca="false">($F92+$D93+$E93)*(1+Input!$G$37/(100*12))</f>
        <v>0</v>
      </c>
    </row>
    <row r="94" customFormat="false" ht="12.8" hidden="false" customHeight="false" outlineLevel="0" collapsed="false">
      <c r="A94" s="67" t="n">
        <v>90</v>
      </c>
      <c r="B94" s="68" t="n">
        <f aca="false">EOMONTH(Input!$C$7,A94)</f>
        <v>45657</v>
      </c>
      <c r="D94" s="69" t="n">
        <f aca="false">IF($B94&lt;Input!$G$28,Input!$G$38,0)</f>
        <v>0</v>
      </c>
      <c r="E94" s="69" t="n">
        <f aca="true">IF($B94&gt;Input!$G$28,PMT(Input!$G$37/(100*12),($A$620-OFFSET($A$4,MATCH(Input!$G$28,$B$4:$B$620,1),0,1,1)),$H$4,0,1),0)</f>
        <v>0</v>
      </c>
      <c r="F94" s="69" t="n">
        <f aca="false">($F93+$D94+$E94)*(1+Input!$G$37/(100*12))</f>
        <v>0</v>
      </c>
    </row>
    <row r="95" customFormat="false" ht="12.8" hidden="false" customHeight="false" outlineLevel="0" collapsed="false">
      <c r="A95" s="67" t="n">
        <v>91</v>
      </c>
      <c r="B95" s="68" t="n">
        <f aca="false">EOMONTH(Input!$C$7,A95)</f>
        <v>45688</v>
      </c>
      <c r="D95" s="69" t="n">
        <f aca="false">IF($B95&lt;Input!$G$28,Input!$G$38,0)</f>
        <v>0</v>
      </c>
      <c r="E95" s="69" t="n">
        <f aca="true">IF($B95&gt;Input!$G$28,PMT(Input!$G$37/(100*12),($A$620-OFFSET($A$4,MATCH(Input!$G$28,$B$4:$B$620,1),0,1,1)),$H$4,0,1),0)</f>
        <v>0</v>
      </c>
      <c r="F95" s="69" t="n">
        <f aca="false">($F94+$D95+$E95)*(1+Input!$G$37/(100*12))</f>
        <v>0</v>
      </c>
    </row>
    <row r="96" customFormat="false" ht="12.8" hidden="false" customHeight="false" outlineLevel="0" collapsed="false">
      <c r="A96" s="67" t="n">
        <v>92</v>
      </c>
      <c r="B96" s="68" t="n">
        <f aca="false">EOMONTH(Input!$C$7,A96)</f>
        <v>45716</v>
      </c>
      <c r="D96" s="69" t="n">
        <f aca="false">IF($B96&lt;Input!$G$28,Input!$G$38,0)</f>
        <v>0</v>
      </c>
      <c r="E96" s="69" t="n">
        <f aca="true">IF($B96&gt;Input!$G$28,PMT(Input!$G$37/(100*12),($A$620-OFFSET($A$4,MATCH(Input!$G$28,$B$4:$B$620,1),0,1,1)),$H$4,0,1),0)</f>
        <v>0</v>
      </c>
      <c r="F96" s="69" t="n">
        <f aca="false">($F95+$D96+$E96)*(1+Input!$G$37/(100*12))</f>
        <v>0</v>
      </c>
    </row>
    <row r="97" customFormat="false" ht="12.8" hidden="false" customHeight="false" outlineLevel="0" collapsed="false">
      <c r="A97" s="67" t="n">
        <v>93</v>
      </c>
      <c r="B97" s="68" t="n">
        <f aca="false">EOMONTH(Input!$C$7,A97)</f>
        <v>45747</v>
      </c>
      <c r="D97" s="69" t="n">
        <f aca="false">IF($B97&lt;Input!$G$28,Input!$G$38,0)</f>
        <v>0</v>
      </c>
      <c r="E97" s="69" t="n">
        <f aca="true">IF($B97&gt;Input!$G$28,PMT(Input!$G$37/(100*12),($A$620-OFFSET($A$4,MATCH(Input!$G$28,$B$4:$B$620,1),0,1,1)),$H$4,0,1),0)</f>
        <v>0</v>
      </c>
      <c r="F97" s="69" t="n">
        <f aca="false">($F96+$D97+$E97)*(1+Input!$G$37/(100*12))</f>
        <v>0</v>
      </c>
    </row>
    <row r="98" customFormat="false" ht="12.8" hidden="false" customHeight="false" outlineLevel="0" collapsed="false">
      <c r="A98" s="67" t="n">
        <v>94</v>
      </c>
      <c r="B98" s="68" t="n">
        <f aca="false">EOMONTH(Input!$C$7,A98)</f>
        <v>45777</v>
      </c>
      <c r="D98" s="69" t="n">
        <f aca="false">IF($B98&lt;Input!$G$28,Input!$G$38,0)</f>
        <v>0</v>
      </c>
      <c r="E98" s="69" t="n">
        <f aca="true">IF($B98&gt;Input!$G$28,PMT(Input!$G$37/(100*12),($A$620-OFFSET($A$4,MATCH(Input!$G$28,$B$4:$B$620,1),0,1,1)),$H$4,0,1),0)</f>
        <v>0</v>
      </c>
      <c r="F98" s="69" t="n">
        <f aca="false">($F97+$D98+$E98)*(1+Input!$G$37/(100*12))</f>
        <v>0</v>
      </c>
    </row>
    <row r="99" customFormat="false" ht="12.8" hidden="false" customHeight="false" outlineLevel="0" collapsed="false">
      <c r="A99" s="67" t="n">
        <v>95</v>
      </c>
      <c r="B99" s="68" t="n">
        <f aca="false">EOMONTH(Input!$C$7,A99)</f>
        <v>45808</v>
      </c>
      <c r="D99" s="69" t="n">
        <f aca="false">IF($B99&lt;Input!$G$28,Input!$G$38,0)</f>
        <v>0</v>
      </c>
      <c r="E99" s="69" t="n">
        <f aca="true">IF($B99&gt;Input!$G$28,PMT(Input!$G$37/(100*12),($A$620-OFFSET($A$4,MATCH(Input!$G$28,$B$4:$B$620,1),0,1,1)),$H$4,0,1),0)</f>
        <v>0</v>
      </c>
      <c r="F99" s="69" t="n">
        <f aca="false">($F98+$D99+$E99)*(1+Input!$G$37/(100*12))</f>
        <v>0</v>
      </c>
    </row>
    <row r="100" customFormat="false" ht="12.8" hidden="false" customHeight="false" outlineLevel="0" collapsed="false">
      <c r="A100" s="67" t="n">
        <v>96</v>
      </c>
      <c r="B100" s="68" t="n">
        <f aca="false">EOMONTH(Input!$C$7,A100)</f>
        <v>45838</v>
      </c>
      <c r="D100" s="69" t="n">
        <f aca="false">IF($B100&lt;Input!$G$28,Input!$G$38,0)</f>
        <v>0</v>
      </c>
      <c r="E100" s="69" t="n">
        <f aca="true">IF($B100&gt;Input!$G$28,PMT(Input!$G$37/(100*12),($A$620-OFFSET($A$4,MATCH(Input!$G$28,$B$4:$B$620,1),0,1,1)),$H$4,0,1),0)</f>
        <v>0</v>
      </c>
      <c r="F100" s="69" t="n">
        <f aca="false">($F99+$D100+$E100)*(1+Input!$G$37/(100*12))</f>
        <v>0</v>
      </c>
    </row>
    <row r="101" customFormat="false" ht="12.8" hidden="false" customHeight="false" outlineLevel="0" collapsed="false">
      <c r="A101" s="67" t="n">
        <v>97</v>
      </c>
      <c r="B101" s="68" t="n">
        <f aca="false">EOMONTH(Input!$C$7,A101)</f>
        <v>45869</v>
      </c>
      <c r="D101" s="69" t="n">
        <f aca="false">IF($B101&lt;Input!$G$28,Input!$G$38,0)</f>
        <v>0</v>
      </c>
      <c r="E101" s="69" t="n">
        <f aca="true">IF($B101&gt;Input!$G$28,PMT(Input!$G$37/(100*12),($A$620-OFFSET($A$4,MATCH(Input!$G$28,$B$4:$B$620,1),0,1,1)),$H$4,0,1),0)</f>
        <v>0</v>
      </c>
      <c r="F101" s="69" t="n">
        <f aca="false">($F100+$D101+$E101)*(1+Input!$G$37/(100*12))</f>
        <v>0</v>
      </c>
    </row>
    <row r="102" customFormat="false" ht="12.8" hidden="false" customHeight="false" outlineLevel="0" collapsed="false">
      <c r="A102" s="67" t="n">
        <v>98</v>
      </c>
      <c r="B102" s="68" t="n">
        <f aca="false">EOMONTH(Input!$C$7,A102)</f>
        <v>45900</v>
      </c>
      <c r="D102" s="69" t="n">
        <f aca="false">IF($B102&lt;Input!$G$28,Input!$G$38,0)</f>
        <v>0</v>
      </c>
      <c r="E102" s="69" t="n">
        <f aca="true">IF($B102&gt;Input!$G$28,PMT(Input!$G$37/(100*12),($A$620-OFFSET($A$4,MATCH(Input!$G$28,$B$4:$B$620,1),0,1,1)),$H$4,0,1),0)</f>
        <v>0</v>
      </c>
      <c r="F102" s="69" t="n">
        <f aca="false">($F101+$D102+$E102)*(1+Input!$G$37/(100*12))</f>
        <v>0</v>
      </c>
    </row>
    <row r="103" customFormat="false" ht="12.8" hidden="false" customHeight="false" outlineLevel="0" collapsed="false">
      <c r="A103" s="67" t="n">
        <v>99</v>
      </c>
      <c r="B103" s="68" t="n">
        <f aca="false">EOMONTH(Input!$C$7,A103)</f>
        <v>45930</v>
      </c>
      <c r="D103" s="69" t="n">
        <f aca="false">IF($B103&lt;Input!$G$28,Input!$G$38,0)</f>
        <v>0</v>
      </c>
      <c r="E103" s="69" t="n">
        <f aca="true">IF($B103&gt;Input!$G$28,PMT(Input!$G$37/(100*12),($A$620-OFFSET($A$4,MATCH(Input!$G$28,$B$4:$B$620,1),0,1,1)),$H$4,0,1),0)</f>
        <v>0</v>
      </c>
      <c r="F103" s="69" t="n">
        <f aca="false">($F102+$D103+$E103)*(1+Input!$G$37/(100*12))</f>
        <v>0</v>
      </c>
    </row>
    <row r="104" customFormat="false" ht="12.8" hidden="false" customHeight="false" outlineLevel="0" collapsed="false">
      <c r="A104" s="67" t="n">
        <v>100</v>
      </c>
      <c r="B104" s="68" t="n">
        <f aca="false">EOMONTH(Input!$C$7,A104)</f>
        <v>45961</v>
      </c>
      <c r="D104" s="69" t="n">
        <f aca="false">IF($B104&lt;Input!$G$28,Input!$G$38,0)</f>
        <v>0</v>
      </c>
      <c r="E104" s="69" t="n">
        <f aca="true">IF($B104&gt;Input!$G$28,PMT(Input!$G$37/(100*12),($A$620-OFFSET($A$4,MATCH(Input!$G$28,$B$4:$B$620,1),0,1,1)),$H$4,0,1),0)</f>
        <v>0</v>
      </c>
      <c r="F104" s="69" t="n">
        <f aca="false">($F103+$D104+$E104)*(1+Input!$G$37/(100*12))</f>
        <v>0</v>
      </c>
    </row>
    <row r="105" customFormat="false" ht="12.8" hidden="false" customHeight="false" outlineLevel="0" collapsed="false">
      <c r="A105" s="67" t="n">
        <v>101</v>
      </c>
      <c r="B105" s="68" t="n">
        <f aca="false">EOMONTH(Input!$C$7,A105)</f>
        <v>45991</v>
      </c>
      <c r="D105" s="69" t="n">
        <f aca="false">IF($B105&lt;Input!$G$28,Input!$G$38,0)</f>
        <v>0</v>
      </c>
      <c r="E105" s="69" t="n">
        <f aca="true">IF($B105&gt;Input!$G$28,PMT(Input!$G$37/(100*12),($A$620-OFFSET($A$4,MATCH(Input!$G$28,$B$4:$B$620,1),0,1,1)),$H$4,0,1),0)</f>
        <v>0</v>
      </c>
      <c r="F105" s="69" t="n">
        <f aca="false">($F104+$D105+$E105)*(1+Input!$G$37/(100*12))</f>
        <v>0</v>
      </c>
    </row>
    <row r="106" customFormat="false" ht="12.8" hidden="false" customHeight="false" outlineLevel="0" collapsed="false">
      <c r="A106" s="67" t="n">
        <v>102</v>
      </c>
      <c r="B106" s="68" t="n">
        <f aca="false">EOMONTH(Input!$C$7,A106)</f>
        <v>46022</v>
      </c>
      <c r="D106" s="69" t="n">
        <f aca="false">IF($B106&lt;Input!$G$28,Input!$G$38,0)</f>
        <v>0</v>
      </c>
      <c r="E106" s="69" t="n">
        <f aca="true">IF($B106&gt;Input!$G$28,PMT(Input!$G$37/(100*12),($A$620-OFFSET($A$4,MATCH(Input!$G$28,$B$4:$B$620,1),0,1,1)),$H$4,0,1),0)</f>
        <v>0</v>
      </c>
      <c r="F106" s="69" t="n">
        <f aca="false">($F105+$D106+$E106)*(1+Input!$G$37/(100*12))</f>
        <v>0</v>
      </c>
    </row>
    <row r="107" customFormat="false" ht="12.8" hidden="false" customHeight="false" outlineLevel="0" collapsed="false">
      <c r="A107" s="67" t="n">
        <v>103</v>
      </c>
      <c r="B107" s="68" t="n">
        <f aca="false">EOMONTH(Input!$C$7,A107)</f>
        <v>46053</v>
      </c>
      <c r="D107" s="69" t="n">
        <f aca="false">IF($B107&lt;Input!$G$28,Input!$G$38,0)</f>
        <v>0</v>
      </c>
      <c r="E107" s="69" t="n">
        <f aca="true">IF($B107&gt;Input!$G$28,PMT(Input!$G$37/(100*12),($A$620-OFFSET($A$4,MATCH(Input!$G$28,$B$4:$B$620,1),0,1,1)),$H$4,0,1),0)</f>
        <v>0</v>
      </c>
      <c r="F107" s="69" t="n">
        <f aca="false">($F106+$D107+$E107)*(1+Input!$G$37/(100*12))</f>
        <v>0</v>
      </c>
    </row>
    <row r="108" customFormat="false" ht="12.8" hidden="false" customHeight="false" outlineLevel="0" collapsed="false">
      <c r="A108" s="67" t="n">
        <v>104</v>
      </c>
      <c r="B108" s="68" t="n">
        <f aca="false">EOMONTH(Input!$C$7,A108)</f>
        <v>46081</v>
      </c>
      <c r="D108" s="69" t="n">
        <f aca="false">IF($B108&lt;Input!$G$28,Input!$G$38,0)</f>
        <v>0</v>
      </c>
      <c r="E108" s="69" t="n">
        <f aca="true">IF($B108&gt;Input!$G$28,PMT(Input!$G$37/(100*12),($A$620-OFFSET($A$4,MATCH(Input!$G$28,$B$4:$B$620,1),0,1,1)),$H$4,0,1),0)</f>
        <v>0</v>
      </c>
      <c r="F108" s="69" t="n">
        <f aca="false">($F107+$D108+$E108)*(1+Input!$G$37/(100*12))</f>
        <v>0</v>
      </c>
    </row>
    <row r="109" customFormat="false" ht="12.8" hidden="false" customHeight="false" outlineLevel="0" collapsed="false">
      <c r="A109" s="67" t="n">
        <v>105</v>
      </c>
      <c r="B109" s="68" t="n">
        <f aca="false">EOMONTH(Input!$C$7,A109)</f>
        <v>46112</v>
      </c>
      <c r="D109" s="69" t="n">
        <f aca="false">IF($B109&lt;Input!$G$28,Input!$G$38,0)</f>
        <v>0</v>
      </c>
      <c r="E109" s="69" t="n">
        <f aca="true">IF($B109&gt;Input!$G$28,PMT(Input!$G$37/(100*12),($A$620-OFFSET($A$4,MATCH(Input!$G$28,$B$4:$B$620,1),0,1,1)),$H$4,0,1),0)</f>
        <v>0</v>
      </c>
      <c r="F109" s="69" t="n">
        <f aca="false">($F108+$D109+$E109)*(1+Input!$G$37/(100*12))</f>
        <v>0</v>
      </c>
    </row>
    <row r="110" customFormat="false" ht="12.8" hidden="false" customHeight="false" outlineLevel="0" collapsed="false">
      <c r="A110" s="67" t="n">
        <v>106</v>
      </c>
      <c r="B110" s="68" t="n">
        <f aca="false">EOMONTH(Input!$C$7,A110)</f>
        <v>46142</v>
      </c>
      <c r="D110" s="69" t="n">
        <f aca="false">IF($B110&lt;Input!$G$28,Input!$G$38,0)</f>
        <v>0</v>
      </c>
      <c r="E110" s="69" t="n">
        <f aca="true">IF($B110&gt;Input!$G$28,PMT(Input!$G$37/(100*12),($A$620-OFFSET($A$4,MATCH(Input!$G$28,$B$4:$B$620,1),0,1,1)),$H$4,0,1),0)</f>
        <v>0</v>
      </c>
      <c r="F110" s="69" t="n">
        <f aca="false">($F109+$D110+$E110)*(1+Input!$G$37/(100*12))</f>
        <v>0</v>
      </c>
    </row>
    <row r="111" customFormat="false" ht="12.8" hidden="false" customHeight="false" outlineLevel="0" collapsed="false">
      <c r="A111" s="67" t="n">
        <v>107</v>
      </c>
      <c r="B111" s="68" t="n">
        <f aca="false">EOMONTH(Input!$C$7,A111)</f>
        <v>46173</v>
      </c>
      <c r="D111" s="69" t="n">
        <f aca="false">IF($B111&lt;Input!$G$28,Input!$G$38,0)</f>
        <v>0</v>
      </c>
      <c r="E111" s="69" t="n">
        <f aca="true">IF($B111&gt;Input!$G$28,PMT(Input!$G$37/(100*12),($A$620-OFFSET($A$4,MATCH(Input!$G$28,$B$4:$B$620,1),0,1,1)),$H$4,0,1),0)</f>
        <v>0</v>
      </c>
      <c r="F111" s="69" t="n">
        <f aca="false">($F110+$D111+$E111)*(1+Input!$G$37/(100*12))</f>
        <v>0</v>
      </c>
    </row>
    <row r="112" customFormat="false" ht="12.8" hidden="false" customHeight="false" outlineLevel="0" collapsed="false">
      <c r="A112" s="67" t="n">
        <v>108</v>
      </c>
      <c r="B112" s="68" t="n">
        <f aca="false">EOMONTH(Input!$C$7,A112)</f>
        <v>46203</v>
      </c>
      <c r="D112" s="69" t="n">
        <f aca="false">IF($B112&lt;Input!$G$28,Input!$G$38,0)</f>
        <v>0</v>
      </c>
      <c r="E112" s="69" t="n">
        <f aca="true">IF($B112&gt;Input!$G$28,PMT(Input!$G$37/(100*12),($A$620-OFFSET($A$4,MATCH(Input!$G$28,$B$4:$B$620,1),0,1,1)),$H$4,0,1),0)</f>
        <v>0</v>
      </c>
      <c r="F112" s="69" t="n">
        <f aca="false">($F111+$D112+$E112)*(1+Input!$G$37/(100*12))</f>
        <v>0</v>
      </c>
    </row>
    <row r="113" customFormat="false" ht="12.8" hidden="false" customHeight="false" outlineLevel="0" collapsed="false">
      <c r="A113" s="67" t="n">
        <v>109</v>
      </c>
      <c r="B113" s="68" t="n">
        <f aca="false">EOMONTH(Input!$C$7,A113)</f>
        <v>46234</v>
      </c>
      <c r="D113" s="69" t="n">
        <f aca="false">IF($B113&lt;Input!$G$28,Input!$G$38,0)</f>
        <v>0</v>
      </c>
      <c r="E113" s="69" t="n">
        <f aca="true">IF($B113&gt;Input!$G$28,PMT(Input!$G$37/(100*12),($A$620-OFFSET($A$4,MATCH(Input!$G$28,$B$4:$B$620,1),0,1,1)),$H$4,0,1),0)</f>
        <v>0</v>
      </c>
      <c r="F113" s="69" t="n">
        <f aca="false">($F112+$D113+$E113)*(1+Input!$G$37/(100*12))</f>
        <v>0</v>
      </c>
    </row>
    <row r="114" customFormat="false" ht="12.8" hidden="false" customHeight="false" outlineLevel="0" collapsed="false">
      <c r="A114" s="67" t="n">
        <v>110</v>
      </c>
      <c r="B114" s="68" t="n">
        <f aca="false">EOMONTH(Input!$C$7,A114)</f>
        <v>46265</v>
      </c>
      <c r="D114" s="69" t="n">
        <f aca="false">IF($B114&lt;Input!$G$28,Input!$G$38,0)</f>
        <v>0</v>
      </c>
      <c r="E114" s="69" t="n">
        <f aca="true">IF($B114&gt;Input!$G$28,PMT(Input!$G$37/(100*12),($A$620-OFFSET($A$4,MATCH(Input!$G$28,$B$4:$B$620,1),0,1,1)),$H$4,0,1),0)</f>
        <v>0</v>
      </c>
      <c r="F114" s="69" t="n">
        <f aca="false">($F113+$D114+$E114)*(1+Input!$G$37/(100*12))</f>
        <v>0</v>
      </c>
    </row>
    <row r="115" customFormat="false" ht="12.8" hidden="false" customHeight="false" outlineLevel="0" collapsed="false">
      <c r="A115" s="67" t="n">
        <v>111</v>
      </c>
      <c r="B115" s="68" t="n">
        <f aca="false">EOMONTH(Input!$C$7,A115)</f>
        <v>46295</v>
      </c>
      <c r="D115" s="69" t="n">
        <f aca="false">IF($B115&lt;Input!$G$28,Input!$G$38,0)</f>
        <v>0</v>
      </c>
      <c r="E115" s="69" t="n">
        <f aca="true">IF($B115&gt;Input!$G$28,PMT(Input!$G$37/(100*12),($A$620-OFFSET($A$4,MATCH(Input!$G$28,$B$4:$B$620,1),0,1,1)),$H$4,0,1),0)</f>
        <v>0</v>
      </c>
      <c r="F115" s="69" t="n">
        <f aca="false">($F114+$D115+$E115)*(1+Input!$G$37/(100*12))</f>
        <v>0</v>
      </c>
    </row>
    <row r="116" customFormat="false" ht="12.8" hidden="false" customHeight="false" outlineLevel="0" collapsed="false">
      <c r="A116" s="67" t="n">
        <v>112</v>
      </c>
      <c r="B116" s="68" t="n">
        <f aca="false">EOMONTH(Input!$C$7,A116)</f>
        <v>46326</v>
      </c>
      <c r="D116" s="69" t="n">
        <f aca="false">IF($B116&lt;Input!$G$28,Input!$G$38,0)</f>
        <v>0</v>
      </c>
      <c r="E116" s="69" t="n">
        <f aca="true">IF($B116&gt;Input!$G$28,PMT(Input!$G$37/(100*12),($A$620-OFFSET($A$4,MATCH(Input!$G$28,$B$4:$B$620,1),0,1,1)),$H$4,0,1),0)</f>
        <v>0</v>
      </c>
      <c r="F116" s="69" t="n">
        <f aca="false">($F115+$D116+$E116)*(1+Input!$G$37/(100*12))</f>
        <v>0</v>
      </c>
    </row>
    <row r="117" customFormat="false" ht="12.8" hidden="false" customHeight="false" outlineLevel="0" collapsed="false">
      <c r="A117" s="67" t="n">
        <v>113</v>
      </c>
      <c r="B117" s="68" t="n">
        <f aca="false">EOMONTH(Input!$C$7,A117)</f>
        <v>46356</v>
      </c>
      <c r="D117" s="69" t="n">
        <f aca="false">IF($B117&lt;Input!$G$28,Input!$G$38,0)</f>
        <v>0</v>
      </c>
      <c r="E117" s="69" t="n">
        <f aca="true">IF($B117&gt;Input!$G$28,PMT(Input!$G$37/(100*12),($A$620-OFFSET($A$4,MATCH(Input!$G$28,$B$4:$B$620,1),0,1,1)),$H$4,0,1),0)</f>
        <v>0</v>
      </c>
      <c r="F117" s="69" t="n">
        <f aca="false">($F116+$D117+$E117)*(1+Input!$G$37/(100*12))</f>
        <v>0</v>
      </c>
    </row>
    <row r="118" customFormat="false" ht="12.8" hidden="false" customHeight="false" outlineLevel="0" collapsed="false">
      <c r="A118" s="67" t="n">
        <v>114</v>
      </c>
      <c r="B118" s="68" t="n">
        <f aca="false">EOMONTH(Input!$C$7,A118)</f>
        <v>46387</v>
      </c>
      <c r="D118" s="69" t="n">
        <f aca="false">IF($B118&lt;Input!$G$28,Input!$G$38,0)</f>
        <v>0</v>
      </c>
      <c r="E118" s="69" t="n">
        <f aca="true">IF($B118&gt;Input!$G$28,PMT(Input!$G$37/(100*12),($A$620-OFFSET($A$4,MATCH(Input!$G$28,$B$4:$B$620,1),0,1,1)),$H$4,0,1),0)</f>
        <v>0</v>
      </c>
      <c r="F118" s="69" t="n">
        <f aca="false">($F117+$D118+$E118)*(1+Input!$G$37/(100*12))</f>
        <v>0</v>
      </c>
    </row>
    <row r="119" customFormat="false" ht="12.8" hidden="false" customHeight="false" outlineLevel="0" collapsed="false">
      <c r="A119" s="67" t="n">
        <v>115</v>
      </c>
      <c r="B119" s="68" t="n">
        <f aca="false">EOMONTH(Input!$C$7,A119)</f>
        <v>46418</v>
      </c>
      <c r="D119" s="69" t="n">
        <f aca="false">IF($B119&lt;Input!$G$28,Input!$G$38,0)</f>
        <v>0</v>
      </c>
      <c r="E119" s="69" t="n">
        <f aca="true">IF($B119&gt;Input!$G$28,PMT(Input!$G$37/(100*12),($A$620-OFFSET($A$4,MATCH(Input!$G$28,$B$4:$B$620,1),0,1,1)),$H$4,0,1),0)</f>
        <v>0</v>
      </c>
      <c r="F119" s="69" t="n">
        <f aca="false">($F118+$D119+$E119)*(1+Input!$G$37/(100*12))</f>
        <v>0</v>
      </c>
    </row>
    <row r="120" customFormat="false" ht="12.8" hidden="false" customHeight="false" outlineLevel="0" collapsed="false">
      <c r="A120" s="67" t="n">
        <v>116</v>
      </c>
      <c r="B120" s="68" t="n">
        <f aca="false">EOMONTH(Input!$C$7,A120)</f>
        <v>46446</v>
      </c>
      <c r="D120" s="69" t="n">
        <f aca="false">IF($B120&lt;Input!$G$28,Input!$G$38,0)</f>
        <v>0</v>
      </c>
      <c r="E120" s="69" t="n">
        <f aca="true">IF($B120&gt;Input!$G$28,PMT(Input!$G$37/(100*12),($A$620-OFFSET($A$4,MATCH(Input!$G$28,$B$4:$B$620,1),0,1,1)),$H$4,0,1),0)</f>
        <v>0</v>
      </c>
      <c r="F120" s="69" t="n">
        <f aca="false">($F119+$D120+$E120)*(1+Input!$G$37/(100*12))</f>
        <v>0</v>
      </c>
    </row>
    <row r="121" customFormat="false" ht="12.8" hidden="false" customHeight="false" outlineLevel="0" collapsed="false">
      <c r="A121" s="67" t="n">
        <v>117</v>
      </c>
      <c r="B121" s="68" t="n">
        <f aca="false">EOMONTH(Input!$C$7,A121)</f>
        <v>46477</v>
      </c>
      <c r="D121" s="69" t="n">
        <f aca="false">IF($B121&lt;Input!$G$28,Input!$G$38,0)</f>
        <v>0</v>
      </c>
      <c r="E121" s="69" t="n">
        <f aca="true">IF($B121&gt;Input!$G$28,PMT(Input!$G$37/(100*12),($A$620-OFFSET($A$4,MATCH(Input!$G$28,$B$4:$B$620,1),0,1,1)),$H$4,0,1),0)</f>
        <v>0</v>
      </c>
      <c r="F121" s="69" t="n">
        <f aca="false">($F120+$D121+$E121)*(1+Input!$G$37/(100*12))</f>
        <v>0</v>
      </c>
    </row>
    <row r="122" customFormat="false" ht="12.8" hidden="false" customHeight="false" outlineLevel="0" collapsed="false">
      <c r="A122" s="67" t="n">
        <v>118</v>
      </c>
      <c r="B122" s="68" t="n">
        <f aca="false">EOMONTH(Input!$C$7,A122)</f>
        <v>46507</v>
      </c>
      <c r="D122" s="69" t="n">
        <f aca="false">IF($B122&lt;Input!$G$28,Input!$G$38,0)</f>
        <v>0</v>
      </c>
      <c r="E122" s="69" t="n">
        <f aca="true">IF($B122&gt;Input!$G$28,PMT(Input!$G$37/(100*12),($A$620-OFFSET($A$4,MATCH(Input!$G$28,$B$4:$B$620,1),0,1,1)),$H$4,0,1),0)</f>
        <v>0</v>
      </c>
      <c r="F122" s="69" t="n">
        <f aca="false">($F121+$D122+$E122)*(1+Input!$G$37/(100*12))</f>
        <v>0</v>
      </c>
    </row>
    <row r="123" customFormat="false" ht="12.8" hidden="false" customHeight="false" outlineLevel="0" collapsed="false">
      <c r="A123" s="67" t="n">
        <v>119</v>
      </c>
      <c r="B123" s="68" t="n">
        <f aca="false">EOMONTH(Input!$C$7,A123)</f>
        <v>46538</v>
      </c>
      <c r="D123" s="69" t="n">
        <f aca="false">IF($B123&lt;Input!$G$28,Input!$G$38,0)</f>
        <v>0</v>
      </c>
      <c r="E123" s="69" t="n">
        <f aca="true">IF($B123&gt;Input!$G$28,PMT(Input!$G$37/(100*12),($A$620-OFFSET($A$4,MATCH(Input!$G$28,$B$4:$B$620,1),0,1,1)),$H$4,0,1),0)</f>
        <v>0</v>
      </c>
      <c r="F123" s="69" t="n">
        <f aca="false">($F122+$D123+$E123)*(1+Input!$G$37/(100*12))</f>
        <v>0</v>
      </c>
    </row>
    <row r="124" customFormat="false" ht="12.8" hidden="false" customHeight="false" outlineLevel="0" collapsed="false">
      <c r="A124" s="67" t="n">
        <v>120</v>
      </c>
      <c r="B124" s="68" t="n">
        <f aca="false">EOMONTH(Input!$C$7,A124)</f>
        <v>46568</v>
      </c>
      <c r="D124" s="69" t="n">
        <f aca="false">IF($B124&lt;Input!$G$28,Input!$G$38,0)</f>
        <v>0</v>
      </c>
      <c r="E124" s="69" t="n">
        <f aca="true">IF($B124&gt;Input!$G$28,PMT(Input!$G$37/(100*12),($A$620-OFFSET($A$4,MATCH(Input!$G$28,$B$4:$B$620,1),0,1,1)),$H$4,0,1),0)</f>
        <v>0</v>
      </c>
      <c r="F124" s="69" t="n">
        <f aca="false">($F123+$D124+$E124)*(1+Input!$G$37/(100*12))</f>
        <v>0</v>
      </c>
    </row>
    <row r="125" customFormat="false" ht="12.8" hidden="false" customHeight="false" outlineLevel="0" collapsed="false">
      <c r="A125" s="67" t="n">
        <v>121</v>
      </c>
      <c r="B125" s="68" t="n">
        <f aca="false">EOMONTH(Input!$C$7,A125)</f>
        <v>46599</v>
      </c>
      <c r="D125" s="69" t="n">
        <f aca="false">IF($B125&lt;Input!$G$28,Input!$G$38,0)</f>
        <v>0</v>
      </c>
      <c r="E125" s="69" t="n">
        <f aca="true">IF($B125&gt;Input!$G$28,PMT(Input!$G$37/(100*12),($A$620-OFFSET($A$4,MATCH(Input!$G$28,$B$4:$B$620,1),0,1,1)),$H$4,0,1),0)</f>
        <v>0</v>
      </c>
      <c r="F125" s="69" t="n">
        <f aca="false">($F124+$D125+$E125)*(1+Input!$G$37/(100*12))</f>
        <v>0</v>
      </c>
    </row>
    <row r="126" customFormat="false" ht="12.8" hidden="false" customHeight="false" outlineLevel="0" collapsed="false">
      <c r="A126" s="67" t="n">
        <v>122</v>
      </c>
      <c r="B126" s="68" t="n">
        <f aca="false">EOMONTH(Input!$C$7,A126)</f>
        <v>46630</v>
      </c>
      <c r="D126" s="69" t="n">
        <f aca="false">IF($B126&lt;Input!$G$28,Input!$G$38,0)</f>
        <v>0</v>
      </c>
      <c r="E126" s="69" t="n">
        <f aca="true">IF($B126&gt;Input!$G$28,PMT(Input!$G$37/(100*12),($A$620-OFFSET($A$4,MATCH(Input!$G$28,$B$4:$B$620,1),0,1,1)),$H$4,0,1),0)</f>
        <v>0</v>
      </c>
      <c r="F126" s="69" t="n">
        <f aca="false">($F125+$D126+$E126)*(1+Input!$G$37/(100*12))</f>
        <v>0</v>
      </c>
    </row>
    <row r="127" customFormat="false" ht="12.8" hidden="false" customHeight="false" outlineLevel="0" collapsed="false">
      <c r="A127" s="67" t="n">
        <v>123</v>
      </c>
      <c r="B127" s="68" t="n">
        <f aca="false">EOMONTH(Input!$C$7,A127)</f>
        <v>46660</v>
      </c>
      <c r="D127" s="69" t="n">
        <f aca="false">IF($B127&lt;Input!$G$28,Input!$G$38,0)</f>
        <v>0</v>
      </c>
      <c r="E127" s="69" t="n">
        <f aca="true">IF($B127&gt;Input!$G$28,PMT(Input!$G$37/(100*12),($A$620-OFFSET($A$4,MATCH(Input!$G$28,$B$4:$B$620,1),0,1,1)),$H$4,0,1),0)</f>
        <v>0</v>
      </c>
      <c r="F127" s="69" t="n">
        <f aca="false">($F126+$D127+$E127)*(1+Input!$G$37/(100*12))</f>
        <v>0</v>
      </c>
    </row>
    <row r="128" customFormat="false" ht="12.8" hidden="false" customHeight="false" outlineLevel="0" collapsed="false">
      <c r="A128" s="67" t="n">
        <v>124</v>
      </c>
      <c r="B128" s="68" t="n">
        <f aca="false">EOMONTH(Input!$C$7,A128)</f>
        <v>46691</v>
      </c>
      <c r="D128" s="69" t="n">
        <f aca="false">IF($B128&lt;Input!$G$28,Input!$G$38,0)</f>
        <v>0</v>
      </c>
      <c r="E128" s="69" t="n">
        <f aca="true">IF($B128&gt;Input!$G$28,PMT(Input!$G$37/(100*12),($A$620-OFFSET($A$4,MATCH(Input!$G$28,$B$4:$B$620,1),0,1,1)),$H$4,0,1),0)</f>
        <v>0</v>
      </c>
      <c r="F128" s="69" t="n">
        <f aca="false">($F127+$D128+$E128)*(1+Input!$G$37/(100*12))</f>
        <v>0</v>
      </c>
    </row>
    <row r="129" customFormat="false" ht="12.8" hidden="false" customHeight="false" outlineLevel="0" collapsed="false">
      <c r="A129" s="67" t="n">
        <v>125</v>
      </c>
      <c r="B129" s="68" t="n">
        <f aca="false">EOMONTH(Input!$C$7,A129)</f>
        <v>46721</v>
      </c>
      <c r="D129" s="69" t="n">
        <f aca="false">IF($B129&lt;Input!$G$28,Input!$G$38,0)</f>
        <v>0</v>
      </c>
      <c r="E129" s="69" t="n">
        <f aca="true">IF($B129&gt;Input!$G$28,PMT(Input!$G$37/(100*12),($A$620-OFFSET($A$4,MATCH(Input!$G$28,$B$4:$B$620,1),0,1,1)),$H$4,0,1),0)</f>
        <v>0</v>
      </c>
      <c r="F129" s="69" t="n">
        <f aca="false">($F128+$D129+$E129)*(1+Input!$G$37/(100*12))</f>
        <v>0</v>
      </c>
    </row>
    <row r="130" customFormat="false" ht="12.8" hidden="false" customHeight="false" outlineLevel="0" collapsed="false">
      <c r="A130" s="67" t="n">
        <v>126</v>
      </c>
      <c r="B130" s="68" t="n">
        <f aca="false">EOMONTH(Input!$C$7,A130)</f>
        <v>46752</v>
      </c>
      <c r="D130" s="69" t="n">
        <f aca="false">IF($B130&lt;Input!$G$28,Input!$G$38,0)</f>
        <v>0</v>
      </c>
      <c r="E130" s="69" t="n">
        <f aca="true">IF($B130&gt;Input!$G$28,PMT(Input!$G$37/(100*12),($A$620-OFFSET($A$4,MATCH(Input!$G$28,$B$4:$B$620,1),0,1,1)),$H$4,0,1),0)</f>
        <v>0</v>
      </c>
      <c r="F130" s="69" t="n">
        <f aca="false">($F129+$D130+$E130)*(1+Input!$G$37/(100*12))</f>
        <v>0</v>
      </c>
    </row>
    <row r="131" customFormat="false" ht="12.8" hidden="false" customHeight="false" outlineLevel="0" collapsed="false">
      <c r="A131" s="67" t="n">
        <v>127</v>
      </c>
      <c r="B131" s="68" t="n">
        <f aca="false">EOMONTH(Input!$C$7,A131)</f>
        <v>46783</v>
      </c>
      <c r="D131" s="69" t="n">
        <f aca="false">IF($B131&lt;Input!$G$28,Input!$G$38,0)</f>
        <v>0</v>
      </c>
      <c r="E131" s="69" t="n">
        <f aca="true">IF($B131&gt;Input!$G$28,PMT(Input!$G$37/(100*12),($A$620-OFFSET($A$4,MATCH(Input!$G$28,$B$4:$B$620,1),0,1,1)),$H$4,0,1),0)</f>
        <v>0</v>
      </c>
      <c r="F131" s="69" t="n">
        <f aca="false">($F130+$D131+$E131)*(1+Input!$G$37/(100*12))</f>
        <v>0</v>
      </c>
    </row>
    <row r="132" customFormat="false" ht="12.8" hidden="false" customHeight="false" outlineLevel="0" collapsed="false">
      <c r="A132" s="67" t="n">
        <v>128</v>
      </c>
      <c r="B132" s="68" t="n">
        <f aca="false">EOMONTH(Input!$C$7,A132)</f>
        <v>46812</v>
      </c>
      <c r="D132" s="69" t="n">
        <f aca="false">IF($B132&lt;Input!$G$28,Input!$G$38,0)</f>
        <v>0</v>
      </c>
      <c r="E132" s="69" t="n">
        <f aca="true">IF($B132&gt;Input!$G$28,PMT(Input!$G$37/(100*12),($A$620-OFFSET($A$4,MATCH(Input!$G$28,$B$4:$B$620,1),0,1,1)),$H$4,0,1),0)</f>
        <v>0</v>
      </c>
      <c r="F132" s="69" t="n">
        <f aca="false">($F131+$D132+$E132)*(1+Input!$G$37/(100*12))</f>
        <v>0</v>
      </c>
    </row>
    <row r="133" customFormat="false" ht="12.8" hidden="false" customHeight="false" outlineLevel="0" collapsed="false">
      <c r="A133" s="67" t="n">
        <v>129</v>
      </c>
      <c r="B133" s="68" t="n">
        <f aca="false">EOMONTH(Input!$C$7,A133)</f>
        <v>46843</v>
      </c>
      <c r="D133" s="69" t="n">
        <f aca="false">IF($B133&lt;Input!$G$28,Input!$G$38,0)</f>
        <v>0</v>
      </c>
      <c r="E133" s="69" t="n">
        <f aca="true">IF($B133&gt;Input!$G$28,PMT(Input!$G$37/(100*12),($A$620-OFFSET($A$4,MATCH(Input!$G$28,$B$4:$B$620,1),0,1,1)),$H$4,0,1),0)</f>
        <v>0</v>
      </c>
      <c r="F133" s="69" t="n">
        <f aca="false">($F132+$D133+$E133)*(1+Input!$G$37/(100*12))</f>
        <v>0</v>
      </c>
    </row>
    <row r="134" customFormat="false" ht="12.8" hidden="false" customHeight="false" outlineLevel="0" collapsed="false">
      <c r="A134" s="67" t="n">
        <v>130</v>
      </c>
      <c r="B134" s="68" t="n">
        <f aca="false">EOMONTH(Input!$C$7,A134)</f>
        <v>46873</v>
      </c>
      <c r="D134" s="69" t="n">
        <f aca="false">IF($B134&lt;Input!$G$28,Input!$G$38,0)</f>
        <v>0</v>
      </c>
      <c r="E134" s="69" t="n">
        <f aca="true">IF($B134&gt;Input!$G$28,PMT(Input!$G$37/(100*12),($A$620-OFFSET($A$4,MATCH(Input!$G$28,$B$4:$B$620,1),0,1,1)),$H$4,0,1),0)</f>
        <v>0</v>
      </c>
      <c r="F134" s="69" t="n">
        <f aca="false">($F133+$D134+$E134)*(1+Input!$G$37/(100*12))</f>
        <v>0</v>
      </c>
    </row>
    <row r="135" customFormat="false" ht="12.8" hidden="false" customHeight="false" outlineLevel="0" collapsed="false">
      <c r="A135" s="67" t="n">
        <v>131</v>
      </c>
      <c r="B135" s="68" t="n">
        <f aca="false">EOMONTH(Input!$C$7,A135)</f>
        <v>46904</v>
      </c>
      <c r="D135" s="69" t="n">
        <f aca="false">IF($B135&lt;Input!$G$28,Input!$G$38,0)</f>
        <v>0</v>
      </c>
      <c r="E135" s="69" t="n">
        <f aca="true">IF($B135&gt;Input!$G$28,PMT(Input!$G$37/(100*12),($A$620-OFFSET($A$4,MATCH(Input!$G$28,$B$4:$B$620,1),0,1,1)),$H$4,0,1),0)</f>
        <v>0</v>
      </c>
      <c r="F135" s="69" t="n">
        <f aca="false">($F134+$D135+$E135)*(1+Input!$G$37/(100*12))</f>
        <v>0</v>
      </c>
    </row>
    <row r="136" customFormat="false" ht="12.8" hidden="false" customHeight="false" outlineLevel="0" collapsed="false">
      <c r="A136" s="67" t="n">
        <v>132</v>
      </c>
      <c r="B136" s="68" t="n">
        <f aca="false">EOMONTH(Input!$C$7,A136)</f>
        <v>46934</v>
      </c>
      <c r="D136" s="69" t="n">
        <f aca="false">IF($B136&lt;Input!$G$28,Input!$G$38,0)</f>
        <v>0</v>
      </c>
      <c r="E136" s="69" t="n">
        <f aca="true">IF($B136&gt;Input!$G$28,PMT(Input!$G$37/(100*12),($A$620-OFFSET($A$4,MATCH(Input!$G$28,$B$4:$B$620,1),0,1,1)),$H$4,0,1),0)</f>
        <v>0</v>
      </c>
      <c r="F136" s="69" t="n">
        <f aca="false">($F135+$D136+$E136)*(1+Input!$G$37/(100*12))</f>
        <v>0</v>
      </c>
    </row>
    <row r="137" customFormat="false" ht="12.8" hidden="false" customHeight="false" outlineLevel="0" collapsed="false">
      <c r="A137" s="67" t="n">
        <v>133</v>
      </c>
      <c r="B137" s="68" t="n">
        <f aca="false">EOMONTH(Input!$C$7,A137)</f>
        <v>46965</v>
      </c>
      <c r="D137" s="69" t="n">
        <f aca="false">IF($B137&lt;Input!$G$28,Input!$G$38,0)</f>
        <v>0</v>
      </c>
      <c r="E137" s="69" t="n">
        <f aca="true">IF($B137&gt;Input!$G$28,PMT(Input!$G$37/(100*12),($A$620-OFFSET($A$4,MATCH(Input!$G$28,$B$4:$B$620,1),0,1,1)),$H$4,0,1),0)</f>
        <v>0</v>
      </c>
      <c r="F137" s="69" t="n">
        <f aca="false">($F136+$D137+$E137)*(1+Input!$G$37/(100*12))</f>
        <v>0</v>
      </c>
    </row>
    <row r="138" customFormat="false" ht="12.8" hidden="false" customHeight="false" outlineLevel="0" collapsed="false">
      <c r="A138" s="67" t="n">
        <v>134</v>
      </c>
      <c r="B138" s="68" t="n">
        <f aca="false">EOMONTH(Input!$C$7,A138)</f>
        <v>46996</v>
      </c>
      <c r="D138" s="69" t="n">
        <f aca="false">IF($B138&lt;Input!$G$28,Input!$G$38,0)</f>
        <v>0</v>
      </c>
      <c r="E138" s="69" t="n">
        <f aca="true">IF($B138&gt;Input!$G$28,PMT(Input!$G$37/(100*12),($A$620-OFFSET($A$4,MATCH(Input!$G$28,$B$4:$B$620,1),0,1,1)),$H$4,0,1),0)</f>
        <v>0</v>
      </c>
      <c r="F138" s="69" t="n">
        <f aca="false">($F137+$D138+$E138)*(1+Input!$G$37/(100*12))</f>
        <v>0</v>
      </c>
    </row>
    <row r="139" customFormat="false" ht="12.8" hidden="false" customHeight="false" outlineLevel="0" collapsed="false">
      <c r="A139" s="67" t="n">
        <v>135</v>
      </c>
      <c r="B139" s="68" t="n">
        <f aca="false">EOMONTH(Input!$C$7,A139)</f>
        <v>47026</v>
      </c>
      <c r="D139" s="69" t="n">
        <f aca="false">IF($B139&lt;Input!$G$28,Input!$G$38,0)</f>
        <v>0</v>
      </c>
      <c r="E139" s="69" t="n">
        <f aca="true">IF($B139&gt;Input!$G$28,PMT(Input!$G$37/(100*12),($A$620-OFFSET($A$4,MATCH(Input!$G$28,$B$4:$B$620,1),0,1,1)),$H$4,0,1),0)</f>
        <v>0</v>
      </c>
      <c r="F139" s="69" t="n">
        <f aca="false">($F138+$D139+$E139)*(1+Input!$G$37/(100*12))</f>
        <v>0</v>
      </c>
    </row>
    <row r="140" customFormat="false" ht="12.8" hidden="false" customHeight="false" outlineLevel="0" collapsed="false">
      <c r="A140" s="67" t="n">
        <v>136</v>
      </c>
      <c r="B140" s="68" t="n">
        <f aca="false">EOMONTH(Input!$C$7,A140)</f>
        <v>47057</v>
      </c>
      <c r="D140" s="69" t="n">
        <f aca="false">IF($B140&lt;Input!$G$28,Input!$G$38,0)</f>
        <v>0</v>
      </c>
      <c r="E140" s="69" t="n">
        <f aca="true">IF($B140&gt;Input!$G$28,PMT(Input!$G$37/(100*12),($A$620-OFFSET($A$4,MATCH(Input!$G$28,$B$4:$B$620,1),0,1,1)),$H$4,0,1),0)</f>
        <v>0</v>
      </c>
      <c r="F140" s="69" t="n">
        <f aca="false">($F139+$D140+$E140)*(1+Input!$G$37/(100*12))</f>
        <v>0</v>
      </c>
    </row>
    <row r="141" customFormat="false" ht="12.8" hidden="false" customHeight="false" outlineLevel="0" collapsed="false">
      <c r="A141" s="67" t="n">
        <v>137</v>
      </c>
      <c r="B141" s="68" t="n">
        <f aca="false">EOMONTH(Input!$C$7,A141)</f>
        <v>47087</v>
      </c>
      <c r="D141" s="69" t="n">
        <f aca="false">IF($B141&lt;Input!$G$28,Input!$G$38,0)</f>
        <v>0</v>
      </c>
      <c r="E141" s="69" t="n">
        <f aca="true">IF($B141&gt;Input!$G$28,PMT(Input!$G$37/(100*12),($A$620-OFFSET($A$4,MATCH(Input!$G$28,$B$4:$B$620,1),0,1,1)),$H$4,0,1),0)</f>
        <v>0</v>
      </c>
      <c r="F141" s="69" t="n">
        <f aca="false">($F140+$D141+$E141)*(1+Input!$G$37/(100*12))</f>
        <v>0</v>
      </c>
    </row>
    <row r="142" customFormat="false" ht="12.8" hidden="false" customHeight="false" outlineLevel="0" collapsed="false">
      <c r="A142" s="67" t="n">
        <v>138</v>
      </c>
      <c r="B142" s="68" t="n">
        <f aca="false">EOMONTH(Input!$C$7,A142)</f>
        <v>47118</v>
      </c>
      <c r="D142" s="69" t="n">
        <f aca="false">IF($B142&lt;Input!$G$28,Input!$G$38,0)</f>
        <v>0</v>
      </c>
      <c r="E142" s="69" t="n">
        <f aca="true">IF($B142&gt;Input!$G$28,PMT(Input!$G$37/(100*12),($A$620-OFFSET($A$4,MATCH(Input!$G$28,$B$4:$B$620,1),0,1,1)),$H$4,0,1),0)</f>
        <v>0</v>
      </c>
      <c r="F142" s="69" t="n">
        <f aca="false">($F141+$D142+$E142)*(1+Input!$G$37/(100*12))</f>
        <v>0</v>
      </c>
    </row>
    <row r="143" customFormat="false" ht="12.8" hidden="false" customHeight="false" outlineLevel="0" collapsed="false">
      <c r="A143" s="67" t="n">
        <v>139</v>
      </c>
      <c r="B143" s="68" t="n">
        <f aca="false">EOMONTH(Input!$C$7,A143)</f>
        <v>47149</v>
      </c>
      <c r="D143" s="69" t="n">
        <f aca="false">IF($B143&lt;Input!$G$28,Input!$G$38,0)</f>
        <v>0</v>
      </c>
      <c r="E143" s="69" t="n">
        <f aca="true">IF($B143&gt;Input!$G$28,PMT(Input!$G$37/(100*12),($A$620-OFFSET($A$4,MATCH(Input!$G$28,$B$4:$B$620,1),0,1,1)),$H$4,0,1),0)</f>
        <v>0</v>
      </c>
      <c r="F143" s="69" t="n">
        <f aca="false">($F142+$D143+$E143)*(1+Input!$G$37/(100*12))</f>
        <v>0</v>
      </c>
    </row>
    <row r="144" customFormat="false" ht="12.8" hidden="false" customHeight="false" outlineLevel="0" collapsed="false">
      <c r="A144" s="67" t="n">
        <v>140</v>
      </c>
      <c r="B144" s="68" t="n">
        <f aca="false">EOMONTH(Input!$C$7,A144)</f>
        <v>47177</v>
      </c>
      <c r="D144" s="69" t="n">
        <f aca="false">IF($B144&lt;Input!$G$28,Input!$G$38,0)</f>
        <v>0</v>
      </c>
      <c r="E144" s="69" t="n">
        <f aca="true">IF($B144&gt;Input!$G$28,PMT(Input!$G$37/(100*12),($A$620-OFFSET($A$4,MATCH(Input!$G$28,$B$4:$B$620,1),0,1,1)),$H$4,0,1),0)</f>
        <v>0</v>
      </c>
      <c r="F144" s="69" t="n">
        <f aca="false">($F143+$D144+$E144)*(1+Input!$G$37/(100*12))</f>
        <v>0</v>
      </c>
    </row>
    <row r="145" customFormat="false" ht="12.8" hidden="false" customHeight="false" outlineLevel="0" collapsed="false">
      <c r="A145" s="67" t="n">
        <v>141</v>
      </c>
      <c r="B145" s="68" t="n">
        <f aca="false">EOMONTH(Input!$C$7,A145)</f>
        <v>47208</v>
      </c>
      <c r="D145" s="69" t="n">
        <f aca="false">IF($B145&lt;Input!$G$28,Input!$G$38,0)</f>
        <v>0</v>
      </c>
      <c r="E145" s="69" t="n">
        <f aca="true">IF($B145&gt;Input!$G$28,PMT(Input!$G$37/(100*12),($A$620-OFFSET($A$4,MATCH(Input!$G$28,$B$4:$B$620,1),0,1,1)),$H$4,0,1),0)</f>
        <v>0</v>
      </c>
      <c r="F145" s="69" t="n">
        <f aca="false">($F144+$D145+$E145)*(1+Input!$G$37/(100*12))</f>
        <v>0</v>
      </c>
    </row>
    <row r="146" customFormat="false" ht="12.8" hidden="false" customHeight="false" outlineLevel="0" collapsed="false">
      <c r="A146" s="67" t="n">
        <v>142</v>
      </c>
      <c r="B146" s="68" t="n">
        <f aca="false">EOMONTH(Input!$C$7,A146)</f>
        <v>47238</v>
      </c>
      <c r="D146" s="69" t="n">
        <f aca="false">IF($B146&lt;Input!$G$28,Input!$G$38,0)</f>
        <v>0</v>
      </c>
      <c r="E146" s="69" t="n">
        <f aca="true">IF($B146&gt;Input!$G$28,PMT(Input!$G$37/(100*12),($A$620-OFFSET($A$4,MATCH(Input!$G$28,$B$4:$B$620,1),0,1,1)),$H$4,0,1),0)</f>
        <v>0</v>
      </c>
      <c r="F146" s="69" t="n">
        <f aca="false">($F145+$D146+$E146)*(1+Input!$G$37/(100*12))</f>
        <v>0</v>
      </c>
    </row>
    <row r="147" customFormat="false" ht="12.8" hidden="false" customHeight="false" outlineLevel="0" collapsed="false">
      <c r="A147" s="67" t="n">
        <v>143</v>
      </c>
      <c r="B147" s="68" t="n">
        <f aca="false">EOMONTH(Input!$C$7,A147)</f>
        <v>47269</v>
      </c>
      <c r="D147" s="69" t="n">
        <f aca="false">IF($B147&lt;Input!$G$28,Input!$G$38,0)</f>
        <v>0</v>
      </c>
      <c r="E147" s="69" t="n">
        <f aca="true">IF($B147&gt;Input!$G$28,PMT(Input!$G$37/(100*12),($A$620-OFFSET($A$4,MATCH(Input!$G$28,$B$4:$B$620,1),0,1,1)),$H$4,0,1),0)</f>
        <v>0</v>
      </c>
      <c r="F147" s="69" t="n">
        <f aca="false">($F146+$D147+$E147)*(1+Input!$G$37/(100*12))</f>
        <v>0</v>
      </c>
    </row>
    <row r="148" customFormat="false" ht="12.8" hidden="false" customHeight="false" outlineLevel="0" collapsed="false">
      <c r="A148" s="67" t="n">
        <v>144</v>
      </c>
      <c r="B148" s="68" t="n">
        <f aca="false">EOMONTH(Input!$C$7,A148)</f>
        <v>47299</v>
      </c>
      <c r="D148" s="69" t="n">
        <f aca="false">IF($B148&lt;Input!$G$28,Input!$G$38,0)</f>
        <v>0</v>
      </c>
      <c r="E148" s="69" t="n">
        <f aca="true">IF($B148&gt;Input!$G$28,PMT(Input!$G$37/(100*12),($A$620-OFFSET($A$4,MATCH(Input!$G$28,$B$4:$B$620,1),0,1,1)),$H$4,0,1),0)</f>
        <v>0</v>
      </c>
      <c r="F148" s="69" t="n">
        <f aca="false">($F147+$D148+$E148)*(1+Input!$G$37/(100*12))</f>
        <v>0</v>
      </c>
    </row>
    <row r="149" customFormat="false" ht="12.8" hidden="false" customHeight="false" outlineLevel="0" collapsed="false">
      <c r="A149" s="67" t="n">
        <v>145</v>
      </c>
      <c r="B149" s="68" t="n">
        <f aca="false">EOMONTH(Input!$C$7,A149)</f>
        <v>47330</v>
      </c>
      <c r="D149" s="69" t="n">
        <f aca="false">IF($B149&lt;Input!$G$28,Input!$G$38,0)</f>
        <v>0</v>
      </c>
      <c r="E149" s="69" t="n">
        <f aca="true">IF($B149&gt;Input!$G$28,PMT(Input!$G$37/(100*12),($A$620-OFFSET($A$4,MATCH(Input!$G$28,$B$4:$B$620,1),0,1,1)),$H$4,0,1),0)</f>
        <v>0</v>
      </c>
      <c r="F149" s="69" t="n">
        <f aca="false">($F148+$D149+$E149)*(1+Input!$G$37/(100*12))</f>
        <v>0</v>
      </c>
    </row>
    <row r="150" customFormat="false" ht="12.8" hidden="false" customHeight="false" outlineLevel="0" collapsed="false">
      <c r="A150" s="67" t="n">
        <v>146</v>
      </c>
      <c r="B150" s="68" t="n">
        <f aca="false">EOMONTH(Input!$C$7,A150)</f>
        <v>47361</v>
      </c>
      <c r="D150" s="69" t="n">
        <f aca="false">IF($B150&lt;Input!$G$28,Input!$G$38,0)</f>
        <v>0</v>
      </c>
      <c r="E150" s="69" t="n">
        <f aca="true">IF($B150&gt;Input!$G$28,PMT(Input!$G$37/(100*12),($A$620-OFFSET($A$4,MATCH(Input!$G$28,$B$4:$B$620,1),0,1,1)),$H$4,0,1),0)</f>
        <v>0</v>
      </c>
      <c r="F150" s="69" t="n">
        <f aca="false">($F149+$D150+$E150)*(1+Input!$G$37/(100*12))</f>
        <v>0</v>
      </c>
    </row>
    <row r="151" customFormat="false" ht="12.8" hidden="false" customHeight="false" outlineLevel="0" collapsed="false">
      <c r="A151" s="67" t="n">
        <v>147</v>
      </c>
      <c r="B151" s="68" t="n">
        <f aca="false">EOMONTH(Input!$C$7,A151)</f>
        <v>47391</v>
      </c>
      <c r="D151" s="69" t="n">
        <f aca="false">IF($B151&lt;Input!$G$28,Input!$G$38,0)</f>
        <v>0</v>
      </c>
      <c r="E151" s="69" t="n">
        <f aca="true">IF($B151&gt;Input!$G$28,PMT(Input!$G$37/(100*12),($A$620-OFFSET($A$4,MATCH(Input!$G$28,$B$4:$B$620,1),0,1,1)),$H$4,0,1),0)</f>
        <v>0</v>
      </c>
      <c r="F151" s="69" t="n">
        <f aca="false">($F150+$D151+$E151)*(1+Input!$G$37/(100*12))</f>
        <v>0</v>
      </c>
    </row>
    <row r="152" customFormat="false" ht="12.8" hidden="false" customHeight="false" outlineLevel="0" collapsed="false">
      <c r="A152" s="67" t="n">
        <v>148</v>
      </c>
      <c r="B152" s="68" t="n">
        <f aca="false">EOMONTH(Input!$C$7,A152)</f>
        <v>47422</v>
      </c>
      <c r="D152" s="69" t="n">
        <f aca="false">IF($B152&lt;Input!$G$28,Input!$G$38,0)</f>
        <v>0</v>
      </c>
      <c r="E152" s="69" t="n">
        <f aca="true">IF($B152&gt;Input!$G$28,PMT(Input!$G$37/(100*12),($A$620-OFFSET($A$4,MATCH(Input!$G$28,$B$4:$B$620,1),0,1,1)),$H$4,0,1),0)</f>
        <v>0</v>
      </c>
      <c r="F152" s="69" t="n">
        <f aca="false">($F151+$D152+$E152)*(1+Input!$G$37/(100*12))</f>
        <v>0</v>
      </c>
    </row>
    <row r="153" customFormat="false" ht="12.8" hidden="false" customHeight="false" outlineLevel="0" collapsed="false">
      <c r="A153" s="67" t="n">
        <v>149</v>
      </c>
      <c r="B153" s="68" t="n">
        <f aca="false">EOMONTH(Input!$C$7,A153)</f>
        <v>47452</v>
      </c>
      <c r="D153" s="69" t="n">
        <f aca="false">IF($B153&lt;Input!$G$28,Input!$G$38,0)</f>
        <v>0</v>
      </c>
      <c r="E153" s="69" t="n">
        <f aca="true">IF($B153&gt;Input!$G$28,PMT(Input!$G$37/(100*12),($A$620-OFFSET($A$4,MATCH(Input!$G$28,$B$4:$B$620,1),0,1,1)),$H$4,0,1),0)</f>
        <v>0</v>
      </c>
      <c r="F153" s="69" t="n">
        <f aca="false">($F152+$D153+$E153)*(1+Input!$G$37/(100*12))</f>
        <v>0</v>
      </c>
    </row>
    <row r="154" customFormat="false" ht="12.8" hidden="false" customHeight="false" outlineLevel="0" collapsed="false">
      <c r="A154" s="67" t="n">
        <v>150</v>
      </c>
      <c r="B154" s="68" t="n">
        <f aca="false">EOMONTH(Input!$C$7,A154)</f>
        <v>47483</v>
      </c>
      <c r="D154" s="69" t="n">
        <f aca="false">IF($B154&lt;Input!$G$28,Input!$G$38,0)</f>
        <v>0</v>
      </c>
      <c r="E154" s="69" t="n">
        <f aca="true">IF($B154&gt;Input!$G$28,PMT(Input!$G$37/(100*12),($A$620-OFFSET($A$4,MATCH(Input!$G$28,$B$4:$B$620,1),0,1,1)),$H$4,0,1),0)</f>
        <v>0</v>
      </c>
      <c r="F154" s="69" t="n">
        <f aca="false">($F153+$D154+$E154)*(1+Input!$G$37/(100*12))</f>
        <v>0</v>
      </c>
    </row>
    <row r="155" customFormat="false" ht="12.8" hidden="false" customHeight="false" outlineLevel="0" collapsed="false">
      <c r="A155" s="67" t="n">
        <v>151</v>
      </c>
      <c r="B155" s="68" t="n">
        <f aca="false">EOMONTH(Input!$C$7,A155)</f>
        <v>47514</v>
      </c>
      <c r="D155" s="69" t="n">
        <f aca="false">IF($B155&lt;Input!$G$28,Input!$G$38,0)</f>
        <v>0</v>
      </c>
      <c r="E155" s="69" t="n">
        <f aca="true">IF($B155&gt;Input!$G$28,PMT(Input!$G$37/(100*12),($A$620-OFFSET($A$4,MATCH(Input!$G$28,$B$4:$B$620,1),0,1,1)),$H$4,0,1),0)</f>
        <v>0</v>
      </c>
      <c r="F155" s="69" t="n">
        <f aca="false">($F154+$D155+$E155)*(1+Input!$G$37/(100*12))</f>
        <v>0</v>
      </c>
    </row>
    <row r="156" customFormat="false" ht="12.8" hidden="false" customHeight="false" outlineLevel="0" collapsed="false">
      <c r="A156" s="67" t="n">
        <v>152</v>
      </c>
      <c r="B156" s="68" t="n">
        <f aca="false">EOMONTH(Input!$C$7,A156)</f>
        <v>47542</v>
      </c>
      <c r="D156" s="69" t="n">
        <f aca="false">IF($B156&lt;Input!$G$28,Input!$G$38,0)</f>
        <v>0</v>
      </c>
      <c r="E156" s="69" t="n">
        <f aca="true">IF($B156&gt;Input!$G$28,PMT(Input!$G$37/(100*12),($A$620-OFFSET($A$4,MATCH(Input!$G$28,$B$4:$B$620,1),0,1,1)),$H$4,0,1),0)</f>
        <v>0</v>
      </c>
      <c r="F156" s="69" t="n">
        <f aca="false">($F155+$D156+$E156)*(1+Input!$G$37/(100*12))</f>
        <v>0</v>
      </c>
    </row>
    <row r="157" customFormat="false" ht="12.8" hidden="false" customHeight="false" outlineLevel="0" collapsed="false">
      <c r="A157" s="67" t="n">
        <v>153</v>
      </c>
      <c r="B157" s="68" t="n">
        <f aca="false">EOMONTH(Input!$C$7,A157)</f>
        <v>47573</v>
      </c>
      <c r="D157" s="69" t="n">
        <f aca="false">IF($B157&lt;Input!$G$28,Input!$G$38,0)</f>
        <v>0</v>
      </c>
      <c r="E157" s="69" t="n">
        <f aca="true">IF($B157&gt;Input!$G$28,PMT(Input!$G$37/(100*12),($A$620-OFFSET($A$4,MATCH(Input!$G$28,$B$4:$B$620,1),0,1,1)),$H$4,0,1),0)</f>
        <v>0</v>
      </c>
      <c r="F157" s="69" t="n">
        <f aca="false">($F156+$D157+$E157)*(1+Input!$G$37/(100*12))</f>
        <v>0</v>
      </c>
    </row>
    <row r="158" customFormat="false" ht="12.8" hidden="false" customHeight="false" outlineLevel="0" collapsed="false">
      <c r="A158" s="67" t="n">
        <v>154</v>
      </c>
      <c r="B158" s="68" t="n">
        <f aca="false">EOMONTH(Input!$C$7,A158)</f>
        <v>47603</v>
      </c>
      <c r="D158" s="69" t="n">
        <f aca="false">IF($B158&lt;Input!$G$28,Input!$G$38,0)</f>
        <v>0</v>
      </c>
      <c r="E158" s="69" t="n">
        <f aca="true">IF($B158&gt;Input!$G$28,PMT(Input!$G$37/(100*12),($A$620-OFFSET($A$4,MATCH(Input!$G$28,$B$4:$B$620,1),0,1,1)),$H$4,0,1),0)</f>
        <v>0</v>
      </c>
      <c r="F158" s="69" t="n">
        <f aca="false">($F157+$D158+$E158)*(1+Input!$G$37/(100*12))</f>
        <v>0</v>
      </c>
    </row>
    <row r="159" customFormat="false" ht="12.8" hidden="false" customHeight="false" outlineLevel="0" collapsed="false">
      <c r="A159" s="67" t="n">
        <v>155</v>
      </c>
      <c r="B159" s="68" t="n">
        <f aca="false">EOMONTH(Input!$C$7,A159)</f>
        <v>47634</v>
      </c>
      <c r="D159" s="69" t="n">
        <f aca="false">IF($B159&lt;Input!$G$28,Input!$G$38,0)</f>
        <v>0</v>
      </c>
      <c r="E159" s="69" t="n">
        <f aca="true">IF($B159&gt;Input!$G$28,PMT(Input!$G$37/(100*12),($A$620-OFFSET($A$4,MATCH(Input!$G$28,$B$4:$B$620,1),0,1,1)),$H$4,0,1),0)</f>
        <v>0</v>
      </c>
      <c r="F159" s="69" t="n">
        <f aca="false">($F158+$D159+$E159)*(1+Input!$G$37/(100*12))</f>
        <v>0</v>
      </c>
    </row>
    <row r="160" customFormat="false" ht="12.8" hidden="false" customHeight="false" outlineLevel="0" collapsed="false">
      <c r="A160" s="67" t="n">
        <v>156</v>
      </c>
      <c r="B160" s="68" t="n">
        <f aca="false">EOMONTH(Input!$C$7,A160)</f>
        <v>47664</v>
      </c>
      <c r="D160" s="69" t="n">
        <f aca="false">IF($B160&lt;Input!$G$28,Input!$G$38,0)</f>
        <v>0</v>
      </c>
      <c r="E160" s="69" t="n">
        <f aca="true">IF($B160&gt;Input!$G$28,PMT(Input!$G$37/(100*12),($A$620-OFFSET($A$4,MATCH(Input!$G$28,$B$4:$B$620,1),0,1,1)),$H$4,0,1),0)</f>
        <v>0</v>
      </c>
      <c r="F160" s="69" t="n">
        <f aca="false">($F159+$D160+$E160)*(1+Input!$G$37/(100*12))</f>
        <v>0</v>
      </c>
    </row>
    <row r="161" customFormat="false" ht="12.8" hidden="false" customHeight="false" outlineLevel="0" collapsed="false">
      <c r="A161" s="67" t="n">
        <v>157</v>
      </c>
      <c r="B161" s="68" t="n">
        <f aca="false">EOMONTH(Input!$C$7,A161)</f>
        <v>47695</v>
      </c>
      <c r="D161" s="69" t="n">
        <f aca="false">IF($B161&lt;Input!$G$28,Input!$G$38,0)</f>
        <v>0</v>
      </c>
      <c r="E161" s="69" t="n">
        <f aca="true">IF($B161&gt;Input!$G$28,PMT(Input!$G$37/(100*12),($A$620-OFFSET($A$4,MATCH(Input!$G$28,$B$4:$B$620,1),0,1,1)),$H$4,0,1),0)</f>
        <v>0</v>
      </c>
      <c r="F161" s="69" t="n">
        <f aca="false">($F160+$D161+$E161)*(1+Input!$G$37/(100*12))</f>
        <v>0</v>
      </c>
    </row>
    <row r="162" customFormat="false" ht="12.8" hidden="false" customHeight="false" outlineLevel="0" collapsed="false">
      <c r="A162" s="67" t="n">
        <v>158</v>
      </c>
      <c r="B162" s="68" t="n">
        <f aca="false">EOMONTH(Input!$C$7,A162)</f>
        <v>47726</v>
      </c>
      <c r="D162" s="69" t="n">
        <f aca="false">IF($B162&lt;Input!$G$28,Input!$G$38,0)</f>
        <v>0</v>
      </c>
      <c r="E162" s="69" t="n">
        <f aca="true">IF($B162&gt;Input!$G$28,PMT(Input!$G$37/(100*12),($A$620-OFFSET($A$4,MATCH(Input!$G$28,$B$4:$B$620,1),0,1,1)),$H$4,0,1),0)</f>
        <v>0</v>
      </c>
      <c r="F162" s="69" t="n">
        <f aca="false">($F161+$D162+$E162)*(1+Input!$G$37/(100*12))</f>
        <v>0</v>
      </c>
    </row>
    <row r="163" customFormat="false" ht="12.8" hidden="false" customHeight="false" outlineLevel="0" collapsed="false">
      <c r="A163" s="67" t="n">
        <v>159</v>
      </c>
      <c r="B163" s="68" t="n">
        <f aca="false">EOMONTH(Input!$C$7,A163)</f>
        <v>47756</v>
      </c>
      <c r="D163" s="69" t="n">
        <f aca="false">IF($B163&lt;Input!$G$28,Input!$G$38,0)</f>
        <v>0</v>
      </c>
      <c r="E163" s="69" t="n">
        <f aca="true">IF($B163&gt;Input!$G$28,PMT(Input!$G$37/(100*12),($A$620-OFFSET($A$4,MATCH(Input!$G$28,$B$4:$B$620,1),0,1,1)),$H$4,0,1),0)</f>
        <v>0</v>
      </c>
      <c r="F163" s="69" t="n">
        <f aca="false">($F162+$D163+$E163)*(1+Input!$G$37/(100*12))</f>
        <v>0</v>
      </c>
    </row>
    <row r="164" customFormat="false" ht="12.8" hidden="false" customHeight="false" outlineLevel="0" collapsed="false">
      <c r="A164" s="67" t="n">
        <v>160</v>
      </c>
      <c r="B164" s="68" t="n">
        <f aca="false">EOMONTH(Input!$C$7,A164)</f>
        <v>47787</v>
      </c>
      <c r="D164" s="69" t="n">
        <f aca="false">IF($B164&lt;Input!$G$28,Input!$G$38,0)</f>
        <v>0</v>
      </c>
      <c r="E164" s="69" t="n">
        <f aca="true">IF($B164&gt;Input!$G$28,PMT(Input!$G$37/(100*12),($A$620-OFFSET($A$4,MATCH(Input!$G$28,$B$4:$B$620,1),0,1,1)),$H$4,0,1),0)</f>
        <v>0</v>
      </c>
      <c r="F164" s="69" t="n">
        <f aca="false">($F163+$D164+$E164)*(1+Input!$G$37/(100*12))</f>
        <v>0</v>
      </c>
    </row>
    <row r="165" customFormat="false" ht="12.8" hidden="false" customHeight="false" outlineLevel="0" collapsed="false">
      <c r="A165" s="67" t="n">
        <v>161</v>
      </c>
      <c r="B165" s="68" t="n">
        <f aca="false">EOMONTH(Input!$C$7,A165)</f>
        <v>47817</v>
      </c>
      <c r="D165" s="69" t="n">
        <f aca="false">IF($B165&lt;Input!$G$28,Input!$G$38,0)</f>
        <v>0</v>
      </c>
      <c r="E165" s="69" t="n">
        <f aca="true">IF($B165&gt;Input!$G$28,PMT(Input!$G$37/(100*12),($A$620-OFFSET($A$4,MATCH(Input!$G$28,$B$4:$B$620,1),0,1,1)),$H$4,0,1),0)</f>
        <v>0</v>
      </c>
      <c r="F165" s="69" t="n">
        <f aca="false">($F164+$D165+$E165)*(1+Input!$G$37/(100*12))</f>
        <v>0</v>
      </c>
    </row>
    <row r="166" customFormat="false" ht="12.8" hidden="false" customHeight="false" outlineLevel="0" collapsed="false">
      <c r="A166" s="67" t="n">
        <v>162</v>
      </c>
      <c r="B166" s="68" t="n">
        <f aca="false">EOMONTH(Input!$C$7,A166)</f>
        <v>47848</v>
      </c>
      <c r="D166" s="69" t="n">
        <f aca="false">IF($B166&lt;Input!$G$28,Input!$G$38,0)</f>
        <v>0</v>
      </c>
      <c r="E166" s="69" t="n">
        <f aca="true">IF($B166&gt;Input!$G$28,PMT(Input!$G$37/(100*12),($A$620-OFFSET($A$4,MATCH(Input!$G$28,$B$4:$B$620,1),0,1,1)),$H$4,0,1),0)</f>
        <v>0</v>
      </c>
      <c r="F166" s="69" t="n">
        <f aca="false">($F165+$D166+$E166)*(1+Input!$G$37/(100*12))</f>
        <v>0</v>
      </c>
    </row>
    <row r="167" customFormat="false" ht="12.8" hidden="false" customHeight="false" outlineLevel="0" collapsed="false">
      <c r="A167" s="67" t="n">
        <v>163</v>
      </c>
      <c r="B167" s="68" t="n">
        <f aca="false">EOMONTH(Input!$C$7,A167)</f>
        <v>47879</v>
      </c>
      <c r="D167" s="69" t="n">
        <f aca="false">IF($B167&lt;Input!$G$28,Input!$G$38,0)</f>
        <v>0</v>
      </c>
      <c r="E167" s="69" t="n">
        <f aca="true">IF($B167&gt;Input!$G$28,PMT(Input!$G$37/(100*12),($A$620-OFFSET($A$4,MATCH(Input!$G$28,$B$4:$B$620,1),0,1,1)),$H$4,0,1),0)</f>
        <v>0</v>
      </c>
      <c r="F167" s="69" t="n">
        <f aca="false">($F166+$D167+$E167)*(1+Input!$G$37/(100*12))</f>
        <v>0</v>
      </c>
    </row>
    <row r="168" customFormat="false" ht="12.8" hidden="false" customHeight="false" outlineLevel="0" collapsed="false">
      <c r="A168" s="67" t="n">
        <v>164</v>
      </c>
      <c r="B168" s="68" t="n">
        <f aca="false">EOMONTH(Input!$C$7,A168)</f>
        <v>47907</v>
      </c>
      <c r="D168" s="69" t="n">
        <f aca="false">IF($B168&lt;Input!$G$28,Input!$G$38,0)</f>
        <v>0</v>
      </c>
      <c r="E168" s="69" t="n">
        <f aca="true">IF($B168&gt;Input!$G$28,PMT(Input!$G$37/(100*12),($A$620-OFFSET($A$4,MATCH(Input!$G$28,$B$4:$B$620,1),0,1,1)),$H$4,0,1),0)</f>
        <v>0</v>
      </c>
      <c r="F168" s="69" t="n">
        <f aca="false">($F167+$D168+$E168)*(1+Input!$G$37/(100*12))</f>
        <v>0</v>
      </c>
    </row>
    <row r="169" customFormat="false" ht="12.8" hidden="false" customHeight="false" outlineLevel="0" collapsed="false">
      <c r="A169" s="67" t="n">
        <v>165</v>
      </c>
      <c r="B169" s="68" t="n">
        <f aca="false">EOMONTH(Input!$C$7,A169)</f>
        <v>47938</v>
      </c>
      <c r="D169" s="69" t="n">
        <f aca="false">IF($B169&lt;Input!$G$28,Input!$G$38,0)</f>
        <v>0</v>
      </c>
      <c r="E169" s="69" t="n">
        <f aca="true">IF($B169&gt;Input!$G$28,PMT(Input!$G$37/(100*12),($A$620-OFFSET($A$4,MATCH(Input!$G$28,$B$4:$B$620,1),0,1,1)),$H$4,0,1),0)</f>
        <v>0</v>
      </c>
      <c r="F169" s="69" t="n">
        <f aca="false">($F168+$D169+$E169)*(1+Input!$G$37/(100*12))</f>
        <v>0</v>
      </c>
    </row>
    <row r="170" customFormat="false" ht="12.8" hidden="false" customHeight="false" outlineLevel="0" collapsed="false">
      <c r="A170" s="67" t="n">
        <v>166</v>
      </c>
      <c r="B170" s="68" t="n">
        <f aca="false">EOMONTH(Input!$C$7,A170)</f>
        <v>47968</v>
      </c>
      <c r="D170" s="69" t="n">
        <f aca="false">IF($B170&lt;Input!$G$28,Input!$G$38,0)</f>
        <v>0</v>
      </c>
      <c r="E170" s="69" t="n">
        <f aca="true">IF($B170&gt;Input!$G$28,PMT(Input!$G$37/(100*12),($A$620-OFFSET($A$4,MATCH(Input!$G$28,$B$4:$B$620,1),0,1,1)),$H$4,0,1),0)</f>
        <v>0</v>
      </c>
      <c r="F170" s="69" t="n">
        <f aca="false">($F169+$D170+$E170)*(1+Input!$G$37/(100*12))</f>
        <v>0</v>
      </c>
    </row>
    <row r="171" customFormat="false" ht="12.8" hidden="false" customHeight="false" outlineLevel="0" collapsed="false">
      <c r="A171" s="67" t="n">
        <v>167</v>
      </c>
      <c r="B171" s="68" t="n">
        <f aca="false">EOMONTH(Input!$C$7,A171)</f>
        <v>47999</v>
      </c>
      <c r="D171" s="69" t="n">
        <f aca="false">IF($B171&lt;Input!$G$28,Input!$G$38,0)</f>
        <v>0</v>
      </c>
      <c r="E171" s="69" t="n">
        <f aca="true">IF($B171&gt;Input!$G$28,PMT(Input!$G$37/(100*12),($A$620-OFFSET($A$4,MATCH(Input!$G$28,$B$4:$B$620,1),0,1,1)),$H$4,0,1),0)</f>
        <v>0</v>
      </c>
      <c r="F171" s="69" t="n">
        <f aca="false">($F170+$D171+$E171)*(1+Input!$G$37/(100*12))</f>
        <v>0</v>
      </c>
    </row>
    <row r="172" customFormat="false" ht="12.8" hidden="false" customHeight="false" outlineLevel="0" collapsed="false">
      <c r="A172" s="67" t="n">
        <v>168</v>
      </c>
      <c r="B172" s="68" t="n">
        <f aca="false">EOMONTH(Input!$C$7,A172)</f>
        <v>48029</v>
      </c>
      <c r="D172" s="69" t="n">
        <f aca="false">IF($B172&lt;Input!$G$28,Input!$G$38,0)</f>
        <v>0</v>
      </c>
      <c r="E172" s="69" t="n">
        <f aca="true">IF($B172&gt;Input!$G$28,PMT(Input!$G$37/(100*12),($A$620-OFFSET($A$4,MATCH(Input!$G$28,$B$4:$B$620,1),0,1,1)),$H$4,0,1),0)</f>
        <v>0</v>
      </c>
      <c r="F172" s="69" t="n">
        <f aca="false">($F171+$D172+$E172)*(1+Input!$G$37/(100*12))</f>
        <v>0</v>
      </c>
    </row>
    <row r="173" customFormat="false" ht="12.8" hidden="false" customHeight="false" outlineLevel="0" collapsed="false">
      <c r="A173" s="67" t="n">
        <v>169</v>
      </c>
      <c r="B173" s="68" t="n">
        <f aca="false">EOMONTH(Input!$C$7,A173)</f>
        <v>48060</v>
      </c>
      <c r="D173" s="69" t="n">
        <f aca="false">IF($B173&lt;Input!$G$28,Input!$G$38,0)</f>
        <v>0</v>
      </c>
      <c r="E173" s="69" t="n">
        <f aca="true">IF($B173&gt;Input!$G$28,PMT(Input!$G$37/(100*12),($A$620-OFFSET($A$4,MATCH(Input!$G$28,$B$4:$B$620,1),0,1,1)),$H$4,0,1),0)</f>
        <v>0</v>
      </c>
      <c r="F173" s="69" t="n">
        <f aca="false">($F172+$D173+$E173)*(1+Input!$G$37/(100*12))</f>
        <v>0</v>
      </c>
    </row>
    <row r="174" customFormat="false" ht="12.8" hidden="false" customHeight="false" outlineLevel="0" collapsed="false">
      <c r="A174" s="67" t="n">
        <v>170</v>
      </c>
      <c r="B174" s="68" t="n">
        <f aca="false">EOMONTH(Input!$C$7,A174)</f>
        <v>48091</v>
      </c>
      <c r="D174" s="69" t="n">
        <f aca="false">IF($B174&lt;Input!$G$28,Input!$G$38,0)</f>
        <v>0</v>
      </c>
      <c r="E174" s="69" t="n">
        <f aca="true">IF($B174&gt;Input!$G$28,PMT(Input!$G$37/(100*12),($A$620-OFFSET($A$4,MATCH(Input!$G$28,$B$4:$B$620,1),0,1,1)),$H$4,0,1),0)</f>
        <v>0</v>
      </c>
      <c r="F174" s="69" t="n">
        <f aca="false">($F173+$D174+$E174)*(1+Input!$G$37/(100*12))</f>
        <v>0</v>
      </c>
    </row>
    <row r="175" customFormat="false" ht="12.8" hidden="false" customHeight="false" outlineLevel="0" collapsed="false">
      <c r="A175" s="67" t="n">
        <v>171</v>
      </c>
      <c r="B175" s="68" t="n">
        <f aca="false">EOMONTH(Input!$C$7,A175)</f>
        <v>48121</v>
      </c>
      <c r="D175" s="69" t="n">
        <f aca="false">IF($B175&lt;Input!$G$28,Input!$G$38,0)</f>
        <v>0</v>
      </c>
      <c r="E175" s="69" t="n">
        <f aca="true">IF($B175&gt;Input!$G$28,PMT(Input!$G$37/(100*12),($A$620-OFFSET($A$4,MATCH(Input!$G$28,$B$4:$B$620,1),0,1,1)),$H$4,0,1),0)</f>
        <v>0</v>
      </c>
      <c r="F175" s="69" t="n">
        <f aca="false">($F174+$D175+$E175)*(1+Input!$G$37/(100*12))</f>
        <v>0</v>
      </c>
    </row>
    <row r="176" customFormat="false" ht="12.8" hidden="false" customHeight="false" outlineLevel="0" collapsed="false">
      <c r="A176" s="67" t="n">
        <v>172</v>
      </c>
      <c r="B176" s="68" t="n">
        <f aca="false">EOMONTH(Input!$C$7,A176)</f>
        <v>48152</v>
      </c>
      <c r="D176" s="69" t="n">
        <f aca="false">IF($B176&lt;Input!$G$28,Input!$G$38,0)</f>
        <v>0</v>
      </c>
      <c r="E176" s="69" t="n">
        <f aca="true">IF($B176&gt;Input!$G$28,PMT(Input!$G$37/(100*12),($A$620-OFFSET($A$4,MATCH(Input!$G$28,$B$4:$B$620,1),0,1,1)),$H$4,0,1),0)</f>
        <v>0</v>
      </c>
      <c r="F176" s="69" t="n">
        <f aca="false">($F175+$D176+$E176)*(1+Input!$G$37/(100*12))</f>
        <v>0</v>
      </c>
    </row>
    <row r="177" customFormat="false" ht="12.8" hidden="false" customHeight="false" outlineLevel="0" collapsed="false">
      <c r="A177" s="67" t="n">
        <v>173</v>
      </c>
      <c r="B177" s="68" t="n">
        <f aca="false">EOMONTH(Input!$C$7,A177)</f>
        <v>48182</v>
      </c>
      <c r="D177" s="69" t="n">
        <f aca="false">IF($B177&lt;Input!$G$28,Input!$G$38,0)</f>
        <v>0</v>
      </c>
      <c r="E177" s="69" t="n">
        <f aca="true">IF($B177&gt;Input!$G$28,PMT(Input!$G$37/(100*12),($A$620-OFFSET($A$4,MATCH(Input!$G$28,$B$4:$B$620,1),0,1,1)),$H$4,0,1),0)</f>
        <v>0</v>
      </c>
      <c r="F177" s="69" t="n">
        <f aca="false">($F176+$D177+$E177)*(1+Input!$G$37/(100*12))</f>
        <v>0</v>
      </c>
    </row>
    <row r="178" customFormat="false" ht="12.8" hidden="false" customHeight="false" outlineLevel="0" collapsed="false">
      <c r="A178" s="67" t="n">
        <v>174</v>
      </c>
      <c r="B178" s="68" t="n">
        <f aca="false">EOMONTH(Input!$C$7,A178)</f>
        <v>48213</v>
      </c>
      <c r="D178" s="69" t="n">
        <f aca="false">IF($B178&lt;Input!$G$28,Input!$G$38,0)</f>
        <v>0</v>
      </c>
      <c r="E178" s="69" t="n">
        <f aca="true">IF($B178&gt;Input!$G$28,PMT(Input!$G$37/(100*12),($A$620-OFFSET($A$4,MATCH(Input!$G$28,$B$4:$B$620,1),0,1,1)),$H$4,0,1),0)</f>
        <v>0</v>
      </c>
      <c r="F178" s="69" t="n">
        <f aca="false">($F177+$D178+$E178)*(1+Input!$G$37/(100*12))</f>
        <v>0</v>
      </c>
    </row>
    <row r="179" customFormat="false" ht="12.8" hidden="false" customHeight="false" outlineLevel="0" collapsed="false">
      <c r="A179" s="67" t="n">
        <v>175</v>
      </c>
      <c r="B179" s="68" t="n">
        <f aca="false">EOMONTH(Input!$C$7,A179)</f>
        <v>48244</v>
      </c>
      <c r="D179" s="69" t="n">
        <f aca="false">IF($B179&lt;Input!$G$28,Input!$G$38,0)</f>
        <v>0</v>
      </c>
      <c r="E179" s="69" t="n">
        <f aca="true">IF($B179&gt;Input!$G$28,PMT(Input!$G$37/(100*12),($A$620-OFFSET($A$4,MATCH(Input!$G$28,$B$4:$B$620,1),0,1,1)),$H$4,0,1),0)</f>
        <v>0</v>
      </c>
      <c r="F179" s="69" t="n">
        <f aca="false">($F178+$D179+$E179)*(1+Input!$G$37/(100*12))</f>
        <v>0</v>
      </c>
    </row>
    <row r="180" customFormat="false" ht="12.8" hidden="false" customHeight="false" outlineLevel="0" collapsed="false">
      <c r="A180" s="67" t="n">
        <v>176</v>
      </c>
      <c r="B180" s="68" t="n">
        <f aca="false">EOMONTH(Input!$C$7,A180)</f>
        <v>48273</v>
      </c>
      <c r="D180" s="69" t="n">
        <f aca="false">IF($B180&lt;Input!$G$28,Input!$G$38,0)</f>
        <v>0</v>
      </c>
      <c r="E180" s="69" t="n">
        <f aca="true">IF($B180&gt;Input!$G$28,PMT(Input!$G$37/(100*12),($A$620-OFFSET($A$4,MATCH(Input!$G$28,$B$4:$B$620,1),0,1,1)),$H$4,0,1),0)</f>
        <v>0</v>
      </c>
      <c r="F180" s="69" t="n">
        <f aca="false">($F179+$D180+$E180)*(1+Input!$G$37/(100*12))</f>
        <v>0</v>
      </c>
    </row>
    <row r="181" customFormat="false" ht="12.8" hidden="false" customHeight="false" outlineLevel="0" collapsed="false">
      <c r="A181" s="67" t="n">
        <v>177</v>
      </c>
      <c r="B181" s="68" t="n">
        <f aca="false">EOMONTH(Input!$C$7,A181)</f>
        <v>48304</v>
      </c>
      <c r="D181" s="69" t="n">
        <f aca="false">IF($B181&lt;Input!$G$28,Input!$G$38,0)</f>
        <v>0</v>
      </c>
      <c r="E181" s="69" t="n">
        <f aca="true">IF($B181&gt;Input!$G$28,PMT(Input!$G$37/(100*12),($A$620-OFFSET($A$4,MATCH(Input!$G$28,$B$4:$B$620,1),0,1,1)),$H$4,0,1),0)</f>
        <v>0</v>
      </c>
      <c r="F181" s="69" t="n">
        <f aca="false">($F180+$D181+$E181)*(1+Input!$G$37/(100*12))</f>
        <v>0</v>
      </c>
    </row>
    <row r="182" customFormat="false" ht="12.8" hidden="false" customHeight="false" outlineLevel="0" collapsed="false">
      <c r="A182" s="67" t="n">
        <v>178</v>
      </c>
      <c r="B182" s="68" t="n">
        <f aca="false">EOMONTH(Input!$C$7,A182)</f>
        <v>48334</v>
      </c>
      <c r="D182" s="69" t="n">
        <f aca="false">IF($B182&lt;Input!$G$28,Input!$G$38,0)</f>
        <v>0</v>
      </c>
      <c r="E182" s="69" t="n">
        <f aca="true">IF($B182&gt;Input!$G$28,PMT(Input!$G$37/(100*12),($A$620-OFFSET($A$4,MATCH(Input!$G$28,$B$4:$B$620,1),0,1,1)),$H$4,0,1),0)</f>
        <v>0</v>
      </c>
      <c r="F182" s="69" t="n">
        <f aca="false">($F181+$D182+$E182)*(1+Input!$G$37/(100*12))</f>
        <v>0</v>
      </c>
    </row>
    <row r="183" customFormat="false" ht="12.8" hidden="false" customHeight="false" outlineLevel="0" collapsed="false">
      <c r="A183" s="67" t="n">
        <v>179</v>
      </c>
      <c r="B183" s="68" t="n">
        <f aca="false">EOMONTH(Input!$C$7,A183)</f>
        <v>48365</v>
      </c>
      <c r="D183" s="69" t="n">
        <f aca="false">IF($B183&lt;Input!$G$28,Input!$G$38,0)</f>
        <v>0</v>
      </c>
      <c r="E183" s="69" t="n">
        <f aca="true">IF($B183&gt;Input!$G$28,PMT(Input!$G$37/(100*12),($A$620-OFFSET($A$4,MATCH(Input!$G$28,$B$4:$B$620,1),0,1,1)),$H$4,0,1),0)</f>
        <v>0</v>
      </c>
      <c r="F183" s="69" t="n">
        <f aca="false">($F182+$D183+$E183)*(1+Input!$G$37/(100*12))</f>
        <v>0</v>
      </c>
    </row>
    <row r="184" customFormat="false" ht="12.8" hidden="false" customHeight="false" outlineLevel="0" collapsed="false">
      <c r="A184" s="67" t="n">
        <v>180</v>
      </c>
      <c r="B184" s="68" t="n">
        <f aca="false">EOMONTH(Input!$C$7,A184)</f>
        <v>48395</v>
      </c>
      <c r="D184" s="69" t="n">
        <f aca="false">IF($B184&lt;Input!$G$28,Input!$G$38,0)</f>
        <v>0</v>
      </c>
      <c r="E184" s="69" t="n">
        <f aca="true">IF($B184&gt;Input!$G$28,PMT(Input!$G$37/(100*12),($A$620-OFFSET($A$4,MATCH(Input!$G$28,$B$4:$B$620,1),0,1,1)),$H$4,0,1),0)</f>
        <v>0</v>
      </c>
      <c r="F184" s="69" t="n">
        <f aca="false">($F183+$D184+$E184)*(1+Input!$G$37/(100*12))</f>
        <v>0</v>
      </c>
    </row>
    <row r="185" customFormat="false" ht="12.8" hidden="false" customHeight="false" outlineLevel="0" collapsed="false">
      <c r="A185" s="67" t="n">
        <v>181</v>
      </c>
      <c r="B185" s="68" t="n">
        <f aca="false">EOMONTH(Input!$C$7,A185)</f>
        <v>48426</v>
      </c>
      <c r="D185" s="69" t="n">
        <f aca="false">IF($B185&lt;Input!$G$28,Input!$G$38,0)</f>
        <v>0</v>
      </c>
      <c r="E185" s="69" t="n">
        <f aca="true">IF($B185&gt;Input!$G$28,PMT(Input!$G$37/(100*12),($A$620-OFFSET($A$4,MATCH(Input!$G$28,$B$4:$B$620,1),0,1,1)),$H$4,0,1),0)</f>
        <v>0</v>
      </c>
      <c r="F185" s="69" t="n">
        <f aca="false">($F184+$D185+$E185)*(1+Input!$G$37/(100*12))</f>
        <v>0</v>
      </c>
    </row>
    <row r="186" customFormat="false" ht="12.8" hidden="false" customHeight="false" outlineLevel="0" collapsed="false">
      <c r="A186" s="67" t="n">
        <v>182</v>
      </c>
      <c r="B186" s="68" t="n">
        <f aca="false">EOMONTH(Input!$C$7,A186)</f>
        <v>48457</v>
      </c>
      <c r="D186" s="69" t="n">
        <f aca="false">IF($B186&lt;Input!$G$28,Input!$G$38,0)</f>
        <v>0</v>
      </c>
      <c r="E186" s="69" t="n">
        <f aca="true">IF($B186&gt;Input!$G$28,PMT(Input!$G$37/(100*12),($A$620-OFFSET($A$4,MATCH(Input!$G$28,$B$4:$B$620,1),0,1,1)),$H$4,0,1),0)</f>
        <v>0</v>
      </c>
      <c r="F186" s="69" t="n">
        <f aca="false">($F185+$D186+$E186)*(1+Input!$G$37/(100*12))</f>
        <v>0</v>
      </c>
    </row>
    <row r="187" customFormat="false" ht="12.8" hidden="false" customHeight="false" outlineLevel="0" collapsed="false">
      <c r="A187" s="67" t="n">
        <v>183</v>
      </c>
      <c r="B187" s="68" t="n">
        <f aca="false">EOMONTH(Input!$C$7,A187)</f>
        <v>48487</v>
      </c>
      <c r="D187" s="69" t="n">
        <f aca="false">IF($B187&lt;Input!$G$28,Input!$G$38,0)</f>
        <v>0</v>
      </c>
      <c r="E187" s="69" t="n">
        <f aca="true">IF($B187&gt;Input!$G$28,PMT(Input!$G$37/(100*12),($A$620-OFFSET($A$4,MATCH(Input!$G$28,$B$4:$B$620,1),0,1,1)),$H$4,0,1),0)</f>
        <v>0</v>
      </c>
      <c r="F187" s="69" t="n">
        <f aca="false">($F186+$D187+$E187)*(1+Input!$G$37/(100*12))</f>
        <v>0</v>
      </c>
    </row>
    <row r="188" customFormat="false" ht="12.8" hidden="false" customHeight="false" outlineLevel="0" collapsed="false">
      <c r="A188" s="67" t="n">
        <v>184</v>
      </c>
      <c r="B188" s="68" t="n">
        <f aca="false">EOMONTH(Input!$C$7,A188)</f>
        <v>48518</v>
      </c>
      <c r="D188" s="69" t="n">
        <f aca="false">IF($B188&lt;Input!$G$28,Input!$G$38,0)</f>
        <v>0</v>
      </c>
      <c r="E188" s="69" t="n">
        <f aca="true">IF($B188&gt;Input!$G$28,PMT(Input!$G$37/(100*12),($A$620-OFFSET($A$4,MATCH(Input!$G$28,$B$4:$B$620,1),0,1,1)),$H$4,0,1),0)</f>
        <v>0</v>
      </c>
      <c r="F188" s="69" t="n">
        <f aca="false">($F187+$D188+$E188)*(1+Input!$G$37/(100*12))</f>
        <v>0</v>
      </c>
    </row>
    <row r="189" customFormat="false" ht="12.8" hidden="false" customHeight="false" outlineLevel="0" collapsed="false">
      <c r="A189" s="67" t="n">
        <v>185</v>
      </c>
      <c r="B189" s="68" t="n">
        <f aca="false">EOMONTH(Input!$C$7,A189)</f>
        <v>48548</v>
      </c>
      <c r="D189" s="69" t="n">
        <f aca="false">IF($B189&lt;Input!$G$28,Input!$G$38,0)</f>
        <v>0</v>
      </c>
      <c r="E189" s="69" t="n">
        <f aca="true">IF($B189&gt;Input!$G$28,PMT(Input!$G$37/(100*12),($A$620-OFFSET($A$4,MATCH(Input!$G$28,$B$4:$B$620,1),0,1,1)),$H$4,0,1),0)</f>
        <v>0</v>
      </c>
      <c r="F189" s="69" t="n">
        <f aca="false">($F188+$D189+$E189)*(1+Input!$G$37/(100*12))</f>
        <v>0</v>
      </c>
    </row>
    <row r="190" customFormat="false" ht="12.8" hidden="false" customHeight="false" outlineLevel="0" collapsed="false">
      <c r="A190" s="67" t="n">
        <v>186</v>
      </c>
      <c r="B190" s="68" t="n">
        <f aca="false">EOMONTH(Input!$C$7,A190)</f>
        <v>48579</v>
      </c>
      <c r="D190" s="69" t="n">
        <f aca="false">IF($B190&lt;Input!$G$28,Input!$G$38,0)</f>
        <v>0</v>
      </c>
      <c r="E190" s="69" t="n">
        <f aca="true">IF($B190&gt;Input!$G$28,PMT(Input!$G$37/(100*12),($A$620-OFFSET($A$4,MATCH(Input!$G$28,$B$4:$B$620,1),0,1,1)),$H$4,0,1),0)</f>
        <v>0</v>
      </c>
      <c r="F190" s="69" t="n">
        <f aca="false">($F189+$D190+$E190)*(1+Input!$G$37/(100*12))</f>
        <v>0</v>
      </c>
    </row>
    <row r="191" customFormat="false" ht="12.8" hidden="false" customHeight="false" outlineLevel="0" collapsed="false">
      <c r="A191" s="67" t="n">
        <v>187</v>
      </c>
      <c r="B191" s="68" t="n">
        <f aca="false">EOMONTH(Input!$C$7,A191)</f>
        <v>48610</v>
      </c>
      <c r="D191" s="69" t="n">
        <f aca="false">IF($B191&lt;Input!$G$28,Input!$G$38,0)</f>
        <v>0</v>
      </c>
      <c r="E191" s="69" t="n">
        <f aca="true">IF($B191&gt;Input!$G$28,PMT(Input!$G$37/(100*12),($A$620-OFFSET($A$4,MATCH(Input!$G$28,$B$4:$B$620,1),0,1,1)),$H$4,0,1),0)</f>
        <v>0</v>
      </c>
      <c r="F191" s="69" t="n">
        <f aca="false">($F190+$D191+$E191)*(1+Input!$G$37/(100*12))</f>
        <v>0</v>
      </c>
    </row>
    <row r="192" customFormat="false" ht="12.8" hidden="false" customHeight="false" outlineLevel="0" collapsed="false">
      <c r="A192" s="67" t="n">
        <v>188</v>
      </c>
      <c r="B192" s="68" t="n">
        <f aca="false">EOMONTH(Input!$C$7,A192)</f>
        <v>48638</v>
      </c>
      <c r="D192" s="69" t="n">
        <f aca="false">IF($B192&lt;Input!$G$28,Input!$G$38,0)</f>
        <v>0</v>
      </c>
      <c r="E192" s="69" t="n">
        <f aca="true">IF($B192&gt;Input!$G$28,PMT(Input!$G$37/(100*12),($A$620-OFFSET($A$4,MATCH(Input!$G$28,$B$4:$B$620,1),0,1,1)),$H$4,0,1),0)</f>
        <v>0</v>
      </c>
      <c r="F192" s="69" t="n">
        <f aca="false">($F191+$D192+$E192)*(1+Input!$G$37/(100*12))</f>
        <v>0</v>
      </c>
    </row>
    <row r="193" customFormat="false" ht="12.8" hidden="false" customHeight="false" outlineLevel="0" collapsed="false">
      <c r="A193" s="67" t="n">
        <v>189</v>
      </c>
      <c r="B193" s="68" t="n">
        <f aca="false">EOMONTH(Input!$C$7,A193)</f>
        <v>48669</v>
      </c>
      <c r="D193" s="69" t="n">
        <f aca="false">IF($B193&lt;Input!$G$28,Input!$G$38,0)</f>
        <v>0</v>
      </c>
      <c r="E193" s="69" t="n">
        <f aca="true">IF($B193&gt;Input!$G$28,PMT(Input!$G$37/(100*12),($A$620-OFFSET($A$4,MATCH(Input!$G$28,$B$4:$B$620,1),0,1,1)),$H$4,0,1),0)</f>
        <v>0</v>
      </c>
      <c r="F193" s="69" t="n">
        <f aca="false">($F192+$D193+$E193)*(1+Input!$G$37/(100*12))</f>
        <v>0</v>
      </c>
    </row>
    <row r="194" customFormat="false" ht="12.8" hidden="false" customHeight="false" outlineLevel="0" collapsed="false">
      <c r="A194" s="67" t="n">
        <v>190</v>
      </c>
      <c r="B194" s="68" t="n">
        <f aca="false">EOMONTH(Input!$C$7,A194)</f>
        <v>48699</v>
      </c>
      <c r="D194" s="69" t="n">
        <f aca="false">IF($B194&lt;Input!$G$28,Input!$G$38,0)</f>
        <v>0</v>
      </c>
      <c r="E194" s="69" t="n">
        <f aca="true">IF($B194&gt;Input!$G$28,PMT(Input!$G$37/(100*12),($A$620-OFFSET($A$4,MATCH(Input!$G$28,$B$4:$B$620,1),0,1,1)),$H$4,0,1),0)</f>
        <v>0</v>
      </c>
      <c r="F194" s="69" t="n">
        <f aca="false">($F193+$D194+$E194)*(1+Input!$G$37/(100*12))</f>
        <v>0</v>
      </c>
    </row>
    <row r="195" customFormat="false" ht="12.8" hidden="false" customHeight="false" outlineLevel="0" collapsed="false">
      <c r="A195" s="67" t="n">
        <v>191</v>
      </c>
      <c r="B195" s="68" t="n">
        <f aca="false">EOMONTH(Input!$C$7,A195)</f>
        <v>48730</v>
      </c>
      <c r="D195" s="69" t="n">
        <f aca="false">IF($B195&lt;Input!$G$28,Input!$G$38,0)</f>
        <v>0</v>
      </c>
      <c r="E195" s="69" t="n">
        <f aca="true">IF($B195&gt;Input!$G$28,PMT(Input!$G$37/(100*12),($A$620-OFFSET($A$4,MATCH(Input!$G$28,$B$4:$B$620,1),0,1,1)),$H$4,0,1),0)</f>
        <v>0</v>
      </c>
      <c r="F195" s="69" t="n">
        <f aca="false">($F194+$D195+$E195)*(1+Input!$G$37/(100*12))</f>
        <v>0</v>
      </c>
    </row>
    <row r="196" customFormat="false" ht="12.8" hidden="false" customHeight="false" outlineLevel="0" collapsed="false">
      <c r="A196" s="67" t="n">
        <v>192</v>
      </c>
      <c r="B196" s="68" t="n">
        <f aca="false">EOMONTH(Input!$C$7,A196)</f>
        <v>48760</v>
      </c>
      <c r="D196" s="69" t="n">
        <f aca="false">IF($B196&lt;Input!$G$28,Input!$G$38,0)</f>
        <v>0</v>
      </c>
      <c r="E196" s="69" t="n">
        <f aca="true">IF($B196&gt;Input!$G$28,PMT(Input!$G$37/(100*12),($A$620-OFFSET($A$4,MATCH(Input!$G$28,$B$4:$B$620,1),0,1,1)),$H$4,0,1),0)</f>
        <v>0</v>
      </c>
      <c r="F196" s="69" t="n">
        <f aca="false">($F195+$D196+$E196)*(1+Input!$G$37/(100*12))</f>
        <v>0</v>
      </c>
    </row>
    <row r="197" customFormat="false" ht="12.8" hidden="false" customHeight="false" outlineLevel="0" collapsed="false">
      <c r="A197" s="67" t="n">
        <v>193</v>
      </c>
      <c r="B197" s="68" t="n">
        <f aca="false">EOMONTH(Input!$C$7,A197)</f>
        <v>48791</v>
      </c>
      <c r="D197" s="69" t="n">
        <f aca="false">IF($B197&lt;Input!$G$28,Input!$G$38,0)</f>
        <v>0</v>
      </c>
      <c r="E197" s="69" t="n">
        <f aca="true">IF($B197&gt;Input!$G$28,PMT(Input!$G$37/(100*12),($A$620-OFFSET($A$4,MATCH(Input!$G$28,$B$4:$B$620,1),0,1,1)),$H$4,0,1),0)</f>
        <v>0</v>
      </c>
      <c r="F197" s="69" t="n">
        <f aca="false">($F196+$D197+$E197)*(1+Input!$G$37/(100*12))</f>
        <v>0</v>
      </c>
    </row>
    <row r="198" customFormat="false" ht="12.8" hidden="false" customHeight="false" outlineLevel="0" collapsed="false">
      <c r="A198" s="67" t="n">
        <v>194</v>
      </c>
      <c r="B198" s="68" t="n">
        <f aca="false">EOMONTH(Input!$C$7,A198)</f>
        <v>48822</v>
      </c>
      <c r="D198" s="69" t="n">
        <f aca="false">IF($B198&lt;Input!$G$28,Input!$G$38,0)</f>
        <v>0</v>
      </c>
      <c r="E198" s="69" t="n">
        <f aca="true">IF($B198&gt;Input!$G$28,PMT(Input!$G$37/(100*12),($A$620-OFFSET($A$4,MATCH(Input!$G$28,$B$4:$B$620,1),0,1,1)),$H$4,0,1),0)</f>
        <v>0</v>
      </c>
      <c r="F198" s="69" t="n">
        <f aca="false">($F197+$D198+$E198)*(1+Input!$G$37/(100*12))</f>
        <v>0</v>
      </c>
    </row>
    <row r="199" customFormat="false" ht="12.8" hidden="false" customHeight="false" outlineLevel="0" collapsed="false">
      <c r="A199" s="67" t="n">
        <v>195</v>
      </c>
      <c r="B199" s="68" t="n">
        <f aca="false">EOMONTH(Input!$C$7,A199)</f>
        <v>48852</v>
      </c>
      <c r="D199" s="69" t="n">
        <f aca="false">IF($B199&lt;Input!$G$28,Input!$G$38,0)</f>
        <v>0</v>
      </c>
      <c r="E199" s="69" t="n">
        <f aca="true">IF($B199&gt;Input!$G$28,PMT(Input!$G$37/(100*12),($A$620-OFFSET($A$4,MATCH(Input!$G$28,$B$4:$B$620,1),0,1,1)),$H$4,0,1),0)</f>
        <v>0</v>
      </c>
      <c r="F199" s="69" t="n">
        <f aca="false">($F198+$D199+$E199)*(1+Input!$G$37/(100*12))</f>
        <v>0</v>
      </c>
    </row>
    <row r="200" customFormat="false" ht="12.8" hidden="false" customHeight="false" outlineLevel="0" collapsed="false">
      <c r="A200" s="67" t="n">
        <v>196</v>
      </c>
      <c r="B200" s="68" t="n">
        <f aca="false">EOMONTH(Input!$C$7,A200)</f>
        <v>48883</v>
      </c>
      <c r="D200" s="69" t="n">
        <f aca="false">IF($B200&lt;Input!$G$28,Input!$G$38,0)</f>
        <v>0</v>
      </c>
      <c r="E200" s="69" t="n">
        <f aca="true">IF($B200&gt;Input!$G$28,PMT(Input!$G$37/(100*12),($A$620-OFFSET($A$4,MATCH(Input!$G$28,$B$4:$B$620,1),0,1,1)),$H$4,0,1),0)</f>
        <v>0</v>
      </c>
      <c r="F200" s="69" t="n">
        <f aca="false">($F199+$D200+$E200)*(1+Input!$G$37/(100*12))</f>
        <v>0</v>
      </c>
    </row>
    <row r="201" customFormat="false" ht="12.8" hidden="false" customHeight="false" outlineLevel="0" collapsed="false">
      <c r="A201" s="67" t="n">
        <v>197</v>
      </c>
      <c r="B201" s="68" t="n">
        <f aca="false">EOMONTH(Input!$C$7,A201)</f>
        <v>48913</v>
      </c>
      <c r="D201" s="69" t="n">
        <f aca="false">IF($B201&lt;Input!$G$28,Input!$G$38,0)</f>
        <v>0</v>
      </c>
      <c r="E201" s="69" t="n">
        <f aca="true">IF($B201&gt;Input!$G$28,PMT(Input!$G$37/(100*12),($A$620-OFFSET($A$4,MATCH(Input!$G$28,$B$4:$B$620,1),0,1,1)),$H$4,0,1),0)</f>
        <v>0</v>
      </c>
      <c r="F201" s="69" t="n">
        <f aca="false">($F200+$D201+$E201)*(1+Input!$G$37/(100*12))</f>
        <v>0</v>
      </c>
    </row>
    <row r="202" customFormat="false" ht="12.8" hidden="false" customHeight="false" outlineLevel="0" collapsed="false">
      <c r="A202" s="67" t="n">
        <v>198</v>
      </c>
      <c r="B202" s="68" t="n">
        <f aca="false">EOMONTH(Input!$C$7,A202)</f>
        <v>48944</v>
      </c>
      <c r="D202" s="69" t="n">
        <f aca="false">IF($B202&lt;Input!$G$28,Input!$G$38,0)</f>
        <v>0</v>
      </c>
      <c r="E202" s="69" t="n">
        <f aca="true">IF($B202&gt;Input!$G$28,PMT(Input!$G$37/(100*12),($A$620-OFFSET($A$4,MATCH(Input!$G$28,$B$4:$B$620,1),0,1,1)),$H$4,0,1),0)</f>
        <v>0</v>
      </c>
      <c r="F202" s="69" t="n">
        <f aca="false">($F201+$D202+$E202)*(1+Input!$G$37/(100*12))</f>
        <v>0</v>
      </c>
    </row>
    <row r="203" customFormat="false" ht="12.8" hidden="false" customHeight="false" outlineLevel="0" collapsed="false">
      <c r="A203" s="67" t="n">
        <v>199</v>
      </c>
      <c r="B203" s="68" t="n">
        <f aca="false">EOMONTH(Input!$C$7,A203)</f>
        <v>48975</v>
      </c>
      <c r="D203" s="69" t="n">
        <f aca="false">IF($B203&lt;Input!$G$28,Input!$G$38,0)</f>
        <v>0</v>
      </c>
      <c r="E203" s="69" t="n">
        <f aca="true">IF($B203&gt;Input!$G$28,PMT(Input!$G$37/(100*12),($A$620-OFFSET($A$4,MATCH(Input!$G$28,$B$4:$B$620,1),0,1,1)),$H$4,0,1),0)</f>
        <v>0</v>
      </c>
      <c r="F203" s="69" t="n">
        <f aca="false">($F202+$D203+$E203)*(1+Input!$G$37/(100*12))</f>
        <v>0</v>
      </c>
    </row>
    <row r="204" customFormat="false" ht="12.8" hidden="false" customHeight="false" outlineLevel="0" collapsed="false">
      <c r="A204" s="67" t="n">
        <v>200</v>
      </c>
      <c r="B204" s="68" t="n">
        <f aca="false">EOMONTH(Input!$C$7,A204)</f>
        <v>49003</v>
      </c>
      <c r="D204" s="69" t="n">
        <f aca="false">IF($B204&lt;Input!$G$28,Input!$G$38,0)</f>
        <v>0</v>
      </c>
      <c r="E204" s="69" t="n">
        <f aca="true">IF($B204&gt;Input!$G$28,PMT(Input!$G$37/(100*12),($A$620-OFFSET($A$4,MATCH(Input!$G$28,$B$4:$B$620,1),0,1,1)),$H$4,0,1),0)</f>
        <v>0</v>
      </c>
      <c r="F204" s="69" t="n">
        <f aca="false">($F203+$D204+$E204)*(1+Input!$G$37/(100*12))</f>
        <v>0</v>
      </c>
    </row>
    <row r="205" customFormat="false" ht="12.8" hidden="false" customHeight="false" outlineLevel="0" collapsed="false">
      <c r="A205" s="67" t="n">
        <v>201</v>
      </c>
      <c r="B205" s="68" t="n">
        <f aca="false">EOMONTH(Input!$C$7,A205)</f>
        <v>49034</v>
      </c>
      <c r="D205" s="69" t="n">
        <f aca="false">IF($B205&lt;Input!$G$28,Input!$G$38,0)</f>
        <v>0</v>
      </c>
      <c r="E205" s="69" t="n">
        <f aca="true">IF($B205&gt;Input!$G$28,PMT(Input!$G$37/(100*12),($A$620-OFFSET($A$4,MATCH(Input!$G$28,$B$4:$B$620,1),0,1,1)),$H$4,0,1),0)</f>
        <v>0</v>
      </c>
      <c r="F205" s="69" t="n">
        <f aca="false">($F204+$D205+$E205)*(1+Input!$G$37/(100*12))</f>
        <v>0</v>
      </c>
    </row>
    <row r="206" customFormat="false" ht="12.8" hidden="false" customHeight="false" outlineLevel="0" collapsed="false">
      <c r="A206" s="67" t="n">
        <v>202</v>
      </c>
      <c r="B206" s="68" t="n">
        <f aca="false">EOMONTH(Input!$C$7,A206)</f>
        <v>49064</v>
      </c>
      <c r="D206" s="69" t="n">
        <f aca="false">IF($B206&lt;Input!$G$28,Input!$G$38,0)</f>
        <v>0</v>
      </c>
      <c r="E206" s="69" t="n">
        <f aca="true">IF($B206&gt;Input!$G$28,PMT(Input!$G$37/(100*12),($A$620-OFFSET($A$4,MATCH(Input!$G$28,$B$4:$B$620,1),0,1,1)),$H$4,0,1),0)</f>
        <v>0</v>
      </c>
      <c r="F206" s="69" t="n">
        <f aca="false">($F205+$D206+$E206)*(1+Input!$G$37/(100*12))</f>
        <v>0</v>
      </c>
    </row>
    <row r="207" customFormat="false" ht="12.8" hidden="false" customHeight="false" outlineLevel="0" collapsed="false">
      <c r="A207" s="67" t="n">
        <v>203</v>
      </c>
      <c r="B207" s="68" t="n">
        <f aca="false">EOMONTH(Input!$C$7,A207)</f>
        <v>49095</v>
      </c>
      <c r="D207" s="69" t="n">
        <f aca="false">IF($B207&lt;Input!$G$28,Input!$G$38,0)</f>
        <v>0</v>
      </c>
      <c r="E207" s="69" t="n">
        <f aca="true">IF($B207&gt;Input!$G$28,PMT(Input!$G$37/(100*12),($A$620-OFFSET($A$4,MATCH(Input!$G$28,$B$4:$B$620,1),0,1,1)),$H$4,0,1),0)</f>
        <v>0</v>
      </c>
      <c r="F207" s="69" t="n">
        <f aca="false">($F206+$D207+$E207)*(1+Input!$G$37/(100*12))</f>
        <v>0</v>
      </c>
    </row>
    <row r="208" customFormat="false" ht="12.8" hidden="false" customHeight="false" outlineLevel="0" collapsed="false">
      <c r="A208" s="67" t="n">
        <v>204</v>
      </c>
      <c r="B208" s="68" t="n">
        <f aca="false">EOMONTH(Input!$C$7,A208)</f>
        <v>49125</v>
      </c>
      <c r="D208" s="69" t="n">
        <f aca="false">IF($B208&lt;Input!$G$28,Input!$G$38,0)</f>
        <v>0</v>
      </c>
      <c r="E208" s="69" t="n">
        <f aca="true">IF($B208&gt;Input!$G$28,PMT(Input!$G$37/(100*12),($A$620-OFFSET($A$4,MATCH(Input!$G$28,$B$4:$B$620,1),0,1,1)),$H$4,0,1),0)</f>
        <v>0</v>
      </c>
      <c r="F208" s="69" t="n">
        <f aca="false">($F207+$D208+$E208)*(1+Input!$G$37/(100*12))</f>
        <v>0</v>
      </c>
    </row>
    <row r="209" customFormat="false" ht="12.8" hidden="false" customHeight="false" outlineLevel="0" collapsed="false">
      <c r="A209" s="67" t="n">
        <v>205</v>
      </c>
      <c r="B209" s="68" t="n">
        <f aca="false">EOMONTH(Input!$C$7,A209)</f>
        <v>49156</v>
      </c>
      <c r="D209" s="69" t="n">
        <f aca="false">IF($B209&lt;Input!$G$28,Input!$G$38,0)</f>
        <v>0</v>
      </c>
      <c r="E209" s="69" t="n">
        <f aca="true">IF($B209&gt;Input!$G$28,PMT(Input!$G$37/(100*12),($A$620-OFFSET($A$4,MATCH(Input!$G$28,$B$4:$B$620,1),0,1,1)),$H$4,0,1),0)</f>
        <v>0</v>
      </c>
      <c r="F209" s="69" t="n">
        <f aca="false">($F208+$D209+$E209)*(1+Input!$G$37/(100*12))</f>
        <v>0</v>
      </c>
    </row>
    <row r="210" customFormat="false" ht="12.8" hidden="false" customHeight="false" outlineLevel="0" collapsed="false">
      <c r="A210" s="67" t="n">
        <v>206</v>
      </c>
      <c r="B210" s="68" t="n">
        <f aca="false">EOMONTH(Input!$C$7,A210)</f>
        <v>49187</v>
      </c>
      <c r="D210" s="69" t="n">
        <f aca="false">IF($B210&lt;Input!$G$28,Input!$G$38,0)</f>
        <v>0</v>
      </c>
      <c r="E210" s="69" t="n">
        <f aca="true">IF($B210&gt;Input!$G$28,PMT(Input!$G$37/(100*12),($A$620-OFFSET($A$4,MATCH(Input!$G$28,$B$4:$B$620,1),0,1,1)),$H$4,0,1),0)</f>
        <v>0</v>
      </c>
      <c r="F210" s="69" t="n">
        <f aca="false">($F209+$D210+$E210)*(1+Input!$G$37/(100*12))</f>
        <v>0</v>
      </c>
    </row>
    <row r="211" customFormat="false" ht="12.8" hidden="false" customHeight="false" outlineLevel="0" collapsed="false">
      <c r="A211" s="67" t="n">
        <v>207</v>
      </c>
      <c r="B211" s="68" t="n">
        <f aca="false">EOMONTH(Input!$C$7,A211)</f>
        <v>49217</v>
      </c>
      <c r="D211" s="69" t="n">
        <f aca="false">IF($B211&lt;Input!$G$28,Input!$G$38,0)</f>
        <v>0</v>
      </c>
      <c r="E211" s="69" t="n">
        <f aca="true">IF($B211&gt;Input!$G$28,PMT(Input!$G$37/(100*12),($A$620-OFFSET($A$4,MATCH(Input!$G$28,$B$4:$B$620,1),0,1,1)),$H$4,0,1),0)</f>
        <v>0</v>
      </c>
      <c r="F211" s="69" t="n">
        <f aca="false">($F210+$D211+$E211)*(1+Input!$G$37/(100*12))</f>
        <v>0</v>
      </c>
    </row>
    <row r="212" customFormat="false" ht="12.8" hidden="false" customHeight="false" outlineLevel="0" collapsed="false">
      <c r="A212" s="67" t="n">
        <v>208</v>
      </c>
      <c r="B212" s="68" t="n">
        <f aca="false">EOMONTH(Input!$C$7,A212)</f>
        <v>49248</v>
      </c>
      <c r="D212" s="69" t="n">
        <f aca="false">IF($B212&lt;Input!$G$28,Input!$G$38,0)</f>
        <v>0</v>
      </c>
      <c r="E212" s="69" t="n">
        <f aca="true">IF($B212&gt;Input!$G$28,PMT(Input!$G$37/(100*12),($A$620-OFFSET($A$4,MATCH(Input!$G$28,$B$4:$B$620,1),0,1,1)),$H$4,0,1),0)</f>
        <v>0</v>
      </c>
      <c r="F212" s="69" t="n">
        <f aca="false">($F211+$D212+$E212)*(1+Input!$G$37/(100*12))</f>
        <v>0</v>
      </c>
    </row>
    <row r="213" customFormat="false" ht="12.8" hidden="false" customHeight="false" outlineLevel="0" collapsed="false">
      <c r="A213" s="67" t="n">
        <v>209</v>
      </c>
      <c r="B213" s="68" t="n">
        <f aca="false">EOMONTH(Input!$C$7,A213)</f>
        <v>49278</v>
      </c>
      <c r="D213" s="69" t="n">
        <f aca="false">IF($B213&lt;Input!$G$28,Input!$G$38,0)</f>
        <v>0</v>
      </c>
      <c r="E213" s="69" t="n">
        <f aca="true">IF($B213&gt;Input!$G$28,PMT(Input!$G$37/(100*12),($A$620-OFFSET($A$4,MATCH(Input!$G$28,$B$4:$B$620,1),0,1,1)),$H$4,0,1),0)</f>
        <v>0</v>
      </c>
      <c r="F213" s="69" t="n">
        <f aca="false">($F212+$D213+$E213)*(1+Input!$G$37/(100*12))</f>
        <v>0</v>
      </c>
    </row>
    <row r="214" customFormat="false" ht="12.8" hidden="false" customHeight="false" outlineLevel="0" collapsed="false">
      <c r="A214" s="67" t="n">
        <v>210</v>
      </c>
      <c r="B214" s="68" t="n">
        <f aca="false">EOMONTH(Input!$C$7,A214)</f>
        <v>49309</v>
      </c>
      <c r="D214" s="69" t="n">
        <f aca="false">IF($B214&lt;Input!$G$28,Input!$G$38,0)</f>
        <v>0</v>
      </c>
      <c r="E214" s="69" t="n">
        <f aca="true">IF($B214&gt;Input!$G$28,PMT(Input!$G$37/(100*12),($A$620-OFFSET($A$4,MATCH(Input!$G$28,$B$4:$B$620,1),0,1,1)),$H$4,0,1),0)</f>
        <v>0</v>
      </c>
      <c r="F214" s="69" t="n">
        <f aca="false">($F213+$D214+$E214)*(1+Input!$G$37/(100*12))</f>
        <v>0</v>
      </c>
    </row>
    <row r="215" customFormat="false" ht="12.8" hidden="false" customHeight="false" outlineLevel="0" collapsed="false">
      <c r="A215" s="67" t="n">
        <v>211</v>
      </c>
      <c r="B215" s="68" t="n">
        <f aca="false">EOMONTH(Input!$C$7,A215)</f>
        <v>49340</v>
      </c>
      <c r="D215" s="69" t="n">
        <f aca="false">IF($B215&lt;Input!$G$28,Input!$G$38,0)</f>
        <v>0</v>
      </c>
      <c r="E215" s="69" t="n">
        <f aca="true">IF($B215&gt;Input!$G$28,PMT(Input!$G$37/(100*12),($A$620-OFFSET($A$4,MATCH(Input!$G$28,$B$4:$B$620,1),0,1,1)),$H$4,0,1),0)</f>
        <v>0</v>
      </c>
      <c r="F215" s="69" t="n">
        <f aca="false">($F214+$D215+$E215)*(1+Input!$G$37/(100*12))</f>
        <v>0</v>
      </c>
    </row>
    <row r="216" customFormat="false" ht="12.8" hidden="false" customHeight="false" outlineLevel="0" collapsed="false">
      <c r="A216" s="67" t="n">
        <v>212</v>
      </c>
      <c r="B216" s="68" t="n">
        <f aca="false">EOMONTH(Input!$C$7,A216)</f>
        <v>49368</v>
      </c>
      <c r="D216" s="69" t="n">
        <f aca="false">IF($B216&lt;Input!$G$28,Input!$G$38,0)</f>
        <v>0</v>
      </c>
      <c r="E216" s="69" t="n">
        <f aca="true">IF($B216&gt;Input!$G$28,PMT(Input!$G$37/(100*12),($A$620-OFFSET($A$4,MATCH(Input!$G$28,$B$4:$B$620,1),0,1,1)),$H$4,0,1),0)</f>
        <v>0</v>
      </c>
      <c r="F216" s="69" t="n">
        <f aca="false">($F215+$D216+$E216)*(1+Input!$G$37/(100*12))</f>
        <v>0</v>
      </c>
    </row>
    <row r="217" customFormat="false" ht="12.8" hidden="false" customHeight="false" outlineLevel="0" collapsed="false">
      <c r="A217" s="67" t="n">
        <v>213</v>
      </c>
      <c r="B217" s="68" t="n">
        <f aca="false">EOMONTH(Input!$C$7,A217)</f>
        <v>49399</v>
      </c>
      <c r="D217" s="69" t="n">
        <f aca="false">IF($B217&lt;Input!$G$28,Input!$G$38,0)</f>
        <v>0</v>
      </c>
      <c r="E217" s="69" t="n">
        <f aca="true">IF($B217&gt;Input!$G$28,PMT(Input!$G$37/(100*12),($A$620-OFFSET($A$4,MATCH(Input!$G$28,$B$4:$B$620,1),0,1,1)),$H$4,0,1),0)</f>
        <v>0</v>
      </c>
      <c r="F217" s="69" t="n">
        <f aca="false">($F216+$D217+$E217)*(1+Input!$G$37/(100*12))</f>
        <v>0</v>
      </c>
    </row>
    <row r="218" customFormat="false" ht="12.8" hidden="false" customHeight="false" outlineLevel="0" collapsed="false">
      <c r="A218" s="67" t="n">
        <v>214</v>
      </c>
      <c r="B218" s="68" t="n">
        <f aca="false">EOMONTH(Input!$C$7,A218)</f>
        <v>49429</v>
      </c>
      <c r="D218" s="69" t="n">
        <f aca="false">IF($B218&lt;Input!$G$28,Input!$G$38,0)</f>
        <v>0</v>
      </c>
      <c r="E218" s="69" t="n">
        <f aca="true">IF($B218&gt;Input!$G$28,PMT(Input!$G$37/(100*12),($A$620-OFFSET($A$4,MATCH(Input!$G$28,$B$4:$B$620,1),0,1,1)),$H$4,0,1),0)</f>
        <v>0</v>
      </c>
      <c r="F218" s="69" t="n">
        <f aca="false">($F217+$D218+$E218)*(1+Input!$G$37/(100*12))</f>
        <v>0</v>
      </c>
    </row>
    <row r="219" customFormat="false" ht="12.8" hidden="false" customHeight="false" outlineLevel="0" collapsed="false">
      <c r="A219" s="67" t="n">
        <v>215</v>
      </c>
      <c r="B219" s="68" t="n">
        <f aca="false">EOMONTH(Input!$C$7,A219)</f>
        <v>49460</v>
      </c>
      <c r="D219" s="69" t="n">
        <f aca="false">IF($B219&lt;Input!$G$28,Input!$G$38,0)</f>
        <v>0</v>
      </c>
      <c r="E219" s="69" t="n">
        <f aca="true">IF($B219&gt;Input!$G$28,PMT(Input!$G$37/(100*12),($A$620-OFFSET($A$4,MATCH(Input!$G$28,$B$4:$B$620,1),0,1,1)),$H$4,0,1),0)</f>
        <v>0</v>
      </c>
      <c r="F219" s="69" t="n">
        <f aca="false">($F218+$D219+$E219)*(1+Input!$G$37/(100*12))</f>
        <v>0</v>
      </c>
    </row>
    <row r="220" customFormat="false" ht="12.8" hidden="false" customHeight="false" outlineLevel="0" collapsed="false">
      <c r="A220" s="67" t="n">
        <v>216</v>
      </c>
      <c r="B220" s="68" t="n">
        <f aca="false">EOMONTH(Input!$C$7,A220)</f>
        <v>49490</v>
      </c>
      <c r="D220" s="69" t="n">
        <f aca="false">IF($B220&lt;Input!$G$28,Input!$G$38,0)</f>
        <v>0</v>
      </c>
      <c r="E220" s="69" t="n">
        <f aca="true">IF($B220&gt;Input!$G$28,PMT(Input!$G$37/(100*12),($A$620-OFFSET($A$4,MATCH(Input!$G$28,$B$4:$B$620,1),0,1,1)),$H$4,0,1),0)</f>
        <v>0</v>
      </c>
      <c r="F220" s="69" t="n">
        <f aca="false">($F219+$D220+$E220)*(1+Input!$G$37/(100*12))</f>
        <v>0</v>
      </c>
    </row>
    <row r="221" customFormat="false" ht="12.8" hidden="false" customHeight="false" outlineLevel="0" collapsed="false">
      <c r="A221" s="67" t="n">
        <v>217</v>
      </c>
      <c r="B221" s="68" t="n">
        <f aca="false">EOMONTH(Input!$C$7,A221)</f>
        <v>49521</v>
      </c>
      <c r="D221" s="69" t="n">
        <f aca="false">IF($B221&lt;Input!$G$28,Input!$G$38,0)</f>
        <v>0</v>
      </c>
      <c r="E221" s="69" t="n">
        <f aca="true">IF($B221&gt;Input!$G$28,PMT(Input!$G$37/(100*12),($A$620-OFFSET($A$4,MATCH(Input!$G$28,$B$4:$B$620,1),0,1,1)),$H$4,0,1),0)</f>
        <v>0</v>
      </c>
      <c r="F221" s="69" t="n">
        <f aca="false">($F220+$D221+$E221)*(1+Input!$G$37/(100*12))</f>
        <v>0</v>
      </c>
    </row>
    <row r="222" customFormat="false" ht="12.8" hidden="false" customHeight="false" outlineLevel="0" collapsed="false">
      <c r="A222" s="67" t="n">
        <v>218</v>
      </c>
      <c r="B222" s="68" t="n">
        <f aca="false">EOMONTH(Input!$C$7,A222)</f>
        <v>49552</v>
      </c>
      <c r="D222" s="69" t="n">
        <f aca="false">IF($B222&lt;Input!$G$28,Input!$G$38,0)</f>
        <v>0</v>
      </c>
      <c r="E222" s="69" t="n">
        <f aca="true">IF($B222&gt;Input!$G$28,PMT(Input!$G$37/(100*12),($A$620-OFFSET($A$4,MATCH(Input!$G$28,$B$4:$B$620,1),0,1,1)),$H$4,0,1),0)</f>
        <v>0</v>
      </c>
      <c r="F222" s="69" t="n">
        <f aca="false">($F221+$D222+$E222)*(1+Input!$G$37/(100*12))</f>
        <v>0</v>
      </c>
    </row>
    <row r="223" customFormat="false" ht="12.8" hidden="false" customHeight="false" outlineLevel="0" collapsed="false">
      <c r="A223" s="67" t="n">
        <v>219</v>
      </c>
      <c r="B223" s="68" t="n">
        <f aca="false">EOMONTH(Input!$C$7,A223)</f>
        <v>49582</v>
      </c>
      <c r="D223" s="69" t="n">
        <f aca="false">IF($B223&lt;Input!$G$28,Input!$G$38,0)</f>
        <v>0</v>
      </c>
      <c r="E223" s="69" t="n">
        <f aca="true">IF($B223&gt;Input!$G$28,PMT(Input!$G$37/(100*12),($A$620-OFFSET($A$4,MATCH(Input!$G$28,$B$4:$B$620,1),0,1,1)),$H$4,0,1),0)</f>
        <v>0</v>
      </c>
      <c r="F223" s="69" t="n">
        <f aca="false">($F222+$D223+$E223)*(1+Input!$G$37/(100*12))</f>
        <v>0</v>
      </c>
    </row>
    <row r="224" customFormat="false" ht="12.8" hidden="false" customHeight="false" outlineLevel="0" collapsed="false">
      <c r="A224" s="67" t="n">
        <v>220</v>
      </c>
      <c r="B224" s="68" t="n">
        <f aca="false">EOMONTH(Input!$C$7,A224)</f>
        <v>49613</v>
      </c>
      <c r="D224" s="69" t="n">
        <f aca="false">IF($B224&lt;Input!$G$28,Input!$G$38,0)</f>
        <v>0</v>
      </c>
      <c r="E224" s="69" t="n">
        <f aca="true">IF($B224&gt;Input!$G$28,PMT(Input!$G$37/(100*12),($A$620-OFFSET($A$4,MATCH(Input!$G$28,$B$4:$B$620,1),0,1,1)),$H$4,0,1),0)</f>
        <v>0</v>
      </c>
      <c r="F224" s="69" t="n">
        <f aca="false">($F223+$D224+$E224)*(1+Input!$G$37/(100*12))</f>
        <v>0</v>
      </c>
    </row>
    <row r="225" customFormat="false" ht="12.8" hidden="false" customHeight="false" outlineLevel="0" collapsed="false">
      <c r="A225" s="67" t="n">
        <v>221</v>
      </c>
      <c r="B225" s="68" t="n">
        <f aca="false">EOMONTH(Input!$C$7,A225)</f>
        <v>49643</v>
      </c>
      <c r="D225" s="69" t="n">
        <f aca="false">IF($B225&lt;Input!$G$28,Input!$G$38,0)</f>
        <v>0</v>
      </c>
      <c r="E225" s="69" t="n">
        <f aca="true">IF($B225&gt;Input!$G$28,PMT(Input!$G$37/(100*12),($A$620-OFFSET($A$4,MATCH(Input!$G$28,$B$4:$B$620,1),0,1,1)),$H$4,0,1),0)</f>
        <v>0</v>
      </c>
      <c r="F225" s="69" t="n">
        <f aca="false">($F224+$D225+$E225)*(1+Input!$G$37/(100*12))</f>
        <v>0</v>
      </c>
    </row>
    <row r="226" customFormat="false" ht="12.8" hidden="false" customHeight="false" outlineLevel="0" collapsed="false">
      <c r="A226" s="67" t="n">
        <v>222</v>
      </c>
      <c r="B226" s="68" t="n">
        <f aca="false">EOMONTH(Input!$C$7,A226)</f>
        <v>49674</v>
      </c>
      <c r="D226" s="69" t="n">
        <f aca="false">IF($B226&lt;Input!$G$28,Input!$G$38,0)</f>
        <v>0</v>
      </c>
      <c r="E226" s="69" t="n">
        <f aca="true">IF($B226&gt;Input!$G$28,PMT(Input!$G$37/(100*12),($A$620-OFFSET($A$4,MATCH(Input!$G$28,$B$4:$B$620,1),0,1,1)),$H$4,0,1),0)</f>
        <v>0</v>
      </c>
      <c r="F226" s="69" t="n">
        <f aca="false">($F225+$D226+$E226)*(1+Input!$G$37/(100*12))</f>
        <v>0</v>
      </c>
    </row>
    <row r="227" customFormat="false" ht="12.8" hidden="false" customHeight="false" outlineLevel="0" collapsed="false">
      <c r="A227" s="67" t="n">
        <v>223</v>
      </c>
      <c r="B227" s="68" t="n">
        <f aca="false">EOMONTH(Input!$C$7,A227)</f>
        <v>49705</v>
      </c>
      <c r="D227" s="69" t="n">
        <f aca="false">IF($B227&lt;Input!$G$28,Input!$G$38,0)</f>
        <v>0</v>
      </c>
      <c r="E227" s="69" t="n">
        <f aca="true">IF($B227&gt;Input!$G$28,PMT(Input!$G$37/(100*12),($A$620-OFFSET($A$4,MATCH(Input!$G$28,$B$4:$B$620,1),0,1,1)),$H$4,0,1),0)</f>
        <v>0</v>
      </c>
      <c r="F227" s="69" t="n">
        <f aca="false">($F226+$D227+$E227)*(1+Input!$G$37/(100*12))</f>
        <v>0</v>
      </c>
    </row>
    <row r="228" customFormat="false" ht="12.8" hidden="false" customHeight="false" outlineLevel="0" collapsed="false">
      <c r="A228" s="67" t="n">
        <v>224</v>
      </c>
      <c r="B228" s="68" t="n">
        <f aca="false">EOMONTH(Input!$C$7,A228)</f>
        <v>49734</v>
      </c>
      <c r="D228" s="69" t="n">
        <f aca="false">IF($B228&lt;Input!$G$28,Input!$G$38,0)</f>
        <v>0</v>
      </c>
      <c r="E228" s="69" t="n">
        <f aca="true">IF($B228&gt;Input!$G$28,PMT(Input!$G$37/(100*12),($A$620-OFFSET($A$4,MATCH(Input!$G$28,$B$4:$B$620,1),0,1,1)),$H$4,0,1),0)</f>
        <v>0</v>
      </c>
      <c r="F228" s="69" t="n">
        <f aca="false">($F227+$D228+$E228)*(1+Input!$G$37/(100*12))</f>
        <v>0</v>
      </c>
    </row>
    <row r="229" customFormat="false" ht="12.8" hidden="false" customHeight="false" outlineLevel="0" collapsed="false">
      <c r="A229" s="67" t="n">
        <v>225</v>
      </c>
      <c r="B229" s="68" t="n">
        <f aca="false">EOMONTH(Input!$C$7,A229)</f>
        <v>49765</v>
      </c>
      <c r="D229" s="69" t="n">
        <f aca="false">IF($B229&lt;Input!$G$28,Input!$G$38,0)</f>
        <v>0</v>
      </c>
      <c r="E229" s="69" t="n">
        <f aca="true">IF($B229&gt;Input!$G$28,PMT(Input!$G$37/(100*12),($A$620-OFFSET($A$4,MATCH(Input!$G$28,$B$4:$B$620,1),0,1,1)),$H$4,0,1),0)</f>
        <v>0</v>
      </c>
      <c r="F229" s="69" t="n">
        <f aca="false">($F228+$D229+$E229)*(1+Input!$G$37/(100*12))</f>
        <v>0</v>
      </c>
    </row>
    <row r="230" customFormat="false" ht="12.8" hidden="false" customHeight="false" outlineLevel="0" collapsed="false">
      <c r="A230" s="67" t="n">
        <v>226</v>
      </c>
      <c r="B230" s="68" t="n">
        <f aca="false">EOMONTH(Input!$C$7,A230)</f>
        <v>49795</v>
      </c>
      <c r="D230" s="69" t="n">
        <f aca="false">IF($B230&lt;Input!$G$28,Input!$G$38,0)</f>
        <v>0</v>
      </c>
      <c r="E230" s="69" t="n">
        <f aca="true">IF($B230&gt;Input!$G$28,PMT(Input!$G$37/(100*12),($A$620-OFFSET($A$4,MATCH(Input!$G$28,$B$4:$B$620,1),0,1,1)),$H$4,0,1),0)</f>
        <v>0</v>
      </c>
      <c r="F230" s="69" t="n">
        <f aca="false">($F229+$D230+$E230)*(1+Input!$G$37/(100*12))</f>
        <v>0</v>
      </c>
    </row>
    <row r="231" customFormat="false" ht="12.8" hidden="false" customHeight="false" outlineLevel="0" collapsed="false">
      <c r="A231" s="67" t="n">
        <v>227</v>
      </c>
      <c r="B231" s="68" t="n">
        <f aca="false">EOMONTH(Input!$C$7,A231)</f>
        <v>49826</v>
      </c>
      <c r="D231" s="69" t="n">
        <f aca="false">IF($B231&lt;Input!$G$28,Input!$G$38,0)</f>
        <v>0</v>
      </c>
      <c r="E231" s="69" t="n">
        <f aca="true">IF($B231&gt;Input!$G$28,PMT(Input!$G$37/(100*12),($A$620-OFFSET($A$4,MATCH(Input!$G$28,$B$4:$B$620,1),0,1,1)),$H$4,0,1),0)</f>
        <v>0</v>
      </c>
      <c r="F231" s="69" t="n">
        <f aca="false">($F230+$D231+$E231)*(1+Input!$G$37/(100*12))</f>
        <v>0</v>
      </c>
    </row>
    <row r="232" customFormat="false" ht="12.8" hidden="false" customHeight="false" outlineLevel="0" collapsed="false">
      <c r="A232" s="67" t="n">
        <v>228</v>
      </c>
      <c r="B232" s="68" t="n">
        <f aca="false">EOMONTH(Input!$C$7,A232)</f>
        <v>49856</v>
      </c>
      <c r="D232" s="69" t="n">
        <f aca="false">IF($B232&lt;Input!$G$28,Input!$G$38,0)</f>
        <v>0</v>
      </c>
      <c r="E232" s="69" t="n">
        <f aca="true">IF($B232&gt;Input!$G$28,PMT(Input!$G$37/(100*12),($A$620-OFFSET($A$4,MATCH(Input!$G$28,$B$4:$B$620,1),0,1,1)),$H$4,0,1),0)</f>
        <v>0</v>
      </c>
      <c r="F232" s="69" t="n">
        <f aca="false">($F231+$D232+$E232)*(1+Input!$G$37/(100*12))</f>
        <v>0</v>
      </c>
    </row>
    <row r="233" customFormat="false" ht="12.8" hidden="false" customHeight="false" outlineLevel="0" collapsed="false">
      <c r="A233" s="67" t="n">
        <v>229</v>
      </c>
      <c r="B233" s="68" t="n">
        <f aca="false">EOMONTH(Input!$C$7,A233)</f>
        <v>49887</v>
      </c>
      <c r="D233" s="69" t="n">
        <f aca="false">IF($B233&lt;Input!$G$28,Input!$G$38,0)</f>
        <v>0</v>
      </c>
      <c r="E233" s="69" t="n">
        <f aca="true">IF($B233&gt;Input!$G$28,PMT(Input!$G$37/(100*12),($A$620-OFFSET($A$4,MATCH(Input!$G$28,$B$4:$B$620,1),0,1,1)),$H$4,0,1),0)</f>
        <v>0</v>
      </c>
      <c r="F233" s="69" t="n">
        <f aca="false">($F232+$D233+$E233)*(1+Input!$G$37/(100*12))</f>
        <v>0</v>
      </c>
    </row>
    <row r="234" customFormat="false" ht="12.8" hidden="false" customHeight="false" outlineLevel="0" collapsed="false">
      <c r="A234" s="67" t="n">
        <v>230</v>
      </c>
      <c r="B234" s="68" t="n">
        <f aca="false">EOMONTH(Input!$C$7,A234)</f>
        <v>49918</v>
      </c>
      <c r="D234" s="69" t="n">
        <f aca="false">IF($B234&lt;Input!$G$28,Input!$G$38,0)</f>
        <v>0</v>
      </c>
      <c r="E234" s="69" t="n">
        <f aca="true">IF($B234&gt;Input!$G$28,PMT(Input!$G$37/(100*12),($A$620-OFFSET($A$4,MATCH(Input!$G$28,$B$4:$B$620,1),0,1,1)),$H$4,0,1),0)</f>
        <v>0</v>
      </c>
      <c r="F234" s="69" t="n">
        <f aca="false">($F233+$D234+$E234)*(1+Input!$G$37/(100*12))</f>
        <v>0</v>
      </c>
    </row>
    <row r="235" customFormat="false" ht="12.8" hidden="false" customHeight="false" outlineLevel="0" collapsed="false">
      <c r="A235" s="67" t="n">
        <v>231</v>
      </c>
      <c r="B235" s="68" t="n">
        <f aca="false">EOMONTH(Input!$C$7,A235)</f>
        <v>49948</v>
      </c>
      <c r="D235" s="69" t="n">
        <f aca="false">IF($B235&lt;Input!$G$28,Input!$G$38,0)</f>
        <v>0</v>
      </c>
      <c r="E235" s="69" t="n">
        <f aca="true">IF($B235&gt;Input!$G$28,PMT(Input!$G$37/(100*12),($A$620-OFFSET($A$4,MATCH(Input!$G$28,$B$4:$B$620,1),0,1,1)),$H$4,0,1),0)</f>
        <v>0</v>
      </c>
      <c r="F235" s="69" t="n">
        <f aca="false">($F234+$D235+$E235)*(1+Input!$G$37/(100*12))</f>
        <v>0</v>
      </c>
    </row>
    <row r="236" customFormat="false" ht="12.8" hidden="false" customHeight="false" outlineLevel="0" collapsed="false">
      <c r="A236" s="67" t="n">
        <v>232</v>
      </c>
      <c r="B236" s="68" t="n">
        <f aca="false">EOMONTH(Input!$C$7,A236)</f>
        <v>49979</v>
      </c>
      <c r="D236" s="69" t="n">
        <f aca="false">IF($B236&lt;Input!$G$28,Input!$G$38,0)</f>
        <v>0</v>
      </c>
      <c r="E236" s="69" t="n">
        <f aca="true">IF($B236&gt;Input!$G$28,PMT(Input!$G$37/(100*12),($A$620-OFFSET($A$4,MATCH(Input!$G$28,$B$4:$B$620,1),0,1,1)),$H$4,0,1),0)</f>
        <v>0</v>
      </c>
      <c r="F236" s="69" t="n">
        <f aca="false">($F235+$D236+$E236)*(1+Input!$G$37/(100*12))</f>
        <v>0</v>
      </c>
    </row>
    <row r="237" customFormat="false" ht="12.8" hidden="false" customHeight="false" outlineLevel="0" collapsed="false">
      <c r="A237" s="67" t="n">
        <v>233</v>
      </c>
      <c r="B237" s="68" t="n">
        <f aca="false">EOMONTH(Input!$C$7,A237)</f>
        <v>50009</v>
      </c>
      <c r="D237" s="69" t="n">
        <f aca="false">IF($B237&lt;Input!$G$28,Input!$G$38,0)</f>
        <v>0</v>
      </c>
      <c r="E237" s="69" t="n">
        <f aca="true">IF($B237&gt;Input!$G$28,PMT(Input!$G$37/(100*12),($A$620-OFFSET($A$4,MATCH(Input!$G$28,$B$4:$B$620,1),0,1,1)),$H$4,0,1),0)</f>
        <v>0</v>
      </c>
      <c r="F237" s="69" t="n">
        <f aca="false">($F236+$D237+$E237)*(1+Input!$G$37/(100*12))</f>
        <v>0</v>
      </c>
    </row>
    <row r="238" customFormat="false" ht="12.8" hidden="false" customHeight="false" outlineLevel="0" collapsed="false">
      <c r="A238" s="67" t="n">
        <v>234</v>
      </c>
      <c r="B238" s="68" t="n">
        <f aca="false">EOMONTH(Input!$C$7,A238)</f>
        <v>50040</v>
      </c>
      <c r="D238" s="69" t="n">
        <f aca="false">IF($B238&lt;Input!$G$28,Input!$G$38,0)</f>
        <v>0</v>
      </c>
      <c r="E238" s="69" t="n">
        <f aca="true">IF($B238&gt;Input!$G$28,PMT(Input!$G$37/(100*12),($A$620-OFFSET($A$4,MATCH(Input!$G$28,$B$4:$B$620,1),0,1,1)),$H$4,0,1),0)</f>
        <v>0</v>
      </c>
      <c r="F238" s="69" t="n">
        <f aca="false">($F237+$D238+$E238)*(1+Input!$G$37/(100*12))</f>
        <v>0</v>
      </c>
    </row>
    <row r="239" customFormat="false" ht="12.8" hidden="false" customHeight="false" outlineLevel="0" collapsed="false">
      <c r="A239" s="67" t="n">
        <v>235</v>
      </c>
      <c r="B239" s="68" t="n">
        <f aca="false">EOMONTH(Input!$C$7,A239)</f>
        <v>50071</v>
      </c>
      <c r="D239" s="69" t="n">
        <f aca="false">IF($B239&lt;Input!$G$28,Input!$G$38,0)</f>
        <v>0</v>
      </c>
      <c r="E239" s="69" t="n">
        <f aca="true">IF($B239&gt;Input!$G$28,PMT(Input!$G$37/(100*12),($A$620-OFFSET($A$4,MATCH(Input!$G$28,$B$4:$B$620,1),0,1,1)),$H$4,0,1),0)</f>
        <v>0</v>
      </c>
      <c r="F239" s="69" t="n">
        <f aca="false">($F238+$D239+$E239)*(1+Input!$G$37/(100*12))</f>
        <v>0</v>
      </c>
    </row>
    <row r="240" customFormat="false" ht="12.8" hidden="false" customHeight="false" outlineLevel="0" collapsed="false">
      <c r="A240" s="67" t="n">
        <v>236</v>
      </c>
      <c r="B240" s="68" t="n">
        <f aca="false">EOMONTH(Input!$C$7,A240)</f>
        <v>50099</v>
      </c>
      <c r="D240" s="69" t="n">
        <f aca="false">IF($B240&lt;Input!$G$28,Input!$G$38,0)</f>
        <v>0</v>
      </c>
      <c r="E240" s="69" t="n">
        <f aca="true">IF($B240&gt;Input!$G$28,PMT(Input!$G$37/(100*12),($A$620-OFFSET($A$4,MATCH(Input!$G$28,$B$4:$B$620,1),0,1,1)),$H$4,0,1),0)</f>
        <v>0</v>
      </c>
      <c r="F240" s="69" t="n">
        <f aca="false">($F239+$D240+$E240)*(1+Input!$G$37/(100*12))</f>
        <v>0</v>
      </c>
    </row>
    <row r="241" customFormat="false" ht="12.8" hidden="false" customHeight="false" outlineLevel="0" collapsed="false">
      <c r="A241" s="67" t="n">
        <v>237</v>
      </c>
      <c r="B241" s="68" t="n">
        <f aca="false">EOMONTH(Input!$C$7,A241)</f>
        <v>50130</v>
      </c>
      <c r="D241" s="69" t="n">
        <f aca="false">IF($B241&lt;Input!$G$28,Input!$G$38,0)</f>
        <v>0</v>
      </c>
      <c r="E241" s="69" t="n">
        <f aca="true">IF($B241&gt;Input!$G$28,PMT(Input!$G$37/(100*12),($A$620-OFFSET($A$4,MATCH(Input!$G$28,$B$4:$B$620,1),0,1,1)),$H$4,0,1),0)</f>
        <v>0</v>
      </c>
      <c r="F241" s="69" t="n">
        <f aca="false">($F240+$D241+$E241)*(1+Input!$G$37/(100*12))</f>
        <v>0</v>
      </c>
    </row>
    <row r="242" customFormat="false" ht="12.8" hidden="false" customHeight="false" outlineLevel="0" collapsed="false">
      <c r="A242" s="67" t="n">
        <v>238</v>
      </c>
      <c r="B242" s="68" t="n">
        <f aca="false">EOMONTH(Input!$C$7,A242)</f>
        <v>50160</v>
      </c>
      <c r="D242" s="69" t="n">
        <f aca="false">IF($B242&lt;Input!$G$28,Input!$G$38,0)</f>
        <v>0</v>
      </c>
      <c r="E242" s="69" t="n">
        <f aca="true">IF($B242&gt;Input!$G$28,PMT(Input!$G$37/(100*12),($A$620-OFFSET($A$4,MATCH(Input!$G$28,$B$4:$B$620,1),0,1,1)),$H$4,0,1),0)</f>
        <v>0</v>
      </c>
      <c r="F242" s="69" t="n">
        <f aca="false">($F241+$D242+$E242)*(1+Input!$G$37/(100*12))</f>
        <v>0</v>
      </c>
    </row>
    <row r="243" customFormat="false" ht="12.8" hidden="false" customHeight="false" outlineLevel="0" collapsed="false">
      <c r="A243" s="67" t="n">
        <v>239</v>
      </c>
      <c r="B243" s="68" t="n">
        <f aca="false">EOMONTH(Input!$C$7,A243)</f>
        <v>50191</v>
      </c>
      <c r="D243" s="69" t="n">
        <f aca="false">IF($B243&lt;Input!$G$28,Input!$G$38,0)</f>
        <v>0</v>
      </c>
      <c r="E243" s="69" t="n">
        <f aca="true">IF($B243&gt;Input!$G$28,PMT(Input!$G$37/(100*12),($A$620-OFFSET($A$4,MATCH(Input!$G$28,$B$4:$B$620,1),0,1,1)),$H$4,0,1),0)</f>
        <v>0</v>
      </c>
      <c r="F243" s="69" t="n">
        <f aca="false">($F242+$D243+$E243)*(1+Input!$G$37/(100*12))</f>
        <v>0</v>
      </c>
    </row>
    <row r="244" customFormat="false" ht="12.8" hidden="false" customHeight="false" outlineLevel="0" collapsed="false">
      <c r="A244" s="67" t="n">
        <v>240</v>
      </c>
      <c r="B244" s="68" t="n">
        <f aca="false">EOMONTH(Input!$C$7,A244)</f>
        <v>50221</v>
      </c>
      <c r="D244" s="69" t="n">
        <f aca="false">IF($B244&lt;Input!$G$28,Input!$G$38,0)</f>
        <v>0</v>
      </c>
      <c r="E244" s="69" t="n">
        <f aca="true">IF($B244&gt;Input!$G$28,PMT(Input!$G$37/(100*12),($A$620-OFFSET($A$4,MATCH(Input!$G$28,$B$4:$B$620,1),0,1,1)),$H$4,0,1),0)</f>
        <v>0</v>
      </c>
      <c r="F244" s="69" t="n">
        <f aca="false">($F243+$D244+$E244)*(1+Input!$G$37/(100*12))</f>
        <v>0</v>
      </c>
    </row>
    <row r="245" customFormat="false" ht="12.8" hidden="false" customHeight="false" outlineLevel="0" collapsed="false">
      <c r="A245" s="67" t="n">
        <v>241</v>
      </c>
      <c r="B245" s="68" t="n">
        <f aca="false">EOMONTH(Input!$C$7,A245)</f>
        <v>50252</v>
      </c>
      <c r="D245" s="69" t="n">
        <f aca="false">IF($B245&lt;Input!$G$28,Input!$G$38,0)</f>
        <v>0</v>
      </c>
      <c r="E245" s="69" t="n">
        <f aca="true">IF($B245&gt;Input!$G$28,PMT(Input!$G$37/(100*12),($A$620-OFFSET($A$4,MATCH(Input!$G$28,$B$4:$B$620,1),0,1,1)),$H$4,0,1),0)</f>
        <v>0</v>
      </c>
      <c r="F245" s="69" t="n">
        <f aca="false">($F244+$D245+$E245)*(1+Input!$G$37/(100*12))</f>
        <v>0</v>
      </c>
    </row>
    <row r="246" customFormat="false" ht="12.8" hidden="false" customHeight="false" outlineLevel="0" collapsed="false">
      <c r="A246" s="67" t="n">
        <v>242</v>
      </c>
      <c r="B246" s="68" t="n">
        <f aca="false">EOMONTH(Input!$C$7,A246)</f>
        <v>50283</v>
      </c>
      <c r="D246" s="69" t="n">
        <f aca="false">IF($B246&lt;Input!$G$28,Input!$G$38,0)</f>
        <v>0</v>
      </c>
      <c r="E246" s="69" t="n">
        <f aca="true">IF($B246&gt;Input!$G$28,PMT(Input!$G$37/(100*12),($A$620-OFFSET($A$4,MATCH(Input!$G$28,$B$4:$B$620,1),0,1,1)),$H$4,0,1),0)</f>
        <v>0</v>
      </c>
      <c r="F246" s="69" t="n">
        <f aca="false">($F245+$D246+$E246)*(1+Input!$G$37/(100*12))</f>
        <v>0</v>
      </c>
    </row>
    <row r="247" customFormat="false" ht="12.8" hidden="false" customHeight="false" outlineLevel="0" collapsed="false">
      <c r="A247" s="67" t="n">
        <v>243</v>
      </c>
      <c r="B247" s="68" t="n">
        <f aca="false">EOMONTH(Input!$C$7,A247)</f>
        <v>50313</v>
      </c>
      <c r="D247" s="69" t="n">
        <f aca="false">IF($B247&lt;Input!$G$28,Input!$G$38,0)</f>
        <v>0</v>
      </c>
      <c r="E247" s="69" t="n">
        <f aca="true">IF($B247&gt;Input!$G$28,PMT(Input!$G$37/(100*12),($A$620-OFFSET($A$4,MATCH(Input!$G$28,$B$4:$B$620,1),0,1,1)),$H$4,0,1),0)</f>
        <v>0</v>
      </c>
      <c r="F247" s="69" t="n">
        <f aca="false">($F246+$D247+$E247)*(1+Input!$G$37/(100*12))</f>
        <v>0</v>
      </c>
    </row>
    <row r="248" customFormat="false" ht="12.8" hidden="false" customHeight="false" outlineLevel="0" collapsed="false">
      <c r="A248" s="67" t="n">
        <v>244</v>
      </c>
      <c r="B248" s="68" t="n">
        <f aca="false">EOMONTH(Input!$C$7,A248)</f>
        <v>50344</v>
      </c>
      <c r="D248" s="69" t="n">
        <f aca="false">IF($B248&lt;Input!$G$28,Input!$G$38,0)</f>
        <v>0</v>
      </c>
      <c r="E248" s="69" t="n">
        <f aca="true">IF($B248&gt;Input!$G$28,PMT(Input!$G$37/(100*12),($A$620-OFFSET($A$4,MATCH(Input!$G$28,$B$4:$B$620,1),0,1,1)),$H$4,0,1),0)</f>
        <v>0</v>
      </c>
      <c r="F248" s="69" t="n">
        <f aca="false">($F247+$D248+$E248)*(1+Input!$G$37/(100*12))</f>
        <v>0</v>
      </c>
    </row>
    <row r="249" customFormat="false" ht="12.8" hidden="false" customHeight="false" outlineLevel="0" collapsed="false">
      <c r="A249" s="67" t="n">
        <v>245</v>
      </c>
      <c r="B249" s="68" t="n">
        <f aca="false">EOMONTH(Input!$C$7,A249)</f>
        <v>50374</v>
      </c>
      <c r="D249" s="69" t="n">
        <f aca="false">IF($B249&lt;Input!$G$28,Input!$G$38,0)</f>
        <v>0</v>
      </c>
      <c r="E249" s="69" t="n">
        <f aca="true">IF($B249&gt;Input!$G$28,PMT(Input!$G$37/(100*12),($A$620-OFFSET($A$4,MATCH(Input!$G$28,$B$4:$B$620,1),0,1,1)),$H$4,0,1),0)</f>
        <v>0</v>
      </c>
      <c r="F249" s="69" t="n">
        <f aca="false">($F248+$D249+$E249)*(1+Input!$G$37/(100*12))</f>
        <v>0</v>
      </c>
    </row>
    <row r="250" customFormat="false" ht="12.8" hidden="false" customHeight="false" outlineLevel="0" collapsed="false">
      <c r="A250" s="67" t="n">
        <v>246</v>
      </c>
      <c r="B250" s="68" t="n">
        <f aca="false">EOMONTH(Input!$C$7,A250)</f>
        <v>50405</v>
      </c>
      <c r="D250" s="69" t="n">
        <f aca="false">IF($B250&lt;Input!$G$28,Input!$G$38,0)</f>
        <v>0</v>
      </c>
      <c r="E250" s="69" t="n">
        <f aca="true">IF($B250&gt;Input!$G$28,PMT(Input!$G$37/(100*12),($A$620-OFFSET($A$4,MATCH(Input!$G$28,$B$4:$B$620,1),0,1,1)),$H$4,0,1),0)</f>
        <v>0</v>
      </c>
      <c r="F250" s="69" t="n">
        <f aca="false">($F249+$D250+$E250)*(1+Input!$G$37/(100*12))</f>
        <v>0</v>
      </c>
    </row>
    <row r="251" customFormat="false" ht="12.8" hidden="false" customHeight="false" outlineLevel="0" collapsed="false">
      <c r="A251" s="67" t="n">
        <v>247</v>
      </c>
      <c r="B251" s="68" t="n">
        <f aca="false">EOMONTH(Input!$C$7,A251)</f>
        <v>50436</v>
      </c>
      <c r="D251" s="69" t="n">
        <f aca="false">IF($B251&lt;Input!$G$28,Input!$G$38,0)</f>
        <v>0</v>
      </c>
      <c r="E251" s="69" t="n">
        <f aca="true">IF($B251&gt;Input!$G$28,PMT(Input!$G$37/(100*12),($A$620-OFFSET($A$4,MATCH(Input!$G$28,$B$4:$B$620,1),0,1,1)),$H$4,0,1),0)</f>
        <v>0</v>
      </c>
      <c r="F251" s="69" t="n">
        <f aca="false">($F250+$D251+$E251)*(1+Input!$G$37/(100*12))</f>
        <v>0</v>
      </c>
    </row>
    <row r="252" customFormat="false" ht="12.8" hidden="false" customHeight="false" outlineLevel="0" collapsed="false">
      <c r="A252" s="67" t="n">
        <v>248</v>
      </c>
      <c r="B252" s="68" t="n">
        <f aca="false">EOMONTH(Input!$C$7,A252)</f>
        <v>50464</v>
      </c>
      <c r="D252" s="69" t="n">
        <f aca="false">IF($B252&lt;Input!$G$28,Input!$G$38,0)</f>
        <v>0</v>
      </c>
      <c r="E252" s="69" t="n">
        <f aca="true">IF($B252&gt;Input!$G$28,PMT(Input!$G$37/(100*12),($A$620-OFFSET($A$4,MATCH(Input!$G$28,$B$4:$B$620,1),0,1,1)),$H$4,0,1),0)</f>
        <v>0</v>
      </c>
      <c r="F252" s="69" t="n">
        <f aca="false">($F251+$D252+$E252)*(1+Input!$G$37/(100*12))</f>
        <v>0</v>
      </c>
    </row>
    <row r="253" customFormat="false" ht="12.8" hidden="false" customHeight="false" outlineLevel="0" collapsed="false">
      <c r="A253" s="67" t="n">
        <v>249</v>
      </c>
      <c r="B253" s="68" t="n">
        <f aca="false">EOMONTH(Input!$C$7,A253)</f>
        <v>50495</v>
      </c>
      <c r="D253" s="69" t="n">
        <f aca="false">IF($B253&lt;Input!$G$28,Input!$G$38,0)</f>
        <v>0</v>
      </c>
      <c r="E253" s="69" t="n">
        <f aca="true">IF($B253&gt;Input!$G$28,PMT(Input!$G$37/(100*12),($A$620-OFFSET($A$4,MATCH(Input!$G$28,$B$4:$B$620,1),0,1,1)),$H$4,0,1),0)</f>
        <v>0</v>
      </c>
      <c r="F253" s="69" t="n">
        <f aca="false">($F252+$D253+$E253)*(1+Input!$G$37/(100*12))</f>
        <v>0</v>
      </c>
    </row>
    <row r="254" customFormat="false" ht="12.8" hidden="false" customHeight="false" outlineLevel="0" collapsed="false">
      <c r="A254" s="67" t="n">
        <v>250</v>
      </c>
      <c r="B254" s="68" t="n">
        <f aca="false">EOMONTH(Input!$C$7,A254)</f>
        <v>50525</v>
      </c>
      <c r="D254" s="69" t="n">
        <f aca="false">IF($B254&lt;Input!$G$28,Input!$G$38,0)</f>
        <v>0</v>
      </c>
      <c r="E254" s="69" t="n">
        <f aca="true">IF($B254&gt;Input!$G$28,PMT(Input!$G$37/(100*12),($A$620-OFFSET($A$4,MATCH(Input!$G$28,$B$4:$B$620,1),0,1,1)),$H$4,0,1),0)</f>
        <v>0</v>
      </c>
      <c r="F254" s="69" t="n">
        <f aca="false">($F253+$D254+$E254)*(1+Input!$G$37/(100*12))</f>
        <v>0</v>
      </c>
    </row>
    <row r="255" customFormat="false" ht="12.8" hidden="false" customHeight="false" outlineLevel="0" collapsed="false">
      <c r="A255" s="67" t="n">
        <v>251</v>
      </c>
      <c r="B255" s="68" t="n">
        <f aca="false">EOMONTH(Input!$C$7,A255)</f>
        <v>50556</v>
      </c>
      <c r="D255" s="69" t="n">
        <f aca="false">IF($B255&lt;Input!$G$28,Input!$G$38,0)</f>
        <v>0</v>
      </c>
      <c r="E255" s="69" t="n">
        <f aca="true">IF($B255&gt;Input!$G$28,PMT(Input!$G$37/(100*12),($A$620-OFFSET($A$4,MATCH(Input!$G$28,$B$4:$B$620,1),0,1,1)),$H$4,0,1),0)</f>
        <v>0</v>
      </c>
      <c r="F255" s="69" t="n">
        <f aca="false">($F254+$D255+$E255)*(1+Input!$G$37/(100*12))</f>
        <v>0</v>
      </c>
    </row>
    <row r="256" customFormat="false" ht="12.8" hidden="false" customHeight="false" outlineLevel="0" collapsed="false">
      <c r="A256" s="67" t="n">
        <v>252</v>
      </c>
      <c r="B256" s="68" t="n">
        <f aca="false">EOMONTH(Input!$C$7,A256)</f>
        <v>50586</v>
      </c>
      <c r="D256" s="69" t="n">
        <f aca="false">IF($B256&lt;Input!$G$28,Input!$G$38,0)</f>
        <v>0</v>
      </c>
      <c r="E256" s="69" t="n">
        <f aca="true">IF($B256&gt;Input!$G$28,PMT(Input!$G$37/(100*12),($A$620-OFFSET($A$4,MATCH(Input!$G$28,$B$4:$B$620,1),0,1,1)),$H$4,0,1),0)</f>
        <v>0</v>
      </c>
      <c r="F256" s="69" t="n">
        <f aca="false">($F255+$D256+$E256)*(1+Input!$G$37/(100*12))</f>
        <v>0</v>
      </c>
    </row>
    <row r="257" customFormat="false" ht="12.8" hidden="false" customHeight="false" outlineLevel="0" collapsed="false">
      <c r="A257" s="67" t="n">
        <v>253</v>
      </c>
      <c r="B257" s="68" t="n">
        <f aca="false">EOMONTH(Input!$C$7,A257)</f>
        <v>50617</v>
      </c>
      <c r="D257" s="69" t="n">
        <f aca="false">IF($B257&lt;Input!$G$28,Input!$G$38,0)</f>
        <v>0</v>
      </c>
      <c r="E257" s="69" t="n">
        <f aca="true">IF($B257&gt;Input!$G$28,PMT(Input!$G$37/(100*12),($A$620-OFFSET($A$4,MATCH(Input!$G$28,$B$4:$B$620,1),0,1,1)),$H$4,0,1),0)</f>
        <v>0</v>
      </c>
      <c r="F257" s="69" t="n">
        <f aca="false">($F256+$D257+$E257)*(1+Input!$G$37/(100*12))</f>
        <v>0</v>
      </c>
    </row>
    <row r="258" customFormat="false" ht="12.8" hidden="false" customHeight="false" outlineLevel="0" collapsed="false">
      <c r="A258" s="67" t="n">
        <v>254</v>
      </c>
      <c r="B258" s="68" t="n">
        <f aca="false">EOMONTH(Input!$C$7,A258)</f>
        <v>50648</v>
      </c>
      <c r="D258" s="69" t="n">
        <f aca="false">IF($B258&lt;Input!$G$28,Input!$G$38,0)</f>
        <v>0</v>
      </c>
      <c r="E258" s="69" t="n">
        <f aca="true">IF($B258&gt;Input!$G$28,PMT(Input!$G$37/(100*12),($A$620-OFFSET($A$4,MATCH(Input!$G$28,$B$4:$B$620,1),0,1,1)),$H$4,0,1),0)</f>
        <v>0</v>
      </c>
      <c r="F258" s="69" t="n">
        <f aca="false">($F257+$D258+$E258)*(1+Input!$G$37/(100*12))</f>
        <v>0</v>
      </c>
    </row>
    <row r="259" customFormat="false" ht="12.8" hidden="false" customHeight="false" outlineLevel="0" collapsed="false">
      <c r="A259" s="67" t="n">
        <v>255</v>
      </c>
      <c r="B259" s="68" t="n">
        <f aca="false">EOMONTH(Input!$C$7,A259)</f>
        <v>50678</v>
      </c>
      <c r="D259" s="69" t="n">
        <f aca="false">IF($B259&lt;Input!$G$28,Input!$G$38,0)</f>
        <v>0</v>
      </c>
      <c r="E259" s="69" t="n">
        <f aca="true">IF($B259&gt;Input!$G$28,PMT(Input!$G$37/(100*12),($A$620-OFFSET($A$4,MATCH(Input!$G$28,$B$4:$B$620,1),0,1,1)),$H$4,0,1),0)</f>
        <v>-0</v>
      </c>
      <c r="F259" s="69" t="n">
        <f aca="false">($F258+$D259+$E259)*(1+Input!$G$37/(100*12))</f>
        <v>0</v>
      </c>
    </row>
    <row r="260" customFormat="false" ht="12.8" hidden="false" customHeight="false" outlineLevel="0" collapsed="false">
      <c r="A260" s="67" t="n">
        <v>256</v>
      </c>
      <c r="B260" s="68" t="n">
        <f aca="false">EOMONTH(Input!$C$7,A260)</f>
        <v>50709</v>
      </c>
      <c r="D260" s="69" t="n">
        <f aca="false">IF($B260&lt;Input!$G$28,Input!$G$38,0)</f>
        <v>0</v>
      </c>
      <c r="E260" s="69" t="n">
        <f aca="true">IF($B260&gt;Input!$G$28,PMT(Input!$G$37/(100*12),($A$620-OFFSET($A$4,MATCH(Input!$G$28,$B$4:$B$620,1),0,1,1)),$H$4,0,1),0)</f>
        <v>-0</v>
      </c>
      <c r="F260" s="69" t="n">
        <f aca="false">($F259+$D260+$E260)*(1+Input!$G$37/(100*12))</f>
        <v>0</v>
      </c>
      <c r="H260" s="69"/>
    </row>
    <row r="261" customFormat="false" ht="12.8" hidden="false" customHeight="false" outlineLevel="0" collapsed="false">
      <c r="A261" s="67" t="n">
        <v>257</v>
      </c>
      <c r="B261" s="68" t="n">
        <f aca="false">EOMONTH(Input!$C$7,A261)</f>
        <v>50739</v>
      </c>
      <c r="D261" s="69" t="n">
        <f aca="false">IF($B261&lt;Input!$G$28,Input!$G$38,0)</f>
        <v>0</v>
      </c>
      <c r="E261" s="69" t="n">
        <f aca="true">IF($B261&gt;Input!$G$28,PMT(Input!$G$37/(100*12),($A$620-OFFSET($A$4,MATCH(Input!$G$28,$B$4:$B$620,1),0,1,1)),$H$4,0,1),0)</f>
        <v>-0</v>
      </c>
      <c r="F261" s="69" t="n">
        <f aca="false">($F260+$D261+$E261)*(1+Input!$G$37/(100*12))</f>
        <v>0</v>
      </c>
    </row>
    <row r="262" customFormat="false" ht="12.8" hidden="false" customHeight="false" outlineLevel="0" collapsed="false">
      <c r="A262" s="67" t="n">
        <v>258</v>
      </c>
      <c r="B262" s="68" t="n">
        <f aca="false">EOMONTH(Input!$C$7,A262)</f>
        <v>50770</v>
      </c>
      <c r="D262" s="69" t="n">
        <f aca="false">IF($B262&lt;Input!$G$28,Input!$G$38,0)</f>
        <v>0</v>
      </c>
      <c r="E262" s="69" t="n">
        <f aca="true">IF($B262&gt;Input!$G$28,PMT(Input!$G$37/(100*12),($A$620-OFFSET($A$4,MATCH(Input!$G$28,$B$4:$B$620,1),0,1,1)),$H$4,0,1),0)</f>
        <v>-0</v>
      </c>
      <c r="F262" s="69" t="n">
        <f aca="false">($F261+$D262+$E262)*(1+Input!$G$37/(100*12))</f>
        <v>0</v>
      </c>
    </row>
    <row r="263" customFormat="false" ht="12.8" hidden="false" customHeight="false" outlineLevel="0" collapsed="false">
      <c r="A263" s="67" t="n">
        <v>259</v>
      </c>
      <c r="B263" s="68" t="n">
        <f aca="false">EOMONTH(Input!$C$7,A263)</f>
        <v>50801</v>
      </c>
      <c r="D263" s="69" t="n">
        <f aca="false">IF($B263&lt;Input!$G$28,Input!$G$38,0)</f>
        <v>0</v>
      </c>
      <c r="E263" s="69" t="n">
        <f aca="true">IF($B263&gt;Input!$G$28,PMT(Input!$G$37/(100*12),($A$620-OFFSET($A$4,MATCH(Input!$G$28,$B$4:$B$620,1),0,1,1)),$H$4,0,1),0)</f>
        <v>-0</v>
      </c>
      <c r="F263" s="69" t="n">
        <f aca="false">($F262+$D263+$E263)*(1+Input!$G$37/(100*12))</f>
        <v>0</v>
      </c>
    </row>
    <row r="264" customFormat="false" ht="12.8" hidden="false" customHeight="false" outlineLevel="0" collapsed="false">
      <c r="A264" s="67" t="n">
        <v>260</v>
      </c>
      <c r="B264" s="68" t="n">
        <f aca="false">EOMONTH(Input!$C$7,A264)</f>
        <v>50829</v>
      </c>
      <c r="D264" s="69" t="n">
        <f aca="false">IF($B264&lt;Input!$G$28,Input!$G$38,0)</f>
        <v>0</v>
      </c>
      <c r="E264" s="69" t="n">
        <f aca="true">IF($B264&gt;Input!$G$28,PMT(Input!$G$37/(100*12),($A$620-OFFSET($A$4,MATCH(Input!$G$28,$B$4:$B$620,1),0,1,1)),$H$4,0,1),0)</f>
        <v>-0</v>
      </c>
      <c r="F264" s="69" t="n">
        <f aca="false">($F263+$D264+$E264)*(1+Input!$G$37/(100*12))</f>
        <v>0</v>
      </c>
    </row>
    <row r="265" customFormat="false" ht="12.8" hidden="false" customHeight="false" outlineLevel="0" collapsed="false">
      <c r="A265" s="67" t="n">
        <v>261</v>
      </c>
      <c r="B265" s="68" t="n">
        <f aca="false">EOMONTH(Input!$C$7,A265)</f>
        <v>50860</v>
      </c>
      <c r="D265" s="69" t="n">
        <f aca="false">IF($B265&lt;Input!$G$28,Input!$G$38,0)</f>
        <v>0</v>
      </c>
      <c r="E265" s="69" t="n">
        <f aca="true">IF($B265&gt;Input!$G$28,PMT(Input!$G$37/(100*12),($A$620-OFFSET($A$4,MATCH(Input!$G$28,$B$4:$B$620,1),0,1,1)),$H$4,0,1),0)</f>
        <v>-0</v>
      </c>
      <c r="F265" s="69" t="n">
        <f aca="false">($F264+$D265+$E265)*(1+Input!$G$37/(100*12))</f>
        <v>0</v>
      </c>
    </row>
    <row r="266" customFormat="false" ht="12.8" hidden="false" customHeight="false" outlineLevel="0" collapsed="false">
      <c r="A266" s="67" t="n">
        <v>262</v>
      </c>
      <c r="B266" s="68" t="n">
        <f aca="false">EOMONTH(Input!$C$7,A266)</f>
        <v>50890</v>
      </c>
      <c r="D266" s="69" t="n">
        <f aca="false">IF($B266&lt;Input!$G$28,Input!$G$38,0)</f>
        <v>0</v>
      </c>
      <c r="E266" s="69" t="n">
        <f aca="true">IF($B266&gt;Input!$G$28,PMT(Input!$G$37/(100*12),($A$620-OFFSET($A$4,MATCH(Input!$G$28,$B$4:$B$620,1),0,1,1)),$H$4,0,1),0)</f>
        <v>-0</v>
      </c>
      <c r="F266" s="69" t="n">
        <f aca="false">($F265+$D266+$E266)*(1+Input!$G$37/(100*12))</f>
        <v>0</v>
      </c>
    </row>
    <row r="267" customFormat="false" ht="12.8" hidden="false" customHeight="false" outlineLevel="0" collapsed="false">
      <c r="A267" s="67" t="n">
        <v>263</v>
      </c>
      <c r="B267" s="68" t="n">
        <f aca="false">EOMONTH(Input!$C$7,A267)</f>
        <v>50921</v>
      </c>
      <c r="D267" s="69" t="n">
        <f aca="false">IF($B267&lt;Input!$G$28,Input!$G$38,0)</f>
        <v>0</v>
      </c>
      <c r="E267" s="69" t="n">
        <f aca="true">IF($B267&gt;Input!$G$28,PMT(Input!$G$37/(100*12),($A$620-OFFSET($A$4,MATCH(Input!$G$28,$B$4:$B$620,1),0,1,1)),$H$4,0,1),0)</f>
        <v>-0</v>
      </c>
      <c r="F267" s="69" t="n">
        <f aca="false">($F266+$D267+$E267)*(1+Input!$G$37/(100*12))</f>
        <v>0</v>
      </c>
    </row>
    <row r="268" customFormat="false" ht="12.8" hidden="false" customHeight="false" outlineLevel="0" collapsed="false">
      <c r="A268" s="67" t="n">
        <v>264</v>
      </c>
      <c r="B268" s="68" t="n">
        <f aca="false">EOMONTH(Input!$C$7,A268)</f>
        <v>50951</v>
      </c>
      <c r="D268" s="69" t="n">
        <f aca="false">IF($B268&lt;Input!$G$28,Input!$G$38,0)</f>
        <v>0</v>
      </c>
      <c r="E268" s="69" t="n">
        <f aca="true">IF($B268&gt;Input!$G$28,PMT(Input!$G$37/(100*12),($A$620-OFFSET($A$4,MATCH(Input!$G$28,$B$4:$B$620,1),0,1,1)),$H$4,0,1),0)</f>
        <v>-0</v>
      </c>
      <c r="F268" s="69" t="n">
        <f aca="false">($F267+$D268+$E268)*(1+Input!$G$37/(100*12))</f>
        <v>0</v>
      </c>
    </row>
    <row r="269" customFormat="false" ht="12.8" hidden="false" customHeight="false" outlineLevel="0" collapsed="false">
      <c r="A269" s="67" t="n">
        <v>265</v>
      </c>
      <c r="B269" s="68" t="n">
        <f aca="false">EOMONTH(Input!$C$7,A269)</f>
        <v>50982</v>
      </c>
      <c r="D269" s="69" t="n">
        <f aca="false">IF($B269&lt;Input!$G$28,Input!$G$38,0)</f>
        <v>0</v>
      </c>
      <c r="E269" s="69" t="n">
        <f aca="true">IF($B269&gt;Input!$G$28,PMT(Input!$G$37/(100*12),($A$620-OFFSET($A$4,MATCH(Input!$G$28,$B$4:$B$620,1),0,1,1)),$H$4,0,1),0)</f>
        <v>-0</v>
      </c>
      <c r="F269" s="69" t="n">
        <f aca="false">($F268+$D269+$E269)*(1+Input!$G$37/(100*12))</f>
        <v>0</v>
      </c>
    </row>
    <row r="270" customFormat="false" ht="12.8" hidden="false" customHeight="false" outlineLevel="0" collapsed="false">
      <c r="A270" s="67" t="n">
        <v>266</v>
      </c>
      <c r="B270" s="68" t="n">
        <f aca="false">EOMONTH(Input!$C$7,A270)</f>
        <v>51013</v>
      </c>
      <c r="D270" s="69" t="n">
        <f aca="false">IF($B270&lt;Input!$G$28,Input!$G$38,0)</f>
        <v>0</v>
      </c>
      <c r="E270" s="69" t="n">
        <f aca="true">IF($B270&gt;Input!$G$28,PMT(Input!$G$37/(100*12),($A$620-OFFSET($A$4,MATCH(Input!$G$28,$B$4:$B$620,1),0,1,1)),$H$4,0,1),0)</f>
        <v>-0</v>
      </c>
      <c r="F270" s="69" t="n">
        <f aca="false">($F269+$D270+$E270)*(1+Input!$G$37/(100*12))</f>
        <v>0</v>
      </c>
    </row>
    <row r="271" customFormat="false" ht="12.8" hidden="false" customHeight="false" outlineLevel="0" collapsed="false">
      <c r="A271" s="67" t="n">
        <v>267</v>
      </c>
      <c r="B271" s="68" t="n">
        <f aca="false">EOMONTH(Input!$C$7,A271)</f>
        <v>51043</v>
      </c>
      <c r="D271" s="69" t="n">
        <f aca="false">IF($B271&lt;Input!$G$28,Input!$G$38,0)</f>
        <v>0</v>
      </c>
      <c r="E271" s="69" t="n">
        <f aca="true">IF($B271&gt;Input!$G$28,PMT(Input!$G$37/(100*12),($A$620-OFFSET($A$4,MATCH(Input!$G$28,$B$4:$B$620,1),0,1,1)),$H$4,0,1),0)</f>
        <v>-0</v>
      </c>
      <c r="F271" s="69" t="n">
        <f aca="false">($F270+$D271+$E271)*(1+Input!$G$37/(100*12))</f>
        <v>0</v>
      </c>
    </row>
    <row r="272" customFormat="false" ht="12.8" hidden="false" customHeight="false" outlineLevel="0" collapsed="false">
      <c r="A272" s="67" t="n">
        <v>268</v>
      </c>
      <c r="B272" s="68" t="n">
        <f aca="false">EOMONTH(Input!$C$7,A272)</f>
        <v>51074</v>
      </c>
      <c r="D272" s="69" t="n">
        <f aca="false">IF($B272&lt;Input!$G$28,Input!$G$38,0)</f>
        <v>0</v>
      </c>
      <c r="E272" s="69" t="n">
        <f aca="true">IF($B272&gt;Input!$G$28,PMT(Input!$G$37/(100*12),($A$620-OFFSET($A$4,MATCH(Input!$G$28,$B$4:$B$620,1),0,1,1)),$H$4,0,1),0)</f>
        <v>-0</v>
      </c>
      <c r="F272" s="69" t="n">
        <f aca="false">($F271+$D272+$E272)*(1+Input!$G$37/(100*12))</f>
        <v>0</v>
      </c>
    </row>
    <row r="273" customFormat="false" ht="12.8" hidden="false" customHeight="false" outlineLevel="0" collapsed="false">
      <c r="A273" s="67" t="n">
        <v>269</v>
      </c>
      <c r="B273" s="68" t="n">
        <f aca="false">EOMONTH(Input!$C$7,A273)</f>
        <v>51104</v>
      </c>
      <c r="D273" s="69" t="n">
        <f aca="false">IF($B273&lt;Input!$G$28,Input!$G$38,0)</f>
        <v>0</v>
      </c>
      <c r="E273" s="69" t="n">
        <f aca="true">IF($B273&gt;Input!$G$28,PMT(Input!$G$37/(100*12),($A$620-OFFSET($A$4,MATCH(Input!$G$28,$B$4:$B$620,1),0,1,1)),$H$4,0,1),0)</f>
        <v>-0</v>
      </c>
      <c r="F273" s="69" t="n">
        <f aca="false">($F272+$D273+$E273)*(1+Input!$G$37/(100*12))</f>
        <v>0</v>
      </c>
    </row>
    <row r="274" customFormat="false" ht="12.8" hidden="false" customHeight="false" outlineLevel="0" collapsed="false">
      <c r="A274" s="67" t="n">
        <v>270</v>
      </c>
      <c r="B274" s="68" t="n">
        <f aca="false">EOMONTH(Input!$C$7,A274)</f>
        <v>51135</v>
      </c>
      <c r="D274" s="69" t="n">
        <f aca="false">IF($B274&lt;Input!$G$28,Input!$G$38,0)</f>
        <v>0</v>
      </c>
      <c r="E274" s="69" t="n">
        <f aca="true">IF($B274&gt;Input!$G$28,PMT(Input!$G$37/(100*12),($A$620-OFFSET($A$4,MATCH(Input!$G$28,$B$4:$B$620,1),0,1,1)),$H$4,0,1),0)</f>
        <v>-0</v>
      </c>
      <c r="F274" s="69" t="n">
        <f aca="false">($F273+$D274+$E274)*(1+Input!$G$37/(100*12))</f>
        <v>0</v>
      </c>
    </row>
    <row r="275" customFormat="false" ht="12.8" hidden="false" customHeight="false" outlineLevel="0" collapsed="false">
      <c r="A275" s="67" t="n">
        <v>271</v>
      </c>
      <c r="B275" s="68" t="n">
        <f aca="false">EOMONTH(Input!$C$7,A275)</f>
        <v>51166</v>
      </c>
      <c r="D275" s="69" t="n">
        <f aca="false">IF($B275&lt;Input!$G$28,Input!$G$38,0)</f>
        <v>0</v>
      </c>
      <c r="E275" s="69" t="n">
        <f aca="true">IF($B275&gt;Input!$G$28,PMT(Input!$G$37/(100*12),($A$620-OFFSET($A$4,MATCH(Input!$G$28,$B$4:$B$620,1),0,1,1)),$H$4,0,1),0)</f>
        <v>-0</v>
      </c>
      <c r="F275" s="69" t="n">
        <f aca="false">($F274+$D275+$E275)*(1+Input!$G$37/(100*12))</f>
        <v>0</v>
      </c>
    </row>
    <row r="276" customFormat="false" ht="12.8" hidden="false" customHeight="false" outlineLevel="0" collapsed="false">
      <c r="A276" s="67" t="n">
        <v>272</v>
      </c>
      <c r="B276" s="68" t="n">
        <f aca="false">EOMONTH(Input!$C$7,A276)</f>
        <v>51195</v>
      </c>
      <c r="D276" s="69" t="n">
        <f aca="false">IF($B276&lt;Input!$G$28,Input!$G$38,0)</f>
        <v>0</v>
      </c>
      <c r="E276" s="69" t="n">
        <f aca="true">IF($B276&gt;Input!$G$28,PMT(Input!$G$37/(100*12),($A$620-OFFSET($A$4,MATCH(Input!$G$28,$B$4:$B$620,1),0,1,1)),$H$4,0,1),0)</f>
        <v>-0</v>
      </c>
      <c r="F276" s="69" t="n">
        <f aca="false">($F275+$D276+$E276)*(1+Input!$G$37/(100*12))</f>
        <v>0</v>
      </c>
    </row>
    <row r="277" customFormat="false" ht="12.8" hidden="false" customHeight="false" outlineLevel="0" collapsed="false">
      <c r="A277" s="67" t="n">
        <v>273</v>
      </c>
      <c r="B277" s="68" t="n">
        <f aca="false">EOMONTH(Input!$C$7,A277)</f>
        <v>51226</v>
      </c>
      <c r="D277" s="69" t="n">
        <f aca="false">IF($B277&lt;Input!$G$28,Input!$G$38,0)</f>
        <v>0</v>
      </c>
      <c r="E277" s="69" t="n">
        <f aca="true">IF($B277&gt;Input!$G$28,PMT(Input!$G$37/(100*12),($A$620-OFFSET($A$4,MATCH(Input!$G$28,$B$4:$B$620,1),0,1,1)),$H$4,0,1),0)</f>
        <v>-0</v>
      </c>
      <c r="F277" s="69" t="n">
        <f aca="false">($F276+$D277+$E277)*(1+Input!$G$37/(100*12))</f>
        <v>0</v>
      </c>
    </row>
    <row r="278" customFormat="false" ht="12.8" hidden="false" customHeight="false" outlineLevel="0" collapsed="false">
      <c r="A278" s="67" t="n">
        <v>274</v>
      </c>
      <c r="B278" s="68" t="n">
        <f aca="false">EOMONTH(Input!$C$7,A278)</f>
        <v>51256</v>
      </c>
      <c r="D278" s="69" t="n">
        <f aca="false">IF($B278&lt;Input!$G$28,Input!$G$38,0)</f>
        <v>0</v>
      </c>
      <c r="E278" s="69" t="n">
        <f aca="true">IF($B278&gt;Input!$G$28,PMT(Input!$G$37/(100*12),($A$620-OFFSET($A$4,MATCH(Input!$G$28,$B$4:$B$620,1),0,1,1)),$H$4,0,1),0)</f>
        <v>-0</v>
      </c>
      <c r="F278" s="69" t="n">
        <f aca="false">($F277+$D278+$E278)*(1+Input!$G$37/(100*12))</f>
        <v>0</v>
      </c>
    </row>
    <row r="279" customFormat="false" ht="12.8" hidden="false" customHeight="false" outlineLevel="0" collapsed="false">
      <c r="A279" s="67" t="n">
        <v>275</v>
      </c>
      <c r="B279" s="68" t="n">
        <f aca="false">EOMONTH(Input!$C$7,A279)</f>
        <v>51287</v>
      </c>
      <c r="D279" s="69" t="n">
        <f aca="false">IF($B279&lt;Input!$G$28,Input!$G$38,0)</f>
        <v>0</v>
      </c>
      <c r="E279" s="69" t="n">
        <f aca="true">IF($B279&gt;Input!$G$28,PMT(Input!$G$37/(100*12),($A$620-OFFSET($A$4,MATCH(Input!$G$28,$B$4:$B$620,1),0,1,1)),$H$4,0,1),0)</f>
        <v>-0</v>
      </c>
      <c r="F279" s="69" t="n">
        <f aca="false">($F278+$D279+$E279)*(1+Input!$G$37/(100*12))</f>
        <v>0</v>
      </c>
    </row>
    <row r="280" customFormat="false" ht="12.8" hidden="false" customHeight="false" outlineLevel="0" collapsed="false">
      <c r="A280" s="67" t="n">
        <v>276</v>
      </c>
      <c r="B280" s="68" t="n">
        <f aca="false">EOMONTH(Input!$C$7,A280)</f>
        <v>51317</v>
      </c>
      <c r="D280" s="69" t="n">
        <f aca="false">IF($B280&lt;Input!$G$28,Input!$G$38,0)</f>
        <v>0</v>
      </c>
      <c r="E280" s="69" t="n">
        <f aca="true">IF($B280&gt;Input!$G$28,PMT(Input!$G$37/(100*12),($A$620-OFFSET($A$4,MATCH(Input!$G$28,$B$4:$B$620,1),0,1,1)),$H$4,0,1),0)</f>
        <v>-0</v>
      </c>
      <c r="F280" s="69" t="n">
        <f aca="false">($F279+$D280+$E280)*(1+Input!$G$37/(100*12))</f>
        <v>0</v>
      </c>
    </row>
    <row r="281" customFormat="false" ht="12.8" hidden="false" customHeight="false" outlineLevel="0" collapsed="false">
      <c r="A281" s="67" t="n">
        <v>277</v>
      </c>
      <c r="B281" s="68" t="n">
        <f aca="false">EOMONTH(Input!$C$7,A281)</f>
        <v>51348</v>
      </c>
      <c r="D281" s="69" t="n">
        <f aca="false">IF($B281&lt;Input!$G$28,Input!$G$38,0)</f>
        <v>0</v>
      </c>
      <c r="E281" s="69" t="n">
        <f aca="true">IF($B281&gt;Input!$G$28,PMT(Input!$G$37/(100*12),($A$620-OFFSET($A$4,MATCH(Input!$G$28,$B$4:$B$620,1),0,1,1)),$H$4,0,1),0)</f>
        <v>-0</v>
      </c>
      <c r="F281" s="69" t="n">
        <f aca="false">($F280+$D281+$E281)*(1+Input!$G$37/(100*12))</f>
        <v>0</v>
      </c>
    </row>
    <row r="282" customFormat="false" ht="12.8" hidden="false" customHeight="false" outlineLevel="0" collapsed="false">
      <c r="A282" s="67" t="n">
        <v>278</v>
      </c>
      <c r="B282" s="68" t="n">
        <f aca="false">EOMONTH(Input!$C$7,A282)</f>
        <v>51379</v>
      </c>
      <c r="D282" s="69" t="n">
        <f aca="false">IF($B282&lt;Input!$G$28,Input!$G$38,0)</f>
        <v>0</v>
      </c>
      <c r="E282" s="69" t="n">
        <f aca="true">IF($B282&gt;Input!$G$28,PMT(Input!$G$37/(100*12),($A$620-OFFSET($A$4,MATCH(Input!$G$28,$B$4:$B$620,1),0,1,1)),$H$4,0,1),0)</f>
        <v>-0</v>
      </c>
      <c r="F282" s="69" t="n">
        <f aca="false">($F281+$D282+$E282)*(1+Input!$G$37/(100*12))</f>
        <v>0</v>
      </c>
    </row>
    <row r="283" customFormat="false" ht="12.8" hidden="false" customHeight="false" outlineLevel="0" collapsed="false">
      <c r="A283" s="67" t="n">
        <v>279</v>
      </c>
      <c r="B283" s="68" t="n">
        <f aca="false">EOMONTH(Input!$C$7,A283)</f>
        <v>51409</v>
      </c>
      <c r="D283" s="69" t="n">
        <f aca="false">IF($B283&lt;Input!$G$28,Input!$G$38,0)</f>
        <v>0</v>
      </c>
      <c r="E283" s="69" t="n">
        <f aca="true">IF($B283&gt;Input!$G$28,PMT(Input!$G$37/(100*12),($A$620-OFFSET($A$4,MATCH(Input!$G$28,$B$4:$B$620,1),0,1,1)),$H$4,0,1),0)</f>
        <v>-0</v>
      </c>
      <c r="F283" s="69" t="n">
        <f aca="false">($F282+$D283+$E283)*(1+Input!$G$37/(100*12))</f>
        <v>0</v>
      </c>
    </row>
    <row r="284" customFormat="false" ht="12.8" hidden="false" customHeight="false" outlineLevel="0" collapsed="false">
      <c r="A284" s="67" t="n">
        <v>280</v>
      </c>
      <c r="B284" s="68" t="n">
        <f aca="false">EOMONTH(Input!$C$7,A284)</f>
        <v>51440</v>
      </c>
      <c r="D284" s="69" t="n">
        <f aca="false">IF($B284&lt;Input!$G$28,Input!$G$38,0)</f>
        <v>0</v>
      </c>
      <c r="E284" s="69" t="n">
        <f aca="true">IF($B284&gt;Input!$G$28,PMT(Input!$G$37/(100*12),($A$620-OFFSET($A$4,MATCH(Input!$G$28,$B$4:$B$620,1),0,1,1)),$H$4,0,1),0)</f>
        <v>-0</v>
      </c>
      <c r="F284" s="69" t="n">
        <f aca="false">($F283+$D284+$E284)*(1+Input!$G$37/(100*12))</f>
        <v>0</v>
      </c>
    </row>
    <row r="285" customFormat="false" ht="12.8" hidden="false" customHeight="false" outlineLevel="0" collapsed="false">
      <c r="A285" s="67" t="n">
        <v>281</v>
      </c>
      <c r="B285" s="68" t="n">
        <f aca="false">EOMONTH(Input!$C$7,A285)</f>
        <v>51470</v>
      </c>
      <c r="D285" s="69" t="n">
        <f aca="false">IF($B285&lt;Input!$G$28,Input!$G$38,0)</f>
        <v>0</v>
      </c>
      <c r="E285" s="69" t="n">
        <f aca="true">IF($B285&gt;Input!$G$28,PMT(Input!$G$37/(100*12),($A$620-OFFSET($A$4,MATCH(Input!$G$28,$B$4:$B$620,1),0,1,1)),$H$4,0,1),0)</f>
        <v>-0</v>
      </c>
      <c r="F285" s="69" t="n">
        <f aca="false">($F284+$D285+$E285)*(1+Input!$G$37/(100*12))</f>
        <v>0</v>
      </c>
    </row>
    <row r="286" customFormat="false" ht="12.8" hidden="false" customHeight="false" outlineLevel="0" collapsed="false">
      <c r="A286" s="67" t="n">
        <v>282</v>
      </c>
      <c r="B286" s="68" t="n">
        <f aca="false">EOMONTH(Input!$C$7,A286)</f>
        <v>51501</v>
      </c>
      <c r="D286" s="69" t="n">
        <f aca="false">IF($B286&lt;Input!$G$28,Input!$G$38,0)</f>
        <v>0</v>
      </c>
      <c r="E286" s="69" t="n">
        <f aca="true">IF($B286&gt;Input!$G$28,PMT(Input!$G$37/(100*12),($A$620-OFFSET($A$4,MATCH(Input!$G$28,$B$4:$B$620,1),0,1,1)),$H$4,0,1),0)</f>
        <v>-0</v>
      </c>
      <c r="F286" s="69" t="n">
        <f aca="false">($F285+$D286+$E286)*(1+Input!$G$37/(100*12))</f>
        <v>0</v>
      </c>
    </row>
    <row r="287" customFormat="false" ht="12.8" hidden="false" customHeight="false" outlineLevel="0" collapsed="false">
      <c r="A287" s="67" t="n">
        <v>283</v>
      </c>
      <c r="B287" s="68" t="n">
        <f aca="false">EOMONTH(Input!$C$7,A287)</f>
        <v>51532</v>
      </c>
      <c r="D287" s="69" t="n">
        <f aca="false">IF($B287&lt;Input!$G$28,Input!$G$38,0)</f>
        <v>0</v>
      </c>
      <c r="E287" s="69" t="n">
        <f aca="true">IF($B287&gt;Input!$G$28,PMT(Input!$G$37/(100*12),($A$620-OFFSET($A$4,MATCH(Input!$G$28,$B$4:$B$620,1),0,1,1)),$H$4,0,1),0)</f>
        <v>-0</v>
      </c>
      <c r="F287" s="69" t="n">
        <f aca="false">($F286+$D287+$E287)*(1+Input!$G$37/(100*12))</f>
        <v>0</v>
      </c>
    </row>
    <row r="288" customFormat="false" ht="12.8" hidden="false" customHeight="false" outlineLevel="0" collapsed="false">
      <c r="A288" s="67" t="n">
        <v>284</v>
      </c>
      <c r="B288" s="68" t="n">
        <f aca="false">EOMONTH(Input!$C$7,A288)</f>
        <v>51560</v>
      </c>
      <c r="D288" s="69" t="n">
        <f aca="false">IF($B288&lt;Input!$G$28,Input!$G$38,0)</f>
        <v>0</v>
      </c>
      <c r="E288" s="69" t="n">
        <f aca="true">IF($B288&gt;Input!$G$28,PMT(Input!$G$37/(100*12),($A$620-OFFSET($A$4,MATCH(Input!$G$28,$B$4:$B$620,1),0,1,1)),$H$4,0,1),0)</f>
        <v>-0</v>
      </c>
      <c r="F288" s="69" t="n">
        <f aca="false">($F287+$D288+$E288)*(1+Input!$G$37/(100*12))</f>
        <v>0</v>
      </c>
    </row>
    <row r="289" customFormat="false" ht="12.8" hidden="false" customHeight="false" outlineLevel="0" collapsed="false">
      <c r="A289" s="67" t="n">
        <v>285</v>
      </c>
      <c r="B289" s="68" t="n">
        <f aca="false">EOMONTH(Input!$C$7,A289)</f>
        <v>51591</v>
      </c>
      <c r="D289" s="69" t="n">
        <f aca="false">IF($B289&lt;Input!$G$28,Input!$G$38,0)</f>
        <v>0</v>
      </c>
      <c r="E289" s="69" t="n">
        <f aca="true">IF($B289&gt;Input!$G$28,PMT(Input!$G$37/(100*12),($A$620-OFFSET($A$4,MATCH(Input!$G$28,$B$4:$B$620,1),0,1,1)),$H$4,0,1),0)</f>
        <v>-0</v>
      </c>
      <c r="F289" s="69" t="n">
        <f aca="false">($F288+$D289+$E289)*(1+Input!$G$37/(100*12))</f>
        <v>0</v>
      </c>
    </row>
    <row r="290" customFormat="false" ht="12.8" hidden="false" customHeight="false" outlineLevel="0" collapsed="false">
      <c r="A290" s="67" t="n">
        <v>286</v>
      </c>
      <c r="B290" s="68" t="n">
        <f aca="false">EOMONTH(Input!$C$7,A290)</f>
        <v>51621</v>
      </c>
      <c r="D290" s="69" t="n">
        <f aca="false">IF($B290&lt;Input!$G$28,Input!$G$38,0)</f>
        <v>0</v>
      </c>
      <c r="E290" s="69" t="n">
        <f aca="true">IF($B290&gt;Input!$G$28,PMT(Input!$G$37/(100*12),($A$620-OFFSET($A$4,MATCH(Input!$G$28,$B$4:$B$620,1),0,1,1)),$H$4,0,1),0)</f>
        <v>-0</v>
      </c>
      <c r="F290" s="69" t="n">
        <f aca="false">($F289+$D290+$E290)*(1+Input!$G$37/(100*12))</f>
        <v>0</v>
      </c>
    </row>
    <row r="291" customFormat="false" ht="12.8" hidden="false" customHeight="false" outlineLevel="0" collapsed="false">
      <c r="A291" s="67" t="n">
        <v>287</v>
      </c>
      <c r="B291" s="68" t="n">
        <f aca="false">EOMONTH(Input!$C$7,A291)</f>
        <v>51652</v>
      </c>
      <c r="D291" s="69" t="n">
        <f aca="false">IF($B291&lt;Input!$G$28,Input!$G$38,0)</f>
        <v>0</v>
      </c>
      <c r="E291" s="69" t="n">
        <f aca="true">IF($B291&gt;Input!$G$28,PMT(Input!$G$37/(100*12),($A$620-OFFSET($A$4,MATCH(Input!$G$28,$B$4:$B$620,1),0,1,1)),$H$4,0,1),0)</f>
        <v>-0</v>
      </c>
      <c r="F291" s="69" t="n">
        <f aca="false">($F290+$D291+$E291)*(1+Input!$G$37/(100*12))</f>
        <v>0</v>
      </c>
    </row>
    <row r="292" customFormat="false" ht="12.8" hidden="false" customHeight="false" outlineLevel="0" collapsed="false">
      <c r="A292" s="67" t="n">
        <v>288</v>
      </c>
      <c r="B292" s="68" t="n">
        <f aca="false">EOMONTH(Input!$C$7,A292)</f>
        <v>51682</v>
      </c>
      <c r="D292" s="69" t="n">
        <f aca="false">IF($B292&lt;Input!$G$28,Input!$G$38,0)</f>
        <v>0</v>
      </c>
      <c r="E292" s="69" t="n">
        <f aca="true">IF($B292&gt;Input!$G$28,PMT(Input!$G$37/(100*12),($A$620-OFFSET($A$4,MATCH(Input!$G$28,$B$4:$B$620,1),0,1,1)),$H$4,0,1),0)</f>
        <v>-0</v>
      </c>
      <c r="F292" s="69" t="n">
        <f aca="false">($F291+$D292+$E292)*(1+Input!$G$37/(100*12))</f>
        <v>0</v>
      </c>
    </row>
    <row r="293" customFormat="false" ht="12.8" hidden="false" customHeight="false" outlineLevel="0" collapsed="false">
      <c r="A293" s="67" t="n">
        <v>289</v>
      </c>
      <c r="B293" s="68" t="n">
        <f aca="false">EOMONTH(Input!$C$7,A293)</f>
        <v>51713</v>
      </c>
      <c r="D293" s="69" t="n">
        <f aca="false">IF($B293&lt;Input!$G$28,Input!$G$38,0)</f>
        <v>0</v>
      </c>
      <c r="E293" s="69" t="n">
        <f aca="true">IF($B293&gt;Input!$G$28,PMT(Input!$G$37/(100*12),($A$620-OFFSET($A$4,MATCH(Input!$G$28,$B$4:$B$620,1),0,1,1)),$H$4,0,1),0)</f>
        <v>-0</v>
      </c>
      <c r="F293" s="69" t="n">
        <f aca="false">($F292+$D293+$E293)*(1+Input!$G$37/(100*12))</f>
        <v>0</v>
      </c>
    </row>
    <row r="294" customFormat="false" ht="12.8" hidden="false" customHeight="false" outlineLevel="0" collapsed="false">
      <c r="A294" s="67" t="n">
        <v>290</v>
      </c>
      <c r="B294" s="68" t="n">
        <f aca="false">EOMONTH(Input!$C$7,A294)</f>
        <v>51744</v>
      </c>
      <c r="D294" s="69" t="n">
        <f aca="false">IF($B294&lt;Input!$G$28,Input!$G$38,0)</f>
        <v>0</v>
      </c>
      <c r="E294" s="69" t="n">
        <f aca="true">IF($B294&gt;Input!$G$28,PMT(Input!$G$37/(100*12),($A$620-OFFSET($A$4,MATCH(Input!$G$28,$B$4:$B$620,1),0,1,1)),$H$4,0,1),0)</f>
        <v>-0</v>
      </c>
      <c r="F294" s="69" t="n">
        <f aca="false">($F293+$D294+$E294)*(1+Input!$G$37/(100*12))</f>
        <v>0</v>
      </c>
    </row>
    <row r="295" customFormat="false" ht="12.8" hidden="false" customHeight="false" outlineLevel="0" collapsed="false">
      <c r="A295" s="67" t="n">
        <v>291</v>
      </c>
      <c r="B295" s="68" t="n">
        <f aca="false">EOMONTH(Input!$C$7,A295)</f>
        <v>51774</v>
      </c>
      <c r="D295" s="69" t="n">
        <f aca="false">IF($B295&lt;Input!$G$28,Input!$G$38,0)</f>
        <v>0</v>
      </c>
      <c r="E295" s="69" t="n">
        <f aca="true">IF($B295&gt;Input!$G$28,PMT(Input!$G$37/(100*12),($A$620-OFFSET($A$4,MATCH(Input!$G$28,$B$4:$B$620,1),0,1,1)),$H$4,0,1),0)</f>
        <v>-0</v>
      </c>
      <c r="F295" s="69" t="n">
        <f aca="false">($F294+$D295+$E295)*(1+Input!$G$37/(100*12))</f>
        <v>0</v>
      </c>
    </row>
    <row r="296" customFormat="false" ht="12.8" hidden="false" customHeight="false" outlineLevel="0" collapsed="false">
      <c r="A296" s="67" t="n">
        <v>292</v>
      </c>
      <c r="B296" s="68" t="n">
        <f aca="false">EOMONTH(Input!$C$7,A296)</f>
        <v>51805</v>
      </c>
      <c r="D296" s="69" t="n">
        <f aca="false">IF($B296&lt;Input!$G$28,Input!$G$38,0)</f>
        <v>0</v>
      </c>
      <c r="E296" s="69" t="n">
        <f aca="true">IF($B296&gt;Input!$G$28,PMT(Input!$G$37/(100*12),($A$620-OFFSET($A$4,MATCH(Input!$G$28,$B$4:$B$620,1),0,1,1)),$H$4,0,1),0)</f>
        <v>-0</v>
      </c>
      <c r="F296" s="69" t="n">
        <f aca="false">($F295+$D296+$E296)*(1+Input!$G$37/(100*12))</f>
        <v>0</v>
      </c>
    </row>
    <row r="297" customFormat="false" ht="12.8" hidden="false" customHeight="false" outlineLevel="0" collapsed="false">
      <c r="A297" s="67" t="n">
        <v>293</v>
      </c>
      <c r="B297" s="68" t="n">
        <f aca="false">EOMONTH(Input!$C$7,A297)</f>
        <v>51835</v>
      </c>
      <c r="D297" s="69" t="n">
        <f aca="false">IF($B297&lt;Input!$G$28,Input!$G$38,0)</f>
        <v>0</v>
      </c>
      <c r="E297" s="69" t="n">
        <f aca="true">IF($B297&gt;Input!$G$28,PMT(Input!$G$37/(100*12),($A$620-OFFSET($A$4,MATCH(Input!$G$28,$B$4:$B$620,1),0,1,1)),$H$4,0,1),0)</f>
        <v>-0</v>
      </c>
      <c r="F297" s="69" t="n">
        <f aca="false">($F296+$D297+$E297)*(1+Input!$G$37/(100*12))</f>
        <v>0</v>
      </c>
    </row>
    <row r="298" customFormat="false" ht="12.8" hidden="false" customHeight="false" outlineLevel="0" collapsed="false">
      <c r="A298" s="67" t="n">
        <v>294</v>
      </c>
      <c r="B298" s="68" t="n">
        <f aca="false">EOMONTH(Input!$C$7,A298)</f>
        <v>51866</v>
      </c>
      <c r="D298" s="69" t="n">
        <f aca="false">IF($B298&lt;Input!$G$28,Input!$G$38,0)</f>
        <v>0</v>
      </c>
      <c r="E298" s="69" t="n">
        <f aca="true">IF($B298&gt;Input!$G$28,PMT(Input!$G$37/(100*12),($A$620-OFFSET($A$4,MATCH(Input!$G$28,$B$4:$B$620,1),0,1,1)),$H$4,0,1),0)</f>
        <v>-0</v>
      </c>
      <c r="F298" s="69" t="n">
        <f aca="false">($F297+$D298+$E298)*(1+Input!$G$37/(100*12))</f>
        <v>0</v>
      </c>
    </row>
    <row r="299" customFormat="false" ht="12.8" hidden="false" customHeight="false" outlineLevel="0" collapsed="false">
      <c r="A299" s="67" t="n">
        <v>295</v>
      </c>
      <c r="B299" s="68" t="n">
        <f aca="false">EOMONTH(Input!$C$7,A299)</f>
        <v>51897</v>
      </c>
      <c r="D299" s="69" t="n">
        <f aca="false">IF($B299&lt;Input!$G$28,Input!$G$38,0)</f>
        <v>0</v>
      </c>
      <c r="E299" s="69" t="n">
        <f aca="true">IF($B299&gt;Input!$G$28,PMT(Input!$G$37/(100*12),($A$620-OFFSET($A$4,MATCH(Input!$G$28,$B$4:$B$620,1),0,1,1)),$H$4,0,1),0)</f>
        <v>-0</v>
      </c>
      <c r="F299" s="69" t="n">
        <f aca="false">($F298+$D299+$E299)*(1+Input!$G$37/(100*12))</f>
        <v>0</v>
      </c>
    </row>
    <row r="300" customFormat="false" ht="12.8" hidden="false" customHeight="false" outlineLevel="0" collapsed="false">
      <c r="A300" s="67" t="n">
        <v>296</v>
      </c>
      <c r="B300" s="68" t="n">
        <f aca="false">EOMONTH(Input!$C$7,A300)</f>
        <v>51925</v>
      </c>
      <c r="D300" s="69" t="n">
        <f aca="false">IF($B300&lt;Input!$G$28,Input!$G$38,0)</f>
        <v>0</v>
      </c>
      <c r="E300" s="69" t="n">
        <f aca="true">IF($B300&gt;Input!$G$28,PMT(Input!$G$37/(100*12),($A$620-OFFSET($A$4,MATCH(Input!$G$28,$B$4:$B$620,1),0,1,1)),$H$4,0,1),0)</f>
        <v>-0</v>
      </c>
      <c r="F300" s="69" t="n">
        <f aca="false">($F299+$D300+$E300)*(1+Input!$G$37/(100*12))</f>
        <v>0</v>
      </c>
    </row>
    <row r="301" customFormat="false" ht="12.8" hidden="false" customHeight="false" outlineLevel="0" collapsed="false">
      <c r="A301" s="67" t="n">
        <v>297</v>
      </c>
      <c r="B301" s="68" t="n">
        <f aca="false">EOMONTH(Input!$C$7,A301)</f>
        <v>51956</v>
      </c>
      <c r="D301" s="69" t="n">
        <f aca="false">IF($B301&lt;Input!$G$28,Input!$G$38,0)</f>
        <v>0</v>
      </c>
      <c r="E301" s="69" t="n">
        <f aca="true">IF($B301&gt;Input!$G$28,PMT(Input!$G$37/(100*12),($A$620-OFFSET($A$4,MATCH(Input!$G$28,$B$4:$B$620,1),0,1,1)),$H$4,0,1),0)</f>
        <v>-0</v>
      </c>
      <c r="F301" s="69" t="n">
        <f aca="false">($F300+$D301+$E301)*(1+Input!$G$37/(100*12))</f>
        <v>0</v>
      </c>
    </row>
    <row r="302" customFormat="false" ht="12.8" hidden="false" customHeight="false" outlineLevel="0" collapsed="false">
      <c r="A302" s="67" t="n">
        <v>298</v>
      </c>
      <c r="B302" s="68" t="n">
        <f aca="false">EOMONTH(Input!$C$7,A302)</f>
        <v>51986</v>
      </c>
      <c r="D302" s="69" t="n">
        <f aca="false">IF($B302&lt;Input!$G$28,Input!$G$38,0)</f>
        <v>0</v>
      </c>
      <c r="E302" s="69" t="n">
        <f aca="true">IF($B302&gt;Input!$G$28,PMT(Input!$G$37/(100*12),($A$620-OFFSET($A$4,MATCH(Input!$G$28,$B$4:$B$620,1),0,1,1)),$H$4,0,1),0)</f>
        <v>-0</v>
      </c>
      <c r="F302" s="69" t="n">
        <f aca="false">($F301+$D302+$E302)*(1+Input!$G$37/(100*12))</f>
        <v>0</v>
      </c>
    </row>
    <row r="303" customFormat="false" ht="12.8" hidden="false" customHeight="false" outlineLevel="0" collapsed="false">
      <c r="A303" s="67" t="n">
        <v>299</v>
      </c>
      <c r="B303" s="68" t="n">
        <f aca="false">EOMONTH(Input!$C$7,A303)</f>
        <v>52017</v>
      </c>
      <c r="D303" s="69" t="n">
        <f aca="false">IF($B303&lt;Input!$G$28,Input!$G$38,0)</f>
        <v>0</v>
      </c>
      <c r="E303" s="69" t="n">
        <f aca="true">IF($B303&gt;Input!$G$28,PMT(Input!$G$37/(100*12),($A$620-OFFSET($A$4,MATCH(Input!$G$28,$B$4:$B$620,1),0,1,1)),$H$4,0,1),0)</f>
        <v>-0</v>
      </c>
      <c r="F303" s="69" t="n">
        <f aca="false">($F302+$D303+$E303)*(1+Input!$G$37/(100*12))</f>
        <v>0</v>
      </c>
    </row>
    <row r="304" customFormat="false" ht="12.8" hidden="false" customHeight="false" outlineLevel="0" collapsed="false">
      <c r="A304" s="67" t="n">
        <v>300</v>
      </c>
      <c r="B304" s="68" t="n">
        <f aca="false">EOMONTH(Input!$C$7,A304)</f>
        <v>52047</v>
      </c>
      <c r="D304" s="69" t="n">
        <f aca="false">IF($B304&lt;Input!$G$28,Input!$G$38,0)</f>
        <v>0</v>
      </c>
      <c r="E304" s="69" t="n">
        <f aca="true">IF($B304&gt;Input!$G$28,PMT(Input!$G$37/(100*12),($A$620-OFFSET($A$4,MATCH(Input!$G$28,$B$4:$B$620,1),0,1,1)),$H$4,0,1),0)</f>
        <v>-0</v>
      </c>
      <c r="F304" s="69" t="n">
        <f aca="false">($F303+$D304+$E304)*(1+Input!$G$37/(100*12))</f>
        <v>0</v>
      </c>
    </row>
    <row r="305" customFormat="false" ht="12.8" hidden="false" customHeight="false" outlineLevel="0" collapsed="false">
      <c r="A305" s="67" t="n">
        <v>301</v>
      </c>
      <c r="B305" s="68" t="n">
        <f aca="false">EOMONTH(Input!$C$7,A305)</f>
        <v>52078</v>
      </c>
      <c r="D305" s="69" t="n">
        <f aca="false">IF($B305&lt;Input!$G$28,Input!$G$38,0)</f>
        <v>0</v>
      </c>
      <c r="E305" s="69" t="n">
        <f aca="true">IF($B305&gt;Input!$G$28,PMT(Input!$G$37/(100*12),($A$620-OFFSET($A$4,MATCH(Input!$G$28,$B$4:$B$620,1),0,1,1)),$H$4,0,1),0)</f>
        <v>-0</v>
      </c>
      <c r="F305" s="69" t="n">
        <f aca="false">($F304+$D305+$E305)*(1+Input!$G$37/(100*12))</f>
        <v>0</v>
      </c>
    </row>
    <row r="306" customFormat="false" ht="12.8" hidden="false" customHeight="false" outlineLevel="0" collapsed="false">
      <c r="A306" s="67" t="n">
        <v>302</v>
      </c>
      <c r="B306" s="68" t="n">
        <f aca="false">EOMONTH(Input!$C$7,A306)</f>
        <v>52109</v>
      </c>
      <c r="D306" s="69" t="n">
        <f aca="false">IF($B306&lt;Input!$G$28,Input!$G$38,0)</f>
        <v>0</v>
      </c>
      <c r="E306" s="69" t="n">
        <f aca="true">IF($B306&gt;Input!$G$28,PMT(Input!$G$37/(100*12),($A$620-OFFSET($A$4,MATCH(Input!$G$28,$B$4:$B$620,1),0,1,1)),$H$4,0,1),0)</f>
        <v>-0</v>
      </c>
      <c r="F306" s="69" t="n">
        <f aca="false">($F305+$D306+$E306)*(1+Input!$G$37/(100*12))</f>
        <v>0</v>
      </c>
    </row>
    <row r="307" customFormat="false" ht="12.8" hidden="false" customHeight="false" outlineLevel="0" collapsed="false">
      <c r="A307" s="67" t="n">
        <v>303</v>
      </c>
      <c r="B307" s="68" t="n">
        <f aca="false">EOMONTH(Input!$C$7,A307)</f>
        <v>52139</v>
      </c>
      <c r="D307" s="69" t="n">
        <f aca="false">IF($B307&lt;Input!$G$28,Input!$G$38,0)</f>
        <v>0</v>
      </c>
      <c r="E307" s="69" t="n">
        <f aca="true">IF($B307&gt;Input!$G$28,PMT(Input!$G$37/(100*12),($A$620-OFFSET($A$4,MATCH(Input!$G$28,$B$4:$B$620,1),0,1,1)),$H$4,0,1),0)</f>
        <v>-0</v>
      </c>
      <c r="F307" s="69" t="n">
        <f aca="false">($F306+$D307+$E307)*(1+Input!$G$37/(100*12))</f>
        <v>0</v>
      </c>
    </row>
    <row r="308" customFormat="false" ht="12.8" hidden="false" customHeight="false" outlineLevel="0" collapsed="false">
      <c r="A308" s="67" t="n">
        <v>304</v>
      </c>
      <c r="B308" s="68" t="n">
        <f aca="false">EOMONTH(Input!$C$7,A308)</f>
        <v>52170</v>
      </c>
      <c r="D308" s="69" t="n">
        <f aca="false">IF($B308&lt;Input!$G$28,Input!$G$38,0)</f>
        <v>0</v>
      </c>
      <c r="E308" s="69" t="n">
        <f aca="true">IF($B308&gt;Input!$G$28,PMT(Input!$G$37/(100*12),($A$620-OFFSET($A$4,MATCH(Input!$G$28,$B$4:$B$620,1),0,1,1)),$H$4,0,1),0)</f>
        <v>-0</v>
      </c>
      <c r="F308" s="69" t="n">
        <f aca="false">($F307+$D308+$E308)*(1+Input!$G$37/(100*12))</f>
        <v>0</v>
      </c>
    </row>
    <row r="309" customFormat="false" ht="12.8" hidden="false" customHeight="false" outlineLevel="0" collapsed="false">
      <c r="A309" s="67" t="n">
        <v>305</v>
      </c>
      <c r="B309" s="68" t="n">
        <f aca="false">EOMONTH(Input!$C$7,A309)</f>
        <v>52200</v>
      </c>
      <c r="D309" s="69" t="n">
        <f aca="false">IF($B309&lt;Input!$G$28,Input!$G$38,0)</f>
        <v>0</v>
      </c>
      <c r="E309" s="69" t="n">
        <f aca="true">IF($B309&gt;Input!$G$28,PMT(Input!$G$37/(100*12),($A$620-OFFSET($A$4,MATCH(Input!$G$28,$B$4:$B$620,1),0,1,1)),$H$4,0,1),0)</f>
        <v>-0</v>
      </c>
      <c r="F309" s="69" t="n">
        <f aca="false">($F308+$D309+$E309)*(1+Input!$G$37/(100*12))</f>
        <v>0</v>
      </c>
    </row>
    <row r="310" customFormat="false" ht="12.8" hidden="false" customHeight="false" outlineLevel="0" collapsed="false">
      <c r="A310" s="67" t="n">
        <v>306</v>
      </c>
      <c r="B310" s="68" t="n">
        <f aca="false">EOMONTH(Input!$C$7,A310)</f>
        <v>52231</v>
      </c>
      <c r="D310" s="69" t="n">
        <f aca="false">IF($B310&lt;Input!$G$28,Input!$G$38,0)</f>
        <v>0</v>
      </c>
      <c r="E310" s="69" t="n">
        <f aca="true">IF($B310&gt;Input!$G$28,PMT(Input!$G$37/(100*12),($A$620-OFFSET($A$4,MATCH(Input!$G$28,$B$4:$B$620,1),0,1,1)),$H$4,0,1),0)</f>
        <v>-0</v>
      </c>
      <c r="F310" s="69" t="n">
        <f aca="false">($F309+$D310+$E310)*(1+Input!$G$37/(100*12))</f>
        <v>0</v>
      </c>
    </row>
    <row r="311" customFormat="false" ht="12.8" hidden="false" customHeight="false" outlineLevel="0" collapsed="false">
      <c r="A311" s="67" t="n">
        <v>307</v>
      </c>
      <c r="B311" s="68" t="n">
        <f aca="false">EOMONTH(Input!$C$7,A311)</f>
        <v>52262</v>
      </c>
      <c r="D311" s="69" t="n">
        <f aca="false">IF($B311&lt;Input!$G$28,Input!$G$38,0)</f>
        <v>0</v>
      </c>
      <c r="E311" s="69" t="n">
        <f aca="true">IF($B311&gt;Input!$G$28,PMT(Input!$G$37/(100*12),($A$620-OFFSET($A$4,MATCH(Input!$G$28,$B$4:$B$620,1),0,1,1)),$H$4,0,1),0)</f>
        <v>-0</v>
      </c>
      <c r="F311" s="69" t="n">
        <f aca="false">($F310+$D311+$E311)*(1+Input!$G$37/(100*12))</f>
        <v>0</v>
      </c>
    </row>
    <row r="312" customFormat="false" ht="12.8" hidden="false" customHeight="false" outlineLevel="0" collapsed="false">
      <c r="A312" s="67" t="n">
        <v>308</v>
      </c>
      <c r="B312" s="68" t="n">
        <f aca="false">EOMONTH(Input!$C$7,A312)</f>
        <v>52290</v>
      </c>
      <c r="D312" s="69" t="n">
        <f aca="false">IF($B312&lt;Input!$G$28,Input!$G$38,0)</f>
        <v>0</v>
      </c>
      <c r="E312" s="69" t="n">
        <f aca="true">IF($B312&gt;Input!$G$28,PMT(Input!$G$37/(100*12),($A$620-OFFSET($A$4,MATCH(Input!$G$28,$B$4:$B$620,1),0,1,1)),$H$4,0,1),0)</f>
        <v>-0</v>
      </c>
      <c r="F312" s="69" t="n">
        <f aca="false">($F311+$D312+$E312)*(1+Input!$G$37/(100*12))</f>
        <v>0</v>
      </c>
    </row>
    <row r="313" customFormat="false" ht="12.8" hidden="false" customHeight="false" outlineLevel="0" collapsed="false">
      <c r="A313" s="67" t="n">
        <v>309</v>
      </c>
      <c r="B313" s="68" t="n">
        <f aca="false">EOMONTH(Input!$C$7,A313)</f>
        <v>52321</v>
      </c>
      <c r="D313" s="69" t="n">
        <f aca="false">IF($B313&lt;Input!$G$28,Input!$G$38,0)</f>
        <v>0</v>
      </c>
      <c r="E313" s="69" t="n">
        <f aca="true">IF($B313&gt;Input!$G$28,PMT(Input!$G$37/(100*12),($A$620-OFFSET($A$4,MATCH(Input!$G$28,$B$4:$B$620,1),0,1,1)),$H$4,0,1),0)</f>
        <v>-0</v>
      </c>
      <c r="F313" s="69" t="n">
        <f aca="false">($F312+$D313+$E313)*(1+Input!$G$37/(100*12))</f>
        <v>0</v>
      </c>
    </row>
    <row r="314" customFormat="false" ht="12.8" hidden="false" customHeight="false" outlineLevel="0" collapsed="false">
      <c r="A314" s="67" t="n">
        <v>310</v>
      </c>
      <c r="B314" s="68" t="n">
        <f aca="false">EOMONTH(Input!$C$7,A314)</f>
        <v>52351</v>
      </c>
      <c r="D314" s="69" t="n">
        <f aca="false">IF($B314&lt;Input!$G$28,Input!$G$38,0)</f>
        <v>0</v>
      </c>
      <c r="E314" s="69" t="n">
        <f aca="true">IF($B314&gt;Input!$G$28,PMT(Input!$G$37/(100*12),($A$620-OFFSET($A$4,MATCH(Input!$G$28,$B$4:$B$620,1),0,1,1)),$H$4,0,1),0)</f>
        <v>-0</v>
      </c>
      <c r="F314" s="69" t="n">
        <f aca="false">($F313+$D314+$E314)*(1+Input!$G$37/(100*12))</f>
        <v>0</v>
      </c>
    </row>
    <row r="315" customFormat="false" ht="12.8" hidden="false" customHeight="false" outlineLevel="0" collapsed="false">
      <c r="A315" s="67" t="n">
        <v>311</v>
      </c>
      <c r="B315" s="68" t="n">
        <f aca="false">EOMONTH(Input!$C$7,A315)</f>
        <v>52382</v>
      </c>
      <c r="D315" s="69" t="n">
        <f aca="false">IF($B315&lt;Input!$G$28,Input!$G$38,0)</f>
        <v>0</v>
      </c>
      <c r="E315" s="69" t="n">
        <f aca="true">IF($B315&gt;Input!$G$28,PMT(Input!$G$37/(100*12),($A$620-OFFSET($A$4,MATCH(Input!$G$28,$B$4:$B$620,1),0,1,1)),$H$4,0,1),0)</f>
        <v>-0</v>
      </c>
      <c r="F315" s="69" t="n">
        <f aca="false">($F314+$D315+$E315)*(1+Input!$G$37/(100*12))</f>
        <v>0</v>
      </c>
    </row>
    <row r="316" customFormat="false" ht="12.8" hidden="false" customHeight="false" outlineLevel="0" collapsed="false">
      <c r="A316" s="67" t="n">
        <v>312</v>
      </c>
      <c r="B316" s="68" t="n">
        <f aca="false">EOMONTH(Input!$C$7,A316)</f>
        <v>52412</v>
      </c>
      <c r="D316" s="69" t="n">
        <f aca="false">IF($B316&lt;Input!$G$28,Input!$G$38,0)</f>
        <v>0</v>
      </c>
      <c r="E316" s="69" t="n">
        <f aca="true">IF($B316&gt;Input!$G$28,PMT(Input!$G$37/(100*12),($A$620-OFFSET($A$4,MATCH(Input!$G$28,$B$4:$B$620,1),0,1,1)),$H$4,0,1),0)</f>
        <v>-0</v>
      </c>
      <c r="F316" s="69" t="n">
        <f aca="false">($F315+$D316+$E316)*(1+Input!$G$37/(100*12))</f>
        <v>0</v>
      </c>
    </row>
    <row r="317" customFormat="false" ht="12.8" hidden="false" customHeight="false" outlineLevel="0" collapsed="false">
      <c r="A317" s="67" t="n">
        <v>313</v>
      </c>
      <c r="B317" s="68" t="n">
        <f aca="false">EOMONTH(Input!$C$7,A317)</f>
        <v>52443</v>
      </c>
      <c r="D317" s="69" t="n">
        <f aca="false">IF($B317&lt;Input!$G$28,Input!$G$38,0)</f>
        <v>0</v>
      </c>
      <c r="E317" s="69" t="n">
        <f aca="true">IF($B317&gt;Input!$G$28,PMT(Input!$G$37/(100*12),($A$620-OFFSET($A$4,MATCH(Input!$G$28,$B$4:$B$620,1),0,1,1)),$H$4,0,1),0)</f>
        <v>-0</v>
      </c>
      <c r="F317" s="69" t="n">
        <f aca="false">($F316+$D317+$E317)*(1+Input!$G$37/(100*12))</f>
        <v>0</v>
      </c>
    </row>
    <row r="318" customFormat="false" ht="12.8" hidden="false" customHeight="false" outlineLevel="0" collapsed="false">
      <c r="A318" s="67" t="n">
        <v>314</v>
      </c>
      <c r="B318" s="68" t="n">
        <f aca="false">EOMONTH(Input!$C$7,A318)</f>
        <v>52474</v>
      </c>
      <c r="D318" s="69" t="n">
        <f aca="false">IF($B318&lt;Input!$G$28,Input!$G$38,0)</f>
        <v>0</v>
      </c>
      <c r="E318" s="69" t="n">
        <f aca="true">IF($B318&gt;Input!$G$28,PMT(Input!$G$37/(100*12),($A$620-OFFSET($A$4,MATCH(Input!$G$28,$B$4:$B$620,1),0,1,1)),$H$4,0,1),0)</f>
        <v>-0</v>
      </c>
      <c r="F318" s="69" t="n">
        <f aca="false">($F317+$D318+$E318)*(1+Input!$G$37/(100*12))</f>
        <v>0</v>
      </c>
    </row>
    <row r="319" customFormat="false" ht="12.8" hidden="false" customHeight="false" outlineLevel="0" collapsed="false">
      <c r="A319" s="67" t="n">
        <v>315</v>
      </c>
      <c r="B319" s="68" t="n">
        <f aca="false">EOMONTH(Input!$C$7,A319)</f>
        <v>52504</v>
      </c>
      <c r="D319" s="69" t="n">
        <f aca="false">IF($B319&lt;Input!$G$28,Input!$G$38,0)</f>
        <v>0</v>
      </c>
      <c r="E319" s="69" t="n">
        <f aca="true">IF($B319&gt;Input!$G$28,PMT(Input!$G$37/(100*12),($A$620-OFFSET($A$4,MATCH(Input!$G$28,$B$4:$B$620,1),0,1,1)),$H$4,0,1),0)</f>
        <v>-0</v>
      </c>
      <c r="F319" s="69" t="n">
        <f aca="false">($F318+$D319+$E319)*(1+Input!$G$37/(100*12))</f>
        <v>0</v>
      </c>
    </row>
    <row r="320" customFormat="false" ht="12.8" hidden="false" customHeight="false" outlineLevel="0" collapsed="false">
      <c r="A320" s="67" t="n">
        <v>316</v>
      </c>
      <c r="B320" s="68" t="n">
        <f aca="false">EOMONTH(Input!$C$7,A320)</f>
        <v>52535</v>
      </c>
      <c r="D320" s="69" t="n">
        <f aca="false">IF($B320&lt;Input!$G$28,Input!$G$38,0)</f>
        <v>0</v>
      </c>
      <c r="E320" s="69" t="n">
        <f aca="true">IF($B320&gt;Input!$G$28,PMT(Input!$G$37/(100*12),($A$620-OFFSET($A$4,MATCH(Input!$G$28,$B$4:$B$620,1),0,1,1)),$H$4,0,1),0)</f>
        <v>-0</v>
      </c>
      <c r="F320" s="69" t="n">
        <f aca="false">($F319+$D320+$E320)*(1+Input!$G$37/(100*12))</f>
        <v>0</v>
      </c>
    </row>
    <row r="321" customFormat="false" ht="12.8" hidden="false" customHeight="false" outlineLevel="0" collapsed="false">
      <c r="A321" s="67" t="n">
        <v>317</v>
      </c>
      <c r="B321" s="68" t="n">
        <f aca="false">EOMONTH(Input!$C$7,A321)</f>
        <v>52565</v>
      </c>
      <c r="D321" s="69" t="n">
        <f aca="false">IF($B321&lt;Input!$G$28,Input!$G$38,0)</f>
        <v>0</v>
      </c>
      <c r="E321" s="69" t="n">
        <f aca="true">IF($B321&gt;Input!$G$28,PMT(Input!$G$37/(100*12),($A$620-OFFSET($A$4,MATCH(Input!$G$28,$B$4:$B$620,1),0,1,1)),$H$4,0,1),0)</f>
        <v>-0</v>
      </c>
      <c r="F321" s="69" t="n">
        <f aca="false">($F320+$D321+$E321)*(1+Input!$G$37/(100*12))</f>
        <v>0</v>
      </c>
    </row>
    <row r="322" customFormat="false" ht="12.8" hidden="false" customHeight="false" outlineLevel="0" collapsed="false">
      <c r="A322" s="67" t="n">
        <v>318</v>
      </c>
      <c r="B322" s="68" t="n">
        <f aca="false">EOMONTH(Input!$C$7,A322)</f>
        <v>52596</v>
      </c>
      <c r="D322" s="69" t="n">
        <f aca="false">IF($B322&lt;Input!$G$28,Input!$G$38,0)</f>
        <v>0</v>
      </c>
      <c r="E322" s="69" t="n">
        <f aca="true">IF($B322&gt;Input!$G$28,PMT(Input!$G$37/(100*12),($A$620-OFFSET($A$4,MATCH(Input!$G$28,$B$4:$B$620,1),0,1,1)),$H$4,0,1),0)</f>
        <v>-0</v>
      </c>
      <c r="F322" s="69" t="n">
        <f aca="false">($F321+$D322+$E322)*(1+Input!$G$37/(100*12))</f>
        <v>0</v>
      </c>
    </row>
    <row r="323" customFormat="false" ht="12.8" hidden="false" customHeight="false" outlineLevel="0" collapsed="false">
      <c r="A323" s="67" t="n">
        <v>319</v>
      </c>
      <c r="B323" s="68" t="n">
        <f aca="false">EOMONTH(Input!$C$7,A323)</f>
        <v>52627</v>
      </c>
      <c r="D323" s="69" t="n">
        <f aca="false">IF($B323&lt;Input!$G$28,Input!$G$38,0)</f>
        <v>0</v>
      </c>
      <c r="E323" s="69" t="n">
        <f aca="true">IF($B323&gt;Input!$G$28,PMT(Input!$G$37/(100*12),($A$620-OFFSET($A$4,MATCH(Input!$G$28,$B$4:$B$620,1),0,1,1)),$H$4,0,1),0)</f>
        <v>-0</v>
      </c>
      <c r="F323" s="69" t="n">
        <f aca="false">($F322+$D323+$E323)*(1+Input!$G$37/(100*12))</f>
        <v>0</v>
      </c>
    </row>
    <row r="324" customFormat="false" ht="12.8" hidden="false" customHeight="false" outlineLevel="0" collapsed="false">
      <c r="A324" s="67" t="n">
        <v>320</v>
      </c>
      <c r="B324" s="68" t="n">
        <f aca="false">EOMONTH(Input!$C$7,A324)</f>
        <v>52656</v>
      </c>
      <c r="D324" s="69" t="n">
        <f aca="false">IF($B324&lt;Input!$G$28,Input!$G$38,0)</f>
        <v>0</v>
      </c>
      <c r="E324" s="69" t="n">
        <f aca="true">IF($B324&gt;Input!$G$28,PMT(Input!$G$37/(100*12),($A$620-OFFSET($A$4,MATCH(Input!$G$28,$B$4:$B$620,1),0,1,1)),$H$4,0,1),0)</f>
        <v>-0</v>
      </c>
      <c r="F324" s="69" t="n">
        <f aca="false">($F323+$D324+$E324)*(1+Input!$G$37/(100*12))</f>
        <v>0</v>
      </c>
    </row>
    <row r="325" customFormat="false" ht="12.8" hidden="false" customHeight="false" outlineLevel="0" collapsed="false">
      <c r="A325" s="67" t="n">
        <v>321</v>
      </c>
      <c r="B325" s="68" t="n">
        <f aca="false">EOMONTH(Input!$C$7,A325)</f>
        <v>52687</v>
      </c>
      <c r="D325" s="69" t="n">
        <f aca="false">IF($B325&lt;Input!$G$28,Input!$G$38,0)</f>
        <v>0</v>
      </c>
      <c r="E325" s="69" t="n">
        <f aca="true">IF($B325&gt;Input!$G$28,PMT(Input!$G$37/(100*12),($A$620-OFFSET($A$4,MATCH(Input!$G$28,$B$4:$B$620,1),0,1,1)),$H$4,0,1),0)</f>
        <v>-0</v>
      </c>
      <c r="F325" s="69" t="n">
        <f aca="false">($F324+$D325+$E325)*(1+Input!$G$37/(100*12))</f>
        <v>0</v>
      </c>
    </row>
    <row r="326" customFormat="false" ht="12.8" hidden="false" customHeight="false" outlineLevel="0" collapsed="false">
      <c r="A326" s="67" t="n">
        <v>322</v>
      </c>
      <c r="B326" s="68" t="n">
        <f aca="false">EOMONTH(Input!$C$7,A326)</f>
        <v>52717</v>
      </c>
      <c r="D326" s="69" t="n">
        <f aca="false">IF($B326&lt;Input!$G$28,Input!$G$38,0)</f>
        <v>0</v>
      </c>
      <c r="E326" s="69" t="n">
        <f aca="true">IF($B326&gt;Input!$G$28,PMT(Input!$G$37/(100*12),($A$620-OFFSET($A$4,MATCH(Input!$G$28,$B$4:$B$620,1),0,1,1)),$H$4,0,1),0)</f>
        <v>-0</v>
      </c>
      <c r="F326" s="69" t="n">
        <f aca="false">($F325+$D326+$E326)*(1+Input!$G$37/(100*12))</f>
        <v>0</v>
      </c>
    </row>
    <row r="327" customFormat="false" ht="12.8" hidden="false" customHeight="false" outlineLevel="0" collapsed="false">
      <c r="A327" s="67" t="n">
        <v>323</v>
      </c>
      <c r="B327" s="68" t="n">
        <f aca="false">EOMONTH(Input!$C$7,A327)</f>
        <v>52748</v>
      </c>
      <c r="D327" s="69" t="n">
        <f aca="false">IF($B327&lt;Input!$G$28,Input!$G$38,0)</f>
        <v>0</v>
      </c>
      <c r="E327" s="69" t="n">
        <f aca="true">IF($B327&gt;Input!$G$28,PMT(Input!$G$37/(100*12),($A$620-OFFSET($A$4,MATCH(Input!$G$28,$B$4:$B$620,1),0,1,1)),$H$4,0,1),0)</f>
        <v>-0</v>
      </c>
      <c r="F327" s="69" t="n">
        <f aca="false">($F326+$D327+$E327)*(1+Input!$G$37/(100*12))</f>
        <v>0</v>
      </c>
    </row>
    <row r="328" customFormat="false" ht="12.8" hidden="false" customHeight="false" outlineLevel="0" collapsed="false">
      <c r="A328" s="67" t="n">
        <v>324</v>
      </c>
      <c r="B328" s="68" t="n">
        <f aca="false">EOMONTH(Input!$C$7,A328)</f>
        <v>52778</v>
      </c>
      <c r="D328" s="69" t="n">
        <f aca="false">IF($B328&lt;Input!$G$28,Input!$G$38,0)</f>
        <v>0</v>
      </c>
      <c r="E328" s="69" t="n">
        <f aca="true">IF($B328&gt;Input!$G$28,PMT(Input!$G$37/(100*12),($A$620-OFFSET($A$4,MATCH(Input!$G$28,$B$4:$B$620,1),0,1,1)),$H$4,0,1),0)</f>
        <v>-0</v>
      </c>
      <c r="F328" s="69" t="n">
        <f aca="false">($F327+$D328+$E328)*(1+Input!$G$37/(100*12))</f>
        <v>0</v>
      </c>
    </row>
    <row r="329" customFormat="false" ht="12.8" hidden="false" customHeight="false" outlineLevel="0" collapsed="false">
      <c r="A329" s="67" t="n">
        <v>325</v>
      </c>
      <c r="B329" s="68" t="n">
        <f aca="false">EOMONTH(Input!$C$7,A329)</f>
        <v>52809</v>
      </c>
      <c r="D329" s="69" t="n">
        <f aca="false">IF($B329&lt;Input!$G$28,Input!$G$38,0)</f>
        <v>0</v>
      </c>
      <c r="E329" s="69" t="n">
        <f aca="true">IF($B329&gt;Input!$G$28,PMT(Input!$G$37/(100*12),($A$620-OFFSET($A$4,MATCH(Input!$G$28,$B$4:$B$620,1),0,1,1)),$H$4,0,1),0)</f>
        <v>-0</v>
      </c>
      <c r="F329" s="69" t="n">
        <f aca="false">($F328+$D329+$E329)*(1+Input!$G$37/(100*12))</f>
        <v>0</v>
      </c>
    </row>
    <row r="330" customFormat="false" ht="12.8" hidden="false" customHeight="false" outlineLevel="0" collapsed="false">
      <c r="A330" s="67" t="n">
        <v>326</v>
      </c>
      <c r="B330" s="68" t="n">
        <f aca="false">EOMONTH(Input!$C$7,A330)</f>
        <v>52840</v>
      </c>
      <c r="D330" s="69" t="n">
        <f aca="false">IF($B330&lt;Input!$G$28,Input!$G$38,0)</f>
        <v>0</v>
      </c>
      <c r="E330" s="69" t="n">
        <f aca="true">IF($B330&gt;Input!$G$28,PMT(Input!$G$37/(100*12),($A$620-OFFSET($A$4,MATCH(Input!$G$28,$B$4:$B$620,1),0,1,1)),$H$4,0,1),0)</f>
        <v>-0</v>
      </c>
      <c r="F330" s="69" t="n">
        <f aca="false">($F329+$D330+$E330)*(1+Input!$G$37/(100*12))</f>
        <v>0</v>
      </c>
    </row>
    <row r="331" customFormat="false" ht="12.8" hidden="false" customHeight="false" outlineLevel="0" collapsed="false">
      <c r="A331" s="67" t="n">
        <v>327</v>
      </c>
      <c r="B331" s="68" t="n">
        <f aca="false">EOMONTH(Input!$C$7,A331)</f>
        <v>52870</v>
      </c>
      <c r="D331" s="69" t="n">
        <f aca="false">IF($B331&lt;Input!$G$28,Input!$G$38,0)</f>
        <v>0</v>
      </c>
      <c r="E331" s="69" t="n">
        <f aca="true">IF($B331&gt;Input!$G$28,PMT(Input!$G$37/(100*12),($A$620-OFFSET($A$4,MATCH(Input!$G$28,$B$4:$B$620,1),0,1,1)),$H$4,0,1),0)</f>
        <v>-0</v>
      </c>
      <c r="F331" s="69" t="n">
        <f aca="false">($F330+$D331+$E331)*(1+Input!$G$37/(100*12))</f>
        <v>0</v>
      </c>
    </row>
    <row r="332" customFormat="false" ht="12.8" hidden="false" customHeight="false" outlineLevel="0" collapsed="false">
      <c r="A332" s="67" t="n">
        <v>328</v>
      </c>
      <c r="B332" s="68" t="n">
        <f aca="false">EOMONTH(Input!$C$7,A332)</f>
        <v>52901</v>
      </c>
      <c r="D332" s="69" t="n">
        <f aca="false">IF($B332&lt;Input!$G$28,Input!$G$38,0)</f>
        <v>0</v>
      </c>
      <c r="E332" s="69" t="n">
        <f aca="true">IF($B332&gt;Input!$G$28,PMT(Input!$G$37/(100*12),($A$620-OFFSET($A$4,MATCH(Input!$G$28,$B$4:$B$620,1),0,1,1)),$H$4,0,1),0)</f>
        <v>-0</v>
      </c>
      <c r="F332" s="69" t="n">
        <f aca="false">($F331+$D332+$E332)*(1+Input!$G$37/(100*12))</f>
        <v>0</v>
      </c>
    </row>
    <row r="333" customFormat="false" ht="12.8" hidden="false" customHeight="false" outlineLevel="0" collapsed="false">
      <c r="A333" s="67" t="n">
        <v>329</v>
      </c>
      <c r="B333" s="68" t="n">
        <f aca="false">EOMONTH(Input!$C$7,A333)</f>
        <v>52931</v>
      </c>
      <c r="D333" s="69" t="n">
        <f aca="false">IF($B333&lt;Input!$G$28,Input!$G$38,0)</f>
        <v>0</v>
      </c>
      <c r="E333" s="69" t="n">
        <f aca="true">IF($B333&gt;Input!$G$28,PMT(Input!$G$37/(100*12),($A$620-OFFSET($A$4,MATCH(Input!$G$28,$B$4:$B$620,1),0,1,1)),$H$4,0,1),0)</f>
        <v>-0</v>
      </c>
      <c r="F333" s="69" t="n">
        <f aca="false">($F332+$D333+$E333)*(1+Input!$G$37/(100*12))</f>
        <v>0</v>
      </c>
    </row>
    <row r="334" customFormat="false" ht="12.8" hidden="false" customHeight="false" outlineLevel="0" collapsed="false">
      <c r="A334" s="67" t="n">
        <v>330</v>
      </c>
      <c r="B334" s="68" t="n">
        <f aca="false">EOMONTH(Input!$C$7,A334)</f>
        <v>52962</v>
      </c>
      <c r="D334" s="69" t="n">
        <f aca="false">IF($B334&lt;Input!$G$28,Input!$G$38,0)</f>
        <v>0</v>
      </c>
      <c r="E334" s="69" t="n">
        <f aca="true">IF($B334&gt;Input!$G$28,PMT(Input!$G$37/(100*12),($A$620-OFFSET($A$4,MATCH(Input!$G$28,$B$4:$B$620,1),0,1,1)),$H$4,0,1),0)</f>
        <v>-0</v>
      </c>
      <c r="F334" s="69" t="n">
        <f aca="false">($F333+$D334+$E334)*(1+Input!$G$37/(100*12))</f>
        <v>0</v>
      </c>
    </row>
    <row r="335" customFormat="false" ht="12.8" hidden="false" customHeight="false" outlineLevel="0" collapsed="false">
      <c r="A335" s="67" t="n">
        <v>331</v>
      </c>
      <c r="B335" s="68" t="n">
        <f aca="false">EOMONTH(Input!$C$7,A335)</f>
        <v>52993</v>
      </c>
      <c r="D335" s="69" t="n">
        <f aca="false">IF($B335&lt;Input!$G$28,Input!$G$38,0)</f>
        <v>0</v>
      </c>
      <c r="E335" s="69" t="n">
        <f aca="true">IF($B335&gt;Input!$G$28,PMT(Input!$G$37/(100*12),($A$620-OFFSET($A$4,MATCH(Input!$G$28,$B$4:$B$620,1),0,1,1)),$H$4,0,1),0)</f>
        <v>-0</v>
      </c>
      <c r="F335" s="69" t="n">
        <f aca="false">($F334+$D335+$E335)*(1+Input!$G$37/(100*12))</f>
        <v>0</v>
      </c>
    </row>
    <row r="336" customFormat="false" ht="12.8" hidden="false" customHeight="false" outlineLevel="0" collapsed="false">
      <c r="A336" s="67" t="n">
        <v>332</v>
      </c>
      <c r="B336" s="68" t="n">
        <f aca="false">EOMONTH(Input!$C$7,A336)</f>
        <v>53021</v>
      </c>
      <c r="D336" s="69" t="n">
        <f aca="false">IF($B336&lt;Input!$G$28,Input!$G$38,0)</f>
        <v>0</v>
      </c>
      <c r="E336" s="69" t="n">
        <f aca="true">IF($B336&gt;Input!$G$28,PMT(Input!$G$37/(100*12),($A$620-OFFSET($A$4,MATCH(Input!$G$28,$B$4:$B$620,1),0,1,1)),$H$4,0,1),0)</f>
        <v>-0</v>
      </c>
      <c r="F336" s="69" t="n">
        <f aca="false">($F335+$D336+$E336)*(1+Input!$G$37/(100*12))</f>
        <v>0</v>
      </c>
    </row>
    <row r="337" customFormat="false" ht="12.8" hidden="false" customHeight="false" outlineLevel="0" collapsed="false">
      <c r="A337" s="67" t="n">
        <v>333</v>
      </c>
      <c r="B337" s="68" t="n">
        <f aca="false">EOMONTH(Input!$C$7,A337)</f>
        <v>53052</v>
      </c>
      <c r="D337" s="69" t="n">
        <f aca="false">IF($B337&lt;Input!$G$28,Input!$G$38,0)</f>
        <v>0</v>
      </c>
      <c r="E337" s="69" t="n">
        <f aca="true">IF($B337&gt;Input!$G$28,PMT(Input!$G$37/(100*12),($A$620-OFFSET($A$4,MATCH(Input!$G$28,$B$4:$B$620,1),0,1,1)),$H$4,0,1),0)</f>
        <v>-0</v>
      </c>
      <c r="F337" s="69" t="n">
        <f aca="false">($F336+$D337+$E337)*(1+Input!$G$37/(100*12))</f>
        <v>0</v>
      </c>
    </row>
    <row r="338" customFormat="false" ht="12.8" hidden="false" customHeight="false" outlineLevel="0" collapsed="false">
      <c r="A338" s="67" t="n">
        <v>334</v>
      </c>
      <c r="B338" s="68" t="n">
        <f aca="false">EOMONTH(Input!$C$7,A338)</f>
        <v>53082</v>
      </c>
      <c r="D338" s="69" t="n">
        <f aca="false">IF($B338&lt;Input!$G$28,Input!$G$38,0)</f>
        <v>0</v>
      </c>
      <c r="E338" s="69" t="n">
        <f aca="true">IF($B338&gt;Input!$G$28,PMT(Input!$G$37/(100*12),($A$620-OFFSET($A$4,MATCH(Input!$G$28,$B$4:$B$620,1),0,1,1)),$H$4,0,1),0)</f>
        <v>-0</v>
      </c>
      <c r="F338" s="69" t="n">
        <f aca="false">($F337+$D338+$E338)*(1+Input!$G$37/(100*12))</f>
        <v>0</v>
      </c>
    </row>
    <row r="339" customFormat="false" ht="12.8" hidden="false" customHeight="false" outlineLevel="0" collapsed="false">
      <c r="A339" s="67" t="n">
        <v>335</v>
      </c>
      <c r="B339" s="68" t="n">
        <f aca="false">EOMONTH(Input!$C$7,A339)</f>
        <v>53113</v>
      </c>
      <c r="D339" s="69" t="n">
        <f aca="false">IF($B339&lt;Input!$G$28,Input!$G$38,0)</f>
        <v>0</v>
      </c>
      <c r="E339" s="69" t="n">
        <f aca="true">IF($B339&gt;Input!$G$28,PMT(Input!$G$37/(100*12),($A$620-OFFSET($A$4,MATCH(Input!$G$28,$B$4:$B$620,1),0,1,1)),$H$4,0,1),0)</f>
        <v>-0</v>
      </c>
      <c r="F339" s="69" t="n">
        <f aca="false">($F338+$D339+$E339)*(1+Input!$G$37/(100*12))</f>
        <v>0</v>
      </c>
    </row>
    <row r="340" customFormat="false" ht="12.8" hidden="false" customHeight="false" outlineLevel="0" collapsed="false">
      <c r="A340" s="67" t="n">
        <v>336</v>
      </c>
      <c r="B340" s="68" t="n">
        <f aca="false">EOMONTH(Input!$C$7,A340)</f>
        <v>53143</v>
      </c>
      <c r="D340" s="69" t="n">
        <f aca="false">IF($B340&lt;Input!$G$28,Input!$G$38,0)</f>
        <v>0</v>
      </c>
      <c r="E340" s="69" t="n">
        <f aca="true">IF($B340&gt;Input!$G$28,PMT(Input!$G$37/(100*12),($A$620-OFFSET($A$4,MATCH(Input!$G$28,$B$4:$B$620,1),0,1,1)),$H$4,0,1),0)</f>
        <v>-0</v>
      </c>
      <c r="F340" s="69" t="n">
        <f aca="false">($F339+$D340+$E340)*(1+Input!$G$37/(100*12))</f>
        <v>0</v>
      </c>
    </row>
    <row r="341" customFormat="false" ht="12.8" hidden="false" customHeight="false" outlineLevel="0" collapsed="false">
      <c r="A341" s="67" t="n">
        <v>337</v>
      </c>
      <c r="B341" s="68" t="n">
        <f aca="false">EOMONTH(Input!$C$7,A341)</f>
        <v>53174</v>
      </c>
      <c r="D341" s="69" t="n">
        <f aca="false">IF($B341&lt;Input!$G$28,Input!$G$38,0)</f>
        <v>0</v>
      </c>
      <c r="E341" s="69" t="n">
        <f aca="true">IF($B341&gt;Input!$G$28,PMT(Input!$G$37/(100*12),($A$620-OFFSET($A$4,MATCH(Input!$G$28,$B$4:$B$620,1),0,1,1)),$H$4,0,1),0)</f>
        <v>-0</v>
      </c>
      <c r="F341" s="69" t="n">
        <f aca="false">($F340+$D341+$E341)*(1+Input!$G$37/(100*12))</f>
        <v>0</v>
      </c>
    </row>
    <row r="342" customFormat="false" ht="12.8" hidden="false" customHeight="false" outlineLevel="0" collapsed="false">
      <c r="A342" s="67" t="n">
        <v>338</v>
      </c>
      <c r="B342" s="68" t="n">
        <f aca="false">EOMONTH(Input!$C$7,A342)</f>
        <v>53205</v>
      </c>
      <c r="D342" s="69" t="n">
        <f aca="false">IF($B342&lt;Input!$G$28,Input!$G$38,0)</f>
        <v>0</v>
      </c>
      <c r="E342" s="69" t="n">
        <f aca="true">IF($B342&gt;Input!$G$28,PMT(Input!$G$37/(100*12),($A$620-OFFSET($A$4,MATCH(Input!$G$28,$B$4:$B$620,1),0,1,1)),$H$4,0,1),0)</f>
        <v>-0</v>
      </c>
      <c r="F342" s="69" t="n">
        <f aca="false">($F341+$D342+$E342)*(1+Input!$G$37/(100*12))</f>
        <v>0</v>
      </c>
    </row>
    <row r="343" customFormat="false" ht="12.8" hidden="false" customHeight="false" outlineLevel="0" collapsed="false">
      <c r="A343" s="67" t="n">
        <v>339</v>
      </c>
      <c r="B343" s="68" t="n">
        <f aca="false">EOMONTH(Input!$C$7,A343)</f>
        <v>53235</v>
      </c>
      <c r="D343" s="69" t="n">
        <f aca="false">IF($B343&lt;Input!$G$28,Input!$G$38,0)</f>
        <v>0</v>
      </c>
      <c r="E343" s="69" t="n">
        <f aca="true">IF($B343&gt;Input!$G$28,PMT(Input!$G$37/(100*12),($A$620-OFFSET($A$4,MATCH(Input!$G$28,$B$4:$B$620,1),0,1,1)),$H$4,0,1),0)</f>
        <v>-0</v>
      </c>
      <c r="F343" s="69" t="n">
        <f aca="false">($F342+$D343+$E343)*(1+Input!$G$37/(100*12))</f>
        <v>0</v>
      </c>
    </row>
    <row r="344" customFormat="false" ht="12.8" hidden="false" customHeight="false" outlineLevel="0" collapsed="false">
      <c r="A344" s="67" t="n">
        <v>340</v>
      </c>
      <c r="B344" s="68" t="n">
        <f aca="false">EOMONTH(Input!$C$7,A344)</f>
        <v>53266</v>
      </c>
      <c r="D344" s="69" t="n">
        <f aca="false">IF($B344&lt;Input!$G$28,Input!$G$38,0)</f>
        <v>0</v>
      </c>
      <c r="E344" s="69" t="n">
        <f aca="true">IF($B344&gt;Input!$G$28,PMT(Input!$G$37/(100*12),($A$620-OFFSET($A$4,MATCH(Input!$G$28,$B$4:$B$620,1),0,1,1)),$H$4,0,1),0)</f>
        <v>-0</v>
      </c>
      <c r="F344" s="69" t="n">
        <f aca="false">($F343+$D344+$E344)*(1+Input!$G$37/(100*12))</f>
        <v>0</v>
      </c>
    </row>
    <row r="345" customFormat="false" ht="12.8" hidden="false" customHeight="false" outlineLevel="0" collapsed="false">
      <c r="A345" s="67" t="n">
        <v>341</v>
      </c>
      <c r="B345" s="68" t="n">
        <f aca="false">EOMONTH(Input!$C$7,A345)</f>
        <v>53296</v>
      </c>
      <c r="D345" s="69" t="n">
        <f aca="false">IF($B345&lt;Input!$G$28,Input!$G$38,0)</f>
        <v>0</v>
      </c>
      <c r="E345" s="69" t="n">
        <f aca="true">IF($B345&gt;Input!$G$28,PMT(Input!$G$37/(100*12),($A$620-OFFSET($A$4,MATCH(Input!$G$28,$B$4:$B$620,1),0,1,1)),$H$4,0,1),0)</f>
        <v>-0</v>
      </c>
      <c r="F345" s="69" t="n">
        <f aca="false">($F344+$D345+$E345)*(1+Input!$G$37/(100*12))</f>
        <v>0</v>
      </c>
    </row>
    <row r="346" customFormat="false" ht="12.8" hidden="false" customHeight="false" outlineLevel="0" collapsed="false">
      <c r="A346" s="67" t="n">
        <v>342</v>
      </c>
      <c r="B346" s="68" t="n">
        <f aca="false">EOMONTH(Input!$C$7,A346)</f>
        <v>53327</v>
      </c>
      <c r="D346" s="69" t="n">
        <f aca="false">IF($B346&lt;Input!$G$28,Input!$G$38,0)</f>
        <v>0</v>
      </c>
      <c r="E346" s="69" t="n">
        <f aca="true">IF($B346&gt;Input!$G$28,PMT(Input!$G$37/(100*12),($A$620-OFFSET($A$4,MATCH(Input!$G$28,$B$4:$B$620,1),0,1,1)),$H$4,0,1),0)</f>
        <v>-0</v>
      </c>
      <c r="F346" s="69" t="n">
        <f aca="false">($F345+$D346+$E346)*(1+Input!$G$37/(100*12))</f>
        <v>0</v>
      </c>
    </row>
    <row r="347" customFormat="false" ht="12.8" hidden="false" customHeight="false" outlineLevel="0" collapsed="false">
      <c r="A347" s="67" t="n">
        <v>343</v>
      </c>
      <c r="B347" s="68" t="n">
        <f aca="false">EOMONTH(Input!$C$7,A347)</f>
        <v>53358</v>
      </c>
      <c r="D347" s="69" t="n">
        <f aca="false">IF($B347&lt;Input!$G$28,Input!$G$38,0)</f>
        <v>0</v>
      </c>
      <c r="E347" s="69" t="n">
        <f aca="true">IF($B347&gt;Input!$G$28,PMT(Input!$G$37/(100*12),($A$620-OFFSET($A$4,MATCH(Input!$G$28,$B$4:$B$620,1),0,1,1)),$H$4,0,1),0)</f>
        <v>-0</v>
      </c>
      <c r="F347" s="69" t="n">
        <f aca="false">($F346+$D347+$E347)*(1+Input!$G$37/(100*12))</f>
        <v>0</v>
      </c>
    </row>
    <row r="348" customFormat="false" ht="12.8" hidden="false" customHeight="false" outlineLevel="0" collapsed="false">
      <c r="A348" s="67" t="n">
        <v>344</v>
      </c>
      <c r="B348" s="68" t="n">
        <f aca="false">EOMONTH(Input!$C$7,A348)</f>
        <v>53386</v>
      </c>
      <c r="D348" s="69" t="n">
        <f aca="false">IF($B348&lt;Input!$G$28,Input!$G$38,0)</f>
        <v>0</v>
      </c>
      <c r="E348" s="69" t="n">
        <f aca="true">IF($B348&gt;Input!$G$28,PMT(Input!$G$37/(100*12),($A$620-OFFSET($A$4,MATCH(Input!$G$28,$B$4:$B$620,1),0,1,1)),$H$4,0,1),0)</f>
        <v>-0</v>
      </c>
      <c r="F348" s="69" t="n">
        <f aca="false">($F347+$D348+$E348)*(1+Input!$G$37/(100*12))</f>
        <v>0</v>
      </c>
    </row>
    <row r="349" customFormat="false" ht="12.8" hidden="false" customHeight="false" outlineLevel="0" collapsed="false">
      <c r="A349" s="67" t="n">
        <v>345</v>
      </c>
      <c r="B349" s="68" t="n">
        <f aca="false">EOMONTH(Input!$C$7,A349)</f>
        <v>53417</v>
      </c>
      <c r="D349" s="69" t="n">
        <f aca="false">IF($B349&lt;Input!$G$28,Input!$G$38,0)</f>
        <v>0</v>
      </c>
      <c r="E349" s="69" t="n">
        <f aca="true">IF($B349&gt;Input!$G$28,PMT(Input!$G$37/(100*12),($A$620-OFFSET($A$4,MATCH(Input!$G$28,$B$4:$B$620,1),0,1,1)),$H$4,0,1),0)</f>
        <v>-0</v>
      </c>
      <c r="F349" s="69" t="n">
        <f aca="false">($F348+$D349+$E349)*(1+Input!$G$37/(100*12))</f>
        <v>0</v>
      </c>
    </row>
    <row r="350" customFormat="false" ht="12.8" hidden="false" customHeight="false" outlineLevel="0" collapsed="false">
      <c r="A350" s="67" t="n">
        <v>346</v>
      </c>
      <c r="B350" s="68" t="n">
        <f aca="false">EOMONTH(Input!$C$7,A350)</f>
        <v>53447</v>
      </c>
      <c r="D350" s="69" t="n">
        <f aca="false">IF($B350&lt;Input!$G$28,Input!$G$38,0)</f>
        <v>0</v>
      </c>
      <c r="E350" s="69" t="n">
        <f aca="true">IF($B350&gt;Input!$G$28,PMT(Input!$G$37/(100*12),($A$620-OFFSET($A$4,MATCH(Input!$G$28,$B$4:$B$620,1),0,1,1)),$H$4,0,1),0)</f>
        <v>-0</v>
      </c>
      <c r="F350" s="69" t="n">
        <f aca="false">($F349+$D350+$E350)*(1+Input!$G$37/(100*12))</f>
        <v>0</v>
      </c>
    </row>
    <row r="351" customFormat="false" ht="12.8" hidden="false" customHeight="false" outlineLevel="0" collapsed="false">
      <c r="A351" s="67" t="n">
        <v>347</v>
      </c>
      <c r="B351" s="68" t="n">
        <f aca="false">EOMONTH(Input!$C$7,A351)</f>
        <v>53478</v>
      </c>
      <c r="D351" s="69" t="n">
        <f aca="false">IF($B351&lt;Input!$G$28,Input!$G$38,0)</f>
        <v>0</v>
      </c>
      <c r="E351" s="69" t="n">
        <f aca="true">IF($B351&gt;Input!$G$28,PMT(Input!$G$37/(100*12),($A$620-OFFSET($A$4,MATCH(Input!$G$28,$B$4:$B$620,1),0,1,1)),$H$4,0,1),0)</f>
        <v>-0</v>
      </c>
      <c r="F351" s="69" t="n">
        <f aca="false">($F350+$D351+$E351)*(1+Input!$G$37/(100*12))</f>
        <v>0</v>
      </c>
    </row>
    <row r="352" customFormat="false" ht="12.8" hidden="false" customHeight="false" outlineLevel="0" collapsed="false">
      <c r="A352" s="67" t="n">
        <v>348</v>
      </c>
      <c r="B352" s="68" t="n">
        <f aca="false">EOMONTH(Input!$C$7,A352)</f>
        <v>53508</v>
      </c>
      <c r="D352" s="69" t="n">
        <f aca="false">IF($B352&lt;Input!$G$28,Input!$G$38,0)</f>
        <v>0</v>
      </c>
      <c r="E352" s="69" t="n">
        <f aca="true">IF($B352&gt;Input!$G$28,PMT(Input!$G$37/(100*12),($A$620-OFFSET($A$4,MATCH(Input!$G$28,$B$4:$B$620,1),0,1,1)),$H$4,0,1),0)</f>
        <v>-0</v>
      </c>
      <c r="F352" s="69" t="n">
        <f aca="false">($F351+$D352+$E352)*(1+Input!$G$37/(100*12))</f>
        <v>0</v>
      </c>
    </row>
    <row r="353" customFormat="false" ht="12.8" hidden="false" customHeight="false" outlineLevel="0" collapsed="false">
      <c r="A353" s="67" t="n">
        <v>349</v>
      </c>
      <c r="B353" s="68" t="n">
        <f aca="false">EOMONTH(Input!$C$7,A353)</f>
        <v>53539</v>
      </c>
      <c r="D353" s="69" t="n">
        <f aca="false">IF($B353&lt;Input!$G$28,Input!$G$38,0)</f>
        <v>0</v>
      </c>
      <c r="E353" s="69" t="n">
        <f aca="true">IF($B353&gt;Input!$G$28,PMT(Input!$G$37/(100*12),($A$620-OFFSET($A$4,MATCH(Input!$G$28,$B$4:$B$620,1),0,1,1)),$H$4,0,1),0)</f>
        <v>-0</v>
      </c>
      <c r="F353" s="69" t="n">
        <f aca="false">($F352+$D353+$E353)*(1+Input!$G$37/(100*12))</f>
        <v>0</v>
      </c>
    </row>
    <row r="354" customFormat="false" ht="12.8" hidden="false" customHeight="false" outlineLevel="0" collapsed="false">
      <c r="A354" s="67" t="n">
        <v>350</v>
      </c>
      <c r="B354" s="68" t="n">
        <f aca="false">EOMONTH(Input!$C$7,A354)</f>
        <v>53570</v>
      </c>
      <c r="D354" s="69" t="n">
        <f aca="false">IF($B354&lt;Input!$G$28,Input!$G$38,0)</f>
        <v>0</v>
      </c>
      <c r="E354" s="69" t="n">
        <f aca="true">IF($B354&gt;Input!$G$28,PMT(Input!$G$37/(100*12),($A$620-OFFSET($A$4,MATCH(Input!$G$28,$B$4:$B$620,1),0,1,1)),$H$4,0,1),0)</f>
        <v>-0</v>
      </c>
      <c r="F354" s="69" t="n">
        <f aca="false">($F353+$D354+$E354)*(1+Input!$G$37/(100*12))</f>
        <v>0</v>
      </c>
    </row>
    <row r="355" customFormat="false" ht="12.8" hidden="false" customHeight="false" outlineLevel="0" collapsed="false">
      <c r="A355" s="67" t="n">
        <v>351</v>
      </c>
      <c r="B355" s="68" t="n">
        <f aca="false">EOMONTH(Input!$C$7,A355)</f>
        <v>53600</v>
      </c>
      <c r="D355" s="69" t="n">
        <f aca="false">IF($B355&lt;Input!$G$28,Input!$G$38,0)</f>
        <v>0</v>
      </c>
      <c r="E355" s="69" t="n">
        <f aca="true">IF($B355&gt;Input!$G$28,PMT(Input!$G$37/(100*12),($A$620-OFFSET($A$4,MATCH(Input!$G$28,$B$4:$B$620,1),0,1,1)),$H$4,0,1),0)</f>
        <v>-0</v>
      </c>
      <c r="F355" s="69" t="n">
        <f aca="false">($F354+$D355+$E355)*(1+Input!$G$37/(100*12))</f>
        <v>0</v>
      </c>
    </row>
    <row r="356" customFormat="false" ht="12.8" hidden="false" customHeight="false" outlineLevel="0" collapsed="false">
      <c r="A356" s="67" t="n">
        <v>352</v>
      </c>
      <c r="B356" s="68" t="n">
        <f aca="false">EOMONTH(Input!$C$7,A356)</f>
        <v>53631</v>
      </c>
      <c r="D356" s="69" t="n">
        <f aca="false">IF($B356&lt;Input!$G$28,Input!$G$38,0)</f>
        <v>0</v>
      </c>
      <c r="E356" s="69" t="n">
        <f aca="true">IF($B356&gt;Input!$G$28,PMT(Input!$G$37/(100*12),($A$620-OFFSET($A$4,MATCH(Input!$G$28,$B$4:$B$620,1),0,1,1)),$H$4,0,1),0)</f>
        <v>-0</v>
      </c>
      <c r="F356" s="69" t="n">
        <f aca="false">($F355+$D356+$E356)*(1+Input!$G$37/(100*12))</f>
        <v>0</v>
      </c>
    </row>
    <row r="357" customFormat="false" ht="12.8" hidden="false" customHeight="false" outlineLevel="0" collapsed="false">
      <c r="A357" s="67" t="n">
        <v>353</v>
      </c>
      <c r="B357" s="68" t="n">
        <f aca="false">EOMONTH(Input!$C$7,A357)</f>
        <v>53661</v>
      </c>
      <c r="D357" s="69" t="n">
        <f aca="false">IF($B357&lt;Input!$G$28,Input!$G$38,0)</f>
        <v>0</v>
      </c>
      <c r="E357" s="69" t="n">
        <f aca="true">IF($B357&gt;Input!$G$28,PMT(Input!$G$37/(100*12),($A$620-OFFSET($A$4,MATCH(Input!$G$28,$B$4:$B$620,1),0,1,1)),$H$4,0,1),0)</f>
        <v>-0</v>
      </c>
      <c r="F357" s="69" t="n">
        <f aca="false">($F356+$D357+$E357)*(1+Input!$G$37/(100*12))</f>
        <v>0</v>
      </c>
    </row>
    <row r="358" customFormat="false" ht="12.8" hidden="false" customHeight="false" outlineLevel="0" collapsed="false">
      <c r="A358" s="67" t="n">
        <v>354</v>
      </c>
      <c r="B358" s="68" t="n">
        <f aca="false">EOMONTH(Input!$C$7,A358)</f>
        <v>53692</v>
      </c>
      <c r="D358" s="69" t="n">
        <f aca="false">IF($B358&lt;Input!$G$28,Input!$G$38,0)</f>
        <v>0</v>
      </c>
      <c r="E358" s="69" t="n">
        <f aca="true">IF($B358&gt;Input!$G$28,PMT(Input!$G$37/(100*12),($A$620-OFFSET($A$4,MATCH(Input!$G$28,$B$4:$B$620,1),0,1,1)),$H$4,0,1),0)</f>
        <v>-0</v>
      </c>
      <c r="F358" s="69" t="n">
        <f aca="false">($F357+$D358+$E358)*(1+Input!$G$37/(100*12))</f>
        <v>0</v>
      </c>
    </row>
    <row r="359" customFormat="false" ht="12.8" hidden="false" customHeight="false" outlineLevel="0" collapsed="false">
      <c r="A359" s="67" t="n">
        <v>355</v>
      </c>
      <c r="B359" s="68" t="n">
        <f aca="false">EOMONTH(Input!$C$7,A359)</f>
        <v>53723</v>
      </c>
      <c r="D359" s="69" t="n">
        <f aca="false">IF($B359&lt;Input!$G$28,Input!$G$38,0)</f>
        <v>0</v>
      </c>
      <c r="E359" s="69" t="n">
        <f aca="true">IF($B359&gt;Input!$G$28,PMT(Input!$G$37/(100*12),($A$620-OFFSET($A$4,MATCH(Input!$G$28,$B$4:$B$620,1),0,1,1)),$H$4,0,1),0)</f>
        <v>-0</v>
      </c>
      <c r="F359" s="69" t="n">
        <f aca="false">($F358+$D359+$E359)*(1+Input!$G$37/(100*12))</f>
        <v>0</v>
      </c>
    </row>
    <row r="360" customFormat="false" ht="12.8" hidden="false" customHeight="false" outlineLevel="0" collapsed="false">
      <c r="A360" s="67" t="n">
        <v>356</v>
      </c>
      <c r="B360" s="68" t="n">
        <f aca="false">EOMONTH(Input!$C$7,A360)</f>
        <v>53751</v>
      </c>
      <c r="D360" s="69" t="n">
        <f aca="false">IF($B360&lt;Input!$G$28,Input!$G$38,0)</f>
        <v>0</v>
      </c>
      <c r="E360" s="69" t="n">
        <f aca="true">IF($B360&gt;Input!$G$28,PMT(Input!$G$37/(100*12),($A$620-OFFSET($A$4,MATCH(Input!$G$28,$B$4:$B$620,1),0,1,1)),$H$4,0,1),0)</f>
        <v>-0</v>
      </c>
      <c r="F360" s="69" t="n">
        <f aca="false">($F359+$D360+$E360)*(1+Input!$G$37/(100*12))</f>
        <v>0</v>
      </c>
    </row>
    <row r="361" customFormat="false" ht="12.8" hidden="false" customHeight="false" outlineLevel="0" collapsed="false">
      <c r="A361" s="67" t="n">
        <v>357</v>
      </c>
      <c r="B361" s="68" t="n">
        <f aca="false">EOMONTH(Input!$C$7,A361)</f>
        <v>53782</v>
      </c>
      <c r="D361" s="69" t="n">
        <f aca="false">IF($B361&lt;Input!$G$28,Input!$G$38,0)</f>
        <v>0</v>
      </c>
      <c r="E361" s="69" t="n">
        <f aca="true">IF($B361&gt;Input!$G$28,PMT(Input!$G$37/(100*12),($A$620-OFFSET($A$4,MATCH(Input!$G$28,$B$4:$B$620,1),0,1,1)),$H$4,0,1),0)</f>
        <v>-0</v>
      </c>
      <c r="F361" s="69" t="n">
        <f aca="false">($F360+$D361+$E361)*(1+Input!$G$37/(100*12))</f>
        <v>0</v>
      </c>
    </row>
    <row r="362" customFormat="false" ht="12.8" hidden="false" customHeight="false" outlineLevel="0" collapsed="false">
      <c r="A362" s="67" t="n">
        <v>358</v>
      </c>
      <c r="B362" s="68" t="n">
        <f aca="false">EOMONTH(Input!$C$7,A362)</f>
        <v>53812</v>
      </c>
      <c r="D362" s="69" t="n">
        <f aca="false">IF($B362&lt;Input!$G$28,Input!$G$38,0)</f>
        <v>0</v>
      </c>
      <c r="E362" s="69" t="n">
        <f aca="true">IF($B362&gt;Input!$G$28,PMT(Input!$G$37/(100*12),($A$620-OFFSET($A$4,MATCH(Input!$G$28,$B$4:$B$620,1),0,1,1)),$H$4,0,1),0)</f>
        <v>-0</v>
      </c>
      <c r="F362" s="69" t="n">
        <f aca="false">($F361+$D362+$E362)*(1+Input!$G$37/(100*12))</f>
        <v>0</v>
      </c>
    </row>
    <row r="363" customFormat="false" ht="12.8" hidden="false" customHeight="false" outlineLevel="0" collapsed="false">
      <c r="A363" s="67" t="n">
        <v>359</v>
      </c>
      <c r="B363" s="68" t="n">
        <f aca="false">EOMONTH(Input!$C$7,A363)</f>
        <v>53843</v>
      </c>
      <c r="D363" s="69" t="n">
        <f aca="false">IF($B363&lt;Input!$G$28,Input!$G$38,0)</f>
        <v>0</v>
      </c>
      <c r="E363" s="69" t="n">
        <f aca="true">IF($B363&gt;Input!$G$28,PMT(Input!$G$37/(100*12),($A$620-OFFSET($A$4,MATCH(Input!$G$28,$B$4:$B$620,1),0,1,1)),$H$4,0,1),0)</f>
        <v>-0</v>
      </c>
      <c r="F363" s="69" t="n">
        <f aca="false">($F362+$D363+$E363)*(1+Input!$G$37/(100*12))</f>
        <v>0</v>
      </c>
    </row>
    <row r="364" customFormat="false" ht="12.8" hidden="false" customHeight="false" outlineLevel="0" collapsed="false">
      <c r="A364" s="67" t="n">
        <v>360</v>
      </c>
      <c r="B364" s="68" t="n">
        <f aca="false">EOMONTH(Input!$C$7,A364)</f>
        <v>53873</v>
      </c>
      <c r="D364" s="69" t="n">
        <f aca="false">IF($B364&lt;Input!$G$28,Input!$G$38,0)</f>
        <v>0</v>
      </c>
      <c r="E364" s="69" t="n">
        <f aca="true">IF($B364&gt;Input!$G$28,PMT(Input!$G$37/(100*12),($A$620-OFFSET($A$4,MATCH(Input!$G$28,$B$4:$B$620,1),0,1,1)),$H$4,0,1),0)</f>
        <v>-0</v>
      </c>
      <c r="F364" s="69" t="n">
        <f aca="false">($F363+$D364+$E364)*(1+Input!$G$37/(100*12))</f>
        <v>0</v>
      </c>
    </row>
    <row r="365" customFormat="false" ht="12.8" hidden="false" customHeight="false" outlineLevel="0" collapsed="false">
      <c r="A365" s="67" t="n">
        <v>361</v>
      </c>
      <c r="B365" s="68" t="n">
        <f aca="false">EOMONTH(Input!$C$7,A365)</f>
        <v>53904</v>
      </c>
      <c r="D365" s="69" t="n">
        <f aca="false">IF($B365&lt;Input!$G$28,Input!$G$38,0)</f>
        <v>0</v>
      </c>
      <c r="E365" s="69" t="n">
        <f aca="true">IF($B365&gt;Input!$G$28,PMT(Input!$G$37/(100*12),($A$620-OFFSET($A$4,MATCH(Input!$G$28,$B$4:$B$620,1),0,1,1)),$H$4,0,1),0)</f>
        <v>-0</v>
      </c>
      <c r="F365" s="69" t="n">
        <f aca="false">($F364+$D365+$E365)*(1+Input!$G$37/(100*12))</f>
        <v>0</v>
      </c>
    </row>
    <row r="366" customFormat="false" ht="12.8" hidden="false" customHeight="false" outlineLevel="0" collapsed="false">
      <c r="A366" s="67" t="n">
        <v>362</v>
      </c>
      <c r="B366" s="68" t="n">
        <f aca="false">EOMONTH(Input!$C$7,A366)</f>
        <v>53935</v>
      </c>
      <c r="D366" s="69" t="n">
        <f aca="false">IF($B366&lt;Input!$G$28,Input!$G$38,0)</f>
        <v>0</v>
      </c>
      <c r="E366" s="69" t="n">
        <f aca="true">IF($B366&gt;Input!$G$28,PMT(Input!$G$37/(100*12),($A$620-OFFSET($A$4,MATCH(Input!$G$28,$B$4:$B$620,1),0,1,1)),$H$4,0,1),0)</f>
        <v>-0</v>
      </c>
      <c r="F366" s="69" t="n">
        <f aca="false">($F365+$D366+$E366)*(1+Input!$G$37/(100*12))</f>
        <v>0</v>
      </c>
    </row>
    <row r="367" customFormat="false" ht="12.8" hidden="false" customHeight="false" outlineLevel="0" collapsed="false">
      <c r="A367" s="67" t="n">
        <v>363</v>
      </c>
      <c r="B367" s="68" t="n">
        <f aca="false">EOMONTH(Input!$C$7,A367)</f>
        <v>53965</v>
      </c>
      <c r="D367" s="69" t="n">
        <f aca="false">IF($B367&lt;Input!$G$28,Input!$G$38,0)</f>
        <v>0</v>
      </c>
      <c r="E367" s="69" t="n">
        <f aca="true">IF($B367&gt;Input!$G$28,PMT(Input!$G$37/(100*12),($A$620-OFFSET($A$4,MATCH(Input!$G$28,$B$4:$B$620,1),0,1,1)),$H$4,0,1),0)</f>
        <v>-0</v>
      </c>
      <c r="F367" s="69" t="n">
        <f aca="false">($F366+$D367+$E367)*(1+Input!$G$37/(100*12))</f>
        <v>0</v>
      </c>
    </row>
    <row r="368" customFormat="false" ht="12.8" hidden="false" customHeight="false" outlineLevel="0" collapsed="false">
      <c r="A368" s="67" t="n">
        <v>364</v>
      </c>
      <c r="B368" s="68" t="n">
        <f aca="false">EOMONTH(Input!$C$7,A368)</f>
        <v>53996</v>
      </c>
      <c r="D368" s="69" t="n">
        <f aca="false">IF($B368&lt;Input!$G$28,Input!$G$38,0)</f>
        <v>0</v>
      </c>
      <c r="E368" s="69" t="n">
        <f aca="true">IF($B368&gt;Input!$G$28,PMT(Input!$G$37/(100*12),($A$620-OFFSET($A$4,MATCH(Input!$G$28,$B$4:$B$620,1),0,1,1)),$H$4,0,1),0)</f>
        <v>-0</v>
      </c>
      <c r="F368" s="69" t="n">
        <f aca="false">($F367+$D368+$E368)*(1+Input!$G$37/(100*12))</f>
        <v>0</v>
      </c>
    </row>
    <row r="369" customFormat="false" ht="12.8" hidden="false" customHeight="false" outlineLevel="0" collapsed="false">
      <c r="A369" s="67" t="n">
        <v>365</v>
      </c>
      <c r="B369" s="68" t="n">
        <f aca="false">EOMONTH(Input!$C$7,A369)</f>
        <v>54026</v>
      </c>
      <c r="D369" s="69" t="n">
        <f aca="false">IF($B369&lt;Input!$G$28,Input!$G$38,0)</f>
        <v>0</v>
      </c>
      <c r="E369" s="69" t="n">
        <f aca="true">IF($B369&gt;Input!$G$28,PMT(Input!$G$37/(100*12),($A$620-OFFSET($A$4,MATCH(Input!$G$28,$B$4:$B$620,1),0,1,1)),$H$4,0,1),0)</f>
        <v>-0</v>
      </c>
      <c r="F369" s="69" t="n">
        <f aca="false">($F368+$D369+$E369)*(1+Input!$G$37/(100*12))</f>
        <v>0</v>
      </c>
    </row>
    <row r="370" customFormat="false" ht="12.8" hidden="false" customHeight="false" outlineLevel="0" collapsed="false">
      <c r="A370" s="67" t="n">
        <v>366</v>
      </c>
      <c r="B370" s="68" t="n">
        <f aca="false">EOMONTH(Input!$C$7,A370)</f>
        <v>54057</v>
      </c>
      <c r="D370" s="69" t="n">
        <f aca="false">IF($B370&lt;Input!$G$28,Input!$G$38,0)</f>
        <v>0</v>
      </c>
      <c r="E370" s="69" t="n">
        <f aca="true">IF($B370&gt;Input!$G$28,PMT(Input!$G$37/(100*12),($A$620-OFFSET($A$4,MATCH(Input!$G$28,$B$4:$B$620,1),0,1,1)),$H$4,0,1),0)</f>
        <v>-0</v>
      </c>
      <c r="F370" s="69" t="n">
        <f aca="false">($F369+$D370+$E370)*(1+Input!$G$37/(100*12))</f>
        <v>0</v>
      </c>
    </row>
    <row r="371" customFormat="false" ht="12.8" hidden="false" customHeight="false" outlineLevel="0" collapsed="false">
      <c r="A371" s="67" t="n">
        <v>367</v>
      </c>
      <c r="B371" s="68" t="n">
        <f aca="false">EOMONTH(Input!$C$7,A371)</f>
        <v>54088</v>
      </c>
      <c r="D371" s="69" t="n">
        <f aca="false">IF($B371&lt;Input!$G$28,Input!$G$38,0)</f>
        <v>0</v>
      </c>
      <c r="E371" s="69" t="n">
        <f aca="true">IF($B371&gt;Input!$G$28,PMT(Input!$G$37/(100*12),($A$620-OFFSET($A$4,MATCH(Input!$G$28,$B$4:$B$620,1),0,1,1)),$H$4,0,1),0)</f>
        <v>-0</v>
      </c>
      <c r="F371" s="69" t="n">
        <f aca="false">($F370+$D371+$E371)*(1+Input!$G$37/(100*12))</f>
        <v>0</v>
      </c>
    </row>
    <row r="372" customFormat="false" ht="12.8" hidden="false" customHeight="false" outlineLevel="0" collapsed="false">
      <c r="A372" s="67" t="n">
        <v>368</v>
      </c>
      <c r="B372" s="68" t="n">
        <f aca="false">EOMONTH(Input!$C$7,A372)</f>
        <v>54117</v>
      </c>
      <c r="D372" s="69" t="n">
        <f aca="false">IF($B372&lt;Input!$G$28,Input!$G$38,0)</f>
        <v>0</v>
      </c>
      <c r="E372" s="69" t="n">
        <f aca="true">IF($B372&gt;Input!$G$28,PMT(Input!$G$37/(100*12),($A$620-OFFSET($A$4,MATCH(Input!$G$28,$B$4:$B$620,1),0,1,1)),$H$4,0,1),0)</f>
        <v>-0</v>
      </c>
      <c r="F372" s="69" t="n">
        <f aca="false">($F371+$D372+$E372)*(1+Input!$G$37/(100*12))</f>
        <v>0</v>
      </c>
    </row>
    <row r="373" customFormat="false" ht="12.8" hidden="false" customHeight="false" outlineLevel="0" collapsed="false">
      <c r="A373" s="67" t="n">
        <v>369</v>
      </c>
      <c r="B373" s="68" t="n">
        <f aca="false">EOMONTH(Input!$C$7,A373)</f>
        <v>54148</v>
      </c>
      <c r="D373" s="69" t="n">
        <f aca="false">IF($B373&lt;Input!$G$28,Input!$G$38,0)</f>
        <v>0</v>
      </c>
      <c r="E373" s="69" t="n">
        <f aca="true">IF($B373&gt;Input!$G$28,PMT(Input!$G$37/(100*12),($A$620-OFFSET($A$4,MATCH(Input!$G$28,$B$4:$B$620,1),0,1,1)),$H$4,0,1),0)</f>
        <v>-0</v>
      </c>
      <c r="F373" s="69" t="n">
        <f aca="false">($F372+$D373+$E373)*(1+Input!$G$37/(100*12))</f>
        <v>0</v>
      </c>
    </row>
    <row r="374" customFormat="false" ht="12.8" hidden="false" customHeight="false" outlineLevel="0" collapsed="false">
      <c r="A374" s="67" t="n">
        <v>370</v>
      </c>
      <c r="B374" s="68" t="n">
        <f aca="false">EOMONTH(Input!$C$7,A374)</f>
        <v>54178</v>
      </c>
      <c r="D374" s="69" t="n">
        <f aca="false">IF($B374&lt;Input!$G$28,Input!$G$38,0)</f>
        <v>0</v>
      </c>
      <c r="E374" s="69" t="n">
        <f aca="true">IF($B374&gt;Input!$G$28,PMT(Input!$G$37/(100*12),($A$620-OFFSET($A$4,MATCH(Input!$G$28,$B$4:$B$620,1),0,1,1)),$H$4,0,1),0)</f>
        <v>-0</v>
      </c>
      <c r="F374" s="69" t="n">
        <f aca="false">($F373+$D374+$E374)*(1+Input!$G$37/(100*12))</f>
        <v>0</v>
      </c>
    </row>
    <row r="375" customFormat="false" ht="12.8" hidden="false" customHeight="false" outlineLevel="0" collapsed="false">
      <c r="A375" s="67" t="n">
        <v>371</v>
      </c>
      <c r="B375" s="68" t="n">
        <f aca="false">EOMONTH(Input!$C$7,A375)</f>
        <v>54209</v>
      </c>
      <c r="D375" s="69" t="n">
        <f aca="false">IF($B375&lt;Input!$G$28,Input!$G$38,0)</f>
        <v>0</v>
      </c>
      <c r="E375" s="69" t="n">
        <f aca="true">IF($B375&gt;Input!$G$28,PMT(Input!$G$37/(100*12),($A$620-OFFSET($A$4,MATCH(Input!$G$28,$B$4:$B$620,1),0,1,1)),$H$4,0,1),0)</f>
        <v>-0</v>
      </c>
      <c r="F375" s="69" t="n">
        <f aca="false">($F374+$D375+$E375)*(1+Input!$G$37/(100*12))</f>
        <v>0</v>
      </c>
    </row>
    <row r="376" customFormat="false" ht="12.8" hidden="false" customHeight="false" outlineLevel="0" collapsed="false">
      <c r="A376" s="67" t="n">
        <v>372</v>
      </c>
      <c r="B376" s="68" t="n">
        <f aca="false">EOMONTH(Input!$C$7,A376)</f>
        <v>54239</v>
      </c>
      <c r="D376" s="69" t="n">
        <f aca="false">IF($B376&lt;Input!$G$28,Input!$G$38,0)</f>
        <v>0</v>
      </c>
      <c r="E376" s="69" t="n">
        <f aca="true">IF($B376&gt;Input!$G$28,PMT(Input!$G$37/(100*12),($A$620-OFFSET($A$4,MATCH(Input!$G$28,$B$4:$B$620,1),0,1,1)),$H$4,0,1),0)</f>
        <v>-0</v>
      </c>
      <c r="F376" s="69" t="n">
        <f aca="false">($F375+$D376+$E376)*(1+Input!$G$37/(100*12))</f>
        <v>0</v>
      </c>
    </row>
    <row r="377" customFormat="false" ht="12.8" hidden="false" customHeight="false" outlineLevel="0" collapsed="false">
      <c r="A377" s="67" t="n">
        <v>373</v>
      </c>
      <c r="B377" s="68" t="n">
        <f aca="false">EOMONTH(Input!$C$7,A377)</f>
        <v>54270</v>
      </c>
      <c r="D377" s="69" t="n">
        <f aca="false">IF($B377&lt;Input!$G$28,Input!$G$38,0)</f>
        <v>0</v>
      </c>
      <c r="E377" s="69" t="n">
        <f aca="true">IF($B377&gt;Input!$G$28,PMT(Input!$G$37/(100*12),($A$620-OFFSET($A$4,MATCH(Input!$G$28,$B$4:$B$620,1),0,1,1)),$H$4,0,1),0)</f>
        <v>-0</v>
      </c>
      <c r="F377" s="69" t="n">
        <f aca="false">($F376+$D377+$E377)*(1+Input!$G$37/(100*12))</f>
        <v>0</v>
      </c>
    </row>
    <row r="378" customFormat="false" ht="12.8" hidden="false" customHeight="false" outlineLevel="0" collapsed="false">
      <c r="A378" s="67" t="n">
        <v>374</v>
      </c>
      <c r="B378" s="68" t="n">
        <f aca="false">EOMONTH(Input!$C$7,A378)</f>
        <v>54301</v>
      </c>
      <c r="D378" s="69" t="n">
        <f aca="false">IF($B378&lt;Input!$G$28,Input!$G$38,0)</f>
        <v>0</v>
      </c>
      <c r="E378" s="69" t="n">
        <f aca="true">IF($B378&gt;Input!$G$28,PMT(Input!$G$37/(100*12),($A$620-OFFSET($A$4,MATCH(Input!$G$28,$B$4:$B$620,1),0,1,1)),$H$4,0,1),0)</f>
        <v>-0</v>
      </c>
      <c r="F378" s="69" t="n">
        <f aca="false">($F377+$D378+$E378)*(1+Input!$G$37/(100*12))</f>
        <v>0</v>
      </c>
    </row>
    <row r="379" customFormat="false" ht="12.8" hidden="false" customHeight="false" outlineLevel="0" collapsed="false">
      <c r="A379" s="67" t="n">
        <v>375</v>
      </c>
      <c r="B379" s="68" t="n">
        <f aca="false">EOMONTH(Input!$C$7,A379)</f>
        <v>54331</v>
      </c>
      <c r="D379" s="69" t="n">
        <f aca="false">IF($B379&lt;Input!$G$28,Input!$G$38,0)</f>
        <v>0</v>
      </c>
      <c r="E379" s="69" t="n">
        <f aca="true">IF($B379&gt;Input!$G$28,PMT(Input!$G$37/(100*12),($A$620-OFFSET($A$4,MATCH(Input!$G$28,$B$4:$B$620,1),0,1,1)),$H$4,0,1),0)</f>
        <v>-0</v>
      </c>
      <c r="F379" s="69" t="n">
        <f aca="false">($F378+$D379+$E379)*(1+Input!$G$37/(100*12))</f>
        <v>0</v>
      </c>
    </row>
    <row r="380" customFormat="false" ht="12.8" hidden="false" customHeight="false" outlineLevel="0" collapsed="false">
      <c r="A380" s="67" t="n">
        <v>376</v>
      </c>
      <c r="B380" s="68" t="n">
        <f aca="false">EOMONTH(Input!$C$7,A380)</f>
        <v>54362</v>
      </c>
      <c r="D380" s="69" t="n">
        <f aca="false">IF($B380&lt;Input!$G$28,Input!$G$38,0)</f>
        <v>0</v>
      </c>
      <c r="E380" s="69" t="n">
        <f aca="true">IF($B380&gt;Input!$G$28,PMT(Input!$G$37/(100*12),($A$620-OFFSET($A$4,MATCH(Input!$G$28,$B$4:$B$620,1),0,1,1)),$H$4,0,1),0)</f>
        <v>-0</v>
      </c>
      <c r="F380" s="69" t="n">
        <f aca="false">($F379+$D380+$E380)*(1+Input!$G$37/(100*12))</f>
        <v>0</v>
      </c>
    </row>
    <row r="381" customFormat="false" ht="12.8" hidden="false" customHeight="false" outlineLevel="0" collapsed="false">
      <c r="A381" s="67" t="n">
        <v>377</v>
      </c>
      <c r="B381" s="68" t="n">
        <f aca="false">EOMONTH(Input!$C$7,A381)</f>
        <v>54392</v>
      </c>
      <c r="D381" s="69" t="n">
        <f aca="false">IF($B381&lt;Input!$G$28,Input!$G$38,0)</f>
        <v>0</v>
      </c>
      <c r="E381" s="69" t="n">
        <f aca="true">IF($B381&gt;Input!$G$28,PMT(Input!$G$37/(100*12),($A$620-OFFSET($A$4,MATCH(Input!$G$28,$B$4:$B$620,1),0,1,1)),$H$4,0,1),0)</f>
        <v>-0</v>
      </c>
      <c r="F381" s="69" t="n">
        <f aca="false">($F380+$D381+$E381)*(1+Input!$G$37/(100*12))</f>
        <v>0</v>
      </c>
    </row>
    <row r="382" customFormat="false" ht="12.8" hidden="false" customHeight="false" outlineLevel="0" collapsed="false">
      <c r="A382" s="67" t="n">
        <v>378</v>
      </c>
      <c r="B382" s="68" t="n">
        <f aca="false">EOMONTH(Input!$C$7,A382)</f>
        <v>54423</v>
      </c>
      <c r="D382" s="69" t="n">
        <f aca="false">IF($B382&lt;Input!$G$28,Input!$G$38,0)</f>
        <v>0</v>
      </c>
      <c r="E382" s="69" t="n">
        <f aca="true">IF($B382&gt;Input!$G$28,PMT(Input!$G$37/(100*12),($A$620-OFFSET($A$4,MATCH(Input!$G$28,$B$4:$B$620,1),0,1,1)),$H$4,0,1),0)</f>
        <v>-0</v>
      </c>
      <c r="F382" s="69" t="n">
        <f aca="false">($F381+$D382+$E382)*(1+Input!$G$37/(100*12))</f>
        <v>0</v>
      </c>
    </row>
    <row r="383" customFormat="false" ht="12.8" hidden="false" customHeight="false" outlineLevel="0" collapsed="false">
      <c r="A383" s="67" t="n">
        <v>379</v>
      </c>
      <c r="B383" s="68" t="n">
        <f aca="false">EOMONTH(Input!$C$7,A383)</f>
        <v>54454</v>
      </c>
      <c r="D383" s="69" t="n">
        <f aca="false">IF($B383&lt;Input!$G$28,Input!$G$38,0)</f>
        <v>0</v>
      </c>
      <c r="E383" s="69" t="n">
        <f aca="true">IF($B383&gt;Input!$G$28,PMT(Input!$G$37/(100*12),($A$620-OFFSET($A$4,MATCH(Input!$G$28,$B$4:$B$620,1),0,1,1)),$H$4,0,1),0)</f>
        <v>-0</v>
      </c>
      <c r="F383" s="69" t="n">
        <f aca="false">($F382+$D383+$E383)*(1+Input!$G$37/(100*12))</f>
        <v>0</v>
      </c>
    </row>
    <row r="384" customFormat="false" ht="12.8" hidden="false" customHeight="false" outlineLevel="0" collapsed="false">
      <c r="A384" s="67" t="n">
        <v>380</v>
      </c>
      <c r="B384" s="68" t="n">
        <f aca="false">EOMONTH(Input!$C$7,A384)</f>
        <v>54482</v>
      </c>
      <c r="D384" s="69" t="n">
        <f aca="false">IF($B384&lt;Input!$G$28,Input!$G$38,0)</f>
        <v>0</v>
      </c>
      <c r="E384" s="69" t="n">
        <f aca="true">IF($B384&gt;Input!$G$28,PMT(Input!$G$37/(100*12),($A$620-OFFSET($A$4,MATCH(Input!$G$28,$B$4:$B$620,1),0,1,1)),$H$4,0,1),0)</f>
        <v>-0</v>
      </c>
      <c r="F384" s="69" t="n">
        <f aca="false">($F383+$D384+$E384)*(1+Input!$G$37/(100*12))</f>
        <v>0</v>
      </c>
    </row>
    <row r="385" customFormat="false" ht="12.8" hidden="false" customHeight="false" outlineLevel="0" collapsed="false">
      <c r="A385" s="67" t="n">
        <v>381</v>
      </c>
      <c r="B385" s="68" t="n">
        <f aca="false">EOMONTH(Input!$C$7,A385)</f>
        <v>54513</v>
      </c>
      <c r="D385" s="69" t="n">
        <f aca="false">IF($B385&lt;Input!$G$28,Input!$G$38,0)</f>
        <v>0</v>
      </c>
      <c r="E385" s="69" t="n">
        <f aca="true">IF($B385&gt;Input!$G$28,PMT(Input!$G$37/(100*12),($A$620-OFFSET($A$4,MATCH(Input!$G$28,$B$4:$B$620,1),0,1,1)),$H$4,0,1),0)</f>
        <v>-0</v>
      </c>
      <c r="F385" s="69" t="n">
        <f aca="false">($F384+$D385+$E385)*(1+Input!$G$37/(100*12))</f>
        <v>0</v>
      </c>
    </row>
    <row r="386" customFormat="false" ht="12.8" hidden="false" customHeight="false" outlineLevel="0" collapsed="false">
      <c r="A386" s="67" t="n">
        <v>382</v>
      </c>
      <c r="B386" s="68" t="n">
        <f aca="false">EOMONTH(Input!$C$7,A386)</f>
        <v>54543</v>
      </c>
      <c r="D386" s="69" t="n">
        <f aca="false">IF($B386&lt;Input!$G$28,Input!$G$38,0)</f>
        <v>0</v>
      </c>
      <c r="E386" s="69" t="n">
        <f aca="true">IF($B386&gt;Input!$G$28,PMT(Input!$G$37/(100*12),($A$620-OFFSET($A$4,MATCH(Input!$G$28,$B$4:$B$620,1),0,1,1)),$H$4,0,1),0)</f>
        <v>-0</v>
      </c>
      <c r="F386" s="69" t="n">
        <f aca="false">($F385+$D386+$E386)*(1+Input!$G$37/(100*12))</f>
        <v>0</v>
      </c>
    </row>
    <row r="387" customFormat="false" ht="12.8" hidden="false" customHeight="false" outlineLevel="0" collapsed="false">
      <c r="A387" s="67" t="n">
        <v>383</v>
      </c>
      <c r="B387" s="68" t="n">
        <f aca="false">EOMONTH(Input!$C$7,A387)</f>
        <v>54574</v>
      </c>
      <c r="D387" s="69" t="n">
        <f aca="false">IF($B387&lt;Input!$G$28,Input!$G$38,0)</f>
        <v>0</v>
      </c>
      <c r="E387" s="69" t="n">
        <f aca="true">IF($B387&gt;Input!$G$28,PMT(Input!$G$37/(100*12),($A$620-OFFSET($A$4,MATCH(Input!$G$28,$B$4:$B$620,1),0,1,1)),$H$4,0,1),0)</f>
        <v>-0</v>
      </c>
      <c r="F387" s="69" t="n">
        <f aca="false">($F386+$D387+$E387)*(1+Input!$G$37/(100*12))</f>
        <v>0</v>
      </c>
    </row>
    <row r="388" customFormat="false" ht="12.8" hidden="false" customHeight="false" outlineLevel="0" collapsed="false">
      <c r="A388" s="67" t="n">
        <v>384</v>
      </c>
      <c r="B388" s="68" t="n">
        <f aca="false">EOMONTH(Input!$C$7,A388)</f>
        <v>54604</v>
      </c>
      <c r="D388" s="69" t="n">
        <f aca="false">IF($B388&lt;Input!$G$28,Input!$G$38,0)</f>
        <v>0</v>
      </c>
      <c r="E388" s="69" t="n">
        <f aca="true">IF($B388&gt;Input!$G$28,PMT(Input!$G$37/(100*12),($A$620-OFFSET($A$4,MATCH(Input!$G$28,$B$4:$B$620,1),0,1,1)),$H$4,0,1),0)</f>
        <v>-0</v>
      </c>
      <c r="F388" s="69" t="n">
        <f aca="false">($F387+$D388+$E388)*(1+Input!$G$37/(100*12))</f>
        <v>0</v>
      </c>
    </row>
    <row r="389" customFormat="false" ht="12.8" hidden="false" customHeight="false" outlineLevel="0" collapsed="false">
      <c r="A389" s="67" t="n">
        <v>385</v>
      </c>
      <c r="B389" s="68" t="n">
        <f aca="false">EOMONTH(Input!$C$7,A389)</f>
        <v>54635</v>
      </c>
      <c r="D389" s="69" t="n">
        <f aca="false">IF($B389&lt;Input!$G$28,Input!$G$38,0)</f>
        <v>0</v>
      </c>
      <c r="E389" s="69" t="n">
        <f aca="true">IF($B389&gt;Input!$G$28,PMT(Input!$G$37/(100*12),($A$620-OFFSET($A$4,MATCH(Input!$G$28,$B$4:$B$620,1),0,1,1)),$H$4,0,1),0)</f>
        <v>-0</v>
      </c>
      <c r="F389" s="69" t="n">
        <f aca="false">($F388+$D389+$E389)*(1+Input!$G$37/(100*12))</f>
        <v>0</v>
      </c>
    </row>
    <row r="390" customFormat="false" ht="12.8" hidden="false" customHeight="false" outlineLevel="0" collapsed="false">
      <c r="A390" s="67" t="n">
        <v>386</v>
      </c>
      <c r="B390" s="68" t="n">
        <f aca="false">EOMONTH(Input!$C$7,A390)</f>
        <v>54666</v>
      </c>
      <c r="D390" s="69" t="n">
        <f aca="false">IF($B390&lt;Input!$G$28,Input!$G$38,0)</f>
        <v>0</v>
      </c>
      <c r="E390" s="69" t="n">
        <f aca="true">IF($B390&gt;Input!$G$28,PMT(Input!$G$37/(100*12),($A$620-OFFSET($A$4,MATCH(Input!$G$28,$B$4:$B$620,1),0,1,1)),$H$4,0,1),0)</f>
        <v>-0</v>
      </c>
      <c r="F390" s="69" t="n">
        <f aca="false">($F389+$D390+$E390)*(1+Input!$G$37/(100*12))</f>
        <v>0</v>
      </c>
    </row>
    <row r="391" customFormat="false" ht="12.8" hidden="false" customHeight="false" outlineLevel="0" collapsed="false">
      <c r="A391" s="67" t="n">
        <v>387</v>
      </c>
      <c r="B391" s="68" t="n">
        <f aca="false">EOMONTH(Input!$C$7,A391)</f>
        <v>54696</v>
      </c>
      <c r="D391" s="69" t="n">
        <f aca="false">IF($B391&lt;Input!$G$28,Input!$G$38,0)</f>
        <v>0</v>
      </c>
      <c r="E391" s="69" t="n">
        <f aca="true">IF($B391&gt;Input!$G$28,PMT(Input!$G$37/(100*12),($A$620-OFFSET($A$4,MATCH(Input!$G$28,$B$4:$B$620,1),0,1,1)),$H$4,0,1),0)</f>
        <v>-0</v>
      </c>
      <c r="F391" s="69" t="n">
        <f aca="false">($F390+$D391+$E391)*(1+Input!$G$37/(100*12))</f>
        <v>0</v>
      </c>
    </row>
    <row r="392" customFormat="false" ht="12.8" hidden="false" customHeight="false" outlineLevel="0" collapsed="false">
      <c r="A392" s="67" t="n">
        <v>388</v>
      </c>
      <c r="B392" s="68" t="n">
        <f aca="false">EOMONTH(Input!$C$7,A392)</f>
        <v>54727</v>
      </c>
      <c r="D392" s="69" t="n">
        <f aca="false">IF($B392&lt;Input!$G$28,Input!$G$38,0)</f>
        <v>0</v>
      </c>
      <c r="E392" s="69" t="n">
        <f aca="true">IF($B392&gt;Input!$G$28,PMT(Input!$G$37/(100*12),($A$620-OFFSET($A$4,MATCH(Input!$G$28,$B$4:$B$620,1),0,1,1)),$H$4,0,1),0)</f>
        <v>-0</v>
      </c>
      <c r="F392" s="69" t="n">
        <f aca="false">($F391+$D392+$E392)*(1+Input!$G$37/(100*12))</f>
        <v>0</v>
      </c>
    </row>
    <row r="393" customFormat="false" ht="12.8" hidden="false" customHeight="false" outlineLevel="0" collapsed="false">
      <c r="A393" s="67" t="n">
        <v>389</v>
      </c>
      <c r="B393" s="68" t="n">
        <f aca="false">EOMONTH(Input!$C$7,A393)</f>
        <v>54757</v>
      </c>
      <c r="D393" s="69" t="n">
        <f aca="false">IF($B393&lt;Input!$G$28,Input!$G$38,0)</f>
        <v>0</v>
      </c>
      <c r="E393" s="69" t="n">
        <f aca="true">IF($B393&gt;Input!$G$28,PMT(Input!$G$37/(100*12),($A$620-OFFSET($A$4,MATCH(Input!$G$28,$B$4:$B$620,1),0,1,1)),$H$4,0,1),0)</f>
        <v>-0</v>
      </c>
      <c r="F393" s="69" t="n">
        <f aca="false">($F392+$D393+$E393)*(1+Input!$G$37/(100*12))</f>
        <v>0</v>
      </c>
    </row>
    <row r="394" customFormat="false" ht="12.8" hidden="false" customHeight="false" outlineLevel="0" collapsed="false">
      <c r="A394" s="67" t="n">
        <v>390</v>
      </c>
      <c r="B394" s="68" t="n">
        <f aca="false">EOMONTH(Input!$C$7,A394)</f>
        <v>54788</v>
      </c>
      <c r="D394" s="69" t="n">
        <f aca="false">IF($B394&lt;Input!$G$28,Input!$G$38,0)</f>
        <v>0</v>
      </c>
      <c r="E394" s="69" t="n">
        <f aca="true">IF($B394&gt;Input!$G$28,PMT(Input!$G$37/(100*12),($A$620-OFFSET($A$4,MATCH(Input!$G$28,$B$4:$B$620,1),0,1,1)),$H$4,0,1),0)</f>
        <v>-0</v>
      </c>
      <c r="F394" s="69" t="n">
        <f aca="false">($F393+$D394+$E394)*(1+Input!$G$37/(100*12))</f>
        <v>0</v>
      </c>
    </row>
    <row r="395" customFormat="false" ht="12.8" hidden="false" customHeight="false" outlineLevel="0" collapsed="false">
      <c r="A395" s="67" t="n">
        <v>391</v>
      </c>
      <c r="B395" s="68" t="n">
        <f aca="false">EOMONTH(Input!$C$7,A395)</f>
        <v>54819</v>
      </c>
      <c r="D395" s="69" t="n">
        <f aca="false">IF($B395&lt;Input!$G$28,Input!$G$38,0)</f>
        <v>0</v>
      </c>
      <c r="E395" s="69" t="n">
        <f aca="true">IF($B395&gt;Input!$G$28,PMT(Input!$G$37/(100*12),($A$620-OFFSET($A$4,MATCH(Input!$G$28,$B$4:$B$620,1),0,1,1)),$H$4,0,1),0)</f>
        <v>-0</v>
      </c>
      <c r="F395" s="69" t="n">
        <f aca="false">($F394+$D395+$E395)*(1+Input!$G$37/(100*12))</f>
        <v>0</v>
      </c>
    </row>
    <row r="396" customFormat="false" ht="12.8" hidden="false" customHeight="false" outlineLevel="0" collapsed="false">
      <c r="A396" s="67" t="n">
        <v>392</v>
      </c>
      <c r="B396" s="68" t="n">
        <f aca="false">EOMONTH(Input!$C$7,A396)</f>
        <v>54847</v>
      </c>
      <c r="D396" s="69" t="n">
        <f aca="false">IF($B396&lt;Input!$G$28,Input!$G$38,0)</f>
        <v>0</v>
      </c>
      <c r="E396" s="69" t="n">
        <f aca="true">IF($B396&gt;Input!$G$28,PMT(Input!$G$37/(100*12),($A$620-OFFSET($A$4,MATCH(Input!$G$28,$B$4:$B$620,1),0,1,1)),$H$4,0,1),0)</f>
        <v>-0</v>
      </c>
      <c r="F396" s="69" t="n">
        <f aca="false">($F395+$D396+$E396)*(1+Input!$G$37/(100*12))</f>
        <v>0</v>
      </c>
    </row>
    <row r="397" customFormat="false" ht="12.8" hidden="false" customHeight="false" outlineLevel="0" collapsed="false">
      <c r="A397" s="67" t="n">
        <v>393</v>
      </c>
      <c r="B397" s="68" t="n">
        <f aca="false">EOMONTH(Input!$C$7,A397)</f>
        <v>54878</v>
      </c>
      <c r="D397" s="69" t="n">
        <f aca="false">IF($B397&lt;Input!$G$28,Input!$G$38,0)</f>
        <v>0</v>
      </c>
      <c r="E397" s="69" t="n">
        <f aca="true">IF($B397&gt;Input!$G$28,PMT(Input!$G$37/(100*12),($A$620-OFFSET($A$4,MATCH(Input!$G$28,$B$4:$B$620,1),0,1,1)),$H$4,0,1),0)</f>
        <v>-0</v>
      </c>
      <c r="F397" s="69" t="n">
        <f aca="false">($F396+$D397+$E397)*(1+Input!$G$37/(100*12))</f>
        <v>0</v>
      </c>
    </row>
    <row r="398" customFormat="false" ht="12.8" hidden="false" customHeight="false" outlineLevel="0" collapsed="false">
      <c r="A398" s="67" t="n">
        <v>394</v>
      </c>
      <c r="B398" s="68" t="n">
        <f aca="false">EOMONTH(Input!$C$7,A398)</f>
        <v>54908</v>
      </c>
      <c r="D398" s="69" t="n">
        <f aca="false">IF($B398&lt;Input!$G$28,Input!$G$38,0)</f>
        <v>0</v>
      </c>
      <c r="E398" s="69" t="n">
        <f aca="true">IF($B398&gt;Input!$G$28,PMT(Input!$G$37/(100*12),($A$620-OFFSET($A$4,MATCH(Input!$G$28,$B$4:$B$620,1),0,1,1)),$H$4,0,1),0)</f>
        <v>-0</v>
      </c>
      <c r="F398" s="69" t="n">
        <f aca="false">($F397+$D398+$E398)*(1+Input!$G$37/(100*12))</f>
        <v>0</v>
      </c>
    </row>
    <row r="399" customFormat="false" ht="12.8" hidden="false" customHeight="false" outlineLevel="0" collapsed="false">
      <c r="A399" s="67" t="n">
        <v>395</v>
      </c>
      <c r="B399" s="68" t="n">
        <f aca="false">EOMONTH(Input!$C$7,A399)</f>
        <v>54939</v>
      </c>
      <c r="D399" s="69" t="n">
        <f aca="false">IF($B399&lt;Input!$G$28,Input!$G$38,0)</f>
        <v>0</v>
      </c>
      <c r="E399" s="69" t="n">
        <f aca="true">IF($B399&gt;Input!$G$28,PMT(Input!$G$37/(100*12),($A$620-OFFSET($A$4,MATCH(Input!$G$28,$B$4:$B$620,1),0,1,1)),$H$4,0,1),0)</f>
        <v>-0</v>
      </c>
      <c r="F399" s="69" t="n">
        <f aca="false">($F398+$D399+$E399)*(1+Input!$G$37/(100*12))</f>
        <v>0</v>
      </c>
    </row>
    <row r="400" customFormat="false" ht="12.8" hidden="false" customHeight="false" outlineLevel="0" collapsed="false">
      <c r="A400" s="67" t="n">
        <v>396</v>
      </c>
      <c r="B400" s="68" t="n">
        <f aca="false">EOMONTH(Input!$C$7,A400)</f>
        <v>54969</v>
      </c>
      <c r="D400" s="69" t="n">
        <f aca="false">IF($B400&lt;Input!$G$28,Input!$G$38,0)</f>
        <v>0</v>
      </c>
      <c r="E400" s="69" t="n">
        <f aca="true">IF($B400&gt;Input!$G$28,PMT(Input!$G$37/(100*12),($A$620-OFFSET($A$4,MATCH(Input!$G$28,$B$4:$B$620,1),0,1,1)),$H$4,0,1),0)</f>
        <v>-0</v>
      </c>
      <c r="F400" s="69" t="n">
        <f aca="false">($F399+$D400+$E400)*(1+Input!$G$37/(100*12))</f>
        <v>0</v>
      </c>
    </row>
    <row r="401" customFormat="false" ht="12.8" hidden="false" customHeight="false" outlineLevel="0" collapsed="false">
      <c r="A401" s="67" t="n">
        <v>397</v>
      </c>
      <c r="B401" s="68" t="n">
        <f aca="false">EOMONTH(Input!$C$7,A401)</f>
        <v>55000</v>
      </c>
      <c r="D401" s="69" t="n">
        <f aca="false">IF($B401&lt;Input!$G$28,Input!$G$38,0)</f>
        <v>0</v>
      </c>
      <c r="E401" s="69" t="n">
        <f aca="true">IF($B401&gt;Input!$G$28,PMT(Input!$G$37/(100*12),($A$620-OFFSET($A$4,MATCH(Input!$G$28,$B$4:$B$620,1),0,1,1)),$H$4,0,1),0)</f>
        <v>-0</v>
      </c>
      <c r="F401" s="69" t="n">
        <f aca="false">($F400+$D401+$E401)*(1+Input!$G$37/(100*12))</f>
        <v>0</v>
      </c>
    </row>
    <row r="402" customFormat="false" ht="12.8" hidden="false" customHeight="false" outlineLevel="0" collapsed="false">
      <c r="A402" s="67" t="n">
        <v>398</v>
      </c>
      <c r="B402" s="68" t="n">
        <f aca="false">EOMONTH(Input!$C$7,A402)</f>
        <v>55031</v>
      </c>
      <c r="D402" s="69" t="n">
        <f aca="false">IF($B402&lt;Input!$G$28,Input!$G$38,0)</f>
        <v>0</v>
      </c>
      <c r="E402" s="69" t="n">
        <f aca="true">IF($B402&gt;Input!$G$28,PMT(Input!$G$37/(100*12),($A$620-OFFSET($A$4,MATCH(Input!$G$28,$B$4:$B$620,1),0,1,1)),$H$4,0,1),0)</f>
        <v>-0</v>
      </c>
      <c r="F402" s="69" t="n">
        <f aca="false">($F401+$D402+$E402)*(1+Input!$G$37/(100*12))</f>
        <v>0</v>
      </c>
    </row>
    <row r="403" customFormat="false" ht="12.8" hidden="false" customHeight="false" outlineLevel="0" collapsed="false">
      <c r="A403" s="67" t="n">
        <v>399</v>
      </c>
      <c r="B403" s="68" t="n">
        <f aca="false">EOMONTH(Input!$C$7,A403)</f>
        <v>55061</v>
      </c>
      <c r="D403" s="69" t="n">
        <f aca="false">IF($B403&lt;Input!$G$28,Input!$G$38,0)</f>
        <v>0</v>
      </c>
      <c r="E403" s="69" t="n">
        <f aca="true">IF($B403&gt;Input!$G$28,PMT(Input!$G$37/(100*12),($A$620-OFFSET($A$4,MATCH(Input!$G$28,$B$4:$B$620,1),0,1,1)),$H$4,0,1),0)</f>
        <v>-0</v>
      </c>
      <c r="F403" s="69" t="n">
        <f aca="false">($F402+$D403+$E403)*(1+Input!$G$37/(100*12))</f>
        <v>0</v>
      </c>
    </row>
    <row r="404" customFormat="false" ht="12.8" hidden="false" customHeight="false" outlineLevel="0" collapsed="false">
      <c r="A404" s="67" t="n">
        <v>400</v>
      </c>
      <c r="B404" s="68" t="n">
        <f aca="false">EOMONTH(Input!$C$7,A404)</f>
        <v>55092</v>
      </c>
      <c r="D404" s="69" t="n">
        <f aca="false">IF($B404&lt;Input!$G$28,Input!$G$38,0)</f>
        <v>0</v>
      </c>
      <c r="E404" s="69" t="n">
        <f aca="true">IF($B404&gt;Input!$G$28,PMT(Input!$G$37/(100*12),($A$620-OFFSET($A$4,MATCH(Input!$G$28,$B$4:$B$620,1),0,1,1)),$H$4,0,1),0)</f>
        <v>-0</v>
      </c>
      <c r="F404" s="69" t="n">
        <f aca="false">($F403+$D404+$E404)*(1+Input!$G$37/(100*12))</f>
        <v>0</v>
      </c>
    </row>
    <row r="405" customFormat="false" ht="12.8" hidden="false" customHeight="false" outlineLevel="0" collapsed="false">
      <c r="A405" s="67" t="n">
        <v>401</v>
      </c>
      <c r="B405" s="68" t="n">
        <f aca="false">EOMONTH(Input!$C$7,A405)</f>
        <v>55122</v>
      </c>
      <c r="D405" s="69" t="n">
        <f aca="false">IF($B405&lt;Input!$G$28,Input!$G$38,0)</f>
        <v>0</v>
      </c>
      <c r="E405" s="69" t="n">
        <f aca="true">IF($B405&gt;Input!$G$28,PMT(Input!$G$37/(100*12),($A$620-OFFSET($A$4,MATCH(Input!$G$28,$B$4:$B$620,1),0,1,1)),$H$4,0,1),0)</f>
        <v>-0</v>
      </c>
      <c r="F405" s="69" t="n">
        <f aca="false">($F404+$D405+$E405)*(1+Input!$G$37/(100*12))</f>
        <v>0</v>
      </c>
    </row>
    <row r="406" customFormat="false" ht="12.8" hidden="false" customHeight="false" outlineLevel="0" collapsed="false">
      <c r="A406" s="67" t="n">
        <v>402</v>
      </c>
      <c r="B406" s="68" t="n">
        <f aca="false">EOMONTH(Input!$C$7,A406)</f>
        <v>55153</v>
      </c>
      <c r="D406" s="69" t="n">
        <f aca="false">IF($B406&lt;Input!$G$28,Input!$G$38,0)</f>
        <v>0</v>
      </c>
      <c r="E406" s="69" t="n">
        <f aca="true">IF($B406&gt;Input!$G$28,PMT(Input!$G$37/(100*12),($A$620-OFFSET($A$4,MATCH(Input!$G$28,$B$4:$B$620,1),0,1,1)),$H$4,0,1),0)</f>
        <v>-0</v>
      </c>
      <c r="F406" s="69" t="n">
        <f aca="false">($F405+$D406+$E406)*(1+Input!$G$37/(100*12))</f>
        <v>0</v>
      </c>
    </row>
    <row r="407" customFormat="false" ht="12.8" hidden="false" customHeight="false" outlineLevel="0" collapsed="false">
      <c r="A407" s="67" t="n">
        <v>403</v>
      </c>
      <c r="B407" s="68" t="n">
        <f aca="false">EOMONTH(Input!$C$7,A407)</f>
        <v>55184</v>
      </c>
      <c r="D407" s="69" t="n">
        <f aca="false">IF($B407&lt;Input!$G$28,Input!$G$38,0)</f>
        <v>0</v>
      </c>
      <c r="E407" s="69" t="n">
        <f aca="true">IF($B407&gt;Input!$G$28,PMT(Input!$G$37/(100*12),($A$620-OFFSET($A$4,MATCH(Input!$G$28,$B$4:$B$620,1),0,1,1)),$H$4,0,1),0)</f>
        <v>-0</v>
      </c>
      <c r="F407" s="69" t="n">
        <f aca="false">($F406+$D407+$E407)*(1+Input!$G$37/(100*12))</f>
        <v>0</v>
      </c>
    </row>
    <row r="408" customFormat="false" ht="12.8" hidden="false" customHeight="false" outlineLevel="0" collapsed="false">
      <c r="A408" s="67" t="n">
        <v>404</v>
      </c>
      <c r="B408" s="68" t="n">
        <f aca="false">EOMONTH(Input!$C$7,A408)</f>
        <v>55212</v>
      </c>
      <c r="D408" s="69" t="n">
        <f aca="false">IF($B408&lt;Input!$G$28,Input!$G$38,0)</f>
        <v>0</v>
      </c>
      <c r="E408" s="69" t="n">
        <f aca="true">IF($B408&gt;Input!$G$28,PMT(Input!$G$37/(100*12),($A$620-OFFSET($A$4,MATCH(Input!$G$28,$B$4:$B$620,1),0,1,1)),$H$4,0,1),0)</f>
        <v>-0</v>
      </c>
      <c r="F408" s="69" t="n">
        <f aca="false">($F407+$D408+$E408)*(1+Input!$G$37/(100*12))</f>
        <v>0</v>
      </c>
    </row>
    <row r="409" customFormat="false" ht="12.8" hidden="false" customHeight="false" outlineLevel="0" collapsed="false">
      <c r="A409" s="67" t="n">
        <v>405</v>
      </c>
      <c r="B409" s="68" t="n">
        <f aca="false">EOMONTH(Input!$C$7,A409)</f>
        <v>55243</v>
      </c>
      <c r="D409" s="69" t="n">
        <f aca="false">IF($B409&lt;Input!$G$28,Input!$G$38,0)</f>
        <v>0</v>
      </c>
      <c r="E409" s="69" t="n">
        <f aca="true">IF($B409&gt;Input!$G$28,PMT(Input!$G$37/(100*12),($A$620-OFFSET($A$4,MATCH(Input!$G$28,$B$4:$B$620,1),0,1,1)),$H$4,0,1),0)</f>
        <v>-0</v>
      </c>
      <c r="F409" s="69" t="n">
        <f aca="false">($F408+$D409+$E409)*(1+Input!$G$37/(100*12))</f>
        <v>0</v>
      </c>
    </row>
    <row r="410" customFormat="false" ht="12.8" hidden="false" customHeight="false" outlineLevel="0" collapsed="false">
      <c r="A410" s="67" t="n">
        <v>406</v>
      </c>
      <c r="B410" s="68" t="n">
        <f aca="false">EOMONTH(Input!$C$7,A410)</f>
        <v>55273</v>
      </c>
      <c r="D410" s="69" t="n">
        <f aca="false">IF($B410&lt;Input!$G$28,Input!$G$38,0)</f>
        <v>0</v>
      </c>
      <c r="E410" s="69" t="n">
        <f aca="true">IF($B410&gt;Input!$G$28,PMT(Input!$G$37/(100*12),($A$620-OFFSET($A$4,MATCH(Input!$G$28,$B$4:$B$620,1),0,1,1)),$H$4,0,1),0)</f>
        <v>-0</v>
      </c>
      <c r="F410" s="69" t="n">
        <f aca="false">($F409+$D410+$E410)*(1+Input!$G$37/(100*12))</f>
        <v>0</v>
      </c>
    </row>
    <row r="411" customFormat="false" ht="12.8" hidden="false" customHeight="false" outlineLevel="0" collapsed="false">
      <c r="A411" s="67" t="n">
        <v>407</v>
      </c>
      <c r="B411" s="68" t="n">
        <f aca="false">EOMONTH(Input!$C$7,A411)</f>
        <v>55304</v>
      </c>
      <c r="D411" s="69" t="n">
        <f aca="false">IF($B411&lt;Input!$G$28,Input!$G$38,0)</f>
        <v>0</v>
      </c>
      <c r="E411" s="69" t="n">
        <f aca="true">IF($B411&gt;Input!$G$28,PMT(Input!$G$37/(100*12),($A$620-OFFSET($A$4,MATCH(Input!$G$28,$B$4:$B$620,1),0,1,1)),$H$4,0,1),0)</f>
        <v>-0</v>
      </c>
      <c r="F411" s="69" t="n">
        <f aca="false">($F410+$D411+$E411)*(1+Input!$G$37/(100*12))</f>
        <v>0</v>
      </c>
    </row>
    <row r="412" customFormat="false" ht="12.8" hidden="false" customHeight="false" outlineLevel="0" collapsed="false">
      <c r="A412" s="67" t="n">
        <v>408</v>
      </c>
      <c r="B412" s="68" t="n">
        <f aca="false">EOMONTH(Input!$C$7,A412)</f>
        <v>55334</v>
      </c>
      <c r="D412" s="69" t="n">
        <f aca="false">IF($B412&lt;Input!$G$28,Input!$G$38,0)</f>
        <v>0</v>
      </c>
      <c r="E412" s="69" t="n">
        <f aca="true">IF($B412&gt;Input!$G$28,PMT(Input!$G$37/(100*12),($A$620-OFFSET($A$4,MATCH(Input!$G$28,$B$4:$B$620,1),0,1,1)),$H$4,0,1),0)</f>
        <v>-0</v>
      </c>
      <c r="F412" s="69" t="n">
        <f aca="false">($F411+$D412+$E412)*(1+Input!$G$37/(100*12))</f>
        <v>0</v>
      </c>
    </row>
    <row r="413" customFormat="false" ht="12.8" hidden="false" customHeight="false" outlineLevel="0" collapsed="false">
      <c r="A413" s="67" t="n">
        <v>409</v>
      </c>
      <c r="B413" s="68" t="n">
        <f aca="false">EOMONTH(Input!$C$7,A413)</f>
        <v>55365</v>
      </c>
      <c r="D413" s="69" t="n">
        <f aca="false">IF($B413&lt;Input!$G$28,Input!$G$38,0)</f>
        <v>0</v>
      </c>
      <c r="E413" s="69" t="n">
        <f aca="true">IF($B413&gt;Input!$G$28,PMT(Input!$G$37/(100*12),($A$620-OFFSET($A$4,MATCH(Input!$G$28,$B$4:$B$620,1),0,1,1)),$H$4,0,1),0)</f>
        <v>-0</v>
      </c>
      <c r="F413" s="69" t="n">
        <f aca="false">($F412+$D413+$E413)*(1+Input!$G$37/(100*12))</f>
        <v>0</v>
      </c>
    </row>
    <row r="414" customFormat="false" ht="12.8" hidden="false" customHeight="false" outlineLevel="0" collapsed="false">
      <c r="A414" s="67" t="n">
        <v>410</v>
      </c>
      <c r="B414" s="68" t="n">
        <f aca="false">EOMONTH(Input!$C$7,A414)</f>
        <v>55396</v>
      </c>
      <c r="D414" s="69" t="n">
        <f aca="false">IF($B414&lt;Input!$G$28,Input!$G$38,0)</f>
        <v>0</v>
      </c>
      <c r="E414" s="69" t="n">
        <f aca="true">IF($B414&gt;Input!$G$28,PMT(Input!$G$37/(100*12),($A$620-OFFSET($A$4,MATCH(Input!$G$28,$B$4:$B$620,1),0,1,1)),$H$4,0,1),0)</f>
        <v>-0</v>
      </c>
      <c r="F414" s="69" t="n">
        <f aca="false">($F413+$D414+$E414)*(1+Input!$G$37/(100*12))</f>
        <v>0</v>
      </c>
    </row>
    <row r="415" customFormat="false" ht="12.8" hidden="false" customHeight="false" outlineLevel="0" collapsed="false">
      <c r="A415" s="67" t="n">
        <v>411</v>
      </c>
      <c r="B415" s="68" t="n">
        <f aca="false">EOMONTH(Input!$C$7,A415)</f>
        <v>55426</v>
      </c>
      <c r="D415" s="69" t="n">
        <f aca="false">IF($B415&lt;Input!$G$28,Input!$G$38,0)</f>
        <v>0</v>
      </c>
      <c r="E415" s="69" t="n">
        <f aca="true">IF($B415&gt;Input!$G$28,PMT(Input!$G$37/(100*12),($A$620-OFFSET($A$4,MATCH(Input!$G$28,$B$4:$B$620,1),0,1,1)),$H$4,0,1),0)</f>
        <v>-0</v>
      </c>
      <c r="F415" s="69" t="n">
        <f aca="false">($F414+$D415+$E415)*(1+Input!$G$37/(100*12))</f>
        <v>0</v>
      </c>
    </row>
    <row r="416" customFormat="false" ht="12.8" hidden="false" customHeight="false" outlineLevel="0" collapsed="false">
      <c r="A416" s="67" t="n">
        <v>412</v>
      </c>
      <c r="B416" s="68" t="n">
        <f aca="false">EOMONTH(Input!$C$7,A416)</f>
        <v>55457</v>
      </c>
      <c r="D416" s="69" t="n">
        <f aca="false">IF($B416&lt;Input!$G$28,Input!$G$38,0)</f>
        <v>0</v>
      </c>
      <c r="E416" s="69" t="n">
        <f aca="true">IF($B416&gt;Input!$G$28,PMT(Input!$G$37/(100*12),($A$620-OFFSET($A$4,MATCH(Input!$G$28,$B$4:$B$620,1),0,1,1)),$H$4,0,1),0)</f>
        <v>-0</v>
      </c>
      <c r="F416" s="69" t="n">
        <f aca="false">($F415+$D416+$E416)*(1+Input!$G$37/(100*12))</f>
        <v>0</v>
      </c>
    </row>
    <row r="417" customFormat="false" ht="12.8" hidden="false" customHeight="false" outlineLevel="0" collapsed="false">
      <c r="A417" s="67" t="n">
        <v>413</v>
      </c>
      <c r="B417" s="68" t="n">
        <f aca="false">EOMONTH(Input!$C$7,A417)</f>
        <v>55487</v>
      </c>
      <c r="D417" s="69" t="n">
        <f aca="false">IF($B417&lt;Input!$G$28,Input!$G$38,0)</f>
        <v>0</v>
      </c>
      <c r="E417" s="69" t="n">
        <f aca="true">IF($B417&gt;Input!$G$28,PMT(Input!$G$37/(100*12),($A$620-OFFSET($A$4,MATCH(Input!$G$28,$B$4:$B$620,1),0,1,1)),$H$4,0,1),0)</f>
        <v>-0</v>
      </c>
      <c r="F417" s="69" t="n">
        <f aca="false">($F416+$D417+$E417)*(1+Input!$G$37/(100*12))</f>
        <v>0</v>
      </c>
    </row>
    <row r="418" customFormat="false" ht="12.8" hidden="false" customHeight="false" outlineLevel="0" collapsed="false">
      <c r="A418" s="67" t="n">
        <v>414</v>
      </c>
      <c r="B418" s="68" t="n">
        <f aca="false">EOMONTH(Input!$C$7,A418)</f>
        <v>55518</v>
      </c>
      <c r="D418" s="69" t="n">
        <f aca="false">IF($B418&lt;Input!$G$28,Input!$G$38,0)</f>
        <v>0</v>
      </c>
      <c r="E418" s="69" t="n">
        <f aca="true">IF($B418&gt;Input!$G$28,PMT(Input!$G$37/(100*12),($A$620-OFFSET($A$4,MATCH(Input!$G$28,$B$4:$B$620,1),0,1,1)),$H$4,0,1),0)</f>
        <v>-0</v>
      </c>
      <c r="F418" s="69" t="n">
        <f aca="false">($F417+$D418+$E418)*(1+Input!$G$37/(100*12))</f>
        <v>0</v>
      </c>
    </row>
    <row r="419" customFormat="false" ht="12.8" hidden="false" customHeight="false" outlineLevel="0" collapsed="false">
      <c r="A419" s="67" t="n">
        <v>415</v>
      </c>
      <c r="B419" s="68" t="n">
        <f aca="false">EOMONTH(Input!$C$7,A419)</f>
        <v>55549</v>
      </c>
      <c r="D419" s="69" t="n">
        <f aca="false">IF($B419&lt;Input!$G$28,Input!$G$38,0)</f>
        <v>0</v>
      </c>
      <c r="E419" s="69" t="n">
        <f aca="true">IF($B419&gt;Input!$G$28,PMT(Input!$G$37/(100*12),($A$620-OFFSET($A$4,MATCH(Input!$G$28,$B$4:$B$620,1),0,1,1)),$H$4,0,1),0)</f>
        <v>-0</v>
      </c>
      <c r="F419" s="69" t="n">
        <f aca="false">($F418+$D419+$E419)*(1+Input!$G$37/(100*12))</f>
        <v>0</v>
      </c>
    </row>
    <row r="420" customFormat="false" ht="12.8" hidden="false" customHeight="false" outlineLevel="0" collapsed="false">
      <c r="A420" s="67" t="n">
        <v>416</v>
      </c>
      <c r="B420" s="68" t="n">
        <f aca="false">EOMONTH(Input!$C$7,A420)</f>
        <v>55578</v>
      </c>
      <c r="D420" s="69" t="n">
        <f aca="false">IF($B420&lt;Input!$G$28,Input!$G$38,0)</f>
        <v>0</v>
      </c>
      <c r="E420" s="69" t="n">
        <f aca="true">IF($B420&gt;Input!$G$28,PMT(Input!$G$37/(100*12),($A$620-OFFSET($A$4,MATCH(Input!$G$28,$B$4:$B$620,1),0,1,1)),$H$4,0,1),0)</f>
        <v>-0</v>
      </c>
      <c r="F420" s="69" t="n">
        <f aca="false">($F419+$D420+$E420)*(1+Input!$G$37/(100*12))</f>
        <v>0</v>
      </c>
    </row>
    <row r="421" customFormat="false" ht="12.8" hidden="false" customHeight="false" outlineLevel="0" collapsed="false">
      <c r="A421" s="67" t="n">
        <v>417</v>
      </c>
      <c r="B421" s="68" t="n">
        <f aca="false">EOMONTH(Input!$C$7,A421)</f>
        <v>55609</v>
      </c>
      <c r="D421" s="69" t="n">
        <f aca="false">IF($B421&lt;Input!$G$28,Input!$G$38,0)</f>
        <v>0</v>
      </c>
      <c r="E421" s="69" t="n">
        <f aca="true">IF($B421&gt;Input!$G$28,PMT(Input!$G$37/(100*12),($A$620-OFFSET($A$4,MATCH(Input!$G$28,$B$4:$B$620,1),0,1,1)),$H$4,0,1),0)</f>
        <v>-0</v>
      </c>
      <c r="F421" s="69" t="n">
        <f aca="false">($F420+$D421+$E421)*(1+Input!$G$37/(100*12))</f>
        <v>0</v>
      </c>
    </row>
    <row r="422" customFormat="false" ht="12.8" hidden="false" customHeight="false" outlineLevel="0" collapsed="false">
      <c r="A422" s="67" t="n">
        <v>418</v>
      </c>
      <c r="B422" s="68" t="n">
        <f aca="false">EOMONTH(Input!$C$7,A422)</f>
        <v>55639</v>
      </c>
      <c r="D422" s="69" t="n">
        <f aca="false">IF($B422&lt;Input!$G$28,Input!$G$38,0)</f>
        <v>0</v>
      </c>
      <c r="E422" s="69" t="n">
        <f aca="true">IF($B422&gt;Input!$G$28,PMT(Input!$G$37/(100*12),($A$620-OFFSET($A$4,MATCH(Input!$G$28,$B$4:$B$620,1),0,1,1)),$H$4,0,1),0)</f>
        <v>-0</v>
      </c>
      <c r="F422" s="69" t="n">
        <f aca="false">($F421+$D422+$E422)*(1+Input!$G$37/(100*12))</f>
        <v>0</v>
      </c>
    </row>
    <row r="423" customFormat="false" ht="12.8" hidden="false" customHeight="false" outlineLevel="0" collapsed="false">
      <c r="A423" s="67" t="n">
        <v>419</v>
      </c>
      <c r="B423" s="68" t="n">
        <f aca="false">EOMONTH(Input!$C$7,A423)</f>
        <v>55670</v>
      </c>
      <c r="D423" s="69" t="n">
        <f aca="false">IF($B423&lt;Input!$G$28,Input!$G$38,0)</f>
        <v>0</v>
      </c>
      <c r="E423" s="69" t="n">
        <f aca="true">IF($B423&gt;Input!$G$28,PMT(Input!$G$37/(100*12),($A$620-OFFSET($A$4,MATCH(Input!$G$28,$B$4:$B$620,1),0,1,1)),$H$4,0,1),0)</f>
        <v>-0</v>
      </c>
      <c r="F423" s="69" t="n">
        <f aca="false">($F422+$D423+$E423)*(1+Input!$G$37/(100*12))</f>
        <v>0</v>
      </c>
    </row>
    <row r="424" customFormat="false" ht="12.8" hidden="false" customHeight="false" outlineLevel="0" collapsed="false">
      <c r="A424" s="67" t="n">
        <v>420</v>
      </c>
      <c r="B424" s="68" t="n">
        <f aca="false">EOMONTH(Input!$C$7,A424)</f>
        <v>55700</v>
      </c>
      <c r="D424" s="69" t="n">
        <f aca="false">IF($B424&lt;Input!$G$28,Input!$G$38,0)</f>
        <v>0</v>
      </c>
      <c r="E424" s="69" t="n">
        <f aca="true">IF($B424&gt;Input!$G$28,PMT(Input!$G$37/(100*12),($A$620-OFFSET($A$4,MATCH(Input!$G$28,$B$4:$B$620,1),0,1,1)),$H$4,0,1),0)</f>
        <v>-0</v>
      </c>
      <c r="F424" s="69" t="n">
        <f aca="false">($F423+$D424+$E424)*(1+Input!$G$37/(100*12))</f>
        <v>0</v>
      </c>
    </row>
    <row r="425" customFormat="false" ht="12.8" hidden="false" customHeight="false" outlineLevel="0" collapsed="false">
      <c r="A425" s="67" t="n">
        <v>421</v>
      </c>
      <c r="B425" s="68" t="n">
        <f aca="false">EOMONTH(Input!$C$7,A425)</f>
        <v>55731</v>
      </c>
      <c r="D425" s="69" t="n">
        <f aca="false">IF($B425&lt;Input!$G$28,Input!$G$38,0)</f>
        <v>0</v>
      </c>
      <c r="E425" s="69" t="n">
        <f aca="true">IF($B425&gt;Input!$G$28,PMT(Input!$G$37/(100*12),($A$620-OFFSET($A$4,MATCH(Input!$G$28,$B$4:$B$620,1),0,1,1)),$H$4,0,1),0)</f>
        <v>-0</v>
      </c>
      <c r="F425" s="69" t="n">
        <f aca="false">($F424+$D425+$E425)*(1+Input!$G$37/(100*12))</f>
        <v>0</v>
      </c>
    </row>
    <row r="426" customFormat="false" ht="12.8" hidden="false" customHeight="false" outlineLevel="0" collapsed="false">
      <c r="A426" s="67" t="n">
        <v>422</v>
      </c>
      <c r="B426" s="68" t="n">
        <f aca="false">EOMONTH(Input!$C$7,A426)</f>
        <v>55762</v>
      </c>
      <c r="D426" s="69" t="n">
        <f aca="false">IF($B426&lt;Input!$G$28,Input!$G$38,0)</f>
        <v>0</v>
      </c>
      <c r="E426" s="69" t="n">
        <f aca="true">IF($B426&gt;Input!$G$28,PMT(Input!$G$37/(100*12),($A$620-OFFSET($A$4,MATCH(Input!$G$28,$B$4:$B$620,1),0,1,1)),$H$4,0,1),0)</f>
        <v>-0</v>
      </c>
      <c r="F426" s="69" t="n">
        <f aca="false">($F425+$D426+$E426)*(1+Input!$G$37/(100*12))</f>
        <v>0</v>
      </c>
    </row>
    <row r="427" customFormat="false" ht="12.8" hidden="false" customHeight="false" outlineLevel="0" collapsed="false">
      <c r="A427" s="67" t="n">
        <v>423</v>
      </c>
      <c r="B427" s="68" t="n">
        <f aca="false">EOMONTH(Input!$C$7,A427)</f>
        <v>55792</v>
      </c>
      <c r="D427" s="69" t="n">
        <f aca="false">IF($B427&lt;Input!$G$28,Input!$G$38,0)</f>
        <v>0</v>
      </c>
      <c r="E427" s="69" t="n">
        <f aca="true">IF($B427&gt;Input!$G$28,PMT(Input!$G$37/(100*12),($A$620-OFFSET($A$4,MATCH(Input!$G$28,$B$4:$B$620,1),0,1,1)),$H$4,0,1),0)</f>
        <v>-0</v>
      </c>
      <c r="F427" s="69" t="n">
        <f aca="false">($F426+$D427+$E427)*(1+Input!$G$37/(100*12))</f>
        <v>0</v>
      </c>
    </row>
    <row r="428" customFormat="false" ht="12.8" hidden="false" customHeight="false" outlineLevel="0" collapsed="false">
      <c r="A428" s="67" t="n">
        <v>424</v>
      </c>
      <c r="B428" s="68" t="n">
        <f aca="false">EOMONTH(Input!$C$7,A428)</f>
        <v>55823</v>
      </c>
      <c r="D428" s="69" t="n">
        <f aca="false">IF($B428&lt;Input!$G$28,Input!$G$38,0)</f>
        <v>0</v>
      </c>
      <c r="E428" s="69" t="n">
        <f aca="true">IF($B428&gt;Input!$G$28,PMT(Input!$G$37/(100*12),($A$620-OFFSET($A$4,MATCH(Input!$G$28,$B$4:$B$620,1),0,1,1)),$H$4,0,1),0)</f>
        <v>-0</v>
      </c>
      <c r="F428" s="69" t="n">
        <f aca="false">($F427+$D428+$E428)*(1+Input!$G$37/(100*12))</f>
        <v>0</v>
      </c>
    </row>
    <row r="429" customFormat="false" ht="12.8" hidden="false" customHeight="false" outlineLevel="0" collapsed="false">
      <c r="A429" s="67" t="n">
        <v>425</v>
      </c>
      <c r="B429" s="68" t="n">
        <f aca="false">EOMONTH(Input!$C$7,A429)</f>
        <v>55853</v>
      </c>
      <c r="D429" s="69" t="n">
        <f aca="false">IF($B429&lt;Input!$G$28,Input!$G$38,0)</f>
        <v>0</v>
      </c>
      <c r="E429" s="69" t="n">
        <f aca="true">IF($B429&gt;Input!$G$28,PMT(Input!$G$37/(100*12),($A$620-OFFSET($A$4,MATCH(Input!$G$28,$B$4:$B$620,1),0,1,1)),$H$4,0,1),0)</f>
        <v>-0</v>
      </c>
      <c r="F429" s="69" t="n">
        <f aca="false">($F428+$D429+$E429)*(1+Input!$G$37/(100*12))</f>
        <v>0</v>
      </c>
    </row>
    <row r="430" customFormat="false" ht="12.8" hidden="false" customHeight="false" outlineLevel="0" collapsed="false">
      <c r="A430" s="67" t="n">
        <v>426</v>
      </c>
      <c r="B430" s="68" t="n">
        <f aca="false">EOMONTH(Input!$C$7,A430)</f>
        <v>55884</v>
      </c>
      <c r="D430" s="69" t="n">
        <f aca="false">IF($B430&lt;Input!$G$28,Input!$G$38,0)</f>
        <v>0</v>
      </c>
      <c r="E430" s="69" t="n">
        <f aca="true">IF($B430&gt;Input!$G$28,PMT(Input!$G$37/(100*12),($A$620-OFFSET($A$4,MATCH(Input!$G$28,$B$4:$B$620,1),0,1,1)),$H$4,0,1),0)</f>
        <v>-0</v>
      </c>
      <c r="F430" s="69" t="n">
        <f aca="false">($F429+$D430+$E430)*(1+Input!$G$37/(100*12))</f>
        <v>0</v>
      </c>
    </row>
    <row r="431" customFormat="false" ht="12.8" hidden="false" customHeight="false" outlineLevel="0" collapsed="false">
      <c r="A431" s="67" t="n">
        <v>427</v>
      </c>
      <c r="B431" s="68" t="n">
        <f aca="false">EOMONTH(Input!$C$7,A431)</f>
        <v>55915</v>
      </c>
      <c r="D431" s="69" t="n">
        <f aca="false">IF($B431&lt;Input!$G$28,Input!$G$38,0)</f>
        <v>0</v>
      </c>
      <c r="E431" s="69" t="n">
        <f aca="true">IF($B431&gt;Input!$G$28,PMT(Input!$G$37/(100*12),($A$620-OFFSET($A$4,MATCH(Input!$G$28,$B$4:$B$620,1),0,1,1)),$H$4,0,1),0)</f>
        <v>-0</v>
      </c>
      <c r="F431" s="69" t="n">
        <f aca="false">($F430+$D431+$E431)*(1+Input!$G$37/(100*12))</f>
        <v>0</v>
      </c>
    </row>
    <row r="432" customFormat="false" ht="12.8" hidden="false" customHeight="false" outlineLevel="0" collapsed="false">
      <c r="A432" s="67" t="n">
        <v>428</v>
      </c>
      <c r="B432" s="68" t="n">
        <f aca="false">EOMONTH(Input!$C$7,A432)</f>
        <v>55943</v>
      </c>
      <c r="D432" s="69" t="n">
        <f aca="false">IF($B432&lt;Input!$G$28,Input!$G$38,0)</f>
        <v>0</v>
      </c>
      <c r="E432" s="69" t="n">
        <f aca="true">IF($B432&gt;Input!$G$28,PMT(Input!$G$37/(100*12),($A$620-OFFSET($A$4,MATCH(Input!$G$28,$B$4:$B$620,1),0,1,1)),$H$4,0,1),0)</f>
        <v>-0</v>
      </c>
      <c r="F432" s="69" t="n">
        <f aca="false">($F431+$D432+$E432)*(1+Input!$G$37/(100*12))</f>
        <v>0</v>
      </c>
    </row>
    <row r="433" customFormat="false" ht="12.8" hidden="false" customHeight="false" outlineLevel="0" collapsed="false">
      <c r="A433" s="67" t="n">
        <v>429</v>
      </c>
      <c r="B433" s="68" t="n">
        <f aca="false">EOMONTH(Input!$C$7,A433)</f>
        <v>55974</v>
      </c>
      <c r="D433" s="69" t="n">
        <f aca="false">IF($B433&lt;Input!$G$28,Input!$G$38,0)</f>
        <v>0</v>
      </c>
      <c r="E433" s="69" t="n">
        <f aca="true">IF($B433&gt;Input!$G$28,PMT(Input!$G$37/(100*12),($A$620-OFFSET($A$4,MATCH(Input!$G$28,$B$4:$B$620,1),0,1,1)),$H$4,0,1),0)</f>
        <v>-0</v>
      </c>
      <c r="F433" s="69" t="n">
        <f aca="false">($F432+$D433+$E433)*(1+Input!$G$37/(100*12))</f>
        <v>0</v>
      </c>
    </row>
    <row r="434" customFormat="false" ht="12.8" hidden="false" customHeight="false" outlineLevel="0" collapsed="false">
      <c r="A434" s="67" t="n">
        <v>430</v>
      </c>
      <c r="B434" s="68" t="n">
        <f aca="false">EOMONTH(Input!$C$7,A434)</f>
        <v>56004</v>
      </c>
      <c r="D434" s="69" t="n">
        <f aca="false">IF($B434&lt;Input!$G$28,Input!$G$38,0)</f>
        <v>0</v>
      </c>
      <c r="E434" s="69" t="n">
        <f aca="true">IF($B434&gt;Input!$G$28,PMT(Input!$G$37/(100*12),($A$620-OFFSET($A$4,MATCH(Input!$G$28,$B$4:$B$620,1),0,1,1)),$H$4,0,1),0)</f>
        <v>-0</v>
      </c>
      <c r="F434" s="69" t="n">
        <f aca="false">($F433+$D434+$E434)*(1+Input!$G$37/(100*12))</f>
        <v>0</v>
      </c>
    </row>
    <row r="435" customFormat="false" ht="12.8" hidden="false" customHeight="false" outlineLevel="0" collapsed="false">
      <c r="A435" s="67" t="n">
        <v>431</v>
      </c>
      <c r="B435" s="68" t="n">
        <f aca="false">EOMONTH(Input!$C$7,A435)</f>
        <v>56035</v>
      </c>
      <c r="D435" s="69" t="n">
        <f aca="false">IF($B435&lt;Input!$G$28,Input!$G$38,0)</f>
        <v>0</v>
      </c>
      <c r="E435" s="69" t="n">
        <f aca="true">IF($B435&gt;Input!$G$28,PMT(Input!$G$37/(100*12),($A$620-OFFSET($A$4,MATCH(Input!$G$28,$B$4:$B$620,1),0,1,1)),$H$4,0,1),0)</f>
        <v>-0</v>
      </c>
      <c r="F435" s="69" t="n">
        <f aca="false">($F434+$D435+$E435)*(1+Input!$G$37/(100*12))</f>
        <v>0</v>
      </c>
    </row>
    <row r="436" customFormat="false" ht="12.8" hidden="false" customHeight="false" outlineLevel="0" collapsed="false">
      <c r="A436" s="67" t="n">
        <v>432</v>
      </c>
      <c r="B436" s="68" t="n">
        <f aca="false">EOMONTH(Input!$C$7,A436)</f>
        <v>56065</v>
      </c>
      <c r="D436" s="69" t="n">
        <f aca="false">IF($B436&lt;Input!$G$28,Input!$G$38,0)</f>
        <v>0</v>
      </c>
      <c r="E436" s="69" t="n">
        <f aca="true">IF($B436&gt;Input!$G$28,PMT(Input!$G$37/(100*12),($A$620-OFFSET($A$4,MATCH(Input!$G$28,$B$4:$B$620,1),0,1,1)),$H$4,0,1),0)</f>
        <v>-0</v>
      </c>
      <c r="F436" s="69" t="n">
        <f aca="false">($F435+$D436+$E436)*(1+Input!$G$37/(100*12))</f>
        <v>0</v>
      </c>
    </row>
    <row r="437" customFormat="false" ht="12.8" hidden="false" customHeight="false" outlineLevel="0" collapsed="false">
      <c r="A437" s="67" t="n">
        <v>433</v>
      </c>
      <c r="B437" s="68" t="n">
        <f aca="false">EOMONTH(Input!$C$7,A437)</f>
        <v>56096</v>
      </c>
      <c r="D437" s="69" t="n">
        <f aca="false">IF($B437&lt;Input!$G$28,Input!$G$38,0)</f>
        <v>0</v>
      </c>
      <c r="E437" s="69" t="n">
        <f aca="true">IF($B437&gt;Input!$G$28,PMT(Input!$G$37/(100*12),($A$620-OFFSET($A$4,MATCH(Input!$G$28,$B$4:$B$620,1),0,1,1)),$H$4,0,1),0)</f>
        <v>-0</v>
      </c>
      <c r="F437" s="69" t="n">
        <f aca="false">($F436+$D437+$E437)*(1+Input!$G$37/(100*12))</f>
        <v>0</v>
      </c>
    </row>
    <row r="438" customFormat="false" ht="12.8" hidden="false" customHeight="false" outlineLevel="0" collapsed="false">
      <c r="A438" s="67" t="n">
        <v>434</v>
      </c>
      <c r="B438" s="68" t="n">
        <f aca="false">EOMONTH(Input!$C$7,A438)</f>
        <v>56127</v>
      </c>
      <c r="D438" s="69" t="n">
        <f aca="false">IF($B438&lt;Input!$G$28,Input!$G$38,0)</f>
        <v>0</v>
      </c>
      <c r="E438" s="69" t="n">
        <f aca="true">IF($B438&gt;Input!$G$28,PMT(Input!$G$37/(100*12),($A$620-OFFSET($A$4,MATCH(Input!$G$28,$B$4:$B$620,1),0,1,1)),$H$4,0,1),0)</f>
        <v>-0</v>
      </c>
      <c r="F438" s="69" t="n">
        <f aca="false">($F437+$D438+$E438)*(1+Input!$G$37/(100*12))</f>
        <v>0</v>
      </c>
    </row>
    <row r="439" customFormat="false" ht="12.8" hidden="false" customHeight="false" outlineLevel="0" collapsed="false">
      <c r="A439" s="67" t="n">
        <v>435</v>
      </c>
      <c r="B439" s="68" t="n">
        <f aca="false">EOMONTH(Input!$C$7,A439)</f>
        <v>56157</v>
      </c>
      <c r="D439" s="69" t="n">
        <f aca="false">IF($B439&lt;Input!$G$28,Input!$G$38,0)</f>
        <v>0</v>
      </c>
      <c r="E439" s="69" t="n">
        <f aca="true">IF($B439&gt;Input!$G$28,PMT(Input!$G$37/(100*12),($A$620-OFFSET($A$4,MATCH(Input!$G$28,$B$4:$B$620,1),0,1,1)),$H$4,0,1),0)</f>
        <v>-0</v>
      </c>
      <c r="F439" s="69" t="n">
        <f aca="false">($F438+$D439+$E439)*(1+Input!$G$37/(100*12))</f>
        <v>0</v>
      </c>
    </row>
    <row r="440" customFormat="false" ht="12.8" hidden="false" customHeight="false" outlineLevel="0" collapsed="false">
      <c r="A440" s="67" t="n">
        <v>436</v>
      </c>
      <c r="B440" s="68" t="n">
        <f aca="false">EOMONTH(Input!$C$7,A440)</f>
        <v>56188</v>
      </c>
      <c r="D440" s="69" t="n">
        <f aca="false">IF($B440&lt;Input!$G$28,Input!$G$38,0)</f>
        <v>0</v>
      </c>
      <c r="E440" s="69" t="n">
        <f aca="true">IF($B440&gt;Input!$G$28,PMT(Input!$G$37/(100*12),($A$620-OFFSET($A$4,MATCH(Input!$G$28,$B$4:$B$620,1),0,1,1)),$H$4,0,1),0)</f>
        <v>-0</v>
      </c>
      <c r="F440" s="69" t="n">
        <f aca="false">($F439+$D440+$E440)*(1+Input!$G$37/(100*12))</f>
        <v>0</v>
      </c>
    </row>
    <row r="441" customFormat="false" ht="12.8" hidden="false" customHeight="false" outlineLevel="0" collapsed="false">
      <c r="A441" s="67" t="n">
        <v>437</v>
      </c>
      <c r="B441" s="68" t="n">
        <f aca="false">EOMONTH(Input!$C$7,A441)</f>
        <v>56218</v>
      </c>
      <c r="D441" s="69" t="n">
        <f aca="false">IF($B441&lt;Input!$G$28,Input!$G$38,0)</f>
        <v>0</v>
      </c>
      <c r="E441" s="69" t="n">
        <f aca="true">IF($B441&gt;Input!$G$28,PMT(Input!$G$37/(100*12),($A$620-OFFSET($A$4,MATCH(Input!$G$28,$B$4:$B$620,1),0,1,1)),$H$4,0,1),0)</f>
        <v>-0</v>
      </c>
      <c r="F441" s="69" t="n">
        <f aca="false">($F440+$D441+$E441)*(1+Input!$G$37/(100*12))</f>
        <v>0</v>
      </c>
    </row>
    <row r="442" customFormat="false" ht="12.8" hidden="false" customHeight="false" outlineLevel="0" collapsed="false">
      <c r="A442" s="67" t="n">
        <v>438</v>
      </c>
      <c r="B442" s="68" t="n">
        <f aca="false">EOMONTH(Input!$C$7,A442)</f>
        <v>56249</v>
      </c>
      <c r="D442" s="69" t="n">
        <f aca="false">IF($B442&lt;Input!$G$28,Input!$G$38,0)</f>
        <v>0</v>
      </c>
      <c r="E442" s="69" t="n">
        <f aca="true">IF($B442&gt;Input!$G$28,PMT(Input!$G$37/(100*12),($A$620-OFFSET($A$4,MATCH(Input!$G$28,$B$4:$B$620,1),0,1,1)),$H$4,0,1),0)</f>
        <v>-0</v>
      </c>
      <c r="F442" s="69" t="n">
        <f aca="false">($F441+$D442+$E442)*(1+Input!$G$37/(100*12))</f>
        <v>0</v>
      </c>
    </row>
    <row r="443" customFormat="false" ht="12.8" hidden="false" customHeight="false" outlineLevel="0" collapsed="false">
      <c r="A443" s="67" t="n">
        <v>439</v>
      </c>
      <c r="B443" s="68" t="n">
        <f aca="false">EOMONTH(Input!$C$7,A443)</f>
        <v>56280</v>
      </c>
      <c r="D443" s="69" t="n">
        <f aca="false">IF($B443&lt;Input!$G$28,Input!$G$38,0)</f>
        <v>0</v>
      </c>
      <c r="E443" s="69" t="n">
        <f aca="true">IF($B443&gt;Input!$G$28,PMT(Input!$G$37/(100*12),($A$620-OFFSET($A$4,MATCH(Input!$G$28,$B$4:$B$620,1),0,1,1)),$H$4,0,1),0)</f>
        <v>-0</v>
      </c>
      <c r="F443" s="69" t="n">
        <f aca="false">($F442+$D443+$E443)*(1+Input!$G$37/(100*12))</f>
        <v>0</v>
      </c>
    </row>
    <row r="444" customFormat="false" ht="12.8" hidden="false" customHeight="false" outlineLevel="0" collapsed="false">
      <c r="A444" s="67" t="n">
        <v>440</v>
      </c>
      <c r="B444" s="68" t="n">
        <f aca="false">EOMONTH(Input!$C$7,A444)</f>
        <v>56308</v>
      </c>
      <c r="D444" s="69" t="n">
        <f aca="false">IF($B444&lt;Input!$G$28,Input!$G$38,0)</f>
        <v>0</v>
      </c>
      <c r="E444" s="69" t="n">
        <f aca="true">IF($B444&gt;Input!$G$28,PMT(Input!$G$37/(100*12),($A$620-OFFSET($A$4,MATCH(Input!$G$28,$B$4:$B$620,1),0,1,1)),$H$4,0,1),0)</f>
        <v>-0</v>
      </c>
      <c r="F444" s="69" t="n">
        <f aca="false">($F443+$D444+$E444)*(1+Input!$G$37/(100*12))</f>
        <v>0</v>
      </c>
    </row>
    <row r="445" customFormat="false" ht="12.8" hidden="false" customHeight="false" outlineLevel="0" collapsed="false">
      <c r="A445" s="67" t="n">
        <v>441</v>
      </c>
      <c r="B445" s="68" t="n">
        <f aca="false">EOMONTH(Input!$C$7,A445)</f>
        <v>56339</v>
      </c>
      <c r="D445" s="69" t="n">
        <f aca="false">IF($B445&lt;Input!$G$28,Input!$G$38,0)</f>
        <v>0</v>
      </c>
      <c r="E445" s="69" t="n">
        <f aca="true">IF($B445&gt;Input!$G$28,PMT(Input!$G$37/(100*12),($A$620-OFFSET($A$4,MATCH(Input!$G$28,$B$4:$B$620,1),0,1,1)),$H$4,0,1),0)</f>
        <v>-0</v>
      </c>
      <c r="F445" s="69" t="n">
        <f aca="false">($F444+$D445+$E445)*(1+Input!$G$37/(100*12))</f>
        <v>0</v>
      </c>
    </row>
    <row r="446" customFormat="false" ht="12.8" hidden="false" customHeight="false" outlineLevel="0" collapsed="false">
      <c r="A446" s="67" t="n">
        <v>442</v>
      </c>
      <c r="B446" s="68" t="n">
        <f aca="false">EOMONTH(Input!$C$7,A446)</f>
        <v>56369</v>
      </c>
      <c r="D446" s="69" t="n">
        <f aca="false">IF($B446&lt;Input!$G$28,Input!$G$38,0)</f>
        <v>0</v>
      </c>
      <c r="E446" s="69" t="n">
        <f aca="true">IF($B446&gt;Input!$G$28,PMT(Input!$G$37/(100*12),($A$620-OFFSET($A$4,MATCH(Input!$G$28,$B$4:$B$620,1),0,1,1)),$H$4,0,1),0)</f>
        <v>-0</v>
      </c>
      <c r="F446" s="69" t="n">
        <f aca="false">($F445+$D446+$E446)*(1+Input!$G$37/(100*12))</f>
        <v>0</v>
      </c>
    </row>
    <row r="447" customFormat="false" ht="12.8" hidden="false" customHeight="false" outlineLevel="0" collapsed="false">
      <c r="A447" s="67" t="n">
        <v>443</v>
      </c>
      <c r="B447" s="68" t="n">
        <f aca="false">EOMONTH(Input!$C$7,A447)</f>
        <v>56400</v>
      </c>
      <c r="D447" s="69" t="n">
        <f aca="false">IF($B447&lt;Input!$G$28,Input!$G$38,0)</f>
        <v>0</v>
      </c>
      <c r="E447" s="69" t="n">
        <f aca="true">IF($B447&gt;Input!$G$28,PMT(Input!$G$37/(100*12),($A$620-OFFSET($A$4,MATCH(Input!$G$28,$B$4:$B$620,1),0,1,1)),$H$4,0,1),0)</f>
        <v>-0</v>
      </c>
      <c r="F447" s="69" t="n">
        <f aca="false">($F446+$D447+$E447)*(1+Input!$G$37/(100*12))</f>
        <v>0</v>
      </c>
    </row>
    <row r="448" customFormat="false" ht="12.8" hidden="false" customHeight="false" outlineLevel="0" collapsed="false">
      <c r="A448" s="67" t="n">
        <v>444</v>
      </c>
      <c r="B448" s="68" t="n">
        <f aca="false">EOMONTH(Input!$C$7,A448)</f>
        <v>56430</v>
      </c>
      <c r="D448" s="69" t="n">
        <f aca="false">IF($B448&lt;Input!$G$28,Input!$G$38,0)</f>
        <v>0</v>
      </c>
      <c r="E448" s="69" t="n">
        <f aca="true">IF($B448&gt;Input!$G$28,PMT(Input!$G$37/(100*12),($A$620-OFFSET($A$4,MATCH(Input!$G$28,$B$4:$B$620,1),0,1,1)),$H$4,0,1),0)</f>
        <v>-0</v>
      </c>
      <c r="F448" s="69" t="n">
        <f aca="false">($F447+$D448+$E448)*(1+Input!$G$37/(100*12))</f>
        <v>0</v>
      </c>
    </row>
    <row r="449" customFormat="false" ht="12.8" hidden="false" customHeight="false" outlineLevel="0" collapsed="false">
      <c r="A449" s="67" t="n">
        <v>445</v>
      </c>
      <c r="B449" s="68" t="n">
        <f aca="false">EOMONTH(Input!$C$7,A449)</f>
        <v>56461</v>
      </c>
      <c r="D449" s="69" t="n">
        <f aca="false">IF($B449&lt;Input!$G$28,Input!$G$38,0)</f>
        <v>0</v>
      </c>
      <c r="E449" s="69" t="n">
        <f aca="true">IF($B449&gt;Input!$G$28,PMT(Input!$G$37/(100*12),($A$620-OFFSET($A$4,MATCH(Input!$G$28,$B$4:$B$620,1),0,1,1)),$H$4,0,1),0)</f>
        <v>-0</v>
      </c>
      <c r="F449" s="69" t="n">
        <f aca="false">($F448+$D449+$E449)*(1+Input!$G$37/(100*12))</f>
        <v>0</v>
      </c>
    </row>
    <row r="450" customFormat="false" ht="12.8" hidden="false" customHeight="false" outlineLevel="0" collapsed="false">
      <c r="A450" s="67" t="n">
        <v>446</v>
      </c>
      <c r="B450" s="68" t="n">
        <f aca="false">EOMONTH(Input!$C$7,A450)</f>
        <v>56492</v>
      </c>
      <c r="D450" s="69" t="n">
        <f aca="false">IF($B450&lt;Input!$G$28,Input!$G$38,0)</f>
        <v>0</v>
      </c>
      <c r="E450" s="69" t="n">
        <f aca="true">IF($B450&gt;Input!$G$28,PMT(Input!$G$37/(100*12),($A$620-OFFSET($A$4,MATCH(Input!$G$28,$B$4:$B$620,1),0,1,1)),$H$4,0,1),0)</f>
        <v>-0</v>
      </c>
      <c r="F450" s="69" t="n">
        <f aca="false">($F449+$D450+$E450)*(1+Input!$G$37/(100*12))</f>
        <v>0</v>
      </c>
    </row>
    <row r="451" customFormat="false" ht="12.8" hidden="false" customHeight="false" outlineLevel="0" collapsed="false">
      <c r="A451" s="67" t="n">
        <v>447</v>
      </c>
      <c r="B451" s="68" t="n">
        <f aca="false">EOMONTH(Input!$C$7,A451)</f>
        <v>56522</v>
      </c>
      <c r="D451" s="69" t="n">
        <f aca="false">IF($B451&lt;Input!$G$28,Input!$G$38,0)</f>
        <v>0</v>
      </c>
      <c r="E451" s="69" t="n">
        <f aca="true">IF($B451&gt;Input!$G$28,PMT(Input!$G$37/(100*12),($A$620-OFFSET($A$4,MATCH(Input!$G$28,$B$4:$B$620,1),0,1,1)),$H$4,0,1),0)</f>
        <v>-0</v>
      </c>
      <c r="F451" s="69" t="n">
        <f aca="false">($F450+$D451+$E451)*(1+Input!$G$37/(100*12))</f>
        <v>0</v>
      </c>
    </row>
    <row r="452" customFormat="false" ht="12.8" hidden="false" customHeight="false" outlineLevel="0" collapsed="false">
      <c r="A452" s="67" t="n">
        <v>448</v>
      </c>
      <c r="B452" s="68" t="n">
        <f aca="false">EOMONTH(Input!$C$7,A452)</f>
        <v>56553</v>
      </c>
      <c r="D452" s="69" t="n">
        <f aca="false">IF($B452&lt;Input!$G$28,Input!$G$38,0)</f>
        <v>0</v>
      </c>
      <c r="E452" s="69" t="n">
        <f aca="true">IF($B452&gt;Input!$G$28,PMT(Input!$G$37/(100*12),($A$620-OFFSET($A$4,MATCH(Input!$G$28,$B$4:$B$620,1),0,1,1)),$H$4,0,1),0)</f>
        <v>-0</v>
      </c>
      <c r="F452" s="69" t="n">
        <f aca="false">($F451+$D452+$E452)*(1+Input!$G$37/(100*12))</f>
        <v>0</v>
      </c>
    </row>
    <row r="453" customFormat="false" ht="12.8" hidden="false" customHeight="false" outlineLevel="0" collapsed="false">
      <c r="A453" s="67" t="n">
        <v>449</v>
      </c>
      <c r="B453" s="68" t="n">
        <f aca="false">EOMONTH(Input!$C$7,A453)</f>
        <v>56583</v>
      </c>
      <c r="D453" s="69" t="n">
        <f aca="false">IF($B453&lt;Input!$G$28,Input!$G$38,0)</f>
        <v>0</v>
      </c>
      <c r="E453" s="69" t="n">
        <f aca="true">IF($B453&gt;Input!$G$28,PMT(Input!$G$37/(100*12),($A$620-OFFSET($A$4,MATCH(Input!$G$28,$B$4:$B$620,1),0,1,1)),$H$4,0,1),0)</f>
        <v>-0</v>
      </c>
      <c r="F453" s="69" t="n">
        <f aca="false">($F452+$D453+$E453)*(1+Input!$G$37/(100*12))</f>
        <v>0</v>
      </c>
    </row>
    <row r="454" customFormat="false" ht="12.8" hidden="false" customHeight="false" outlineLevel="0" collapsed="false">
      <c r="A454" s="67" t="n">
        <v>450</v>
      </c>
      <c r="B454" s="68" t="n">
        <f aca="false">EOMONTH(Input!$C$7,A454)</f>
        <v>56614</v>
      </c>
      <c r="D454" s="69" t="n">
        <f aca="false">IF($B454&lt;Input!$G$28,Input!$G$38,0)</f>
        <v>0</v>
      </c>
      <c r="E454" s="69" t="n">
        <f aca="true">IF($B454&gt;Input!$G$28,PMT(Input!$G$37/(100*12),($A$620-OFFSET($A$4,MATCH(Input!$G$28,$B$4:$B$620,1),0,1,1)),$H$4,0,1),0)</f>
        <v>-0</v>
      </c>
      <c r="F454" s="69" t="n">
        <f aca="false">($F453+$D454+$E454)*(1+Input!$G$37/(100*12))</f>
        <v>0</v>
      </c>
    </row>
    <row r="455" customFormat="false" ht="12.8" hidden="false" customHeight="false" outlineLevel="0" collapsed="false">
      <c r="A455" s="67" t="n">
        <v>451</v>
      </c>
      <c r="B455" s="68" t="n">
        <f aca="false">EOMONTH(Input!$C$7,A455)</f>
        <v>56645</v>
      </c>
      <c r="D455" s="69" t="n">
        <f aca="false">IF($B455&lt;Input!$G$28,Input!$G$38,0)</f>
        <v>0</v>
      </c>
      <c r="E455" s="69" t="n">
        <f aca="true">IF($B455&gt;Input!$G$28,PMT(Input!$G$37/(100*12),($A$620-OFFSET($A$4,MATCH(Input!$G$28,$B$4:$B$620,1),0,1,1)),$H$4,0,1),0)</f>
        <v>-0</v>
      </c>
      <c r="F455" s="69" t="n">
        <f aca="false">($F454+$D455+$E455)*(1+Input!$G$37/(100*12))</f>
        <v>0</v>
      </c>
    </row>
    <row r="456" customFormat="false" ht="12.8" hidden="false" customHeight="false" outlineLevel="0" collapsed="false">
      <c r="A456" s="67" t="n">
        <v>452</v>
      </c>
      <c r="B456" s="68" t="n">
        <f aca="false">EOMONTH(Input!$C$7,A456)</f>
        <v>56673</v>
      </c>
      <c r="D456" s="69" t="n">
        <f aca="false">IF($B456&lt;Input!$G$28,Input!$G$38,0)</f>
        <v>0</v>
      </c>
      <c r="E456" s="69" t="n">
        <f aca="true">IF($B456&gt;Input!$G$28,PMT(Input!$G$37/(100*12),($A$620-OFFSET($A$4,MATCH(Input!$G$28,$B$4:$B$620,1),0,1,1)),$H$4,0,1),0)</f>
        <v>-0</v>
      </c>
      <c r="F456" s="69" t="n">
        <f aca="false">($F455+$D456+$E456)*(1+Input!$G$37/(100*12))</f>
        <v>0</v>
      </c>
    </row>
    <row r="457" customFormat="false" ht="12.8" hidden="false" customHeight="false" outlineLevel="0" collapsed="false">
      <c r="A457" s="67" t="n">
        <v>453</v>
      </c>
      <c r="B457" s="68" t="n">
        <f aca="false">EOMONTH(Input!$C$7,A457)</f>
        <v>56704</v>
      </c>
      <c r="D457" s="69" t="n">
        <f aca="false">IF($B457&lt;Input!$G$28,Input!$G$38,0)</f>
        <v>0</v>
      </c>
      <c r="E457" s="69" t="n">
        <f aca="true">IF($B457&gt;Input!$G$28,PMT(Input!$G$37/(100*12),($A$620-OFFSET($A$4,MATCH(Input!$G$28,$B$4:$B$620,1),0,1,1)),$H$4,0,1),0)</f>
        <v>-0</v>
      </c>
      <c r="F457" s="69" t="n">
        <f aca="false">($F456+$D457+$E457)*(1+Input!$G$37/(100*12))</f>
        <v>0</v>
      </c>
    </row>
    <row r="458" customFormat="false" ht="12.8" hidden="false" customHeight="false" outlineLevel="0" collapsed="false">
      <c r="A458" s="67" t="n">
        <v>454</v>
      </c>
      <c r="B458" s="68" t="n">
        <f aca="false">EOMONTH(Input!$C$7,A458)</f>
        <v>56734</v>
      </c>
      <c r="D458" s="69" t="n">
        <f aca="false">IF($B458&lt;Input!$G$28,Input!$G$38,0)</f>
        <v>0</v>
      </c>
      <c r="E458" s="69" t="n">
        <f aca="true">IF($B458&gt;Input!$G$28,PMT(Input!$G$37/(100*12),($A$620-OFFSET($A$4,MATCH(Input!$G$28,$B$4:$B$620,1),0,1,1)),$H$4,0,1),0)</f>
        <v>-0</v>
      </c>
      <c r="F458" s="69" t="n">
        <f aca="false">($F457+$D458+$E458)*(1+Input!$G$37/(100*12))</f>
        <v>0</v>
      </c>
    </row>
    <row r="459" customFormat="false" ht="12.8" hidden="false" customHeight="false" outlineLevel="0" collapsed="false">
      <c r="A459" s="67" t="n">
        <v>455</v>
      </c>
      <c r="B459" s="68" t="n">
        <f aca="false">EOMONTH(Input!$C$7,A459)</f>
        <v>56765</v>
      </c>
      <c r="D459" s="69" t="n">
        <f aca="false">IF($B459&lt;Input!$G$28,Input!$G$38,0)</f>
        <v>0</v>
      </c>
      <c r="E459" s="69" t="n">
        <f aca="true">IF($B459&gt;Input!$G$28,PMT(Input!$G$37/(100*12),($A$620-OFFSET($A$4,MATCH(Input!$G$28,$B$4:$B$620,1),0,1,1)),$H$4,0,1),0)</f>
        <v>-0</v>
      </c>
      <c r="F459" s="69" t="n">
        <f aca="false">($F458+$D459+$E459)*(1+Input!$G$37/(100*12))</f>
        <v>0</v>
      </c>
    </row>
    <row r="460" customFormat="false" ht="12.8" hidden="false" customHeight="false" outlineLevel="0" collapsed="false">
      <c r="A460" s="67" t="n">
        <v>456</v>
      </c>
      <c r="B460" s="68" t="n">
        <f aca="false">EOMONTH(Input!$C$7,A460)</f>
        <v>56795</v>
      </c>
      <c r="D460" s="69" t="n">
        <f aca="false">IF($B460&lt;Input!$G$28,Input!$G$38,0)</f>
        <v>0</v>
      </c>
      <c r="E460" s="69" t="n">
        <f aca="true">IF($B460&gt;Input!$G$28,PMT(Input!$G$37/(100*12),($A$620-OFFSET($A$4,MATCH(Input!$G$28,$B$4:$B$620,1),0,1,1)),$H$4,0,1),0)</f>
        <v>-0</v>
      </c>
      <c r="F460" s="69" t="n">
        <f aca="false">($F459+$D460+$E460)*(1+Input!$G$37/(100*12))</f>
        <v>0</v>
      </c>
    </row>
    <row r="461" customFormat="false" ht="12.8" hidden="false" customHeight="false" outlineLevel="0" collapsed="false">
      <c r="A461" s="67" t="n">
        <v>457</v>
      </c>
      <c r="B461" s="68" t="n">
        <f aca="false">EOMONTH(Input!$C$7,A461)</f>
        <v>56826</v>
      </c>
      <c r="D461" s="69" t="n">
        <f aca="false">IF($B461&lt;Input!$G$28,Input!$G$38,0)</f>
        <v>0</v>
      </c>
      <c r="E461" s="69" t="n">
        <f aca="true">IF($B461&gt;Input!$G$28,PMT(Input!$G$37/(100*12),($A$620-OFFSET($A$4,MATCH(Input!$G$28,$B$4:$B$620,1),0,1,1)),$H$4,0,1),0)</f>
        <v>-0</v>
      </c>
      <c r="F461" s="69" t="n">
        <f aca="false">($F460+$D461+$E461)*(1+Input!$G$37/(100*12))</f>
        <v>0</v>
      </c>
    </row>
    <row r="462" customFormat="false" ht="12.8" hidden="false" customHeight="false" outlineLevel="0" collapsed="false">
      <c r="A462" s="67" t="n">
        <v>458</v>
      </c>
      <c r="B462" s="68" t="n">
        <f aca="false">EOMONTH(Input!$C$7,A462)</f>
        <v>56857</v>
      </c>
      <c r="D462" s="69" t="n">
        <f aca="false">IF($B462&lt;Input!$G$28,Input!$G$38,0)</f>
        <v>0</v>
      </c>
      <c r="E462" s="69" t="n">
        <f aca="true">IF($B462&gt;Input!$G$28,PMT(Input!$G$37/(100*12),($A$620-OFFSET($A$4,MATCH(Input!$G$28,$B$4:$B$620,1),0,1,1)),$H$4,0,1),0)</f>
        <v>-0</v>
      </c>
      <c r="F462" s="69" t="n">
        <f aca="false">($F461+$D462+$E462)*(1+Input!$G$37/(100*12))</f>
        <v>0</v>
      </c>
    </row>
    <row r="463" customFormat="false" ht="12.8" hidden="false" customHeight="false" outlineLevel="0" collapsed="false">
      <c r="A463" s="67" t="n">
        <v>459</v>
      </c>
      <c r="B463" s="68" t="n">
        <f aca="false">EOMONTH(Input!$C$7,A463)</f>
        <v>56887</v>
      </c>
      <c r="D463" s="69" t="n">
        <f aca="false">IF($B463&lt;Input!$G$28,Input!$G$38,0)</f>
        <v>0</v>
      </c>
      <c r="E463" s="69" t="n">
        <f aca="true">IF($B463&gt;Input!$G$28,PMT(Input!$G$37/(100*12),($A$620-OFFSET($A$4,MATCH(Input!$G$28,$B$4:$B$620,1),0,1,1)),$H$4,0,1),0)</f>
        <v>-0</v>
      </c>
      <c r="F463" s="69" t="n">
        <f aca="false">($F462+$D463+$E463)*(1+Input!$G$37/(100*12))</f>
        <v>0</v>
      </c>
    </row>
    <row r="464" customFormat="false" ht="12.8" hidden="false" customHeight="false" outlineLevel="0" collapsed="false">
      <c r="A464" s="67" t="n">
        <v>460</v>
      </c>
      <c r="B464" s="68" t="n">
        <f aca="false">EOMONTH(Input!$C$7,A464)</f>
        <v>56918</v>
      </c>
      <c r="D464" s="69" t="n">
        <f aca="false">IF($B464&lt;Input!$G$28,Input!$G$38,0)</f>
        <v>0</v>
      </c>
      <c r="E464" s="69" t="n">
        <f aca="true">IF($B464&gt;Input!$G$28,PMT(Input!$G$37/(100*12),($A$620-OFFSET($A$4,MATCH(Input!$G$28,$B$4:$B$620,1),0,1,1)),$H$4,0,1),0)</f>
        <v>-0</v>
      </c>
      <c r="F464" s="69" t="n">
        <f aca="false">($F463+$D464+$E464)*(1+Input!$G$37/(100*12))</f>
        <v>0</v>
      </c>
    </row>
    <row r="465" customFormat="false" ht="12.8" hidden="false" customHeight="false" outlineLevel="0" collapsed="false">
      <c r="A465" s="67" t="n">
        <v>461</v>
      </c>
      <c r="B465" s="68" t="n">
        <f aca="false">EOMONTH(Input!$C$7,A465)</f>
        <v>56948</v>
      </c>
      <c r="D465" s="69" t="n">
        <f aca="false">IF($B465&lt;Input!$G$28,Input!$G$38,0)</f>
        <v>0</v>
      </c>
      <c r="E465" s="69" t="n">
        <f aca="true">IF($B465&gt;Input!$G$28,PMT(Input!$G$37/(100*12),($A$620-OFFSET($A$4,MATCH(Input!$G$28,$B$4:$B$620,1),0,1,1)),$H$4,0,1),0)</f>
        <v>-0</v>
      </c>
      <c r="F465" s="69" t="n">
        <f aca="false">($F464+$D465+$E465)*(1+Input!$G$37/(100*12))</f>
        <v>0</v>
      </c>
    </row>
    <row r="466" customFormat="false" ht="12.8" hidden="false" customHeight="false" outlineLevel="0" collapsed="false">
      <c r="A466" s="67" t="n">
        <v>462</v>
      </c>
      <c r="B466" s="68" t="n">
        <f aca="false">EOMONTH(Input!$C$7,A466)</f>
        <v>56979</v>
      </c>
      <c r="D466" s="69" t="n">
        <f aca="false">IF($B466&lt;Input!$G$28,Input!$G$38,0)</f>
        <v>0</v>
      </c>
      <c r="E466" s="69" t="n">
        <f aca="true">IF($B466&gt;Input!$G$28,PMT(Input!$G$37/(100*12),($A$620-OFFSET($A$4,MATCH(Input!$G$28,$B$4:$B$620,1),0,1,1)),$H$4,0,1),0)</f>
        <v>-0</v>
      </c>
      <c r="F466" s="69" t="n">
        <f aca="false">($F465+$D466+$E466)*(1+Input!$G$37/(100*12))</f>
        <v>0</v>
      </c>
    </row>
    <row r="467" customFormat="false" ht="12.8" hidden="false" customHeight="false" outlineLevel="0" collapsed="false">
      <c r="A467" s="67" t="n">
        <v>463</v>
      </c>
      <c r="B467" s="68" t="n">
        <f aca="false">EOMONTH(Input!$C$7,A467)</f>
        <v>57010</v>
      </c>
      <c r="D467" s="69" t="n">
        <f aca="false">IF($B467&lt;Input!$G$28,Input!$G$38,0)</f>
        <v>0</v>
      </c>
      <c r="E467" s="69" t="n">
        <f aca="true">IF($B467&gt;Input!$G$28,PMT(Input!$G$37/(100*12),($A$620-OFFSET($A$4,MATCH(Input!$G$28,$B$4:$B$620,1),0,1,1)),$H$4,0,1),0)</f>
        <v>-0</v>
      </c>
      <c r="F467" s="69" t="n">
        <f aca="false">($F466+$D467+$E467)*(1+Input!$G$37/(100*12))</f>
        <v>0</v>
      </c>
    </row>
    <row r="468" customFormat="false" ht="12.8" hidden="false" customHeight="false" outlineLevel="0" collapsed="false">
      <c r="A468" s="67" t="n">
        <v>464</v>
      </c>
      <c r="B468" s="68" t="n">
        <f aca="false">EOMONTH(Input!$C$7,A468)</f>
        <v>57039</v>
      </c>
      <c r="D468" s="69" t="n">
        <f aca="false">IF($B468&lt;Input!$G$28,Input!$G$38,0)</f>
        <v>0</v>
      </c>
      <c r="E468" s="69" t="n">
        <f aca="true">IF($B468&gt;Input!$G$28,PMT(Input!$G$37/(100*12),($A$620-OFFSET($A$4,MATCH(Input!$G$28,$B$4:$B$620,1),0,1,1)),$H$4,0,1),0)</f>
        <v>-0</v>
      </c>
      <c r="F468" s="69" t="n">
        <f aca="false">($F467+$D468+$E468)*(1+Input!$G$37/(100*12))</f>
        <v>0</v>
      </c>
    </row>
    <row r="469" customFormat="false" ht="12.8" hidden="false" customHeight="false" outlineLevel="0" collapsed="false">
      <c r="A469" s="67" t="n">
        <v>465</v>
      </c>
      <c r="B469" s="68" t="n">
        <f aca="false">EOMONTH(Input!$C$7,A469)</f>
        <v>57070</v>
      </c>
      <c r="D469" s="69" t="n">
        <f aca="false">IF($B469&lt;Input!$G$28,Input!$G$38,0)</f>
        <v>0</v>
      </c>
      <c r="E469" s="69" t="n">
        <f aca="true">IF($B469&gt;Input!$G$28,PMT(Input!$G$37/(100*12),($A$620-OFFSET($A$4,MATCH(Input!$G$28,$B$4:$B$620,1),0,1,1)),$H$4,0,1),0)</f>
        <v>-0</v>
      </c>
      <c r="F469" s="69" t="n">
        <f aca="false">($F468+$D469+$E469)*(1+Input!$G$37/(100*12))</f>
        <v>0</v>
      </c>
    </row>
    <row r="470" customFormat="false" ht="12.8" hidden="false" customHeight="false" outlineLevel="0" collapsed="false">
      <c r="A470" s="67" t="n">
        <v>466</v>
      </c>
      <c r="B470" s="68" t="n">
        <f aca="false">EOMONTH(Input!$C$7,A470)</f>
        <v>57100</v>
      </c>
      <c r="D470" s="69" t="n">
        <f aca="false">IF($B470&lt;Input!$G$28,Input!$G$38,0)</f>
        <v>0</v>
      </c>
      <c r="E470" s="69" t="n">
        <f aca="true">IF($B470&gt;Input!$G$28,PMT(Input!$G$37/(100*12),($A$620-OFFSET($A$4,MATCH(Input!$G$28,$B$4:$B$620,1),0,1,1)),$H$4,0,1),0)</f>
        <v>-0</v>
      </c>
      <c r="F470" s="69" t="n">
        <f aca="false">($F469+$D470+$E470)*(1+Input!$G$37/(100*12))</f>
        <v>0</v>
      </c>
    </row>
    <row r="471" customFormat="false" ht="12.8" hidden="false" customHeight="false" outlineLevel="0" collapsed="false">
      <c r="A471" s="67" t="n">
        <v>467</v>
      </c>
      <c r="B471" s="68" t="n">
        <f aca="false">EOMONTH(Input!$C$7,A471)</f>
        <v>57131</v>
      </c>
      <c r="D471" s="69" t="n">
        <f aca="false">IF($B471&lt;Input!$G$28,Input!$G$38,0)</f>
        <v>0</v>
      </c>
      <c r="E471" s="69" t="n">
        <f aca="true">IF($B471&gt;Input!$G$28,PMT(Input!$G$37/(100*12),($A$620-OFFSET($A$4,MATCH(Input!$G$28,$B$4:$B$620,1),0,1,1)),$H$4,0,1),0)</f>
        <v>-0</v>
      </c>
      <c r="F471" s="69" t="n">
        <f aca="false">($F470+$D471+$E471)*(1+Input!$G$37/(100*12))</f>
        <v>0</v>
      </c>
    </row>
    <row r="472" customFormat="false" ht="12.8" hidden="false" customHeight="false" outlineLevel="0" collapsed="false">
      <c r="A472" s="67" t="n">
        <v>468</v>
      </c>
      <c r="B472" s="68" t="n">
        <f aca="false">EOMONTH(Input!$C$7,A472)</f>
        <v>57161</v>
      </c>
      <c r="D472" s="69" t="n">
        <f aca="false">IF($B472&lt;Input!$G$28,Input!$G$38,0)</f>
        <v>0</v>
      </c>
      <c r="E472" s="69" t="n">
        <f aca="true">IF($B472&gt;Input!$G$28,PMT(Input!$G$37/(100*12),($A$620-OFFSET($A$4,MATCH(Input!$G$28,$B$4:$B$620,1),0,1,1)),$H$4,0,1),0)</f>
        <v>-0</v>
      </c>
      <c r="F472" s="69" t="n">
        <f aca="false">($F471+$D472+$E472)*(1+Input!$G$37/(100*12))</f>
        <v>0</v>
      </c>
    </row>
    <row r="473" customFormat="false" ht="12.8" hidden="false" customHeight="false" outlineLevel="0" collapsed="false">
      <c r="A473" s="67" t="n">
        <v>469</v>
      </c>
      <c r="B473" s="68" t="n">
        <f aca="false">EOMONTH(Input!$C$7,A473)</f>
        <v>57192</v>
      </c>
      <c r="D473" s="69" t="n">
        <f aca="false">IF($B473&lt;Input!$G$28,Input!$G$38,0)</f>
        <v>0</v>
      </c>
      <c r="E473" s="69" t="n">
        <f aca="true">IF($B473&gt;Input!$G$28,PMT(Input!$G$37/(100*12),($A$620-OFFSET($A$4,MATCH(Input!$G$28,$B$4:$B$620,1),0,1,1)),$H$4,0,1),0)</f>
        <v>-0</v>
      </c>
      <c r="F473" s="69" t="n">
        <f aca="false">($F472+$D473+$E473)*(1+Input!$G$37/(100*12))</f>
        <v>0</v>
      </c>
    </row>
    <row r="474" customFormat="false" ht="12.8" hidden="false" customHeight="false" outlineLevel="0" collapsed="false">
      <c r="A474" s="67" t="n">
        <v>470</v>
      </c>
      <c r="B474" s="68" t="n">
        <f aca="false">EOMONTH(Input!$C$7,A474)</f>
        <v>57223</v>
      </c>
      <c r="D474" s="69" t="n">
        <f aca="false">IF($B474&lt;Input!$G$28,Input!$G$38,0)</f>
        <v>0</v>
      </c>
      <c r="E474" s="69" t="n">
        <f aca="true">IF($B474&gt;Input!$G$28,PMT(Input!$G$37/(100*12),($A$620-OFFSET($A$4,MATCH(Input!$G$28,$B$4:$B$620,1),0,1,1)),$H$4,0,1),0)</f>
        <v>-0</v>
      </c>
      <c r="F474" s="69" t="n">
        <f aca="false">($F473+$D474+$E474)*(1+Input!$G$37/(100*12))</f>
        <v>0</v>
      </c>
    </row>
    <row r="475" customFormat="false" ht="12.8" hidden="false" customHeight="false" outlineLevel="0" collapsed="false">
      <c r="A475" s="67" t="n">
        <v>471</v>
      </c>
      <c r="B475" s="68" t="n">
        <f aca="false">EOMONTH(Input!$C$7,A475)</f>
        <v>57253</v>
      </c>
      <c r="D475" s="69" t="n">
        <f aca="false">IF($B475&lt;Input!$G$28,Input!$G$38,0)</f>
        <v>0</v>
      </c>
      <c r="E475" s="69" t="n">
        <f aca="true">IF($B475&gt;Input!$G$28,PMT(Input!$G$37/(100*12),($A$620-OFFSET($A$4,MATCH(Input!$G$28,$B$4:$B$620,1),0,1,1)),$H$4,0,1),0)</f>
        <v>-0</v>
      </c>
      <c r="F475" s="69" t="n">
        <f aca="false">($F474+$D475+$E475)*(1+Input!$G$37/(100*12))</f>
        <v>0</v>
      </c>
    </row>
    <row r="476" customFormat="false" ht="12.8" hidden="false" customHeight="false" outlineLevel="0" collapsed="false">
      <c r="A476" s="67" t="n">
        <v>472</v>
      </c>
      <c r="B476" s="68" t="n">
        <f aca="false">EOMONTH(Input!$C$7,A476)</f>
        <v>57284</v>
      </c>
      <c r="D476" s="69" t="n">
        <f aca="false">IF($B476&lt;Input!$G$28,Input!$G$38,0)</f>
        <v>0</v>
      </c>
      <c r="E476" s="69" t="n">
        <f aca="true">IF($B476&gt;Input!$G$28,PMT(Input!$G$37/(100*12),($A$620-OFFSET($A$4,MATCH(Input!$G$28,$B$4:$B$620,1),0,1,1)),$H$4,0,1),0)</f>
        <v>-0</v>
      </c>
      <c r="F476" s="69" t="n">
        <f aca="false">($F475+$D476+$E476)*(1+Input!$G$37/(100*12))</f>
        <v>0</v>
      </c>
    </row>
    <row r="477" customFormat="false" ht="12.8" hidden="false" customHeight="false" outlineLevel="0" collapsed="false">
      <c r="A477" s="67" t="n">
        <v>473</v>
      </c>
      <c r="B477" s="68" t="n">
        <f aca="false">EOMONTH(Input!$C$7,A477)</f>
        <v>57314</v>
      </c>
      <c r="D477" s="69" t="n">
        <f aca="false">IF($B477&lt;Input!$G$28,Input!$G$38,0)</f>
        <v>0</v>
      </c>
      <c r="E477" s="69" t="n">
        <f aca="true">IF($B477&gt;Input!$G$28,PMT(Input!$G$37/(100*12),($A$620-OFFSET($A$4,MATCH(Input!$G$28,$B$4:$B$620,1),0,1,1)),$H$4,0,1),0)</f>
        <v>-0</v>
      </c>
      <c r="F477" s="69" t="n">
        <f aca="false">($F476+$D477+$E477)*(1+Input!$G$37/(100*12))</f>
        <v>0</v>
      </c>
    </row>
    <row r="478" customFormat="false" ht="12.8" hidden="false" customHeight="false" outlineLevel="0" collapsed="false">
      <c r="A478" s="67" t="n">
        <v>474</v>
      </c>
      <c r="B478" s="68" t="n">
        <f aca="false">EOMONTH(Input!$C$7,A478)</f>
        <v>57345</v>
      </c>
      <c r="D478" s="69" t="n">
        <f aca="false">IF($B478&lt;Input!$G$28,Input!$G$38,0)</f>
        <v>0</v>
      </c>
      <c r="E478" s="69" t="n">
        <f aca="true">IF($B478&gt;Input!$G$28,PMT(Input!$G$37/(100*12),($A$620-OFFSET($A$4,MATCH(Input!$G$28,$B$4:$B$620,1),0,1,1)),$H$4,0,1),0)</f>
        <v>-0</v>
      </c>
      <c r="F478" s="69" t="n">
        <f aca="false">($F477+$D478+$E478)*(1+Input!$G$37/(100*12))</f>
        <v>0</v>
      </c>
    </row>
    <row r="479" customFormat="false" ht="12.8" hidden="false" customHeight="false" outlineLevel="0" collapsed="false">
      <c r="A479" s="67" t="n">
        <v>475</v>
      </c>
      <c r="B479" s="68" t="n">
        <f aca="false">EOMONTH(Input!$C$7,A479)</f>
        <v>57376</v>
      </c>
      <c r="D479" s="69" t="n">
        <f aca="false">IF($B479&lt;Input!$G$28,Input!$G$38,0)</f>
        <v>0</v>
      </c>
      <c r="E479" s="69" t="n">
        <f aca="true">IF($B479&gt;Input!$G$28,PMT(Input!$G$37/(100*12),($A$620-OFFSET($A$4,MATCH(Input!$G$28,$B$4:$B$620,1),0,1,1)),$H$4,0,1),0)</f>
        <v>-0</v>
      </c>
      <c r="F479" s="69" t="n">
        <f aca="false">($F478+$D479+$E479)*(1+Input!$G$37/(100*12))</f>
        <v>0</v>
      </c>
    </row>
    <row r="480" customFormat="false" ht="12.8" hidden="false" customHeight="false" outlineLevel="0" collapsed="false">
      <c r="A480" s="67" t="n">
        <v>476</v>
      </c>
      <c r="B480" s="68" t="n">
        <f aca="false">EOMONTH(Input!$C$7,A480)</f>
        <v>57404</v>
      </c>
      <c r="D480" s="69" t="n">
        <f aca="false">IF($B480&lt;Input!$G$28,Input!$G$38,0)</f>
        <v>0</v>
      </c>
      <c r="E480" s="69" t="n">
        <f aca="true">IF($B480&gt;Input!$G$28,PMT(Input!$G$37/(100*12),($A$620-OFFSET($A$4,MATCH(Input!$G$28,$B$4:$B$620,1),0,1,1)),$H$4,0,1),0)</f>
        <v>-0</v>
      </c>
      <c r="F480" s="69" t="n">
        <f aca="false">($F479+$D480+$E480)*(1+Input!$G$37/(100*12))</f>
        <v>0</v>
      </c>
    </row>
    <row r="481" customFormat="false" ht="12.8" hidden="false" customHeight="false" outlineLevel="0" collapsed="false">
      <c r="A481" s="67" t="n">
        <v>477</v>
      </c>
      <c r="B481" s="68" t="n">
        <f aca="false">EOMONTH(Input!$C$7,A481)</f>
        <v>57435</v>
      </c>
      <c r="D481" s="69" t="n">
        <f aca="false">IF($B481&lt;Input!$G$28,Input!$G$38,0)</f>
        <v>0</v>
      </c>
      <c r="E481" s="69" t="n">
        <f aca="true">IF($B481&gt;Input!$G$28,PMT(Input!$G$37/(100*12),($A$620-OFFSET($A$4,MATCH(Input!$G$28,$B$4:$B$620,1),0,1,1)),$H$4,0,1),0)</f>
        <v>-0</v>
      </c>
      <c r="F481" s="69" t="n">
        <f aca="false">($F480+$D481+$E481)*(1+Input!$G$37/(100*12))</f>
        <v>0</v>
      </c>
    </row>
    <row r="482" customFormat="false" ht="12.8" hidden="false" customHeight="false" outlineLevel="0" collapsed="false">
      <c r="A482" s="67" t="n">
        <v>478</v>
      </c>
      <c r="B482" s="68" t="n">
        <f aca="false">EOMONTH(Input!$C$7,A482)</f>
        <v>57465</v>
      </c>
      <c r="D482" s="69" t="n">
        <f aca="false">IF($B482&lt;Input!$G$28,Input!$G$38,0)</f>
        <v>0</v>
      </c>
      <c r="E482" s="69" t="n">
        <f aca="true">IF($B482&gt;Input!$G$28,PMT(Input!$G$37/(100*12),($A$620-OFFSET($A$4,MATCH(Input!$G$28,$B$4:$B$620,1),0,1,1)),$H$4,0,1),0)</f>
        <v>-0</v>
      </c>
      <c r="F482" s="69" t="n">
        <f aca="false">($F481+$D482+$E482)*(1+Input!$G$37/(100*12))</f>
        <v>0</v>
      </c>
    </row>
    <row r="483" customFormat="false" ht="12.8" hidden="false" customHeight="false" outlineLevel="0" collapsed="false">
      <c r="A483" s="67" t="n">
        <v>479</v>
      </c>
      <c r="B483" s="68" t="n">
        <f aca="false">EOMONTH(Input!$C$7,A483)</f>
        <v>57496</v>
      </c>
      <c r="D483" s="69" t="n">
        <f aca="false">IF($B483&lt;Input!$G$28,Input!$G$38,0)</f>
        <v>0</v>
      </c>
      <c r="E483" s="69" t="n">
        <f aca="true">IF($B483&gt;Input!$G$28,PMT(Input!$G$37/(100*12),($A$620-OFFSET($A$4,MATCH(Input!$G$28,$B$4:$B$620,1),0,1,1)),$H$4,0,1),0)</f>
        <v>-0</v>
      </c>
      <c r="F483" s="69" t="n">
        <f aca="false">($F482+$D483+$E483)*(1+Input!$G$37/(100*12))</f>
        <v>0</v>
      </c>
    </row>
    <row r="484" customFormat="false" ht="12.8" hidden="false" customHeight="false" outlineLevel="0" collapsed="false">
      <c r="A484" s="67" t="n">
        <v>480</v>
      </c>
      <c r="B484" s="68" t="n">
        <f aca="false">EOMONTH(Input!$C$7,A484)</f>
        <v>57526</v>
      </c>
      <c r="D484" s="69" t="n">
        <f aca="false">IF($B484&lt;Input!$G$28,Input!$G$38,0)</f>
        <v>0</v>
      </c>
      <c r="E484" s="69" t="n">
        <f aca="true">IF($B484&gt;Input!$G$28,PMT(Input!$G$37/(100*12),($A$620-OFFSET($A$4,MATCH(Input!$G$28,$B$4:$B$620,1),0,1,1)),$H$4,0,1),0)</f>
        <v>-0</v>
      </c>
      <c r="F484" s="69" t="n">
        <f aca="false">($F483+$D484+$E484)*(1+Input!$G$37/(100*12))</f>
        <v>0</v>
      </c>
    </row>
    <row r="485" customFormat="false" ht="12.8" hidden="false" customHeight="false" outlineLevel="0" collapsed="false">
      <c r="A485" s="67" t="n">
        <v>481</v>
      </c>
      <c r="B485" s="68" t="n">
        <f aca="false">EOMONTH(Input!$C$7,A485)</f>
        <v>57557</v>
      </c>
      <c r="D485" s="69" t="n">
        <f aca="false">IF($B485&lt;Input!$G$28,Input!$G$38,0)</f>
        <v>0</v>
      </c>
      <c r="E485" s="69" t="n">
        <f aca="true">IF($B485&gt;Input!$G$28,PMT(Input!$G$37/(100*12),($A$620-OFFSET($A$4,MATCH(Input!$G$28,$B$4:$B$620,1),0,1,1)),$H$4,0,1),0)</f>
        <v>-0</v>
      </c>
      <c r="F485" s="69" t="n">
        <f aca="false">($F484+$D485+$E485)*(1+Input!$G$37/(100*12))</f>
        <v>0</v>
      </c>
    </row>
    <row r="486" customFormat="false" ht="12.8" hidden="false" customHeight="false" outlineLevel="0" collapsed="false">
      <c r="A486" s="67" t="n">
        <v>482</v>
      </c>
      <c r="B486" s="68" t="n">
        <f aca="false">EOMONTH(Input!$C$7,A486)</f>
        <v>57588</v>
      </c>
      <c r="D486" s="69" t="n">
        <f aca="false">IF($B486&lt;Input!$G$28,Input!$G$38,0)</f>
        <v>0</v>
      </c>
      <c r="E486" s="69" t="n">
        <f aca="true">IF($B486&gt;Input!$G$28,PMT(Input!$G$37/(100*12),($A$620-OFFSET($A$4,MATCH(Input!$G$28,$B$4:$B$620,1),0,1,1)),$H$4,0,1),0)</f>
        <v>-0</v>
      </c>
      <c r="F486" s="69" t="n">
        <f aca="false">($F485+$D486+$E486)*(1+Input!$G$37/(100*12))</f>
        <v>0</v>
      </c>
    </row>
    <row r="487" customFormat="false" ht="12.8" hidden="false" customHeight="false" outlineLevel="0" collapsed="false">
      <c r="A487" s="67" t="n">
        <v>483</v>
      </c>
      <c r="B487" s="68" t="n">
        <f aca="false">EOMONTH(Input!$C$7,A487)</f>
        <v>57618</v>
      </c>
      <c r="D487" s="69" t="n">
        <f aca="false">IF($B487&lt;Input!$G$28,Input!$G$38,0)</f>
        <v>0</v>
      </c>
      <c r="E487" s="69" t="n">
        <f aca="true">IF($B487&gt;Input!$G$28,PMT(Input!$G$37/(100*12),($A$620-OFFSET($A$4,MATCH(Input!$G$28,$B$4:$B$620,1),0,1,1)),$H$4,0,1),0)</f>
        <v>-0</v>
      </c>
      <c r="F487" s="69" t="n">
        <f aca="false">($F486+$D487+$E487)*(1+Input!$G$37/(100*12))</f>
        <v>0</v>
      </c>
    </row>
    <row r="488" customFormat="false" ht="12.8" hidden="false" customHeight="false" outlineLevel="0" collapsed="false">
      <c r="A488" s="67" t="n">
        <v>484</v>
      </c>
      <c r="B488" s="68" t="n">
        <f aca="false">EOMONTH(Input!$C$7,A488)</f>
        <v>57649</v>
      </c>
      <c r="D488" s="69" t="n">
        <f aca="false">IF($B488&lt;Input!$G$28,Input!$G$38,0)</f>
        <v>0</v>
      </c>
      <c r="E488" s="69" t="n">
        <f aca="true">IF($B488&gt;Input!$G$28,PMT(Input!$G$37/(100*12),($A$620-OFFSET($A$4,MATCH(Input!$G$28,$B$4:$B$620,1),0,1,1)),$H$4,0,1),0)</f>
        <v>-0</v>
      </c>
      <c r="F488" s="69" t="n">
        <f aca="false">($F487+$D488+$E488)*(1+Input!$G$37/(100*12))</f>
        <v>0</v>
      </c>
    </row>
    <row r="489" customFormat="false" ht="12.8" hidden="false" customHeight="false" outlineLevel="0" collapsed="false">
      <c r="A489" s="67" t="n">
        <v>485</v>
      </c>
      <c r="B489" s="68" t="n">
        <f aca="false">EOMONTH(Input!$C$7,A489)</f>
        <v>57679</v>
      </c>
      <c r="D489" s="69" t="n">
        <f aca="false">IF($B489&lt;Input!$G$28,Input!$G$38,0)</f>
        <v>0</v>
      </c>
      <c r="E489" s="69" t="n">
        <f aca="true">IF($B489&gt;Input!$G$28,PMT(Input!$G$37/(100*12),($A$620-OFFSET($A$4,MATCH(Input!$G$28,$B$4:$B$620,1),0,1,1)),$H$4,0,1),0)</f>
        <v>-0</v>
      </c>
      <c r="F489" s="69" t="n">
        <f aca="false">($F488+$D489+$E489)*(1+Input!$G$37/(100*12))</f>
        <v>0</v>
      </c>
    </row>
    <row r="490" customFormat="false" ht="12.8" hidden="false" customHeight="false" outlineLevel="0" collapsed="false">
      <c r="A490" s="67" t="n">
        <v>486</v>
      </c>
      <c r="B490" s="68" t="n">
        <f aca="false">EOMONTH(Input!$C$7,A490)</f>
        <v>57710</v>
      </c>
      <c r="D490" s="69" t="n">
        <f aca="false">IF($B490&lt;Input!$G$28,Input!$G$38,0)</f>
        <v>0</v>
      </c>
      <c r="E490" s="69" t="n">
        <f aca="true">IF($B490&gt;Input!$G$28,PMT(Input!$G$37/(100*12),($A$620-OFFSET($A$4,MATCH(Input!$G$28,$B$4:$B$620,1),0,1,1)),$H$4,0,1),0)</f>
        <v>-0</v>
      </c>
      <c r="F490" s="69" t="n">
        <f aca="false">($F489+$D490+$E490)*(1+Input!$G$37/(100*12))</f>
        <v>0</v>
      </c>
    </row>
    <row r="491" customFormat="false" ht="12.8" hidden="false" customHeight="false" outlineLevel="0" collapsed="false">
      <c r="A491" s="67" t="n">
        <v>487</v>
      </c>
      <c r="B491" s="68" t="n">
        <f aca="false">EOMONTH(Input!$C$7,A491)</f>
        <v>57741</v>
      </c>
      <c r="D491" s="69" t="n">
        <f aca="false">IF($B491&lt;Input!$G$28,Input!$G$38,0)</f>
        <v>0</v>
      </c>
      <c r="E491" s="69" t="n">
        <f aca="true">IF($B491&gt;Input!$G$28,PMT(Input!$G$37/(100*12),($A$620-OFFSET($A$4,MATCH(Input!$G$28,$B$4:$B$620,1),0,1,1)),$H$4,0,1),0)</f>
        <v>-0</v>
      </c>
      <c r="F491" s="69" t="n">
        <f aca="false">($F490+$D491+$E491)*(1+Input!$G$37/(100*12))</f>
        <v>0</v>
      </c>
    </row>
    <row r="492" customFormat="false" ht="12.8" hidden="false" customHeight="false" outlineLevel="0" collapsed="false">
      <c r="A492" s="67" t="n">
        <v>488</v>
      </c>
      <c r="B492" s="68" t="n">
        <f aca="false">EOMONTH(Input!$C$7,A492)</f>
        <v>57769</v>
      </c>
      <c r="D492" s="69" t="n">
        <f aca="false">IF($B492&lt;Input!$G$28,Input!$G$38,0)</f>
        <v>0</v>
      </c>
      <c r="E492" s="69" t="n">
        <f aca="true">IF($B492&gt;Input!$G$28,PMT(Input!$G$37/(100*12),($A$620-OFFSET($A$4,MATCH(Input!$G$28,$B$4:$B$620,1),0,1,1)),$H$4,0,1),0)</f>
        <v>-0</v>
      </c>
      <c r="F492" s="69" t="n">
        <f aca="false">($F491+$D492+$E492)*(1+Input!$G$37/(100*12))</f>
        <v>0</v>
      </c>
    </row>
    <row r="493" customFormat="false" ht="12.8" hidden="false" customHeight="false" outlineLevel="0" collapsed="false">
      <c r="A493" s="67" t="n">
        <v>489</v>
      </c>
      <c r="B493" s="68" t="n">
        <f aca="false">EOMONTH(Input!$C$7,A493)</f>
        <v>57800</v>
      </c>
      <c r="D493" s="69" t="n">
        <f aca="false">IF($B493&lt;Input!$G$28,Input!$G$38,0)</f>
        <v>0</v>
      </c>
      <c r="E493" s="69" t="n">
        <f aca="true">IF($B493&gt;Input!$G$28,PMT(Input!$G$37/(100*12),($A$620-OFFSET($A$4,MATCH(Input!$G$28,$B$4:$B$620,1),0,1,1)),$H$4,0,1),0)</f>
        <v>-0</v>
      </c>
      <c r="F493" s="69" t="n">
        <f aca="false">($F492+$D493+$E493)*(1+Input!$G$37/(100*12))</f>
        <v>0</v>
      </c>
    </row>
    <row r="494" customFormat="false" ht="12.8" hidden="false" customHeight="false" outlineLevel="0" collapsed="false">
      <c r="A494" s="67" t="n">
        <v>490</v>
      </c>
      <c r="B494" s="68" t="n">
        <f aca="false">EOMONTH(Input!$C$7,A494)</f>
        <v>57830</v>
      </c>
      <c r="D494" s="69" t="n">
        <f aca="false">IF($B494&lt;Input!$G$28,Input!$G$38,0)</f>
        <v>0</v>
      </c>
      <c r="E494" s="69" t="n">
        <f aca="true">IF($B494&gt;Input!$G$28,PMT(Input!$G$37/(100*12),($A$620-OFFSET($A$4,MATCH(Input!$G$28,$B$4:$B$620,1),0,1,1)),$H$4,0,1),0)</f>
        <v>-0</v>
      </c>
      <c r="F494" s="69" t="n">
        <f aca="false">($F493+$D494+$E494)*(1+Input!$G$37/(100*12))</f>
        <v>0</v>
      </c>
    </row>
    <row r="495" customFormat="false" ht="12.8" hidden="false" customHeight="false" outlineLevel="0" collapsed="false">
      <c r="A495" s="67" t="n">
        <v>491</v>
      </c>
      <c r="B495" s="68" t="n">
        <f aca="false">EOMONTH(Input!$C$7,A495)</f>
        <v>57861</v>
      </c>
      <c r="D495" s="69" t="n">
        <f aca="false">IF($B495&lt;Input!$G$28,Input!$G$38,0)</f>
        <v>0</v>
      </c>
      <c r="E495" s="69" t="n">
        <f aca="true">IF($B495&gt;Input!$G$28,PMT(Input!$G$37/(100*12),($A$620-OFFSET($A$4,MATCH(Input!$G$28,$B$4:$B$620,1),0,1,1)),$H$4,0,1),0)</f>
        <v>-0</v>
      </c>
      <c r="F495" s="69" t="n">
        <f aca="false">($F494+$D495+$E495)*(1+Input!$G$37/(100*12))</f>
        <v>0</v>
      </c>
    </row>
    <row r="496" customFormat="false" ht="12.8" hidden="false" customHeight="false" outlineLevel="0" collapsed="false">
      <c r="A496" s="67" t="n">
        <v>492</v>
      </c>
      <c r="B496" s="68" t="n">
        <f aca="false">EOMONTH(Input!$C$7,A496)</f>
        <v>57891</v>
      </c>
      <c r="D496" s="69" t="n">
        <f aca="false">IF($B496&lt;Input!$G$28,Input!$G$38,0)</f>
        <v>0</v>
      </c>
      <c r="E496" s="69" t="n">
        <f aca="true">IF($B496&gt;Input!$G$28,PMT(Input!$G$37/(100*12),($A$620-OFFSET($A$4,MATCH(Input!$G$28,$B$4:$B$620,1),0,1,1)),$H$4,0,1),0)</f>
        <v>-0</v>
      </c>
      <c r="F496" s="69" t="n">
        <f aca="false">($F495+$D496+$E496)*(1+Input!$G$37/(100*12))</f>
        <v>0</v>
      </c>
    </row>
    <row r="497" customFormat="false" ht="12.8" hidden="false" customHeight="false" outlineLevel="0" collapsed="false">
      <c r="A497" s="67" t="n">
        <v>493</v>
      </c>
      <c r="B497" s="68" t="n">
        <f aca="false">EOMONTH(Input!$C$7,A497)</f>
        <v>57922</v>
      </c>
      <c r="D497" s="69" t="n">
        <f aca="false">IF($B497&lt;Input!$G$28,Input!$G$38,0)</f>
        <v>0</v>
      </c>
      <c r="E497" s="69" t="n">
        <f aca="true">IF($B497&gt;Input!$G$28,PMT(Input!$G$37/(100*12),($A$620-OFFSET($A$4,MATCH(Input!$G$28,$B$4:$B$620,1),0,1,1)),$H$4,0,1),0)</f>
        <v>-0</v>
      </c>
      <c r="F497" s="69" t="n">
        <f aca="false">($F496+$D497+$E497)*(1+Input!$G$37/(100*12))</f>
        <v>0</v>
      </c>
    </row>
    <row r="498" customFormat="false" ht="12.8" hidden="false" customHeight="false" outlineLevel="0" collapsed="false">
      <c r="A498" s="67" t="n">
        <v>494</v>
      </c>
      <c r="B498" s="68" t="n">
        <f aca="false">EOMONTH(Input!$C$7,A498)</f>
        <v>57953</v>
      </c>
      <c r="D498" s="69" t="n">
        <f aca="false">IF($B498&lt;Input!$G$28,Input!$G$38,0)</f>
        <v>0</v>
      </c>
      <c r="E498" s="69" t="n">
        <f aca="true">IF($B498&gt;Input!$G$28,PMT(Input!$G$37/(100*12),($A$620-OFFSET($A$4,MATCH(Input!$G$28,$B$4:$B$620,1),0,1,1)),$H$4,0,1),0)</f>
        <v>-0</v>
      </c>
      <c r="F498" s="69" t="n">
        <f aca="false">($F497+$D498+$E498)*(1+Input!$G$37/(100*12))</f>
        <v>0</v>
      </c>
    </row>
    <row r="499" customFormat="false" ht="12.8" hidden="false" customHeight="false" outlineLevel="0" collapsed="false">
      <c r="A499" s="67" t="n">
        <v>495</v>
      </c>
      <c r="B499" s="68" t="n">
        <f aca="false">EOMONTH(Input!$C$7,A499)</f>
        <v>57983</v>
      </c>
      <c r="D499" s="69" t="n">
        <f aca="false">IF($B499&lt;Input!$G$28,Input!$G$38,0)</f>
        <v>0</v>
      </c>
      <c r="E499" s="69" t="n">
        <f aca="true">IF($B499&gt;Input!$G$28,PMT(Input!$G$37/(100*12),($A$620-OFFSET($A$4,MATCH(Input!$G$28,$B$4:$B$620,1),0,1,1)),$H$4,0,1),0)</f>
        <v>-0</v>
      </c>
      <c r="F499" s="69" t="n">
        <f aca="false">($F498+$D499+$E499)*(1+Input!$G$37/(100*12))</f>
        <v>0</v>
      </c>
    </row>
    <row r="500" customFormat="false" ht="12.8" hidden="false" customHeight="false" outlineLevel="0" collapsed="false">
      <c r="A500" s="67" t="n">
        <v>496</v>
      </c>
      <c r="B500" s="68" t="n">
        <f aca="false">EOMONTH(Input!$C$7,A500)</f>
        <v>58014</v>
      </c>
      <c r="D500" s="69" t="n">
        <f aca="false">IF($B500&lt;Input!$G$28,Input!$G$38,0)</f>
        <v>0</v>
      </c>
      <c r="E500" s="69" t="n">
        <f aca="true">IF($B500&gt;Input!$G$28,PMT(Input!$G$37/(100*12),($A$620-OFFSET($A$4,MATCH(Input!$G$28,$B$4:$B$620,1),0,1,1)),$H$4,0,1),0)</f>
        <v>-0</v>
      </c>
      <c r="F500" s="69" t="n">
        <f aca="false">($F499+$D500+$E500)*(1+Input!$G$37/(100*12))</f>
        <v>0</v>
      </c>
    </row>
    <row r="501" customFormat="false" ht="12.8" hidden="false" customHeight="false" outlineLevel="0" collapsed="false">
      <c r="A501" s="67" t="n">
        <v>497</v>
      </c>
      <c r="B501" s="68" t="n">
        <f aca="false">EOMONTH(Input!$C$7,A501)</f>
        <v>58044</v>
      </c>
      <c r="D501" s="69" t="n">
        <f aca="false">IF($B501&lt;Input!$G$28,Input!$G$38,0)</f>
        <v>0</v>
      </c>
      <c r="E501" s="69" t="n">
        <f aca="true">IF($B501&gt;Input!$G$28,PMT(Input!$G$37/(100*12),($A$620-OFFSET($A$4,MATCH(Input!$G$28,$B$4:$B$620,1),0,1,1)),$H$4,0,1),0)</f>
        <v>-0</v>
      </c>
      <c r="F501" s="69" t="n">
        <f aca="false">($F500+$D501+$E501)*(1+Input!$G$37/(100*12))</f>
        <v>0</v>
      </c>
    </row>
    <row r="502" customFormat="false" ht="12.8" hidden="false" customHeight="false" outlineLevel="0" collapsed="false">
      <c r="A502" s="67" t="n">
        <v>498</v>
      </c>
      <c r="B502" s="68" t="n">
        <f aca="false">EOMONTH(Input!$C$7,A502)</f>
        <v>58075</v>
      </c>
      <c r="D502" s="69" t="n">
        <f aca="false">IF($B502&lt;Input!$G$28,Input!$G$38,0)</f>
        <v>0</v>
      </c>
      <c r="E502" s="69" t="n">
        <f aca="true">IF($B502&gt;Input!$G$28,PMT(Input!$G$37/(100*12),($A$620-OFFSET($A$4,MATCH(Input!$G$28,$B$4:$B$620,1),0,1,1)),$H$4,0,1),0)</f>
        <v>-0</v>
      </c>
      <c r="F502" s="69" t="n">
        <f aca="false">($F501+$D502+$E502)*(1+Input!$G$37/(100*12))</f>
        <v>0</v>
      </c>
    </row>
    <row r="503" customFormat="false" ht="12.8" hidden="false" customHeight="false" outlineLevel="0" collapsed="false">
      <c r="A503" s="67" t="n">
        <v>499</v>
      </c>
      <c r="B503" s="68" t="n">
        <f aca="false">EOMONTH(Input!$C$7,A503)</f>
        <v>58106</v>
      </c>
      <c r="D503" s="69" t="n">
        <f aca="false">IF($B503&lt;Input!$G$28,Input!$G$38,0)</f>
        <v>0</v>
      </c>
      <c r="E503" s="69" t="n">
        <f aca="true">IF($B503&gt;Input!$G$28,PMT(Input!$G$37/(100*12),($A$620-OFFSET($A$4,MATCH(Input!$G$28,$B$4:$B$620,1),0,1,1)),$H$4,0,1),0)</f>
        <v>-0</v>
      </c>
      <c r="F503" s="69" t="n">
        <f aca="false">($F502+$D503+$E503)*(1+Input!$G$37/(100*12))</f>
        <v>0</v>
      </c>
    </row>
    <row r="504" customFormat="false" ht="12.8" hidden="false" customHeight="false" outlineLevel="0" collapsed="false">
      <c r="A504" s="67" t="n">
        <v>500</v>
      </c>
      <c r="B504" s="68" t="n">
        <f aca="false">EOMONTH(Input!$C$7,A504)</f>
        <v>58134</v>
      </c>
      <c r="D504" s="69" t="n">
        <f aca="false">IF($B504&lt;Input!$G$28,Input!$G$38,0)</f>
        <v>0</v>
      </c>
      <c r="E504" s="69" t="n">
        <f aca="true">IF($B504&gt;Input!$G$28,PMT(Input!$G$37/(100*12),($A$620-OFFSET($A$4,MATCH(Input!$G$28,$B$4:$B$620,1),0,1,1)),$H$4,0,1),0)</f>
        <v>-0</v>
      </c>
      <c r="F504" s="69" t="n">
        <f aca="false">($F503+$D504+$E504)*(1+Input!$G$37/(100*12))</f>
        <v>0</v>
      </c>
    </row>
    <row r="505" customFormat="false" ht="12.8" hidden="false" customHeight="false" outlineLevel="0" collapsed="false">
      <c r="A505" s="67" t="n">
        <v>501</v>
      </c>
      <c r="B505" s="68" t="n">
        <f aca="false">EOMONTH(Input!$C$7,A505)</f>
        <v>58165</v>
      </c>
      <c r="D505" s="69" t="n">
        <f aca="false">IF($B505&lt;Input!$G$28,Input!$G$38,0)</f>
        <v>0</v>
      </c>
      <c r="E505" s="69" t="n">
        <f aca="true">IF($B505&gt;Input!$G$28,PMT(Input!$G$37/(100*12),($A$620-OFFSET($A$4,MATCH(Input!$G$28,$B$4:$B$620,1),0,1,1)),$H$4,0,1),0)</f>
        <v>-0</v>
      </c>
      <c r="F505" s="69" t="n">
        <f aca="false">($F504+$D505+$E505)*(1+Input!$G$37/(100*12))</f>
        <v>0</v>
      </c>
    </row>
    <row r="506" customFormat="false" ht="12.8" hidden="false" customHeight="false" outlineLevel="0" collapsed="false">
      <c r="A506" s="67" t="n">
        <v>502</v>
      </c>
      <c r="B506" s="68" t="n">
        <f aca="false">EOMONTH(Input!$C$7,A506)</f>
        <v>58195</v>
      </c>
      <c r="D506" s="69" t="n">
        <f aca="false">IF($B506&lt;Input!$G$28,Input!$G$38,0)</f>
        <v>0</v>
      </c>
      <c r="E506" s="69" t="n">
        <f aca="true">IF($B506&gt;Input!$G$28,PMT(Input!$G$37/(100*12),($A$620-OFFSET($A$4,MATCH(Input!$G$28,$B$4:$B$620,1),0,1,1)),$H$4,0,1),0)</f>
        <v>-0</v>
      </c>
      <c r="F506" s="69" t="n">
        <f aca="false">($F505+$D506+$E506)*(1+Input!$G$37/(100*12))</f>
        <v>0</v>
      </c>
    </row>
    <row r="507" customFormat="false" ht="12.8" hidden="false" customHeight="false" outlineLevel="0" collapsed="false">
      <c r="A507" s="67" t="n">
        <v>503</v>
      </c>
      <c r="B507" s="68" t="n">
        <f aca="false">EOMONTH(Input!$C$7,A507)</f>
        <v>58226</v>
      </c>
      <c r="D507" s="69" t="n">
        <f aca="false">IF($B507&lt;Input!$G$28,Input!$G$38,0)</f>
        <v>0</v>
      </c>
      <c r="E507" s="69" t="n">
        <f aca="true">IF($B507&gt;Input!$G$28,PMT(Input!$G$37/(100*12),($A$620-OFFSET($A$4,MATCH(Input!$G$28,$B$4:$B$620,1),0,1,1)),$H$4,0,1),0)</f>
        <v>-0</v>
      </c>
      <c r="F507" s="69" t="n">
        <f aca="false">($F506+$D507+$E507)*(1+Input!$G$37/(100*12))</f>
        <v>0</v>
      </c>
    </row>
    <row r="508" customFormat="false" ht="12.8" hidden="false" customHeight="false" outlineLevel="0" collapsed="false">
      <c r="A508" s="67" t="n">
        <v>504</v>
      </c>
      <c r="B508" s="68" t="n">
        <f aca="false">EOMONTH(Input!$C$7,A508)</f>
        <v>58256</v>
      </c>
      <c r="D508" s="69" t="n">
        <f aca="false">IF($B508&lt;Input!$G$28,Input!$G$38,0)</f>
        <v>0</v>
      </c>
      <c r="E508" s="69" t="n">
        <f aca="true">IF($B508&gt;Input!$G$28,PMT(Input!$G$37/(100*12),($A$620-OFFSET($A$4,MATCH(Input!$G$28,$B$4:$B$620,1),0,1,1)),$H$4,0,1),0)</f>
        <v>-0</v>
      </c>
      <c r="F508" s="69" t="n">
        <f aca="false">($F507+$D508+$E508)*(1+Input!$G$37/(100*12))</f>
        <v>0</v>
      </c>
    </row>
    <row r="509" customFormat="false" ht="12.8" hidden="false" customHeight="false" outlineLevel="0" collapsed="false">
      <c r="A509" s="67" t="n">
        <v>505</v>
      </c>
      <c r="B509" s="68" t="n">
        <f aca="false">EOMONTH(Input!$C$7,A509)</f>
        <v>58287</v>
      </c>
      <c r="D509" s="69" t="n">
        <f aca="false">IF($B509&lt;Input!$G$28,Input!$G$38,0)</f>
        <v>0</v>
      </c>
      <c r="E509" s="69" t="n">
        <f aca="true">IF($B509&gt;Input!$G$28,PMT(Input!$G$37/(100*12),($A$620-OFFSET($A$4,MATCH(Input!$G$28,$B$4:$B$620,1),0,1,1)),$H$4,0,1),0)</f>
        <v>-0</v>
      </c>
      <c r="F509" s="69" t="n">
        <f aca="false">($F508+$D509+$E509)*(1+Input!$G$37/(100*12))</f>
        <v>0</v>
      </c>
    </row>
    <row r="510" customFormat="false" ht="12.8" hidden="false" customHeight="false" outlineLevel="0" collapsed="false">
      <c r="A510" s="67" t="n">
        <v>506</v>
      </c>
      <c r="B510" s="68" t="n">
        <f aca="false">EOMONTH(Input!$C$7,A510)</f>
        <v>58318</v>
      </c>
      <c r="D510" s="69" t="n">
        <f aca="false">IF($B510&lt;Input!$G$28,Input!$G$38,0)</f>
        <v>0</v>
      </c>
      <c r="E510" s="69" t="n">
        <f aca="true">IF($B510&gt;Input!$G$28,PMT(Input!$G$37/(100*12),($A$620-OFFSET($A$4,MATCH(Input!$G$28,$B$4:$B$620,1),0,1,1)),$H$4,0,1),0)</f>
        <v>-0</v>
      </c>
      <c r="F510" s="69" t="n">
        <f aca="false">($F509+$D510+$E510)*(1+Input!$G$37/(100*12))</f>
        <v>0</v>
      </c>
    </row>
    <row r="511" customFormat="false" ht="12.8" hidden="false" customHeight="false" outlineLevel="0" collapsed="false">
      <c r="A511" s="67" t="n">
        <v>507</v>
      </c>
      <c r="B511" s="68" t="n">
        <f aca="false">EOMONTH(Input!$C$7,A511)</f>
        <v>58348</v>
      </c>
      <c r="D511" s="69" t="n">
        <f aca="false">IF($B511&lt;Input!$G$28,Input!$G$38,0)</f>
        <v>0</v>
      </c>
      <c r="E511" s="69" t="n">
        <f aca="true">IF($B511&gt;Input!$G$28,PMT(Input!$G$37/(100*12),($A$620-OFFSET($A$4,MATCH(Input!$G$28,$B$4:$B$620,1),0,1,1)),$H$4,0,1),0)</f>
        <v>-0</v>
      </c>
      <c r="F511" s="69" t="n">
        <f aca="false">($F510+$D511+$E511)*(1+Input!$G$37/(100*12))</f>
        <v>0</v>
      </c>
    </row>
    <row r="512" customFormat="false" ht="12.8" hidden="false" customHeight="false" outlineLevel="0" collapsed="false">
      <c r="A512" s="67" t="n">
        <v>508</v>
      </c>
      <c r="B512" s="68" t="n">
        <f aca="false">EOMONTH(Input!$C$7,A512)</f>
        <v>58379</v>
      </c>
      <c r="D512" s="69" t="n">
        <f aca="false">IF($B512&lt;Input!$G$28,Input!$G$38,0)</f>
        <v>0</v>
      </c>
      <c r="E512" s="69" t="n">
        <f aca="true">IF($B512&gt;Input!$G$28,PMT(Input!$G$37/(100*12),($A$620-OFFSET($A$4,MATCH(Input!$G$28,$B$4:$B$620,1),0,1,1)),$H$4,0,1),0)</f>
        <v>-0</v>
      </c>
      <c r="F512" s="69" t="n">
        <f aca="false">($F511+$D512+$E512)*(1+Input!$G$37/(100*12))</f>
        <v>0</v>
      </c>
    </row>
    <row r="513" customFormat="false" ht="12.8" hidden="false" customHeight="false" outlineLevel="0" collapsed="false">
      <c r="A513" s="67" t="n">
        <v>509</v>
      </c>
      <c r="B513" s="68" t="n">
        <f aca="false">EOMONTH(Input!$C$7,A513)</f>
        <v>58409</v>
      </c>
      <c r="D513" s="69" t="n">
        <f aca="false">IF($B513&lt;Input!$G$28,Input!$G$38,0)</f>
        <v>0</v>
      </c>
      <c r="E513" s="69" t="n">
        <f aca="true">IF($B513&gt;Input!$G$28,PMT(Input!$G$37/(100*12),($A$620-OFFSET($A$4,MATCH(Input!$G$28,$B$4:$B$620,1),0,1,1)),$H$4,0,1),0)</f>
        <v>-0</v>
      </c>
      <c r="F513" s="69" t="n">
        <f aca="false">($F512+$D513+$E513)*(1+Input!$G$37/(100*12))</f>
        <v>0</v>
      </c>
    </row>
    <row r="514" customFormat="false" ht="12.8" hidden="false" customHeight="false" outlineLevel="0" collapsed="false">
      <c r="A514" s="67" t="n">
        <v>510</v>
      </c>
      <c r="B514" s="68" t="n">
        <f aca="false">EOMONTH(Input!$C$7,A514)</f>
        <v>58440</v>
      </c>
      <c r="D514" s="69" t="n">
        <f aca="false">IF($B514&lt;Input!$G$28,Input!$G$38,0)</f>
        <v>0</v>
      </c>
      <c r="E514" s="69" t="n">
        <f aca="true">IF($B514&gt;Input!$G$28,PMT(Input!$G$37/(100*12),($A$620-OFFSET($A$4,MATCH(Input!$G$28,$B$4:$B$620,1),0,1,1)),$H$4,0,1),0)</f>
        <v>-0</v>
      </c>
      <c r="F514" s="69" t="n">
        <f aca="false">($F513+$D514+$E514)*(1+Input!$G$37/(100*12))</f>
        <v>0</v>
      </c>
    </row>
    <row r="515" customFormat="false" ht="12.8" hidden="false" customHeight="false" outlineLevel="0" collapsed="false">
      <c r="A515" s="67" t="n">
        <v>511</v>
      </c>
      <c r="B515" s="68" t="n">
        <f aca="false">EOMONTH(Input!$C$7,A515)</f>
        <v>58471</v>
      </c>
      <c r="D515" s="69" t="n">
        <f aca="false">IF($B515&lt;Input!$G$28,Input!$G$38,0)</f>
        <v>0</v>
      </c>
      <c r="E515" s="69" t="n">
        <f aca="true">IF($B515&gt;Input!$G$28,PMT(Input!$G$37/(100*12),($A$620-OFFSET($A$4,MATCH(Input!$G$28,$B$4:$B$620,1),0,1,1)),$H$4,0,1),0)</f>
        <v>-0</v>
      </c>
      <c r="F515" s="69" t="n">
        <f aca="false">($F514+$D515+$E515)*(1+Input!$G$37/(100*12))</f>
        <v>0</v>
      </c>
    </row>
    <row r="516" customFormat="false" ht="12.8" hidden="false" customHeight="false" outlineLevel="0" collapsed="false">
      <c r="A516" s="67" t="n">
        <v>512</v>
      </c>
      <c r="B516" s="68" t="n">
        <f aca="false">EOMONTH(Input!$C$7,A516)</f>
        <v>58500</v>
      </c>
      <c r="D516" s="69" t="n">
        <f aca="false">IF($B516&lt;Input!$G$28,Input!$G$38,0)</f>
        <v>0</v>
      </c>
      <c r="E516" s="69" t="n">
        <f aca="true">IF($B516&gt;Input!$G$28,PMT(Input!$G$37/(100*12),($A$620-OFFSET($A$4,MATCH(Input!$G$28,$B$4:$B$620,1),0,1,1)),$H$4,0,1),0)</f>
        <v>-0</v>
      </c>
      <c r="F516" s="69" t="n">
        <f aca="false">($F515+$D516+$E516)*(1+Input!$G$37/(100*12))</f>
        <v>0</v>
      </c>
    </row>
    <row r="517" customFormat="false" ht="12.8" hidden="false" customHeight="false" outlineLevel="0" collapsed="false">
      <c r="A517" s="67" t="n">
        <v>513</v>
      </c>
      <c r="B517" s="68" t="n">
        <f aca="false">EOMONTH(Input!$C$7,A517)</f>
        <v>58531</v>
      </c>
      <c r="D517" s="69" t="n">
        <f aca="false">IF($B517&lt;Input!$G$28,Input!$G$38,0)</f>
        <v>0</v>
      </c>
      <c r="E517" s="69" t="n">
        <f aca="true">IF($B517&gt;Input!$G$28,PMT(Input!$G$37/(100*12),($A$620-OFFSET($A$4,MATCH(Input!$G$28,$B$4:$B$620,1),0,1,1)),$H$4,0,1),0)</f>
        <v>-0</v>
      </c>
      <c r="F517" s="69" t="n">
        <f aca="false">($F516+$D517+$E517)*(1+Input!$G$37/(100*12))</f>
        <v>0</v>
      </c>
    </row>
    <row r="518" customFormat="false" ht="12.8" hidden="false" customHeight="false" outlineLevel="0" collapsed="false">
      <c r="A518" s="67" t="n">
        <v>514</v>
      </c>
      <c r="B518" s="68" t="n">
        <f aca="false">EOMONTH(Input!$C$7,A518)</f>
        <v>58561</v>
      </c>
      <c r="D518" s="69" t="n">
        <f aca="false">IF($B518&lt;Input!$G$28,Input!$G$38,0)</f>
        <v>0</v>
      </c>
      <c r="E518" s="69" t="n">
        <f aca="true">IF($B518&gt;Input!$G$28,PMT(Input!$G$37/(100*12),($A$620-OFFSET($A$4,MATCH(Input!$G$28,$B$4:$B$620,1),0,1,1)),$H$4,0,1),0)</f>
        <v>-0</v>
      </c>
      <c r="F518" s="69" t="n">
        <f aca="false">($F517+$D518+$E518)*(1+Input!$G$37/(100*12))</f>
        <v>0</v>
      </c>
    </row>
    <row r="519" customFormat="false" ht="12.8" hidden="false" customHeight="false" outlineLevel="0" collapsed="false">
      <c r="A519" s="67" t="n">
        <v>515</v>
      </c>
      <c r="B519" s="68" t="n">
        <f aca="false">EOMONTH(Input!$C$7,A519)</f>
        <v>58592</v>
      </c>
      <c r="D519" s="69" t="n">
        <f aca="false">IF($B519&lt;Input!$G$28,Input!$G$38,0)</f>
        <v>0</v>
      </c>
      <c r="E519" s="69" t="n">
        <f aca="true">IF($B519&gt;Input!$G$28,PMT(Input!$G$37/(100*12),($A$620-OFFSET($A$4,MATCH(Input!$G$28,$B$4:$B$620,1),0,1,1)),$H$4,0,1),0)</f>
        <v>-0</v>
      </c>
      <c r="F519" s="69" t="n">
        <f aca="false">($F518+$D519+$E519)*(1+Input!$G$37/(100*12))</f>
        <v>0</v>
      </c>
    </row>
    <row r="520" customFormat="false" ht="12.8" hidden="false" customHeight="false" outlineLevel="0" collapsed="false">
      <c r="A520" s="67" t="n">
        <v>516</v>
      </c>
      <c r="B520" s="68" t="n">
        <f aca="false">EOMONTH(Input!$C$7,A520)</f>
        <v>58622</v>
      </c>
      <c r="D520" s="69" t="n">
        <f aca="false">IF($B520&lt;Input!$G$28,Input!$G$38,0)</f>
        <v>0</v>
      </c>
      <c r="E520" s="69" t="n">
        <f aca="true">IF($B520&gt;Input!$G$28,PMT(Input!$G$37/(100*12),($A$620-OFFSET($A$4,MATCH(Input!$G$28,$B$4:$B$620,1),0,1,1)),$H$4,0,1),0)</f>
        <v>-0</v>
      </c>
      <c r="F520" s="69" t="n">
        <f aca="false">($F519+$D520+$E520)*(1+Input!$G$37/(100*12))</f>
        <v>0</v>
      </c>
    </row>
    <row r="521" customFormat="false" ht="12.8" hidden="false" customHeight="false" outlineLevel="0" collapsed="false">
      <c r="A521" s="67" t="n">
        <v>517</v>
      </c>
      <c r="B521" s="68" t="n">
        <f aca="false">EOMONTH(Input!$C$7,A521)</f>
        <v>58653</v>
      </c>
      <c r="D521" s="69" t="n">
        <f aca="false">IF($B521&lt;Input!$G$28,Input!$G$38,0)</f>
        <v>0</v>
      </c>
      <c r="E521" s="69" t="n">
        <f aca="true">IF($B521&gt;Input!$G$28,PMT(Input!$G$37/(100*12),($A$620-OFFSET($A$4,MATCH(Input!$G$28,$B$4:$B$620,1),0,1,1)),$H$4,0,1),0)</f>
        <v>-0</v>
      </c>
      <c r="F521" s="69" t="n">
        <f aca="false">($F520+$D521+$E521)*(1+Input!$G$37/(100*12))</f>
        <v>0</v>
      </c>
    </row>
    <row r="522" customFormat="false" ht="12.8" hidden="false" customHeight="false" outlineLevel="0" collapsed="false">
      <c r="A522" s="67" t="n">
        <v>518</v>
      </c>
      <c r="B522" s="68" t="n">
        <f aca="false">EOMONTH(Input!$C$7,A522)</f>
        <v>58684</v>
      </c>
      <c r="D522" s="69" t="n">
        <f aca="false">IF($B522&lt;Input!$G$28,Input!$G$38,0)</f>
        <v>0</v>
      </c>
      <c r="E522" s="69" t="n">
        <f aca="true">IF($B522&gt;Input!$G$28,PMT(Input!$G$37/(100*12),($A$620-OFFSET($A$4,MATCH(Input!$G$28,$B$4:$B$620,1),0,1,1)),$H$4,0,1),0)</f>
        <v>-0</v>
      </c>
      <c r="F522" s="69" t="n">
        <f aca="false">($F521+$D522+$E522)*(1+Input!$G$37/(100*12))</f>
        <v>0</v>
      </c>
    </row>
    <row r="523" customFormat="false" ht="12.8" hidden="false" customHeight="false" outlineLevel="0" collapsed="false">
      <c r="A523" s="67" t="n">
        <v>519</v>
      </c>
      <c r="B523" s="68" t="n">
        <f aca="false">EOMONTH(Input!$C$7,A523)</f>
        <v>58714</v>
      </c>
      <c r="D523" s="69" t="n">
        <f aca="false">IF($B523&lt;Input!$G$28,Input!$G$38,0)</f>
        <v>0</v>
      </c>
      <c r="E523" s="69" t="n">
        <f aca="true">IF($B523&gt;Input!$G$28,PMT(Input!$G$37/(100*12),($A$620-OFFSET($A$4,MATCH(Input!$G$28,$B$4:$B$620,1),0,1,1)),$H$4,0,1),0)</f>
        <v>-0</v>
      </c>
      <c r="F523" s="69" t="n">
        <f aca="false">($F522+$D523+$E523)*(1+Input!$G$37/(100*12))</f>
        <v>0</v>
      </c>
    </row>
    <row r="524" customFormat="false" ht="12.8" hidden="false" customHeight="false" outlineLevel="0" collapsed="false">
      <c r="A524" s="67" t="n">
        <v>520</v>
      </c>
      <c r="B524" s="68" t="n">
        <f aca="false">EOMONTH(Input!$C$7,A524)</f>
        <v>58745</v>
      </c>
      <c r="D524" s="69" t="n">
        <f aca="false">IF($B524&lt;Input!$G$28,Input!$G$38,0)</f>
        <v>0</v>
      </c>
      <c r="E524" s="69" t="n">
        <f aca="true">IF($B524&gt;Input!$G$28,PMT(Input!$G$37/(100*12),($A$620-OFFSET($A$4,MATCH(Input!$G$28,$B$4:$B$620,1),0,1,1)),$H$4,0,1),0)</f>
        <v>-0</v>
      </c>
      <c r="F524" s="69" t="n">
        <f aca="false">($F523+$D524+$E524)*(1+Input!$G$37/(100*12))</f>
        <v>0</v>
      </c>
    </row>
    <row r="525" customFormat="false" ht="12.8" hidden="false" customHeight="false" outlineLevel="0" collapsed="false">
      <c r="A525" s="67" t="n">
        <v>521</v>
      </c>
      <c r="B525" s="68" t="n">
        <f aca="false">EOMONTH(Input!$C$7,A525)</f>
        <v>58775</v>
      </c>
      <c r="D525" s="69" t="n">
        <f aca="false">IF($B525&lt;Input!$G$28,Input!$G$38,0)</f>
        <v>0</v>
      </c>
      <c r="E525" s="69" t="n">
        <f aca="true">IF($B525&gt;Input!$G$28,PMT(Input!$G$37/(100*12),($A$620-OFFSET($A$4,MATCH(Input!$G$28,$B$4:$B$620,1),0,1,1)),$H$4,0,1),0)</f>
        <v>-0</v>
      </c>
      <c r="F525" s="69" t="n">
        <f aca="false">($F524+$D525+$E525)*(1+Input!$G$37/(100*12))</f>
        <v>0</v>
      </c>
    </row>
    <row r="526" customFormat="false" ht="12.8" hidden="false" customHeight="false" outlineLevel="0" collapsed="false">
      <c r="A526" s="67" t="n">
        <v>522</v>
      </c>
      <c r="B526" s="68" t="n">
        <f aca="false">EOMONTH(Input!$C$7,A526)</f>
        <v>58806</v>
      </c>
      <c r="D526" s="69" t="n">
        <f aca="false">IF($B526&lt;Input!$G$28,Input!$G$38,0)</f>
        <v>0</v>
      </c>
      <c r="E526" s="69" t="n">
        <f aca="true">IF($B526&gt;Input!$G$28,PMT(Input!$G$37/(100*12),($A$620-OFFSET($A$4,MATCH(Input!$G$28,$B$4:$B$620,1),0,1,1)),$H$4,0,1),0)</f>
        <v>-0</v>
      </c>
      <c r="F526" s="69" t="n">
        <f aca="false">($F525+$D526+$E526)*(1+Input!$G$37/(100*12))</f>
        <v>0</v>
      </c>
    </row>
    <row r="527" customFormat="false" ht="12.8" hidden="false" customHeight="false" outlineLevel="0" collapsed="false">
      <c r="A527" s="67" t="n">
        <v>523</v>
      </c>
      <c r="B527" s="68" t="n">
        <f aca="false">EOMONTH(Input!$C$7,A527)</f>
        <v>58837</v>
      </c>
      <c r="D527" s="69" t="n">
        <f aca="false">IF($B527&lt;Input!$G$28,Input!$G$38,0)</f>
        <v>0</v>
      </c>
      <c r="E527" s="69" t="n">
        <f aca="true">IF($B527&gt;Input!$G$28,PMT(Input!$G$37/(100*12),($A$620-OFFSET($A$4,MATCH(Input!$G$28,$B$4:$B$620,1),0,1,1)),$H$4,0,1),0)</f>
        <v>-0</v>
      </c>
      <c r="F527" s="69" t="n">
        <f aca="false">($F526+$D527+$E527)*(1+Input!$G$37/(100*12))</f>
        <v>0</v>
      </c>
    </row>
    <row r="528" customFormat="false" ht="12.8" hidden="false" customHeight="false" outlineLevel="0" collapsed="false">
      <c r="A528" s="67" t="n">
        <v>524</v>
      </c>
      <c r="B528" s="68" t="n">
        <f aca="false">EOMONTH(Input!$C$7,A528)</f>
        <v>58865</v>
      </c>
      <c r="D528" s="69" t="n">
        <f aca="false">IF($B528&lt;Input!$G$28,Input!$G$38,0)</f>
        <v>0</v>
      </c>
      <c r="E528" s="69" t="n">
        <f aca="true">IF($B528&gt;Input!$G$28,PMT(Input!$G$37/(100*12),($A$620-OFFSET($A$4,MATCH(Input!$G$28,$B$4:$B$620,1),0,1,1)),$H$4,0,1),0)</f>
        <v>-0</v>
      </c>
      <c r="F528" s="69" t="n">
        <f aca="false">($F527+$D528+$E528)*(1+Input!$G$37/(100*12))</f>
        <v>0</v>
      </c>
    </row>
    <row r="529" customFormat="false" ht="12.8" hidden="false" customHeight="false" outlineLevel="0" collapsed="false">
      <c r="A529" s="67" t="n">
        <v>525</v>
      </c>
      <c r="B529" s="68" t="n">
        <f aca="false">EOMONTH(Input!$C$7,A529)</f>
        <v>58896</v>
      </c>
      <c r="D529" s="69" t="n">
        <f aca="false">IF($B529&lt;Input!$G$28,Input!$G$38,0)</f>
        <v>0</v>
      </c>
      <c r="E529" s="69" t="n">
        <f aca="true">IF($B529&gt;Input!$G$28,PMT(Input!$G$37/(100*12),($A$620-OFFSET($A$4,MATCH(Input!$G$28,$B$4:$B$620,1),0,1,1)),$H$4,0,1),0)</f>
        <v>-0</v>
      </c>
      <c r="F529" s="69" t="n">
        <f aca="false">($F528+$D529+$E529)*(1+Input!$G$37/(100*12))</f>
        <v>0</v>
      </c>
    </row>
    <row r="530" customFormat="false" ht="12.8" hidden="false" customHeight="false" outlineLevel="0" collapsed="false">
      <c r="A530" s="67" t="n">
        <v>526</v>
      </c>
      <c r="B530" s="68" t="n">
        <f aca="false">EOMONTH(Input!$C$7,A530)</f>
        <v>58926</v>
      </c>
      <c r="D530" s="69" t="n">
        <f aca="false">IF($B530&lt;Input!$G$28,Input!$G$38,0)</f>
        <v>0</v>
      </c>
      <c r="E530" s="69" t="n">
        <f aca="true">IF($B530&gt;Input!$G$28,PMT(Input!$G$37/(100*12),($A$620-OFFSET($A$4,MATCH(Input!$G$28,$B$4:$B$620,1),0,1,1)),$H$4,0,1),0)</f>
        <v>-0</v>
      </c>
      <c r="F530" s="69" t="n">
        <f aca="false">($F529+$D530+$E530)*(1+Input!$G$37/(100*12))</f>
        <v>0</v>
      </c>
    </row>
    <row r="531" customFormat="false" ht="12.8" hidden="false" customHeight="false" outlineLevel="0" collapsed="false">
      <c r="A531" s="67" t="n">
        <v>527</v>
      </c>
      <c r="B531" s="68" t="n">
        <f aca="false">EOMONTH(Input!$C$7,A531)</f>
        <v>58957</v>
      </c>
      <c r="D531" s="69" t="n">
        <f aca="false">IF($B531&lt;Input!$G$28,Input!$G$38,0)</f>
        <v>0</v>
      </c>
      <c r="E531" s="69" t="n">
        <f aca="true">IF($B531&gt;Input!$G$28,PMT(Input!$G$37/(100*12),($A$620-OFFSET($A$4,MATCH(Input!$G$28,$B$4:$B$620,1),0,1,1)),$H$4,0,1),0)</f>
        <v>-0</v>
      </c>
      <c r="F531" s="69" t="n">
        <f aca="false">($F530+$D531+$E531)*(1+Input!$G$37/(100*12))</f>
        <v>0</v>
      </c>
    </row>
    <row r="532" customFormat="false" ht="12.8" hidden="false" customHeight="false" outlineLevel="0" collapsed="false">
      <c r="A532" s="67" t="n">
        <v>528</v>
      </c>
      <c r="B532" s="68" t="n">
        <f aca="false">EOMONTH(Input!$C$7,A532)</f>
        <v>58987</v>
      </c>
      <c r="D532" s="69" t="n">
        <f aca="false">IF($B532&lt;Input!$G$28,Input!$G$38,0)</f>
        <v>0</v>
      </c>
      <c r="E532" s="69" t="n">
        <f aca="true">IF($B532&gt;Input!$G$28,PMT(Input!$G$37/(100*12),($A$620-OFFSET($A$4,MATCH(Input!$G$28,$B$4:$B$620,1),0,1,1)),$H$4,0,1),0)</f>
        <v>-0</v>
      </c>
      <c r="F532" s="69" t="n">
        <f aca="false">($F531+$D532+$E532)*(1+Input!$G$37/(100*12))</f>
        <v>0</v>
      </c>
    </row>
    <row r="533" customFormat="false" ht="12.8" hidden="false" customHeight="false" outlineLevel="0" collapsed="false">
      <c r="A533" s="67" t="n">
        <v>529</v>
      </c>
      <c r="B533" s="68" t="n">
        <f aca="false">EOMONTH(Input!$C$7,A533)</f>
        <v>59018</v>
      </c>
      <c r="D533" s="69" t="n">
        <f aca="false">IF($B533&lt;Input!$G$28,Input!$G$38,0)</f>
        <v>0</v>
      </c>
      <c r="E533" s="69" t="n">
        <f aca="true">IF($B533&gt;Input!$G$28,PMT(Input!$G$37/(100*12),($A$620-OFFSET($A$4,MATCH(Input!$G$28,$B$4:$B$620,1),0,1,1)),$H$4,0,1),0)</f>
        <v>-0</v>
      </c>
      <c r="F533" s="69" t="n">
        <f aca="false">($F532+$D533+$E533)*(1+Input!$G$37/(100*12))</f>
        <v>0</v>
      </c>
    </row>
    <row r="534" customFormat="false" ht="12.8" hidden="false" customHeight="false" outlineLevel="0" collapsed="false">
      <c r="A534" s="67" t="n">
        <v>530</v>
      </c>
      <c r="B534" s="68" t="n">
        <f aca="false">EOMONTH(Input!$C$7,A534)</f>
        <v>59049</v>
      </c>
      <c r="D534" s="69" t="n">
        <f aca="false">IF($B534&lt;Input!$G$28,Input!$G$38,0)</f>
        <v>0</v>
      </c>
      <c r="E534" s="69" t="n">
        <f aca="true">IF($B534&gt;Input!$G$28,PMT(Input!$G$37/(100*12),($A$620-OFFSET($A$4,MATCH(Input!$G$28,$B$4:$B$620,1),0,1,1)),$H$4,0,1),0)</f>
        <v>-0</v>
      </c>
      <c r="F534" s="69" t="n">
        <f aca="false">($F533+$D534+$E534)*(1+Input!$G$37/(100*12))</f>
        <v>0</v>
      </c>
    </row>
    <row r="535" customFormat="false" ht="12.8" hidden="false" customHeight="false" outlineLevel="0" collapsed="false">
      <c r="A535" s="67" t="n">
        <v>531</v>
      </c>
      <c r="B535" s="68" t="n">
        <f aca="false">EOMONTH(Input!$C$7,A535)</f>
        <v>59079</v>
      </c>
      <c r="D535" s="69" t="n">
        <f aca="false">IF($B535&lt;Input!$G$28,Input!$G$38,0)</f>
        <v>0</v>
      </c>
      <c r="E535" s="69" t="n">
        <f aca="true">IF($B535&gt;Input!$G$28,PMT(Input!$G$37/(100*12),($A$620-OFFSET($A$4,MATCH(Input!$G$28,$B$4:$B$620,1),0,1,1)),$H$4,0,1),0)</f>
        <v>-0</v>
      </c>
      <c r="F535" s="69" t="n">
        <f aca="false">($F534+$D535+$E535)*(1+Input!$G$37/(100*12))</f>
        <v>0</v>
      </c>
    </row>
    <row r="536" customFormat="false" ht="12.8" hidden="false" customHeight="false" outlineLevel="0" collapsed="false">
      <c r="A536" s="67" t="n">
        <v>532</v>
      </c>
      <c r="B536" s="68" t="n">
        <f aca="false">EOMONTH(Input!$C$7,A536)</f>
        <v>59110</v>
      </c>
      <c r="D536" s="69" t="n">
        <f aca="false">IF($B536&lt;Input!$G$28,Input!$G$38,0)</f>
        <v>0</v>
      </c>
      <c r="E536" s="69" t="n">
        <f aca="true">IF($B536&gt;Input!$G$28,PMT(Input!$G$37/(100*12),($A$620-OFFSET($A$4,MATCH(Input!$G$28,$B$4:$B$620,1),0,1,1)),$H$4,0,1),0)</f>
        <v>-0</v>
      </c>
      <c r="F536" s="69" t="n">
        <f aca="false">($F535+$D536+$E536)*(1+Input!$G$37/(100*12))</f>
        <v>0</v>
      </c>
    </row>
    <row r="537" customFormat="false" ht="12.8" hidden="false" customHeight="false" outlineLevel="0" collapsed="false">
      <c r="A537" s="67" t="n">
        <v>533</v>
      </c>
      <c r="B537" s="68" t="n">
        <f aca="false">EOMONTH(Input!$C$7,A537)</f>
        <v>59140</v>
      </c>
      <c r="D537" s="69" t="n">
        <f aca="false">IF($B537&lt;Input!$G$28,Input!$G$38,0)</f>
        <v>0</v>
      </c>
      <c r="E537" s="69" t="n">
        <f aca="true">IF($B537&gt;Input!$G$28,PMT(Input!$G$37/(100*12),($A$620-OFFSET($A$4,MATCH(Input!$G$28,$B$4:$B$620,1),0,1,1)),$H$4,0,1),0)</f>
        <v>-0</v>
      </c>
      <c r="F537" s="69" t="n">
        <f aca="false">($F536+$D537+$E537)*(1+Input!$G$37/(100*12))</f>
        <v>0</v>
      </c>
    </row>
    <row r="538" customFormat="false" ht="12.8" hidden="false" customHeight="false" outlineLevel="0" collapsed="false">
      <c r="A538" s="67" t="n">
        <v>534</v>
      </c>
      <c r="B538" s="68" t="n">
        <f aca="false">EOMONTH(Input!$C$7,A538)</f>
        <v>59171</v>
      </c>
      <c r="D538" s="69" t="n">
        <f aca="false">IF($B538&lt;Input!$G$28,Input!$G$38,0)</f>
        <v>0</v>
      </c>
      <c r="E538" s="69" t="n">
        <f aca="true">IF($B538&gt;Input!$G$28,PMT(Input!$G$37/(100*12),($A$620-OFFSET($A$4,MATCH(Input!$G$28,$B$4:$B$620,1),0,1,1)),$H$4,0,1),0)</f>
        <v>-0</v>
      </c>
      <c r="F538" s="69" t="n">
        <f aca="false">($F537+$D538+$E538)*(1+Input!$G$37/(100*12))</f>
        <v>0</v>
      </c>
    </row>
    <row r="539" customFormat="false" ht="12.8" hidden="false" customHeight="false" outlineLevel="0" collapsed="false">
      <c r="A539" s="67" t="n">
        <v>535</v>
      </c>
      <c r="B539" s="68" t="n">
        <f aca="false">EOMONTH(Input!$C$7,A539)</f>
        <v>59202</v>
      </c>
      <c r="D539" s="69" t="n">
        <f aca="false">IF($B539&lt;Input!$G$28,Input!$G$38,0)</f>
        <v>0</v>
      </c>
      <c r="E539" s="69" t="n">
        <f aca="true">IF($B539&gt;Input!$G$28,PMT(Input!$G$37/(100*12),($A$620-OFFSET($A$4,MATCH(Input!$G$28,$B$4:$B$620,1),0,1,1)),$H$4,0,1),0)</f>
        <v>-0</v>
      </c>
      <c r="F539" s="69" t="n">
        <f aca="false">($F538+$D539+$E539)*(1+Input!$G$37/(100*12))</f>
        <v>0</v>
      </c>
    </row>
    <row r="540" customFormat="false" ht="12.8" hidden="false" customHeight="false" outlineLevel="0" collapsed="false">
      <c r="A540" s="67" t="n">
        <v>536</v>
      </c>
      <c r="B540" s="68" t="n">
        <f aca="false">EOMONTH(Input!$C$7,A540)</f>
        <v>59230</v>
      </c>
      <c r="D540" s="69" t="n">
        <f aca="false">IF($B540&lt;Input!$G$28,Input!$G$38,0)</f>
        <v>0</v>
      </c>
      <c r="E540" s="69" t="n">
        <f aca="true">IF($B540&gt;Input!$G$28,PMT(Input!$G$37/(100*12),($A$620-OFFSET($A$4,MATCH(Input!$G$28,$B$4:$B$620,1),0,1,1)),$H$4,0,1),0)</f>
        <v>-0</v>
      </c>
      <c r="F540" s="69" t="n">
        <f aca="false">($F539+$D540+$E540)*(1+Input!$G$37/(100*12))</f>
        <v>0</v>
      </c>
    </row>
    <row r="541" customFormat="false" ht="12.8" hidden="false" customHeight="false" outlineLevel="0" collapsed="false">
      <c r="A541" s="67" t="n">
        <v>537</v>
      </c>
      <c r="B541" s="68" t="n">
        <f aca="false">EOMONTH(Input!$C$7,A541)</f>
        <v>59261</v>
      </c>
      <c r="D541" s="69" t="n">
        <f aca="false">IF($B541&lt;Input!$G$28,Input!$G$38,0)</f>
        <v>0</v>
      </c>
      <c r="E541" s="69" t="n">
        <f aca="true">IF($B541&gt;Input!$G$28,PMT(Input!$G$37/(100*12),($A$620-OFFSET($A$4,MATCH(Input!$G$28,$B$4:$B$620,1),0,1,1)),$H$4,0,1),0)</f>
        <v>-0</v>
      </c>
      <c r="F541" s="69" t="n">
        <f aca="false">($F540+$D541+$E541)*(1+Input!$G$37/(100*12))</f>
        <v>0</v>
      </c>
    </row>
    <row r="542" customFormat="false" ht="12.8" hidden="false" customHeight="false" outlineLevel="0" collapsed="false">
      <c r="A542" s="67" t="n">
        <v>538</v>
      </c>
      <c r="B542" s="68" t="n">
        <f aca="false">EOMONTH(Input!$C$7,A542)</f>
        <v>59291</v>
      </c>
      <c r="D542" s="69" t="n">
        <f aca="false">IF($B542&lt;Input!$G$28,Input!$G$38,0)</f>
        <v>0</v>
      </c>
      <c r="E542" s="69" t="n">
        <f aca="true">IF($B542&gt;Input!$G$28,PMT(Input!$G$37/(100*12),($A$620-OFFSET($A$4,MATCH(Input!$G$28,$B$4:$B$620,1),0,1,1)),$H$4,0,1),0)</f>
        <v>-0</v>
      </c>
      <c r="F542" s="69" t="n">
        <f aca="false">($F541+$D542+$E542)*(1+Input!$G$37/(100*12))</f>
        <v>0</v>
      </c>
    </row>
    <row r="543" customFormat="false" ht="12.8" hidden="false" customHeight="false" outlineLevel="0" collapsed="false">
      <c r="A543" s="67" t="n">
        <v>539</v>
      </c>
      <c r="B543" s="68" t="n">
        <f aca="false">EOMONTH(Input!$C$7,A543)</f>
        <v>59322</v>
      </c>
      <c r="D543" s="69" t="n">
        <f aca="false">IF($B543&lt;Input!$G$28,Input!$G$38,0)</f>
        <v>0</v>
      </c>
      <c r="E543" s="69" t="n">
        <f aca="true">IF($B543&gt;Input!$G$28,PMT(Input!$G$37/(100*12),($A$620-OFFSET($A$4,MATCH(Input!$G$28,$B$4:$B$620,1),0,1,1)),$H$4,0,1),0)</f>
        <v>-0</v>
      </c>
      <c r="F543" s="69" t="n">
        <f aca="false">($F542+$D543+$E543)*(1+Input!$G$37/(100*12))</f>
        <v>0</v>
      </c>
    </row>
    <row r="544" customFormat="false" ht="12.8" hidden="false" customHeight="false" outlineLevel="0" collapsed="false">
      <c r="A544" s="67" t="n">
        <v>540</v>
      </c>
      <c r="B544" s="68" t="n">
        <f aca="false">EOMONTH(Input!$C$7,A544)</f>
        <v>59352</v>
      </c>
      <c r="D544" s="69" t="n">
        <f aca="false">IF($B544&lt;Input!$G$28,Input!$G$38,0)</f>
        <v>0</v>
      </c>
      <c r="E544" s="69" t="n">
        <f aca="true">IF($B544&gt;Input!$G$28,PMT(Input!$G$37/(100*12),($A$620-OFFSET($A$4,MATCH(Input!$G$28,$B$4:$B$620,1),0,1,1)),$H$4,0,1),0)</f>
        <v>-0</v>
      </c>
      <c r="F544" s="69" t="n">
        <f aca="false">($F543+$D544+$E544)*(1+Input!$G$37/(100*12))</f>
        <v>0</v>
      </c>
    </row>
    <row r="545" customFormat="false" ht="12.8" hidden="false" customHeight="false" outlineLevel="0" collapsed="false">
      <c r="A545" s="67" t="n">
        <v>541</v>
      </c>
      <c r="B545" s="68" t="n">
        <f aca="false">EOMONTH(Input!$C$7,A545)</f>
        <v>59383</v>
      </c>
      <c r="D545" s="69" t="n">
        <f aca="false">IF($B545&lt;Input!$G$28,Input!$G$38,0)</f>
        <v>0</v>
      </c>
      <c r="E545" s="69" t="n">
        <f aca="true">IF($B545&gt;Input!$G$28,PMT(Input!$G$37/(100*12),($A$620-OFFSET($A$4,MATCH(Input!$G$28,$B$4:$B$620,1),0,1,1)),$H$4,0,1),0)</f>
        <v>-0</v>
      </c>
      <c r="F545" s="69" t="n">
        <f aca="false">($F544+$D545+$E545)*(1+Input!$G$37/(100*12))</f>
        <v>0</v>
      </c>
    </row>
    <row r="546" customFormat="false" ht="12.8" hidden="false" customHeight="false" outlineLevel="0" collapsed="false">
      <c r="A546" s="67" t="n">
        <v>542</v>
      </c>
      <c r="B546" s="68" t="n">
        <f aca="false">EOMONTH(Input!$C$7,A546)</f>
        <v>59414</v>
      </c>
      <c r="D546" s="69" t="n">
        <f aca="false">IF($B546&lt;Input!$G$28,Input!$G$38,0)</f>
        <v>0</v>
      </c>
      <c r="E546" s="69" t="n">
        <f aca="true">IF($B546&gt;Input!$G$28,PMT(Input!$G$37/(100*12),($A$620-OFFSET($A$4,MATCH(Input!$G$28,$B$4:$B$620,1),0,1,1)),$H$4,0,1),0)</f>
        <v>-0</v>
      </c>
      <c r="F546" s="69" t="n">
        <f aca="false">($F545+$D546+$E546)*(1+Input!$G$37/(100*12))</f>
        <v>0</v>
      </c>
    </row>
    <row r="547" customFormat="false" ht="12.8" hidden="false" customHeight="false" outlineLevel="0" collapsed="false">
      <c r="A547" s="67" t="n">
        <v>543</v>
      </c>
      <c r="B547" s="68" t="n">
        <f aca="false">EOMONTH(Input!$C$7,A547)</f>
        <v>59444</v>
      </c>
      <c r="D547" s="69" t="n">
        <f aca="false">IF($B547&lt;Input!$G$28,Input!$G$38,0)</f>
        <v>0</v>
      </c>
      <c r="E547" s="69" t="n">
        <f aca="true">IF($B547&gt;Input!$G$28,PMT(Input!$G$37/(100*12),($A$620-OFFSET($A$4,MATCH(Input!$G$28,$B$4:$B$620,1),0,1,1)),$H$4,0,1),0)</f>
        <v>-0</v>
      </c>
      <c r="F547" s="69" t="n">
        <f aca="false">($F546+$D547+$E547)*(1+Input!$G$37/(100*12))</f>
        <v>0</v>
      </c>
    </row>
    <row r="548" customFormat="false" ht="12.8" hidden="false" customHeight="false" outlineLevel="0" collapsed="false">
      <c r="A548" s="67" t="n">
        <v>544</v>
      </c>
      <c r="B548" s="68" t="n">
        <f aca="false">EOMONTH(Input!$C$7,A548)</f>
        <v>59475</v>
      </c>
      <c r="D548" s="69" t="n">
        <f aca="false">IF($B548&lt;Input!$G$28,Input!$G$38,0)</f>
        <v>0</v>
      </c>
      <c r="E548" s="69" t="n">
        <f aca="true">IF($B548&gt;Input!$G$28,PMT(Input!$G$37/(100*12),($A$620-OFFSET($A$4,MATCH(Input!$G$28,$B$4:$B$620,1),0,1,1)),$H$4,0,1),0)</f>
        <v>-0</v>
      </c>
      <c r="F548" s="69" t="n">
        <f aca="false">($F547+$D548+$E548)*(1+Input!$G$37/(100*12))</f>
        <v>0</v>
      </c>
    </row>
    <row r="549" customFormat="false" ht="12.8" hidden="false" customHeight="false" outlineLevel="0" collapsed="false">
      <c r="A549" s="67" t="n">
        <v>545</v>
      </c>
      <c r="B549" s="68" t="n">
        <f aca="false">EOMONTH(Input!$C$7,A549)</f>
        <v>59505</v>
      </c>
      <c r="D549" s="69" t="n">
        <f aca="false">IF($B549&lt;Input!$G$28,Input!$G$38,0)</f>
        <v>0</v>
      </c>
      <c r="E549" s="69" t="n">
        <f aca="true">IF($B549&gt;Input!$G$28,PMT(Input!$G$37/(100*12),($A$620-OFFSET($A$4,MATCH(Input!$G$28,$B$4:$B$620,1),0,1,1)),$H$4,0,1),0)</f>
        <v>-0</v>
      </c>
      <c r="F549" s="69" t="n">
        <f aca="false">($F548+$D549+$E549)*(1+Input!$G$37/(100*12))</f>
        <v>0</v>
      </c>
    </row>
    <row r="550" customFormat="false" ht="12.8" hidden="false" customHeight="false" outlineLevel="0" collapsed="false">
      <c r="A550" s="67" t="n">
        <v>546</v>
      </c>
      <c r="B550" s="68" t="n">
        <f aca="false">EOMONTH(Input!$C$7,A550)</f>
        <v>59536</v>
      </c>
      <c r="D550" s="69" t="n">
        <f aca="false">IF($B550&lt;Input!$G$28,Input!$G$38,0)</f>
        <v>0</v>
      </c>
      <c r="E550" s="69" t="n">
        <f aca="true">IF($B550&gt;Input!$G$28,PMT(Input!$G$37/(100*12),($A$620-OFFSET($A$4,MATCH(Input!$G$28,$B$4:$B$620,1),0,1,1)),$H$4,0,1),0)</f>
        <v>-0</v>
      </c>
      <c r="F550" s="69" t="n">
        <f aca="false">($F549+$D550+$E550)*(1+Input!$G$37/(100*12))</f>
        <v>0</v>
      </c>
    </row>
    <row r="551" customFormat="false" ht="12.8" hidden="false" customHeight="false" outlineLevel="0" collapsed="false">
      <c r="A551" s="67" t="n">
        <v>547</v>
      </c>
      <c r="B551" s="68" t="n">
        <f aca="false">EOMONTH(Input!$C$7,A551)</f>
        <v>59567</v>
      </c>
      <c r="D551" s="69" t="n">
        <f aca="false">IF($B551&lt;Input!$G$28,Input!$G$38,0)</f>
        <v>0</v>
      </c>
      <c r="E551" s="69" t="n">
        <f aca="true">IF($B551&gt;Input!$G$28,PMT(Input!$G$37/(100*12),($A$620-OFFSET($A$4,MATCH(Input!$G$28,$B$4:$B$620,1),0,1,1)),$H$4,0,1),0)</f>
        <v>-0</v>
      </c>
      <c r="F551" s="69" t="n">
        <f aca="false">($F550+$D551+$E551)*(1+Input!$G$37/(100*12))</f>
        <v>0</v>
      </c>
    </row>
    <row r="552" customFormat="false" ht="12.8" hidden="false" customHeight="false" outlineLevel="0" collapsed="false">
      <c r="A552" s="67" t="n">
        <v>548</v>
      </c>
      <c r="B552" s="68" t="n">
        <f aca="false">EOMONTH(Input!$C$7,A552)</f>
        <v>59595</v>
      </c>
      <c r="D552" s="69" t="n">
        <f aca="false">IF($B552&lt;Input!$G$28,Input!$G$38,0)</f>
        <v>0</v>
      </c>
      <c r="E552" s="69" t="n">
        <f aca="true">IF($B552&gt;Input!$G$28,PMT(Input!$G$37/(100*12),($A$620-OFFSET($A$4,MATCH(Input!$G$28,$B$4:$B$620,1),0,1,1)),$H$4,0,1),0)</f>
        <v>-0</v>
      </c>
      <c r="F552" s="69" t="n">
        <f aca="false">($F551+$D552+$E552)*(1+Input!$G$37/(100*12))</f>
        <v>0</v>
      </c>
    </row>
    <row r="553" customFormat="false" ht="12.8" hidden="false" customHeight="false" outlineLevel="0" collapsed="false">
      <c r="A553" s="67" t="n">
        <v>549</v>
      </c>
      <c r="B553" s="68" t="n">
        <f aca="false">EOMONTH(Input!$C$7,A553)</f>
        <v>59626</v>
      </c>
      <c r="D553" s="69" t="n">
        <f aca="false">IF($B553&lt;Input!$G$28,Input!$G$38,0)</f>
        <v>0</v>
      </c>
      <c r="E553" s="69" t="n">
        <f aca="true">IF($B553&gt;Input!$G$28,PMT(Input!$G$37/(100*12),($A$620-OFFSET($A$4,MATCH(Input!$G$28,$B$4:$B$620,1),0,1,1)),$H$4,0,1),0)</f>
        <v>-0</v>
      </c>
      <c r="F553" s="69" t="n">
        <f aca="false">($F552+$D553+$E553)*(1+Input!$G$37/(100*12))</f>
        <v>0</v>
      </c>
    </row>
    <row r="554" customFormat="false" ht="12.8" hidden="false" customHeight="false" outlineLevel="0" collapsed="false">
      <c r="A554" s="67" t="n">
        <v>550</v>
      </c>
      <c r="B554" s="68" t="n">
        <f aca="false">EOMONTH(Input!$C$7,A554)</f>
        <v>59656</v>
      </c>
      <c r="D554" s="69" t="n">
        <f aca="false">IF($B554&lt;Input!$G$28,Input!$G$38,0)</f>
        <v>0</v>
      </c>
      <c r="E554" s="69" t="n">
        <f aca="true">IF($B554&gt;Input!$G$28,PMT(Input!$G$37/(100*12),($A$620-OFFSET($A$4,MATCH(Input!$G$28,$B$4:$B$620,1),0,1,1)),$H$4,0,1),0)</f>
        <v>-0</v>
      </c>
      <c r="F554" s="69" t="n">
        <f aca="false">($F553+$D554+$E554)*(1+Input!$G$37/(100*12))</f>
        <v>0</v>
      </c>
    </row>
    <row r="555" customFormat="false" ht="12.8" hidden="false" customHeight="false" outlineLevel="0" collapsed="false">
      <c r="A555" s="67" t="n">
        <v>551</v>
      </c>
      <c r="B555" s="68" t="n">
        <f aca="false">EOMONTH(Input!$C$7,A555)</f>
        <v>59687</v>
      </c>
      <c r="D555" s="69" t="n">
        <f aca="false">IF($B555&lt;Input!$G$28,Input!$G$38,0)</f>
        <v>0</v>
      </c>
      <c r="E555" s="69" t="n">
        <f aca="true">IF($B555&gt;Input!$G$28,PMT(Input!$G$37/(100*12),($A$620-OFFSET($A$4,MATCH(Input!$G$28,$B$4:$B$620,1),0,1,1)),$H$4,0,1),0)</f>
        <v>-0</v>
      </c>
      <c r="F555" s="69" t="n">
        <f aca="false">($F554+$D555+$E555)*(1+Input!$G$37/(100*12))</f>
        <v>0</v>
      </c>
    </row>
    <row r="556" customFormat="false" ht="12.8" hidden="false" customHeight="false" outlineLevel="0" collapsed="false">
      <c r="A556" s="67" t="n">
        <v>552</v>
      </c>
      <c r="B556" s="68" t="n">
        <f aca="false">EOMONTH(Input!$C$7,A556)</f>
        <v>59717</v>
      </c>
      <c r="D556" s="69" t="n">
        <f aca="false">IF($B556&lt;Input!$G$28,Input!$G$38,0)</f>
        <v>0</v>
      </c>
      <c r="E556" s="69" t="n">
        <f aca="true">IF($B556&gt;Input!$G$28,PMT(Input!$G$37/(100*12),($A$620-OFFSET($A$4,MATCH(Input!$G$28,$B$4:$B$620,1),0,1,1)),$H$4,0,1),0)</f>
        <v>-0</v>
      </c>
      <c r="F556" s="69" t="n">
        <f aca="false">($F555+$D556+$E556)*(1+Input!$G$37/(100*12))</f>
        <v>0</v>
      </c>
    </row>
    <row r="557" customFormat="false" ht="12.8" hidden="false" customHeight="false" outlineLevel="0" collapsed="false">
      <c r="A557" s="67" t="n">
        <v>553</v>
      </c>
      <c r="B557" s="68" t="n">
        <f aca="false">EOMONTH(Input!$C$7,A557)</f>
        <v>59748</v>
      </c>
      <c r="D557" s="69" t="n">
        <f aca="false">IF($B557&lt;Input!$G$28,Input!$G$38,0)</f>
        <v>0</v>
      </c>
      <c r="E557" s="69" t="n">
        <f aca="true">IF($B557&gt;Input!$G$28,PMT(Input!$G$37/(100*12),($A$620-OFFSET($A$4,MATCH(Input!$G$28,$B$4:$B$620,1),0,1,1)),$H$4,0,1),0)</f>
        <v>-0</v>
      </c>
      <c r="F557" s="69" t="n">
        <f aca="false">($F556+$D557+$E557)*(1+Input!$G$37/(100*12))</f>
        <v>0</v>
      </c>
    </row>
    <row r="558" customFormat="false" ht="12.8" hidden="false" customHeight="false" outlineLevel="0" collapsed="false">
      <c r="A558" s="67" t="n">
        <v>554</v>
      </c>
      <c r="B558" s="68" t="n">
        <f aca="false">EOMONTH(Input!$C$7,A558)</f>
        <v>59779</v>
      </c>
      <c r="D558" s="69" t="n">
        <f aca="false">IF($B558&lt;Input!$G$28,Input!$G$38,0)</f>
        <v>0</v>
      </c>
      <c r="E558" s="69" t="n">
        <f aca="true">IF($B558&gt;Input!$G$28,PMT(Input!$G$37/(100*12),($A$620-OFFSET($A$4,MATCH(Input!$G$28,$B$4:$B$620,1),0,1,1)),$H$4,0,1),0)</f>
        <v>-0</v>
      </c>
      <c r="F558" s="69" t="n">
        <f aca="false">($F557+$D558+$E558)*(1+Input!$G$37/(100*12))</f>
        <v>0</v>
      </c>
    </row>
    <row r="559" customFormat="false" ht="12.8" hidden="false" customHeight="false" outlineLevel="0" collapsed="false">
      <c r="A559" s="67" t="n">
        <v>555</v>
      </c>
      <c r="B559" s="68" t="n">
        <f aca="false">EOMONTH(Input!$C$7,A559)</f>
        <v>59809</v>
      </c>
      <c r="D559" s="69" t="n">
        <f aca="false">IF($B559&lt;Input!$G$28,Input!$G$38,0)</f>
        <v>0</v>
      </c>
      <c r="E559" s="69" t="n">
        <f aca="true">IF($B559&gt;Input!$G$28,PMT(Input!$G$37/(100*12),($A$620-OFFSET($A$4,MATCH(Input!$G$28,$B$4:$B$620,1),0,1,1)),$H$4,0,1),0)</f>
        <v>-0</v>
      </c>
      <c r="F559" s="69" t="n">
        <f aca="false">($F558+$D559+$E559)*(1+Input!$G$37/(100*12))</f>
        <v>0</v>
      </c>
    </row>
    <row r="560" customFormat="false" ht="12.8" hidden="false" customHeight="false" outlineLevel="0" collapsed="false">
      <c r="A560" s="67" t="n">
        <v>556</v>
      </c>
      <c r="B560" s="68" t="n">
        <f aca="false">EOMONTH(Input!$C$7,A560)</f>
        <v>59840</v>
      </c>
      <c r="D560" s="69" t="n">
        <f aca="false">IF($B560&lt;Input!$G$28,Input!$G$38,0)</f>
        <v>0</v>
      </c>
      <c r="E560" s="69" t="n">
        <f aca="true">IF($B560&gt;Input!$G$28,PMT(Input!$G$37/(100*12),($A$620-OFFSET($A$4,MATCH(Input!$G$28,$B$4:$B$620,1),0,1,1)),$H$4,0,1),0)</f>
        <v>-0</v>
      </c>
      <c r="F560" s="69" t="n">
        <f aca="false">($F559+$D560+$E560)*(1+Input!$G$37/(100*12))</f>
        <v>0</v>
      </c>
    </row>
    <row r="561" customFormat="false" ht="12.8" hidden="false" customHeight="false" outlineLevel="0" collapsed="false">
      <c r="A561" s="67" t="n">
        <v>557</v>
      </c>
      <c r="B561" s="68" t="n">
        <f aca="false">EOMONTH(Input!$C$7,A561)</f>
        <v>59870</v>
      </c>
      <c r="D561" s="69" t="n">
        <f aca="false">IF($B561&lt;Input!$G$28,Input!$G$38,0)</f>
        <v>0</v>
      </c>
      <c r="E561" s="69" t="n">
        <f aca="true">IF($B561&gt;Input!$G$28,PMT(Input!$G$37/(100*12),($A$620-OFFSET($A$4,MATCH(Input!$G$28,$B$4:$B$620,1),0,1,1)),$H$4,0,1),0)</f>
        <v>-0</v>
      </c>
      <c r="F561" s="69" t="n">
        <f aca="false">($F560+$D561+$E561)*(1+Input!$G$37/(100*12))</f>
        <v>0</v>
      </c>
    </row>
    <row r="562" customFormat="false" ht="12.8" hidden="false" customHeight="false" outlineLevel="0" collapsed="false">
      <c r="A562" s="67" t="n">
        <v>558</v>
      </c>
      <c r="B562" s="68" t="n">
        <f aca="false">EOMONTH(Input!$C$7,A562)</f>
        <v>59901</v>
      </c>
      <c r="D562" s="69" t="n">
        <f aca="false">IF($B562&lt;Input!$G$28,Input!$G$38,0)</f>
        <v>0</v>
      </c>
      <c r="E562" s="69" t="n">
        <f aca="true">IF($B562&gt;Input!$G$28,PMT(Input!$G$37/(100*12),($A$620-OFFSET($A$4,MATCH(Input!$G$28,$B$4:$B$620,1),0,1,1)),$H$4,0,1),0)</f>
        <v>-0</v>
      </c>
      <c r="F562" s="69" t="n">
        <f aca="false">($F561+$D562+$E562)*(1+Input!$G$37/(100*12))</f>
        <v>0</v>
      </c>
    </row>
    <row r="563" customFormat="false" ht="12.8" hidden="false" customHeight="false" outlineLevel="0" collapsed="false">
      <c r="A563" s="67" t="n">
        <v>559</v>
      </c>
      <c r="B563" s="68" t="n">
        <f aca="false">EOMONTH(Input!$C$7,A563)</f>
        <v>59932</v>
      </c>
      <c r="D563" s="69" t="n">
        <f aca="false">IF($B563&lt;Input!$G$28,Input!$G$38,0)</f>
        <v>0</v>
      </c>
      <c r="E563" s="69" t="n">
        <f aca="true">IF($B563&gt;Input!$G$28,PMT(Input!$G$37/(100*12),($A$620-OFFSET($A$4,MATCH(Input!$G$28,$B$4:$B$620,1),0,1,1)),$H$4,0,1),0)</f>
        <v>-0</v>
      </c>
      <c r="F563" s="69" t="n">
        <f aca="false">($F562+$D563+$E563)*(1+Input!$G$37/(100*12))</f>
        <v>0</v>
      </c>
    </row>
    <row r="564" customFormat="false" ht="12.8" hidden="false" customHeight="false" outlineLevel="0" collapsed="false">
      <c r="A564" s="67" t="n">
        <v>560</v>
      </c>
      <c r="B564" s="68" t="n">
        <f aca="false">EOMONTH(Input!$C$7,A564)</f>
        <v>59961</v>
      </c>
      <c r="D564" s="69" t="n">
        <f aca="false">IF($B564&lt;Input!$G$28,Input!$G$38,0)</f>
        <v>0</v>
      </c>
      <c r="E564" s="69" t="n">
        <f aca="true">IF($B564&gt;Input!$G$28,PMT(Input!$G$37/(100*12),($A$620-OFFSET($A$4,MATCH(Input!$G$28,$B$4:$B$620,1),0,1,1)),$H$4,0,1),0)</f>
        <v>-0</v>
      </c>
      <c r="F564" s="69" t="n">
        <f aca="false">($F563+$D564+$E564)*(1+Input!$G$37/(100*12))</f>
        <v>0</v>
      </c>
    </row>
    <row r="565" customFormat="false" ht="12.8" hidden="false" customHeight="false" outlineLevel="0" collapsed="false">
      <c r="A565" s="67" t="n">
        <v>561</v>
      </c>
      <c r="B565" s="68" t="n">
        <f aca="false">EOMONTH(Input!$C$7,A565)</f>
        <v>59992</v>
      </c>
      <c r="D565" s="69" t="n">
        <f aca="false">IF($B565&lt;Input!$G$28,Input!$G$38,0)</f>
        <v>0</v>
      </c>
      <c r="E565" s="69" t="n">
        <f aca="true">IF($B565&gt;Input!$G$28,PMT(Input!$G$37/(100*12),($A$620-OFFSET($A$4,MATCH(Input!$G$28,$B$4:$B$620,1),0,1,1)),$H$4,0,1),0)</f>
        <v>-0</v>
      </c>
      <c r="F565" s="69" t="n">
        <f aca="false">($F564+$D565+$E565)*(1+Input!$G$37/(100*12))</f>
        <v>0</v>
      </c>
    </row>
    <row r="566" customFormat="false" ht="12.8" hidden="false" customHeight="false" outlineLevel="0" collapsed="false">
      <c r="A566" s="67" t="n">
        <v>562</v>
      </c>
      <c r="B566" s="68" t="n">
        <f aca="false">EOMONTH(Input!$C$7,A566)</f>
        <v>60022</v>
      </c>
      <c r="D566" s="69" t="n">
        <f aca="false">IF($B566&lt;Input!$G$28,Input!$G$38,0)</f>
        <v>0</v>
      </c>
      <c r="E566" s="69" t="n">
        <f aca="true">IF($B566&gt;Input!$G$28,PMT(Input!$G$37/(100*12),($A$620-OFFSET($A$4,MATCH(Input!$G$28,$B$4:$B$620,1),0,1,1)),$H$4,0,1),0)</f>
        <v>-0</v>
      </c>
      <c r="F566" s="69" t="n">
        <f aca="false">($F565+$D566+$E566)*(1+Input!$G$37/(100*12))</f>
        <v>0</v>
      </c>
    </row>
    <row r="567" customFormat="false" ht="12.8" hidden="false" customHeight="false" outlineLevel="0" collapsed="false">
      <c r="A567" s="67" t="n">
        <v>563</v>
      </c>
      <c r="B567" s="68" t="n">
        <f aca="false">EOMONTH(Input!$C$7,A567)</f>
        <v>60053</v>
      </c>
      <c r="D567" s="69" t="n">
        <f aca="false">IF($B567&lt;Input!$G$28,Input!$G$38,0)</f>
        <v>0</v>
      </c>
      <c r="E567" s="69" t="n">
        <f aca="true">IF($B567&gt;Input!$G$28,PMT(Input!$G$37/(100*12),($A$620-OFFSET($A$4,MATCH(Input!$G$28,$B$4:$B$620,1),0,1,1)),$H$4,0,1),0)</f>
        <v>-0</v>
      </c>
      <c r="F567" s="69" t="n">
        <f aca="false">($F566+$D567+$E567)*(1+Input!$G$37/(100*12))</f>
        <v>0</v>
      </c>
    </row>
    <row r="568" customFormat="false" ht="12.8" hidden="false" customHeight="false" outlineLevel="0" collapsed="false">
      <c r="A568" s="67" t="n">
        <v>564</v>
      </c>
      <c r="B568" s="68" t="n">
        <f aca="false">EOMONTH(Input!$C$7,A568)</f>
        <v>60083</v>
      </c>
      <c r="D568" s="69" t="n">
        <f aca="false">IF($B568&lt;Input!$G$28,Input!$G$38,0)</f>
        <v>0</v>
      </c>
      <c r="E568" s="69" t="n">
        <f aca="true">IF($B568&gt;Input!$G$28,PMT(Input!$G$37/(100*12),($A$620-OFFSET($A$4,MATCH(Input!$G$28,$B$4:$B$620,1),0,1,1)),$H$4,0,1),0)</f>
        <v>-0</v>
      </c>
      <c r="F568" s="69" t="n">
        <f aca="false">($F567+$D568+$E568)*(1+Input!$G$37/(100*12))</f>
        <v>0</v>
      </c>
    </row>
    <row r="569" customFormat="false" ht="12.8" hidden="false" customHeight="false" outlineLevel="0" collapsed="false">
      <c r="A569" s="67" t="n">
        <v>565</v>
      </c>
      <c r="B569" s="68" t="n">
        <f aca="false">EOMONTH(Input!$C$7,A569)</f>
        <v>60114</v>
      </c>
      <c r="D569" s="69" t="n">
        <f aca="false">IF($B569&lt;Input!$G$28,Input!$G$38,0)</f>
        <v>0</v>
      </c>
      <c r="E569" s="69" t="n">
        <f aca="true">IF($B569&gt;Input!$G$28,PMT(Input!$G$37/(100*12),($A$620-OFFSET($A$4,MATCH(Input!$G$28,$B$4:$B$620,1),0,1,1)),$H$4,0,1),0)</f>
        <v>-0</v>
      </c>
      <c r="F569" s="69" t="n">
        <f aca="false">($F568+$D569+$E569)*(1+Input!$G$37/(100*12))</f>
        <v>0</v>
      </c>
    </row>
    <row r="570" customFormat="false" ht="12.8" hidden="false" customHeight="false" outlineLevel="0" collapsed="false">
      <c r="A570" s="67" t="n">
        <v>566</v>
      </c>
      <c r="B570" s="68" t="n">
        <f aca="false">EOMONTH(Input!$C$7,A570)</f>
        <v>60145</v>
      </c>
      <c r="D570" s="69" t="n">
        <f aca="false">IF($B570&lt;Input!$G$28,Input!$G$38,0)</f>
        <v>0</v>
      </c>
      <c r="E570" s="69" t="n">
        <f aca="true">IF($B570&gt;Input!$G$28,PMT(Input!$G$37/(100*12),($A$620-OFFSET($A$4,MATCH(Input!$G$28,$B$4:$B$620,1),0,1,1)),$H$4,0,1),0)</f>
        <v>-0</v>
      </c>
      <c r="F570" s="69" t="n">
        <f aca="false">($F569+$D570+$E570)*(1+Input!$G$37/(100*12))</f>
        <v>0</v>
      </c>
    </row>
    <row r="571" customFormat="false" ht="12.8" hidden="false" customHeight="false" outlineLevel="0" collapsed="false">
      <c r="A571" s="67" t="n">
        <v>567</v>
      </c>
      <c r="B571" s="68" t="n">
        <f aca="false">EOMONTH(Input!$C$7,A571)</f>
        <v>60175</v>
      </c>
      <c r="D571" s="69" t="n">
        <f aca="false">IF($B571&lt;Input!$G$28,Input!$G$38,0)</f>
        <v>0</v>
      </c>
      <c r="E571" s="69" t="n">
        <f aca="true">IF($B571&gt;Input!$G$28,PMT(Input!$G$37/(100*12),($A$620-OFFSET($A$4,MATCH(Input!$G$28,$B$4:$B$620,1),0,1,1)),$H$4,0,1),0)</f>
        <v>-0</v>
      </c>
      <c r="F571" s="69" t="n">
        <f aca="false">($F570+$D571+$E571)*(1+Input!$G$37/(100*12))</f>
        <v>0</v>
      </c>
    </row>
    <row r="572" customFormat="false" ht="12.8" hidden="false" customHeight="false" outlineLevel="0" collapsed="false">
      <c r="A572" s="67" t="n">
        <v>568</v>
      </c>
      <c r="B572" s="68" t="n">
        <f aca="false">EOMONTH(Input!$C$7,A572)</f>
        <v>60206</v>
      </c>
      <c r="D572" s="69" t="n">
        <f aca="false">IF($B572&lt;Input!$G$28,Input!$G$38,0)</f>
        <v>0</v>
      </c>
      <c r="E572" s="69" t="n">
        <f aca="true">IF($B572&gt;Input!$G$28,PMT(Input!$G$37/(100*12),($A$620-OFFSET($A$4,MATCH(Input!$G$28,$B$4:$B$620,1),0,1,1)),$H$4,0,1),0)</f>
        <v>-0</v>
      </c>
      <c r="F572" s="69" t="n">
        <f aca="false">($F571+$D572+$E572)*(1+Input!$G$37/(100*12))</f>
        <v>0</v>
      </c>
    </row>
    <row r="573" customFormat="false" ht="12.8" hidden="false" customHeight="false" outlineLevel="0" collapsed="false">
      <c r="A573" s="67" t="n">
        <v>569</v>
      </c>
      <c r="B573" s="68" t="n">
        <f aca="false">EOMONTH(Input!$C$7,A573)</f>
        <v>60236</v>
      </c>
      <c r="D573" s="69" t="n">
        <f aca="false">IF($B573&lt;Input!$G$28,Input!$G$38,0)</f>
        <v>0</v>
      </c>
      <c r="E573" s="69" t="n">
        <f aca="true">IF($B573&gt;Input!$G$28,PMT(Input!$G$37/(100*12),($A$620-OFFSET($A$4,MATCH(Input!$G$28,$B$4:$B$620,1),0,1,1)),$H$4,0,1),0)</f>
        <v>-0</v>
      </c>
      <c r="F573" s="69" t="n">
        <f aca="false">($F572+$D573+$E573)*(1+Input!$G$37/(100*12))</f>
        <v>0</v>
      </c>
    </row>
    <row r="574" customFormat="false" ht="12.8" hidden="false" customHeight="false" outlineLevel="0" collapsed="false">
      <c r="A574" s="67" t="n">
        <v>570</v>
      </c>
      <c r="B574" s="68" t="n">
        <f aca="false">EOMONTH(Input!$C$7,A574)</f>
        <v>60267</v>
      </c>
      <c r="D574" s="69" t="n">
        <f aca="false">IF($B574&lt;Input!$G$28,Input!$G$38,0)</f>
        <v>0</v>
      </c>
      <c r="E574" s="69" t="n">
        <f aca="true">IF($B574&gt;Input!$G$28,PMT(Input!$G$37/(100*12),($A$620-OFFSET($A$4,MATCH(Input!$G$28,$B$4:$B$620,1),0,1,1)),$H$4,0,1),0)</f>
        <v>-0</v>
      </c>
      <c r="F574" s="69" t="n">
        <f aca="false">($F573+$D574+$E574)*(1+Input!$G$37/(100*12))</f>
        <v>0</v>
      </c>
    </row>
    <row r="575" customFormat="false" ht="12.8" hidden="false" customHeight="false" outlineLevel="0" collapsed="false">
      <c r="A575" s="67" t="n">
        <v>571</v>
      </c>
      <c r="B575" s="68" t="n">
        <f aca="false">EOMONTH(Input!$C$7,A575)</f>
        <v>60298</v>
      </c>
      <c r="D575" s="69" t="n">
        <f aca="false">IF($B575&lt;Input!$G$28,Input!$G$38,0)</f>
        <v>0</v>
      </c>
      <c r="E575" s="69" t="n">
        <f aca="true">IF($B575&gt;Input!$G$28,PMT(Input!$G$37/(100*12),($A$620-OFFSET($A$4,MATCH(Input!$G$28,$B$4:$B$620,1),0,1,1)),$H$4,0,1),0)</f>
        <v>-0</v>
      </c>
      <c r="F575" s="69" t="n">
        <f aca="false">($F574+$D575+$E575)*(1+Input!$G$37/(100*12))</f>
        <v>0</v>
      </c>
    </row>
    <row r="576" customFormat="false" ht="12.8" hidden="false" customHeight="false" outlineLevel="0" collapsed="false">
      <c r="A576" s="67" t="n">
        <v>572</v>
      </c>
      <c r="B576" s="68" t="n">
        <f aca="false">EOMONTH(Input!$C$7,A576)</f>
        <v>60326</v>
      </c>
      <c r="D576" s="69" t="n">
        <f aca="false">IF($B576&lt;Input!$G$28,Input!$G$38,0)</f>
        <v>0</v>
      </c>
      <c r="E576" s="69" t="n">
        <f aca="true">IF($B576&gt;Input!$G$28,PMT(Input!$G$37/(100*12),($A$620-OFFSET($A$4,MATCH(Input!$G$28,$B$4:$B$620,1),0,1,1)),$H$4,0,1),0)</f>
        <v>-0</v>
      </c>
      <c r="F576" s="69" t="n">
        <f aca="false">($F575+$D576+$E576)*(1+Input!$G$37/(100*12))</f>
        <v>0</v>
      </c>
    </row>
    <row r="577" customFormat="false" ht="12.8" hidden="false" customHeight="false" outlineLevel="0" collapsed="false">
      <c r="A577" s="67" t="n">
        <v>573</v>
      </c>
      <c r="B577" s="68" t="n">
        <f aca="false">EOMONTH(Input!$C$7,A577)</f>
        <v>60357</v>
      </c>
      <c r="D577" s="69" t="n">
        <f aca="false">IF($B577&lt;Input!$G$28,Input!$G$38,0)</f>
        <v>0</v>
      </c>
      <c r="E577" s="69" t="n">
        <f aca="true">IF($B577&gt;Input!$G$28,PMT(Input!$G$37/(100*12),($A$620-OFFSET($A$4,MATCH(Input!$G$28,$B$4:$B$620,1),0,1,1)),$H$4,0,1),0)</f>
        <v>-0</v>
      </c>
      <c r="F577" s="69" t="n">
        <f aca="false">($F576+$D577+$E577)*(1+Input!$G$37/(100*12))</f>
        <v>0</v>
      </c>
    </row>
    <row r="578" customFormat="false" ht="12.8" hidden="false" customHeight="false" outlineLevel="0" collapsed="false">
      <c r="A578" s="67" t="n">
        <v>574</v>
      </c>
      <c r="B578" s="68" t="n">
        <f aca="false">EOMONTH(Input!$C$7,A578)</f>
        <v>60387</v>
      </c>
      <c r="D578" s="69" t="n">
        <f aca="false">IF($B578&lt;Input!$G$28,Input!$G$38,0)</f>
        <v>0</v>
      </c>
      <c r="E578" s="69" t="n">
        <f aca="true">IF($B578&gt;Input!$G$28,PMT(Input!$G$37/(100*12),($A$620-OFFSET($A$4,MATCH(Input!$G$28,$B$4:$B$620,1),0,1,1)),$H$4,0,1),0)</f>
        <v>-0</v>
      </c>
      <c r="F578" s="69" t="n">
        <f aca="false">($F577+$D578+$E578)*(1+Input!$G$37/(100*12))</f>
        <v>0</v>
      </c>
    </row>
    <row r="579" customFormat="false" ht="12.8" hidden="false" customHeight="false" outlineLevel="0" collapsed="false">
      <c r="A579" s="67" t="n">
        <v>575</v>
      </c>
      <c r="B579" s="68" t="n">
        <f aca="false">EOMONTH(Input!$C$7,A579)</f>
        <v>60418</v>
      </c>
      <c r="D579" s="69" t="n">
        <f aca="false">IF($B579&lt;Input!$G$28,Input!$G$38,0)</f>
        <v>0</v>
      </c>
      <c r="E579" s="69" t="n">
        <f aca="true">IF($B579&gt;Input!$G$28,PMT(Input!$G$37/(100*12),($A$620-OFFSET($A$4,MATCH(Input!$G$28,$B$4:$B$620,1),0,1,1)),$H$4,0,1),0)</f>
        <v>-0</v>
      </c>
      <c r="F579" s="69" t="n">
        <f aca="false">($F578+$D579+$E579)*(1+Input!$G$37/(100*12))</f>
        <v>0</v>
      </c>
    </row>
    <row r="580" customFormat="false" ht="12.8" hidden="false" customHeight="false" outlineLevel="0" collapsed="false">
      <c r="A580" s="67" t="n">
        <v>576</v>
      </c>
      <c r="B580" s="68" t="n">
        <f aca="false">EOMONTH(Input!$C$7,A580)</f>
        <v>60448</v>
      </c>
      <c r="D580" s="69" t="n">
        <f aca="false">IF($B580&lt;Input!$G$28,Input!$G$38,0)</f>
        <v>0</v>
      </c>
      <c r="E580" s="69" t="n">
        <f aca="true">IF($B580&gt;Input!$G$28,PMT(Input!$G$37/(100*12),($A$620-OFFSET($A$4,MATCH(Input!$G$28,$B$4:$B$620,1),0,1,1)),$H$4,0,1),0)</f>
        <v>-0</v>
      </c>
      <c r="F580" s="69" t="n">
        <f aca="false">($F579+$D580+$E580)*(1+Input!$G$37/(100*12))</f>
        <v>0</v>
      </c>
    </row>
    <row r="581" customFormat="false" ht="12.8" hidden="false" customHeight="false" outlineLevel="0" collapsed="false">
      <c r="A581" s="67" t="n">
        <v>577</v>
      </c>
      <c r="B581" s="68" t="n">
        <f aca="false">EOMONTH(Input!$C$7,A581)</f>
        <v>60479</v>
      </c>
      <c r="D581" s="69" t="n">
        <f aca="false">IF($B581&lt;Input!$G$28,Input!$G$38,0)</f>
        <v>0</v>
      </c>
      <c r="E581" s="69" t="n">
        <f aca="true">IF($B581&gt;Input!$G$28,PMT(Input!$G$37/(100*12),($A$620-OFFSET($A$4,MATCH(Input!$G$28,$B$4:$B$620,1),0,1,1)),$H$4,0,1),0)</f>
        <v>-0</v>
      </c>
      <c r="F581" s="69" t="n">
        <f aca="false">($F580+$D581+$E581)*(1+Input!$G$37/(100*12))</f>
        <v>0</v>
      </c>
    </row>
    <row r="582" customFormat="false" ht="12.8" hidden="false" customHeight="false" outlineLevel="0" collapsed="false">
      <c r="A582" s="67" t="n">
        <v>578</v>
      </c>
      <c r="B582" s="68" t="n">
        <f aca="false">EOMONTH(Input!$C$7,A582)</f>
        <v>60510</v>
      </c>
      <c r="D582" s="69" t="n">
        <f aca="false">IF($B582&lt;Input!$G$28,Input!$G$38,0)</f>
        <v>0</v>
      </c>
      <c r="E582" s="69" t="n">
        <f aca="true">IF($B582&gt;Input!$G$28,PMT(Input!$G$37/(100*12),($A$620-OFFSET($A$4,MATCH(Input!$G$28,$B$4:$B$620,1),0,1,1)),$H$4,0,1),0)</f>
        <v>-0</v>
      </c>
      <c r="F582" s="69" t="n">
        <f aca="false">($F581+$D582+$E582)*(1+Input!$G$37/(100*12))</f>
        <v>0</v>
      </c>
    </row>
    <row r="583" customFormat="false" ht="12.8" hidden="false" customHeight="false" outlineLevel="0" collapsed="false">
      <c r="A583" s="67" t="n">
        <v>579</v>
      </c>
      <c r="B583" s="68" t="n">
        <f aca="false">EOMONTH(Input!$C$7,A583)</f>
        <v>60540</v>
      </c>
      <c r="D583" s="69" t="n">
        <f aca="false">IF($B583&lt;Input!$G$28,Input!$G$38,0)</f>
        <v>0</v>
      </c>
      <c r="E583" s="69" t="n">
        <f aca="true">IF($B583&gt;Input!$G$28,PMT(Input!$G$37/(100*12),($A$620-OFFSET($A$4,MATCH(Input!$G$28,$B$4:$B$620,1),0,1,1)),$H$4,0,1),0)</f>
        <v>-0</v>
      </c>
      <c r="F583" s="69" t="n">
        <f aca="false">($F582+$D583+$E583)*(1+Input!$G$37/(100*12))</f>
        <v>0</v>
      </c>
    </row>
    <row r="584" customFormat="false" ht="12.8" hidden="false" customHeight="false" outlineLevel="0" collapsed="false">
      <c r="A584" s="67" t="n">
        <v>580</v>
      </c>
      <c r="B584" s="68" t="n">
        <f aca="false">EOMONTH(Input!$C$7,A584)</f>
        <v>60571</v>
      </c>
      <c r="D584" s="69" t="n">
        <f aca="false">IF($B584&lt;Input!$G$28,Input!$G$38,0)</f>
        <v>0</v>
      </c>
      <c r="E584" s="69" t="n">
        <f aca="true">IF($B584&gt;Input!$G$28,PMT(Input!$G$37/(100*12),($A$620-OFFSET($A$4,MATCH(Input!$G$28,$B$4:$B$620,1),0,1,1)),$H$4,0,1),0)</f>
        <v>-0</v>
      </c>
      <c r="F584" s="69" t="n">
        <f aca="false">($F583+$D584+$E584)*(1+Input!$G$37/(100*12))</f>
        <v>0</v>
      </c>
    </row>
    <row r="585" customFormat="false" ht="12.8" hidden="false" customHeight="false" outlineLevel="0" collapsed="false">
      <c r="A585" s="67" t="n">
        <v>581</v>
      </c>
      <c r="B585" s="68" t="n">
        <f aca="false">EOMONTH(Input!$C$7,A585)</f>
        <v>60601</v>
      </c>
      <c r="D585" s="69" t="n">
        <f aca="false">IF($B585&lt;Input!$G$28,Input!$G$38,0)</f>
        <v>0</v>
      </c>
      <c r="E585" s="69" t="n">
        <f aca="true">IF($B585&gt;Input!$G$28,PMT(Input!$G$37/(100*12),($A$620-OFFSET($A$4,MATCH(Input!$G$28,$B$4:$B$620,1),0,1,1)),$H$4,0,1),0)</f>
        <v>-0</v>
      </c>
      <c r="F585" s="69" t="n">
        <f aca="false">($F584+$D585+$E585)*(1+Input!$G$37/(100*12))</f>
        <v>0</v>
      </c>
    </row>
    <row r="586" customFormat="false" ht="12.8" hidden="false" customHeight="false" outlineLevel="0" collapsed="false">
      <c r="A586" s="67" t="n">
        <v>582</v>
      </c>
      <c r="B586" s="68" t="n">
        <f aca="false">EOMONTH(Input!$C$7,A586)</f>
        <v>60632</v>
      </c>
      <c r="D586" s="69" t="n">
        <f aca="false">IF($B586&lt;Input!$G$28,Input!$G$38,0)</f>
        <v>0</v>
      </c>
      <c r="E586" s="69" t="n">
        <f aca="true">IF($B586&gt;Input!$G$28,PMT(Input!$G$37/(100*12),($A$620-OFFSET($A$4,MATCH(Input!$G$28,$B$4:$B$620,1),0,1,1)),$H$4,0,1),0)</f>
        <v>-0</v>
      </c>
      <c r="F586" s="69" t="n">
        <f aca="false">($F585+$D586+$E586)*(1+Input!$G$37/(100*12))</f>
        <v>0</v>
      </c>
    </row>
    <row r="587" customFormat="false" ht="12.8" hidden="false" customHeight="false" outlineLevel="0" collapsed="false">
      <c r="A587" s="67" t="n">
        <v>583</v>
      </c>
      <c r="B587" s="68" t="n">
        <f aca="false">EOMONTH(Input!$C$7,A587)</f>
        <v>60663</v>
      </c>
      <c r="D587" s="69" t="n">
        <f aca="false">IF($B587&lt;Input!$G$28,Input!$G$38,0)</f>
        <v>0</v>
      </c>
      <c r="E587" s="69" t="n">
        <f aca="true">IF($B587&gt;Input!$G$28,PMT(Input!$G$37/(100*12),($A$620-OFFSET($A$4,MATCH(Input!$G$28,$B$4:$B$620,1),0,1,1)),$H$4,0,1),0)</f>
        <v>-0</v>
      </c>
      <c r="F587" s="69" t="n">
        <f aca="false">($F586+$D587+$E587)*(1+Input!$G$37/(100*12))</f>
        <v>0</v>
      </c>
    </row>
    <row r="588" customFormat="false" ht="12.8" hidden="false" customHeight="false" outlineLevel="0" collapsed="false">
      <c r="A588" s="67" t="n">
        <v>584</v>
      </c>
      <c r="B588" s="68" t="n">
        <f aca="false">EOMONTH(Input!$C$7,A588)</f>
        <v>60691</v>
      </c>
      <c r="D588" s="69" t="n">
        <f aca="false">IF($B588&lt;Input!$G$28,Input!$G$38,0)</f>
        <v>0</v>
      </c>
      <c r="E588" s="69" t="n">
        <f aca="true">IF($B588&gt;Input!$G$28,PMT(Input!$G$37/(100*12),($A$620-OFFSET($A$4,MATCH(Input!$G$28,$B$4:$B$620,1),0,1,1)),$H$4,0,1),0)</f>
        <v>-0</v>
      </c>
      <c r="F588" s="69" t="n">
        <f aca="false">($F587+$D588+$E588)*(1+Input!$G$37/(100*12))</f>
        <v>0</v>
      </c>
    </row>
    <row r="589" customFormat="false" ht="12.8" hidden="false" customHeight="false" outlineLevel="0" collapsed="false">
      <c r="A589" s="67" t="n">
        <v>585</v>
      </c>
      <c r="B589" s="68" t="n">
        <f aca="false">EOMONTH(Input!$C$7,A589)</f>
        <v>60722</v>
      </c>
      <c r="D589" s="69" t="n">
        <f aca="false">IF($B589&lt;Input!$G$28,Input!$G$38,0)</f>
        <v>0</v>
      </c>
      <c r="E589" s="69" t="n">
        <f aca="true">IF($B589&gt;Input!$G$28,PMT(Input!$G$37/(100*12),($A$620-OFFSET($A$4,MATCH(Input!$G$28,$B$4:$B$620,1),0,1,1)),$H$4,0,1),0)</f>
        <v>-0</v>
      </c>
      <c r="F589" s="69" t="n">
        <f aca="false">($F588+$D589+$E589)*(1+Input!$G$37/(100*12))</f>
        <v>0</v>
      </c>
    </row>
    <row r="590" customFormat="false" ht="12.8" hidden="false" customHeight="false" outlineLevel="0" collapsed="false">
      <c r="A590" s="67" t="n">
        <v>586</v>
      </c>
      <c r="B590" s="68" t="n">
        <f aca="false">EOMONTH(Input!$C$7,A590)</f>
        <v>60752</v>
      </c>
      <c r="D590" s="69" t="n">
        <f aca="false">IF($B590&lt;Input!$G$28,Input!$G$38,0)</f>
        <v>0</v>
      </c>
      <c r="E590" s="69" t="n">
        <f aca="true">IF($B590&gt;Input!$G$28,PMT(Input!$G$37/(100*12),($A$620-OFFSET($A$4,MATCH(Input!$G$28,$B$4:$B$620,1),0,1,1)),$H$4,0,1),0)</f>
        <v>-0</v>
      </c>
      <c r="F590" s="69" t="n">
        <f aca="false">($F589+$D590+$E590)*(1+Input!$G$37/(100*12))</f>
        <v>0</v>
      </c>
    </row>
    <row r="591" customFormat="false" ht="12.8" hidden="false" customHeight="false" outlineLevel="0" collapsed="false">
      <c r="A591" s="67" t="n">
        <v>587</v>
      </c>
      <c r="B591" s="68" t="n">
        <f aca="false">EOMONTH(Input!$C$7,A591)</f>
        <v>60783</v>
      </c>
      <c r="D591" s="69" t="n">
        <f aca="false">IF($B591&lt;Input!$G$28,Input!$G$38,0)</f>
        <v>0</v>
      </c>
      <c r="E591" s="69" t="n">
        <f aca="true">IF($B591&gt;Input!$G$28,PMT(Input!$G$37/(100*12),($A$620-OFFSET($A$4,MATCH(Input!$G$28,$B$4:$B$620,1),0,1,1)),$H$4,0,1),0)</f>
        <v>-0</v>
      </c>
      <c r="F591" s="69" t="n">
        <f aca="false">($F590+$D591+$E591)*(1+Input!$G$37/(100*12))</f>
        <v>0</v>
      </c>
    </row>
    <row r="592" customFormat="false" ht="12.8" hidden="false" customHeight="false" outlineLevel="0" collapsed="false">
      <c r="A592" s="67" t="n">
        <v>588</v>
      </c>
      <c r="B592" s="68" t="n">
        <f aca="false">EOMONTH(Input!$C$7,A592)</f>
        <v>60813</v>
      </c>
      <c r="D592" s="69" t="n">
        <f aca="false">IF($B592&lt;Input!$G$28,Input!$G$38,0)</f>
        <v>0</v>
      </c>
      <c r="E592" s="69" t="n">
        <f aca="true">IF($B592&gt;Input!$G$28,PMT(Input!$G$37/(100*12),($A$620-OFFSET($A$4,MATCH(Input!$G$28,$B$4:$B$620,1),0,1,1)),$H$4,0,1),0)</f>
        <v>-0</v>
      </c>
      <c r="F592" s="69" t="n">
        <f aca="false">($F591+$D592+$E592)*(1+Input!$G$37/(100*12))</f>
        <v>0</v>
      </c>
    </row>
    <row r="593" customFormat="false" ht="12.8" hidden="false" customHeight="false" outlineLevel="0" collapsed="false">
      <c r="A593" s="67" t="n">
        <v>589</v>
      </c>
      <c r="B593" s="68" t="n">
        <f aca="false">EOMONTH(Input!$C$7,A593)</f>
        <v>60844</v>
      </c>
      <c r="D593" s="69" t="n">
        <f aca="false">IF($B593&lt;Input!$G$28,Input!$G$38,0)</f>
        <v>0</v>
      </c>
      <c r="E593" s="69" t="n">
        <f aca="true">IF($B593&gt;Input!$G$28,PMT(Input!$G$37/(100*12),($A$620-OFFSET($A$4,MATCH(Input!$G$28,$B$4:$B$620,1),0,1,1)),$H$4,0,1),0)</f>
        <v>-0</v>
      </c>
      <c r="F593" s="69" t="n">
        <f aca="false">($F592+$D593+$E593)*(1+Input!$G$37/(100*12))</f>
        <v>0</v>
      </c>
    </row>
    <row r="594" customFormat="false" ht="12.8" hidden="false" customHeight="false" outlineLevel="0" collapsed="false">
      <c r="A594" s="67" t="n">
        <v>590</v>
      </c>
      <c r="B594" s="68" t="n">
        <f aca="false">EOMONTH(Input!$C$7,A594)</f>
        <v>60875</v>
      </c>
      <c r="D594" s="69" t="n">
        <f aca="false">IF($B594&lt;Input!$G$28,Input!$G$38,0)</f>
        <v>0</v>
      </c>
      <c r="E594" s="69" t="n">
        <f aca="true">IF($B594&gt;Input!$G$28,PMT(Input!$G$37/(100*12),($A$620-OFFSET($A$4,MATCH(Input!$G$28,$B$4:$B$620,1),0,1,1)),$H$4,0,1),0)</f>
        <v>-0</v>
      </c>
      <c r="F594" s="69" t="n">
        <f aca="false">($F593+$D594+$E594)*(1+Input!$G$37/(100*12))</f>
        <v>0</v>
      </c>
    </row>
    <row r="595" customFormat="false" ht="12.8" hidden="false" customHeight="false" outlineLevel="0" collapsed="false">
      <c r="A595" s="67" t="n">
        <v>591</v>
      </c>
      <c r="B595" s="68" t="n">
        <f aca="false">EOMONTH(Input!$C$7,A595)</f>
        <v>60905</v>
      </c>
      <c r="D595" s="69" t="n">
        <f aca="false">IF($B595&lt;Input!$G$28,Input!$G$38,0)</f>
        <v>0</v>
      </c>
      <c r="E595" s="69" t="n">
        <f aca="true">IF($B595&gt;Input!$G$28,PMT(Input!$G$37/(100*12),($A$620-OFFSET($A$4,MATCH(Input!$G$28,$B$4:$B$620,1),0,1,1)),$H$4,0,1),0)</f>
        <v>-0</v>
      </c>
      <c r="F595" s="69" t="n">
        <f aca="false">($F594+$D595+$E595)*(1+Input!$G$37/(100*12))</f>
        <v>0</v>
      </c>
    </row>
    <row r="596" customFormat="false" ht="12.8" hidden="false" customHeight="false" outlineLevel="0" collapsed="false">
      <c r="A596" s="67" t="n">
        <v>592</v>
      </c>
      <c r="B596" s="68" t="n">
        <f aca="false">EOMONTH(Input!$C$7,A596)</f>
        <v>60936</v>
      </c>
      <c r="D596" s="69" t="n">
        <f aca="false">IF($B596&lt;Input!$G$28,Input!$G$38,0)</f>
        <v>0</v>
      </c>
      <c r="E596" s="69" t="n">
        <f aca="true">IF($B596&gt;Input!$G$28,PMT(Input!$G$37/(100*12),($A$620-OFFSET($A$4,MATCH(Input!$G$28,$B$4:$B$620,1),0,1,1)),$H$4,0,1),0)</f>
        <v>-0</v>
      </c>
      <c r="F596" s="69" t="n">
        <f aca="false">($F595+$D596+$E596)*(1+Input!$G$37/(100*12))</f>
        <v>0</v>
      </c>
    </row>
    <row r="597" customFormat="false" ht="12.8" hidden="false" customHeight="false" outlineLevel="0" collapsed="false">
      <c r="A597" s="67" t="n">
        <v>593</v>
      </c>
      <c r="B597" s="68" t="n">
        <f aca="false">EOMONTH(Input!$C$7,A597)</f>
        <v>60966</v>
      </c>
      <c r="D597" s="69" t="n">
        <f aca="false">IF($B597&lt;Input!$G$28,Input!$G$38,0)</f>
        <v>0</v>
      </c>
      <c r="E597" s="69" t="n">
        <f aca="true">IF($B597&gt;Input!$G$28,PMT(Input!$G$37/(100*12),($A$620-OFFSET($A$4,MATCH(Input!$G$28,$B$4:$B$620,1),0,1,1)),$H$4,0,1),0)</f>
        <v>-0</v>
      </c>
      <c r="F597" s="69" t="n">
        <f aca="false">($F596+$D597+$E597)*(1+Input!$G$37/(100*12))</f>
        <v>0</v>
      </c>
    </row>
    <row r="598" customFormat="false" ht="12.8" hidden="false" customHeight="false" outlineLevel="0" collapsed="false">
      <c r="A598" s="67" t="n">
        <v>594</v>
      </c>
      <c r="B598" s="68" t="n">
        <f aca="false">EOMONTH(Input!$C$7,A598)</f>
        <v>60997</v>
      </c>
      <c r="D598" s="69" t="n">
        <f aca="false">IF($B598&lt;Input!$G$28,Input!$G$38,0)</f>
        <v>0</v>
      </c>
      <c r="E598" s="69" t="n">
        <f aca="true">IF($B598&gt;Input!$G$28,PMT(Input!$G$37/(100*12),($A$620-OFFSET($A$4,MATCH(Input!$G$28,$B$4:$B$620,1),0,1,1)),$H$4,0,1),0)</f>
        <v>-0</v>
      </c>
      <c r="F598" s="69" t="n">
        <f aca="false">($F597+$D598+$E598)*(1+Input!$G$37/(100*12))</f>
        <v>0</v>
      </c>
    </row>
    <row r="599" customFormat="false" ht="12.8" hidden="false" customHeight="false" outlineLevel="0" collapsed="false">
      <c r="A599" s="67" t="n">
        <v>595</v>
      </c>
      <c r="B599" s="68" t="n">
        <f aca="false">EOMONTH(Input!$C$7,A599)</f>
        <v>61028</v>
      </c>
      <c r="D599" s="69" t="n">
        <f aca="false">IF($B599&lt;Input!$G$28,Input!$G$38,0)</f>
        <v>0</v>
      </c>
      <c r="E599" s="69" t="n">
        <f aca="true">IF($B599&gt;Input!$G$28,PMT(Input!$G$37/(100*12),($A$620-OFFSET($A$4,MATCH(Input!$G$28,$B$4:$B$620,1),0,1,1)),$H$4,0,1),0)</f>
        <v>-0</v>
      </c>
      <c r="F599" s="69" t="n">
        <f aca="false">($F598+$D599+$E599)*(1+Input!$G$37/(100*12))</f>
        <v>0</v>
      </c>
    </row>
    <row r="600" customFormat="false" ht="12.8" hidden="false" customHeight="false" outlineLevel="0" collapsed="false">
      <c r="A600" s="67" t="n">
        <v>596</v>
      </c>
      <c r="B600" s="68" t="n">
        <f aca="false">EOMONTH(Input!$C$7,A600)</f>
        <v>61056</v>
      </c>
      <c r="D600" s="69" t="n">
        <f aca="false">IF($B600&lt;Input!$G$28,Input!$G$38,0)</f>
        <v>0</v>
      </c>
      <c r="E600" s="69" t="n">
        <f aca="true">IF($B600&gt;Input!$G$28,PMT(Input!$G$37/(100*12),($A$620-OFFSET($A$4,MATCH(Input!$G$28,$B$4:$B$620,1),0,1,1)),$H$4,0,1),0)</f>
        <v>-0</v>
      </c>
      <c r="F600" s="69" t="n">
        <f aca="false">($F599+$D600+$E600)*(1+Input!$G$37/(100*12))</f>
        <v>0</v>
      </c>
    </row>
    <row r="601" customFormat="false" ht="12.8" hidden="false" customHeight="false" outlineLevel="0" collapsed="false">
      <c r="A601" s="67" t="n">
        <v>597</v>
      </c>
      <c r="B601" s="68" t="n">
        <f aca="false">EOMONTH(Input!$C$7,A601)</f>
        <v>61087</v>
      </c>
      <c r="D601" s="69" t="n">
        <f aca="false">IF($B601&lt;Input!$G$28,Input!$G$38,0)</f>
        <v>0</v>
      </c>
      <c r="E601" s="69" t="n">
        <f aca="true">IF($B601&gt;Input!$G$28,PMT(Input!$G$37/(100*12),($A$620-OFFSET($A$4,MATCH(Input!$G$28,$B$4:$B$620,1),0,1,1)),$H$4,0,1),0)</f>
        <v>-0</v>
      </c>
      <c r="F601" s="69" t="n">
        <f aca="false">($F600+$D601+$E601)*(1+Input!$G$37/(100*12))</f>
        <v>0</v>
      </c>
    </row>
    <row r="602" customFormat="false" ht="12.8" hidden="false" customHeight="false" outlineLevel="0" collapsed="false">
      <c r="A602" s="67" t="n">
        <v>598</v>
      </c>
      <c r="B602" s="68" t="n">
        <f aca="false">EOMONTH(Input!$C$7,A602)</f>
        <v>61117</v>
      </c>
      <c r="D602" s="69" t="n">
        <f aca="false">IF($B602&lt;Input!$G$28,Input!$G$38,0)</f>
        <v>0</v>
      </c>
      <c r="E602" s="69" t="n">
        <f aca="true">IF($B602&gt;Input!$G$28,PMT(Input!$G$37/(100*12),($A$620-OFFSET($A$4,MATCH(Input!$G$28,$B$4:$B$620,1),0,1,1)),$H$4,0,1),0)</f>
        <v>-0</v>
      </c>
      <c r="F602" s="69" t="n">
        <f aca="false">($F601+$D602+$E602)*(1+Input!$G$37/(100*12))</f>
        <v>0</v>
      </c>
    </row>
    <row r="603" customFormat="false" ht="12.8" hidden="false" customHeight="false" outlineLevel="0" collapsed="false">
      <c r="A603" s="67" t="n">
        <v>599</v>
      </c>
      <c r="B603" s="68" t="n">
        <f aca="false">EOMONTH(Input!$C$7,A603)</f>
        <v>61148</v>
      </c>
      <c r="D603" s="69" t="n">
        <f aca="false">IF($B603&lt;Input!$G$28,Input!$G$38,0)</f>
        <v>0</v>
      </c>
      <c r="E603" s="69" t="n">
        <f aca="true">IF($B603&gt;Input!$G$28,PMT(Input!$G$37/(100*12),($A$620-OFFSET($A$4,MATCH(Input!$G$28,$B$4:$B$620,1),0,1,1)),$H$4,0,1),0)</f>
        <v>-0</v>
      </c>
      <c r="F603" s="69" t="n">
        <f aca="false">($F602+$D603+$E603)*(1+Input!$G$37/(100*12))</f>
        <v>0</v>
      </c>
    </row>
    <row r="604" customFormat="false" ht="12.8" hidden="false" customHeight="false" outlineLevel="0" collapsed="false">
      <c r="A604" s="67" t="n">
        <v>600</v>
      </c>
      <c r="B604" s="68" t="n">
        <f aca="false">EOMONTH(Input!$C$7,A604)</f>
        <v>61178</v>
      </c>
      <c r="D604" s="69" t="n">
        <f aca="false">IF($B604&lt;Input!$G$28,Input!$G$38,0)</f>
        <v>0</v>
      </c>
      <c r="E604" s="69" t="n">
        <f aca="true">IF($B604&gt;Input!$G$28,PMT(Input!$G$37/(100*12),($A$620-OFFSET($A$4,MATCH(Input!$G$28,$B$4:$B$620,1),0,1,1)),$H$4,0,1),0)</f>
        <v>-0</v>
      </c>
      <c r="F604" s="69" t="n">
        <f aca="false">($F603+$D604+$E604)*(1+Input!$G$37/(100*12))</f>
        <v>0</v>
      </c>
    </row>
    <row r="605" customFormat="false" ht="12.8" hidden="false" customHeight="false" outlineLevel="0" collapsed="false">
      <c r="A605" s="67" t="n">
        <v>601</v>
      </c>
      <c r="B605" s="68" t="n">
        <f aca="false">EOMONTH(Input!$C$7,A605)</f>
        <v>61209</v>
      </c>
      <c r="D605" s="69" t="n">
        <f aca="false">IF($B605&lt;Input!$G$28,Input!$G$38,0)</f>
        <v>0</v>
      </c>
      <c r="E605" s="69" t="n">
        <f aca="true">IF($B605&gt;Input!$G$28,PMT(Input!$G$37/(100*12),($A$620-OFFSET($A$4,MATCH(Input!$G$28,$B$4:$B$620,1),0,1,1)),$H$4,0,1),0)</f>
        <v>-0</v>
      </c>
      <c r="F605" s="69" t="n">
        <f aca="false">($F604+$D605+$E605)*(1+Input!$G$37/(100*12))</f>
        <v>0</v>
      </c>
    </row>
    <row r="606" customFormat="false" ht="12.8" hidden="false" customHeight="false" outlineLevel="0" collapsed="false">
      <c r="A606" s="67" t="n">
        <v>602</v>
      </c>
      <c r="B606" s="68" t="n">
        <f aca="false">EOMONTH(Input!$C$7,A606)</f>
        <v>61240</v>
      </c>
      <c r="D606" s="69" t="n">
        <f aca="false">IF($B606&lt;Input!$G$28,Input!$G$38,0)</f>
        <v>0</v>
      </c>
      <c r="E606" s="69" t="n">
        <f aca="true">IF($B606&gt;Input!$G$28,PMT(Input!$G$37/(100*12),($A$620-OFFSET($A$4,MATCH(Input!$G$28,$B$4:$B$620,1),0,1,1)),$H$4,0,1),0)</f>
        <v>-0</v>
      </c>
      <c r="F606" s="69" t="n">
        <f aca="false">($F605+$D606+$E606)*(1+Input!$G$37/(100*12))</f>
        <v>0</v>
      </c>
    </row>
    <row r="607" customFormat="false" ht="12.8" hidden="false" customHeight="false" outlineLevel="0" collapsed="false">
      <c r="A607" s="67" t="n">
        <v>603</v>
      </c>
      <c r="B607" s="68" t="n">
        <f aca="false">EOMONTH(Input!$C$7,A607)</f>
        <v>61270</v>
      </c>
      <c r="D607" s="69" t="n">
        <f aca="false">IF($B607&lt;Input!$G$28,Input!$G$38,0)</f>
        <v>0</v>
      </c>
      <c r="E607" s="69" t="n">
        <f aca="true">IF($B607&gt;Input!$G$28,PMT(Input!$G$37/(100*12),($A$620-OFFSET($A$4,MATCH(Input!$G$28,$B$4:$B$620,1),0,1,1)),$H$4,0,1),0)</f>
        <v>-0</v>
      </c>
      <c r="F607" s="69" t="n">
        <f aca="false">($F606+$D607+$E607)*(1+Input!$G$37/(100*12))</f>
        <v>0</v>
      </c>
    </row>
    <row r="608" customFormat="false" ht="12.8" hidden="false" customHeight="false" outlineLevel="0" collapsed="false">
      <c r="A608" s="67" t="n">
        <v>604</v>
      </c>
      <c r="B608" s="68" t="n">
        <f aca="false">EOMONTH(Input!$C$7,A608)</f>
        <v>61301</v>
      </c>
      <c r="D608" s="69" t="n">
        <f aca="false">IF($B608&lt;Input!$G$28,Input!$G$38,0)</f>
        <v>0</v>
      </c>
      <c r="E608" s="69" t="n">
        <f aca="true">IF($B608&gt;Input!$G$28,PMT(Input!$G$37/(100*12),($A$620-OFFSET($A$4,MATCH(Input!$G$28,$B$4:$B$620,1),0,1,1)),$H$4,0,1),0)</f>
        <v>-0</v>
      </c>
      <c r="F608" s="69" t="n">
        <f aca="false">($F607+$D608+$E608)*(1+Input!$G$37/(100*12))</f>
        <v>0</v>
      </c>
    </row>
    <row r="609" customFormat="false" ht="12.8" hidden="false" customHeight="false" outlineLevel="0" collapsed="false">
      <c r="A609" s="67" t="n">
        <v>605</v>
      </c>
      <c r="B609" s="68" t="n">
        <f aca="false">EOMONTH(Input!$C$7,A609)</f>
        <v>61331</v>
      </c>
      <c r="D609" s="69" t="n">
        <f aca="false">IF($B609&lt;Input!$G$28,Input!$G$38,0)</f>
        <v>0</v>
      </c>
      <c r="E609" s="69" t="n">
        <f aca="true">IF($B609&gt;Input!$G$28,PMT(Input!$G$37/(100*12),($A$620-OFFSET($A$4,MATCH(Input!$G$28,$B$4:$B$620,1),0,1,1)),$H$4,0,1),0)</f>
        <v>-0</v>
      </c>
      <c r="F609" s="69" t="n">
        <f aca="false">($F608+$D609+$E609)*(1+Input!$G$37/(100*12))</f>
        <v>0</v>
      </c>
    </row>
    <row r="610" customFormat="false" ht="12.8" hidden="false" customHeight="false" outlineLevel="0" collapsed="false">
      <c r="A610" s="67" t="n">
        <v>606</v>
      </c>
      <c r="B610" s="68" t="n">
        <f aca="false">EOMONTH(Input!$C$7,A610)</f>
        <v>61362</v>
      </c>
      <c r="D610" s="69" t="n">
        <f aca="false">IF($B610&lt;Input!$G$28,Input!$G$38,0)</f>
        <v>0</v>
      </c>
      <c r="E610" s="69" t="n">
        <f aca="true">IF($B610&gt;Input!$G$28,PMT(Input!$G$37/(100*12),($A$620-OFFSET($A$4,MATCH(Input!$G$28,$B$4:$B$620,1),0,1,1)),$H$4,0,1),0)</f>
        <v>-0</v>
      </c>
      <c r="F610" s="69" t="n">
        <f aca="false">($F609+$D610+$E610)*(1+Input!$G$37/(100*12))</f>
        <v>0</v>
      </c>
    </row>
    <row r="611" customFormat="false" ht="12.8" hidden="false" customHeight="false" outlineLevel="0" collapsed="false">
      <c r="A611" s="67" t="n">
        <v>607</v>
      </c>
      <c r="B611" s="68" t="n">
        <f aca="false">EOMONTH(Input!$C$7,A611)</f>
        <v>61393</v>
      </c>
      <c r="D611" s="69" t="n">
        <f aca="false">IF($B611&lt;Input!$G$28,Input!$G$38,0)</f>
        <v>0</v>
      </c>
      <c r="E611" s="69" t="n">
        <f aca="true">IF($B611&gt;Input!$G$28,PMT(Input!$G$37/(100*12),($A$620-OFFSET($A$4,MATCH(Input!$G$28,$B$4:$B$620,1),0,1,1)),$H$4,0,1),0)</f>
        <v>-0</v>
      </c>
      <c r="F611" s="69" t="n">
        <f aca="false">($F610+$D611+$E611)*(1+Input!$G$37/(100*12))</f>
        <v>0</v>
      </c>
    </row>
    <row r="612" customFormat="false" ht="12.8" hidden="false" customHeight="false" outlineLevel="0" collapsed="false">
      <c r="A612" s="67" t="n">
        <v>608</v>
      </c>
      <c r="B612" s="68" t="n">
        <f aca="false">EOMONTH(Input!$C$7,A612)</f>
        <v>61422</v>
      </c>
      <c r="D612" s="69" t="n">
        <f aca="false">IF($B612&lt;Input!$G$28,Input!$G$38,0)</f>
        <v>0</v>
      </c>
      <c r="E612" s="69" t="n">
        <f aca="true">IF($B612&gt;Input!$G$28,PMT(Input!$G$37/(100*12),($A$620-OFFSET($A$4,MATCH(Input!$G$28,$B$4:$B$620,1),0,1,1)),$H$4,0,1),0)</f>
        <v>-0</v>
      </c>
      <c r="F612" s="69" t="n">
        <f aca="false">($F611+$D612+$E612)*(1+Input!$G$37/(100*12))</f>
        <v>0</v>
      </c>
    </row>
    <row r="613" customFormat="false" ht="12.8" hidden="false" customHeight="false" outlineLevel="0" collapsed="false">
      <c r="A613" s="67" t="n">
        <v>609</v>
      </c>
      <c r="B613" s="68" t="n">
        <f aca="false">EOMONTH(Input!$C$7,A613)</f>
        <v>61453</v>
      </c>
      <c r="D613" s="69" t="n">
        <f aca="false">IF($B613&lt;Input!$G$28,Input!$G$38,0)</f>
        <v>0</v>
      </c>
      <c r="E613" s="69" t="n">
        <f aca="true">IF($B613&gt;Input!$G$28,PMT(Input!$G$37/(100*12),($A$620-OFFSET($A$4,MATCH(Input!$G$28,$B$4:$B$620,1),0,1,1)),$H$4,0,1),0)</f>
        <v>-0</v>
      </c>
      <c r="F613" s="69" t="n">
        <f aca="false">($F612+$D613+$E613)*(1+Input!$G$37/(100*12))</f>
        <v>0</v>
      </c>
    </row>
    <row r="614" customFormat="false" ht="12.8" hidden="false" customHeight="false" outlineLevel="0" collapsed="false">
      <c r="A614" s="67" t="n">
        <v>610</v>
      </c>
      <c r="B614" s="68" t="n">
        <f aca="false">EOMONTH(Input!$C$7,A614)</f>
        <v>61483</v>
      </c>
      <c r="D614" s="69" t="n">
        <f aca="false">IF($B614&lt;Input!$G$28,Input!$G$38,0)</f>
        <v>0</v>
      </c>
      <c r="E614" s="69" t="n">
        <f aca="true">IF($B614&gt;Input!$G$28,PMT(Input!$G$37/(100*12),($A$620-OFFSET($A$4,MATCH(Input!$G$28,$B$4:$B$620,1),0,1,1)),$H$4,0,1),0)</f>
        <v>-0</v>
      </c>
      <c r="F614" s="69" t="n">
        <f aca="false">($F613+$D614+$E614)*(1+Input!$G$37/(100*12))</f>
        <v>0</v>
      </c>
    </row>
    <row r="615" customFormat="false" ht="12.8" hidden="false" customHeight="false" outlineLevel="0" collapsed="false">
      <c r="A615" s="67" t="n">
        <v>611</v>
      </c>
      <c r="B615" s="68" t="n">
        <f aca="false">EOMONTH(Input!$C$7,A615)</f>
        <v>61514</v>
      </c>
      <c r="D615" s="69" t="n">
        <f aca="false">IF($B615&lt;Input!$G$28,Input!$G$38,0)</f>
        <v>0</v>
      </c>
      <c r="E615" s="69" t="n">
        <f aca="true">IF($B615&gt;Input!$G$28,PMT(Input!$G$37/(100*12),($A$620-OFFSET($A$4,MATCH(Input!$G$28,$B$4:$B$620,1),0,1,1)),$H$4,0,1),0)</f>
        <v>-0</v>
      </c>
      <c r="F615" s="69" t="n">
        <f aca="false">($F614+$D615+$E615)*(1+Input!$G$37/(100*12))</f>
        <v>0</v>
      </c>
    </row>
    <row r="616" customFormat="false" ht="12.8" hidden="false" customHeight="false" outlineLevel="0" collapsed="false">
      <c r="A616" s="67" t="n">
        <v>612</v>
      </c>
      <c r="B616" s="68" t="n">
        <f aca="false">EOMONTH(Input!$C$7,A616)</f>
        <v>61544</v>
      </c>
      <c r="D616" s="69" t="n">
        <f aca="false">IF($B616&lt;Input!$G$28,Input!$G$38,0)</f>
        <v>0</v>
      </c>
      <c r="E616" s="69" t="n">
        <f aca="true">IF($B616&gt;Input!$G$28,PMT(Input!$G$37/(100*12),($A$620-OFFSET($A$4,MATCH(Input!$G$28,$B$4:$B$620,1),0,1,1)),$H$4,0,1),0)</f>
        <v>-0</v>
      </c>
      <c r="F616" s="69" t="n">
        <f aca="false">($F615+$D616+$E616)*(1+Input!$G$37/(100*12))</f>
        <v>0</v>
      </c>
    </row>
    <row r="617" customFormat="false" ht="12.8" hidden="false" customHeight="false" outlineLevel="0" collapsed="false">
      <c r="A617" s="67" t="n">
        <v>613</v>
      </c>
      <c r="B617" s="68" t="n">
        <f aca="false">EOMONTH(Input!$C$7,A617)</f>
        <v>61575</v>
      </c>
      <c r="D617" s="69" t="n">
        <f aca="false">IF($B617&lt;Input!$G$28,Input!$G$38,0)</f>
        <v>0</v>
      </c>
      <c r="E617" s="69" t="n">
        <f aca="true">IF($B617&gt;Input!$G$28,PMT(Input!$G$37/(100*12),($A$620-OFFSET($A$4,MATCH(Input!$G$28,$B$4:$B$620,1),0,1,1)),$H$4,0,1),0)</f>
        <v>-0</v>
      </c>
      <c r="F617" s="69" t="n">
        <f aca="false">($F616+$D617+$E617)*(1+Input!$G$37/(100*12))</f>
        <v>0</v>
      </c>
    </row>
    <row r="618" customFormat="false" ht="12.8" hidden="false" customHeight="false" outlineLevel="0" collapsed="false">
      <c r="A618" s="67" t="n">
        <v>614</v>
      </c>
      <c r="B618" s="68" t="n">
        <f aca="false">EOMONTH(Input!$C$7,A618)</f>
        <v>61606</v>
      </c>
      <c r="D618" s="69" t="n">
        <f aca="false">IF($B618&lt;Input!$G$28,Input!$G$38,0)</f>
        <v>0</v>
      </c>
      <c r="E618" s="69" t="n">
        <f aca="true">IF($B618&gt;Input!$G$28,PMT(Input!$G$37/(100*12),($A$620-OFFSET($A$4,MATCH(Input!$G$28,$B$4:$B$620,1),0,1,1)),$H$4,0,1),0)</f>
        <v>-0</v>
      </c>
      <c r="F618" s="69" t="n">
        <f aca="false">($F617+$D618+$E618)*(1+Input!$G$37/(100*12))</f>
        <v>0</v>
      </c>
    </row>
    <row r="619" customFormat="false" ht="12.8" hidden="false" customHeight="false" outlineLevel="0" collapsed="false">
      <c r="A619" s="67" t="n">
        <v>615</v>
      </c>
      <c r="B619" s="68" t="n">
        <f aca="false">EOMONTH(Input!$C$7,A619)</f>
        <v>61636</v>
      </c>
      <c r="D619" s="69" t="n">
        <f aca="false">IF($B619&lt;Input!$G$28,Input!$G$38,0)</f>
        <v>0</v>
      </c>
      <c r="E619" s="69" t="n">
        <f aca="true">IF($B619&gt;Input!$G$28,PMT(Input!$G$37/(100*12),($A$620-OFFSET($A$4,MATCH(Input!$G$28,$B$4:$B$620,1),0,1,1)),$H$4,0,1),0)</f>
        <v>-0</v>
      </c>
      <c r="F619" s="69" t="n">
        <f aca="false">($F618+$D619+$E619)*(1+Input!$G$37/(100*12))</f>
        <v>0</v>
      </c>
    </row>
    <row r="620" customFormat="false" ht="12.8" hidden="false" customHeight="false" outlineLevel="0" collapsed="false">
      <c r="A620" s="67" t="n">
        <v>616</v>
      </c>
      <c r="B620" s="68" t="n">
        <f aca="false">EOMONTH(Input!$C$7,A620)</f>
        <v>61667</v>
      </c>
      <c r="D620" s="69" t="n">
        <f aca="false">IF($B620&lt;Input!$G$28,Input!$G$38,0)</f>
        <v>0</v>
      </c>
      <c r="E620" s="69" t="n">
        <f aca="true">IF($B620&gt;Input!$G$28,PMT(Input!$G$37/(100*12),($A$620-OFFSET($A$4,MATCH(Input!$G$28,$B$4:$B$620,1),0,1,1)),$H$4,0,1),0)</f>
        <v>-0</v>
      </c>
      <c r="F620" s="69" t="n">
        <f aca="false">($F619+$D620+$E620)*(1+Input!$G$37/(100*12))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92"/>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38"/>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Input!$C$22</f>
        <v>Tina</v>
      </c>
      <c r="B1" s="70" t="s">
        <v>223</v>
      </c>
      <c r="D1" s="69"/>
      <c r="E1" s="69"/>
      <c r="F1" s="69"/>
    </row>
    <row r="2" customFormat="false" ht="12.8" hidden="false" customHeight="false" outlineLevel="0" collapsed="false">
      <c r="E2" s="72" t="s">
        <v>157</v>
      </c>
      <c r="H2" s="72" t="s">
        <v>218</v>
      </c>
    </row>
    <row r="3" s="73" customFormat="true" ht="12.8" hidden="false" customHeight="false" outlineLevel="0" collapsed="false">
      <c r="A3" s="73" t="s">
        <v>169</v>
      </c>
      <c r="B3" s="74" t="s">
        <v>170</v>
      </c>
      <c r="D3" s="73" t="s">
        <v>222</v>
      </c>
      <c r="E3" s="73" t="s">
        <v>173</v>
      </c>
      <c r="F3" s="73" t="s">
        <v>218</v>
      </c>
      <c r="H3" s="73" t="s">
        <v>184</v>
      </c>
    </row>
    <row r="4" customFormat="false" ht="12.8" hidden="false" customHeight="false" outlineLevel="0" collapsed="false">
      <c r="A4" s="67" t="n">
        <v>0</v>
      </c>
      <c r="B4" s="68" t="n">
        <f aca="false">EOMONTH(Input!$C$7,A4)</f>
        <v>42916</v>
      </c>
      <c r="D4" s="69" t="n">
        <v>0</v>
      </c>
      <c r="E4" s="69" t="n">
        <v>0</v>
      </c>
      <c r="F4" s="69" t="n">
        <f aca="false">Input!$C$39</f>
        <v>0</v>
      </c>
      <c r="H4" s="69" t="n">
        <f aca="true">OFFSET($F$4,(MATCH(Input!$C$28,$B$4:$B$620,1)-1),0,1,1)</f>
        <v>0</v>
      </c>
    </row>
    <row r="5" customFormat="false" ht="12.8" hidden="false" customHeight="false" outlineLevel="0" collapsed="false">
      <c r="A5" s="67" t="n">
        <v>1</v>
      </c>
      <c r="B5" s="68" t="n">
        <f aca="false">EOMONTH(Input!$C$7,A5)</f>
        <v>42947</v>
      </c>
      <c r="D5" s="69" t="n">
        <f aca="false">IF($B5&lt;Input!$C$28,Input!$C$41,0)</f>
        <v>0</v>
      </c>
      <c r="E5" s="69" t="n">
        <f aca="true">IF($B5&gt;Input!$C$28,PMT(Input!$C$40/(100*12),($A$620-OFFSET($A$4,MATCH(Input!$C$28,$B$4:$B$620,1),0,1,1)),$H$4,0,1),0)</f>
        <v>0</v>
      </c>
      <c r="F5" s="69" t="n">
        <f aca="false">($F4+$D5+$E5)*(1+Input!$C$40/(100*12))</f>
        <v>0</v>
      </c>
    </row>
    <row r="6" customFormat="false" ht="12.8" hidden="false" customHeight="false" outlineLevel="0" collapsed="false">
      <c r="A6" s="67" t="n">
        <v>2</v>
      </c>
      <c r="B6" s="68" t="n">
        <f aca="false">EOMONTH(Input!$C$7,A6)</f>
        <v>42978</v>
      </c>
      <c r="D6" s="69" t="n">
        <f aca="false">IF($B6&lt;Input!$C$28,Input!$C$41,0)</f>
        <v>0</v>
      </c>
      <c r="E6" s="69" t="n">
        <f aca="true">IF($B6&gt;Input!$C$28,PMT(Input!$C$40/(100*12),($A$620-OFFSET($A$4,MATCH(Input!$C$28,$B$4:$B$620,1),0,1,1)),$H$4,0,1),0)</f>
        <v>0</v>
      </c>
      <c r="F6" s="69" t="n">
        <f aca="false">($F5+$D6+$E6)*(1+Input!$C$40/(100*12))</f>
        <v>0</v>
      </c>
    </row>
    <row r="7" customFormat="false" ht="12.8" hidden="false" customHeight="false" outlineLevel="0" collapsed="false">
      <c r="A7" s="67" t="n">
        <v>3</v>
      </c>
      <c r="B7" s="68" t="n">
        <f aca="false">EOMONTH(Input!$C$7,A7)</f>
        <v>43008</v>
      </c>
      <c r="D7" s="69" t="n">
        <f aca="false">IF($B7&lt;Input!$C$28,Input!$C$41,0)</f>
        <v>0</v>
      </c>
      <c r="E7" s="69" t="n">
        <f aca="true">IF($B7&gt;Input!$C$28,PMT(Input!$C$40/(100*12),($A$620-OFFSET($A$4,MATCH(Input!$C$28,$B$4:$B$620,1),0,1,1)),$H$4,0,1),0)</f>
        <v>0</v>
      </c>
      <c r="F7" s="69" t="n">
        <f aca="false">($F6+$D7+$E7)*(1+Input!$C$40/(100*12))</f>
        <v>0</v>
      </c>
    </row>
    <row r="8" customFormat="false" ht="12.8" hidden="false" customHeight="false" outlineLevel="0" collapsed="false">
      <c r="A8" s="67" t="n">
        <v>4</v>
      </c>
      <c r="B8" s="68" t="n">
        <f aca="false">EOMONTH(Input!$C$7,A8)</f>
        <v>43039</v>
      </c>
      <c r="D8" s="69" t="n">
        <f aca="false">IF($B8&lt;Input!$C$28,Input!$C$41,0)</f>
        <v>0</v>
      </c>
      <c r="E8" s="69" t="n">
        <f aca="true">IF($B8&gt;Input!$C$28,PMT(Input!$C$40/(100*12),($A$620-OFFSET($A$4,MATCH(Input!$C$28,$B$4:$B$620,1),0,1,1)),$H$4,0,1),0)</f>
        <v>0</v>
      </c>
      <c r="F8" s="69" t="n">
        <f aca="false">($F7+$D8+$E8)*(1+Input!$C$40/(100*12))</f>
        <v>0</v>
      </c>
    </row>
    <row r="9" customFormat="false" ht="12.8" hidden="false" customHeight="false" outlineLevel="0" collapsed="false">
      <c r="A9" s="67" t="n">
        <v>5</v>
      </c>
      <c r="B9" s="68" t="n">
        <f aca="false">EOMONTH(Input!$C$7,A9)</f>
        <v>43069</v>
      </c>
      <c r="D9" s="69" t="n">
        <f aca="false">IF($B9&lt;Input!$C$28,Input!$C$41,0)</f>
        <v>0</v>
      </c>
      <c r="E9" s="69" t="n">
        <f aca="true">IF($B9&gt;Input!$C$28,PMT(Input!$C$40/(100*12),($A$620-OFFSET($A$4,MATCH(Input!$C$28,$B$4:$B$620,1),0,1,1)),$H$4,0,1),0)</f>
        <v>0</v>
      </c>
      <c r="F9" s="69" t="n">
        <f aca="false">($F8+$D9+$E9)*(1+Input!$C$40/(100*12))</f>
        <v>0</v>
      </c>
    </row>
    <row r="10" customFormat="false" ht="12.8" hidden="false" customHeight="false" outlineLevel="0" collapsed="false">
      <c r="A10" s="67" t="n">
        <v>6</v>
      </c>
      <c r="B10" s="68" t="n">
        <f aca="false">EOMONTH(Input!$C$7,A10)</f>
        <v>43100</v>
      </c>
      <c r="D10" s="69" t="n">
        <f aca="false">IF($B10&lt;Input!$C$28,Input!$C$41,0)</f>
        <v>0</v>
      </c>
      <c r="E10" s="69" t="n">
        <f aca="true">IF($B10&gt;Input!$C$28,PMT(Input!$C$40/(100*12),($A$620-OFFSET($A$4,MATCH(Input!$C$28,$B$4:$B$620,1),0,1,1)),$H$4,0,1),0)</f>
        <v>0</v>
      </c>
      <c r="F10" s="69" t="n">
        <f aca="false">($F9+$D10+$E10)*(1+Input!$C$40/(100*12))</f>
        <v>0</v>
      </c>
    </row>
    <row r="11" customFormat="false" ht="12.8" hidden="false" customHeight="false" outlineLevel="0" collapsed="false">
      <c r="A11" s="67" t="n">
        <v>7</v>
      </c>
      <c r="B11" s="68" t="n">
        <f aca="false">EOMONTH(Input!$C$7,A11)</f>
        <v>43131</v>
      </c>
      <c r="D11" s="69" t="n">
        <f aca="false">IF($B11&lt;Input!$C$28,Input!$C$41,0)</f>
        <v>0</v>
      </c>
      <c r="E11" s="69" t="n">
        <f aca="true">IF($B11&gt;Input!$C$28,PMT(Input!$C$40/(100*12),($A$620-OFFSET($A$4,MATCH(Input!$C$28,$B$4:$B$620,1),0,1,1)),$H$4,0,1),0)</f>
        <v>0</v>
      </c>
      <c r="F11" s="69" t="n">
        <f aca="false">($F10+$D11+$E11)*(1+Input!$C$40/(100*12))</f>
        <v>0</v>
      </c>
    </row>
    <row r="12" customFormat="false" ht="12.8" hidden="false" customHeight="false" outlineLevel="0" collapsed="false">
      <c r="A12" s="67" t="n">
        <v>8</v>
      </c>
      <c r="B12" s="68" t="n">
        <f aca="false">EOMONTH(Input!$C$7,A12)</f>
        <v>43159</v>
      </c>
      <c r="D12" s="69" t="n">
        <f aca="false">IF($B12&lt;Input!$C$28,Input!$C$41,0)</f>
        <v>0</v>
      </c>
      <c r="E12" s="69" t="n">
        <f aca="true">IF($B12&gt;Input!$C$28,PMT(Input!$C$40/(100*12),($A$620-OFFSET($A$4,MATCH(Input!$C$28,$B$4:$B$620,1),0,1,1)),$H$4,0,1),0)</f>
        <v>0</v>
      </c>
      <c r="F12" s="69" t="n">
        <f aca="false">($F11+$D12+$E12)*(1+Input!$C$40/(100*12))</f>
        <v>0</v>
      </c>
    </row>
    <row r="13" customFormat="false" ht="12.8" hidden="false" customHeight="false" outlineLevel="0" collapsed="false">
      <c r="A13" s="67" t="n">
        <v>9</v>
      </c>
      <c r="B13" s="68" t="n">
        <f aca="false">EOMONTH(Input!$C$7,A13)</f>
        <v>43190</v>
      </c>
      <c r="D13" s="69" t="n">
        <f aca="false">IF($B13&lt;Input!$C$28,Input!$C$41,0)</f>
        <v>0</v>
      </c>
      <c r="E13" s="69" t="n">
        <f aca="true">IF($B13&gt;Input!$C$28,PMT(Input!$C$40/(100*12),($A$620-OFFSET($A$4,MATCH(Input!$C$28,$B$4:$B$620,1),0,1,1)),$H$4,0,1),0)</f>
        <v>0</v>
      </c>
      <c r="F13" s="69" t="n">
        <f aca="false">($F12+$D13+$E13)*(1+Input!$C$40/(100*12))</f>
        <v>0</v>
      </c>
    </row>
    <row r="14" customFormat="false" ht="12.8" hidden="false" customHeight="false" outlineLevel="0" collapsed="false">
      <c r="A14" s="67" t="n">
        <v>10</v>
      </c>
      <c r="B14" s="68" t="n">
        <f aca="false">EOMONTH(Input!$C$7,A14)</f>
        <v>43220</v>
      </c>
      <c r="D14" s="69" t="n">
        <f aca="false">IF($B14&lt;Input!$C$28,Input!$C$41,0)</f>
        <v>0</v>
      </c>
      <c r="E14" s="69" t="n">
        <f aca="true">IF($B14&gt;Input!$C$28,PMT(Input!$C$40/(100*12),($A$620-OFFSET($A$4,MATCH(Input!$C$28,$B$4:$B$620,1),0,1,1)),$H$4,0,1),0)</f>
        <v>0</v>
      </c>
      <c r="F14" s="69" t="n">
        <f aca="false">($F13+$D14+$E14)*(1+Input!$C$40/(100*12))</f>
        <v>0</v>
      </c>
    </row>
    <row r="15" customFormat="false" ht="12.8" hidden="false" customHeight="false" outlineLevel="0" collapsed="false">
      <c r="A15" s="67" t="n">
        <v>11</v>
      </c>
      <c r="B15" s="68" t="n">
        <f aca="false">EOMONTH(Input!$C$7,A15)</f>
        <v>43251</v>
      </c>
      <c r="D15" s="69" t="n">
        <f aca="false">IF($B15&lt;Input!$C$28,Input!$C$41,0)</f>
        <v>0</v>
      </c>
      <c r="E15" s="69" t="n">
        <f aca="true">IF($B15&gt;Input!$C$28,PMT(Input!$C$40/(100*12),($A$620-OFFSET($A$4,MATCH(Input!$C$28,$B$4:$B$620,1),0,1,1)),$H$4,0,1),0)</f>
        <v>0</v>
      </c>
      <c r="F15" s="69" t="n">
        <f aca="false">($F14+$D15+$E15)*(1+Input!$C$40/(100*12))</f>
        <v>0</v>
      </c>
    </row>
    <row r="16" customFormat="false" ht="12.8" hidden="false" customHeight="false" outlineLevel="0" collapsed="false">
      <c r="A16" s="67" t="n">
        <v>12</v>
      </c>
      <c r="B16" s="68" t="n">
        <f aca="false">EOMONTH(Input!$C$7,A16)</f>
        <v>43281</v>
      </c>
      <c r="D16" s="69" t="n">
        <f aca="false">IF($B16&lt;Input!$C$28,Input!$C$41,0)</f>
        <v>0</v>
      </c>
      <c r="E16" s="69" t="n">
        <f aca="true">IF($B16&gt;Input!$C$28,PMT(Input!$C$40/(100*12),($A$620-OFFSET($A$4,MATCH(Input!$C$28,$B$4:$B$620,1),0,1,1)),$H$4,0,1),0)</f>
        <v>0</v>
      </c>
      <c r="F16" s="69" t="n">
        <f aca="false">($F15+$D16+$E16)*(1+Input!$C$40/(100*12))</f>
        <v>0</v>
      </c>
      <c r="G16" s="69"/>
    </row>
    <row r="17" customFormat="false" ht="12.8" hidden="false" customHeight="false" outlineLevel="0" collapsed="false">
      <c r="A17" s="67" t="n">
        <v>13</v>
      </c>
      <c r="B17" s="68" t="n">
        <f aca="false">EOMONTH(Input!$C$7,A17)</f>
        <v>43312</v>
      </c>
      <c r="D17" s="69" t="n">
        <f aca="false">IF($B17&lt;Input!$C$28,Input!$C$41,0)</f>
        <v>0</v>
      </c>
      <c r="E17" s="69" t="n">
        <f aca="true">IF($B17&gt;Input!$C$28,PMT(Input!$C$40/(100*12),($A$620-OFFSET($A$4,MATCH(Input!$C$28,$B$4:$B$620,1),0,1,1)),$H$4,0,1),0)</f>
        <v>0</v>
      </c>
      <c r="F17" s="69" t="n">
        <f aca="false">($F16+$D17+$E17)*(1+Input!$C$40/(100*12))</f>
        <v>0</v>
      </c>
    </row>
    <row r="18" customFormat="false" ht="12.8" hidden="false" customHeight="false" outlineLevel="0" collapsed="false">
      <c r="A18" s="67" t="n">
        <v>14</v>
      </c>
      <c r="B18" s="68" t="n">
        <f aca="false">EOMONTH(Input!$C$7,A18)</f>
        <v>43343</v>
      </c>
      <c r="D18" s="69" t="n">
        <f aca="false">IF($B18&lt;Input!$C$28,Input!$C$41,0)</f>
        <v>0</v>
      </c>
      <c r="E18" s="69" t="n">
        <f aca="true">IF($B18&gt;Input!$C$28,PMT(Input!$C$40/(100*12),($A$620-OFFSET($A$4,MATCH(Input!$C$28,$B$4:$B$620,1),0,1,1)),$H$4,0,1),0)</f>
        <v>0</v>
      </c>
      <c r="F18" s="69" t="n">
        <f aca="false">($F17+$D18+$E18)*(1+Input!$C$40/(100*12))</f>
        <v>0</v>
      </c>
    </row>
    <row r="19" customFormat="false" ht="12.8" hidden="false" customHeight="false" outlineLevel="0" collapsed="false">
      <c r="A19" s="67" t="n">
        <v>15</v>
      </c>
      <c r="B19" s="68" t="n">
        <f aca="false">EOMONTH(Input!$C$7,A19)</f>
        <v>43373</v>
      </c>
      <c r="D19" s="69" t="n">
        <f aca="false">IF($B19&lt;Input!$C$28,Input!$C$41,0)</f>
        <v>0</v>
      </c>
      <c r="E19" s="69" t="n">
        <f aca="true">IF($B19&gt;Input!$C$28,PMT(Input!$C$40/(100*12),($A$620-OFFSET($A$4,MATCH(Input!$C$28,$B$4:$B$620,1),0,1,1)),$H$4,0,1),0)</f>
        <v>0</v>
      </c>
      <c r="F19" s="69" t="n">
        <f aca="false">($F18+$D19+$E19)*(1+Input!$C$40/(100*12))</f>
        <v>0</v>
      </c>
    </row>
    <row r="20" customFormat="false" ht="12.8" hidden="false" customHeight="false" outlineLevel="0" collapsed="false">
      <c r="A20" s="67" t="n">
        <v>16</v>
      </c>
      <c r="B20" s="68" t="n">
        <f aca="false">EOMONTH(Input!$C$7,A20)</f>
        <v>43404</v>
      </c>
      <c r="D20" s="69" t="n">
        <f aca="false">IF($B20&lt;Input!$C$28,Input!$C$41,0)</f>
        <v>0</v>
      </c>
      <c r="E20" s="69" t="n">
        <f aca="true">IF($B20&gt;Input!$C$28,PMT(Input!$C$40/(100*12),($A$620-OFFSET($A$4,MATCH(Input!$C$28,$B$4:$B$620,1),0,1,1)),$H$4,0,1),0)</f>
        <v>0</v>
      </c>
      <c r="F20" s="69" t="n">
        <f aca="false">($F19+$D20+$E20)*(1+Input!$C$40/(100*12))</f>
        <v>0</v>
      </c>
    </row>
    <row r="21" customFormat="false" ht="12.8" hidden="false" customHeight="false" outlineLevel="0" collapsed="false">
      <c r="A21" s="67" t="n">
        <v>17</v>
      </c>
      <c r="B21" s="68" t="n">
        <f aca="false">EOMONTH(Input!$C$7,A21)</f>
        <v>43434</v>
      </c>
      <c r="D21" s="69" t="n">
        <f aca="false">IF($B21&lt;Input!$C$28,Input!$C$41,0)</f>
        <v>0</v>
      </c>
      <c r="E21" s="69" t="n">
        <f aca="true">IF($B21&gt;Input!$C$28,PMT(Input!$C$40/(100*12),($A$620-OFFSET($A$4,MATCH(Input!$C$28,$B$4:$B$620,1),0,1,1)),$H$4,0,1),0)</f>
        <v>0</v>
      </c>
      <c r="F21" s="69" t="n">
        <f aca="false">($F20+$D21+$E21)*(1+Input!$C$40/(100*12))</f>
        <v>0</v>
      </c>
    </row>
    <row r="22" customFormat="false" ht="12.8" hidden="false" customHeight="false" outlineLevel="0" collapsed="false">
      <c r="A22" s="67" t="n">
        <v>18</v>
      </c>
      <c r="B22" s="68" t="n">
        <f aca="false">EOMONTH(Input!$C$7,A22)</f>
        <v>43465</v>
      </c>
      <c r="D22" s="69" t="n">
        <f aca="false">IF($B22&lt;Input!$C$28,Input!$C$41,0)</f>
        <v>0</v>
      </c>
      <c r="E22" s="69" t="n">
        <f aca="true">IF($B22&gt;Input!$C$28,PMT(Input!$C$40/(100*12),($A$620-OFFSET($A$4,MATCH(Input!$C$28,$B$4:$B$620,1),0,1,1)),$H$4,0,1),0)</f>
        <v>0</v>
      </c>
      <c r="F22" s="69" t="n">
        <f aca="false">($F21+$D22+$E22)*(1+Input!$C$40/(100*12))</f>
        <v>0</v>
      </c>
    </row>
    <row r="23" customFormat="false" ht="12.8" hidden="false" customHeight="false" outlineLevel="0" collapsed="false">
      <c r="A23" s="67" t="n">
        <v>19</v>
      </c>
      <c r="B23" s="68" t="n">
        <f aca="false">EOMONTH(Input!$C$7,A23)</f>
        <v>43496</v>
      </c>
      <c r="D23" s="69" t="n">
        <f aca="false">IF($B23&lt;Input!$C$28,Input!$C$41,0)</f>
        <v>0</v>
      </c>
      <c r="E23" s="69" t="n">
        <f aca="true">IF($B23&gt;Input!$C$28,PMT(Input!$C$40/(100*12),($A$620-OFFSET($A$4,MATCH(Input!$C$28,$B$4:$B$620,1),0,1,1)),$H$4,0,1),0)</f>
        <v>0</v>
      </c>
      <c r="F23" s="69" t="n">
        <f aca="false">($F22+$D23+$E23)*(1+Input!$C$40/(100*12))</f>
        <v>0</v>
      </c>
    </row>
    <row r="24" customFormat="false" ht="12.8" hidden="false" customHeight="false" outlineLevel="0" collapsed="false">
      <c r="A24" s="67" t="n">
        <v>20</v>
      </c>
      <c r="B24" s="68" t="n">
        <f aca="false">EOMONTH(Input!$C$7,A24)</f>
        <v>43524</v>
      </c>
      <c r="D24" s="69" t="n">
        <f aca="false">IF($B24&lt;Input!$C$28,Input!$C$41,0)</f>
        <v>0</v>
      </c>
      <c r="E24" s="69" t="n">
        <f aca="true">IF($B24&gt;Input!$C$28,PMT(Input!$C$40/(100*12),($A$620-OFFSET($A$4,MATCH(Input!$C$28,$B$4:$B$620,1),0,1,1)),$H$4,0,1),0)</f>
        <v>0</v>
      </c>
      <c r="F24" s="69" t="n">
        <f aca="false">($F23+$D24+$E24)*(1+Input!$C$40/(100*12))</f>
        <v>0</v>
      </c>
    </row>
    <row r="25" customFormat="false" ht="12.8" hidden="false" customHeight="false" outlineLevel="0" collapsed="false">
      <c r="A25" s="67" t="n">
        <v>21</v>
      </c>
      <c r="B25" s="68" t="n">
        <f aca="false">EOMONTH(Input!$C$7,A25)</f>
        <v>43555</v>
      </c>
      <c r="D25" s="69" t="n">
        <f aca="false">IF($B25&lt;Input!$C$28,Input!$C$41,0)</f>
        <v>0</v>
      </c>
      <c r="E25" s="69" t="n">
        <f aca="true">IF($B25&gt;Input!$C$28,PMT(Input!$C$40/(100*12),($A$620-OFFSET($A$4,MATCH(Input!$C$28,$B$4:$B$620,1),0,1,1)),$H$4,0,1),0)</f>
        <v>0</v>
      </c>
      <c r="F25" s="69" t="n">
        <f aca="false">($F24+$D25+$E25)*(1+Input!$C$40/(100*12))</f>
        <v>0</v>
      </c>
    </row>
    <row r="26" customFormat="false" ht="12.8" hidden="false" customHeight="false" outlineLevel="0" collapsed="false">
      <c r="A26" s="67" t="n">
        <v>22</v>
      </c>
      <c r="B26" s="68" t="n">
        <f aca="false">EOMONTH(Input!$C$7,A26)</f>
        <v>43585</v>
      </c>
      <c r="D26" s="69" t="n">
        <f aca="false">IF($B26&lt;Input!$C$28,Input!$C$41,0)</f>
        <v>0</v>
      </c>
      <c r="E26" s="69" t="n">
        <f aca="true">IF($B26&gt;Input!$C$28,PMT(Input!$C$40/(100*12),($A$620-OFFSET($A$4,MATCH(Input!$C$28,$B$4:$B$620,1),0,1,1)),$H$4,0,1),0)</f>
        <v>0</v>
      </c>
      <c r="F26" s="69" t="n">
        <f aca="false">($F25+$D26+$E26)*(1+Input!$C$40/(100*12))</f>
        <v>0</v>
      </c>
    </row>
    <row r="27" customFormat="false" ht="12.8" hidden="false" customHeight="false" outlineLevel="0" collapsed="false">
      <c r="A27" s="67" t="n">
        <v>23</v>
      </c>
      <c r="B27" s="68" t="n">
        <f aca="false">EOMONTH(Input!$C$7,A27)</f>
        <v>43616</v>
      </c>
      <c r="D27" s="69" t="n">
        <f aca="false">IF($B27&lt;Input!$C$28,Input!$C$41,0)</f>
        <v>0</v>
      </c>
      <c r="E27" s="69" t="n">
        <f aca="true">IF($B27&gt;Input!$C$28,PMT(Input!$C$40/(100*12),($A$620-OFFSET($A$4,MATCH(Input!$C$28,$B$4:$B$620,1),0,1,1)),$H$4,0,1),0)</f>
        <v>0</v>
      </c>
      <c r="F27" s="69" t="n">
        <f aca="false">($F26+$D27+$E27)*(1+Input!$C$40/(100*12))</f>
        <v>0</v>
      </c>
    </row>
    <row r="28" customFormat="false" ht="12.8" hidden="false" customHeight="false" outlineLevel="0" collapsed="false">
      <c r="A28" s="67" t="n">
        <v>24</v>
      </c>
      <c r="B28" s="68" t="n">
        <f aca="false">EOMONTH(Input!$C$7,A28)</f>
        <v>43646</v>
      </c>
      <c r="D28" s="69" t="n">
        <f aca="false">IF($B28&lt;Input!$C$28,Input!$C$41,0)</f>
        <v>0</v>
      </c>
      <c r="E28" s="69" t="n">
        <f aca="true">IF($B28&gt;Input!$C$28,PMT(Input!$C$40/(100*12),($A$620-OFFSET($A$4,MATCH(Input!$C$28,$B$4:$B$620,1),0,1,1)),$H$4,0,1),0)</f>
        <v>0</v>
      </c>
      <c r="F28" s="69" t="n">
        <f aca="false">($F27+$D28+$E28)*(1+Input!$C$40/(100*12))</f>
        <v>0</v>
      </c>
    </row>
    <row r="29" customFormat="false" ht="12.8" hidden="false" customHeight="false" outlineLevel="0" collapsed="false">
      <c r="A29" s="67" t="n">
        <v>25</v>
      </c>
      <c r="B29" s="68" t="n">
        <f aca="false">EOMONTH(Input!$C$7,A29)</f>
        <v>43677</v>
      </c>
      <c r="D29" s="69" t="n">
        <f aca="false">IF($B29&lt;Input!$C$28,Input!$C$41,0)</f>
        <v>0</v>
      </c>
      <c r="E29" s="69" t="n">
        <f aca="true">IF($B29&gt;Input!$C$28,PMT(Input!$C$40/(100*12),($A$620-OFFSET($A$4,MATCH(Input!$C$28,$B$4:$B$620,1),0,1,1)),$H$4,0,1),0)</f>
        <v>0</v>
      </c>
      <c r="F29" s="69" t="n">
        <f aca="false">($F28+$D29+$E29)*(1+Input!$C$40/(100*12))</f>
        <v>0</v>
      </c>
    </row>
    <row r="30" customFormat="false" ht="12.8" hidden="false" customHeight="false" outlineLevel="0" collapsed="false">
      <c r="A30" s="67" t="n">
        <v>26</v>
      </c>
      <c r="B30" s="68" t="n">
        <f aca="false">EOMONTH(Input!$C$7,A30)</f>
        <v>43708</v>
      </c>
      <c r="D30" s="69" t="n">
        <f aca="false">IF($B30&lt;Input!$C$28,Input!$C$41,0)</f>
        <v>0</v>
      </c>
      <c r="E30" s="69" t="n">
        <f aca="true">IF($B30&gt;Input!$C$28,PMT(Input!$C$40/(100*12),($A$620-OFFSET($A$4,MATCH(Input!$C$28,$B$4:$B$620,1),0,1,1)),$H$4,0,1),0)</f>
        <v>0</v>
      </c>
      <c r="F30" s="69" t="n">
        <f aca="false">($F29+$D30+$E30)*(1+Input!$C$40/(100*12))</f>
        <v>0</v>
      </c>
    </row>
    <row r="31" customFormat="false" ht="12.8" hidden="false" customHeight="false" outlineLevel="0" collapsed="false">
      <c r="A31" s="67" t="n">
        <v>27</v>
      </c>
      <c r="B31" s="68" t="n">
        <f aca="false">EOMONTH(Input!$C$7,A31)</f>
        <v>43738</v>
      </c>
      <c r="D31" s="69" t="n">
        <f aca="false">IF($B31&lt;Input!$C$28,Input!$C$41,0)</f>
        <v>0</v>
      </c>
      <c r="E31" s="69" t="n">
        <f aca="true">IF($B31&gt;Input!$C$28,PMT(Input!$C$40/(100*12),($A$620-OFFSET($A$4,MATCH(Input!$C$28,$B$4:$B$620,1),0,1,1)),$H$4,0,1),0)</f>
        <v>0</v>
      </c>
      <c r="F31" s="69" t="n">
        <f aca="false">($F30+$D31+$E31)*(1+Input!$C$40/(100*12))</f>
        <v>0</v>
      </c>
    </row>
    <row r="32" customFormat="false" ht="12.8" hidden="false" customHeight="false" outlineLevel="0" collapsed="false">
      <c r="A32" s="67" t="n">
        <v>28</v>
      </c>
      <c r="B32" s="68" t="n">
        <f aca="false">EOMONTH(Input!$C$7,A32)</f>
        <v>43769</v>
      </c>
      <c r="D32" s="69" t="n">
        <f aca="false">IF($B32&lt;Input!$C$28,Input!$C$41,0)</f>
        <v>0</v>
      </c>
      <c r="E32" s="69" t="n">
        <f aca="true">IF($B32&gt;Input!$C$28,PMT(Input!$C$40/(100*12),($A$620-OFFSET($A$4,MATCH(Input!$C$28,$B$4:$B$620,1),0,1,1)),$H$4,0,1),0)</f>
        <v>0</v>
      </c>
      <c r="F32" s="69" t="n">
        <f aca="false">($F31+$D32+$E32)*(1+Input!$C$40/(100*12))</f>
        <v>0</v>
      </c>
    </row>
    <row r="33" customFormat="false" ht="12.8" hidden="false" customHeight="false" outlineLevel="0" collapsed="false">
      <c r="A33" s="67" t="n">
        <v>29</v>
      </c>
      <c r="B33" s="68" t="n">
        <f aca="false">EOMONTH(Input!$C$7,A33)</f>
        <v>43799</v>
      </c>
      <c r="D33" s="69" t="n">
        <f aca="false">IF($B33&lt;Input!$C$28,Input!$C$41,0)</f>
        <v>0</v>
      </c>
      <c r="E33" s="69" t="n">
        <f aca="true">IF($B33&gt;Input!$C$28,PMT(Input!$C$40/(100*12),($A$620-OFFSET($A$4,MATCH(Input!$C$28,$B$4:$B$620,1),0,1,1)),$H$4,0,1),0)</f>
        <v>0</v>
      </c>
      <c r="F33" s="69" t="n">
        <f aca="false">($F32+$D33+$E33)*(1+Input!$C$40/(100*12))</f>
        <v>0</v>
      </c>
    </row>
    <row r="34" customFormat="false" ht="12.8" hidden="false" customHeight="false" outlineLevel="0" collapsed="false">
      <c r="A34" s="67" t="n">
        <v>30</v>
      </c>
      <c r="B34" s="68" t="n">
        <f aca="false">EOMONTH(Input!$C$7,A34)</f>
        <v>43830</v>
      </c>
      <c r="D34" s="69" t="n">
        <f aca="false">IF($B34&lt;Input!$C$28,Input!$C$41,0)</f>
        <v>0</v>
      </c>
      <c r="E34" s="69" t="n">
        <f aca="true">IF($B34&gt;Input!$C$28,PMT(Input!$C$40/(100*12),($A$620-OFFSET($A$4,MATCH(Input!$C$28,$B$4:$B$620,1),0,1,1)),$H$4,0,1),0)</f>
        <v>0</v>
      </c>
      <c r="F34" s="69" t="n">
        <f aca="false">($F33+$D34+$E34)*(1+Input!$C$40/(100*12))</f>
        <v>0</v>
      </c>
    </row>
    <row r="35" customFormat="false" ht="12.8" hidden="false" customHeight="false" outlineLevel="0" collapsed="false">
      <c r="A35" s="67" t="n">
        <v>31</v>
      </c>
      <c r="B35" s="68" t="n">
        <f aca="false">EOMONTH(Input!$C$7,A35)</f>
        <v>43861</v>
      </c>
      <c r="D35" s="69" t="n">
        <f aca="false">IF($B35&lt;Input!$C$28,Input!$C$41,0)</f>
        <v>0</v>
      </c>
      <c r="E35" s="69" t="n">
        <f aca="true">IF($B35&gt;Input!$C$28,PMT(Input!$C$40/(100*12),($A$620-OFFSET($A$4,MATCH(Input!$C$28,$B$4:$B$620,1),0,1,1)),$H$4,0,1),0)</f>
        <v>0</v>
      </c>
      <c r="F35" s="69" t="n">
        <f aca="false">($F34+$D35+$E35)*(1+Input!$C$40/(100*12))</f>
        <v>0</v>
      </c>
    </row>
    <row r="36" customFormat="false" ht="12.8" hidden="false" customHeight="false" outlineLevel="0" collapsed="false">
      <c r="A36" s="67" t="n">
        <v>32</v>
      </c>
      <c r="B36" s="68" t="n">
        <f aca="false">EOMONTH(Input!$C$7,A36)</f>
        <v>43890</v>
      </c>
      <c r="D36" s="69" t="n">
        <f aca="false">IF($B36&lt;Input!$C$28,Input!$C$41,0)</f>
        <v>0</v>
      </c>
      <c r="E36" s="69" t="n">
        <f aca="true">IF($B36&gt;Input!$C$28,PMT(Input!$C$40/(100*12),($A$620-OFFSET($A$4,MATCH(Input!$C$28,$B$4:$B$620,1),0,1,1)),$H$4,0,1),0)</f>
        <v>0</v>
      </c>
      <c r="F36" s="69" t="n">
        <f aca="false">($F35+$D36+$E36)*(1+Input!$C$40/(100*12))</f>
        <v>0</v>
      </c>
    </row>
    <row r="37" customFormat="false" ht="12.8" hidden="false" customHeight="false" outlineLevel="0" collapsed="false">
      <c r="A37" s="67" t="n">
        <v>33</v>
      </c>
      <c r="B37" s="68" t="n">
        <f aca="false">EOMONTH(Input!$C$7,A37)</f>
        <v>43921</v>
      </c>
      <c r="D37" s="69" t="n">
        <f aca="false">IF($B37&lt;Input!$C$28,Input!$C$41,0)</f>
        <v>0</v>
      </c>
      <c r="E37" s="69" t="n">
        <f aca="true">IF($B37&gt;Input!$C$28,PMT(Input!$C$40/(100*12),($A$620-OFFSET($A$4,MATCH(Input!$C$28,$B$4:$B$620,1),0,1,1)),$H$4,0,1),0)</f>
        <v>0</v>
      </c>
      <c r="F37" s="69" t="n">
        <f aca="false">($F36+$D37+$E37)*(1+Input!$C$40/(100*12))</f>
        <v>0</v>
      </c>
    </row>
    <row r="38" customFormat="false" ht="12.8" hidden="false" customHeight="false" outlineLevel="0" collapsed="false">
      <c r="A38" s="67" t="n">
        <v>34</v>
      </c>
      <c r="B38" s="68" t="n">
        <f aca="false">EOMONTH(Input!$C$7,A38)</f>
        <v>43951</v>
      </c>
      <c r="D38" s="69" t="n">
        <f aca="false">IF($B38&lt;Input!$C$28,Input!$C$41,0)</f>
        <v>0</v>
      </c>
      <c r="E38" s="69" t="n">
        <f aca="true">IF($B38&gt;Input!$C$28,PMT(Input!$C$40/(100*12),($A$620-OFFSET($A$4,MATCH(Input!$C$28,$B$4:$B$620,1),0,1,1)),$H$4,0,1),0)</f>
        <v>0</v>
      </c>
      <c r="F38" s="69" t="n">
        <f aca="false">($F37+$D38+$E38)*(1+Input!$C$40/(100*12))</f>
        <v>0</v>
      </c>
    </row>
    <row r="39" customFormat="false" ht="12.8" hidden="false" customHeight="false" outlineLevel="0" collapsed="false">
      <c r="A39" s="67" t="n">
        <v>35</v>
      </c>
      <c r="B39" s="68" t="n">
        <f aca="false">EOMONTH(Input!$C$7,A39)</f>
        <v>43982</v>
      </c>
      <c r="D39" s="69" t="n">
        <f aca="false">IF($B39&lt;Input!$C$28,Input!$C$41,0)</f>
        <v>0</v>
      </c>
      <c r="E39" s="69" t="n">
        <f aca="true">IF($B39&gt;Input!$C$28,PMT(Input!$C$40/(100*12),($A$620-OFFSET($A$4,MATCH(Input!$C$28,$B$4:$B$620,1),0,1,1)),$H$4,0,1),0)</f>
        <v>0</v>
      </c>
      <c r="F39" s="69" t="n">
        <f aca="false">($F38+$D39+$E39)*(1+Input!$C$40/(100*12))</f>
        <v>0</v>
      </c>
    </row>
    <row r="40" customFormat="false" ht="12.8" hidden="false" customHeight="false" outlineLevel="0" collapsed="false">
      <c r="A40" s="67" t="n">
        <v>36</v>
      </c>
      <c r="B40" s="68" t="n">
        <f aca="false">EOMONTH(Input!$C$7,A40)</f>
        <v>44012</v>
      </c>
      <c r="D40" s="69" t="n">
        <f aca="false">IF($B40&lt;Input!$C$28,Input!$C$41,0)</f>
        <v>0</v>
      </c>
      <c r="E40" s="69" t="n">
        <f aca="true">IF($B40&gt;Input!$C$28,PMT(Input!$C$40/(100*12),($A$620-OFFSET($A$4,MATCH(Input!$C$28,$B$4:$B$620,1),0,1,1)),$H$4,0,1),0)</f>
        <v>0</v>
      </c>
      <c r="F40" s="69" t="n">
        <f aca="false">($F39+$D40+$E40)*(1+Input!$C$40/(100*12))</f>
        <v>0</v>
      </c>
    </row>
    <row r="41" customFormat="false" ht="12.8" hidden="false" customHeight="false" outlineLevel="0" collapsed="false">
      <c r="A41" s="67" t="n">
        <v>37</v>
      </c>
      <c r="B41" s="68" t="n">
        <f aca="false">EOMONTH(Input!$C$7,A41)</f>
        <v>44043</v>
      </c>
      <c r="D41" s="69" t="n">
        <f aca="false">IF($B41&lt;Input!$C$28,Input!$C$41,0)</f>
        <v>0</v>
      </c>
      <c r="E41" s="69" t="n">
        <f aca="true">IF($B41&gt;Input!$C$28,PMT(Input!$C$40/(100*12),($A$620-OFFSET($A$4,MATCH(Input!$C$28,$B$4:$B$620,1),0,1,1)),$H$4,0,1),0)</f>
        <v>0</v>
      </c>
      <c r="F41" s="69" t="n">
        <f aca="false">($F40+$D41+$E41)*(1+Input!$C$40/(100*12))</f>
        <v>0</v>
      </c>
    </row>
    <row r="42" customFormat="false" ht="12.8" hidden="false" customHeight="false" outlineLevel="0" collapsed="false">
      <c r="A42" s="67" t="n">
        <v>38</v>
      </c>
      <c r="B42" s="68" t="n">
        <f aca="false">EOMONTH(Input!$C$7,A42)</f>
        <v>44074</v>
      </c>
      <c r="D42" s="69" t="n">
        <f aca="false">IF($B42&lt;Input!$C$28,Input!$C$41,0)</f>
        <v>0</v>
      </c>
      <c r="E42" s="69" t="n">
        <f aca="true">IF($B42&gt;Input!$C$28,PMT(Input!$C$40/(100*12),($A$620-OFFSET($A$4,MATCH(Input!$C$28,$B$4:$B$620,1),0,1,1)),$H$4,0,1),0)</f>
        <v>0</v>
      </c>
      <c r="F42" s="69" t="n">
        <f aca="false">($F41+$D42+$E42)*(1+Input!$C$40/(100*12))</f>
        <v>0</v>
      </c>
    </row>
    <row r="43" customFormat="false" ht="12.8" hidden="false" customHeight="false" outlineLevel="0" collapsed="false">
      <c r="A43" s="67" t="n">
        <v>39</v>
      </c>
      <c r="B43" s="68" t="n">
        <f aca="false">EOMONTH(Input!$C$7,A43)</f>
        <v>44104</v>
      </c>
      <c r="D43" s="69" t="n">
        <f aca="false">IF($B43&lt;Input!$C$28,Input!$C$41,0)</f>
        <v>0</v>
      </c>
      <c r="E43" s="69" t="n">
        <f aca="true">IF($B43&gt;Input!$C$28,PMT(Input!$C$40/(100*12),($A$620-OFFSET($A$4,MATCH(Input!$C$28,$B$4:$B$620,1),0,1,1)),$H$4,0,1),0)</f>
        <v>0</v>
      </c>
      <c r="F43" s="69" t="n">
        <f aca="false">($F42+$D43+$E43)*(1+Input!$C$40/(100*12))</f>
        <v>0</v>
      </c>
    </row>
    <row r="44" customFormat="false" ht="12.8" hidden="false" customHeight="false" outlineLevel="0" collapsed="false">
      <c r="A44" s="67" t="n">
        <v>40</v>
      </c>
      <c r="B44" s="68" t="n">
        <f aca="false">EOMONTH(Input!$C$7,A44)</f>
        <v>44135</v>
      </c>
      <c r="D44" s="69" t="n">
        <f aca="false">IF($B44&lt;Input!$C$28,Input!$C$41,0)</f>
        <v>0</v>
      </c>
      <c r="E44" s="69" t="n">
        <f aca="true">IF($B44&gt;Input!$C$28,PMT(Input!$C$40/(100*12),($A$620-OFFSET($A$4,MATCH(Input!$C$28,$B$4:$B$620,1),0,1,1)),$H$4,0,1),0)</f>
        <v>0</v>
      </c>
      <c r="F44" s="69" t="n">
        <f aca="false">($F43+$D44+$E44)*(1+Input!$C$40/(100*12))</f>
        <v>0</v>
      </c>
    </row>
    <row r="45" customFormat="false" ht="12.8" hidden="false" customHeight="false" outlineLevel="0" collapsed="false">
      <c r="A45" s="67" t="n">
        <v>41</v>
      </c>
      <c r="B45" s="68" t="n">
        <f aca="false">EOMONTH(Input!$C$7,A45)</f>
        <v>44165</v>
      </c>
      <c r="D45" s="69" t="n">
        <f aca="false">IF($B45&lt;Input!$C$28,Input!$C$41,0)</f>
        <v>0</v>
      </c>
      <c r="E45" s="69" t="n">
        <f aca="true">IF($B45&gt;Input!$C$28,PMT(Input!$C$40/(100*12),($A$620-OFFSET($A$4,MATCH(Input!$C$28,$B$4:$B$620,1),0,1,1)),$H$4,0,1),0)</f>
        <v>0</v>
      </c>
      <c r="F45" s="69" t="n">
        <f aca="false">($F44+$D45+$E45)*(1+Input!$C$40/(100*12))</f>
        <v>0</v>
      </c>
    </row>
    <row r="46" customFormat="false" ht="12.8" hidden="false" customHeight="false" outlineLevel="0" collapsed="false">
      <c r="A46" s="67" t="n">
        <v>42</v>
      </c>
      <c r="B46" s="68" t="n">
        <f aca="false">EOMONTH(Input!$C$7,A46)</f>
        <v>44196</v>
      </c>
      <c r="D46" s="69" t="n">
        <f aca="false">IF($B46&lt;Input!$C$28,Input!$C$41,0)</f>
        <v>0</v>
      </c>
      <c r="E46" s="69" t="n">
        <f aca="true">IF($B46&gt;Input!$C$28,PMT(Input!$C$40/(100*12),($A$620-OFFSET($A$4,MATCH(Input!$C$28,$B$4:$B$620,1),0,1,1)),$H$4,0,1),0)</f>
        <v>0</v>
      </c>
      <c r="F46" s="69" t="n">
        <f aca="false">($F45+$D46+$E46)*(1+Input!$C$40/(100*12))</f>
        <v>0</v>
      </c>
    </row>
    <row r="47" customFormat="false" ht="12.8" hidden="false" customHeight="false" outlineLevel="0" collapsed="false">
      <c r="A47" s="67" t="n">
        <v>43</v>
      </c>
      <c r="B47" s="68" t="n">
        <f aca="false">EOMONTH(Input!$C$7,A47)</f>
        <v>44227</v>
      </c>
      <c r="D47" s="69" t="n">
        <f aca="false">IF($B47&lt;Input!$C$28,Input!$C$41,0)</f>
        <v>0</v>
      </c>
      <c r="E47" s="69" t="n">
        <f aca="true">IF($B47&gt;Input!$C$28,PMT(Input!$C$40/(100*12),($A$620-OFFSET($A$4,MATCH(Input!$C$28,$B$4:$B$620,1),0,1,1)),$H$4,0,1),0)</f>
        <v>0</v>
      </c>
      <c r="F47" s="69" t="n">
        <f aca="false">($F46+$D47+$E47)*(1+Input!$C$40/(100*12))</f>
        <v>0</v>
      </c>
    </row>
    <row r="48" customFormat="false" ht="12.8" hidden="false" customHeight="false" outlineLevel="0" collapsed="false">
      <c r="A48" s="67" t="n">
        <v>44</v>
      </c>
      <c r="B48" s="68" t="n">
        <f aca="false">EOMONTH(Input!$C$7,A48)</f>
        <v>44255</v>
      </c>
      <c r="D48" s="69" t="n">
        <f aca="false">IF($B48&lt;Input!$C$28,Input!$C$41,0)</f>
        <v>0</v>
      </c>
      <c r="E48" s="69" t="n">
        <f aca="true">IF($B48&gt;Input!$C$28,PMT(Input!$C$40/(100*12),($A$620-OFFSET($A$4,MATCH(Input!$C$28,$B$4:$B$620,1),0,1,1)),$H$4,0,1),0)</f>
        <v>0</v>
      </c>
      <c r="F48" s="69" t="n">
        <f aca="false">($F47+$D48+$E48)*(1+Input!$C$40/(100*12))</f>
        <v>0</v>
      </c>
    </row>
    <row r="49" customFormat="false" ht="12.8" hidden="false" customHeight="false" outlineLevel="0" collapsed="false">
      <c r="A49" s="67" t="n">
        <v>45</v>
      </c>
      <c r="B49" s="68" t="n">
        <f aca="false">EOMONTH(Input!$C$7,A49)</f>
        <v>44286</v>
      </c>
      <c r="D49" s="69" t="n">
        <f aca="false">IF($B49&lt;Input!$C$28,Input!$C$41,0)</f>
        <v>0</v>
      </c>
      <c r="E49" s="69" t="n">
        <f aca="true">IF($B49&gt;Input!$C$28,PMT(Input!$C$40/(100*12),($A$620-OFFSET($A$4,MATCH(Input!$C$28,$B$4:$B$620,1),0,1,1)),$H$4,0,1),0)</f>
        <v>0</v>
      </c>
      <c r="F49" s="69" t="n">
        <f aca="false">($F48+$D49+$E49)*(1+Input!$C$40/(100*12))</f>
        <v>0</v>
      </c>
    </row>
    <row r="50" customFormat="false" ht="12.8" hidden="false" customHeight="false" outlineLevel="0" collapsed="false">
      <c r="A50" s="67" t="n">
        <v>46</v>
      </c>
      <c r="B50" s="68" t="n">
        <f aca="false">EOMONTH(Input!$C$7,A50)</f>
        <v>44316</v>
      </c>
      <c r="D50" s="69" t="n">
        <f aca="false">IF($B50&lt;Input!$C$28,Input!$C$41,0)</f>
        <v>0</v>
      </c>
      <c r="E50" s="69" t="n">
        <f aca="true">IF($B50&gt;Input!$C$28,PMT(Input!$C$40/(100*12),($A$620-OFFSET($A$4,MATCH(Input!$C$28,$B$4:$B$620,1),0,1,1)),$H$4,0,1),0)</f>
        <v>0</v>
      </c>
      <c r="F50" s="69" t="n">
        <f aca="false">($F49+$D50+$E50)*(1+Input!$C$40/(100*12))</f>
        <v>0</v>
      </c>
    </row>
    <row r="51" customFormat="false" ht="12.8" hidden="false" customHeight="false" outlineLevel="0" collapsed="false">
      <c r="A51" s="67" t="n">
        <v>47</v>
      </c>
      <c r="B51" s="68" t="n">
        <f aca="false">EOMONTH(Input!$C$7,A51)</f>
        <v>44347</v>
      </c>
      <c r="D51" s="69" t="n">
        <f aca="false">IF($B51&lt;Input!$C$28,Input!$C$41,0)</f>
        <v>0</v>
      </c>
      <c r="E51" s="69" t="n">
        <f aca="true">IF($B51&gt;Input!$C$28,PMT(Input!$C$40/(100*12),($A$620-OFFSET($A$4,MATCH(Input!$C$28,$B$4:$B$620,1),0,1,1)),$H$4,0,1),0)</f>
        <v>0</v>
      </c>
      <c r="F51" s="69" t="n">
        <f aca="false">($F50+$D51+$E51)*(1+Input!$C$40/(100*12))</f>
        <v>0</v>
      </c>
    </row>
    <row r="52" customFormat="false" ht="12.8" hidden="false" customHeight="false" outlineLevel="0" collapsed="false">
      <c r="A52" s="67" t="n">
        <v>48</v>
      </c>
      <c r="B52" s="68" t="n">
        <f aca="false">EOMONTH(Input!$C$7,A52)</f>
        <v>44377</v>
      </c>
      <c r="D52" s="69" t="n">
        <f aca="false">IF($B52&lt;Input!$C$28,Input!$C$41,0)</f>
        <v>0</v>
      </c>
      <c r="E52" s="69" t="n">
        <f aca="true">IF($B52&gt;Input!$C$28,PMT(Input!$C$40/(100*12),($A$620-OFFSET($A$4,MATCH(Input!$C$28,$B$4:$B$620,1),0,1,1)),$H$4,0,1),0)</f>
        <v>0</v>
      </c>
      <c r="F52" s="69" t="n">
        <f aca="false">($F51+$D52+$E52)*(1+Input!$C$40/(100*12))</f>
        <v>0</v>
      </c>
    </row>
    <row r="53" customFormat="false" ht="12.8" hidden="false" customHeight="false" outlineLevel="0" collapsed="false">
      <c r="A53" s="67" t="n">
        <v>49</v>
      </c>
      <c r="B53" s="68" t="n">
        <f aca="false">EOMONTH(Input!$C$7,A53)</f>
        <v>44408</v>
      </c>
      <c r="D53" s="69" t="n">
        <f aca="false">IF($B53&lt;Input!$C$28,Input!$C$41,0)</f>
        <v>0</v>
      </c>
      <c r="E53" s="69" t="n">
        <f aca="true">IF($B53&gt;Input!$C$28,PMT(Input!$C$40/(100*12),($A$620-OFFSET($A$4,MATCH(Input!$C$28,$B$4:$B$620,1),0,1,1)),$H$4,0,1),0)</f>
        <v>0</v>
      </c>
      <c r="F53" s="69" t="n">
        <f aca="false">($F52+$D53+$E53)*(1+Input!$C$40/(100*12))</f>
        <v>0</v>
      </c>
    </row>
    <row r="54" customFormat="false" ht="12.8" hidden="false" customHeight="false" outlineLevel="0" collapsed="false">
      <c r="A54" s="67" t="n">
        <v>50</v>
      </c>
      <c r="B54" s="68" t="n">
        <f aca="false">EOMONTH(Input!$C$7,A54)</f>
        <v>44439</v>
      </c>
      <c r="D54" s="69" t="n">
        <f aca="false">IF($B54&lt;Input!$C$28,Input!$C$41,0)</f>
        <v>0</v>
      </c>
      <c r="E54" s="69" t="n">
        <f aca="true">IF($B54&gt;Input!$C$28,PMT(Input!$C$40/(100*12),($A$620-OFFSET($A$4,MATCH(Input!$C$28,$B$4:$B$620,1),0,1,1)),$H$4,0,1),0)</f>
        <v>0</v>
      </c>
      <c r="F54" s="69" t="n">
        <f aca="false">($F53+$D54+$E54)*(1+Input!$C$40/(100*12))</f>
        <v>0</v>
      </c>
    </row>
    <row r="55" customFormat="false" ht="12.8" hidden="false" customHeight="false" outlineLevel="0" collapsed="false">
      <c r="A55" s="67" t="n">
        <v>51</v>
      </c>
      <c r="B55" s="68" t="n">
        <f aca="false">EOMONTH(Input!$C$7,A55)</f>
        <v>44469</v>
      </c>
      <c r="D55" s="69" t="n">
        <f aca="false">IF($B55&lt;Input!$C$28,Input!$C$41,0)</f>
        <v>0</v>
      </c>
      <c r="E55" s="69" t="n">
        <f aca="true">IF($B55&gt;Input!$C$28,PMT(Input!$C$40/(100*12),($A$620-OFFSET($A$4,MATCH(Input!$C$28,$B$4:$B$620,1),0,1,1)),$H$4,0,1),0)</f>
        <v>0</v>
      </c>
      <c r="F55" s="69" t="n">
        <f aca="false">($F54+$D55+$E55)*(1+Input!$C$40/(100*12))</f>
        <v>0</v>
      </c>
    </row>
    <row r="56" customFormat="false" ht="12.8" hidden="false" customHeight="false" outlineLevel="0" collapsed="false">
      <c r="A56" s="67" t="n">
        <v>52</v>
      </c>
      <c r="B56" s="68" t="n">
        <f aca="false">EOMONTH(Input!$C$7,A56)</f>
        <v>44500</v>
      </c>
      <c r="D56" s="69" t="n">
        <f aca="false">IF($B56&lt;Input!$C$28,Input!$C$41,0)</f>
        <v>0</v>
      </c>
      <c r="E56" s="69" t="n">
        <f aca="true">IF($B56&gt;Input!$C$28,PMT(Input!$C$40/(100*12),($A$620-OFFSET($A$4,MATCH(Input!$C$28,$B$4:$B$620,1),0,1,1)),$H$4,0,1),0)</f>
        <v>0</v>
      </c>
      <c r="F56" s="69" t="n">
        <f aca="false">($F55+$D56+$E56)*(1+Input!$C$40/(100*12))</f>
        <v>0</v>
      </c>
    </row>
    <row r="57" customFormat="false" ht="12.8" hidden="false" customHeight="false" outlineLevel="0" collapsed="false">
      <c r="A57" s="67" t="n">
        <v>53</v>
      </c>
      <c r="B57" s="68" t="n">
        <f aca="false">EOMONTH(Input!$C$7,A57)</f>
        <v>44530</v>
      </c>
      <c r="D57" s="69" t="n">
        <f aca="false">IF($B57&lt;Input!$C$28,Input!$C$41,0)</f>
        <v>0</v>
      </c>
      <c r="E57" s="69" t="n">
        <f aca="true">IF($B57&gt;Input!$C$28,PMT(Input!$C$40/(100*12),($A$620-OFFSET($A$4,MATCH(Input!$C$28,$B$4:$B$620,1),0,1,1)),$H$4,0,1),0)</f>
        <v>0</v>
      </c>
      <c r="F57" s="69" t="n">
        <f aca="false">($F56+$D57+$E57)*(1+Input!$C$40/(100*12))</f>
        <v>0</v>
      </c>
    </row>
    <row r="58" customFormat="false" ht="12.8" hidden="false" customHeight="false" outlineLevel="0" collapsed="false">
      <c r="A58" s="67" t="n">
        <v>54</v>
      </c>
      <c r="B58" s="68" t="n">
        <f aca="false">EOMONTH(Input!$C$7,A58)</f>
        <v>44561</v>
      </c>
      <c r="D58" s="69" t="n">
        <f aca="false">IF($B58&lt;Input!$C$28,Input!$C$41,0)</f>
        <v>0</v>
      </c>
      <c r="E58" s="69" t="n">
        <f aca="true">IF($B58&gt;Input!$C$28,PMT(Input!$C$40/(100*12),($A$620-OFFSET($A$4,MATCH(Input!$C$28,$B$4:$B$620,1),0,1,1)),$H$4,0,1),0)</f>
        <v>0</v>
      </c>
      <c r="F58" s="69" t="n">
        <f aca="false">($F57+$D58+$E58)*(1+Input!$C$40/(100*12))</f>
        <v>0</v>
      </c>
    </row>
    <row r="59" customFormat="false" ht="12.8" hidden="false" customHeight="false" outlineLevel="0" collapsed="false">
      <c r="A59" s="67" t="n">
        <v>55</v>
      </c>
      <c r="B59" s="68" t="n">
        <f aca="false">EOMONTH(Input!$C$7,A59)</f>
        <v>44592</v>
      </c>
      <c r="D59" s="69" t="n">
        <f aca="false">IF($B59&lt;Input!$C$28,Input!$C$41,0)</f>
        <v>0</v>
      </c>
      <c r="E59" s="69" t="n">
        <f aca="true">IF($B59&gt;Input!$C$28,PMT(Input!$C$40/(100*12),($A$620-OFFSET($A$4,MATCH(Input!$C$28,$B$4:$B$620,1),0,1,1)),$H$4,0,1),0)</f>
        <v>0</v>
      </c>
      <c r="F59" s="69" t="n">
        <f aca="false">($F58+$D59+$E59)*(1+Input!$C$40/(100*12))</f>
        <v>0</v>
      </c>
    </row>
    <row r="60" customFormat="false" ht="12.8" hidden="false" customHeight="false" outlineLevel="0" collapsed="false">
      <c r="A60" s="67" t="n">
        <v>56</v>
      </c>
      <c r="B60" s="68" t="n">
        <f aca="false">EOMONTH(Input!$C$7,A60)</f>
        <v>44620</v>
      </c>
      <c r="D60" s="69" t="n">
        <f aca="false">IF($B60&lt;Input!$C$28,Input!$C$41,0)</f>
        <v>0</v>
      </c>
      <c r="E60" s="69" t="n">
        <f aca="true">IF($B60&gt;Input!$C$28,PMT(Input!$C$40/(100*12),($A$620-OFFSET($A$4,MATCH(Input!$C$28,$B$4:$B$620,1),0,1,1)),$H$4,0,1),0)</f>
        <v>0</v>
      </c>
      <c r="F60" s="69" t="n">
        <f aca="false">($F59+$D60+$E60)*(1+Input!$C$40/(100*12))</f>
        <v>0</v>
      </c>
    </row>
    <row r="61" customFormat="false" ht="12.8" hidden="false" customHeight="false" outlineLevel="0" collapsed="false">
      <c r="A61" s="67" t="n">
        <v>57</v>
      </c>
      <c r="B61" s="68" t="n">
        <f aca="false">EOMONTH(Input!$C$7,A61)</f>
        <v>44651</v>
      </c>
      <c r="D61" s="69" t="n">
        <f aca="false">IF($B61&lt;Input!$C$28,Input!$C$41,0)</f>
        <v>0</v>
      </c>
      <c r="E61" s="69" t="n">
        <f aca="true">IF($B61&gt;Input!$C$28,PMT(Input!$C$40/(100*12),($A$620-OFFSET($A$4,MATCH(Input!$C$28,$B$4:$B$620,1),0,1,1)),$H$4,0,1),0)</f>
        <v>0</v>
      </c>
      <c r="F61" s="69" t="n">
        <f aca="false">($F60+$D61+$E61)*(1+Input!$C$40/(100*12))</f>
        <v>0</v>
      </c>
    </row>
    <row r="62" customFormat="false" ht="12.8" hidden="false" customHeight="false" outlineLevel="0" collapsed="false">
      <c r="A62" s="67" t="n">
        <v>58</v>
      </c>
      <c r="B62" s="68" t="n">
        <f aca="false">EOMONTH(Input!$C$7,A62)</f>
        <v>44681</v>
      </c>
      <c r="D62" s="69" t="n">
        <f aca="false">IF($B62&lt;Input!$C$28,Input!$C$41,0)</f>
        <v>0</v>
      </c>
      <c r="E62" s="69" t="n">
        <f aca="true">IF($B62&gt;Input!$C$28,PMT(Input!$C$40/(100*12),($A$620-OFFSET($A$4,MATCH(Input!$C$28,$B$4:$B$620,1),0,1,1)),$H$4,0,1),0)</f>
        <v>0</v>
      </c>
      <c r="F62" s="69" t="n">
        <f aca="false">($F61+$D62+$E62)*(1+Input!$C$40/(100*12))</f>
        <v>0</v>
      </c>
    </row>
    <row r="63" customFormat="false" ht="12.8" hidden="false" customHeight="false" outlineLevel="0" collapsed="false">
      <c r="A63" s="67" t="n">
        <v>59</v>
      </c>
      <c r="B63" s="68" t="n">
        <f aca="false">EOMONTH(Input!$C$7,A63)</f>
        <v>44712</v>
      </c>
      <c r="D63" s="69" t="n">
        <f aca="false">IF($B63&lt;Input!$C$28,Input!$C$41,0)</f>
        <v>0</v>
      </c>
      <c r="E63" s="69" t="n">
        <f aca="true">IF($B63&gt;Input!$C$28,PMT(Input!$C$40/(100*12),($A$620-OFFSET($A$4,MATCH(Input!$C$28,$B$4:$B$620,1),0,1,1)),$H$4,0,1),0)</f>
        <v>0</v>
      </c>
      <c r="F63" s="69" t="n">
        <f aca="false">($F62+$D63+$E63)*(1+Input!$C$40/(100*12))</f>
        <v>0</v>
      </c>
    </row>
    <row r="64" customFormat="false" ht="12.8" hidden="false" customHeight="false" outlineLevel="0" collapsed="false">
      <c r="A64" s="67" t="n">
        <v>60</v>
      </c>
      <c r="B64" s="68" t="n">
        <f aca="false">EOMONTH(Input!$C$7,A64)</f>
        <v>44742</v>
      </c>
      <c r="D64" s="69" t="n">
        <f aca="false">IF($B64&lt;Input!$C$28,Input!$C$41,0)</f>
        <v>0</v>
      </c>
      <c r="E64" s="69" t="n">
        <f aca="true">IF($B64&gt;Input!$C$28,PMT(Input!$C$40/(100*12),($A$620-OFFSET($A$4,MATCH(Input!$C$28,$B$4:$B$620,1),0,1,1)),$H$4,0,1),0)</f>
        <v>0</v>
      </c>
      <c r="F64" s="69" t="n">
        <f aca="false">($F63+$D64+$E64)*(1+Input!$C$40/(100*12))</f>
        <v>0</v>
      </c>
    </row>
    <row r="65" customFormat="false" ht="12.8" hidden="false" customHeight="false" outlineLevel="0" collapsed="false">
      <c r="A65" s="67" t="n">
        <v>61</v>
      </c>
      <c r="B65" s="68" t="n">
        <f aca="false">EOMONTH(Input!$C$7,A65)</f>
        <v>44773</v>
      </c>
      <c r="D65" s="69" t="n">
        <f aca="false">IF($B65&lt;Input!$C$28,Input!$C$41,0)</f>
        <v>0</v>
      </c>
      <c r="E65" s="69" t="n">
        <f aca="true">IF($B65&gt;Input!$C$28,PMT(Input!$C$40/(100*12),($A$620-OFFSET($A$4,MATCH(Input!$C$28,$B$4:$B$620,1),0,1,1)),$H$4,0,1),0)</f>
        <v>0</v>
      </c>
      <c r="F65" s="69" t="n">
        <f aca="false">($F64+$D65+$E65)*(1+Input!$C$40/(100*12))</f>
        <v>0</v>
      </c>
    </row>
    <row r="66" customFormat="false" ht="12.8" hidden="false" customHeight="false" outlineLevel="0" collapsed="false">
      <c r="A66" s="67" t="n">
        <v>62</v>
      </c>
      <c r="B66" s="68" t="n">
        <f aca="false">EOMONTH(Input!$C$7,A66)</f>
        <v>44804</v>
      </c>
      <c r="D66" s="69" t="n">
        <f aca="false">IF($B66&lt;Input!$C$28,Input!$C$41,0)</f>
        <v>0</v>
      </c>
      <c r="E66" s="69" t="n">
        <f aca="true">IF($B66&gt;Input!$C$28,PMT(Input!$C$40/(100*12),($A$620-OFFSET($A$4,MATCH(Input!$C$28,$B$4:$B$620,1),0,1,1)),$H$4,0,1),0)</f>
        <v>0</v>
      </c>
      <c r="F66" s="69" t="n">
        <f aca="false">($F65+$D66+$E66)*(1+Input!$C$40/(100*12))</f>
        <v>0</v>
      </c>
    </row>
    <row r="67" customFormat="false" ht="12.8" hidden="false" customHeight="false" outlineLevel="0" collapsed="false">
      <c r="A67" s="67" t="n">
        <v>63</v>
      </c>
      <c r="B67" s="68" t="n">
        <f aca="false">EOMONTH(Input!$C$7,A67)</f>
        <v>44834</v>
      </c>
      <c r="D67" s="69" t="n">
        <f aca="false">IF($B67&lt;Input!$C$28,Input!$C$41,0)</f>
        <v>0</v>
      </c>
      <c r="E67" s="69" t="n">
        <f aca="true">IF($B67&gt;Input!$C$28,PMT(Input!$C$40/(100*12),($A$620-OFFSET($A$4,MATCH(Input!$C$28,$B$4:$B$620,1),0,1,1)),$H$4,0,1),0)</f>
        <v>0</v>
      </c>
      <c r="F67" s="69" t="n">
        <f aca="false">($F66+$D67+$E67)*(1+Input!$C$40/(100*12))</f>
        <v>0</v>
      </c>
    </row>
    <row r="68" customFormat="false" ht="12.8" hidden="false" customHeight="false" outlineLevel="0" collapsed="false">
      <c r="A68" s="67" t="n">
        <v>64</v>
      </c>
      <c r="B68" s="68" t="n">
        <f aca="false">EOMONTH(Input!$C$7,A68)</f>
        <v>44865</v>
      </c>
      <c r="D68" s="69" t="n">
        <f aca="false">IF($B68&lt;Input!$C$28,Input!$C$41,0)</f>
        <v>0</v>
      </c>
      <c r="E68" s="69" t="n">
        <f aca="true">IF($B68&gt;Input!$C$28,PMT(Input!$C$40/(100*12),($A$620-OFFSET($A$4,MATCH(Input!$C$28,$B$4:$B$620,1),0,1,1)),$H$4,0,1),0)</f>
        <v>0</v>
      </c>
      <c r="F68" s="69" t="n">
        <f aca="false">($F67+$D68+$E68)*(1+Input!$C$40/(100*12))</f>
        <v>0</v>
      </c>
    </row>
    <row r="69" customFormat="false" ht="12.8" hidden="false" customHeight="false" outlineLevel="0" collapsed="false">
      <c r="A69" s="67" t="n">
        <v>65</v>
      </c>
      <c r="B69" s="68" t="n">
        <f aca="false">EOMONTH(Input!$C$7,A69)</f>
        <v>44895</v>
      </c>
      <c r="D69" s="69" t="n">
        <f aca="false">IF($B69&lt;Input!$C$28,Input!$C$41,0)</f>
        <v>0</v>
      </c>
      <c r="E69" s="69" t="n">
        <f aca="true">IF($B69&gt;Input!$C$28,PMT(Input!$C$40/(100*12),($A$620-OFFSET($A$4,MATCH(Input!$C$28,$B$4:$B$620,1),0,1,1)),$H$4,0,1),0)</f>
        <v>0</v>
      </c>
      <c r="F69" s="69" t="n">
        <f aca="false">($F68+$D69+$E69)*(1+Input!$C$40/(100*12))</f>
        <v>0</v>
      </c>
    </row>
    <row r="70" customFormat="false" ht="12.8" hidden="false" customHeight="false" outlineLevel="0" collapsed="false">
      <c r="A70" s="67" t="n">
        <v>66</v>
      </c>
      <c r="B70" s="68" t="n">
        <f aca="false">EOMONTH(Input!$C$7,A70)</f>
        <v>44926</v>
      </c>
      <c r="D70" s="69" t="n">
        <f aca="false">IF($B70&lt;Input!$C$28,Input!$C$41,0)</f>
        <v>0</v>
      </c>
      <c r="E70" s="69" t="n">
        <f aca="true">IF($B70&gt;Input!$C$28,PMT(Input!$C$40/(100*12),($A$620-OFFSET($A$4,MATCH(Input!$C$28,$B$4:$B$620,1),0,1,1)),$H$4,0,1),0)</f>
        <v>0</v>
      </c>
      <c r="F70" s="69" t="n">
        <f aca="false">($F69+$D70+$E70)*(1+Input!$C$40/(100*12))</f>
        <v>0</v>
      </c>
    </row>
    <row r="71" customFormat="false" ht="12.8" hidden="false" customHeight="false" outlineLevel="0" collapsed="false">
      <c r="A71" s="67" t="n">
        <v>67</v>
      </c>
      <c r="B71" s="68" t="n">
        <f aca="false">EOMONTH(Input!$C$7,A71)</f>
        <v>44957</v>
      </c>
      <c r="D71" s="69" t="n">
        <f aca="false">IF($B71&lt;Input!$C$28,Input!$C$41,0)</f>
        <v>0</v>
      </c>
      <c r="E71" s="69" t="n">
        <f aca="true">IF($B71&gt;Input!$C$28,PMT(Input!$C$40/(100*12),($A$620-OFFSET($A$4,MATCH(Input!$C$28,$B$4:$B$620,1),0,1,1)),$H$4,0,1),0)</f>
        <v>0</v>
      </c>
      <c r="F71" s="69" t="n">
        <f aca="false">($F70+$D71+$E71)*(1+Input!$C$40/(100*12))</f>
        <v>0</v>
      </c>
    </row>
    <row r="72" customFormat="false" ht="12.8" hidden="false" customHeight="false" outlineLevel="0" collapsed="false">
      <c r="A72" s="67" t="n">
        <v>68</v>
      </c>
      <c r="B72" s="68" t="n">
        <f aca="false">EOMONTH(Input!$C$7,A72)</f>
        <v>44985</v>
      </c>
      <c r="D72" s="69" t="n">
        <f aca="false">IF($B72&lt;Input!$C$28,Input!$C$41,0)</f>
        <v>0</v>
      </c>
      <c r="E72" s="69" t="n">
        <f aca="true">IF($B72&gt;Input!$C$28,PMT(Input!$C$40/(100*12),($A$620-OFFSET($A$4,MATCH(Input!$C$28,$B$4:$B$620,1),0,1,1)),$H$4,0,1),0)</f>
        <v>0</v>
      </c>
      <c r="F72" s="69" t="n">
        <f aca="false">($F71+$D72+$E72)*(1+Input!$C$40/(100*12))</f>
        <v>0</v>
      </c>
    </row>
    <row r="73" customFormat="false" ht="12.8" hidden="false" customHeight="false" outlineLevel="0" collapsed="false">
      <c r="A73" s="67" t="n">
        <v>69</v>
      </c>
      <c r="B73" s="68" t="n">
        <f aca="false">EOMONTH(Input!$C$7,A73)</f>
        <v>45016</v>
      </c>
      <c r="D73" s="69" t="n">
        <f aca="false">IF($B73&lt;Input!$C$28,Input!$C$41,0)</f>
        <v>0</v>
      </c>
      <c r="E73" s="69" t="n">
        <f aca="true">IF($B73&gt;Input!$C$28,PMT(Input!$C$40/(100*12),($A$620-OFFSET($A$4,MATCH(Input!$C$28,$B$4:$B$620,1),0,1,1)),$H$4,0,1),0)</f>
        <v>0</v>
      </c>
      <c r="F73" s="69" t="n">
        <f aca="false">($F72+$D73+$E73)*(1+Input!$C$40/(100*12))</f>
        <v>0</v>
      </c>
    </row>
    <row r="74" customFormat="false" ht="12.8" hidden="false" customHeight="false" outlineLevel="0" collapsed="false">
      <c r="A74" s="67" t="n">
        <v>70</v>
      </c>
      <c r="B74" s="68" t="n">
        <f aca="false">EOMONTH(Input!$C$7,A74)</f>
        <v>45046</v>
      </c>
      <c r="D74" s="69" t="n">
        <f aca="false">IF($B74&lt;Input!$C$28,Input!$C$41,0)</f>
        <v>0</v>
      </c>
      <c r="E74" s="69" t="n">
        <f aca="true">IF($B74&gt;Input!$C$28,PMT(Input!$C$40/(100*12),($A$620-OFFSET($A$4,MATCH(Input!$C$28,$B$4:$B$620,1),0,1,1)),$H$4,0,1),0)</f>
        <v>0</v>
      </c>
      <c r="F74" s="69" t="n">
        <f aca="false">($F73+$D74+$E74)*(1+Input!$C$40/(100*12))</f>
        <v>0</v>
      </c>
    </row>
    <row r="75" customFormat="false" ht="12.8" hidden="false" customHeight="false" outlineLevel="0" collapsed="false">
      <c r="A75" s="67" t="n">
        <v>71</v>
      </c>
      <c r="B75" s="68" t="n">
        <f aca="false">EOMONTH(Input!$C$7,A75)</f>
        <v>45077</v>
      </c>
      <c r="D75" s="69" t="n">
        <f aca="false">IF($B75&lt;Input!$C$28,Input!$C$41,0)</f>
        <v>0</v>
      </c>
      <c r="E75" s="69" t="n">
        <f aca="true">IF($B75&gt;Input!$C$28,PMT(Input!$C$40/(100*12),($A$620-OFFSET($A$4,MATCH(Input!$C$28,$B$4:$B$620,1),0,1,1)),$H$4,0,1),0)</f>
        <v>0</v>
      </c>
      <c r="F75" s="69" t="n">
        <f aca="false">($F74+$D75+$E75)*(1+Input!$C$40/(100*12))</f>
        <v>0</v>
      </c>
    </row>
    <row r="76" customFormat="false" ht="12.8" hidden="false" customHeight="false" outlineLevel="0" collapsed="false">
      <c r="A76" s="67" t="n">
        <v>72</v>
      </c>
      <c r="B76" s="68" t="n">
        <f aca="false">EOMONTH(Input!$C$7,A76)</f>
        <v>45107</v>
      </c>
      <c r="D76" s="69" t="n">
        <f aca="false">IF($B76&lt;Input!$C$28,Input!$C$41,0)</f>
        <v>0</v>
      </c>
      <c r="E76" s="69" t="n">
        <f aca="true">IF($B76&gt;Input!$C$28,PMT(Input!$C$40/(100*12),($A$620-OFFSET($A$4,MATCH(Input!$C$28,$B$4:$B$620,1),0,1,1)),$H$4,0,1),0)</f>
        <v>0</v>
      </c>
      <c r="F76" s="69" t="n">
        <f aca="false">($F75+$D76+$E76)*(1+Input!$C$40/(100*12))</f>
        <v>0</v>
      </c>
    </row>
    <row r="77" customFormat="false" ht="12.8" hidden="false" customHeight="false" outlineLevel="0" collapsed="false">
      <c r="A77" s="67" t="n">
        <v>73</v>
      </c>
      <c r="B77" s="68" t="n">
        <f aca="false">EOMONTH(Input!$C$7,A77)</f>
        <v>45138</v>
      </c>
      <c r="D77" s="69" t="n">
        <f aca="false">IF($B77&lt;Input!$C$28,Input!$C$41,0)</f>
        <v>0</v>
      </c>
      <c r="E77" s="69" t="n">
        <f aca="true">IF($B77&gt;Input!$C$28,PMT(Input!$C$40/(100*12),($A$620-OFFSET($A$4,MATCH(Input!$C$28,$B$4:$B$620,1),0,1,1)),$H$4,0,1),0)</f>
        <v>0</v>
      </c>
      <c r="F77" s="69" t="n">
        <f aca="false">($F76+$D77+$E77)*(1+Input!$C$40/(100*12))</f>
        <v>0</v>
      </c>
    </row>
    <row r="78" customFormat="false" ht="12.8" hidden="false" customHeight="false" outlineLevel="0" collapsed="false">
      <c r="A78" s="67" t="n">
        <v>74</v>
      </c>
      <c r="B78" s="68" t="n">
        <f aca="false">EOMONTH(Input!$C$7,A78)</f>
        <v>45169</v>
      </c>
      <c r="D78" s="69" t="n">
        <f aca="false">IF($B78&lt;Input!$C$28,Input!$C$41,0)</f>
        <v>0</v>
      </c>
      <c r="E78" s="69" t="n">
        <f aca="true">IF($B78&gt;Input!$C$28,PMT(Input!$C$40/(100*12),($A$620-OFFSET($A$4,MATCH(Input!$C$28,$B$4:$B$620,1),0,1,1)),$H$4,0,1),0)</f>
        <v>0</v>
      </c>
      <c r="F78" s="69" t="n">
        <f aca="false">($F77+$D78+$E78)*(1+Input!$C$40/(100*12))</f>
        <v>0</v>
      </c>
    </row>
    <row r="79" customFormat="false" ht="12.8" hidden="false" customHeight="false" outlineLevel="0" collapsed="false">
      <c r="A79" s="67" t="n">
        <v>75</v>
      </c>
      <c r="B79" s="68" t="n">
        <f aca="false">EOMONTH(Input!$C$7,A79)</f>
        <v>45199</v>
      </c>
      <c r="D79" s="69" t="n">
        <f aca="false">IF($B79&lt;Input!$C$28,Input!$C$41,0)</f>
        <v>0</v>
      </c>
      <c r="E79" s="69" t="n">
        <f aca="true">IF($B79&gt;Input!$C$28,PMT(Input!$C$40/(100*12),($A$620-OFFSET($A$4,MATCH(Input!$C$28,$B$4:$B$620,1),0,1,1)),$H$4,0,1),0)</f>
        <v>0</v>
      </c>
      <c r="F79" s="69" t="n">
        <f aca="false">($F78+$D79+$E79)*(1+Input!$C$40/(100*12))</f>
        <v>0</v>
      </c>
    </row>
    <row r="80" customFormat="false" ht="12.8" hidden="false" customHeight="false" outlineLevel="0" collapsed="false">
      <c r="A80" s="67" t="n">
        <v>76</v>
      </c>
      <c r="B80" s="68" t="n">
        <f aca="false">EOMONTH(Input!$C$7,A80)</f>
        <v>45230</v>
      </c>
      <c r="D80" s="69" t="n">
        <f aca="false">IF($B80&lt;Input!$C$28,Input!$C$41,0)</f>
        <v>0</v>
      </c>
      <c r="E80" s="69" t="n">
        <f aca="true">IF($B80&gt;Input!$C$28,PMT(Input!$C$40/(100*12),($A$620-OFFSET($A$4,MATCH(Input!$C$28,$B$4:$B$620,1),0,1,1)),$H$4,0,1),0)</f>
        <v>0</v>
      </c>
      <c r="F80" s="69" t="n">
        <f aca="false">($F79+$D80+$E80)*(1+Input!$C$40/(100*12))</f>
        <v>0</v>
      </c>
    </row>
    <row r="81" customFormat="false" ht="12.8" hidden="false" customHeight="false" outlineLevel="0" collapsed="false">
      <c r="A81" s="67" t="n">
        <v>77</v>
      </c>
      <c r="B81" s="68" t="n">
        <f aca="false">EOMONTH(Input!$C$7,A81)</f>
        <v>45260</v>
      </c>
      <c r="D81" s="69" t="n">
        <f aca="false">IF($B81&lt;Input!$C$28,Input!$C$41,0)</f>
        <v>0</v>
      </c>
      <c r="E81" s="69" t="n">
        <f aca="true">IF($B81&gt;Input!$C$28,PMT(Input!$C$40/(100*12),($A$620-OFFSET($A$4,MATCH(Input!$C$28,$B$4:$B$620,1),0,1,1)),$H$4,0,1),0)</f>
        <v>0</v>
      </c>
      <c r="F81" s="69" t="n">
        <f aca="false">($F80+$D81+$E81)*(1+Input!$C$40/(100*12))</f>
        <v>0</v>
      </c>
    </row>
    <row r="82" customFormat="false" ht="12.8" hidden="false" customHeight="false" outlineLevel="0" collapsed="false">
      <c r="A82" s="67" t="n">
        <v>78</v>
      </c>
      <c r="B82" s="68" t="n">
        <f aca="false">EOMONTH(Input!$C$7,A82)</f>
        <v>45291</v>
      </c>
      <c r="D82" s="69" t="n">
        <f aca="false">IF($B82&lt;Input!$C$28,Input!$C$41,0)</f>
        <v>0</v>
      </c>
      <c r="E82" s="69" t="n">
        <f aca="true">IF($B82&gt;Input!$C$28,PMT(Input!$C$40/(100*12),($A$620-OFFSET($A$4,MATCH(Input!$C$28,$B$4:$B$620,1),0,1,1)),$H$4,0,1),0)</f>
        <v>0</v>
      </c>
      <c r="F82" s="69" t="n">
        <f aca="false">($F81+$D82+$E82)*(1+Input!$C$40/(100*12))</f>
        <v>0</v>
      </c>
    </row>
    <row r="83" customFormat="false" ht="12.8" hidden="false" customHeight="false" outlineLevel="0" collapsed="false">
      <c r="A83" s="67" t="n">
        <v>79</v>
      </c>
      <c r="B83" s="68" t="n">
        <f aca="false">EOMONTH(Input!$C$7,A83)</f>
        <v>45322</v>
      </c>
      <c r="D83" s="69" t="n">
        <f aca="false">IF($B83&lt;Input!$C$28,Input!$C$41,0)</f>
        <v>0</v>
      </c>
      <c r="E83" s="69" t="n">
        <f aca="true">IF($B83&gt;Input!$C$28,PMT(Input!$C$40/(100*12),($A$620-OFFSET($A$4,MATCH(Input!$C$28,$B$4:$B$620,1),0,1,1)),$H$4,0,1),0)</f>
        <v>0</v>
      </c>
      <c r="F83" s="69" t="n">
        <f aca="false">($F82+$D83+$E83)*(1+Input!$C$40/(100*12))</f>
        <v>0</v>
      </c>
    </row>
    <row r="84" customFormat="false" ht="12.8" hidden="false" customHeight="false" outlineLevel="0" collapsed="false">
      <c r="A84" s="67" t="n">
        <v>80</v>
      </c>
      <c r="B84" s="68" t="n">
        <f aca="false">EOMONTH(Input!$C$7,A84)</f>
        <v>45351</v>
      </c>
      <c r="D84" s="69" t="n">
        <f aca="false">IF($B84&lt;Input!$C$28,Input!$C$41,0)</f>
        <v>0</v>
      </c>
      <c r="E84" s="69" t="n">
        <f aca="true">IF($B84&gt;Input!$C$28,PMT(Input!$C$40/(100*12),($A$620-OFFSET($A$4,MATCH(Input!$C$28,$B$4:$B$620,1),0,1,1)),$H$4,0,1),0)</f>
        <v>0</v>
      </c>
      <c r="F84" s="69" t="n">
        <f aca="false">($F83+$D84+$E84)*(1+Input!$C$40/(100*12))</f>
        <v>0</v>
      </c>
    </row>
    <row r="85" customFormat="false" ht="12.8" hidden="false" customHeight="false" outlineLevel="0" collapsed="false">
      <c r="A85" s="67" t="n">
        <v>81</v>
      </c>
      <c r="B85" s="68" t="n">
        <f aca="false">EOMONTH(Input!$C$7,A85)</f>
        <v>45382</v>
      </c>
      <c r="D85" s="69" t="n">
        <f aca="false">IF($B85&lt;Input!$C$28,Input!$C$41,0)</f>
        <v>0</v>
      </c>
      <c r="E85" s="69" t="n">
        <f aca="true">IF($B85&gt;Input!$C$28,PMT(Input!$C$40/(100*12),($A$620-OFFSET($A$4,MATCH(Input!$C$28,$B$4:$B$620,1),0,1,1)),$H$4,0,1),0)</f>
        <v>0</v>
      </c>
      <c r="F85" s="69" t="n">
        <f aca="false">($F84+$D85+$E85)*(1+Input!$C$40/(100*12))</f>
        <v>0</v>
      </c>
    </row>
    <row r="86" customFormat="false" ht="12.8" hidden="false" customHeight="false" outlineLevel="0" collapsed="false">
      <c r="A86" s="67" t="n">
        <v>82</v>
      </c>
      <c r="B86" s="68" t="n">
        <f aca="false">EOMONTH(Input!$C$7,A86)</f>
        <v>45412</v>
      </c>
      <c r="D86" s="69" t="n">
        <f aca="false">IF($B86&lt;Input!$C$28,Input!$C$41,0)</f>
        <v>0</v>
      </c>
      <c r="E86" s="69" t="n">
        <f aca="true">IF($B86&gt;Input!$C$28,PMT(Input!$C$40/(100*12),($A$620-OFFSET($A$4,MATCH(Input!$C$28,$B$4:$B$620,1),0,1,1)),$H$4,0,1),0)</f>
        <v>0</v>
      </c>
      <c r="F86" s="69" t="n">
        <f aca="false">($F85+$D86+$E86)*(1+Input!$C$40/(100*12))</f>
        <v>0</v>
      </c>
    </row>
    <row r="87" customFormat="false" ht="12.8" hidden="false" customHeight="false" outlineLevel="0" collapsed="false">
      <c r="A87" s="67" t="n">
        <v>83</v>
      </c>
      <c r="B87" s="68" t="n">
        <f aca="false">EOMONTH(Input!$C$7,A87)</f>
        <v>45443</v>
      </c>
      <c r="D87" s="69" t="n">
        <f aca="false">IF($B87&lt;Input!$C$28,Input!$C$41,0)</f>
        <v>0</v>
      </c>
      <c r="E87" s="69" t="n">
        <f aca="true">IF($B87&gt;Input!$C$28,PMT(Input!$C$40/(100*12),($A$620-OFFSET($A$4,MATCH(Input!$C$28,$B$4:$B$620,1),0,1,1)),$H$4,0,1),0)</f>
        <v>0</v>
      </c>
      <c r="F87" s="69" t="n">
        <f aca="false">($F86+$D87+$E87)*(1+Input!$C$40/(100*12))</f>
        <v>0</v>
      </c>
    </row>
    <row r="88" customFormat="false" ht="12.8" hidden="false" customHeight="false" outlineLevel="0" collapsed="false">
      <c r="A88" s="67" t="n">
        <v>84</v>
      </c>
      <c r="B88" s="68" t="n">
        <f aca="false">EOMONTH(Input!$C$7,A88)</f>
        <v>45473</v>
      </c>
      <c r="D88" s="69" t="n">
        <f aca="false">IF($B88&lt;Input!$C$28,Input!$C$41,0)</f>
        <v>0</v>
      </c>
      <c r="E88" s="69" t="n">
        <f aca="true">IF($B88&gt;Input!$C$28,PMT(Input!$C$40/(100*12),($A$620-OFFSET($A$4,MATCH(Input!$C$28,$B$4:$B$620,1),0,1,1)),$H$4,0,1),0)</f>
        <v>0</v>
      </c>
      <c r="F88" s="69" t="n">
        <f aca="false">($F87+$D88+$E88)*(1+Input!$C$40/(100*12))</f>
        <v>0</v>
      </c>
    </row>
    <row r="89" customFormat="false" ht="12.8" hidden="false" customHeight="false" outlineLevel="0" collapsed="false">
      <c r="A89" s="67" t="n">
        <v>85</v>
      </c>
      <c r="B89" s="68" t="n">
        <f aca="false">EOMONTH(Input!$C$7,A89)</f>
        <v>45504</v>
      </c>
      <c r="D89" s="69" t="n">
        <f aca="false">IF($B89&lt;Input!$C$28,Input!$C$41,0)</f>
        <v>0</v>
      </c>
      <c r="E89" s="69" t="n">
        <f aca="true">IF($B89&gt;Input!$C$28,PMT(Input!$C$40/(100*12),($A$620-OFFSET($A$4,MATCH(Input!$C$28,$B$4:$B$620,1),0,1,1)),$H$4,0,1),0)</f>
        <v>0</v>
      </c>
      <c r="F89" s="69" t="n">
        <f aca="false">($F88+$D89+$E89)*(1+Input!$C$40/(100*12))</f>
        <v>0</v>
      </c>
    </row>
    <row r="90" customFormat="false" ht="12.8" hidden="false" customHeight="false" outlineLevel="0" collapsed="false">
      <c r="A90" s="67" t="n">
        <v>86</v>
      </c>
      <c r="B90" s="68" t="n">
        <f aca="false">EOMONTH(Input!$C$7,A90)</f>
        <v>45535</v>
      </c>
      <c r="D90" s="69" t="n">
        <f aca="false">IF($B90&lt;Input!$C$28,Input!$C$41,0)</f>
        <v>0</v>
      </c>
      <c r="E90" s="69" t="n">
        <f aca="true">IF($B90&gt;Input!$C$28,PMT(Input!$C$40/(100*12),($A$620-OFFSET($A$4,MATCH(Input!$C$28,$B$4:$B$620,1),0,1,1)),$H$4,0,1),0)</f>
        <v>0</v>
      </c>
      <c r="F90" s="69" t="n">
        <f aca="false">($F89+$D90+$E90)*(1+Input!$C$40/(100*12))</f>
        <v>0</v>
      </c>
    </row>
    <row r="91" customFormat="false" ht="12.8" hidden="false" customHeight="false" outlineLevel="0" collapsed="false">
      <c r="A91" s="67" t="n">
        <v>87</v>
      </c>
      <c r="B91" s="68" t="n">
        <f aca="false">EOMONTH(Input!$C$7,A91)</f>
        <v>45565</v>
      </c>
      <c r="D91" s="69" t="n">
        <f aca="false">IF($B91&lt;Input!$C$28,Input!$C$41,0)</f>
        <v>0</v>
      </c>
      <c r="E91" s="69" t="n">
        <f aca="true">IF($B91&gt;Input!$C$28,PMT(Input!$C$40/(100*12),($A$620-OFFSET($A$4,MATCH(Input!$C$28,$B$4:$B$620,1),0,1,1)),$H$4,0,1),0)</f>
        <v>0</v>
      </c>
      <c r="F91" s="69" t="n">
        <f aca="false">($F90+$D91+$E91)*(1+Input!$C$40/(100*12))</f>
        <v>0</v>
      </c>
    </row>
    <row r="92" customFormat="false" ht="12.8" hidden="false" customHeight="false" outlineLevel="0" collapsed="false">
      <c r="A92" s="67" t="n">
        <v>88</v>
      </c>
      <c r="B92" s="68" t="n">
        <f aca="false">EOMONTH(Input!$C$7,A92)</f>
        <v>45596</v>
      </c>
      <c r="D92" s="69" t="n">
        <f aca="false">IF($B92&lt;Input!$C$28,Input!$C$41,0)</f>
        <v>0</v>
      </c>
      <c r="E92" s="69" t="n">
        <f aca="true">IF($B92&gt;Input!$C$28,PMT(Input!$C$40/(100*12),($A$620-OFFSET($A$4,MATCH(Input!$C$28,$B$4:$B$620,1),0,1,1)),$H$4,0,1),0)</f>
        <v>0</v>
      </c>
      <c r="F92" s="69" t="n">
        <f aca="false">($F91+$D92+$E92)*(1+Input!$C$40/(100*12))</f>
        <v>0</v>
      </c>
    </row>
    <row r="93" customFormat="false" ht="12.8" hidden="false" customHeight="false" outlineLevel="0" collapsed="false">
      <c r="A93" s="67" t="n">
        <v>89</v>
      </c>
      <c r="B93" s="68" t="n">
        <f aca="false">EOMONTH(Input!$C$7,A93)</f>
        <v>45626</v>
      </c>
      <c r="D93" s="69" t="n">
        <f aca="false">IF($B93&lt;Input!$C$28,Input!$C$41,0)</f>
        <v>0</v>
      </c>
      <c r="E93" s="69" t="n">
        <f aca="true">IF($B93&gt;Input!$C$28,PMT(Input!$C$40/(100*12),($A$620-OFFSET($A$4,MATCH(Input!$C$28,$B$4:$B$620,1),0,1,1)),$H$4,0,1),0)</f>
        <v>0</v>
      </c>
      <c r="F93" s="69" t="n">
        <f aca="false">($F92+$D93+$E93)*(1+Input!$C$40/(100*12))</f>
        <v>0</v>
      </c>
    </row>
    <row r="94" customFormat="false" ht="12.8" hidden="false" customHeight="false" outlineLevel="0" collapsed="false">
      <c r="A94" s="67" t="n">
        <v>90</v>
      </c>
      <c r="B94" s="68" t="n">
        <f aca="false">EOMONTH(Input!$C$7,A94)</f>
        <v>45657</v>
      </c>
      <c r="D94" s="69" t="n">
        <f aca="false">IF($B94&lt;Input!$C$28,Input!$C$41,0)</f>
        <v>0</v>
      </c>
      <c r="E94" s="69" t="n">
        <f aca="true">IF($B94&gt;Input!$C$28,PMT(Input!$C$40/(100*12),($A$620-OFFSET($A$4,MATCH(Input!$C$28,$B$4:$B$620,1),0,1,1)),$H$4,0,1),0)</f>
        <v>0</v>
      </c>
      <c r="F94" s="69" t="n">
        <f aca="false">($F93+$D94+$E94)*(1+Input!$C$40/(100*12))</f>
        <v>0</v>
      </c>
    </row>
    <row r="95" customFormat="false" ht="12.8" hidden="false" customHeight="false" outlineLevel="0" collapsed="false">
      <c r="A95" s="67" t="n">
        <v>91</v>
      </c>
      <c r="B95" s="68" t="n">
        <f aca="false">EOMONTH(Input!$C$7,A95)</f>
        <v>45688</v>
      </c>
      <c r="D95" s="69" t="n">
        <f aca="false">IF($B95&lt;Input!$C$28,Input!$C$41,0)</f>
        <v>0</v>
      </c>
      <c r="E95" s="69" t="n">
        <f aca="true">IF($B95&gt;Input!$C$28,PMT(Input!$C$40/(100*12),($A$620-OFFSET($A$4,MATCH(Input!$C$28,$B$4:$B$620,1),0,1,1)),$H$4,0,1),0)</f>
        <v>0</v>
      </c>
      <c r="F95" s="69" t="n">
        <f aca="false">($F94+$D95+$E95)*(1+Input!$C$40/(100*12))</f>
        <v>0</v>
      </c>
    </row>
    <row r="96" customFormat="false" ht="12.8" hidden="false" customHeight="false" outlineLevel="0" collapsed="false">
      <c r="A96" s="67" t="n">
        <v>92</v>
      </c>
      <c r="B96" s="68" t="n">
        <f aca="false">EOMONTH(Input!$C$7,A96)</f>
        <v>45716</v>
      </c>
      <c r="D96" s="69" t="n">
        <f aca="false">IF($B96&lt;Input!$C$28,Input!$C$41,0)</f>
        <v>0</v>
      </c>
      <c r="E96" s="69" t="n">
        <f aca="true">IF($B96&gt;Input!$C$28,PMT(Input!$C$40/(100*12),($A$620-OFFSET($A$4,MATCH(Input!$C$28,$B$4:$B$620,1),0,1,1)),$H$4,0,1),0)</f>
        <v>0</v>
      </c>
      <c r="F96" s="69" t="n">
        <f aca="false">($F95+$D96+$E96)*(1+Input!$C$40/(100*12))</f>
        <v>0</v>
      </c>
    </row>
    <row r="97" customFormat="false" ht="12.8" hidden="false" customHeight="false" outlineLevel="0" collapsed="false">
      <c r="A97" s="67" t="n">
        <v>93</v>
      </c>
      <c r="B97" s="68" t="n">
        <f aca="false">EOMONTH(Input!$C$7,A97)</f>
        <v>45747</v>
      </c>
      <c r="D97" s="69" t="n">
        <f aca="false">IF($B97&lt;Input!$C$28,Input!$C$41,0)</f>
        <v>0</v>
      </c>
      <c r="E97" s="69" t="n">
        <f aca="true">IF($B97&gt;Input!$C$28,PMT(Input!$C$40/(100*12),($A$620-OFFSET($A$4,MATCH(Input!$C$28,$B$4:$B$620,1),0,1,1)),$H$4,0,1),0)</f>
        <v>0</v>
      </c>
      <c r="F97" s="69" t="n">
        <f aca="false">($F96+$D97+$E97)*(1+Input!$C$40/(100*12))</f>
        <v>0</v>
      </c>
    </row>
    <row r="98" customFormat="false" ht="12.8" hidden="false" customHeight="false" outlineLevel="0" collapsed="false">
      <c r="A98" s="67" t="n">
        <v>94</v>
      </c>
      <c r="B98" s="68" t="n">
        <f aca="false">EOMONTH(Input!$C$7,A98)</f>
        <v>45777</v>
      </c>
      <c r="D98" s="69" t="n">
        <f aca="false">IF($B98&lt;Input!$C$28,Input!$C$41,0)</f>
        <v>0</v>
      </c>
      <c r="E98" s="69" t="n">
        <f aca="true">IF($B98&gt;Input!$C$28,PMT(Input!$C$40/(100*12),($A$620-OFFSET($A$4,MATCH(Input!$C$28,$B$4:$B$620,1),0,1,1)),$H$4,0,1),0)</f>
        <v>0</v>
      </c>
      <c r="F98" s="69" t="n">
        <f aca="false">($F97+$D98+$E98)*(1+Input!$C$40/(100*12))</f>
        <v>0</v>
      </c>
    </row>
    <row r="99" customFormat="false" ht="12.8" hidden="false" customHeight="false" outlineLevel="0" collapsed="false">
      <c r="A99" s="67" t="n">
        <v>95</v>
      </c>
      <c r="B99" s="68" t="n">
        <f aca="false">EOMONTH(Input!$C$7,A99)</f>
        <v>45808</v>
      </c>
      <c r="D99" s="69" t="n">
        <f aca="false">IF($B99&lt;Input!$C$28,Input!$C$41,0)</f>
        <v>0</v>
      </c>
      <c r="E99" s="69" t="n">
        <f aca="true">IF($B99&gt;Input!$C$28,PMT(Input!$C$40/(100*12),($A$620-OFFSET($A$4,MATCH(Input!$C$28,$B$4:$B$620,1),0,1,1)),$H$4,0,1),0)</f>
        <v>0</v>
      </c>
      <c r="F99" s="69" t="n">
        <f aca="false">($F98+$D99+$E99)*(1+Input!$C$40/(100*12))</f>
        <v>0</v>
      </c>
    </row>
    <row r="100" customFormat="false" ht="12.8" hidden="false" customHeight="false" outlineLevel="0" collapsed="false">
      <c r="A100" s="67" t="n">
        <v>96</v>
      </c>
      <c r="B100" s="68" t="n">
        <f aca="false">EOMONTH(Input!$C$7,A100)</f>
        <v>45838</v>
      </c>
      <c r="D100" s="69" t="n">
        <f aca="false">IF($B100&lt;Input!$C$28,Input!$C$41,0)</f>
        <v>0</v>
      </c>
      <c r="E100" s="69" t="n">
        <f aca="true">IF($B100&gt;Input!$C$28,PMT(Input!$C$40/(100*12),($A$620-OFFSET($A$4,MATCH(Input!$C$28,$B$4:$B$620,1),0,1,1)),$H$4,0,1),0)</f>
        <v>0</v>
      </c>
      <c r="F100" s="69" t="n">
        <f aca="false">($F99+$D100+$E100)*(1+Input!$C$40/(100*12))</f>
        <v>0</v>
      </c>
    </row>
    <row r="101" customFormat="false" ht="12.8" hidden="false" customHeight="false" outlineLevel="0" collapsed="false">
      <c r="A101" s="67" t="n">
        <v>97</v>
      </c>
      <c r="B101" s="68" t="n">
        <f aca="false">EOMONTH(Input!$C$7,A101)</f>
        <v>45869</v>
      </c>
      <c r="D101" s="69" t="n">
        <f aca="false">IF($B101&lt;Input!$C$28,Input!$C$41,0)</f>
        <v>0</v>
      </c>
      <c r="E101" s="69" t="n">
        <f aca="true">IF($B101&gt;Input!$C$28,PMT(Input!$C$40/(100*12),($A$620-OFFSET($A$4,MATCH(Input!$C$28,$B$4:$B$620,1),0,1,1)),$H$4,0,1),0)</f>
        <v>0</v>
      </c>
      <c r="F101" s="69" t="n">
        <f aca="false">($F100+$D101+$E101)*(1+Input!$C$40/(100*12))</f>
        <v>0</v>
      </c>
    </row>
    <row r="102" customFormat="false" ht="12.8" hidden="false" customHeight="false" outlineLevel="0" collapsed="false">
      <c r="A102" s="67" t="n">
        <v>98</v>
      </c>
      <c r="B102" s="68" t="n">
        <f aca="false">EOMONTH(Input!$C$7,A102)</f>
        <v>45900</v>
      </c>
      <c r="D102" s="69" t="n">
        <f aca="false">IF($B102&lt;Input!$C$28,Input!$C$41,0)</f>
        <v>0</v>
      </c>
      <c r="E102" s="69" t="n">
        <f aca="true">IF($B102&gt;Input!$C$28,PMT(Input!$C$40/(100*12),($A$620-OFFSET($A$4,MATCH(Input!$C$28,$B$4:$B$620,1),0,1,1)),$H$4,0,1),0)</f>
        <v>0</v>
      </c>
      <c r="F102" s="69" t="n">
        <f aca="false">($F101+$D102+$E102)*(1+Input!$C$40/(100*12))</f>
        <v>0</v>
      </c>
    </row>
    <row r="103" customFormat="false" ht="12.8" hidden="false" customHeight="false" outlineLevel="0" collapsed="false">
      <c r="A103" s="67" t="n">
        <v>99</v>
      </c>
      <c r="B103" s="68" t="n">
        <f aca="false">EOMONTH(Input!$C$7,A103)</f>
        <v>45930</v>
      </c>
      <c r="D103" s="69" t="n">
        <f aca="false">IF($B103&lt;Input!$C$28,Input!$C$41,0)</f>
        <v>0</v>
      </c>
      <c r="E103" s="69" t="n">
        <f aca="true">IF($B103&gt;Input!$C$28,PMT(Input!$C$40/(100*12),($A$620-OFFSET($A$4,MATCH(Input!$C$28,$B$4:$B$620,1),0,1,1)),$H$4,0,1),0)</f>
        <v>0</v>
      </c>
      <c r="F103" s="69" t="n">
        <f aca="false">($F102+$D103+$E103)*(1+Input!$C$40/(100*12))</f>
        <v>0</v>
      </c>
    </row>
    <row r="104" customFormat="false" ht="12.8" hidden="false" customHeight="false" outlineLevel="0" collapsed="false">
      <c r="A104" s="67" t="n">
        <v>100</v>
      </c>
      <c r="B104" s="68" t="n">
        <f aca="false">EOMONTH(Input!$C$7,A104)</f>
        <v>45961</v>
      </c>
      <c r="D104" s="69" t="n">
        <f aca="false">IF($B104&lt;Input!$C$28,Input!$C$41,0)</f>
        <v>0</v>
      </c>
      <c r="E104" s="69" t="n">
        <f aca="true">IF($B104&gt;Input!$C$28,PMT(Input!$C$40/(100*12),($A$620-OFFSET($A$4,MATCH(Input!$C$28,$B$4:$B$620,1),0,1,1)),$H$4,0,1),0)</f>
        <v>0</v>
      </c>
      <c r="F104" s="69" t="n">
        <f aca="false">($F103+$D104+$E104)*(1+Input!$C$40/(100*12))</f>
        <v>0</v>
      </c>
    </row>
    <row r="105" customFormat="false" ht="12.8" hidden="false" customHeight="false" outlineLevel="0" collapsed="false">
      <c r="A105" s="67" t="n">
        <v>101</v>
      </c>
      <c r="B105" s="68" t="n">
        <f aca="false">EOMONTH(Input!$C$7,A105)</f>
        <v>45991</v>
      </c>
      <c r="D105" s="69" t="n">
        <f aca="false">IF($B105&lt;Input!$C$28,Input!$C$41,0)</f>
        <v>0</v>
      </c>
      <c r="E105" s="69" t="n">
        <f aca="true">IF($B105&gt;Input!$C$28,PMT(Input!$C$40/(100*12),($A$620-OFFSET($A$4,MATCH(Input!$C$28,$B$4:$B$620,1),0,1,1)),$H$4,0,1),0)</f>
        <v>0</v>
      </c>
      <c r="F105" s="69" t="n">
        <f aca="false">($F104+$D105+$E105)*(1+Input!$C$40/(100*12))</f>
        <v>0</v>
      </c>
    </row>
    <row r="106" customFormat="false" ht="12.8" hidden="false" customHeight="false" outlineLevel="0" collapsed="false">
      <c r="A106" s="67" t="n">
        <v>102</v>
      </c>
      <c r="B106" s="68" t="n">
        <f aca="false">EOMONTH(Input!$C$7,A106)</f>
        <v>46022</v>
      </c>
      <c r="D106" s="69" t="n">
        <f aca="false">IF($B106&lt;Input!$C$28,Input!$C$41,0)</f>
        <v>0</v>
      </c>
      <c r="E106" s="69" t="n">
        <f aca="true">IF($B106&gt;Input!$C$28,PMT(Input!$C$40/(100*12),($A$620-OFFSET($A$4,MATCH(Input!$C$28,$B$4:$B$620,1),0,1,1)),$H$4,0,1),0)</f>
        <v>0</v>
      </c>
      <c r="F106" s="69" t="n">
        <f aca="false">($F105+$D106+$E106)*(1+Input!$C$40/(100*12))</f>
        <v>0</v>
      </c>
    </row>
    <row r="107" customFormat="false" ht="12.8" hidden="false" customHeight="false" outlineLevel="0" collapsed="false">
      <c r="A107" s="67" t="n">
        <v>103</v>
      </c>
      <c r="B107" s="68" t="n">
        <f aca="false">EOMONTH(Input!$C$7,A107)</f>
        <v>46053</v>
      </c>
      <c r="D107" s="69" t="n">
        <f aca="false">IF($B107&lt;Input!$C$28,Input!$C$41,0)</f>
        <v>0</v>
      </c>
      <c r="E107" s="69" t="n">
        <f aca="true">IF($B107&gt;Input!$C$28,PMT(Input!$C$40/(100*12),($A$620-OFFSET($A$4,MATCH(Input!$C$28,$B$4:$B$620,1),0,1,1)),$H$4,0,1),0)</f>
        <v>0</v>
      </c>
      <c r="F107" s="69" t="n">
        <f aca="false">($F106+$D107+$E107)*(1+Input!$C$40/(100*12))</f>
        <v>0</v>
      </c>
    </row>
    <row r="108" customFormat="false" ht="12.8" hidden="false" customHeight="false" outlineLevel="0" collapsed="false">
      <c r="A108" s="67" t="n">
        <v>104</v>
      </c>
      <c r="B108" s="68" t="n">
        <f aca="false">EOMONTH(Input!$C$7,A108)</f>
        <v>46081</v>
      </c>
      <c r="D108" s="69" t="n">
        <f aca="false">IF($B108&lt;Input!$C$28,Input!$C$41,0)</f>
        <v>0</v>
      </c>
      <c r="E108" s="69" t="n">
        <f aca="true">IF($B108&gt;Input!$C$28,PMT(Input!$C$40/(100*12),($A$620-OFFSET($A$4,MATCH(Input!$C$28,$B$4:$B$620,1),0,1,1)),$H$4,0,1),0)</f>
        <v>0</v>
      </c>
      <c r="F108" s="69" t="n">
        <f aca="false">($F107+$D108+$E108)*(1+Input!$C$40/(100*12))</f>
        <v>0</v>
      </c>
    </row>
    <row r="109" customFormat="false" ht="12.8" hidden="false" customHeight="false" outlineLevel="0" collapsed="false">
      <c r="A109" s="67" t="n">
        <v>105</v>
      </c>
      <c r="B109" s="68" t="n">
        <f aca="false">EOMONTH(Input!$C$7,A109)</f>
        <v>46112</v>
      </c>
      <c r="D109" s="69" t="n">
        <f aca="false">IF($B109&lt;Input!$C$28,Input!$C$41,0)</f>
        <v>0</v>
      </c>
      <c r="E109" s="69" t="n">
        <f aca="true">IF($B109&gt;Input!$C$28,PMT(Input!$C$40/(100*12),($A$620-OFFSET($A$4,MATCH(Input!$C$28,$B$4:$B$620,1),0,1,1)),$H$4,0,1),0)</f>
        <v>0</v>
      </c>
      <c r="F109" s="69" t="n">
        <f aca="false">($F108+$D109+$E109)*(1+Input!$C$40/(100*12))</f>
        <v>0</v>
      </c>
    </row>
    <row r="110" customFormat="false" ht="12.8" hidden="false" customHeight="false" outlineLevel="0" collapsed="false">
      <c r="A110" s="67" t="n">
        <v>106</v>
      </c>
      <c r="B110" s="68" t="n">
        <f aca="false">EOMONTH(Input!$C$7,A110)</f>
        <v>46142</v>
      </c>
      <c r="D110" s="69" t="n">
        <f aca="false">IF($B110&lt;Input!$C$28,Input!$C$41,0)</f>
        <v>0</v>
      </c>
      <c r="E110" s="69" t="n">
        <f aca="true">IF($B110&gt;Input!$C$28,PMT(Input!$C$40/(100*12),($A$620-OFFSET($A$4,MATCH(Input!$C$28,$B$4:$B$620,1),0,1,1)),$H$4,0,1),0)</f>
        <v>0</v>
      </c>
      <c r="F110" s="69" t="n">
        <f aca="false">($F109+$D110+$E110)*(1+Input!$C$40/(100*12))</f>
        <v>0</v>
      </c>
    </row>
    <row r="111" customFormat="false" ht="12.8" hidden="false" customHeight="false" outlineLevel="0" collapsed="false">
      <c r="A111" s="67" t="n">
        <v>107</v>
      </c>
      <c r="B111" s="68" t="n">
        <f aca="false">EOMONTH(Input!$C$7,A111)</f>
        <v>46173</v>
      </c>
      <c r="D111" s="69" t="n">
        <f aca="false">IF($B111&lt;Input!$C$28,Input!$C$41,0)</f>
        <v>0</v>
      </c>
      <c r="E111" s="69" t="n">
        <f aca="true">IF($B111&gt;Input!$C$28,PMT(Input!$C$40/(100*12),($A$620-OFFSET($A$4,MATCH(Input!$C$28,$B$4:$B$620,1),0,1,1)),$H$4,0,1),0)</f>
        <v>0</v>
      </c>
      <c r="F111" s="69" t="n">
        <f aca="false">($F110+$D111+$E111)*(1+Input!$C$40/(100*12))</f>
        <v>0</v>
      </c>
    </row>
    <row r="112" customFormat="false" ht="12.8" hidden="false" customHeight="false" outlineLevel="0" collapsed="false">
      <c r="A112" s="67" t="n">
        <v>108</v>
      </c>
      <c r="B112" s="68" t="n">
        <f aca="false">EOMONTH(Input!$C$7,A112)</f>
        <v>46203</v>
      </c>
      <c r="D112" s="69" t="n">
        <f aca="false">IF($B112&lt;Input!$C$28,Input!$C$41,0)</f>
        <v>0</v>
      </c>
      <c r="E112" s="69" t="n">
        <f aca="true">IF($B112&gt;Input!$C$28,PMT(Input!$C$40/(100*12),($A$620-OFFSET($A$4,MATCH(Input!$C$28,$B$4:$B$620,1),0,1,1)),$H$4,0,1),0)</f>
        <v>0</v>
      </c>
      <c r="F112" s="69" t="n">
        <f aca="false">($F111+$D112+$E112)*(1+Input!$C$40/(100*12))</f>
        <v>0</v>
      </c>
    </row>
    <row r="113" customFormat="false" ht="12.8" hidden="false" customHeight="false" outlineLevel="0" collapsed="false">
      <c r="A113" s="67" t="n">
        <v>109</v>
      </c>
      <c r="B113" s="68" t="n">
        <f aca="false">EOMONTH(Input!$C$7,A113)</f>
        <v>46234</v>
      </c>
      <c r="D113" s="69" t="n">
        <f aca="false">IF($B113&lt;Input!$C$28,Input!$C$41,0)</f>
        <v>0</v>
      </c>
      <c r="E113" s="69" t="n">
        <f aca="true">IF($B113&gt;Input!$C$28,PMT(Input!$C$40/(100*12),($A$620-OFFSET($A$4,MATCH(Input!$C$28,$B$4:$B$620,1),0,1,1)),$H$4,0,1),0)</f>
        <v>0</v>
      </c>
      <c r="F113" s="69" t="n">
        <f aca="false">($F112+$D113+$E113)*(1+Input!$C$40/(100*12))</f>
        <v>0</v>
      </c>
    </row>
    <row r="114" customFormat="false" ht="12.8" hidden="false" customHeight="false" outlineLevel="0" collapsed="false">
      <c r="A114" s="67" t="n">
        <v>110</v>
      </c>
      <c r="B114" s="68" t="n">
        <f aca="false">EOMONTH(Input!$C$7,A114)</f>
        <v>46265</v>
      </c>
      <c r="D114" s="69" t="n">
        <f aca="false">IF($B114&lt;Input!$C$28,Input!$C$41,0)</f>
        <v>0</v>
      </c>
      <c r="E114" s="69" t="n">
        <f aca="true">IF($B114&gt;Input!$C$28,PMT(Input!$C$40/(100*12),($A$620-OFFSET($A$4,MATCH(Input!$C$28,$B$4:$B$620,1),0,1,1)),$H$4,0,1),0)</f>
        <v>0</v>
      </c>
      <c r="F114" s="69" t="n">
        <f aca="false">($F113+$D114+$E114)*(1+Input!$C$40/(100*12))</f>
        <v>0</v>
      </c>
    </row>
    <row r="115" customFormat="false" ht="12.8" hidden="false" customHeight="false" outlineLevel="0" collapsed="false">
      <c r="A115" s="67" t="n">
        <v>111</v>
      </c>
      <c r="B115" s="68" t="n">
        <f aca="false">EOMONTH(Input!$C$7,A115)</f>
        <v>46295</v>
      </c>
      <c r="D115" s="69" t="n">
        <f aca="false">IF($B115&lt;Input!$C$28,Input!$C$41,0)</f>
        <v>0</v>
      </c>
      <c r="E115" s="69" t="n">
        <f aca="true">IF($B115&gt;Input!$C$28,PMT(Input!$C$40/(100*12),($A$620-OFFSET($A$4,MATCH(Input!$C$28,$B$4:$B$620,1),0,1,1)),$H$4,0,1),0)</f>
        <v>0</v>
      </c>
      <c r="F115" s="69" t="n">
        <f aca="false">($F114+$D115+$E115)*(1+Input!$C$40/(100*12))</f>
        <v>0</v>
      </c>
    </row>
    <row r="116" customFormat="false" ht="12.8" hidden="false" customHeight="false" outlineLevel="0" collapsed="false">
      <c r="A116" s="67" t="n">
        <v>112</v>
      </c>
      <c r="B116" s="68" t="n">
        <f aca="false">EOMONTH(Input!$C$7,A116)</f>
        <v>46326</v>
      </c>
      <c r="D116" s="69" t="n">
        <f aca="false">IF($B116&lt;Input!$C$28,Input!$C$41,0)</f>
        <v>0</v>
      </c>
      <c r="E116" s="69" t="n">
        <f aca="true">IF($B116&gt;Input!$C$28,PMT(Input!$C$40/(100*12),($A$620-OFFSET($A$4,MATCH(Input!$C$28,$B$4:$B$620,1),0,1,1)),$H$4,0,1),0)</f>
        <v>0</v>
      </c>
      <c r="F116" s="69" t="n">
        <f aca="false">($F115+$D116+$E116)*(1+Input!$C$40/(100*12))</f>
        <v>0</v>
      </c>
    </row>
    <row r="117" customFormat="false" ht="12.8" hidden="false" customHeight="false" outlineLevel="0" collapsed="false">
      <c r="A117" s="67" t="n">
        <v>113</v>
      </c>
      <c r="B117" s="68" t="n">
        <f aca="false">EOMONTH(Input!$C$7,A117)</f>
        <v>46356</v>
      </c>
      <c r="D117" s="69" t="n">
        <f aca="false">IF($B117&lt;Input!$C$28,Input!$C$41,0)</f>
        <v>0</v>
      </c>
      <c r="E117" s="69" t="n">
        <f aca="true">IF($B117&gt;Input!$C$28,PMT(Input!$C$40/(100*12),($A$620-OFFSET($A$4,MATCH(Input!$C$28,$B$4:$B$620,1),0,1,1)),$H$4,0,1),0)</f>
        <v>0</v>
      </c>
      <c r="F117" s="69" t="n">
        <f aca="false">($F116+$D117+$E117)*(1+Input!$C$40/(100*12))</f>
        <v>0</v>
      </c>
    </row>
    <row r="118" customFormat="false" ht="12.8" hidden="false" customHeight="false" outlineLevel="0" collapsed="false">
      <c r="A118" s="67" t="n">
        <v>114</v>
      </c>
      <c r="B118" s="68" t="n">
        <f aca="false">EOMONTH(Input!$C$7,A118)</f>
        <v>46387</v>
      </c>
      <c r="D118" s="69" t="n">
        <f aca="false">IF($B118&lt;Input!$C$28,Input!$C$41,0)</f>
        <v>0</v>
      </c>
      <c r="E118" s="69" t="n">
        <f aca="true">IF($B118&gt;Input!$C$28,PMT(Input!$C$40/(100*12),($A$620-OFFSET($A$4,MATCH(Input!$C$28,$B$4:$B$620,1),0,1,1)),$H$4,0,1),0)</f>
        <v>0</v>
      </c>
      <c r="F118" s="69" t="n">
        <f aca="false">($F117+$D118+$E118)*(1+Input!$C$40/(100*12))</f>
        <v>0</v>
      </c>
    </row>
    <row r="119" customFormat="false" ht="12.8" hidden="false" customHeight="false" outlineLevel="0" collapsed="false">
      <c r="A119" s="67" t="n">
        <v>115</v>
      </c>
      <c r="B119" s="68" t="n">
        <f aca="false">EOMONTH(Input!$C$7,A119)</f>
        <v>46418</v>
      </c>
      <c r="D119" s="69" t="n">
        <f aca="false">IF($B119&lt;Input!$C$28,Input!$C$41,0)</f>
        <v>0</v>
      </c>
      <c r="E119" s="69" t="n">
        <f aca="true">IF($B119&gt;Input!$C$28,PMT(Input!$C$40/(100*12),($A$620-OFFSET($A$4,MATCH(Input!$C$28,$B$4:$B$620,1),0,1,1)),$H$4,0,1),0)</f>
        <v>0</v>
      </c>
      <c r="F119" s="69" t="n">
        <f aca="false">($F118+$D119+$E119)*(1+Input!$C$40/(100*12))</f>
        <v>0</v>
      </c>
    </row>
    <row r="120" customFormat="false" ht="12.8" hidden="false" customHeight="false" outlineLevel="0" collapsed="false">
      <c r="A120" s="67" t="n">
        <v>116</v>
      </c>
      <c r="B120" s="68" t="n">
        <f aca="false">EOMONTH(Input!$C$7,A120)</f>
        <v>46446</v>
      </c>
      <c r="D120" s="69" t="n">
        <f aca="false">IF($B120&lt;Input!$C$28,Input!$C$41,0)</f>
        <v>0</v>
      </c>
      <c r="E120" s="69" t="n">
        <f aca="true">IF($B120&gt;Input!$C$28,PMT(Input!$C$40/(100*12),($A$620-OFFSET($A$4,MATCH(Input!$C$28,$B$4:$B$620,1),0,1,1)),$H$4,0,1),0)</f>
        <v>0</v>
      </c>
      <c r="F120" s="69" t="n">
        <f aca="false">($F119+$D120+$E120)*(1+Input!$C$40/(100*12))</f>
        <v>0</v>
      </c>
    </row>
    <row r="121" customFormat="false" ht="12.8" hidden="false" customHeight="false" outlineLevel="0" collapsed="false">
      <c r="A121" s="67" t="n">
        <v>117</v>
      </c>
      <c r="B121" s="68" t="n">
        <f aca="false">EOMONTH(Input!$C$7,A121)</f>
        <v>46477</v>
      </c>
      <c r="D121" s="69" t="n">
        <f aca="false">IF($B121&lt;Input!$C$28,Input!$C$41,0)</f>
        <v>0</v>
      </c>
      <c r="E121" s="69" t="n">
        <f aca="true">IF($B121&gt;Input!$C$28,PMT(Input!$C$40/(100*12),($A$620-OFFSET($A$4,MATCH(Input!$C$28,$B$4:$B$620,1),0,1,1)),$H$4,0,1),0)</f>
        <v>0</v>
      </c>
      <c r="F121" s="69" t="n">
        <f aca="false">($F120+$D121+$E121)*(1+Input!$C$40/(100*12))</f>
        <v>0</v>
      </c>
    </row>
    <row r="122" customFormat="false" ht="12.8" hidden="false" customHeight="false" outlineLevel="0" collapsed="false">
      <c r="A122" s="67" t="n">
        <v>118</v>
      </c>
      <c r="B122" s="68" t="n">
        <f aca="false">EOMONTH(Input!$C$7,A122)</f>
        <v>46507</v>
      </c>
      <c r="D122" s="69" t="n">
        <f aca="false">IF($B122&lt;Input!$C$28,Input!$C$41,0)</f>
        <v>0</v>
      </c>
      <c r="E122" s="69" t="n">
        <f aca="true">IF($B122&gt;Input!$C$28,PMT(Input!$C$40/(100*12),($A$620-OFFSET($A$4,MATCH(Input!$C$28,$B$4:$B$620,1),0,1,1)),$H$4,0,1),0)</f>
        <v>0</v>
      </c>
      <c r="F122" s="69" t="n">
        <f aca="false">($F121+$D122+$E122)*(1+Input!$C$40/(100*12))</f>
        <v>0</v>
      </c>
    </row>
    <row r="123" customFormat="false" ht="12.8" hidden="false" customHeight="false" outlineLevel="0" collapsed="false">
      <c r="A123" s="67" t="n">
        <v>119</v>
      </c>
      <c r="B123" s="68" t="n">
        <f aca="false">EOMONTH(Input!$C$7,A123)</f>
        <v>46538</v>
      </c>
      <c r="D123" s="69" t="n">
        <f aca="false">IF($B123&lt;Input!$C$28,Input!$C$41,0)</f>
        <v>0</v>
      </c>
      <c r="E123" s="69" t="n">
        <f aca="true">IF($B123&gt;Input!$C$28,PMT(Input!$C$40/(100*12),($A$620-OFFSET($A$4,MATCH(Input!$C$28,$B$4:$B$620,1),0,1,1)),$H$4,0,1),0)</f>
        <v>0</v>
      </c>
      <c r="F123" s="69" t="n">
        <f aca="false">($F122+$D123+$E123)*(1+Input!$C$40/(100*12))</f>
        <v>0</v>
      </c>
    </row>
    <row r="124" customFormat="false" ht="12.8" hidden="false" customHeight="false" outlineLevel="0" collapsed="false">
      <c r="A124" s="67" t="n">
        <v>120</v>
      </c>
      <c r="B124" s="68" t="n">
        <f aca="false">EOMONTH(Input!$C$7,A124)</f>
        <v>46568</v>
      </c>
      <c r="D124" s="69" t="n">
        <f aca="false">IF($B124&lt;Input!$C$28,Input!$C$41,0)</f>
        <v>0</v>
      </c>
      <c r="E124" s="69" t="n">
        <f aca="true">IF($B124&gt;Input!$C$28,PMT(Input!$C$40/(100*12),($A$620-OFFSET($A$4,MATCH(Input!$C$28,$B$4:$B$620,1),0,1,1)),$H$4,0,1),0)</f>
        <v>0</v>
      </c>
      <c r="F124" s="69" t="n">
        <f aca="false">($F123+$D124+$E124)*(1+Input!$C$40/(100*12))</f>
        <v>0</v>
      </c>
    </row>
    <row r="125" customFormat="false" ht="12.8" hidden="false" customHeight="false" outlineLevel="0" collapsed="false">
      <c r="A125" s="67" t="n">
        <v>121</v>
      </c>
      <c r="B125" s="68" t="n">
        <f aca="false">EOMONTH(Input!$C$7,A125)</f>
        <v>46599</v>
      </c>
      <c r="D125" s="69" t="n">
        <f aca="false">IF($B125&lt;Input!$C$28,Input!$C$41,0)</f>
        <v>0</v>
      </c>
      <c r="E125" s="69" t="n">
        <f aca="true">IF($B125&gt;Input!$C$28,PMT(Input!$C$40/(100*12),($A$620-OFFSET($A$4,MATCH(Input!$C$28,$B$4:$B$620,1),0,1,1)),$H$4,0,1),0)</f>
        <v>0</v>
      </c>
      <c r="F125" s="69" t="n">
        <f aca="false">($F124+$D125+$E125)*(1+Input!$C$40/(100*12))</f>
        <v>0</v>
      </c>
    </row>
    <row r="126" customFormat="false" ht="12.8" hidden="false" customHeight="false" outlineLevel="0" collapsed="false">
      <c r="A126" s="67" t="n">
        <v>122</v>
      </c>
      <c r="B126" s="68" t="n">
        <f aca="false">EOMONTH(Input!$C$7,A126)</f>
        <v>46630</v>
      </c>
      <c r="D126" s="69" t="n">
        <f aca="false">IF($B126&lt;Input!$C$28,Input!$C$41,0)</f>
        <v>0</v>
      </c>
      <c r="E126" s="69" t="n">
        <f aca="true">IF($B126&gt;Input!$C$28,PMT(Input!$C$40/(100*12),($A$620-OFFSET($A$4,MATCH(Input!$C$28,$B$4:$B$620,1),0,1,1)),$H$4,0,1),0)</f>
        <v>0</v>
      </c>
      <c r="F126" s="69" t="n">
        <f aca="false">($F125+$D126+$E126)*(1+Input!$C$40/(100*12))</f>
        <v>0</v>
      </c>
    </row>
    <row r="127" customFormat="false" ht="12.8" hidden="false" customHeight="false" outlineLevel="0" collapsed="false">
      <c r="A127" s="67" t="n">
        <v>123</v>
      </c>
      <c r="B127" s="68" t="n">
        <f aca="false">EOMONTH(Input!$C$7,A127)</f>
        <v>46660</v>
      </c>
      <c r="D127" s="69" t="n">
        <f aca="false">IF($B127&lt;Input!$C$28,Input!$C$41,0)</f>
        <v>0</v>
      </c>
      <c r="E127" s="69" t="n">
        <f aca="true">IF($B127&gt;Input!$C$28,PMT(Input!$C$40/(100*12),($A$620-OFFSET($A$4,MATCH(Input!$C$28,$B$4:$B$620,1),0,1,1)),$H$4,0,1),0)</f>
        <v>0</v>
      </c>
      <c r="F127" s="69" t="n">
        <f aca="false">($F126+$D127+$E127)*(1+Input!$C$40/(100*12))</f>
        <v>0</v>
      </c>
    </row>
    <row r="128" customFormat="false" ht="12.8" hidden="false" customHeight="false" outlineLevel="0" collapsed="false">
      <c r="A128" s="67" t="n">
        <v>124</v>
      </c>
      <c r="B128" s="68" t="n">
        <f aca="false">EOMONTH(Input!$C$7,A128)</f>
        <v>46691</v>
      </c>
      <c r="D128" s="69" t="n">
        <f aca="false">IF($B128&lt;Input!$C$28,Input!$C$41,0)</f>
        <v>0</v>
      </c>
      <c r="E128" s="69" t="n">
        <f aca="true">IF($B128&gt;Input!$C$28,PMT(Input!$C$40/(100*12),($A$620-OFFSET($A$4,MATCH(Input!$C$28,$B$4:$B$620,1),0,1,1)),$H$4,0,1),0)</f>
        <v>0</v>
      </c>
      <c r="F128" s="69" t="n">
        <f aca="false">($F127+$D128+$E128)*(1+Input!$C$40/(100*12))</f>
        <v>0</v>
      </c>
    </row>
    <row r="129" customFormat="false" ht="12.8" hidden="false" customHeight="false" outlineLevel="0" collapsed="false">
      <c r="A129" s="67" t="n">
        <v>125</v>
      </c>
      <c r="B129" s="68" t="n">
        <f aca="false">EOMONTH(Input!$C$7,A129)</f>
        <v>46721</v>
      </c>
      <c r="D129" s="69" t="n">
        <f aca="false">IF($B129&lt;Input!$C$28,Input!$C$41,0)</f>
        <v>0</v>
      </c>
      <c r="E129" s="69" t="n">
        <f aca="true">IF($B129&gt;Input!$C$28,PMT(Input!$C$40/(100*12),($A$620-OFFSET($A$4,MATCH(Input!$C$28,$B$4:$B$620,1),0,1,1)),$H$4,0,1),0)</f>
        <v>0</v>
      </c>
      <c r="F129" s="69" t="n">
        <f aca="false">($F128+$D129+$E129)*(1+Input!$C$40/(100*12))</f>
        <v>0</v>
      </c>
    </row>
    <row r="130" customFormat="false" ht="12.8" hidden="false" customHeight="false" outlineLevel="0" collapsed="false">
      <c r="A130" s="67" t="n">
        <v>126</v>
      </c>
      <c r="B130" s="68" t="n">
        <f aca="false">EOMONTH(Input!$C$7,A130)</f>
        <v>46752</v>
      </c>
      <c r="D130" s="69" t="n">
        <f aca="false">IF($B130&lt;Input!$C$28,Input!$C$41,0)</f>
        <v>0</v>
      </c>
      <c r="E130" s="69" t="n">
        <f aca="true">IF($B130&gt;Input!$C$28,PMT(Input!$C$40/(100*12),($A$620-OFFSET($A$4,MATCH(Input!$C$28,$B$4:$B$620,1),0,1,1)),$H$4,0,1),0)</f>
        <v>0</v>
      </c>
      <c r="F130" s="69" t="n">
        <f aca="false">($F129+$D130+$E130)*(1+Input!$C$40/(100*12))</f>
        <v>0</v>
      </c>
    </row>
    <row r="131" customFormat="false" ht="12.8" hidden="false" customHeight="false" outlineLevel="0" collapsed="false">
      <c r="A131" s="67" t="n">
        <v>127</v>
      </c>
      <c r="B131" s="68" t="n">
        <f aca="false">EOMONTH(Input!$C$7,A131)</f>
        <v>46783</v>
      </c>
      <c r="D131" s="69" t="n">
        <f aca="false">IF($B131&lt;Input!$C$28,Input!$C$41,0)</f>
        <v>0</v>
      </c>
      <c r="E131" s="69" t="n">
        <f aca="true">IF($B131&gt;Input!$C$28,PMT(Input!$C$40/(100*12),($A$620-OFFSET($A$4,MATCH(Input!$C$28,$B$4:$B$620,1),0,1,1)),$H$4,0,1),0)</f>
        <v>0</v>
      </c>
      <c r="F131" s="69" t="n">
        <f aca="false">($F130+$D131+$E131)*(1+Input!$C$40/(100*12))</f>
        <v>0</v>
      </c>
    </row>
    <row r="132" customFormat="false" ht="12.8" hidden="false" customHeight="false" outlineLevel="0" collapsed="false">
      <c r="A132" s="67" t="n">
        <v>128</v>
      </c>
      <c r="B132" s="68" t="n">
        <f aca="false">EOMONTH(Input!$C$7,A132)</f>
        <v>46812</v>
      </c>
      <c r="D132" s="69" t="n">
        <f aca="false">IF($B132&lt;Input!$C$28,Input!$C$41,0)</f>
        <v>0</v>
      </c>
      <c r="E132" s="69" t="n">
        <f aca="true">IF($B132&gt;Input!$C$28,PMT(Input!$C$40/(100*12),($A$620-OFFSET($A$4,MATCH(Input!$C$28,$B$4:$B$620,1),0,1,1)),$H$4,0,1),0)</f>
        <v>0</v>
      </c>
      <c r="F132" s="69" t="n">
        <f aca="false">($F131+$D132+$E132)*(1+Input!$C$40/(100*12))</f>
        <v>0</v>
      </c>
    </row>
    <row r="133" customFormat="false" ht="12.8" hidden="false" customHeight="false" outlineLevel="0" collapsed="false">
      <c r="A133" s="67" t="n">
        <v>129</v>
      </c>
      <c r="B133" s="68" t="n">
        <f aca="false">EOMONTH(Input!$C$7,A133)</f>
        <v>46843</v>
      </c>
      <c r="D133" s="69" t="n">
        <f aca="false">IF($B133&lt;Input!$C$28,Input!$C$41,0)</f>
        <v>0</v>
      </c>
      <c r="E133" s="69" t="n">
        <f aca="true">IF($B133&gt;Input!$C$28,PMT(Input!$C$40/(100*12),($A$620-OFFSET($A$4,MATCH(Input!$C$28,$B$4:$B$620,1),0,1,1)),$H$4,0,1),0)</f>
        <v>0</v>
      </c>
      <c r="F133" s="69" t="n">
        <f aca="false">($F132+$D133+$E133)*(1+Input!$C$40/(100*12))</f>
        <v>0</v>
      </c>
    </row>
    <row r="134" customFormat="false" ht="12.8" hidden="false" customHeight="false" outlineLevel="0" collapsed="false">
      <c r="A134" s="67" t="n">
        <v>130</v>
      </c>
      <c r="B134" s="68" t="n">
        <f aca="false">EOMONTH(Input!$C$7,A134)</f>
        <v>46873</v>
      </c>
      <c r="D134" s="69" t="n">
        <f aca="false">IF($B134&lt;Input!$C$28,Input!$C$41,0)</f>
        <v>0</v>
      </c>
      <c r="E134" s="69" t="n">
        <f aca="true">IF($B134&gt;Input!$C$28,PMT(Input!$C$40/(100*12),($A$620-OFFSET($A$4,MATCH(Input!$C$28,$B$4:$B$620,1),0,1,1)),$H$4,0,1),0)</f>
        <v>0</v>
      </c>
      <c r="F134" s="69" t="n">
        <f aca="false">($F133+$D134+$E134)*(1+Input!$C$40/(100*12))</f>
        <v>0</v>
      </c>
    </row>
    <row r="135" customFormat="false" ht="12.8" hidden="false" customHeight="false" outlineLevel="0" collapsed="false">
      <c r="A135" s="67" t="n">
        <v>131</v>
      </c>
      <c r="B135" s="68" t="n">
        <f aca="false">EOMONTH(Input!$C$7,A135)</f>
        <v>46904</v>
      </c>
      <c r="D135" s="69" t="n">
        <f aca="false">IF($B135&lt;Input!$C$28,Input!$C$41,0)</f>
        <v>0</v>
      </c>
      <c r="E135" s="69" t="n">
        <f aca="true">IF($B135&gt;Input!$C$28,PMT(Input!$C$40/(100*12),($A$620-OFFSET($A$4,MATCH(Input!$C$28,$B$4:$B$620,1),0,1,1)),$H$4,0,1),0)</f>
        <v>0</v>
      </c>
      <c r="F135" s="69" t="n">
        <f aca="false">($F134+$D135+$E135)*(1+Input!$C$40/(100*12))</f>
        <v>0</v>
      </c>
    </row>
    <row r="136" customFormat="false" ht="12.8" hidden="false" customHeight="false" outlineLevel="0" collapsed="false">
      <c r="A136" s="67" t="n">
        <v>132</v>
      </c>
      <c r="B136" s="68" t="n">
        <f aca="false">EOMONTH(Input!$C$7,A136)</f>
        <v>46934</v>
      </c>
      <c r="D136" s="69" t="n">
        <f aca="false">IF($B136&lt;Input!$C$28,Input!$C$41,0)</f>
        <v>0</v>
      </c>
      <c r="E136" s="69" t="n">
        <f aca="true">IF($B136&gt;Input!$C$28,PMT(Input!$C$40/(100*12),($A$620-OFFSET($A$4,MATCH(Input!$C$28,$B$4:$B$620,1),0,1,1)),$H$4,0,1),0)</f>
        <v>0</v>
      </c>
      <c r="F136" s="69" t="n">
        <f aca="false">($F135+$D136+$E136)*(1+Input!$C$40/(100*12))</f>
        <v>0</v>
      </c>
    </row>
    <row r="137" customFormat="false" ht="12.8" hidden="false" customHeight="false" outlineLevel="0" collapsed="false">
      <c r="A137" s="67" t="n">
        <v>133</v>
      </c>
      <c r="B137" s="68" t="n">
        <f aca="false">EOMONTH(Input!$C$7,A137)</f>
        <v>46965</v>
      </c>
      <c r="D137" s="69" t="n">
        <f aca="false">IF($B137&lt;Input!$C$28,Input!$C$41,0)</f>
        <v>0</v>
      </c>
      <c r="E137" s="69" t="n">
        <f aca="true">IF($B137&gt;Input!$C$28,PMT(Input!$C$40/(100*12),($A$620-OFFSET($A$4,MATCH(Input!$C$28,$B$4:$B$620,1),0,1,1)),$H$4,0,1),0)</f>
        <v>0</v>
      </c>
      <c r="F137" s="69" t="n">
        <f aca="false">($F136+$D137+$E137)*(1+Input!$C$40/(100*12))</f>
        <v>0</v>
      </c>
    </row>
    <row r="138" customFormat="false" ht="12.8" hidden="false" customHeight="false" outlineLevel="0" collapsed="false">
      <c r="A138" s="67" t="n">
        <v>134</v>
      </c>
      <c r="B138" s="68" t="n">
        <f aca="false">EOMONTH(Input!$C$7,A138)</f>
        <v>46996</v>
      </c>
      <c r="D138" s="69" t="n">
        <f aca="false">IF($B138&lt;Input!$C$28,Input!$C$41,0)</f>
        <v>0</v>
      </c>
      <c r="E138" s="69" t="n">
        <f aca="true">IF($B138&gt;Input!$C$28,PMT(Input!$C$40/(100*12),($A$620-OFFSET($A$4,MATCH(Input!$C$28,$B$4:$B$620,1),0,1,1)),$H$4,0,1),0)</f>
        <v>0</v>
      </c>
      <c r="F138" s="69" t="n">
        <f aca="false">($F137+$D138+$E138)*(1+Input!$C$40/(100*12))</f>
        <v>0</v>
      </c>
    </row>
    <row r="139" customFormat="false" ht="12.8" hidden="false" customHeight="false" outlineLevel="0" collapsed="false">
      <c r="A139" s="67" t="n">
        <v>135</v>
      </c>
      <c r="B139" s="68" t="n">
        <f aca="false">EOMONTH(Input!$C$7,A139)</f>
        <v>47026</v>
      </c>
      <c r="D139" s="69" t="n">
        <f aca="false">IF($B139&lt;Input!$C$28,Input!$C$41,0)</f>
        <v>0</v>
      </c>
      <c r="E139" s="69" t="n">
        <f aca="true">IF($B139&gt;Input!$C$28,PMT(Input!$C$40/(100*12),($A$620-OFFSET($A$4,MATCH(Input!$C$28,$B$4:$B$620,1),0,1,1)),$H$4,0,1),0)</f>
        <v>0</v>
      </c>
      <c r="F139" s="69" t="n">
        <f aca="false">($F138+$D139+$E139)*(1+Input!$C$40/(100*12))</f>
        <v>0</v>
      </c>
    </row>
    <row r="140" customFormat="false" ht="12.8" hidden="false" customHeight="false" outlineLevel="0" collapsed="false">
      <c r="A140" s="67" t="n">
        <v>136</v>
      </c>
      <c r="B140" s="68" t="n">
        <f aca="false">EOMONTH(Input!$C$7,A140)</f>
        <v>47057</v>
      </c>
      <c r="D140" s="69" t="n">
        <f aca="false">IF($B140&lt;Input!$C$28,Input!$C$41,0)</f>
        <v>0</v>
      </c>
      <c r="E140" s="69" t="n">
        <f aca="true">IF($B140&gt;Input!$C$28,PMT(Input!$C$40/(100*12),($A$620-OFFSET($A$4,MATCH(Input!$C$28,$B$4:$B$620,1),0,1,1)),$H$4,0,1),0)</f>
        <v>0</v>
      </c>
      <c r="F140" s="69" t="n">
        <f aca="false">($F139+$D140+$E140)*(1+Input!$C$40/(100*12))</f>
        <v>0</v>
      </c>
    </row>
    <row r="141" customFormat="false" ht="12.8" hidden="false" customHeight="false" outlineLevel="0" collapsed="false">
      <c r="A141" s="67" t="n">
        <v>137</v>
      </c>
      <c r="B141" s="68" t="n">
        <f aca="false">EOMONTH(Input!$C$7,A141)</f>
        <v>47087</v>
      </c>
      <c r="D141" s="69" t="n">
        <f aca="false">IF($B141&lt;Input!$C$28,Input!$C$41,0)</f>
        <v>0</v>
      </c>
      <c r="E141" s="69" t="n">
        <f aca="true">IF($B141&gt;Input!$C$28,PMT(Input!$C$40/(100*12),($A$620-OFFSET($A$4,MATCH(Input!$C$28,$B$4:$B$620,1),0,1,1)),$H$4,0,1),0)</f>
        <v>0</v>
      </c>
      <c r="F141" s="69" t="n">
        <f aca="false">($F140+$D141+$E141)*(1+Input!$C$40/(100*12))</f>
        <v>0</v>
      </c>
    </row>
    <row r="142" customFormat="false" ht="12.8" hidden="false" customHeight="false" outlineLevel="0" collapsed="false">
      <c r="A142" s="67" t="n">
        <v>138</v>
      </c>
      <c r="B142" s="68" t="n">
        <f aca="false">EOMONTH(Input!$C$7,A142)</f>
        <v>47118</v>
      </c>
      <c r="D142" s="69" t="n">
        <f aca="false">IF($B142&lt;Input!$C$28,Input!$C$41,0)</f>
        <v>0</v>
      </c>
      <c r="E142" s="69" t="n">
        <f aca="true">IF($B142&gt;Input!$C$28,PMT(Input!$C$40/(100*12),($A$620-OFFSET($A$4,MATCH(Input!$C$28,$B$4:$B$620,1),0,1,1)),$H$4,0,1),0)</f>
        <v>0</v>
      </c>
      <c r="F142" s="69" t="n">
        <f aca="false">($F141+$D142+$E142)*(1+Input!$C$40/(100*12))</f>
        <v>0</v>
      </c>
    </row>
    <row r="143" customFormat="false" ht="12.8" hidden="false" customHeight="false" outlineLevel="0" collapsed="false">
      <c r="A143" s="67" t="n">
        <v>139</v>
      </c>
      <c r="B143" s="68" t="n">
        <f aca="false">EOMONTH(Input!$C$7,A143)</f>
        <v>47149</v>
      </c>
      <c r="D143" s="69" t="n">
        <f aca="false">IF($B143&lt;Input!$C$28,Input!$C$41,0)</f>
        <v>0</v>
      </c>
      <c r="E143" s="69" t="n">
        <f aca="true">IF($B143&gt;Input!$C$28,PMT(Input!$C$40/(100*12),($A$620-OFFSET($A$4,MATCH(Input!$C$28,$B$4:$B$620,1),0,1,1)),$H$4,0,1),0)</f>
        <v>0</v>
      </c>
      <c r="F143" s="69" t="n">
        <f aca="false">($F142+$D143+$E143)*(1+Input!$C$40/(100*12))</f>
        <v>0</v>
      </c>
    </row>
    <row r="144" customFormat="false" ht="12.8" hidden="false" customHeight="false" outlineLevel="0" collapsed="false">
      <c r="A144" s="67" t="n">
        <v>140</v>
      </c>
      <c r="B144" s="68" t="n">
        <f aca="false">EOMONTH(Input!$C$7,A144)</f>
        <v>47177</v>
      </c>
      <c r="D144" s="69" t="n">
        <f aca="false">IF($B144&lt;Input!$C$28,Input!$C$41,0)</f>
        <v>0</v>
      </c>
      <c r="E144" s="69" t="n">
        <f aca="true">IF($B144&gt;Input!$C$28,PMT(Input!$C$40/(100*12),($A$620-OFFSET($A$4,MATCH(Input!$C$28,$B$4:$B$620,1),0,1,1)),$H$4,0,1),0)</f>
        <v>0</v>
      </c>
      <c r="F144" s="69" t="n">
        <f aca="false">($F143+$D144+$E144)*(1+Input!$C$40/(100*12))</f>
        <v>0</v>
      </c>
    </row>
    <row r="145" customFormat="false" ht="12.8" hidden="false" customHeight="false" outlineLevel="0" collapsed="false">
      <c r="A145" s="67" t="n">
        <v>141</v>
      </c>
      <c r="B145" s="68" t="n">
        <f aca="false">EOMONTH(Input!$C$7,A145)</f>
        <v>47208</v>
      </c>
      <c r="D145" s="69" t="n">
        <f aca="false">IF($B145&lt;Input!$C$28,Input!$C$41,0)</f>
        <v>0</v>
      </c>
      <c r="E145" s="69" t="n">
        <f aca="true">IF($B145&gt;Input!$C$28,PMT(Input!$C$40/(100*12),($A$620-OFFSET($A$4,MATCH(Input!$C$28,$B$4:$B$620,1),0,1,1)),$H$4,0,1),0)</f>
        <v>0</v>
      </c>
      <c r="F145" s="69" t="n">
        <f aca="false">($F144+$D145+$E145)*(1+Input!$C$40/(100*12))</f>
        <v>0</v>
      </c>
    </row>
    <row r="146" customFormat="false" ht="12.8" hidden="false" customHeight="false" outlineLevel="0" collapsed="false">
      <c r="A146" s="67" t="n">
        <v>142</v>
      </c>
      <c r="B146" s="68" t="n">
        <f aca="false">EOMONTH(Input!$C$7,A146)</f>
        <v>47238</v>
      </c>
      <c r="D146" s="69" t="n">
        <f aca="false">IF($B146&lt;Input!$C$28,Input!$C$41,0)</f>
        <v>0</v>
      </c>
      <c r="E146" s="69" t="n">
        <f aca="true">IF($B146&gt;Input!$C$28,PMT(Input!$C$40/(100*12),($A$620-OFFSET($A$4,MATCH(Input!$C$28,$B$4:$B$620,1),0,1,1)),$H$4,0,1),0)</f>
        <v>0</v>
      </c>
      <c r="F146" s="69" t="n">
        <f aca="false">($F145+$D146+$E146)*(1+Input!$C$40/(100*12))</f>
        <v>0</v>
      </c>
    </row>
    <row r="147" customFormat="false" ht="12.8" hidden="false" customHeight="false" outlineLevel="0" collapsed="false">
      <c r="A147" s="67" t="n">
        <v>143</v>
      </c>
      <c r="B147" s="68" t="n">
        <f aca="false">EOMONTH(Input!$C$7,A147)</f>
        <v>47269</v>
      </c>
      <c r="D147" s="69" t="n">
        <f aca="false">IF($B147&lt;Input!$C$28,Input!$C$41,0)</f>
        <v>0</v>
      </c>
      <c r="E147" s="69" t="n">
        <f aca="true">IF($B147&gt;Input!$C$28,PMT(Input!$C$40/(100*12),($A$620-OFFSET($A$4,MATCH(Input!$C$28,$B$4:$B$620,1),0,1,1)),$H$4,0,1),0)</f>
        <v>0</v>
      </c>
      <c r="F147" s="69" t="n">
        <f aca="false">($F146+$D147+$E147)*(1+Input!$C$40/(100*12))</f>
        <v>0</v>
      </c>
    </row>
    <row r="148" customFormat="false" ht="12.8" hidden="false" customHeight="false" outlineLevel="0" collapsed="false">
      <c r="A148" s="67" t="n">
        <v>144</v>
      </c>
      <c r="B148" s="68" t="n">
        <f aca="false">EOMONTH(Input!$C$7,A148)</f>
        <v>47299</v>
      </c>
      <c r="D148" s="69" t="n">
        <f aca="false">IF($B148&lt;Input!$C$28,Input!$C$41,0)</f>
        <v>0</v>
      </c>
      <c r="E148" s="69" t="n">
        <f aca="true">IF($B148&gt;Input!$C$28,PMT(Input!$C$40/(100*12),($A$620-OFFSET($A$4,MATCH(Input!$C$28,$B$4:$B$620,1),0,1,1)),$H$4,0,1),0)</f>
        <v>0</v>
      </c>
      <c r="F148" s="69" t="n">
        <f aca="false">($F147+$D148+$E148)*(1+Input!$C$40/(100*12))</f>
        <v>0</v>
      </c>
    </row>
    <row r="149" customFormat="false" ht="12.8" hidden="false" customHeight="false" outlineLevel="0" collapsed="false">
      <c r="A149" s="67" t="n">
        <v>145</v>
      </c>
      <c r="B149" s="68" t="n">
        <f aca="false">EOMONTH(Input!$C$7,A149)</f>
        <v>47330</v>
      </c>
      <c r="D149" s="69" t="n">
        <f aca="false">IF($B149&lt;Input!$C$28,Input!$C$41,0)</f>
        <v>0</v>
      </c>
      <c r="E149" s="69" t="n">
        <f aca="true">IF($B149&gt;Input!$C$28,PMT(Input!$C$40/(100*12),($A$620-OFFSET($A$4,MATCH(Input!$C$28,$B$4:$B$620,1),0,1,1)),$H$4,0,1),0)</f>
        <v>0</v>
      </c>
      <c r="F149" s="69" t="n">
        <f aca="false">($F148+$D149+$E149)*(1+Input!$C$40/(100*12))</f>
        <v>0</v>
      </c>
    </row>
    <row r="150" customFormat="false" ht="12.8" hidden="false" customHeight="false" outlineLevel="0" collapsed="false">
      <c r="A150" s="67" t="n">
        <v>146</v>
      </c>
      <c r="B150" s="68" t="n">
        <f aca="false">EOMONTH(Input!$C$7,A150)</f>
        <v>47361</v>
      </c>
      <c r="D150" s="69" t="n">
        <f aca="false">IF($B150&lt;Input!$C$28,Input!$C$41,0)</f>
        <v>0</v>
      </c>
      <c r="E150" s="69" t="n">
        <f aca="true">IF($B150&gt;Input!$C$28,PMT(Input!$C$40/(100*12),($A$620-OFFSET($A$4,MATCH(Input!$C$28,$B$4:$B$620,1),0,1,1)),$H$4,0,1),0)</f>
        <v>0</v>
      </c>
      <c r="F150" s="69" t="n">
        <f aca="false">($F149+$D150+$E150)*(1+Input!$C$40/(100*12))</f>
        <v>0</v>
      </c>
    </row>
    <row r="151" customFormat="false" ht="12.8" hidden="false" customHeight="false" outlineLevel="0" collapsed="false">
      <c r="A151" s="67" t="n">
        <v>147</v>
      </c>
      <c r="B151" s="68" t="n">
        <f aca="false">EOMONTH(Input!$C$7,A151)</f>
        <v>47391</v>
      </c>
      <c r="D151" s="69" t="n">
        <f aca="false">IF($B151&lt;Input!$C$28,Input!$C$41,0)</f>
        <v>0</v>
      </c>
      <c r="E151" s="69" t="n">
        <f aca="true">IF($B151&gt;Input!$C$28,PMT(Input!$C$40/(100*12),($A$620-OFFSET($A$4,MATCH(Input!$C$28,$B$4:$B$620,1),0,1,1)),$H$4,0,1),0)</f>
        <v>0</v>
      </c>
      <c r="F151" s="69" t="n">
        <f aca="false">($F150+$D151+$E151)*(1+Input!$C$40/(100*12))</f>
        <v>0</v>
      </c>
    </row>
    <row r="152" customFormat="false" ht="12.8" hidden="false" customHeight="false" outlineLevel="0" collapsed="false">
      <c r="A152" s="67" t="n">
        <v>148</v>
      </c>
      <c r="B152" s="68" t="n">
        <f aca="false">EOMONTH(Input!$C$7,A152)</f>
        <v>47422</v>
      </c>
      <c r="D152" s="69" t="n">
        <f aca="false">IF($B152&lt;Input!$C$28,Input!$C$41,0)</f>
        <v>0</v>
      </c>
      <c r="E152" s="69" t="n">
        <f aca="true">IF($B152&gt;Input!$C$28,PMT(Input!$C$40/(100*12),($A$620-OFFSET($A$4,MATCH(Input!$C$28,$B$4:$B$620,1),0,1,1)),$H$4,0,1),0)</f>
        <v>0</v>
      </c>
      <c r="F152" s="69" t="n">
        <f aca="false">($F151+$D152+$E152)*(1+Input!$C$40/(100*12))</f>
        <v>0</v>
      </c>
    </row>
    <row r="153" customFormat="false" ht="12.8" hidden="false" customHeight="false" outlineLevel="0" collapsed="false">
      <c r="A153" s="67" t="n">
        <v>149</v>
      </c>
      <c r="B153" s="68" t="n">
        <f aca="false">EOMONTH(Input!$C$7,A153)</f>
        <v>47452</v>
      </c>
      <c r="D153" s="69" t="n">
        <f aca="false">IF($B153&lt;Input!$C$28,Input!$C$41,0)</f>
        <v>0</v>
      </c>
      <c r="E153" s="69" t="n">
        <f aca="true">IF($B153&gt;Input!$C$28,PMT(Input!$C$40/(100*12),($A$620-OFFSET($A$4,MATCH(Input!$C$28,$B$4:$B$620,1),0,1,1)),$H$4,0,1),0)</f>
        <v>0</v>
      </c>
      <c r="F153" s="69" t="n">
        <f aca="false">($F152+$D153+$E153)*(1+Input!$C$40/(100*12))</f>
        <v>0</v>
      </c>
    </row>
    <row r="154" customFormat="false" ht="12.8" hidden="false" customHeight="false" outlineLevel="0" collapsed="false">
      <c r="A154" s="67" t="n">
        <v>150</v>
      </c>
      <c r="B154" s="68" t="n">
        <f aca="false">EOMONTH(Input!$C$7,A154)</f>
        <v>47483</v>
      </c>
      <c r="D154" s="69" t="n">
        <f aca="false">IF($B154&lt;Input!$C$28,Input!$C$41,0)</f>
        <v>0</v>
      </c>
      <c r="E154" s="69" t="n">
        <f aca="true">IF($B154&gt;Input!$C$28,PMT(Input!$C$40/(100*12),($A$620-OFFSET($A$4,MATCH(Input!$C$28,$B$4:$B$620,1),0,1,1)),$H$4,0,1),0)</f>
        <v>0</v>
      </c>
      <c r="F154" s="69" t="n">
        <f aca="false">($F153+$D154+$E154)*(1+Input!$C$40/(100*12))</f>
        <v>0</v>
      </c>
    </row>
    <row r="155" customFormat="false" ht="12.8" hidden="false" customHeight="false" outlineLevel="0" collapsed="false">
      <c r="A155" s="67" t="n">
        <v>151</v>
      </c>
      <c r="B155" s="68" t="n">
        <f aca="false">EOMONTH(Input!$C$7,A155)</f>
        <v>47514</v>
      </c>
      <c r="D155" s="69" t="n">
        <f aca="false">IF($B155&lt;Input!$C$28,Input!$C$41,0)</f>
        <v>0</v>
      </c>
      <c r="E155" s="69" t="n">
        <f aca="true">IF($B155&gt;Input!$C$28,PMT(Input!$C$40/(100*12),($A$620-OFFSET($A$4,MATCH(Input!$C$28,$B$4:$B$620,1),0,1,1)),$H$4,0,1),0)</f>
        <v>0</v>
      </c>
      <c r="F155" s="69" t="n">
        <f aca="false">($F154+$D155+$E155)*(1+Input!$C$40/(100*12))</f>
        <v>0</v>
      </c>
    </row>
    <row r="156" customFormat="false" ht="12.8" hidden="false" customHeight="false" outlineLevel="0" collapsed="false">
      <c r="A156" s="67" t="n">
        <v>152</v>
      </c>
      <c r="B156" s="68" t="n">
        <f aca="false">EOMONTH(Input!$C$7,A156)</f>
        <v>47542</v>
      </c>
      <c r="D156" s="69" t="n">
        <f aca="false">IF($B156&lt;Input!$C$28,Input!$C$41,0)</f>
        <v>0</v>
      </c>
      <c r="E156" s="69" t="n">
        <f aca="true">IF($B156&gt;Input!$C$28,PMT(Input!$C$40/(100*12),($A$620-OFFSET($A$4,MATCH(Input!$C$28,$B$4:$B$620,1),0,1,1)),$H$4,0,1),0)</f>
        <v>0</v>
      </c>
      <c r="F156" s="69" t="n">
        <f aca="false">($F155+$D156+$E156)*(1+Input!$C$40/(100*12))</f>
        <v>0</v>
      </c>
    </row>
    <row r="157" customFormat="false" ht="12.8" hidden="false" customHeight="false" outlineLevel="0" collapsed="false">
      <c r="A157" s="67" t="n">
        <v>153</v>
      </c>
      <c r="B157" s="68" t="n">
        <f aca="false">EOMONTH(Input!$C$7,A157)</f>
        <v>47573</v>
      </c>
      <c r="D157" s="69" t="n">
        <f aca="false">IF($B157&lt;Input!$C$28,Input!$C$41,0)</f>
        <v>0</v>
      </c>
      <c r="E157" s="69" t="n">
        <f aca="true">IF($B157&gt;Input!$C$28,PMT(Input!$C$40/(100*12),($A$620-OFFSET($A$4,MATCH(Input!$C$28,$B$4:$B$620,1),0,1,1)),$H$4,0,1),0)</f>
        <v>0</v>
      </c>
      <c r="F157" s="69" t="n">
        <f aca="false">($F156+$D157+$E157)*(1+Input!$C$40/(100*12))</f>
        <v>0</v>
      </c>
    </row>
    <row r="158" customFormat="false" ht="12.8" hidden="false" customHeight="false" outlineLevel="0" collapsed="false">
      <c r="A158" s="67" t="n">
        <v>154</v>
      </c>
      <c r="B158" s="68" t="n">
        <f aca="false">EOMONTH(Input!$C$7,A158)</f>
        <v>47603</v>
      </c>
      <c r="D158" s="69" t="n">
        <f aca="false">IF($B158&lt;Input!$C$28,Input!$C$41,0)</f>
        <v>0</v>
      </c>
      <c r="E158" s="69" t="n">
        <f aca="true">IF($B158&gt;Input!$C$28,PMT(Input!$C$40/(100*12),($A$620-OFFSET($A$4,MATCH(Input!$C$28,$B$4:$B$620,1),0,1,1)),$H$4,0,1),0)</f>
        <v>0</v>
      </c>
      <c r="F158" s="69" t="n">
        <f aca="false">($F157+$D158+$E158)*(1+Input!$C$40/(100*12))</f>
        <v>0</v>
      </c>
    </row>
    <row r="159" customFormat="false" ht="12.8" hidden="false" customHeight="false" outlineLevel="0" collapsed="false">
      <c r="A159" s="67" t="n">
        <v>155</v>
      </c>
      <c r="B159" s="68" t="n">
        <f aca="false">EOMONTH(Input!$C$7,A159)</f>
        <v>47634</v>
      </c>
      <c r="D159" s="69" t="n">
        <f aca="false">IF($B159&lt;Input!$C$28,Input!$C$41,0)</f>
        <v>0</v>
      </c>
      <c r="E159" s="69" t="n">
        <f aca="true">IF($B159&gt;Input!$C$28,PMT(Input!$C$40/(100*12),($A$620-OFFSET($A$4,MATCH(Input!$C$28,$B$4:$B$620,1),0,1,1)),$H$4,0,1),0)</f>
        <v>0</v>
      </c>
      <c r="F159" s="69" t="n">
        <f aca="false">($F158+$D159+$E159)*(1+Input!$C$40/(100*12))</f>
        <v>0</v>
      </c>
    </row>
    <row r="160" customFormat="false" ht="12.8" hidden="false" customHeight="false" outlineLevel="0" collapsed="false">
      <c r="A160" s="67" t="n">
        <v>156</v>
      </c>
      <c r="B160" s="68" t="n">
        <f aca="false">EOMONTH(Input!$C$7,A160)</f>
        <v>47664</v>
      </c>
      <c r="D160" s="69" t="n">
        <f aca="false">IF($B160&lt;Input!$C$28,Input!$C$41,0)</f>
        <v>0</v>
      </c>
      <c r="E160" s="69" t="n">
        <f aca="true">IF($B160&gt;Input!$C$28,PMT(Input!$C$40/(100*12),($A$620-OFFSET($A$4,MATCH(Input!$C$28,$B$4:$B$620,1),0,1,1)),$H$4,0,1),0)</f>
        <v>0</v>
      </c>
      <c r="F160" s="69" t="n">
        <f aca="false">($F159+$D160+$E160)*(1+Input!$C$40/(100*12))</f>
        <v>0</v>
      </c>
    </row>
    <row r="161" customFormat="false" ht="12.8" hidden="false" customHeight="false" outlineLevel="0" collapsed="false">
      <c r="A161" s="67" t="n">
        <v>157</v>
      </c>
      <c r="B161" s="68" t="n">
        <f aca="false">EOMONTH(Input!$C$7,A161)</f>
        <v>47695</v>
      </c>
      <c r="D161" s="69" t="n">
        <f aca="false">IF($B161&lt;Input!$C$28,Input!$C$41,0)</f>
        <v>0</v>
      </c>
      <c r="E161" s="69" t="n">
        <f aca="true">IF($B161&gt;Input!$C$28,PMT(Input!$C$40/(100*12),($A$620-OFFSET($A$4,MATCH(Input!$C$28,$B$4:$B$620,1),0,1,1)),$H$4,0,1),0)</f>
        <v>0</v>
      </c>
      <c r="F161" s="69" t="n">
        <f aca="false">($F160+$D161+$E161)*(1+Input!$C$40/(100*12))</f>
        <v>0</v>
      </c>
    </row>
    <row r="162" customFormat="false" ht="12.8" hidden="false" customHeight="false" outlineLevel="0" collapsed="false">
      <c r="A162" s="67" t="n">
        <v>158</v>
      </c>
      <c r="B162" s="68" t="n">
        <f aca="false">EOMONTH(Input!$C$7,A162)</f>
        <v>47726</v>
      </c>
      <c r="D162" s="69" t="n">
        <f aca="false">IF($B162&lt;Input!$C$28,Input!$C$41,0)</f>
        <v>0</v>
      </c>
      <c r="E162" s="69" t="n">
        <f aca="true">IF($B162&gt;Input!$C$28,PMT(Input!$C$40/(100*12),($A$620-OFFSET($A$4,MATCH(Input!$C$28,$B$4:$B$620,1),0,1,1)),$H$4,0,1),0)</f>
        <v>0</v>
      </c>
      <c r="F162" s="69" t="n">
        <f aca="false">($F161+$D162+$E162)*(1+Input!$C$40/(100*12))</f>
        <v>0</v>
      </c>
    </row>
    <row r="163" customFormat="false" ht="12.8" hidden="false" customHeight="false" outlineLevel="0" collapsed="false">
      <c r="A163" s="67" t="n">
        <v>159</v>
      </c>
      <c r="B163" s="68" t="n">
        <f aca="false">EOMONTH(Input!$C$7,A163)</f>
        <v>47756</v>
      </c>
      <c r="D163" s="69" t="n">
        <f aca="false">IF($B163&lt;Input!$C$28,Input!$C$41,0)</f>
        <v>0</v>
      </c>
      <c r="E163" s="69" t="n">
        <f aca="true">IF($B163&gt;Input!$C$28,PMT(Input!$C$40/(100*12),($A$620-OFFSET($A$4,MATCH(Input!$C$28,$B$4:$B$620,1),0,1,1)),$H$4,0,1),0)</f>
        <v>0</v>
      </c>
      <c r="F163" s="69" t="n">
        <f aca="false">($F162+$D163+$E163)*(1+Input!$C$40/(100*12))</f>
        <v>0</v>
      </c>
    </row>
    <row r="164" customFormat="false" ht="12.8" hidden="false" customHeight="false" outlineLevel="0" collapsed="false">
      <c r="A164" s="67" t="n">
        <v>160</v>
      </c>
      <c r="B164" s="68" t="n">
        <f aca="false">EOMONTH(Input!$C$7,A164)</f>
        <v>47787</v>
      </c>
      <c r="D164" s="69" t="n">
        <f aca="false">IF($B164&lt;Input!$C$28,Input!$C$41,0)</f>
        <v>0</v>
      </c>
      <c r="E164" s="69" t="n">
        <f aca="true">IF($B164&gt;Input!$C$28,PMT(Input!$C$40/(100*12),($A$620-OFFSET($A$4,MATCH(Input!$C$28,$B$4:$B$620,1),0,1,1)),$H$4,0,1),0)</f>
        <v>0</v>
      </c>
      <c r="F164" s="69" t="n">
        <f aca="false">($F163+$D164+$E164)*(1+Input!$C$40/(100*12))</f>
        <v>0</v>
      </c>
    </row>
    <row r="165" customFormat="false" ht="12.8" hidden="false" customHeight="false" outlineLevel="0" collapsed="false">
      <c r="A165" s="67" t="n">
        <v>161</v>
      </c>
      <c r="B165" s="68" t="n">
        <f aca="false">EOMONTH(Input!$C$7,A165)</f>
        <v>47817</v>
      </c>
      <c r="D165" s="69" t="n">
        <f aca="false">IF($B165&lt;Input!$C$28,Input!$C$41,0)</f>
        <v>0</v>
      </c>
      <c r="E165" s="69" t="n">
        <f aca="true">IF($B165&gt;Input!$C$28,PMT(Input!$C$40/(100*12),($A$620-OFFSET($A$4,MATCH(Input!$C$28,$B$4:$B$620,1),0,1,1)),$H$4,0,1),0)</f>
        <v>0</v>
      </c>
      <c r="F165" s="69" t="n">
        <f aca="false">($F164+$D165+$E165)*(1+Input!$C$40/(100*12))</f>
        <v>0</v>
      </c>
    </row>
    <row r="166" customFormat="false" ht="12.8" hidden="false" customHeight="false" outlineLevel="0" collapsed="false">
      <c r="A166" s="67" t="n">
        <v>162</v>
      </c>
      <c r="B166" s="68" t="n">
        <f aca="false">EOMONTH(Input!$C$7,A166)</f>
        <v>47848</v>
      </c>
      <c r="D166" s="69" t="n">
        <f aca="false">IF($B166&lt;Input!$C$28,Input!$C$41,0)</f>
        <v>0</v>
      </c>
      <c r="E166" s="69" t="n">
        <f aca="true">IF($B166&gt;Input!$C$28,PMT(Input!$C$40/(100*12),($A$620-OFFSET($A$4,MATCH(Input!$C$28,$B$4:$B$620,1),0,1,1)),$H$4,0,1),0)</f>
        <v>0</v>
      </c>
      <c r="F166" s="69" t="n">
        <f aca="false">($F165+$D166+$E166)*(1+Input!$C$40/(100*12))</f>
        <v>0</v>
      </c>
    </row>
    <row r="167" customFormat="false" ht="12.8" hidden="false" customHeight="false" outlineLevel="0" collapsed="false">
      <c r="A167" s="67" t="n">
        <v>163</v>
      </c>
      <c r="B167" s="68" t="n">
        <f aca="false">EOMONTH(Input!$C$7,A167)</f>
        <v>47879</v>
      </c>
      <c r="D167" s="69" t="n">
        <f aca="false">IF($B167&lt;Input!$C$28,Input!$C$41,0)</f>
        <v>0</v>
      </c>
      <c r="E167" s="69" t="n">
        <f aca="true">IF($B167&gt;Input!$C$28,PMT(Input!$C$40/(100*12),($A$620-OFFSET($A$4,MATCH(Input!$C$28,$B$4:$B$620,1),0,1,1)),$H$4,0,1),0)</f>
        <v>0</v>
      </c>
      <c r="F167" s="69" t="n">
        <f aca="false">($F166+$D167+$E167)*(1+Input!$C$40/(100*12))</f>
        <v>0</v>
      </c>
    </row>
    <row r="168" customFormat="false" ht="12.8" hidden="false" customHeight="false" outlineLevel="0" collapsed="false">
      <c r="A168" s="67" t="n">
        <v>164</v>
      </c>
      <c r="B168" s="68" t="n">
        <f aca="false">EOMONTH(Input!$C$7,A168)</f>
        <v>47907</v>
      </c>
      <c r="D168" s="69" t="n">
        <f aca="false">IF($B168&lt;Input!$C$28,Input!$C$41,0)</f>
        <v>0</v>
      </c>
      <c r="E168" s="69" t="n">
        <f aca="true">IF($B168&gt;Input!$C$28,PMT(Input!$C$40/(100*12),($A$620-OFFSET($A$4,MATCH(Input!$C$28,$B$4:$B$620,1),0,1,1)),$H$4,0,1),0)</f>
        <v>0</v>
      </c>
      <c r="F168" s="69" t="n">
        <f aca="false">($F167+$D168+$E168)*(1+Input!$C$40/(100*12))</f>
        <v>0</v>
      </c>
    </row>
    <row r="169" customFormat="false" ht="12.8" hidden="false" customHeight="false" outlineLevel="0" collapsed="false">
      <c r="A169" s="67" t="n">
        <v>165</v>
      </c>
      <c r="B169" s="68" t="n">
        <f aca="false">EOMONTH(Input!$C$7,A169)</f>
        <v>47938</v>
      </c>
      <c r="D169" s="69" t="n">
        <f aca="false">IF($B169&lt;Input!$C$28,Input!$C$41,0)</f>
        <v>0</v>
      </c>
      <c r="E169" s="69" t="n">
        <f aca="true">IF($B169&gt;Input!$C$28,PMT(Input!$C$40/(100*12),($A$620-OFFSET($A$4,MATCH(Input!$C$28,$B$4:$B$620,1),0,1,1)),$H$4,0,1),0)</f>
        <v>0</v>
      </c>
      <c r="F169" s="69" t="n">
        <f aca="false">($F168+$D169+$E169)*(1+Input!$C$40/(100*12))</f>
        <v>0</v>
      </c>
    </row>
    <row r="170" customFormat="false" ht="12.8" hidden="false" customHeight="false" outlineLevel="0" collapsed="false">
      <c r="A170" s="67" t="n">
        <v>166</v>
      </c>
      <c r="B170" s="68" t="n">
        <f aca="false">EOMONTH(Input!$C$7,A170)</f>
        <v>47968</v>
      </c>
      <c r="D170" s="69" t="n">
        <f aca="false">IF($B170&lt;Input!$C$28,Input!$C$41,0)</f>
        <v>0</v>
      </c>
      <c r="E170" s="69" t="n">
        <f aca="true">IF($B170&gt;Input!$C$28,PMT(Input!$C$40/(100*12),($A$620-OFFSET($A$4,MATCH(Input!$C$28,$B$4:$B$620,1),0,1,1)),$H$4,0,1),0)</f>
        <v>0</v>
      </c>
      <c r="F170" s="69" t="n">
        <f aca="false">($F169+$D170+$E170)*(1+Input!$C$40/(100*12))</f>
        <v>0</v>
      </c>
    </row>
    <row r="171" customFormat="false" ht="12.8" hidden="false" customHeight="false" outlineLevel="0" collapsed="false">
      <c r="A171" s="67" t="n">
        <v>167</v>
      </c>
      <c r="B171" s="68" t="n">
        <f aca="false">EOMONTH(Input!$C$7,A171)</f>
        <v>47999</v>
      </c>
      <c r="D171" s="69" t="n">
        <f aca="false">IF($B171&lt;Input!$C$28,Input!$C$41,0)</f>
        <v>0</v>
      </c>
      <c r="E171" s="69" t="n">
        <f aca="true">IF($B171&gt;Input!$C$28,PMT(Input!$C$40/(100*12),($A$620-OFFSET($A$4,MATCH(Input!$C$28,$B$4:$B$620,1),0,1,1)),$H$4,0,1),0)</f>
        <v>0</v>
      </c>
      <c r="F171" s="69" t="n">
        <f aca="false">($F170+$D171+$E171)*(1+Input!$C$40/(100*12))</f>
        <v>0</v>
      </c>
    </row>
    <row r="172" customFormat="false" ht="12.8" hidden="false" customHeight="false" outlineLevel="0" collapsed="false">
      <c r="A172" s="67" t="n">
        <v>168</v>
      </c>
      <c r="B172" s="68" t="n">
        <f aca="false">EOMONTH(Input!$C$7,A172)</f>
        <v>48029</v>
      </c>
      <c r="D172" s="69" t="n">
        <f aca="false">IF($B172&lt;Input!$C$28,Input!$C$41,0)</f>
        <v>0</v>
      </c>
      <c r="E172" s="69" t="n">
        <f aca="true">IF($B172&gt;Input!$C$28,PMT(Input!$C$40/(100*12),($A$620-OFFSET($A$4,MATCH(Input!$C$28,$B$4:$B$620,1),0,1,1)),$H$4,0,1),0)</f>
        <v>0</v>
      </c>
      <c r="F172" s="69" t="n">
        <f aca="false">($F171+$D172+$E172)*(1+Input!$C$40/(100*12))</f>
        <v>0</v>
      </c>
    </row>
    <row r="173" customFormat="false" ht="12.8" hidden="false" customHeight="false" outlineLevel="0" collapsed="false">
      <c r="A173" s="67" t="n">
        <v>169</v>
      </c>
      <c r="B173" s="68" t="n">
        <f aca="false">EOMONTH(Input!$C$7,A173)</f>
        <v>48060</v>
      </c>
      <c r="D173" s="69" t="n">
        <f aca="false">IF($B173&lt;Input!$C$28,Input!$C$41,0)</f>
        <v>0</v>
      </c>
      <c r="E173" s="69" t="n">
        <f aca="true">IF($B173&gt;Input!$C$28,PMT(Input!$C$40/(100*12),($A$620-OFFSET($A$4,MATCH(Input!$C$28,$B$4:$B$620,1),0,1,1)),$H$4,0,1),0)</f>
        <v>0</v>
      </c>
      <c r="F173" s="69" t="n">
        <f aca="false">($F172+$D173+$E173)*(1+Input!$C$40/(100*12))</f>
        <v>0</v>
      </c>
    </row>
    <row r="174" customFormat="false" ht="12.8" hidden="false" customHeight="false" outlineLevel="0" collapsed="false">
      <c r="A174" s="67" t="n">
        <v>170</v>
      </c>
      <c r="B174" s="68" t="n">
        <f aca="false">EOMONTH(Input!$C$7,A174)</f>
        <v>48091</v>
      </c>
      <c r="D174" s="69" t="n">
        <f aca="false">IF($B174&lt;Input!$C$28,Input!$C$41,0)</f>
        <v>0</v>
      </c>
      <c r="E174" s="69" t="n">
        <f aca="true">IF($B174&gt;Input!$C$28,PMT(Input!$C$40/(100*12),($A$620-OFFSET($A$4,MATCH(Input!$C$28,$B$4:$B$620,1),0,1,1)),$H$4,0,1),0)</f>
        <v>0</v>
      </c>
      <c r="F174" s="69" t="n">
        <f aca="false">($F173+$D174+$E174)*(1+Input!$C$40/(100*12))</f>
        <v>0</v>
      </c>
    </row>
    <row r="175" customFormat="false" ht="12.8" hidden="false" customHeight="false" outlineLevel="0" collapsed="false">
      <c r="A175" s="67" t="n">
        <v>171</v>
      </c>
      <c r="B175" s="68" t="n">
        <f aca="false">EOMONTH(Input!$C$7,A175)</f>
        <v>48121</v>
      </c>
      <c r="D175" s="69" t="n">
        <f aca="false">IF($B175&lt;Input!$C$28,Input!$C$41,0)</f>
        <v>0</v>
      </c>
      <c r="E175" s="69" t="n">
        <f aca="true">IF($B175&gt;Input!$C$28,PMT(Input!$C$40/(100*12),($A$620-OFFSET($A$4,MATCH(Input!$C$28,$B$4:$B$620,1),0,1,1)),$H$4,0,1),0)</f>
        <v>0</v>
      </c>
      <c r="F175" s="69" t="n">
        <f aca="false">($F174+$D175+$E175)*(1+Input!$C$40/(100*12))</f>
        <v>0</v>
      </c>
    </row>
    <row r="176" customFormat="false" ht="12.8" hidden="false" customHeight="false" outlineLevel="0" collapsed="false">
      <c r="A176" s="67" t="n">
        <v>172</v>
      </c>
      <c r="B176" s="68" t="n">
        <f aca="false">EOMONTH(Input!$C$7,A176)</f>
        <v>48152</v>
      </c>
      <c r="D176" s="69" t="n">
        <f aca="false">IF($B176&lt;Input!$C$28,Input!$C$41,0)</f>
        <v>0</v>
      </c>
      <c r="E176" s="69" t="n">
        <f aca="true">IF($B176&gt;Input!$C$28,PMT(Input!$C$40/(100*12),($A$620-OFFSET($A$4,MATCH(Input!$C$28,$B$4:$B$620,1),0,1,1)),$H$4,0,1),0)</f>
        <v>0</v>
      </c>
      <c r="F176" s="69" t="n">
        <f aca="false">($F175+$D176+$E176)*(1+Input!$C$40/(100*12))</f>
        <v>0</v>
      </c>
    </row>
    <row r="177" customFormat="false" ht="12.8" hidden="false" customHeight="false" outlineLevel="0" collapsed="false">
      <c r="A177" s="67" t="n">
        <v>173</v>
      </c>
      <c r="B177" s="68" t="n">
        <f aca="false">EOMONTH(Input!$C$7,A177)</f>
        <v>48182</v>
      </c>
      <c r="D177" s="69" t="n">
        <f aca="false">IF($B177&lt;Input!$C$28,Input!$C$41,0)</f>
        <v>0</v>
      </c>
      <c r="E177" s="69" t="n">
        <f aca="true">IF($B177&gt;Input!$C$28,PMT(Input!$C$40/(100*12),($A$620-OFFSET($A$4,MATCH(Input!$C$28,$B$4:$B$620,1),0,1,1)),$H$4,0,1),0)</f>
        <v>0</v>
      </c>
      <c r="F177" s="69" t="n">
        <f aca="false">($F176+$D177+$E177)*(1+Input!$C$40/(100*12))</f>
        <v>0</v>
      </c>
    </row>
    <row r="178" customFormat="false" ht="12.8" hidden="false" customHeight="false" outlineLevel="0" collapsed="false">
      <c r="A178" s="67" t="n">
        <v>174</v>
      </c>
      <c r="B178" s="68" t="n">
        <f aca="false">EOMONTH(Input!$C$7,A178)</f>
        <v>48213</v>
      </c>
      <c r="D178" s="69" t="n">
        <f aca="false">IF($B178&lt;Input!$C$28,Input!$C$41,0)</f>
        <v>0</v>
      </c>
      <c r="E178" s="69" t="n">
        <f aca="true">IF($B178&gt;Input!$C$28,PMT(Input!$C$40/(100*12),($A$620-OFFSET($A$4,MATCH(Input!$C$28,$B$4:$B$620,1),0,1,1)),$H$4,0,1),0)</f>
        <v>0</v>
      </c>
      <c r="F178" s="69" t="n">
        <f aca="false">($F177+$D178+$E178)*(1+Input!$C$40/(100*12))</f>
        <v>0</v>
      </c>
    </row>
    <row r="179" customFormat="false" ht="12.8" hidden="false" customHeight="false" outlineLevel="0" collapsed="false">
      <c r="A179" s="67" t="n">
        <v>175</v>
      </c>
      <c r="B179" s="68" t="n">
        <f aca="false">EOMONTH(Input!$C$7,A179)</f>
        <v>48244</v>
      </c>
      <c r="D179" s="69" t="n">
        <f aca="false">IF($B179&lt;Input!$C$28,Input!$C$41,0)</f>
        <v>0</v>
      </c>
      <c r="E179" s="69" t="n">
        <f aca="true">IF($B179&gt;Input!$C$28,PMT(Input!$C$40/(100*12),($A$620-OFFSET($A$4,MATCH(Input!$C$28,$B$4:$B$620,1),0,1,1)),$H$4,0,1),0)</f>
        <v>0</v>
      </c>
      <c r="F179" s="69" t="n">
        <f aca="false">($F178+$D179+$E179)*(1+Input!$C$40/(100*12))</f>
        <v>0</v>
      </c>
    </row>
    <row r="180" customFormat="false" ht="12.8" hidden="false" customHeight="false" outlineLevel="0" collapsed="false">
      <c r="A180" s="67" t="n">
        <v>176</v>
      </c>
      <c r="B180" s="68" t="n">
        <f aca="false">EOMONTH(Input!$C$7,A180)</f>
        <v>48273</v>
      </c>
      <c r="D180" s="69" t="n">
        <f aca="false">IF($B180&lt;Input!$C$28,Input!$C$41,0)</f>
        <v>0</v>
      </c>
      <c r="E180" s="69" t="n">
        <f aca="true">IF($B180&gt;Input!$C$28,PMT(Input!$C$40/(100*12),($A$620-OFFSET($A$4,MATCH(Input!$C$28,$B$4:$B$620,1),0,1,1)),$H$4,0,1),0)</f>
        <v>0</v>
      </c>
      <c r="F180" s="69" t="n">
        <f aca="false">($F179+$D180+$E180)*(1+Input!$C$40/(100*12))</f>
        <v>0</v>
      </c>
    </row>
    <row r="181" customFormat="false" ht="12.8" hidden="false" customHeight="false" outlineLevel="0" collapsed="false">
      <c r="A181" s="67" t="n">
        <v>177</v>
      </c>
      <c r="B181" s="68" t="n">
        <f aca="false">EOMONTH(Input!$C$7,A181)</f>
        <v>48304</v>
      </c>
      <c r="D181" s="69" t="n">
        <f aca="false">IF($B181&lt;Input!$C$28,Input!$C$41,0)</f>
        <v>0</v>
      </c>
      <c r="E181" s="69" t="n">
        <f aca="true">IF($B181&gt;Input!$C$28,PMT(Input!$C$40/(100*12),($A$620-OFFSET($A$4,MATCH(Input!$C$28,$B$4:$B$620,1),0,1,1)),$H$4,0,1),0)</f>
        <v>0</v>
      </c>
      <c r="F181" s="69" t="n">
        <f aca="false">($F180+$D181+$E181)*(1+Input!$C$40/(100*12))</f>
        <v>0</v>
      </c>
    </row>
    <row r="182" customFormat="false" ht="12.8" hidden="false" customHeight="false" outlineLevel="0" collapsed="false">
      <c r="A182" s="67" t="n">
        <v>178</v>
      </c>
      <c r="B182" s="68" t="n">
        <f aca="false">EOMONTH(Input!$C$7,A182)</f>
        <v>48334</v>
      </c>
      <c r="D182" s="69" t="n">
        <f aca="false">IF($B182&lt;Input!$C$28,Input!$C$41,0)</f>
        <v>0</v>
      </c>
      <c r="E182" s="69" t="n">
        <f aca="true">IF($B182&gt;Input!$C$28,PMT(Input!$C$40/(100*12),($A$620-OFFSET($A$4,MATCH(Input!$C$28,$B$4:$B$620,1),0,1,1)),$H$4,0,1),0)</f>
        <v>0</v>
      </c>
      <c r="F182" s="69" t="n">
        <f aca="false">($F181+$D182+$E182)*(1+Input!$C$40/(100*12))</f>
        <v>0</v>
      </c>
    </row>
    <row r="183" customFormat="false" ht="12.8" hidden="false" customHeight="false" outlineLevel="0" collapsed="false">
      <c r="A183" s="67" t="n">
        <v>179</v>
      </c>
      <c r="B183" s="68" t="n">
        <f aca="false">EOMONTH(Input!$C$7,A183)</f>
        <v>48365</v>
      </c>
      <c r="D183" s="69" t="n">
        <f aca="false">IF($B183&lt;Input!$C$28,Input!$C$41,0)</f>
        <v>0</v>
      </c>
      <c r="E183" s="69" t="n">
        <f aca="true">IF($B183&gt;Input!$C$28,PMT(Input!$C$40/(100*12),($A$620-OFFSET($A$4,MATCH(Input!$C$28,$B$4:$B$620,1),0,1,1)),$H$4,0,1),0)</f>
        <v>0</v>
      </c>
      <c r="F183" s="69" t="n">
        <f aca="false">($F182+$D183+$E183)*(1+Input!$C$40/(100*12))</f>
        <v>0</v>
      </c>
    </row>
    <row r="184" customFormat="false" ht="12.8" hidden="false" customHeight="false" outlineLevel="0" collapsed="false">
      <c r="A184" s="67" t="n">
        <v>180</v>
      </c>
      <c r="B184" s="68" t="n">
        <f aca="false">EOMONTH(Input!$C$7,A184)</f>
        <v>48395</v>
      </c>
      <c r="D184" s="69" t="n">
        <f aca="false">IF($B184&lt;Input!$C$28,Input!$C$41,0)</f>
        <v>0</v>
      </c>
      <c r="E184" s="69" t="n">
        <f aca="true">IF($B184&gt;Input!$C$28,PMT(Input!$C$40/(100*12),($A$620-OFFSET($A$4,MATCH(Input!$C$28,$B$4:$B$620,1),0,1,1)),$H$4,0,1),0)</f>
        <v>0</v>
      </c>
      <c r="F184" s="69" t="n">
        <f aca="false">($F183+$D184+$E184)*(1+Input!$C$40/(100*12))</f>
        <v>0</v>
      </c>
    </row>
    <row r="185" customFormat="false" ht="12.8" hidden="false" customHeight="false" outlineLevel="0" collapsed="false">
      <c r="A185" s="67" t="n">
        <v>181</v>
      </c>
      <c r="B185" s="68" t="n">
        <f aca="false">EOMONTH(Input!$C$7,A185)</f>
        <v>48426</v>
      </c>
      <c r="D185" s="69" t="n">
        <f aca="false">IF($B185&lt;Input!$C$28,Input!$C$41,0)</f>
        <v>0</v>
      </c>
      <c r="E185" s="69" t="n">
        <f aca="true">IF($B185&gt;Input!$C$28,PMT(Input!$C$40/(100*12),($A$620-OFFSET($A$4,MATCH(Input!$C$28,$B$4:$B$620,1),0,1,1)),$H$4,0,1),0)</f>
        <v>0</v>
      </c>
      <c r="F185" s="69" t="n">
        <f aca="false">($F184+$D185+$E185)*(1+Input!$C$40/(100*12))</f>
        <v>0</v>
      </c>
    </row>
    <row r="186" customFormat="false" ht="12.8" hidden="false" customHeight="false" outlineLevel="0" collapsed="false">
      <c r="A186" s="67" t="n">
        <v>182</v>
      </c>
      <c r="B186" s="68" t="n">
        <f aca="false">EOMONTH(Input!$C$7,A186)</f>
        <v>48457</v>
      </c>
      <c r="D186" s="69" t="n">
        <f aca="false">IF($B186&lt;Input!$C$28,Input!$C$41,0)</f>
        <v>0</v>
      </c>
      <c r="E186" s="69" t="n">
        <f aca="true">IF($B186&gt;Input!$C$28,PMT(Input!$C$40/(100*12),($A$620-OFFSET($A$4,MATCH(Input!$C$28,$B$4:$B$620,1),0,1,1)),$H$4,0,1),0)</f>
        <v>0</v>
      </c>
      <c r="F186" s="69" t="n">
        <f aca="false">($F185+$D186+$E186)*(1+Input!$C$40/(100*12))</f>
        <v>0</v>
      </c>
    </row>
    <row r="187" customFormat="false" ht="12.8" hidden="false" customHeight="false" outlineLevel="0" collapsed="false">
      <c r="A187" s="67" t="n">
        <v>183</v>
      </c>
      <c r="B187" s="68" t="n">
        <f aca="false">EOMONTH(Input!$C$7,A187)</f>
        <v>48487</v>
      </c>
      <c r="D187" s="69" t="n">
        <f aca="false">IF($B187&lt;Input!$C$28,Input!$C$41,0)</f>
        <v>0</v>
      </c>
      <c r="E187" s="69" t="n">
        <f aca="true">IF($B187&gt;Input!$C$28,PMT(Input!$C$40/(100*12),($A$620-OFFSET($A$4,MATCH(Input!$C$28,$B$4:$B$620,1),0,1,1)),$H$4,0,1),0)</f>
        <v>0</v>
      </c>
      <c r="F187" s="69" t="n">
        <f aca="false">($F186+$D187+$E187)*(1+Input!$C$40/(100*12))</f>
        <v>0</v>
      </c>
    </row>
    <row r="188" customFormat="false" ht="12.8" hidden="false" customHeight="false" outlineLevel="0" collapsed="false">
      <c r="A188" s="67" t="n">
        <v>184</v>
      </c>
      <c r="B188" s="68" t="n">
        <f aca="false">EOMONTH(Input!$C$7,A188)</f>
        <v>48518</v>
      </c>
      <c r="D188" s="69" t="n">
        <f aca="false">IF($B188&lt;Input!$C$28,Input!$C$41,0)</f>
        <v>0</v>
      </c>
      <c r="E188" s="69" t="n">
        <f aca="true">IF($B188&gt;Input!$C$28,PMT(Input!$C$40/(100*12),($A$620-OFFSET($A$4,MATCH(Input!$C$28,$B$4:$B$620,1),0,1,1)),$H$4,0,1),0)</f>
        <v>0</v>
      </c>
      <c r="F188" s="69" t="n">
        <f aca="false">($F187+$D188+$E188)*(1+Input!$C$40/(100*12))</f>
        <v>0</v>
      </c>
    </row>
    <row r="189" customFormat="false" ht="12.8" hidden="false" customHeight="false" outlineLevel="0" collapsed="false">
      <c r="A189" s="67" t="n">
        <v>185</v>
      </c>
      <c r="B189" s="68" t="n">
        <f aca="false">EOMONTH(Input!$C$7,A189)</f>
        <v>48548</v>
      </c>
      <c r="D189" s="69" t="n">
        <f aca="false">IF($B189&lt;Input!$C$28,Input!$C$41,0)</f>
        <v>0</v>
      </c>
      <c r="E189" s="69" t="n">
        <f aca="true">IF($B189&gt;Input!$C$28,PMT(Input!$C$40/(100*12),($A$620-OFFSET($A$4,MATCH(Input!$C$28,$B$4:$B$620,1),0,1,1)),$H$4,0,1),0)</f>
        <v>0</v>
      </c>
      <c r="F189" s="69" t="n">
        <f aca="false">($F188+$D189+$E189)*(1+Input!$C$40/(100*12))</f>
        <v>0</v>
      </c>
    </row>
    <row r="190" customFormat="false" ht="12.8" hidden="false" customHeight="false" outlineLevel="0" collapsed="false">
      <c r="A190" s="67" t="n">
        <v>186</v>
      </c>
      <c r="B190" s="68" t="n">
        <f aca="false">EOMONTH(Input!$C$7,A190)</f>
        <v>48579</v>
      </c>
      <c r="D190" s="69" t="n">
        <f aca="false">IF($B190&lt;Input!$C$28,Input!$C$41,0)</f>
        <v>0</v>
      </c>
      <c r="E190" s="69" t="n">
        <f aca="true">IF($B190&gt;Input!$C$28,PMT(Input!$C$40/(100*12),($A$620-OFFSET($A$4,MATCH(Input!$C$28,$B$4:$B$620,1),0,1,1)),$H$4,0,1),0)</f>
        <v>0</v>
      </c>
      <c r="F190" s="69" t="n">
        <f aca="false">($F189+$D190+$E190)*(1+Input!$C$40/(100*12))</f>
        <v>0</v>
      </c>
    </row>
    <row r="191" customFormat="false" ht="12.8" hidden="false" customHeight="false" outlineLevel="0" collapsed="false">
      <c r="A191" s="67" t="n">
        <v>187</v>
      </c>
      <c r="B191" s="68" t="n">
        <f aca="false">EOMONTH(Input!$C$7,A191)</f>
        <v>48610</v>
      </c>
      <c r="D191" s="69" t="n">
        <f aca="false">IF($B191&lt;Input!$C$28,Input!$C$41,0)</f>
        <v>0</v>
      </c>
      <c r="E191" s="69" t="n">
        <f aca="true">IF($B191&gt;Input!$C$28,PMT(Input!$C$40/(100*12),($A$620-OFFSET($A$4,MATCH(Input!$C$28,$B$4:$B$620,1),0,1,1)),$H$4,0,1),0)</f>
        <v>0</v>
      </c>
      <c r="F191" s="69" t="n">
        <f aca="false">($F190+$D191+$E191)*(1+Input!$C$40/(100*12))</f>
        <v>0</v>
      </c>
    </row>
    <row r="192" customFormat="false" ht="12.8" hidden="false" customHeight="false" outlineLevel="0" collapsed="false">
      <c r="A192" s="67" t="n">
        <v>188</v>
      </c>
      <c r="B192" s="68" t="n">
        <f aca="false">EOMONTH(Input!$C$7,A192)</f>
        <v>48638</v>
      </c>
      <c r="D192" s="69" t="n">
        <f aca="false">IF($B192&lt;Input!$C$28,Input!$C$41,0)</f>
        <v>0</v>
      </c>
      <c r="E192" s="69" t="n">
        <f aca="true">IF($B192&gt;Input!$C$28,PMT(Input!$C$40/(100*12),($A$620-OFFSET($A$4,MATCH(Input!$C$28,$B$4:$B$620,1),0,1,1)),$H$4,0,1),0)</f>
        <v>0</v>
      </c>
      <c r="F192" s="69" t="n">
        <f aca="false">($F191+$D192+$E192)*(1+Input!$C$40/(100*12))</f>
        <v>0</v>
      </c>
    </row>
    <row r="193" customFormat="false" ht="12.8" hidden="false" customHeight="false" outlineLevel="0" collapsed="false">
      <c r="A193" s="67" t="n">
        <v>189</v>
      </c>
      <c r="B193" s="68" t="n">
        <f aca="false">EOMONTH(Input!$C$7,A193)</f>
        <v>48669</v>
      </c>
      <c r="D193" s="69" t="n">
        <f aca="false">IF($B193&lt;Input!$C$28,Input!$C$41,0)</f>
        <v>0</v>
      </c>
      <c r="E193" s="69" t="n">
        <f aca="true">IF($B193&gt;Input!$C$28,PMT(Input!$C$40/(100*12),($A$620-OFFSET($A$4,MATCH(Input!$C$28,$B$4:$B$620,1),0,1,1)),$H$4,0,1),0)</f>
        <v>0</v>
      </c>
      <c r="F193" s="69" t="n">
        <f aca="false">($F192+$D193+$E193)*(1+Input!$C$40/(100*12))</f>
        <v>0</v>
      </c>
    </row>
    <row r="194" customFormat="false" ht="12.8" hidden="false" customHeight="false" outlineLevel="0" collapsed="false">
      <c r="A194" s="67" t="n">
        <v>190</v>
      </c>
      <c r="B194" s="68" t="n">
        <f aca="false">EOMONTH(Input!$C$7,A194)</f>
        <v>48699</v>
      </c>
      <c r="D194" s="69" t="n">
        <f aca="false">IF($B194&lt;Input!$C$28,Input!$C$41,0)</f>
        <v>0</v>
      </c>
      <c r="E194" s="69" t="n">
        <f aca="true">IF($B194&gt;Input!$C$28,PMT(Input!$C$40/(100*12),($A$620-OFFSET($A$4,MATCH(Input!$C$28,$B$4:$B$620,1),0,1,1)),$H$4,0,1),0)</f>
        <v>0</v>
      </c>
      <c r="F194" s="69" t="n">
        <f aca="false">($F193+$D194+$E194)*(1+Input!$C$40/(100*12))</f>
        <v>0</v>
      </c>
    </row>
    <row r="195" customFormat="false" ht="12.8" hidden="false" customHeight="false" outlineLevel="0" collapsed="false">
      <c r="A195" s="67" t="n">
        <v>191</v>
      </c>
      <c r="B195" s="68" t="n">
        <f aca="false">EOMONTH(Input!$C$7,A195)</f>
        <v>48730</v>
      </c>
      <c r="D195" s="69" t="n">
        <f aca="false">IF($B195&lt;Input!$C$28,Input!$C$41,0)</f>
        <v>0</v>
      </c>
      <c r="E195" s="69" t="n">
        <f aca="true">IF($B195&gt;Input!$C$28,PMT(Input!$C$40/(100*12),($A$620-OFFSET($A$4,MATCH(Input!$C$28,$B$4:$B$620,1),0,1,1)),$H$4,0,1),0)</f>
        <v>0</v>
      </c>
      <c r="F195" s="69" t="n">
        <f aca="false">($F194+$D195+$E195)*(1+Input!$C$40/(100*12))</f>
        <v>0</v>
      </c>
    </row>
    <row r="196" customFormat="false" ht="12.8" hidden="false" customHeight="false" outlineLevel="0" collapsed="false">
      <c r="A196" s="67" t="n">
        <v>192</v>
      </c>
      <c r="B196" s="68" t="n">
        <f aca="false">EOMONTH(Input!$C$7,A196)</f>
        <v>48760</v>
      </c>
      <c r="D196" s="69" t="n">
        <f aca="false">IF($B196&lt;Input!$C$28,Input!$C$41,0)</f>
        <v>0</v>
      </c>
      <c r="E196" s="69" t="n">
        <f aca="true">IF($B196&gt;Input!$C$28,PMT(Input!$C$40/(100*12),($A$620-OFFSET($A$4,MATCH(Input!$C$28,$B$4:$B$620,1),0,1,1)),$H$4,0,1),0)</f>
        <v>0</v>
      </c>
      <c r="F196" s="69" t="n">
        <f aca="false">($F195+$D196+$E196)*(1+Input!$C$40/(100*12))</f>
        <v>0</v>
      </c>
    </row>
    <row r="197" customFormat="false" ht="12.8" hidden="false" customHeight="false" outlineLevel="0" collapsed="false">
      <c r="A197" s="67" t="n">
        <v>193</v>
      </c>
      <c r="B197" s="68" t="n">
        <f aca="false">EOMONTH(Input!$C$7,A197)</f>
        <v>48791</v>
      </c>
      <c r="D197" s="69" t="n">
        <f aca="false">IF($B197&lt;Input!$C$28,Input!$C$41,0)</f>
        <v>0</v>
      </c>
      <c r="E197" s="69" t="n">
        <f aca="true">IF($B197&gt;Input!$C$28,PMT(Input!$C$40/(100*12),($A$620-OFFSET($A$4,MATCH(Input!$C$28,$B$4:$B$620,1),0,1,1)),$H$4,0,1),0)</f>
        <v>0</v>
      </c>
      <c r="F197" s="69" t="n">
        <f aca="false">($F196+$D197+$E197)*(1+Input!$C$40/(100*12))</f>
        <v>0</v>
      </c>
    </row>
    <row r="198" customFormat="false" ht="12.8" hidden="false" customHeight="false" outlineLevel="0" collapsed="false">
      <c r="A198" s="67" t="n">
        <v>194</v>
      </c>
      <c r="B198" s="68" t="n">
        <f aca="false">EOMONTH(Input!$C$7,A198)</f>
        <v>48822</v>
      </c>
      <c r="D198" s="69" t="n">
        <f aca="false">IF($B198&lt;Input!$C$28,Input!$C$41,0)</f>
        <v>0</v>
      </c>
      <c r="E198" s="69" t="n">
        <f aca="true">IF($B198&gt;Input!$C$28,PMT(Input!$C$40/(100*12),($A$620-OFFSET($A$4,MATCH(Input!$C$28,$B$4:$B$620,1),0,1,1)),$H$4,0,1),0)</f>
        <v>0</v>
      </c>
      <c r="F198" s="69" t="n">
        <f aca="false">($F197+$D198+$E198)*(1+Input!$C$40/(100*12))</f>
        <v>0</v>
      </c>
    </row>
    <row r="199" customFormat="false" ht="12.8" hidden="false" customHeight="false" outlineLevel="0" collapsed="false">
      <c r="A199" s="67" t="n">
        <v>195</v>
      </c>
      <c r="B199" s="68" t="n">
        <f aca="false">EOMONTH(Input!$C$7,A199)</f>
        <v>48852</v>
      </c>
      <c r="D199" s="69" t="n">
        <f aca="false">IF($B199&lt;Input!$C$28,Input!$C$41,0)</f>
        <v>0</v>
      </c>
      <c r="E199" s="69" t="n">
        <f aca="true">IF($B199&gt;Input!$C$28,PMT(Input!$C$40/(100*12),($A$620-OFFSET($A$4,MATCH(Input!$C$28,$B$4:$B$620,1),0,1,1)),$H$4,0,1),0)</f>
        <v>0</v>
      </c>
      <c r="F199" s="69" t="n">
        <f aca="false">($F198+$D199+$E199)*(1+Input!$C$40/(100*12))</f>
        <v>0</v>
      </c>
    </row>
    <row r="200" customFormat="false" ht="12.8" hidden="false" customHeight="false" outlineLevel="0" collapsed="false">
      <c r="A200" s="67" t="n">
        <v>196</v>
      </c>
      <c r="B200" s="68" t="n">
        <f aca="false">EOMONTH(Input!$C$7,A200)</f>
        <v>48883</v>
      </c>
      <c r="D200" s="69" t="n">
        <f aca="false">IF($B200&lt;Input!$C$28,Input!$C$41,0)</f>
        <v>0</v>
      </c>
      <c r="E200" s="69" t="n">
        <f aca="true">IF($B200&gt;Input!$C$28,PMT(Input!$C$40/(100*12),($A$620-OFFSET($A$4,MATCH(Input!$C$28,$B$4:$B$620,1),0,1,1)),$H$4,0,1),0)</f>
        <v>0</v>
      </c>
      <c r="F200" s="69" t="n">
        <f aca="false">($F199+$D200+$E200)*(1+Input!$C$40/(100*12))</f>
        <v>0</v>
      </c>
    </row>
    <row r="201" customFormat="false" ht="12.8" hidden="false" customHeight="false" outlineLevel="0" collapsed="false">
      <c r="A201" s="67" t="n">
        <v>197</v>
      </c>
      <c r="B201" s="68" t="n">
        <f aca="false">EOMONTH(Input!$C$7,A201)</f>
        <v>48913</v>
      </c>
      <c r="D201" s="69" t="n">
        <f aca="false">IF($B201&lt;Input!$C$28,Input!$C$41,0)</f>
        <v>0</v>
      </c>
      <c r="E201" s="69" t="n">
        <f aca="true">IF($B201&gt;Input!$C$28,PMT(Input!$C$40/(100*12),($A$620-OFFSET($A$4,MATCH(Input!$C$28,$B$4:$B$620,1),0,1,1)),$H$4,0,1),0)</f>
        <v>0</v>
      </c>
      <c r="F201" s="69" t="n">
        <f aca="false">($F200+$D201+$E201)*(1+Input!$C$40/(100*12))</f>
        <v>0</v>
      </c>
    </row>
    <row r="202" customFormat="false" ht="12.8" hidden="false" customHeight="false" outlineLevel="0" collapsed="false">
      <c r="A202" s="67" t="n">
        <v>198</v>
      </c>
      <c r="B202" s="68" t="n">
        <f aca="false">EOMONTH(Input!$C$7,A202)</f>
        <v>48944</v>
      </c>
      <c r="D202" s="69" t="n">
        <f aca="false">IF($B202&lt;Input!$C$28,Input!$C$41,0)</f>
        <v>0</v>
      </c>
      <c r="E202" s="69" t="n">
        <f aca="true">IF($B202&gt;Input!$C$28,PMT(Input!$C$40/(100*12),($A$620-OFFSET($A$4,MATCH(Input!$C$28,$B$4:$B$620,1),0,1,1)),$H$4,0,1),0)</f>
        <v>0</v>
      </c>
      <c r="F202" s="69" t="n">
        <f aca="false">($F201+$D202+$E202)*(1+Input!$C$40/(100*12))</f>
        <v>0</v>
      </c>
    </row>
    <row r="203" customFormat="false" ht="12.8" hidden="false" customHeight="false" outlineLevel="0" collapsed="false">
      <c r="A203" s="67" t="n">
        <v>199</v>
      </c>
      <c r="B203" s="68" t="n">
        <f aca="false">EOMONTH(Input!$C$7,A203)</f>
        <v>48975</v>
      </c>
      <c r="D203" s="69" t="n">
        <f aca="false">IF($B203&lt;Input!$C$28,Input!$C$41,0)</f>
        <v>0</v>
      </c>
      <c r="E203" s="69" t="n">
        <f aca="true">IF($B203&gt;Input!$C$28,PMT(Input!$C$40/(100*12),($A$620-OFFSET($A$4,MATCH(Input!$C$28,$B$4:$B$620,1),0,1,1)),$H$4,0,1),0)</f>
        <v>0</v>
      </c>
      <c r="F203" s="69" t="n">
        <f aca="false">($F202+$D203+$E203)*(1+Input!$C$40/(100*12))</f>
        <v>0</v>
      </c>
    </row>
    <row r="204" customFormat="false" ht="12.8" hidden="false" customHeight="false" outlineLevel="0" collapsed="false">
      <c r="A204" s="67" t="n">
        <v>200</v>
      </c>
      <c r="B204" s="68" t="n">
        <f aca="false">EOMONTH(Input!$C$7,A204)</f>
        <v>49003</v>
      </c>
      <c r="D204" s="69" t="n">
        <f aca="false">IF($B204&lt;Input!$C$28,Input!$C$41,0)</f>
        <v>0</v>
      </c>
      <c r="E204" s="69" t="n">
        <f aca="true">IF($B204&gt;Input!$C$28,PMT(Input!$C$40/(100*12),($A$620-OFFSET($A$4,MATCH(Input!$C$28,$B$4:$B$620,1),0,1,1)),$H$4,0,1),0)</f>
        <v>0</v>
      </c>
      <c r="F204" s="69" t="n">
        <f aca="false">($F203+$D204+$E204)*(1+Input!$C$40/(100*12))</f>
        <v>0</v>
      </c>
    </row>
    <row r="205" customFormat="false" ht="12.8" hidden="false" customHeight="false" outlineLevel="0" collapsed="false">
      <c r="A205" s="67" t="n">
        <v>201</v>
      </c>
      <c r="B205" s="68" t="n">
        <f aca="false">EOMONTH(Input!$C$7,A205)</f>
        <v>49034</v>
      </c>
      <c r="D205" s="69" t="n">
        <f aca="false">IF($B205&lt;Input!$C$28,Input!$C$41,0)</f>
        <v>0</v>
      </c>
      <c r="E205" s="69" t="n">
        <f aca="true">IF($B205&gt;Input!$C$28,PMT(Input!$C$40/(100*12),($A$620-OFFSET($A$4,MATCH(Input!$C$28,$B$4:$B$620,1),0,1,1)),$H$4,0,1),0)</f>
        <v>0</v>
      </c>
      <c r="F205" s="69" t="n">
        <f aca="false">($F204+$D205+$E205)*(1+Input!$C$40/(100*12))</f>
        <v>0</v>
      </c>
    </row>
    <row r="206" customFormat="false" ht="12.8" hidden="false" customHeight="false" outlineLevel="0" collapsed="false">
      <c r="A206" s="67" t="n">
        <v>202</v>
      </c>
      <c r="B206" s="68" t="n">
        <f aca="false">EOMONTH(Input!$C$7,A206)</f>
        <v>49064</v>
      </c>
      <c r="D206" s="69" t="n">
        <f aca="false">IF($B206&lt;Input!$C$28,Input!$C$41,0)</f>
        <v>0</v>
      </c>
      <c r="E206" s="69" t="n">
        <f aca="true">IF($B206&gt;Input!$C$28,PMT(Input!$C$40/(100*12),($A$620-OFFSET($A$4,MATCH(Input!$C$28,$B$4:$B$620,1),0,1,1)),$H$4,0,1),0)</f>
        <v>0</v>
      </c>
      <c r="F206" s="69" t="n">
        <f aca="false">($F205+$D206+$E206)*(1+Input!$C$40/(100*12))</f>
        <v>0</v>
      </c>
    </row>
    <row r="207" customFormat="false" ht="12.8" hidden="false" customHeight="false" outlineLevel="0" collapsed="false">
      <c r="A207" s="67" t="n">
        <v>203</v>
      </c>
      <c r="B207" s="68" t="n">
        <f aca="false">EOMONTH(Input!$C$7,A207)</f>
        <v>49095</v>
      </c>
      <c r="D207" s="69" t="n">
        <f aca="false">IF($B207&lt;Input!$C$28,Input!$C$41,0)</f>
        <v>0</v>
      </c>
      <c r="E207" s="69" t="n">
        <f aca="true">IF($B207&gt;Input!$C$28,PMT(Input!$C$40/(100*12),($A$620-OFFSET($A$4,MATCH(Input!$C$28,$B$4:$B$620,1),0,1,1)),$H$4,0,1),0)</f>
        <v>0</v>
      </c>
      <c r="F207" s="69" t="n">
        <f aca="false">($F206+$D207+$E207)*(1+Input!$C$40/(100*12))</f>
        <v>0</v>
      </c>
    </row>
    <row r="208" customFormat="false" ht="12.8" hidden="false" customHeight="false" outlineLevel="0" collapsed="false">
      <c r="A208" s="67" t="n">
        <v>204</v>
      </c>
      <c r="B208" s="68" t="n">
        <f aca="false">EOMONTH(Input!$C$7,A208)</f>
        <v>49125</v>
      </c>
      <c r="D208" s="69" t="n">
        <f aca="false">IF($B208&lt;Input!$C$28,Input!$C$41,0)</f>
        <v>0</v>
      </c>
      <c r="E208" s="69" t="n">
        <f aca="true">IF($B208&gt;Input!$C$28,PMT(Input!$C$40/(100*12),($A$620-OFFSET($A$4,MATCH(Input!$C$28,$B$4:$B$620,1),0,1,1)),$H$4,0,1),0)</f>
        <v>0</v>
      </c>
      <c r="F208" s="69" t="n">
        <f aca="false">($F207+$D208+$E208)*(1+Input!$C$40/(100*12))</f>
        <v>0</v>
      </c>
    </row>
    <row r="209" customFormat="false" ht="12.8" hidden="false" customHeight="false" outlineLevel="0" collapsed="false">
      <c r="A209" s="67" t="n">
        <v>205</v>
      </c>
      <c r="B209" s="68" t="n">
        <f aca="false">EOMONTH(Input!$C$7,A209)</f>
        <v>49156</v>
      </c>
      <c r="D209" s="69" t="n">
        <f aca="false">IF($B209&lt;Input!$C$28,Input!$C$41,0)</f>
        <v>0</v>
      </c>
      <c r="E209" s="69" t="n">
        <f aca="true">IF($B209&gt;Input!$C$28,PMT(Input!$C$40/(100*12),($A$620-OFFSET($A$4,MATCH(Input!$C$28,$B$4:$B$620,1),0,1,1)),$H$4,0,1),0)</f>
        <v>0</v>
      </c>
      <c r="F209" s="69" t="n">
        <f aca="false">($F208+$D209+$E209)*(1+Input!$C$40/(100*12))</f>
        <v>0</v>
      </c>
    </row>
    <row r="210" customFormat="false" ht="12.8" hidden="false" customHeight="false" outlineLevel="0" collapsed="false">
      <c r="A210" s="67" t="n">
        <v>206</v>
      </c>
      <c r="B210" s="68" t="n">
        <f aca="false">EOMONTH(Input!$C$7,A210)</f>
        <v>49187</v>
      </c>
      <c r="D210" s="69" t="n">
        <f aca="false">IF($B210&lt;Input!$C$28,Input!$C$41,0)</f>
        <v>0</v>
      </c>
      <c r="E210" s="69" t="n">
        <f aca="true">IF($B210&gt;Input!$C$28,PMT(Input!$C$40/(100*12),($A$620-OFFSET($A$4,MATCH(Input!$C$28,$B$4:$B$620,1),0,1,1)),$H$4,0,1),0)</f>
        <v>0</v>
      </c>
      <c r="F210" s="69" t="n">
        <f aca="false">($F209+$D210+$E210)*(1+Input!$C$40/(100*12))</f>
        <v>0</v>
      </c>
    </row>
    <row r="211" customFormat="false" ht="12.8" hidden="false" customHeight="false" outlineLevel="0" collapsed="false">
      <c r="A211" s="67" t="n">
        <v>207</v>
      </c>
      <c r="B211" s="68" t="n">
        <f aca="false">EOMONTH(Input!$C$7,A211)</f>
        <v>49217</v>
      </c>
      <c r="D211" s="69" t="n">
        <f aca="false">IF($B211&lt;Input!$C$28,Input!$C$41,0)</f>
        <v>0</v>
      </c>
      <c r="E211" s="69" t="n">
        <f aca="true">IF($B211&gt;Input!$C$28,PMT(Input!$C$40/(100*12),($A$620-OFFSET($A$4,MATCH(Input!$C$28,$B$4:$B$620,1),0,1,1)),$H$4,0,1),0)</f>
        <v>0</v>
      </c>
      <c r="F211" s="69" t="n">
        <f aca="false">($F210+$D211+$E211)*(1+Input!$C$40/(100*12))</f>
        <v>0</v>
      </c>
    </row>
    <row r="212" customFormat="false" ht="12.8" hidden="false" customHeight="false" outlineLevel="0" collapsed="false">
      <c r="A212" s="67" t="n">
        <v>208</v>
      </c>
      <c r="B212" s="68" t="n">
        <f aca="false">EOMONTH(Input!$C$7,A212)</f>
        <v>49248</v>
      </c>
      <c r="D212" s="69" t="n">
        <f aca="false">IF($B212&lt;Input!$C$28,Input!$C$41,0)</f>
        <v>0</v>
      </c>
      <c r="E212" s="69" t="n">
        <f aca="true">IF($B212&gt;Input!$C$28,PMT(Input!$C$40/(100*12),($A$620-OFFSET($A$4,MATCH(Input!$C$28,$B$4:$B$620,1),0,1,1)),$H$4,0,1),0)</f>
        <v>0</v>
      </c>
      <c r="F212" s="69" t="n">
        <f aca="false">($F211+$D212+$E212)*(1+Input!$C$40/(100*12))</f>
        <v>0</v>
      </c>
    </row>
    <row r="213" customFormat="false" ht="12.8" hidden="false" customHeight="false" outlineLevel="0" collapsed="false">
      <c r="A213" s="67" t="n">
        <v>209</v>
      </c>
      <c r="B213" s="68" t="n">
        <f aca="false">EOMONTH(Input!$C$7,A213)</f>
        <v>49278</v>
      </c>
      <c r="D213" s="69" t="n">
        <f aca="false">IF($B213&lt;Input!$C$28,Input!$C$41,0)</f>
        <v>0</v>
      </c>
      <c r="E213" s="69" t="n">
        <f aca="true">IF($B213&gt;Input!$C$28,PMT(Input!$C$40/(100*12),($A$620-OFFSET($A$4,MATCH(Input!$C$28,$B$4:$B$620,1),0,1,1)),$H$4,0,1),0)</f>
        <v>0</v>
      </c>
      <c r="F213" s="69" t="n">
        <f aca="false">($F212+$D213+$E213)*(1+Input!$C$40/(100*12))</f>
        <v>0</v>
      </c>
    </row>
    <row r="214" customFormat="false" ht="12.8" hidden="false" customHeight="false" outlineLevel="0" collapsed="false">
      <c r="A214" s="67" t="n">
        <v>210</v>
      </c>
      <c r="B214" s="68" t="n">
        <f aca="false">EOMONTH(Input!$C$7,A214)</f>
        <v>49309</v>
      </c>
      <c r="D214" s="69" t="n">
        <f aca="false">IF($B214&lt;Input!$C$28,Input!$C$41,0)</f>
        <v>0</v>
      </c>
      <c r="E214" s="69" t="n">
        <f aca="true">IF($B214&gt;Input!$C$28,PMT(Input!$C$40/(100*12),($A$620-OFFSET($A$4,MATCH(Input!$C$28,$B$4:$B$620,1),0,1,1)),$H$4,0,1),0)</f>
        <v>0</v>
      </c>
      <c r="F214" s="69" t="n">
        <f aca="false">($F213+$D214+$E214)*(1+Input!$C$40/(100*12))</f>
        <v>0</v>
      </c>
    </row>
    <row r="215" customFormat="false" ht="12.8" hidden="false" customHeight="false" outlineLevel="0" collapsed="false">
      <c r="A215" s="67" t="n">
        <v>211</v>
      </c>
      <c r="B215" s="68" t="n">
        <f aca="false">EOMONTH(Input!$C$7,A215)</f>
        <v>49340</v>
      </c>
      <c r="D215" s="69" t="n">
        <f aca="false">IF($B215&lt;Input!$C$28,Input!$C$41,0)</f>
        <v>0</v>
      </c>
      <c r="E215" s="69" t="n">
        <f aca="true">IF($B215&gt;Input!$C$28,PMT(Input!$C$40/(100*12),($A$620-OFFSET($A$4,MATCH(Input!$C$28,$B$4:$B$620,1),0,1,1)),$H$4,0,1),0)</f>
        <v>0</v>
      </c>
      <c r="F215" s="69" t="n">
        <f aca="false">($F214+$D215+$E215)*(1+Input!$C$40/(100*12))</f>
        <v>0</v>
      </c>
    </row>
    <row r="216" customFormat="false" ht="12.8" hidden="false" customHeight="false" outlineLevel="0" collapsed="false">
      <c r="A216" s="67" t="n">
        <v>212</v>
      </c>
      <c r="B216" s="68" t="n">
        <f aca="false">EOMONTH(Input!$C$7,A216)</f>
        <v>49368</v>
      </c>
      <c r="D216" s="69" t="n">
        <f aca="false">IF($B216&lt;Input!$C$28,Input!$C$41,0)</f>
        <v>0</v>
      </c>
      <c r="E216" s="69" t="n">
        <f aca="true">IF($B216&gt;Input!$C$28,PMT(Input!$C$40/(100*12),($A$620-OFFSET($A$4,MATCH(Input!$C$28,$B$4:$B$620,1),0,1,1)),$H$4,0,1),0)</f>
        <v>0</v>
      </c>
      <c r="F216" s="69" t="n">
        <f aca="false">($F215+$D216+$E216)*(1+Input!$C$40/(100*12))</f>
        <v>0</v>
      </c>
    </row>
    <row r="217" customFormat="false" ht="12.8" hidden="false" customHeight="false" outlineLevel="0" collapsed="false">
      <c r="A217" s="67" t="n">
        <v>213</v>
      </c>
      <c r="B217" s="68" t="n">
        <f aca="false">EOMONTH(Input!$C$7,A217)</f>
        <v>49399</v>
      </c>
      <c r="D217" s="69" t="n">
        <f aca="false">IF($B217&lt;Input!$C$28,Input!$C$41,0)</f>
        <v>0</v>
      </c>
      <c r="E217" s="69" t="n">
        <f aca="true">IF($B217&gt;Input!$C$28,PMT(Input!$C$40/(100*12),($A$620-OFFSET($A$4,MATCH(Input!$C$28,$B$4:$B$620,1),0,1,1)),$H$4,0,1),0)</f>
        <v>0</v>
      </c>
      <c r="F217" s="69" t="n">
        <f aca="false">($F216+$D217+$E217)*(1+Input!$C$40/(100*12))</f>
        <v>0</v>
      </c>
    </row>
    <row r="218" customFormat="false" ht="12.8" hidden="false" customHeight="false" outlineLevel="0" collapsed="false">
      <c r="A218" s="67" t="n">
        <v>214</v>
      </c>
      <c r="B218" s="68" t="n">
        <f aca="false">EOMONTH(Input!$C$7,A218)</f>
        <v>49429</v>
      </c>
      <c r="D218" s="69" t="n">
        <f aca="false">IF($B218&lt;Input!$C$28,Input!$C$41,0)</f>
        <v>0</v>
      </c>
      <c r="E218" s="69" t="n">
        <f aca="true">IF($B218&gt;Input!$C$28,PMT(Input!$C$40/(100*12),($A$620-OFFSET($A$4,MATCH(Input!$C$28,$B$4:$B$620,1),0,1,1)),$H$4,0,1),0)</f>
        <v>0</v>
      </c>
      <c r="F218" s="69" t="n">
        <f aca="false">($F217+$D218+$E218)*(1+Input!$C$40/(100*12))</f>
        <v>0</v>
      </c>
    </row>
    <row r="219" customFormat="false" ht="12.8" hidden="false" customHeight="false" outlineLevel="0" collapsed="false">
      <c r="A219" s="67" t="n">
        <v>215</v>
      </c>
      <c r="B219" s="68" t="n">
        <f aca="false">EOMONTH(Input!$C$7,A219)</f>
        <v>49460</v>
      </c>
      <c r="D219" s="69" t="n">
        <f aca="false">IF($B219&lt;Input!$C$28,Input!$C$41,0)</f>
        <v>0</v>
      </c>
      <c r="E219" s="69" t="n">
        <f aca="true">IF($B219&gt;Input!$C$28,PMT(Input!$C$40/(100*12),($A$620-OFFSET($A$4,MATCH(Input!$C$28,$B$4:$B$620,1),0,1,1)),$H$4,0,1),0)</f>
        <v>0</v>
      </c>
      <c r="F219" s="69" t="n">
        <f aca="false">($F218+$D219+$E219)*(1+Input!$C$40/(100*12))</f>
        <v>0</v>
      </c>
    </row>
    <row r="220" customFormat="false" ht="12.8" hidden="false" customHeight="false" outlineLevel="0" collapsed="false">
      <c r="A220" s="67" t="n">
        <v>216</v>
      </c>
      <c r="B220" s="68" t="n">
        <f aca="false">EOMONTH(Input!$C$7,A220)</f>
        <v>49490</v>
      </c>
      <c r="D220" s="69" t="n">
        <f aca="false">IF($B220&lt;Input!$C$28,Input!$C$41,0)</f>
        <v>0</v>
      </c>
      <c r="E220" s="69" t="n">
        <f aca="true">IF($B220&gt;Input!$C$28,PMT(Input!$C$40/(100*12),($A$620-OFFSET($A$4,MATCH(Input!$C$28,$B$4:$B$620,1),0,1,1)),$H$4,0,1),0)</f>
        <v>0</v>
      </c>
      <c r="F220" s="69" t="n">
        <f aca="false">($F219+$D220+$E220)*(1+Input!$C$40/(100*12))</f>
        <v>0</v>
      </c>
    </row>
    <row r="221" customFormat="false" ht="12.8" hidden="false" customHeight="false" outlineLevel="0" collapsed="false">
      <c r="A221" s="67" t="n">
        <v>217</v>
      </c>
      <c r="B221" s="68" t="n">
        <f aca="false">EOMONTH(Input!$C$7,A221)</f>
        <v>49521</v>
      </c>
      <c r="D221" s="69" t="n">
        <f aca="false">IF($B221&lt;Input!$C$28,Input!$C$41,0)</f>
        <v>0</v>
      </c>
      <c r="E221" s="69" t="n">
        <f aca="true">IF($B221&gt;Input!$C$28,PMT(Input!$C$40/(100*12),($A$620-OFFSET($A$4,MATCH(Input!$C$28,$B$4:$B$620,1),0,1,1)),$H$4,0,1),0)</f>
        <v>0</v>
      </c>
      <c r="F221" s="69" t="n">
        <f aca="false">($F220+$D221+$E221)*(1+Input!$C$40/(100*12))</f>
        <v>0</v>
      </c>
    </row>
    <row r="222" customFormat="false" ht="12.8" hidden="false" customHeight="false" outlineLevel="0" collapsed="false">
      <c r="A222" s="67" t="n">
        <v>218</v>
      </c>
      <c r="B222" s="68" t="n">
        <f aca="false">EOMONTH(Input!$C$7,A222)</f>
        <v>49552</v>
      </c>
      <c r="D222" s="69" t="n">
        <f aca="false">IF($B222&lt;Input!$C$28,Input!$C$41,0)</f>
        <v>0</v>
      </c>
      <c r="E222" s="69" t="n">
        <f aca="true">IF($B222&gt;Input!$C$28,PMT(Input!$C$40/(100*12),($A$620-OFFSET($A$4,MATCH(Input!$C$28,$B$4:$B$620,1),0,1,1)),$H$4,0,1),0)</f>
        <v>0</v>
      </c>
      <c r="F222" s="69" t="n">
        <f aca="false">($F221+$D222+$E222)*(1+Input!$C$40/(100*12))</f>
        <v>0</v>
      </c>
    </row>
    <row r="223" customFormat="false" ht="12.8" hidden="false" customHeight="false" outlineLevel="0" collapsed="false">
      <c r="A223" s="67" t="n">
        <v>219</v>
      </c>
      <c r="B223" s="68" t="n">
        <f aca="false">EOMONTH(Input!$C$7,A223)</f>
        <v>49582</v>
      </c>
      <c r="D223" s="69" t="n">
        <f aca="false">IF($B223&lt;Input!$C$28,Input!$C$41,0)</f>
        <v>0</v>
      </c>
      <c r="E223" s="69" t="n">
        <f aca="true">IF($B223&gt;Input!$C$28,PMT(Input!$C$40/(100*12),($A$620-OFFSET($A$4,MATCH(Input!$C$28,$B$4:$B$620,1),0,1,1)),$H$4,0,1),0)</f>
        <v>0</v>
      </c>
      <c r="F223" s="69" t="n">
        <f aca="false">($F222+$D223+$E223)*(1+Input!$C$40/(100*12))</f>
        <v>0</v>
      </c>
    </row>
    <row r="224" customFormat="false" ht="12.8" hidden="false" customHeight="false" outlineLevel="0" collapsed="false">
      <c r="A224" s="67" t="n">
        <v>220</v>
      </c>
      <c r="B224" s="68" t="n">
        <f aca="false">EOMONTH(Input!$C$7,A224)</f>
        <v>49613</v>
      </c>
      <c r="D224" s="69" t="n">
        <f aca="false">IF($B224&lt;Input!$C$28,Input!$C$41,0)</f>
        <v>0</v>
      </c>
      <c r="E224" s="69" t="n">
        <f aca="true">IF($B224&gt;Input!$C$28,PMT(Input!$C$40/(100*12),($A$620-OFFSET($A$4,MATCH(Input!$C$28,$B$4:$B$620,1),0,1,1)),$H$4,0,1),0)</f>
        <v>0</v>
      </c>
      <c r="F224" s="69" t="n">
        <f aca="false">($F223+$D224+$E224)*(1+Input!$C$40/(100*12))</f>
        <v>0</v>
      </c>
    </row>
    <row r="225" customFormat="false" ht="12.8" hidden="false" customHeight="false" outlineLevel="0" collapsed="false">
      <c r="A225" s="67" t="n">
        <v>221</v>
      </c>
      <c r="B225" s="68" t="n">
        <f aca="false">EOMONTH(Input!$C$7,A225)</f>
        <v>49643</v>
      </c>
      <c r="D225" s="69" t="n">
        <f aca="false">IF($B225&lt;Input!$C$28,Input!$C$41,0)</f>
        <v>0</v>
      </c>
      <c r="E225" s="69" t="n">
        <f aca="true">IF($B225&gt;Input!$C$28,PMT(Input!$C$40/(100*12),($A$620-OFFSET($A$4,MATCH(Input!$C$28,$B$4:$B$620,1),0,1,1)),$H$4,0,1),0)</f>
        <v>0</v>
      </c>
      <c r="F225" s="69" t="n">
        <f aca="false">($F224+$D225+$E225)*(1+Input!$C$40/(100*12))</f>
        <v>0</v>
      </c>
    </row>
    <row r="226" customFormat="false" ht="12.8" hidden="false" customHeight="false" outlineLevel="0" collapsed="false">
      <c r="A226" s="67" t="n">
        <v>222</v>
      </c>
      <c r="B226" s="68" t="n">
        <f aca="false">EOMONTH(Input!$C$7,A226)</f>
        <v>49674</v>
      </c>
      <c r="D226" s="69" t="n">
        <f aca="false">IF($B226&lt;Input!$C$28,Input!$C$41,0)</f>
        <v>0</v>
      </c>
      <c r="E226" s="69" t="n">
        <f aca="true">IF($B226&gt;Input!$C$28,PMT(Input!$C$40/(100*12),($A$620-OFFSET($A$4,MATCH(Input!$C$28,$B$4:$B$620,1),0,1,1)),$H$4,0,1),0)</f>
        <v>0</v>
      </c>
      <c r="F226" s="69" t="n">
        <f aca="false">($F225+$D226+$E226)*(1+Input!$C$40/(100*12))</f>
        <v>0</v>
      </c>
    </row>
    <row r="227" customFormat="false" ht="12.8" hidden="false" customHeight="false" outlineLevel="0" collapsed="false">
      <c r="A227" s="67" t="n">
        <v>223</v>
      </c>
      <c r="B227" s="68" t="n">
        <f aca="false">EOMONTH(Input!$C$7,A227)</f>
        <v>49705</v>
      </c>
      <c r="D227" s="69" t="n">
        <f aca="false">IF($B227&lt;Input!$C$28,Input!$C$41,0)</f>
        <v>0</v>
      </c>
      <c r="E227" s="69" t="n">
        <f aca="true">IF($B227&gt;Input!$C$28,PMT(Input!$C$40/(100*12),($A$620-OFFSET($A$4,MATCH(Input!$C$28,$B$4:$B$620,1),0,1,1)),$H$4,0,1),0)</f>
        <v>0</v>
      </c>
      <c r="F227" s="69" t="n">
        <f aca="false">($F226+$D227+$E227)*(1+Input!$C$40/(100*12))</f>
        <v>0</v>
      </c>
    </row>
    <row r="228" customFormat="false" ht="12.8" hidden="false" customHeight="false" outlineLevel="0" collapsed="false">
      <c r="A228" s="67" t="n">
        <v>224</v>
      </c>
      <c r="B228" s="68" t="n">
        <f aca="false">EOMONTH(Input!$C$7,A228)</f>
        <v>49734</v>
      </c>
      <c r="D228" s="69" t="n">
        <f aca="false">IF($B228&lt;Input!$C$28,Input!$C$41,0)</f>
        <v>0</v>
      </c>
      <c r="E228" s="69" t="n">
        <f aca="true">IF($B228&gt;Input!$C$28,PMT(Input!$C$40/(100*12),($A$620-OFFSET($A$4,MATCH(Input!$C$28,$B$4:$B$620,1),0,1,1)),$H$4,0,1),0)</f>
        <v>0</v>
      </c>
      <c r="F228" s="69" t="n">
        <f aca="false">($F227+$D228+$E228)*(1+Input!$C$40/(100*12))</f>
        <v>0</v>
      </c>
    </row>
    <row r="229" customFormat="false" ht="12.8" hidden="false" customHeight="false" outlineLevel="0" collapsed="false">
      <c r="A229" s="67" t="n">
        <v>225</v>
      </c>
      <c r="B229" s="68" t="n">
        <f aca="false">EOMONTH(Input!$C$7,A229)</f>
        <v>49765</v>
      </c>
      <c r="D229" s="69" t="n">
        <f aca="false">IF($B229&lt;Input!$C$28,Input!$C$41,0)</f>
        <v>0</v>
      </c>
      <c r="E229" s="69" t="n">
        <f aca="true">IF($B229&gt;Input!$C$28,PMT(Input!$C$40/(100*12),($A$620-OFFSET($A$4,MATCH(Input!$C$28,$B$4:$B$620,1),0,1,1)),$H$4,0,1),0)</f>
        <v>0</v>
      </c>
      <c r="F229" s="69" t="n">
        <f aca="false">($F228+$D229+$E229)*(1+Input!$C$40/(100*12))</f>
        <v>0</v>
      </c>
    </row>
    <row r="230" customFormat="false" ht="12.8" hidden="false" customHeight="false" outlineLevel="0" collapsed="false">
      <c r="A230" s="67" t="n">
        <v>226</v>
      </c>
      <c r="B230" s="68" t="n">
        <f aca="false">EOMONTH(Input!$C$7,A230)</f>
        <v>49795</v>
      </c>
      <c r="D230" s="69" t="n">
        <f aca="false">IF($B230&lt;Input!$C$28,Input!$C$41,0)</f>
        <v>0</v>
      </c>
      <c r="E230" s="69" t="n">
        <f aca="true">IF($B230&gt;Input!$C$28,PMT(Input!$C$40/(100*12),($A$620-OFFSET($A$4,MATCH(Input!$C$28,$B$4:$B$620,1),0,1,1)),$H$4,0,1),0)</f>
        <v>0</v>
      </c>
      <c r="F230" s="69" t="n">
        <f aca="false">($F229+$D230+$E230)*(1+Input!$C$40/(100*12))</f>
        <v>0</v>
      </c>
    </row>
    <row r="231" customFormat="false" ht="12.8" hidden="false" customHeight="false" outlineLevel="0" collapsed="false">
      <c r="A231" s="67" t="n">
        <v>227</v>
      </c>
      <c r="B231" s="68" t="n">
        <f aca="false">EOMONTH(Input!$C$7,A231)</f>
        <v>49826</v>
      </c>
      <c r="D231" s="69" t="n">
        <f aca="false">IF($B231&lt;Input!$C$28,Input!$C$41,0)</f>
        <v>0</v>
      </c>
      <c r="E231" s="69" t="n">
        <f aca="true">IF($B231&gt;Input!$C$28,PMT(Input!$C$40/(100*12),($A$620-OFFSET($A$4,MATCH(Input!$C$28,$B$4:$B$620,1),0,1,1)),$H$4,0,1),0)</f>
        <v>0</v>
      </c>
      <c r="F231" s="69" t="n">
        <f aca="false">($F230+$D231+$E231)*(1+Input!$C$40/(100*12))</f>
        <v>0</v>
      </c>
    </row>
    <row r="232" customFormat="false" ht="12.8" hidden="false" customHeight="false" outlineLevel="0" collapsed="false">
      <c r="A232" s="67" t="n">
        <v>228</v>
      </c>
      <c r="B232" s="68" t="n">
        <f aca="false">EOMONTH(Input!$C$7,A232)</f>
        <v>49856</v>
      </c>
      <c r="D232" s="69" t="n">
        <f aca="false">IF($B232&lt;Input!$C$28,Input!$C$41,0)</f>
        <v>0</v>
      </c>
      <c r="E232" s="69" t="n">
        <f aca="true">IF($B232&gt;Input!$C$28,PMT(Input!$C$40/(100*12),($A$620-OFFSET($A$4,MATCH(Input!$C$28,$B$4:$B$620,1),0,1,1)),$H$4,0,1),0)</f>
        <v>0</v>
      </c>
      <c r="F232" s="69" t="n">
        <f aca="false">($F231+$D232+$E232)*(1+Input!$C$40/(100*12))</f>
        <v>0</v>
      </c>
    </row>
    <row r="233" customFormat="false" ht="12.8" hidden="false" customHeight="false" outlineLevel="0" collapsed="false">
      <c r="A233" s="67" t="n">
        <v>229</v>
      </c>
      <c r="B233" s="68" t="n">
        <f aca="false">EOMONTH(Input!$C$7,A233)</f>
        <v>49887</v>
      </c>
      <c r="D233" s="69" t="n">
        <f aca="false">IF($B233&lt;Input!$C$28,Input!$C$41,0)</f>
        <v>0</v>
      </c>
      <c r="E233" s="69" t="n">
        <f aca="true">IF($B233&gt;Input!$C$28,PMT(Input!$C$40/(100*12),($A$620-OFFSET($A$4,MATCH(Input!$C$28,$B$4:$B$620,1),0,1,1)),$H$4,0,1),0)</f>
        <v>0</v>
      </c>
      <c r="F233" s="69" t="n">
        <f aca="false">($F232+$D233+$E233)*(1+Input!$C$40/(100*12))</f>
        <v>0</v>
      </c>
    </row>
    <row r="234" customFormat="false" ht="12.8" hidden="false" customHeight="false" outlineLevel="0" collapsed="false">
      <c r="A234" s="67" t="n">
        <v>230</v>
      </c>
      <c r="B234" s="68" t="n">
        <f aca="false">EOMONTH(Input!$C$7,A234)</f>
        <v>49918</v>
      </c>
      <c r="D234" s="69" t="n">
        <f aca="false">IF($B234&lt;Input!$C$28,Input!$C$41,0)</f>
        <v>0</v>
      </c>
      <c r="E234" s="69" t="n">
        <f aca="true">IF($B234&gt;Input!$C$28,PMT(Input!$C$40/(100*12),($A$620-OFFSET($A$4,MATCH(Input!$C$28,$B$4:$B$620,1),0,1,1)),$H$4,0,1),0)</f>
        <v>0</v>
      </c>
      <c r="F234" s="69" t="n">
        <f aca="false">($F233+$D234+$E234)*(1+Input!$C$40/(100*12))</f>
        <v>0</v>
      </c>
    </row>
    <row r="235" customFormat="false" ht="12.8" hidden="false" customHeight="false" outlineLevel="0" collapsed="false">
      <c r="A235" s="67" t="n">
        <v>231</v>
      </c>
      <c r="B235" s="68" t="n">
        <f aca="false">EOMONTH(Input!$C$7,A235)</f>
        <v>49948</v>
      </c>
      <c r="D235" s="69" t="n">
        <f aca="false">IF($B235&lt;Input!$C$28,Input!$C$41,0)</f>
        <v>0</v>
      </c>
      <c r="E235" s="69" t="n">
        <f aca="true">IF($B235&gt;Input!$C$28,PMT(Input!$C$40/(100*12),($A$620-OFFSET($A$4,MATCH(Input!$C$28,$B$4:$B$620,1),0,1,1)),$H$4,0,1),0)</f>
        <v>0</v>
      </c>
      <c r="F235" s="69" t="n">
        <f aca="false">($F234+$D235+$E235)*(1+Input!$C$40/(100*12))</f>
        <v>0</v>
      </c>
    </row>
    <row r="236" customFormat="false" ht="12.8" hidden="false" customHeight="false" outlineLevel="0" collapsed="false">
      <c r="A236" s="67" t="n">
        <v>232</v>
      </c>
      <c r="B236" s="68" t="n">
        <f aca="false">EOMONTH(Input!$C$7,A236)</f>
        <v>49979</v>
      </c>
      <c r="D236" s="69" t="n">
        <f aca="false">IF($B236&lt;Input!$C$28,Input!$C$41,0)</f>
        <v>0</v>
      </c>
      <c r="E236" s="69" t="n">
        <f aca="true">IF($B236&gt;Input!$C$28,PMT(Input!$C$40/(100*12),($A$620-OFFSET($A$4,MATCH(Input!$C$28,$B$4:$B$620,1),0,1,1)),$H$4,0,1),0)</f>
        <v>0</v>
      </c>
      <c r="F236" s="69" t="n">
        <f aca="false">($F235+$D236+$E236)*(1+Input!$C$40/(100*12))</f>
        <v>0</v>
      </c>
    </row>
    <row r="237" customFormat="false" ht="12.8" hidden="false" customHeight="false" outlineLevel="0" collapsed="false">
      <c r="A237" s="67" t="n">
        <v>233</v>
      </c>
      <c r="B237" s="68" t="n">
        <f aca="false">EOMONTH(Input!$C$7,A237)</f>
        <v>50009</v>
      </c>
      <c r="D237" s="69" t="n">
        <f aca="false">IF($B237&lt;Input!$C$28,Input!$C$41,0)</f>
        <v>0</v>
      </c>
      <c r="E237" s="69" t="n">
        <f aca="true">IF($B237&gt;Input!$C$28,PMT(Input!$C$40/(100*12),($A$620-OFFSET($A$4,MATCH(Input!$C$28,$B$4:$B$620,1),0,1,1)),$H$4,0,1),0)</f>
        <v>0</v>
      </c>
      <c r="F237" s="69" t="n">
        <f aca="false">($F236+$D237+$E237)*(1+Input!$C$40/(100*12))</f>
        <v>0</v>
      </c>
    </row>
    <row r="238" customFormat="false" ht="12.8" hidden="false" customHeight="false" outlineLevel="0" collapsed="false">
      <c r="A238" s="67" t="n">
        <v>234</v>
      </c>
      <c r="B238" s="68" t="n">
        <f aca="false">EOMONTH(Input!$C$7,A238)</f>
        <v>50040</v>
      </c>
      <c r="D238" s="69" t="n">
        <f aca="false">IF($B238&lt;Input!$C$28,Input!$C$41,0)</f>
        <v>0</v>
      </c>
      <c r="E238" s="69" t="n">
        <f aca="true">IF($B238&gt;Input!$C$28,PMT(Input!$C$40/(100*12),($A$620-OFFSET($A$4,MATCH(Input!$C$28,$B$4:$B$620,1),0,1,1)),$H$4,0,1),0)</f>
        <v>0</v>
      </c>
      <c r="F238" s="69" t="n">
        <f aca="false">($F237+$D238+$E238)*(1+Input!$C$40/(100*12))</f>
        <v>0</v>
      </c>
    </row>
    <row r="239" customFormat="false" ht="12.8" hidden="false" customHeight="false" outlineLevel="0" collapsed="false">
      <c r="A239" s="67" t="n">
        <v>235</v>
      </c>
      <c r="B239" s="68" t="n">
        <f aca="false">EOMONTH(Input!$C$7,A239)</f>
        <v>50071</v>
      </c>
      <c r="D239" s="69" t="n">
        <f aca="false">IF($B239&lt;Input!$C$28,Input!$C$41,0)</f>
        <v>0</v>
      </c>
      <c r="E239" s="69" t="n">
        <f aca="true">IF($B239&gt;Input!$C$28,PMT(Input!$C$40/(100*12),($A$620-OFFSET($A$4,MATCH(Input!$C$28,$B$4:$B$620,1),0,1,1)),$H$4,0,1),0)</f>
        <v>0</v>
      </c>
      <c r="F239" s="69" t="n">
        <f aca="false">($F238+$D239+$E239)*(1+Input!$C$40/(100*12))</f>
        <v>0</v>
      </c>
    </row>
    <row r="240" customFormat="false" ht="12.8" hidden="false" customHeight="false" outlineLevel="0" collapsed="false">
      <c r="A240" s="67" t="n">
        <v>236</v>
      </c>
      <c r="B240" s="68" t="n">
        <f aca="false">EOMONTH(Input!$C$7,A240)</f>
        <v>50099</v>
      </c>
      <c r="D240" s="69" t="n">
        <f aca="false">IF($B240&lt;Input!$C$28,Input!$C$41,0)</f>
        <v>0</v>
      </c>
      <c r="E240" s="69" t="n">
        <f aca="true">IF($B240&gt;Input!$C$28,PMT(Input!$C$40/(100*12),($A$620-OFFSET($A$4,MATCH(Input!$C$28,$B$4:$B$620,1),0,1,1)),$H$4,0,1),0)</f>
        <v>0</v>
      </c>
      <c r="F240" s="69" t="n">
        <f aca="false">($F239+$D240+$E240)*(1+Input!$C$40/(100*12))</f>
        <v>0</v>
      </c>
    </row>
    <row r="241" customFormat="false" ht="12.8" hidden="false" customHeight="false" outlineLevel="0" collapsed="false">
      <c r="A241" s="67" t="n">
        <v>237</v>
      </c>
      <c r="B241" s="68" t="n">
        <f aca="false">EOMONTH(Input!$C$7,A241)</f>
        <v>50130</v>
      </c>
      <c r="D241" s="69" t="n">
        <f aca="false">IF($B241&lt;Input!$C$28,Input!$C$41,0)</f>
        <v>0</v>
      </c>
      <c r="E241" s="69" t="n">
        <f aca="true">IF($B241&gt;Input!$C$28,PMT(Input!$C$40/(100*12),($A$620-OFFSET($A$4,MATCH(Input!$C$28,$B$4:$B$620,1),0,1,1)),$H$4,0,1),0)</f>
        <v>0</v>
      </c>
      <c r="F241" s="69" t="n">
        <f aca="false">($F240+$D241+$E241)*(1+Input!$C$40/(100*12))</f>
        <v>0</v>
      </c>
    </row>
    <row r="242" customFormat="false" ht="12.8" hidden="false" customHeight="false" outlineLevel="0" collapsed="false">
      <c r="A242" s="67" t="n">
        <v>238</v>
      </c>
      <c r="B242" s="68" t="n">
        <f aca="false">EOMONTH(Input!$C$7,A242)</f>
        <v>50160</v>
      </c>
      <c r="D242" s="69" t="n">
        <f aca="false">IF($B242&lt;Input!$C$28,Input!$C$41,0)</f>
        <v>0</v>
      </c>
      <c r="E242" s="69" t="n">
        <f aca="true">IF($B242&gt;Input!$C$28,PMT(Input!$C$40/(100*12),($A$620-OFFSET($A$4,MATCH(Input!$C$28,$B$4:$B$620,1),0,1,1)),$H$4,0,1),0)</f>
        <v>0</v>
      </c>
      <c r="F242" s="69" t="n">
        <f aca="false">($F241+$D242+$E242)*(1+Input!$C$40/(100*12))</f>
        <v>0</v>
      </c>
    </row>
    <row r="243" customFormat="false" ht="12.8" hidden="false" customHeight="false" outlineLevel="0" collapsed="false">
      <c r="A243" s="67" t="n">
        <v>239</v>
      </c>
      <c r="B243" s="68" t="n">
        <f aca="false">EOMONTH(Input!$C$7,A243)</f>
        <v>50191</v>
      </c>
      <c r="D243" s="69" t="n">
        <f aca="false">IF($B243&lt;Input!$C$28,Input!$C$41,0)</f>
        <v>0</v>
      </c>
      <c r="E243" s="69" t="n">
        <f aca="true">IF($B243&gt;Input!$C$28,PMT(Input!$C$40/(100*12),($A$620-OFFSET($A$4,MATCH(Input!$C$28,$B$4:$B$620,1),0,1,1)),$H$4,0,1),0)</f>
        <v>0</v>
      </c>
      <c r="F243" s="69" t="n">
        <f aca="false">($F242+$D243+$E243)*(1+Input!$C$40/(100*12))</f>
        <v>0</v>
      </c>
    </row>
    <row r="244" customFormat="false" ht="12.8" hidden="false" customHeight="false" outlineLevel="0" collapsed="false">
      <c r="A244" s="67" t="n">
        <v>240</v>
      </c>
      <c r="B244" s="68" t="n">
        <f aca="false">EOMONTH(Input!$C$7,A244)</f>
        <v>50221</v>
      </c>
      <c r="D244" s="69" t="n">
        <f aca="false">IF($B244&lt;Input!$C$28,Input!$C$41,0)</f>
        <v>0</v>
      </c>
      <c r="E244" s="69" t="n">
        <f aca="true">IF($B244&gt;Input!$C$28,PMT(Input!$C$40/(100*12),($A$620-OFFSET($A$4,MATCH(Input!$C$28,$B$4:$B$620,1),0,1,1)),$H$4,0,1),0)</f>
        <v>0</v>
      </c>
      <c r="F244" s="69" t="n">
        <f aca="false">($F243+$D244+$E244)*(1+Input!$C$40/(100*12))</f>
        <v>0</v>
      </c>
    </row>
    <row r="245" customFormat="false" ht="12.8" hidden="false" customHeight="false" outlineLevel="0" collapsed="false">
      <c r="A245" s="67" t="n">
        <v>241</v>
      </c>
      <c r="B245" s="68" t="n">
        <f aca="false">EOMONTH(Input!$C$7,A245)</f>
        <v>50252</v>
      </c>
      <c r="D245" s="69" t="n">
        <f aca="false">IF($B245&lt;Input!$C$28,Input!$C$41,0)</f>
        <v>0</v>
      </c>
      <c r="E245" s="69" t="n">
        <f aca="true">IF($B245&gt;Input!$C$28,PMT(Input!$C$40/(100*12),($A$620-OFFSET($A$4,MATCH(Input!$C$28,$B$4:$B$620,1),0,1,1)),$H$4,0,1),0)</f>
        <v>0</v>
      </c>
      <c r="F245" s="69" t="n">
        <f aca="false">($F244+$D245+$E245)*(1+Input!$C$40/(100*12))</f>
        <v>0</v>
      </c>
    </row>
    <row r="246" customFormat="false" ht="12.8" hidden="false" customHeight="false" outlineLevel="0" collapsed="false">
      <c r="A246" s="67" t="n">
        <v>242</v>
      </c>
      <c r="B246" s="68" t="n">
        <f aca="false">EOMONTH(Input!$C$7,A246)</f>
        <v>50283</v>
      </c>
      <c r="D246" s="69" t="n">
        <f aca="false">IF($B246&lt;Input!$C$28,Input!$C$41,0)</f>
        <v>0</v>
      </c>
      <c r="E246" s="69" t="n">
        <f aca="true">IF($B246&gt;Input!$C$28,PMT(Input!$C$40/(100*12),($A$620-OFFSET($A$4,MATCH(Input!$C$28,$B$4:$B$620,1),0,1,1)),$H$4,0,1),0)</f>
        <v>0</v>
      </c>
      <c r="F246" s="69" t="n">
        <f aca="false">($F245+$D246+$E246)*(1+Input!$C$40/(100*12))</f>
        <v>0</v>
      </c>
    </row>
    <row r="247" customFormat="false" ht="12.8" hidden="false" customHeight="false" outlineLevel="0" collapsed="false">
      <c r="A247" s="67" t="n">
        <v>243</v>
      </c>
      <c r="B247" s="68" t="n">
        <f aca="false">EOMONTH(Input!$C$7,A247)</f>
        <v>50313</v>
      </c>
      <c r="D247" s="69" t="n">
        <f aca="false">IF($B247&lt;Input!$C$28,Input!$C$41,0)</f>
        <v>0</v>
      </c>
      <c r="E247" s="69" t="n">
        <f aca="true">IF($B247&gt;Input!$C$28,PMT(Input!$C$40/(100*12),($A$620-OFFSET($A$4,MATCH(Input!$C$28,$B$4:$B$620,1),0,1,1)),$H$4,0,1),0)</f>
        <v>0</v>
      </c>
      <c r="F247" s="69" t="n">
        <f aca="false">($F246+$D247+$E247)*(1+Input!$C$40/(100*12))</f>
        <v>0</v>
      </c>
    </row>
    <row r="248" customFormat="false" ht="12.8" hidden="false" customHeight="false" outlineLevel="0" collapsed="false">
      <c r="A248" s="67" t="n">
        <v>244</v>
      </c>
      <c r="B248" s="68" t="n">
        <f aca="false">EOMONTH(Input!$C$7,A248)</f>
        <v>50344</v>
      </c>
      <c r="D248" s="69" t="n">
        <f aca="false">IF($B248&lt;Input!$C$28,Input!$C$41,0)</f>
        <v>0</v>
      </c>
      <c r="E248" s="69" t="n">
        <f aca="true">IF($B248&gt;Input!$C$28,PMT(Input!$C$40/(100*12),($A$620-OFFSET($A$4,MATCH(Input!$C$28,$B$4:$B$620,1),0,1,1)),$H$4,0,1),0)</f>
        <v>0</v>
      </c>
      <c r="F248" s="69" t="n">
        <f aca="false">($F247+$D248+$E248)*(1+Input!$C$40/(100*12))</f>
        <v>0</v>
      </c>
    </row>
    <row r="249" customFormat="false" ht="12.8" hidden="false" customHeight="false" outlineLevel="0" collapsed="false">
      <c r="A249" s="67" t="n">
        <v>245</v>
      </c>
      <c r="B249" s="68" t="n">
        <f aca="false">EOMONTH(Input!$C$7,A249)</f>
        <v>50374</v>
      </c>
      <c r="D249" s="69" t="n">
        <f aca="false">IF($B249&lt;Input!$C$28,Input!$C$41,0)</f>
        <v>0</v>
      </c>
      <c r="E249" s="69" t="n">
        <f aca="true">IF($B249&gt;Input!$C$28,PMT(Input!$C$40/(100*12),($A$620-OFFSET($A$4,MATCH(Input!$C$28,$B$4:$B$620,1),0,1,1)),$H$4,0,1),0)</f>
        <v>0</v>
      </c>
      <c r="F249" s="69" t="n">
        <f aca="false">($F248+$D249+$E249)*(1+Input!$C$40/(100*12))</f>
        <v>0</v>
      </c>
    </row>
    <row r="250" customFormat="false" ht="12.8" hidden="false" customHeight="false" outlineLevel="0" collapsed="false">
      <c r="A250" s="67" t="n">
        <v>246</v>
      </c>
      <c r="B250" s="68" t="n">
        <f aca="false">EOMONTH(Input!$C$7,A250)</f>
        <v>50405</v>
      </c>
      <c r="D250" s="69" t="n">
        <f aca="false">IF($B250&lt;Input!$C$28,Input!$C$41,0)</f>
        <v>0</v>
      </c>
      <c r="E250" s="69" t="n">
        <f aca="true">IF($B250&gt;Input!$C$28,PMT(Input!$C$40/(100*12),($A$620-OFFSET($A$4,MATCH(Input!$C$28,$B$4:$B$620,1),0,1,1)),$H$4,0,1),0)</f>
        <v>0</v>
      </c>
      <c r="F250" s="69" t="n">
        <f aca="false">($F249+$D250+$E250)*(1+Input!$C$40/(100*12))</f>
        <v>0</v>
      </c>
    </row>
    <row r="251" customFormat="false" ht="12.8" hidden="false" customHeight="false" outlineLevel="0" collapsed="false">
      <c r="A251" s="67" t="n">
        <v>247</v>
      </c>
      <c r="B251" s="68" t="n">
        <f aca="false">EOMONTH(Input!$C$7,A251)</f>
        <v>50436</v>
      </c>
      <c r="D251" s="69" t="n">
        <f aca="false">IF($B251&lt;Input!$C$28,Input!$C$41,0)</f>
        <v>0</v>
      </c>
      <c r="E251" s="69" t="n">
        <f aca="true">IF($B251&gt;Input!$C$28,PMT(Input!$C$40/(100*12),($A$620-OFFSET($A$4,MATCH(Input!$C$28,$B$4:$B$620,1),0,1,1)),$H$4,0,1),0)</f>
        <v>0</v>
      </c>
      <c r="F251" s="69" t="n">
        <f aca="false">($F250+$D251+$E251)*(1+Input!$C$40/(100*12))</f>
        <v>0</v>
      </c>
    </row>
    <row r="252" customFormat="false" ht="12.8" hidden="false" customHeight="false" outlineLevel="0" collapsed="false">
      <c r="A252" s="67" t="n">
        <v>248</v>
      </c>
      <c r="B252" s="68" t="n">
        <f aca="false">EOMONTH(Input!$C$7,A252)</f>
        <v>50464</v>
      </c>
      <c r="D252" s="69" t="n">
        <f aca="false">IF($B252&lt;Input!$C$28,Input!$C$41,0)</f>
        <v>0</v>
      </c>
      <c r="E252" s="69" t="n">
        <f aca="true">IF($B252&gt;Input!$C$28,PMT(Input!$C$40/(100*12),($A$620-OFFSET($A$4,MATCH(Input!$C$28,$B$4:$B$620,1),0,1,1)),$H$4,0,1),0)</f>
        <v>0</v>
      </c>
      <c r="F252" s="69" t="n">
        <f aca="false">($F251+$D252+$E252)*(1+Input!$C$40/(100*12))</f>
        <v>0</v>
      </c>
    </row>
    <row r="253" customFormat="false" ht="12.8" hidden="false" customHeight="false" outlineLevel="0" collapsed="false">
      <c r="A253" s="67" t="n">
        <v>249</v>
      </c>
      <c r="B253" s="68" t="n">
        <f aca="false">EOMONTH(Input!$C$7,A253)</f>
        <v>50495</v>
      </c>
      <c r="D253" s="69" t="n">
        <f aca="false">IF($B253&lt;Input!$C$28,Input!$C$41,0)</f>
        <v>0</v>
      </c>
      <c r="E253" s="69" t="n">
        <f aca="true">IF($B253&gt;Input!$C$28,PMT(Input!$C$40/(100*12),($A$620-OFFSET($A$4,MATCH(Input!$C$28,$B$4:$B$620,1),0,1,1)),$H$4,0,1),0)</f>
        <v>0</v>
      </c>
      <c r="F253" s="69" t="n">
        <f aca="false">($F252+$D253+$E253)*(1+Input!$C$40/(100*12))</f>
        <v>0</v>
      </c>
    </row>
    <row r="254" customFormat="false" ht="12.8" hidden="false" customHeight="false" outlineLevel="0" collapsed="false">
      <c r="A254" s="67" t="n">
        <v>250</v>
      </c>
      <c r="B254" s="68" t="n">
        <f aca="false">EOMONTH(Input!$C$7,A254)</f>
        <v>50525</v>
      </c>
      <c r="D254" s="69" t="n">
        <f aca="false">IF($B254&lt;Input!$C$28,Input!$C$41,0)</f>
        <v>0</v>
      </c>
      <c r="E254" s="69" t="n">
        <f aca="true">IF($B254&gt;Input!$C$28,PMT(Input!$C$40/(100*12),($A$620-OFFSET($A$4,MATCH(Input!$C$28,$B$4:$B$620,1),0,1,1)),$H$4,0,1),0)</f>
        <v>0</v>
      </c>
      <c r="F254" s="69" t="n">
        <f aca="false">($F253+$D254+$E254)*(1+Input!$C$40/(100*12))</f>
        <v>0</v>
      </c>
    </row>
    <row r="255" customFormat="false" ht="12.8" hidden="false" customHeight="false" outlineLevel="0" collapsed="false">
      <c r="A255" s="67" t="n">
        <v>251</v>
      </c>
      <c r="B255" s="68" t="n">
        <f aca="false">EOMONTH(Input!$C$7,A255)</f>
        <v>50556</v>
      </c>
      <c r="D255" s="69" t="n">
        <f aca="false">IF($B255&lt;Input!$C$28,Input!$C$41,0)</f>
        <v>0</v>
      </c>
      <c r="E255" s="69" t="n">
        <f aca="true">IF($B255&gt;Input!$C$28,PMT(Input!$C$40/(100*12),($A$620-OFFSET($A$4,MATCH(Input!$C$28,$B$4:$B$620,1),0,1,1)),$H$4,0,1),0)</f>
        <v>0</v>
      </c>
      <c r="F255" s="69" t="n">
        <f aca="false">($F254+$D255+$E255)*(1+Input!$C$40/(100*12))</f>
        <v>0</v>
      </c>
    </row>
    <row r="256" customFormat="false" ht="12.8" hidden="false" customHeight="false" outlineLevel="0" collapsed="false">
      <c r="A256" s="67" t="n">
        <v>252</v>
      </c>
      <c r="B256" s="68" t="n">
        <f aca="false">EOMONTH(Input!$C$7,A256)</f>
        <v>50586</v>
      </c>
      <c r="D256" s="69" t="n">
        <f aca="false">IF($B256&lt;Input!$C$28,Input!$C$41,0)</f>
        <v>0</v>
      </c>
      <c r="E256" s="69" t="n">
        <f aca="true">IF($B256&gt;Input!$C$28,PMT(Input!$C$40/(100*12),($A$620-OFFSET($A$4,MATCH(Input!$C$28,$B$4:$B$620,1),0,1,1)),$H$4,0,1),0)</f>
        <v>0</v>
      </c>
      <c r="F256" s="69" t="n">
        <f aca="false">($F255+$D256+$E256)*(1+Input!$C$40/(100*12))</f>
        <v>0</v>
      </c>
    </row>
    <row r="257" customFormat="false" ht="12.8" hidden="false" customHeight="false" outlineLevel="0" collapsed="false">
      <c r="A257" s="67" t="n">
        <v>253</v>
      </c>
      <c r="B257" s="68" t="n">
        <f aca="false">EOMONTH(Input!$C$7,A257)</f>
        <v>50617</v>
      </c>
      <c r="D257" s="69" t="n">
        <f aca="false">IF($B257&lt;Input!$C$28,Input!$C$41,0)</f>
        <v>0</v>
      </c>
      <c r="E257" s="69" t="n">
        <f aca="true">IF($B257&gt;Input!$C$28,PMT(Input!$C$40/(100*12),($A$620-OFFSET($A$4,MATCH(Input!$C$28,$B$4:$B$620,1),0,1,1)),$H$4,0,1),0)</f>
        <v>0</v>
      </c>
      <c r="F257" s="69" t="n">
        <f aca="false">($F256+$D257+$E257)*(1+Input!$C$40/(100*12))</f>
        <v>0</v>
      </c>
    </row>
    <row r="258" customFormat="false" ht="12.8" hidden="false" customHeight="false" outlineLevel="0" collapsed="false">
      <c r="A258" s="67" t="n">
        <v>254</v>
      </c>
      <c r="B258" s="68" t="n">
        <f aca="false">EOMONTH(Input!$C$7,A258)</f>
        <v>50648</v>
      </c>
      <c r="D258" s="69" t="n">
        <f aca="false">IF($B258&lt;Input!$C$28,Input!$C$41,0)</f>
        <v>0</v>
      </c>
      <c r="E258" s="69" t="n">
        <f aca="true">IF($B258&gt;Input!$C$28,PMT(Input!$C$40/(100*12),($A$620-OFFSET($A$4,MATCH(Input!$C$28,$B$4:$B$620,1),0,1,1)),$H$4,0,1),0)</f>
        <v>0</v>
      </c>
      <c r="F258" s="69" t="n">
        <f aca="false">($F257+$D258+$E258)*(1+Input!$C$40/(100*12))</f>
        <v>0</v>
      </c>
    </row>
    <row r="259" customFormat="false" ht="12.8" hidden="false" customHeight="false" outlineLevel="0" collapsed="false">
      <c r="A259" s="67" t="n">
        <v>255</v>
      </c>
      <c r="B259" s="68" t="n">
        <f aca="false">EOMONTH(Input!$C$7,A259)</f>
        <v>50678</v>
      </c>
      <c r="D259" s="69" t="n">
        <f aca="false">IF($B259&lt;Input!$C$28,Input!$C$41,0)</f>
        <v>0</v>
      </c>
      <c r="E259" s="69" t="n">
        <f aca="true">IF($B259&gt;Input!$C$28,PMT(Input!$C$40/(100*12),($A$620-OFFSET($A$4,MATCH(Input!$C$28,$B$4:$B$620,1),0,1,1)),$H$4,0,1),0)</f>
        <v>-0</v>
      </c>
      <c r="F259" s="69" t="n">
        <f aca="false">($F258+$D259+$E259)*(1+Input!$C$40/(100*12))</f>
        <v>0</v>
      </c>
    </row>
    <row r="260" customFormat="false" ht="12.8" hidden="false" customHeight="false" outlineLevel="0" collapsed="false">
      <c r="A260" s="67" t="n">
        <v>256</v>
      </c>
      <c r="B260" s="68" t="n">
        <f aca="false">EOMONTH(Input!$C$7,A260)</f>
        <v>50709</v>
      </c>
      <c r="D260" s="69" t="n">
        <f aca="false">IF($B260&lt;Input!$C$28,Input!$C$41,0)</f>
        <v>0</v>
      </c>
      <c r="E260" s="69" t="n">
        <f aca="true">IF($B260&gt;Input!$C$28,PMT(Input!$C$40/(100*12),($A$620-OFFSET($A$4,MATCH(Input!$C$28,$B$4:$B$620,1),0,1,1)),$H$4,0,1),0)</f>
        <v>-0</v>
      </c>
      <c r="F260" s="69" t="n">
        <f aca="false">($F259+$D260+$E260)*(1+Input!$C$40/(100*12))</f>
        <v>0</v>
      </c>
      <c r="H260" s="69"/>
    </row>
    <row r="261" customFormat="false" ht="12.8" hidden="false" customHeight="false" outlineLevel="0" collapsed="false">
      <c r="A261" s="67" t="n">
        <v>257</v>
      </c>
      <c r="B261" s="68" t="n">
        <f aca="false">EOMONTH(Input!$C$7,A261)</f>
        <v>50739</v>
      </c>
      <c r="D261" s="69" t="n">
        <f aca="false">IF($B261&lt;Input!$C$28,Input!$C$41,0)</f>
        <v>0</v>
      </c>
      <c r="E261" s="69" t="n">
        <f aca="true">IF($B261&gt;Input!$C$28,PMT(Input!$C$40/(100*12),($A$620-OFFSET($A$4,MATCH(Input!$C$28,$B$4:$B$620,1),0,1,1)),$H$4,0,1),0)</f>
        <v>-0</v>
      </c>
      <c r="F261" s="69" t="n">
        <f aca="false">($F260+$D261+$E261)*(1+Input!$C$40/(100*12))</f>
        <v>0</v>
      </c>
    </row>
    <row r="262" customFormat="false" ht="12.8" hidden="false" customHeight="false" outlineLevel="0" collapsed="false">
      <c r="A262" s="67" t="n">
        <v>258</v>
      </c>
      <c r="B262" s="68" t="n">
        <f aca="false">EOMONTH(Input!$C$7,A262)</f>
        <v>50770</v>
      </c>
      <c r="D262" s="69" t="n">
        <f aca="false">IF($B262&lt;Input!$C$28,Input!$C$41,0)</f>
        <v>0</v>
      </c>
      <c r="E262" s="69" t="n">
        <f aca="true">IF($B262&gt;Input!$C$28,PMT(Input!$C$40/(100*12),($A$620-OFFSET($A$4,MATCH(Input!$C$28,$B$4:$B$620,1),0,1,1)),$H$4,0,1),0)</f>
        <v>-0</v>
      </c>
      <c r="F262" s="69" t="n">
        <f aca="false">($F261+$D262+$E262)*(1+Input!$C$40/(100*12))</f>
        <v>0</v>
      </c>
    </row>
    <row r="263" customFormat="false" ht="12.8" hidden="false" customHeight="false" outlineLevel="0" collapsed="false">
      <c r="A263" s="67" t="n">
        <v>259</v>
      </c>
      <c r="B263" s="68" t="n">
        <f aca="false">EOMONTH(Input!$C$7,A263)</f>
        <v>50801</v>
      </c>
      <c r="D263" s="69" t="n">
        <f aca="false">IF($B263&lt;Input!$C$28,Input!$C$41,0)</f>
        <v>0</v>
      </c>
      <c r="E263" s="69" t="n">
        <f aca="true">IF($B263&gt;Input!$C$28,PMT(Input!$C$40/(100*12),($A$620-OFFSET($A$4,MATCH(Input!$C$28,$B$4:$B$620,1),0,1,1)),$H$4,0,1),0)</f>
        <v>-0</v>
      </c>
      <c r="F263" s="69" t="n">
        <f aca="false">($F262+$D263+$E263)*(1+Input!$C$40/(100*12))</f>
        <v>0</v>
      </c>
    </row>
    <row r="264" customFormat="false" ht="12.8" hidden="false" customHeight="false" outlineLevel="0" collapsed="false">
      <c r="A264" s="67" t="n">
        <v>260</v>
      </c>
      <c r="B264" s="68" t="n">
        <f aca="false">EOMONTH(Input!$C$7,A264)</f>
        <v>50829</v>
      </c>
      <c r="D264" s="69" t="n">
        <f aca="false">IF($B264&lt;Input!$C$28,Input!$C$41,0)</f>
        <v>0</v>
      </c>
      <c r="E264" s="69" t="n">
        <f aca="true">IF($B264&gt;Input!$C$28,PMT(Input!$C$40/(100*12),($A$620-OFFSET($A$4,MATCH(Input!$C$28,$B$4:$B$620,1),0,1,1)),$H$4,0,1),0)</f>
        <v>-0</v>
      </c>
      <c r="F264" s="69" t="n">
        <f aca="false">($F263+$D264+$E264)*(1+Input!$C$40/(100*12))</f>
        <v>0</v>
      </c>
    </row>
    <row r="265" customFormat="false" ht="12.8" hidden="false" customHeight="false" outlineLevel="0" collapsed="false">
      <c r="A265" s="67" t="n">
        <v>261</v>
      </c>
      <c r="B265" s="68" t="n">
        <f aca="false">EOMONTH(Input!$C$7,A265)</f>
        <v>50860</v>
      </c>
      <c r="D265" s="69" t="n">
        <f aca="false">IF($B265&lt;Input!$C$28,Input!$C$41,0)</f>
        <v>0</v>
      </c>
      <c r="E265" s="69" t="n">
        <f aca="true">IF($B265&gt;Input!$C$28,PMT(Input!$C$40/(100*12),($A$620-OFFSET($A$4,MATCH(Input!$C$28,$B$4:$B$620,1),0,1,1)),$H$4,0,1),0)</f>
        <v>-0</v>
      </c>
      <c r="F265" s="69" t="n">
        <f aca="false">($F264+$D265+$E265)*(1+Input!$C$40/(100*12))</f>
        <v>0</v>
      </c>
    </row>
    <row r="266" customFormat="false" ht="12.8" hidden="false" customHeight="false" outlineLevel="0" collapsed="false">
      <c r="A266" s="67" t="n">
        <v>262</v>
      </c>
      <c r="B266" s="68" t="n">
        <f aca="false">EOMONTH(Input!$C$7,A266)</f>
        <v>50890</v>
      </c>
      <c r="D266" s="69" t="n">
        <f aca="false">IF($B266&lt;Input!$C$28,Input!$C$41,0)</f>
        <v>0</v>
      </c>
      <c r="E266" s="69" t="n">
        <f aca="true">IF($B266&gt;Input!$C$28,PMT(Input!$C$40/(100*12),($A$620-OFFSET($A$4,MATCH(Input!$C$28,$B$4:$B$620,1),0,1,1)),$H$4,0,1),0)</f>
        <v>-0</v>
      </c>
      <c r="F266" s="69" t="n">
        <f aca="false">($F265+$D266+$E266)*(1+Input!$C$40/(100*12))</f>
        <v>0</v>
      </c>
    </row>
    <row r="267" customFormat="false" ht="12.8" hidden="false" customHeight="false" outlineLevel="0" collapsed="false">
      <c r="A267" s="67" t="n">
        <v>263</v>
      </c>
      <c r="B267" s="68" t="n">
        <f aca="false">EOMONTH(Input!$C$7,A267)</f>
        <v>50921</v>
      </c>
      <c r="D267" s="69" t="n">
        <f aca="false">IF($B267&lt;Input!$C$28,Input!$C$41,0)</f>
        <v>0</v>
      </c>
      <c r="E267" s="69" t="n">
        <f aca="true">IF($B267&gt;Input!$C$28,PMT(Input!$C$40/(100*12),($A$620-OFFSET($A$4,MATCH(Input!$C$28,$B$4:$B$620,1),0,1,1)),$H$4,0,1),0)</f>
        <v>-0</v>
      </c>
      <c r="F267" s="69" t="n">
        <f aca="false">($F266+$D267+$E267)*(1+Input!$C$40/(100*12))</f>
        <v>0</v>
      </c>
    </row>
    <row r="268" customFormat="false" ht="12.8" hidden="false" customHeight="false" outlineLevel="0" collapsed="false">
      <c r="A268" s="67" t="n">
        <v>264</v>
      </c>
      <c r="B268" s="68" t="n">
        <f aca="false">EOMONTH(Input!$C$7,A268)</f>
        <v>50951</v>
      </c>
      <c r="D268" s="69" t="n">
        <f aca="false">IF($B268&lt;Input!$C$28,Input!$C$41,0)</f>
        <v>0</v>
      </c>
      <c r="E268" s="69" t="n">
        <f aca="true">IF($B268&gt;Input!$C$28,PMT(Input!$C$40/(100*12),($A$620-OFFSET($A$4,MATCH(Input!$C$28,$B$4:$B$620,1),0,1,1)),$H$4,0,1),0)</f>
        <v>-0</v>
      </c>
      <c r="F268" s="69" t="n">
        <f aca="false">($F267+$D268+$E268)*(1+Input!$C$40/(100*12))</f>
        <v>0</v>
      </c>
    </row>
    <row r="269" customFormat="false" ht="12.8" hidden="false" customHeight="false" outlineLevel="0" collapsed="false">
      <c r="A269" s="67" t="n">
        <v>265</v>
      </c>
      <c r="B269" s="68" t="n">
        <f aca="false">EOMONTH(Input!$C$7,A269)</f>
        <v>50982</v>
      </c>
      <c r="D269" s="69" t="n">
        <f aca="false">IF($B269&lt;Input!$C$28,Input!$C$41,0)</f>
        <v>0</v>
      </c>
      <c r="E269" s="69" t="n">
        <f aca="true">IF($B269&gt;Input!$C$28,PMT(Input!$C$40/(100*12),($A$620-OFFSET($A$4,MATCH(Input!$C$28,$B$4:$B$620,1),0,1,1)),$H$4,0,1),0)</f>
        <v>-0</v>
      </c>
      <c r="F269" s="69" t="n">
        <f aca="false">($F268+$D269+$E269)*(1+Input!$C$40/(100*12))</f>
        <v>0</v>
      </c>
    </row>
    <row r="270" customFormat="false" ht="12.8" hidden="false" customHeight="false" outlineLevel="0" collapsed="false">
      <c r="A270" s="67" t="n">
        <v>266</v>
      </c>
      <c r="B270" s="68" t="n">
        <f aca="false">EOMONTH(Input!$C$7,A270)</f>
        <v>51013</v>
      </c>
      <c r="D270" s="69" t="n">
        <f aca="false">IF($B270&lt;Input!$C$28,Input!$C$41,0)</f>
        <v>0</v>
      </c>
      <c r="E270" s="69" t="n">
        <f aca="true">IF($B270&gt;Input!$C$28,PMT(Input!$C$40/(100*12),($A$620-OFFSET($A$4,MATCH(Input!$C$28,$B$4:$B$620,1),0,1,1)),$H$4,0,1),0)</f>
        <v>-0</v>
      </c>
      <c r="F270" s="69" t="n">
        <f aca="false">($F269+$D270+$E270)*(1+Input!$C$40/(100*12))</f>
        <v>0</v>
      </c>
    </row>
    <row r="271" customFormat="false" ht="12.8" hidden="false" customHeight="false" outlineLevel="0" collapsed="false">
      <c r="A271" s="67" t="n">
        <v>267</v>
      </c>
      <c r="B271" s="68" t="n">
        <f aca="false">EOMONTH(Input!$C$7,A271)</f>
        <v>51043</v>
      </c>
      <c r="D271" s="69" t="n">
        <f aca="false">IF($B271&lt;Input!$C$28,Input!$C$41,0)</f>
        <v>0</v>
      </c>
      <c r="E271" s="69" t="n">
        <f aca="true">IF($B271&gt;Input!$C$28,PMT(Input!$C$40/(100*12),($A$620-OFFSET($A$4,MATCH(Input!$C$28,$B$4:$B$620,1),0,1,1)),$H$4,0,1),0)</f>
        <v>-0</v>
      </c>
      <c r="F271" s="69" t="n">
        <f aca="false">($F270+$D271+$E271)*(1+Input!$C$40/(100*12))</f>
        <v>0</v>
      </c>
    </row>
    <row r="272" customFormat="false" ht="12.8" hidden="false" customHeight="false" outlineLevel="0" collapsed="false">
      <c r="A272" s="67" t="n">
        <v>268</v>
      </c>
      <c r="B272" s="68" t="n">
        <f aca="false">EOMONTH(Input!$C$7,A272)</f>
        <v>51074</v>
      </c>
      <c r="D272" s="69" t="n">
        <f aca="false">IF($B272&lt;Input!$C$28,Input!$C$41,0)</f>
        <v>0</v>
      </c>
      <c r="E272" s="69" t="n">
        <f aca="true">IF($B272&gt;Input!$C$28,PMT(Input!$C$40/(100*12),($A$620-OFFSET($A$4,MATCH(Input!$C$28,$B$4:$B$620,1),0,1,1)),$H$4,0,1),0)</f>
        <v>-0</v>
      </c>
      <c r="F272" s="69" t="n">
        <f aca="false">($F271+$D272+$E272)*(1+Input!$C$40/(100*12))</f>
        <v>0</v>
      </c>
    </row>
    <row r="273" customFormat="false" ht="12.8" hidden="false" customHeight="false" outlineLevel="0" collapsed="false">
      <c r="A273" s="67" t="n">
        <v>269</v>
      </c>
      <c r="B273" s="68" t="n">
        <f aca="false">EOMONTH(Input!$C$7,A273)</f>
        <v>51104</v>
      </c>
      <c r="D273" s="69" t="n">
        <f aca="false">IF($B273&lt;Input!$C$28,Input!$C$41,0)</f>
        <v>0</v>
      </c>
      <c r="E273" s="69" t="n">
        <f aca="true">IF($B273&gt;Input!$C$28,PMT(Input!$C$40/(100*12),($A$620-OFFSET($A$4,MATCH(Input!$C$28,$B$4:$B$620,1),0,1,1)),$H$4,0,1),0)</f>
        <v>-0</v>
      </c>
      <c r="F273" s="69" t="n">
        <f aca="false">($F272+$D273+$E273)*(1+Input!$C$40/(100*12))</f>
        <v>0</v>
      </c>
    </row>
    <row r="274" customFormat="false" ht="12.8" hidden="false" customHeight="false" outlineLevel="0" collapsed="false">
      <c r="A274" s="67" t="n">
        <v>270</v>
      </c>
      <c r="B274" s="68" t="n">
        <f aca="false">EOMONTH(Input!$C$7,A274)</f>
        <v>51135</v>
      </c>
      <c r="D274" s="69" t="n">
        <f aca="false">IF($B274&lt;Input!$C$28,Input!$C$41,0)</f>
        <v>0</v>
      </c>
      <c r="E274" s="69" t="n">
        <f aca="true">IF($B274&gt;Input!$C$28,PMT(Input!$C$40/(100*12),($A$620-OFFSET($A$4,MATCH(Input!$C$28,$B$4:$B$620,1),0,1,1)),$H$4,0,1),0)</f>
        <v>-0</v>
      </c>
      <c r="F274" s="69" t="n">
        <f aca="false">($F273+$D274+$E274)*(1+Input!$C$40/(100*12))</f>
        <v>0</v>
      </c>
    </row>
    <row r="275" customFormat="false" ht="12.8" hidden="false" customHeight="false" outlineLevel="0" collapsed="false">
      <c r="A275" s="67" t="n">
        <v>271</v>
      </c>
      <c r="B275" s="68" t="n">
        <f aca="false">EOMONTH(Input!$C$7,A275)</f>
        <v>51166</v>
      </c>
      <c r="D275" s="69" t="n">
        <f aca="false">IF($B275&lt;Input!$C$28,Input!$C$41,0)</f>
        <v>0</v>
      </c>
      <c r="E275" s="69" t="n">
        <f aca="true">IF($B275&gt;Input!$C$28,PMT(Input!$C$40/(100*12),($A$620-OFFSET($A$4,MATCH(Input!$C$28,$B$4:$B$620,1),0,1,1)),$H$4,0,1),0)</f>
        <v>-0</v>
      </c>
      <c r="F275" s="69" t="n">
        <f aca="false">($F274+$D275+$E275)*(1+Input!$C$40/(100*12))</f>
        <v>0</v>
      </c>
    </row>
    <row r="276" customFormat="false" ht="12.8" hidden="false" customHeight="false" outlineLevel="0" collapsed="false">
      <c r="A276" s="67" t="n">
        <v>272</v>
      </c>
      <c r="B276" s="68" t="n">
        <f aca="false">EOMONTH(Input!$C$7,A276)</f>
        <v>51195</v>
      </c>
      <c r="D276" s="69" t="n">
        <f aca="false">IF($B276&lt;Input!$C$28,Input!$C$41,0)</f>
        <v>0</v>
      </c>
      <c r="E276" s="69" t="n">
        <f aca="true">IF($B276&gt;Input!$C$28,PMT(Input!$C$40/(100*12),($A$620-OFFSET($A$4,MATCH(Input!$C$28,$B$4:$B$620,1),0,1,1)),$H$4,0,1),0)</f>
        <v>-0</v>
      </c>
      <c r="F276" s="69" t="n">
        <f aca="false">($F275+$D276+$E276)*(1+Input!$C$40/(100*12))</f>
        <v>0</v>
      </c>
    </row>
    <row r="277" customFormat="false" ht="12.8" hidden="false" customHeight="false" outlineLevel="0" collapsed="false">
      <c r="A277" s="67" t="n">
        <v>273</v>
      </c>
      <c r="B277" s="68" t="n">
        <f aca="false">EOMONTH(Input!$C$7,A277)</f>
        <v>51226</v>
      </c>
      <c r="D277" s="69" t="n">
        <f aca="false">IF($B277&lt;Input!$C$28,Input!$C$41,0)</f>
        <v>0</v>
      </c>
      <c r="E277" s="69" t="n">
        <f aca="true">IF($B277&gt;Input!$C$28,PMT(Input!$C$40/(100*12),($A$620-OFFSET($A$4,MATCH(Input!$C$28,$B$4:$B$620,1),0,1,1)),$H$4,0,1),0)</f>
        <v>-0</v>
      </c>
      <c r="F277" s="69" t="n">
        <f aca="false">($F276+$D277+$E277)*(1+Input!$C$40/(100*12))</f>
        <v>0</v>
      </c>
    </row>
    <row r="278" customFormat="false" ht="12.8" hidden="false" customHeight="false" outlineLevel="0" collapsed="false">
      <c r="A278" s="67" t="n">
        <v>274</v>
      </c>
      <c r="B278" s="68" t="n">
        <f aca="false">EOMONTH(Input!$C$7,A278)</f>
        <v>51256</v>
      </c>
      <c r="D278" s="69" t="n">
        <f aca="false">IF($B278&lt;Input!$C$28,Input!$C$41,0)</f>
        <v>0</v>
      </c>
      <c r="E278" s="69" t="n">
        <f aca="true">IF($B278&gt;Input!$C$28,PMT(Input!$C$40/(100*12),($A$620-OFFSET($A$4,MATCH(Input!$C$28,$B$4:$B$620,1),0,1,1)),$H$4,0,1),0)</f>
        <v>-0</v>
      </c>
      <c r="F278" s="69" t="n">
        <f aca="false">($F277+$D278+$E278)*(1+Input!$C$40/(100*12))</f>
        <v>0</v>
      </c>
    </row>
    <row r="279" customFormat="false" ht="12.8" hidden="false" customHeight="false" outlineLevel="0" collapsed="false">
      <c r="A279" s="67" t="n">
        <v>275</v>
      </c>
      <c r="B279" s="68" t="n">
        <f aca="false">EOMONTH(Input!$C$7,A279)</f>
        <v>51287</v>
      </c>
      <c r="D279" s="69" t="n">
        <f aca="false">IF($B279&lt;Input!$C$28,Input!$C$41,0)</f>
        <v>0</v>
      </c>
      <c r="E279" s="69" t="n">
        <f aca="true">IF($B279&gt;Input!$C$28,PMT(Input!$C$40/(100*12),($A$620-OFFSET($A$4,MATCH(Input!$C$28,$B$4:$B$620,1),0,1,1)),$H$4,0,1),0)</f>
        <v>-0</v>
      </c>
      <c r="F279" s="69" t="n">
        <f aca="false">($F278+$D279+$E279)*(1+Input!$C$40/(100*12))</f>
        <v>0</v>
      </c>
    </row>
    <row r="280" customFormat="false" ht="12.8" hidden="false" customHeight="false" outlineLevel="0" collapsed="false">
      <c r="A280" s="67" t="n">
        <v>276</v>
      </c>
      <c r="B280" s="68" t="n">
        <f aca="false">EOMONTH(Input!$C$7,A280)</f>
        <v>51317</v>
      </c>
      <c r="D280" s="69" t="n">
        <f aca="false">IF($B280&lt;Input!$C$28,Input!$C$41,0)</f>
        <v>0</v>
      </c>
      <c r="E280" s="69" t="n">
        <f aca="true">IF($B280&gt;Input!$C$28,PMT(Input!$C$40/(100*12),($A$620-OFFSET($A$4,MATCH(Input!$C$28,$B$4:$B$620,1),0,1,1)),$H$4,0,1),0)</f>
        <v>-0</v>
      </c>
      <c r="F280" s="69" t="n">
        <f aca="false">($F279+$D280+$E280)*(1+Input!$C$40/(100*12))</f>
        <v>0</v>
      </c>
    </row>
    <row r="281" customFormat="false" ht="12.8" hidden="false" customHeight="false" outlineLevel="0" collapsed="false">
      <c r="A281" s="67" t="n">
        <v>277</v>
      </c>
      <c r="B281" s="68" t="n">
        <f aca="false">EOMONTH(Input!$C$7,A281)</f>
        <v>51348</v>
      </c>
      <c r="D281" s="69" t="n">
        <f aca="false">IF($B281&lt;Input!$C$28,Input!$C$41,0)</f>
        <v>0</v>
      </c>
      <c r="E281" s="69" t="n">
        <f aca="true">IF($B281&gt;Input!$C$28,PMT(Input!$C$40/(100*12),($A$620-OFFSET($A$4,MATCH(Input!$C$28,$B$4:$B$620,1),0,1,1)),$H$4,0,1),0)</f>
        <v>-0</v>
      </c>
      <c r="F281" s="69" t="n">
        <f aca="false">($F280+$D281+$E281)*(1+Input!$C$40/(100*12))</f>
        <v>0</v>
      </c>
    </row>
    <row r="282" customFormat="false" ht="12.8" hidden="false" customHeight="false" outlineLevel="0" collapsed="false">
      <c r="A282" s="67" t="n">
        <v>278</v>
      </c>
      <c r="B282" s="68" t="n">
        <f aca="false">EOMONTH(Input!$C$7,A282)</f>
        <v>51379</v>
      </c>
      <c r="D282" s="69" t="n">
        <f aca="false">IF($B282&lt;Input!$C$28,Input!$C$41,0)</f>
        <v>0</v>
      </c>
      <c r="E282" s="69" t="n">
        <f aca="true">IF($B282&gt;Input!$C$28,PMT(Input!$C$40/(100*12),($A$620-OFFSET($A$4,MATCH(Input!$C$28,$B$4:$B$620,1),0,1,1)),$H$4,0,1),0)</f>
        <v>-0</v>
      </c>
      <c r="F282" s="69" t="n">
        <f aca="false">($F281+$D282+$E282)*(1+Input!$C$40/(100*12))</f>
        <v>0</v>
      </c>
    </row>
    <row r="283" customFormat="false" ht="12.8" hidden="false" customHeight="false" outlineLevel="0" collapsed="false">
      <c r="A283" s="67" t="n">
        <v>279</v>
      </c>
      <c r="B283" s="68" t="n">
        <f aca="false">EOMONTH(Input!$C$7,A283)</f>
        <v>51409</v>
      </c>
      <c r="D283" s="69" t="n">
        <f aca="false">IF($B283&lt;Input!$C$28,Input!$C$41,0)</f>
        <v>0</v>
      </c>
      <c r="E283" s="69" t="n">
        <f aca="true">IF($B283&gt;Input!$C$28,PMT(Input!$C$40/(100*12),($A$620-OFFSET($A$4,MATCH(Input!$C$28,$B$4:$B$620,1),0,1,1)),$H$4,0,1),0)</f>
        <v>-0</v>
      </c>
      <c r="F283" s="69" t="n">
        <f aca="false">($F282+$D283+$E283)*(1+Input!$C$40/(100*12))</f>
        <v>0</v>
      </c>
    </row>
    <row r="284" customFormat="false" ht="12.8" hidden="false" customHeight="false" outlineLevel="0" collapsed="false">
      <c r="A284" s="67" t="n">
        <v>280</v>
      </c>
      <c r="B284" s="68" t="n">
        <f aca="false">EOMONTH(Input!$C$7,A284)</f>
        <v>51440</v>
      </c>
      <c r="D284" s="69" t="n">
        <f aca="false">IF($B284&lt;Input!$C$28,Input!$C$41,0)</f>
        <v>0</v>
      </c>
      <c r="E284" s="69" t="n">
        <f aca="true">IF($B284&gt;Input!$C$28,PMT(Input!$C$40/(100*12),($A$620-OFFSET($A$4,MATCH(Input!$C$28,$B$4:$B$620,1),0,1,1)),$H$4,0,1),0)</f>
        <v>-0</v>
      </c>
      <c r="F284" s="69" t="n">
        <f aca="false">($F283+$D284+$E284)*(1+Input!$C$40/(100*12))</f>
        <v>0</v>
      </c>
    </row>
    <row r="285" customFormat="false" ht="12.8" hidden="false" customHeight="false" outlineLevel="0" collapsed="false">
      <c r="A285" s="67" t="n">
        <v>281</v>
      </c>
      <c r="B285" s="68" t="n">
        <f aca="false">EOMONTH(Input!$C$7,A285)</f>
        <v>51470</v>
      </c>
      <c r="D285" s="69" t="n">
        <f aca="false">IF($B285&lt;Input!$C$28,Input!$C$41,0)</f>
        <v>0</v>
      </c>
      <c r="E285" s="69" t="n">
        <f aca="true">IF($B285&gt;Input!$C$28,PMT(Input!$C$40/(100*12),($A$620-OFFSET($A$4,MATCH(Input!$C$28,$B$4:$B$620,1),0,1,1)),$H$4,0,1),0)</f>
        <v>-0</v>
      </c>
      <c r="F285" s="69" t="n">
        <f aca="false">($F284+$D285+$E285)*(1+Input!$C$40/(100*12))</f>
        <v>0</v>
      </c>
    </row>
    <row r="286" customFormat="false" ht="12.8" hidden="false" customHeight="false" outlineLevel="0" collapsed="false">
      <c r="A286" s="67" t="n">
        <v>282</v>
      </c>
      <c r="B286" s="68" t="n">
        <f aca="false">EOMONTH(Input!$C$7,A286)</f>
        <v>51501</v>
      </c>
      <c r="D286" s="69" t="n">
        <f aca="false">IF($B286&lt;Input!$C$28,Input!$C$41,0)</f>
        <v>0</v>
      </c>
      <c r="E286" s="69" t="n">
        <f aca="true">IF($B286&gt;Input!$C$28,PMT(Input!$C$40/(100*12),($A$620-OFFSET($A$4,MATCH(Input!$C$28,$B$4:$B$620,1),0,1,1)),$H$4,0,1),0)</f>
        <v>-0</v>
      </c>
      <c r="F286" s="69" t="n">
        <f aca="false">($F285+$D286+$E286)*(1+Input!$C$40/(100*12))</f>
        <v>0</v>
      </c>
    </row>
    <row r="287" customFormat="false" ht="12.8" hidden="false" customHeight="false" outlineLevel="0" collapsed="false">
      <c r="A287" s="67" t="n">
        <v>283</v>
      </c>
      <c r="B287" s="68" t="n">
        <f aca="false">EOMONTH(Input!$C$7,A287)</f>
        <v>51532</v>
      </c>
      <c r="D287" s="69" t="n">
        <f aca="false">IF($B287&lt;Input!$C$28,Input!$C$41,0)</f>
        <v>0</v>
      </c>
      <c r="E287" s="69" t="n">
        <f aca="true">IF($B287&gt;Input!$C$28,PMT(Input!$C$40/(100*12),($A$620-OFFSET($A$4,MATCH(Input!$C$28,$B$4:$B$620,1),0,1,1)),$H$4,0,1),0)</f>
        <v>-0</v>
      </c>
      <c r="F287" s="69" t="n">
        <f aca="false">($F286+$D287+$E287)*(1+Input!$C$40/(100*12))</f>
        <v>0</v>
      </c>
    </row>
    <row r="288" customFormat="false" ht="12.8" hidden="false" customHeight="false" outlineLevel="0" collapsed="false">
      <c r="A288" s="67" t="n">
        <v>284</v>
      </c>
      <c r="B288" s="68" t="n">
        <f aca="false">EOMONTH(Input!$C$7,A288)</f>
        <v>51560</v>
      </c>
      <c r="D288" s="69" t="n">
        <f aca="false">IF($B288&lt;Input!$C$28,Input!$C$41,0)</f>
        <v>0</v>
      </c>
      <c r="E288" s="69" t="n">
        <f aca="true">IF($B288&gt;Input!$C$28,PMT(Input!$C$40/(100*12),($A$620-OFFSET($A$4,MATCH(Input!$C$28,$B$4:$B$620,1),0,1,1)),$H$4,0,1),0)</f>
        <v>-0</v>
      </c>
      <c r="F288" s="69" t="n">
        <f aca="false">($F287+$D288+$E288)*(1+Input!$C$40/(100*12))</f>
        <v>0</v>
      </c>
    </row>
    <row r="289" customFormat="false" ht="12.8" hidden="false" customHeight="false" outlineLevel="0" collapsed="false">
      <c r="A289" s="67" t="n">
        <v>285</v>
      </c>
      <c r="B289" s="68" t="n">
        <f aca="false">EOMONTH(Input!$C$7,A289)</f>
        <v>51591</v>
      </c>
      <c r="D289" s="69" t="n">
        <f aca="false">IF($B289&lt;Input!$C$28,Input!$C$41,0)</f>
        <v>0</v>
      </c>
      <c r="E289" s="69" t="n">
        <f aca="true">IF($B289&gt;Input!$C$28,PMT(Input!$C$40/(100*12),($A$620-OFFSET($A$4,MATCH(Input!$C$28,$B$4:$B$620,1),0,1,1)),$H$4,0,1),0)</f>
        <v>-0</v>
      </c>
      <c r="F289" s="69" t="n">
        <f aca="false">($F288+$D289+$E289)*(1+Input!$C$40/(100*12))</f>
        <v>0</v>
      </c>
    </row>
    <row r="290" customFormat="false" ht="12.8" hidden="false" customHeight="false" outlineLevel="0" collapsed="false">
      <c r="A290" s="67" t="n">
        <v>286</v>
      </c>
      <c r="B290" s="68" t="n">
        <f aca="false">EOMONTH(Input!$C$7,A290)</f>
        <v>51621</v>
      </c>
      <c r="D290" s="69" t="n">
        <f aca="false">IF($B290&lt;Input!$C$28,Input!$C$41,0)</f>
        <v>0</v>
      </c>
      <c r="E290" s="69" t="n">
        <f aca="true">IF($B290&gt;Input!$C$28,PMT(Input!$C$40/(100*12),($A$620-OFFSET($A$4,MATCH(Input!$C$28,$B$4:$B$620,1),0,1,1)),$H$4,0,1),0)</f>
        <v>-0</v>
      </c>
      <c r="F290" s="69" t="n">
        <f aca="false">($F289+$D290+$E290)*(1+Input!$C$40/(100*12))</f>
        <v>0</v>
      </c>
    </row>
    <row r="291" customFormat="false" ht="12.8" hidden="false" customHeight="false" outlineLevel="0" collapsed="false">
      <c r="A291" s="67" t="n">
        <v>287</v>
      </c>
      <c r="B291" s="68" t="n">
        <f aca="false">EOMONTH(Input!$C$7,A291)</f>
        <v>51652</v>
      </c>
      <c r="D291" s="69" t="n">
        <f aca="false">IF($B291&lt;Input!$C$28,Input!$C$41,0)</f>
        <v>0</v>
      </c>
      <c r="E291" s="69" t="n">
        <f aca="true">IF($B291&gt;Input!$C$28,PMT(Input!$C$40/(100*12),($A$620-OFFSET($A$4,MATCH(Input!$C$28,$B$4:$B$620,1),0,1,1)),$H$4,0,1),0)</f>
        <v>-0</v>
      </c>
      <c r="F291" s="69" t="n">
        <f aca="false">($F290+$D291+$E291)*(1+Input!$C$40/(100*12))</f>
        <v>0</v>
      </c>
    </row>
    <row r="292" customFormat="false" ht="12.8" hidden="false" customHeight="false" outlineLevel="0" collapsed="false">
      <c r="A292" s="67" t="n">
        <v>288</v>
      </c>
      <c r="B292" s="68" t="n">
        <f aca="false">EOMONTH(Input!$C$7,A292)</f>
        <v>51682</v>
      </c>
      <c r="D292" s="69" t="n">
        <f aca="false">IF($B292&lt;Input!$C$28,Input!$C$41,0)</f>
        <v>0</v>
      </c>
      <c r="E292" s="69" t="n">
        <f aca="true">IF($B292&gt;Input!$C$28,PMT(Input!$C$40/(100*12),($A$620-OFFSET($A$4,MATCH(Input!$C$28,$B$4:$B$620,1),0,1,1)),$H$4,0,1),0)</f>
        <v>-0</v>
      </c>
      <c r="F292" s="69" t="n">
        <f aca="false">($F291+$D292+$E292)*(1+Input!$C$40/(100*12))</f>
        <v>0</v>
      </c>
    </row>
    <row r="293" customFormat="false" ht="12.8" hidden="false" customHeight="false" outlineLevel="0" collapsed="false">
      <c r="A293" s="67" t="n">
        <v>289</v>
      </c>
      <c r="B293" s="68" t="n">
        <f aca="false">EOMONTH(Input!$C$7,A293)</f>
        <v>51713</v>
      </c>
      <c r="D293" s="69" t="n">
        <f aca="false">IF($B293&lt;Input!$C$28,Input!$C$41,0)</f>
        <v>0</v>
      </c>
      <c r="E293" s="69" t="n">
        <f aca="true">IF($B293&gt;Input!$C$28,PMT(Input!$C$40/(100*12),($A$620-OFFSET($A$4,MATCH(Input!$C$28,$B$4:$B$620,1),0,1,1)),$H$4,0,1),0)</f>
        <v>-0</v>
      </c>
      <c r="F293" s="69" t="n">
        <f aca="false">($F292+$D293+$E293)*(1+Input!$C$40/(100*12))</f>
        <v>0</v>
      </c>
    </row>
    <row r="294" customFormat="false" ht="12.8" hidden="false" customHeight="false" outlineLevel="0" collapsed="false">
      <c r="A294" s="67" t="n">
        <v>290</v>
      </c>
      <c r="B294" s="68" t="n">
        <f aca="false">EOMONTH(Input!$C$7,A294)</f>
        <v>51744</v>
      </c>
      <c r="D294" s="69" t="n">
        <f aca="false">IF($B294&lt;Input!$C$28,Input!$C$41,0)</f>
        <v>0</v>
      </c>
      <c r="E294" s="69" t="n">
        <f aca="true">IF($B294&gt;Input!$C$28,PMT(Input!$C$40/(100*12),($A$620-OFFSET($A$4,MATCH(Input!$C$28,$B$4:$B$620,1),0,1,1)),$H$4,0,1),0)</f>
        <v>-0</v>
      </c>
      <c r="F294" s="69" t="n">
        <f aca="false">($F293+$D294+$E294)*(1+Input!$C$40/(100*12))</f>
        <v>0</v>
      </c>
    </row>
    <row r="295" customFormat="false" ht="12.8" hidden="false" customHeight="false" outlineLevel="0" collapsed="false">
      <c r="A295" s="67" t="n">
        <v>291</v>
      </c>
      <c r="B295" s="68" t="n">
        <f aca="false">EOMONTH(Input!$C$7,A295)</f>
        <v>51774</v>
      </c>
      <c r="D295" s="69" t="n">
        <f aca="false">IF($B295&lt;Input!$C$28,Input!$C$41,0)</f>
        <v>0</v>
      </c>
      <c r="E295" s="69" t="n">
        <f aca="true">IF($B295&gt;Input!$C$28,PMT(Input!$C$40/(100*12),($A$620-OFFSET($A$4,MATCH(Input!$C$28,$B$4:$B$620,1),0,1,1)),$H$4,0,1),0)</f>
        <v>-0</v>
      </c>
      <c r="F295" s="69" t="n">
        <f aca="false">($F294+$D295+$E295)*(1+Input!$C$40/(100*12))</f>
        <v>0</v>
      </c>
    </row>
    <row r="296" customFormat="false" ht="12.8" hidden="false" customHeight="false" outlineLevel="0" collapsed="false">
      <c r="A296" s="67" t="n">
        <v>292</v>
      </c>
      <c r="B296" s="68" t="n">
        <f aca="false">EOMONTH(Input!$C$7,A296)</f>
        <v>51805</v>
      </c>
      <c r="D296" s="69" t="n">
        <f aca="false">IF($B296&lt;Input!$C$28,Input!$C$41,0)</f>
        <v>0</v>
      </c>
      <c r="E296" s="69" t="n">
        <f aca="true">IF($B296&gt;Input!$C$28,PMT(Input!$C$40/(100*12),($A$620-OFFSET($A$4,MATCH(Input!$C$28,$B$4:$B$620,1),0,1,1)),$H$4,0,1),0)</f>
        <v>-0</v>
      </c>
      <c r="F296" s="69" t="n">
        <f aca="false">($F295+$D296+$E296)*(1+Input!$C$40/(100*12))</f>
        <v>0</v>
      </c>
    </row>
    <row r="297" customFormat="false" ht="12.8" hidden="false" customHeight="false" outlineLevel="0" collapsed="false">
      <c r="A297" s="67" t="n">
        <v>293</v>
      </c>
      <c r="B297" s="68" t="n">
        <f aca="false">EOMONTH(Input!$C$7,A297)</f>
        <v>51835</v>
      </c>
      <c r="D297" s="69" t="n">
        <f aca="false">IF($B297&lt;Input!$C$28,Input!$C$41,0)</f>
        <v>0</v>
      </c>
      <c r="E297" s="69" t="n">
        <f aca="true">IF($B297&gt;Input!$C$28,PMT(Input!$C$40/(100*12),($A$620-OFFSET($A$4,MATCH(Input!$C$28,$B$4:$B$620,1),0,1,1)),$H$4,0,1),0)</f>
        <v>-0</v>
      </c>
      <c r="F297" s="69" t="n">
        <f aca="false">($F296+$D297+$E297)*(1+Input!$C$40/(100*12))</f>
        <v>0</v>
      </c>
    </row>
    <row r="298" customFormat="false" ht="12.8" hidden="false" customHeight="false" outlineLevel="0" collapsed="false">
      <c r="A298" s="67" t="n">
        <v>294</v>
      </c>
      <c r="B298" s="68" t="n">
        <f aca="false">EOMONTH(Input!$C$7,A298)</f>
        <v>51866</v>
      </c>
      <c r="D298" s="69" t="n">
        <f aca="false">IF($B298&lt;Input!$C$28,Input!$C$41,0)</f>
        <v>0</v>
      </c>
      <c r="E298" s="69" t="n">
        <f aca="true">IF($B298&gt;Input!$C$28,PMT(Input!$C$40/(100*12),($A$620-OFFSET($A$4,MATCH(Input!$C$28,$B$4:$B$620,1),0,1,1)),$H$4,0,1),0)</f>
        <v>-0</v>
      </c>
      <c r="F298" s="69" t="n">
        <f aca="false">($F297+$D298+$E298)*(1+Input!$C$40/(100*12))</f>
        <v>0</v>
      </c>
    </row>
    <row r="299" customFormat="false" ht="12.8" hidden="false" customHeight="false" outlineLevel="0" collapsed="false">
      <c r="A299" s="67" t="n">
        <v>295</v>
      </c>
      <c r="B299" s="68" t="n">
        <f aca="false">EOMONTH(Input!$C$7,A299)</f>
        <v>51897</v>
      </c>
      <c r="D299" s="69" t="n">
        <f aca="false">IF($B299&lt;Input!$C$28,Input!$C$41,0)</f>
        <v>0</v>
      </c>
      <c r="E299" s="69" t="n">
        <f aca="true">IF($B299&gt;Input!$C$28,PMT(Input!$C$40/(100*12),($A$620-OFFSET($A$4,MATCH(Input!$C$28,$B$4:$B$620,1),0,1,1)),$H$4,0,1),0)</f>
        <v>-0</v>
      </c>
      <c r="F299" s="69" t="n">
        <f aca="false">($F298+$D299+$E299)*(1+Input!$C$40/(100*12))</f>
        <v>0</v>
      </c>
    </row>
    <row r="300" customFormat="false" ht="12.8" hidden="false" customHeight="false" outlineLevel="0" collapsed="false">
      <c r="A300" s="67" t="n">
        <v>296</v>
      </c>
      <c r="B300" s="68" t="n">
        <f aca="false">EOMONTH(Input!$C$7,A300)</f>
        <v>51925</v>
      </c>
      <c r="D300" s="69" t="n">
        <f aca="false">IF($B300&lt;Input!$C$28,Input!$C$41,0)</f>
        <v>0</v>
      </c>
      <c r="E300" s="69" t="n">
        <f aca="true">IF($B300&gt;Input!$C$28,PMT(Input!$C$40/(100*12),($A$620-OFFSET($A$4,MATCH(Input!$C$28,$B$4:$B$620,1),0,1,1)),$H$4,0,1),0)</f>
        <v>-0</v>
      </c>
      <c r="F300" s="69" t="n">
        <f aca="false">($F299+$D300+$E300)*(1+Input!$C$40/(100*12))</f>
        <v>0</v>
      </c>
    </row>
    <row r="301" customFormat="false" ht="12.8" hidden="false" customHeight="false" outlineLevel="0" collapsed="false">
      <c r="A301" s="67" t="n">
        <v>297</v>
      </c>
      <c r="B301" s="68" t="n">
        <f aca="false">EOMONTH(Input!$C$7,A301)</f>
        <v>51956</v>
      </c>
      <c r="D301" s="69" t="n">
        <f aca="false">IF($B301&lt;Input!$C$28,Input!$C$41,0)</f>
        <v>0</v>
      </c>
      <c r="E301" s="69" t="n">
        <f aca="true">IF($B301&gt;Input!$C$28,PMT(Input!$C$40/(100*12),($A$620-OFFSET($A$4,MATCH(Input!$C$28,$B$4:$B$620,1),0,1,1)),$H$4,0,1),0)</f>
        <v>-0</v>
      </c>
      <c r="F301" s="69" t="n">
        <f aca="false">($F300+$D301+$E301)*(1+Input!$C$40/(100*12))</f>
        <v>0</v>
      </c>
    </row>
    <row r="302" customFormat="false" ht="12.8" hidden="false" customHeight="false" outlineLevel="0" collapsed="false">
      <c r="A302" s="67" t="n">
        <v>298</v>
      </c>
      <c r="B302" s="68" t="n">
        <f aca="false">EOMONTH(Input!$C$7,A302)</f>
        <v>51986</v>
      </c>
      <c r="D302" s="69" t="n">
        <f aca="false">IF($B302&lt;Input!$C$28,Input!$C$41,0)</f>
        <v>0</v>
      </c>
      <c r="E302" s="69" t="n">
        <f aca="true">IF($B302&gt;Input!$C$28,PMT(Input!$C$40/(100*12),($A$620-OFFSET($A$4,MATCH(Input!$C$28,$B$4:$B$620,1),0,1,1)),$H$4,0,1),0)</f>
        <v>-0</v>
      </c>
      <c r="F302" s="69" t="n">
        <f aca="false">($F301+$D302+$E302)*(1+Input!$C$40/(100*12))</f>
        <v>0</v>
      </c>
    </row>
    <row r="303" customFormat="false" ht="12.8" hidden="false" customHeight="false" outlineLevel="0" collapsed="false">
      <c r="A303" s="67" t="n">
        <v>299</v>
      </c>
      <c r="B303" s="68" t="n">
        <f aca="false">EOMONTH(Input!$C$7,A303)</f>
        <v>52017</v>
      </c>
      <c r="D303" s="69" t="n">
        <f aca="false">IF($B303&lt;Input!$C$28,Input!$C$41,0)</f>
        <v>0</v>
      </c>
      <c r="E303" s="69" t="n">
        <f aca="true">IF($B303&gt;Input!$C$28,PMT(Input!$C$40/(100*12),($A$620-OFFSET($A$4,MATCH(Input!$C$28,$B$4:$B$620,1),0,1,1)),$H$4,0,1),0)</f>
        <v>-0</v>
      </c>
      <c r="F303" s="69" t="n">
        <f aca="false">($F302+$D303+$E303)*(1+Input!$C$40/(100*12))</f>
        <v>0</v>
      </c>
    </row>
    <row r="304" customFormat="false" ht="12.8" hidden="false" customHeight="false" outlineLevel="0" collapsed="false">
      <c r="A304" s="67" t="n">
        <v>300</v>
      </c>
      <c r="B304" s="68" t="n">
        <f aca="false">EOMONTH(Input!$C$7,A304)</f>
        <v>52047</v>
      </c>
      <c r="D304" s="69" t="n">
        <f aca="false">IF($B304&lt;Input!$C$28,Input!$C$41,0)</f>
        <v>0</v>
      </c>
      <c r="E304" s="69" t="n">
        <f aca="true">IF($B304&gt;Input!$C$28,PMT(Input!$C$40/(100*12),($A$620-OFFSET($A$4,MATCH(Input!$C$28,$B$4:$B$620,1),0,1,1)),$H$4,0,1),0)</f>
        <v>-0</v>
      </c>
      <c r="F304" s="69" t="n">
        <f aca="false">($F303+$D304+$E304)*(1+Input!$C$40/(100*12))</f>
        <v>0</v>
      </c>
    </row>
    <row r="305" customFormat="false" ht="12.8" hidden="false" customHeight="false" outlineLevel="0" collapsed="false">
      <c r="A305" s="67" t="n">
        <v>301</v>
      </c>
      <c r="B305" s="68" t="n">
        <f aca="false">EOMONTH(Input!$C$7,A305)</f>
        <v>52078</v>
      </c>
      <c r="D305" s="69" t="n">
        <f aca="false">IF($B305&lt;Input!$C$28,Input!$C$41,0)</f>
        <v>0</v>
      </c>
      <c r="E305" s="69" t="n">
        <f aca="true">IF($B305&gt;Input!$C$28,PMT(Input!$C$40/(100*12),($A$620-OFFSET($A$4,MATCH(Input!$C$28,$B$4:$B$620,1),0,1,1)),$H$4,0,1),0)</f>
        <v>-0</v>
      </c>
      <c r="F305" s="69" t="n">
        <f aca="false">($F304+$D305+$E305)*(1+Input!$C$40/(100*12))</f>
        <v>0</v>
      </c>
    </row>
    <row r="306" customFormat="false" ht="12.8" hidden="false" customHeight="false" outlineLevel="0" collapsed="false">
      <c r="A306" s="67" t="n">
        <v>302</v>
      </c>
      <c r="B306" s="68" t="n">
        <f aca="false">EOMONTH(Input!$C$7,A306)</f>
        <v>52109</v>
      </c>
      <c r="D306" s="69" t="n">
        <f aca="false">IF($B306&lt;Input!$C$28,Input!$C$41,0)</f>
        <v>0</v>
      </c>
      <c r="E306" s="69" t="n">
        <f aca="true">IF($B306&gt;Input!$C$28,PMT(Input!$C$40/(100*12),($A$620-OFFSET($A$4,MATCH(Input!$C$28,$B$4:$B$620,1),0,1,1)),$H$4,0,1),0)</f>
        <v>-0</v>
      </c>
      <c r="F306" s="69" t="n">
        <f aca="false">($F305+$D306+$E306)*(1+Input!$C$40/(100*12))</f>
        <v>0</v>
      </c>
    </row>
    <row r="307" customFormat="false" ht="12.8" hidden="false" customHeight="false" outlineLevel="0" collapsed="false">
      <c r="A307" s="67" t="n">
        <v>303</v>
      </c>
      <c r="B307" s="68" t="n">
        <f aca="false">EOMONTH(Input!$C$7,A307)</f>
        <v>52139</v>
      </c>
      <c r="D307" s="69" t="n">
        <f aca="false">IF($B307&lt;Input!$C$28,Input!$C$41,0)</f>
        <v>0</v>
      </c>
      <c r="E307" s="69" t="n">
        <f aca="true">IF($B307&gt;Input!$C$28,PMT(Input!$C$40/(100*12),($A$620-OFFSET($A$4,MATCH(Input!$C$28,$B$4:$B$620,1),0,1,1)),$H$4,0,1),0)</f>
        <v>-0</v>
      </c>
      <c r="F307" s="69" t="n">
        <f aca="false">($F306+$D307+$E307)*(1+Input!$C$40/(100*12))</f>
        <v>0</v>
      </c>
    </row>
    <row r="308" customFormat="false" ht="12.8" hidden="false" customHeight="false" outlineLevel="0" collapsed="false">
      <c r="A308" s="67" t="n">
        <v>304</v>
      </c>
      <c r="B308" s="68" t="n">
        <f aca="false">EOMONTH(Input!$C$7,A308)</f>
        <v>52170</v>
      </c>
      <c r="D308" s="69" t="n">
        <f aca="false">IF($B308&lt;Input!$C$28,Input!$C$41,0)</f>
        <v>0</v>
      </c>
      <c r="E308" s="69" t="n">
        <f aca="true">IF($B308&gt;Input!$C$28,PMT(Input!$C$40/(100*12),($A$620-OFFSET($A$4,MATCH(Input!$C$28,$B$4:$B$620,1),0,1,1)),$H$4,0,1),0)</f>
        <v>-0</v>
      </c>
      <c r="F308" s="69" t="n">
        <f aca="false">($F307+$D308+$E308)*(1+Input!$C$40/(100*12))</f>
        <v>0</v>
      </c>
    </row>
    <row r="309" customFormat="false" ht="12.8" hidden="false" customHeight="false" outlineLevel="0" collapsed="false">
      <c r="A309" s="67" t="n">
        <v>305</v>
      </c>
      <c r="B309" s="68" t="n">
        <f aca="false">EOMONTH(Input!$C$7,A309)</f>
        <v>52200</v>
      </c>
      <c r="D309" s="69" t="n">
        <f aca="false">IF($B309&lt;Input!$C$28,Input!$C$41,0)</f>
        <v>0</v>
      </c>
      <c r="E309" s="69" t="n">
        <f aca="true">IF($B309&gt;Input!$C$28,PMT(Input!$C$40/(100*12),($A$620-OFFSET($A$4,MATCH(Input!$C$28,$B$4:$B$620,1),0,1,1)),$H$4,0,1),0)</f>
        <v>-0</v>
      </c>
      <c r="F309" s="69" t="n">
        <f aca="false">($F308+$D309+$E309)*(1+Input!$C$40/(100*12))</f>
        <v>0</v>
      </c>
    </row>
    <row r="310" customFormat="false" ht="12.8" hidden="false" customHeight="false" outlineLevel="0" collapsed="false">
      <c r="A310" s="67" t="n">
        <v>306</v>
      </c>
      <c r="B310" s="68" t="n">
        <f aca="false">EOMONTH(Input!$C$7,A310)</f>
        <v>52231</v>
      </c>
      <c r="D310" s="69" t="n">
        <f aca="false">IF($B310&lt;Input!$C$28,Input!$C$41,0)</f>
        <v>0</v>
      </c>
      <c r="E310" s="69" t="n">
        <f aca="true">IF($B310&gt;Input!$C$28,PMT(Input!$C$40/(100*12),($A$620-OFFSET($A$4,MATCH(Input!$C$28,$B$4:$B$620,1),0,1,1)),$H$4,0,1),0)</f>
        <v>-0</v>
      </c>
      <c r="F310" s="69" t="n">
        <f aca="false">($F309+$D310+$E310)*(1+Input!$C$40/(100*12))</f>
        <v>0</v>
      </c>
    </row>
    <row r="311" customFormat="false" ht="12.8" hidden="false" customHeight="false" outlineLevel="0" collapsed="false">
      <c r="A311" s="67" t="n">
        <v>307</v>
      </c>
      <c r="B311" s="68" t="n">
        <f aca="false">EOMONTH(Input!$C$7,A311)</f>
        <v>52262</v>
      </c>
      <c r="D311" s="69" t="n">
        <f aca="false">IF($B311&lt;Input!$C$28,Input!$C$41,0)</f>
        <v>0</v>
      </c>
      <c r="E311" s="69" t="n">
        <f aca="true">IF($B311&gt;Input!$C$28,PMT(Input!$C$40/(100*12),($A$620-OFFSET($A$4,MATCH(Input!$C$28,$B$4:$B$620,1),0,1,1)),$H$4,0,1),0)</f>
        <v>-0</v>
      </c>
      <c r="F311" s="69" t="n">
        <f aca="false">($F310+$D311+$E311)*(1+Input!$C$40/(100*12))</f>
        <v>0</v>
      </c>
    </row>
    <row r="312" customFormat="false" ht="12.8" hidden="false" customHeight="false" outlineLevel="0" collapsed="false">
      <c r="A312" s="67" t="n">
        <v>308</v>
      </c>
      <c r="B312" s="68" t="n">
        <f aca="false">EOMONTH(Input!$C$7,A312)</f>
        <v>52290</v>
      </c>
      <c r="D312" s="69" t="n">
        <f aca="false">IF($B312&lt;Input!$C$28,Input!$C$41,0)</f>
        <v>0</v>
      </c>
      <c r="E312" s="69" t="n">
        <f aca="true">IF($B312&gt;Input!$C$28,PMT(Input!$C$40/(100*12),($A$620-OFFSET($A$4,MATCH(Input!$C$28,$B$4:$B$620,1),0,1,1)),$H$4,0,1),0)</f>
        <v>-0</v>
      </c>
      <c r="F312" s="69" t="n">
        <f aca="false">($F311+$D312+$E312)*(1+Input!$C$40/(100*12))</f>
        <v>0</v>
      </c>
    </row>
    <row r="313" customFormat="false" ht="12.8" hidden="false" customHeight="false" outlineLevel="0" collapsed="false">
      <c r="A313" s="67" t="n">
        <v>309</v>
      </c>
      <c r="B313" s="68" t="n">
        <f aca="false">EOMONTH(Input!$C$7,A313)</f>
        <v>52321</v>
      </c>
      <c r="D313" s="69" t="n">
        <f aca="false">IF($B313&lt;Input!$C$28,Input!$C$41,0)</f>
        <v>0</v>
      </c>
      <c r="E313" s="69" t="n">
        <f aca="true">IF($B313&gt;Input!$C$28,PMT(Input!$C$40/(100*12),($A$620-OFFSET($A$4,MATCH(Input!$C$28,$B$4:$B$620,1),0,1,1)),$H$4,0,1),0)</f>
        <v>-0</v>
      </c>
      <c r="F313" s="69" t="n">
        <f aca="false">($F312+$D313+$E313)*(1+Input!$C$40/(100*12))</f>
        <v>0</v>
      </c>
    </row>
    <row r="314" customFormat="false" ht="12.8" hidden="false" customHeight="false" outlineLevel="0" collapsed="false">
      <c r="A314" s="67" t="n">
        <v>310</v>
      </c>
      <c r="B314" s="68" t="n">
        <f aca="false">EOMONTH(Input!$C$7,A314)</f>
        <v>52351</v>
      </c>
      <c r="D314" s="69" t="n">
        <f aca="false">IF($B314&lt;Input!$C$28,Input!$C$41,0)</f>
        <v>0</v>
      </c>
      <c r="E314" s="69" t="n">
        <f aca="true">IF($B314&gt;Input!$C$28,PMT(Input!$C$40/(100*12),($A$620-OFFSET($A$4,MATCH(Input!$C$28,$B$4:$B$620,1),0,1,1)),$H$4,0,1),0)</f>
        <v>-0</v>
      </c>
      <c r="F314" s="69" t="n">
        <f aca="false">($F313+$D314+$E314)*(1+Input!$C$40/(100*12))</f>
        <v>0</v>
      </c>
    </row>
    <row r="315" customFormat="false" ht="12.8" hidden="false" customHeight="false" outlineLevel="0" collapsed="false">
      <c r="A315" s="67" t="n">
        <v>311</v>
      </c>
      <c r="B315" s="68" t="n">
        <f aca="false">EOMONTH(Input!$C$7,A315)</f>
        <v>52382</v>
      </c>
      <c r="D315" s="69" t="n">
        <f aca="false">IF($B315&lt;Input!$C$28,Input!$C$41,0)</f>
        <v>0</v>
      </c>
      <c r="E315" s="69" t="n">
        <f aca="true">IF($B315&gt;Input!$C$28,PMT(Input!$C$40/(100*12),($A$620-OFFSET($A$4,MATCH(Input!$C$28,$B$4:$B$620,1),0,1,1)),$H$4,0,1),0)</f>
        <v>-0</v>
      </c>
      <c r="F315" s="69" t="n">
        <f aca="false">($F314+$D315+$E315)*(1+Input!$C$40/(100*12))</f>
        <v>0</v>
      </c>
    </row>
    <row r="316" customFormat="false" ht="12.8" hidden="false" customHeight="false" outlineLevel="0" collapsed="false">
      <c r="A316" s="67" t="n">
        <v>312</v>
      </c>
      <c r="B316" s="68" t="n">
        <f aca="false">EOMONTH(Input!$C$7,A316)</f>
        <v>52412</v>
      </c>
      <c r="D316" s="69" t="n">
        <f aca="false">IF($B316&lt;Input!$C$28,Input!$C$41,0)</f>
        <v>0</v>
      </c>
      <c r="E316" s="69" t="n">
        <f aca="true">IF($B316&gt;Input!$C$28,PMT(Input!$C$40/(100*12),($A$620-OFFSET($A$4,MATCH(Input!$C$28,$B$4:$B$620,1),0,1,1)),$H$4,0,1),0)</f>
        <v>-0</v>
      </c>
      <c r="F316" s="69" t="n">
        <f aca="false">($F315+$D316+$E316)*(1+Input!$C$40/(100*12))</f>
        <v>0</v>
      </c>
    </row>
    <row r="317" customFormat="false" ht="12.8" hidden="false" customHeight="false" outlineLevel="0" collapsed="false">
      <c r="A317" s="67" t="n">
        <v>313</v>
      </c>
      <c r="B317" s="68" t="n">
        <f aca="false">EOMONTH(Input!$C$7,A317)</f>
        <v>52443</v>
      </c>
      <c r="D317" s="69" t="n">
        <f aca="false">IF($B317&lt;Input!$C$28,Input!$C$41,0)</f>
        <v>0</v>
      </c>
      <c r="E317" s="69" t="n">
        <f aca="true">IF($B317&gt;Input!$C$28,PMT(Input!$C$40/(100*12),($A$620-OFFSET($A$4,MATCH(Input!$C$28,$B$4:$B$620,1),0,1,1)),$H$4,0,1),0)</f>
        <v>-0</v>
      </c>
      <c r="F317" s="69" t="n">
        <f aca="false">($F316+$D317+$E317)*(1+Input!$C$40/(100*12))</f>
        <v>0</v>
      </c>
    </row>
    <row r="318" customFormat="false" ht="12.8" hidden="false" customHeight="false" outlineLevel="0" collapsed="false">
      <c r="A318" s="67" t="n">
        <v>314</v>
      </c>
      <c r="B318" s="68" t="n">
        <f aca="false">EOMONTH(Input!$C$7,A318)</f>
        <v>52474</v>
      </c>
      <c r="D318" s="69" t="n">
        <f aca="false">IF($B318&lt;Input!$C$28,Input!$C$41,0)</f>
        <v>0</v>
      </c>
      <c r="E318" s="69" t="n">
        <f aca="true">IF($B318&gt;Input!$C$28,PMT(Input!$C$40/(100*12),($A$620-OFFSET($A$4,MATCH(Input!$C$28,$B$4:$B$620,1),0,1,1)),$H$4,0,1),0)</f>
        <v>-0</v>
      </c>
      <c r="F318" s="69" t="n">
        <f aca="false">($F317+$D318+$E318)*(1+Input!$C$40/(100*12))</f>
        <v>0</v>
      </c>
    </row>
    <row r="319" customFormat="false" ht="12.8" hidden="false" customHeight="false" outlineLevel="0" collapsed="false">
      <c r="A319" s="67" t="n">
        <v>315</v>
      </c>
      <c r="B319" s="68" t="n">
        <f aca="false">EOMONTH(Input!$C$7,A319)</f>
        <v>52504</v>
      </c>
      <c r="D319" s="69" t="n">
        <f aca="false">IF($B319&lt;Input!$C$28,Input!$C$41,0)</f>
        <v>0</v>
      </c>
      <c r="E319" s="69" t="n">
        <f aca="true">IF($B319&gt;Input!$C$28,PMT(Input!$C$40/(100*12),($A$620-OFFSET($A$4,MATCH(Input!$C$28,$B$4:$B$620,1),0,1,1)),$H$4,0,1),0)</f>
        <v>-0</v>
      </c>
      <c r="F319" s="69" t="n">
        <f aca="false">($F318+$D319+$E319)*(1+Input!$C$40/(100*12))</f>
        <v>0</v>
      </c>
    </row>
    <row r="320" customFormat="false" ht="12.8" hidden="false" customHeight="false" outlineLevel="0" collapsed="false">
      <c r="A320" s="67" t="n">
        <v>316</v>
      </c>
      <c r="B320" s="68" t="n">
        <f aca="false">EOMONTH(Input!$C$7,A320)</f>
        <v>52535</v>
      </c>
      <c r="D320" s="69" t="n">
        <f aca="false">IF($B320&lt;Input!$C$28,Input!$C$41,0)</f>
        <v>0</v>
      </c>
      <c r="E320" s="69" t="n">
        <f aca="true">IF($B320&gt;Input!$C$28,PMT(Input!$C$40/(100*12),($A$620-OFFSET($A$4,MATCH(Input!$C$28,$B$4:$B$620,1),0,1,1)),$H$4,0,1),0)</f>
        <v>-0</v>
      </c>
      <c r="F320" s="69" t="n">
        <f aca="false">($F319+$D320+$E320)*(1+Input!$C$40/(100*12))</f>
        <v>0</v>
      </c>
    </row>
    <row r="321" customFormat="false" ht="12.8" hidden="false" customHeight="false" outlineLevel="0" collapsed="false">
      <c r="A321" s="67" t="n">
        <v>317</v>
      </c>
      <c r="B321" s="68" t="n">
        <f aca="false">EOMONTH(Input!$C$7,A321)</f>
        <v>52565</v>
      </c>
      <c r="D321" s="69" t="n">
        <f aca="false">IF($B321&lt;Input!$C$28,Input!$C$41,0)</f>
        <v>0</v>
      </c>
      <c r="E321" s="69" t="n">
        <f aca="true">IF($B321&gt;Input!$C$28,PMT(Input!$C$40/(100*12),($A$620-OFFSET($A$4,MATCH(Input!$C$28,$B$4:$B$620,1),0,1,1)),$H$4,0,1),0)</f>
        <v>-0</v>
      </c>
      <c r="F321" s="69" t="n">
        <f aca="false">($F320+$D321+$E321)*(1+Input!$C$40/(100*12))</f>
        <v>0</v>
      </c>
    </row>
    <row r="322" customFormat="false" ht="12.8" hidden="false" customHeight="false" outlineLevel="0" collapsed="false">
      <c r="A322" s="67" t="n">
        <v>318</v>
      </c>
      <c r="B322" s="68" t="n">
        <f aca="false">EOMONTH(Input!$C$7,A322)</f>
        <v>52596</v>
      </c>
      <c r="D322" s="69" t="n">
        <f aca="false">IF($B322&lt;Input!$C$28,Input!$C$41,0)</f>
        <v>0</v>
      </c>
      <c r="E322" s="69" t="n">
        <f aca="true">IF($B322&gt;Input!$C$28,PMT(Input!$C$40/(100*12),($A$620-OFFSET($A$4,MATCH(Input!$C$28,$B$4:$B$620,1),0,1,1)),$H$4,0,1),0)</f>
        <v>-0</v>
      </c>
      <c r="F322" s="69" t="n">
        <f aca="false">($F321+$D322+$E322)*(1+Input!$C$40/(100*12))</f>
        <v>0</v>
      </c>
    </row>
    <row r="323" customFormat="false" ht="12.8" hidden="false" customHeight="false" outlineLevel="0" collapsed="false">
      <c r="A323" s="67" t="n">
        <v>319</v>
      </c>
      <c r="B323" s="68" t="n">
        <f aca="false">EOMONTH(Input!$C$7,A323)</f>
        <v>52627</v>
      </c>
      <c r="D323" s="69" t="n">
        <f aca="false">IF($B323&lt;Input!$C$28,Input!$C$41,0)</f>
        <v>0</v>
      </c>
      <c r="E323" s="69" t="n">
        <f aca="true">IF($B323&gt;Input!$C$28,PMT(Input!$C$40/(100*12),($A$620-OFFSET($A$4,MATCH(Input!$C$28,$B$4:$B$620,1),0,1,1)),$H$4,0,1),0)</f>
        <v>-0</v>
      </c>
      <c r="F323" s="69" t="n">
        <f aca="false">($F322+$D323+$E323)*(1+Input!$C$40/(100*12))</f>
        <v>0</v>
      </c>
    </row>
    <row r="324" customFormat="false" ht="12.8" hidden="false" customHeight="false" outlineLevel="0" collapsed="false">
      <c r="A324" s="67" t="n">
        <v>320</v>
      </c>
      <c r="B324" s="68" t="n">
        <f aca="false">EOMONTH(Input!$C$7,A324)</f>
        <v>52656</v>
      </c>
      <c r="D324" s="69" t="n">
        <f aca="false">IF($B324&lt;Input!$C$28,Input!$C$41,0)</f>
        <v>0</v>
      </c>
      <c r="E324" s="69" t="n">
        <f aca="true">IF($B324&gt;Input!$C$28,PMT(Input!$C$40/(100*12),($A$620-OFFSET($A$4,MATCH(Input!$C$28,$B$4:$B$620,1),0,1,1)),$H$4,0,1),0)</f>
        <v>-0</v>
      </c>
      <c r="F324" s="69" t="n">
        <f aca="false">($F323+$D324+$E324)*(1+Input!$C$40/(100*12))</f>
        <v>0</v>
      </c>
    </row>
    <row r="325" customFormat="false" ht="12.8" hidden="false" customHeight="false" outlineLevel="0" collapsed="false">
      <c r="A325" s="67" t="n">
        <v>321</v>
      </c>
      <c r="B325" s="68" t="n">
        <f aca="false">EOMONTH(Input!$C$7,A325)</f>
        <v>52687</v>
      </c>
      <c r="D325" s="69" t="n">
        <f aca="false">IF($B325&lt;Input!$C$28,Input!$C$41,0)</f>
        <v>0</v>
      </c>
      <c r="E325" s="69" t="n">
        <f aca="true">IF($B325&gt;Input!$C$28,PMT(Input!$C$40/(100*12),($A$620-OFFSET($A$4,MATCH(Input!$C$28,$B$4:$B$620,1),0,1,1)),$H$4,0,1),0)</f>
        <v>-0</v>
      </c>
      <c r="F325" s="69" t="n">
        <f aca="false">($F324+$D325+$E325)*(1+Input!$C$40/(100*12))</f>
        <v>0</v>
      </c>
    </row>
    <row r="326" customFormat="false" ht="12.8" hidden="false" customHeight="false" outlineLevel="0" collapsed="false">
      <c r="A326" s="67" t="n">
        <v>322</v>
      </c>
      <c r="B326" s="68" t="n">
        <f aca="false">EOMONTH(Input!$C$7,A326)</f>
        <v>52717</v>
      </c>
      <c r="D326" s="69" t="n">
        <f aca="false">IF($B326&lt;Input!$C$28,Input!$C$41,0)</f>
        <v>0</v>
      </c>
      <c r="E326" s="69" t="n">
        <f aca="true">IF($B326&gt;Input!$C$28,PMT(Input!$C$40/(100*12),($A$620-OFFSET($A$4,MATCH(Input!$C$28,$B$4:$B$620,1),0,1,1)),$H$4,0,1),0)</f>
        <v>-0</v>
      </c>
      <c r="F326" s="69" t="n">
        <f aca="false">($F325+$D326+$E326)*(1+Input!$C$40/(100*12))</f>
        <v>0</v>
      </c>
    </row>
    <row r="327" customFormat="false" ht="12.8" hidden="false" customHeight="false" outlineLevel="0" collapsed="false">
      <c r="A327" s="67" t="n">
        <v>323</v>
      </c>
      <c r="B327" s="68" t="n">
        <f aca="false">EOMONTH(Input!$C$7,A327)</f>
        <v>52748</v>
      </c>
      <c r="D327" s="69" t="n">
        <f aca="false">IF($B327&lt;Input!$C$28,Input!$C$41,0)</f>
        <v>0</v>
      </c>
      <c r="E327" s="69" t="n">
        <f aca="true">IF($B327&gt;Input!$C$28,PMT(Input!$C$40/(100*12),($A$620-OFFSET($A$4,MATCH(Input!$C$28,$B$4:$B$620,1),0,1,1)),$H$4,0,1),0)</f>
        <v>-0</v>
      </c>
      <c r="F327" s="69" t="n">
        <f aca="false">($F326+$D327+$E327)*(1+Input!$C$40/(100*12))</f>
        <v>0</v>
      </c>
    </row>
    <row r="328" customFormat="false" ht="12.8" hidden="false" customHeight="false" outlineLevel="0" collapsed="false">
      <c r="A328" s="67" t="n">
        <v>324</v>
      </c>
      <c r="B328" s="68" t="n">
        <f aca="false">EOMONTH(Input!$C$7,A328)</f>
        <v>52778</v>
      </c>
      <c r="D328" s="69" t="n">
        <f aca="false">IF($B328&lt;Input!$C$28,Input!$C$41,0)</f>
        <v>0</v>
      </c>
      <c r="E328" s="69" t="n">
        <f aca="true">IF($B328&gt;Input!$C$28,PMT(Input!$C$40/(100*12),($A$620-OFFSET($A$4,MATCH(Input!$C$28,$B$4:$B$620,1),0,1,1)),$H$4,0,1),0)</f>
        <v>-0</v>
      </c>
      <c r="F328" s="69" t="n">
        <f aca="false">($F327+$D328+$E328)*(1+Input!$C$40/(100*12))</f>
        <v>0</v>
      </c>
    </row>
    <row r="329" customFormat="false" ht="12.8" hidden="false" customHeight="false" outlineLevel="0" collapsed="false">
      <c r="A329" s="67" t="n">
        <v>325</v>
      </c>
      <c r="B329" s="68" t="n">
        <f aca="false">EOMONTH(Input!$C$7,A329)</f>
        <v>52809</v>
      </c>
      <c r="D329" s="69" t="n">
        <f aca="false">IF($B329&lt;Input!$C$28,Input!$C$41,0)</f>
        <v>0</v>
      </c>
      <c r="E329" s="69" t="n">
        <f aca="true">IF($B329&gt;Input!$C$28,PMT(Input!$C$40/(100*12),($A$620-OFFSET($A$4,MATCH(Input!$C$28,$B$4:$B$620,1),0,1,1)),$H$4,0,1),0)</f>
        <v>-0</v>
      </c>
      <c r="F329" s="69" t="n">
        <f aca="false">($F328+$D329+$E329)*(1+Input!$C$40/(100*12))</f>
        <v>0</v>
      </c>
    </row>
    <row r="330" customFormat="false" ht="12.8" hidden="false" customHeight="false" outlineLevel="0" collapsed="false">
      <c r="A330" s="67" t="n">
        <v>326</v>
      </c>
      <c r="B330" s="68" t="n">
        <f aca="false">EOMONTH(Input!$C$7,A330)</f>
        <v>52840</v>
      </c>
      <c r="D330" s="69" t="n">
        <f aca="false">IF($B330&lt;Input!$C$28,Input!$C$41,0)</f>
        <v>0</v>
      </c>
      <c r="E330" s="69" t="n">
        <f aca="true">IF($B330&gt;Input!$C$28,PMT(Input!$C$40/(100*12),($A$620-OFFSET($A$4,MATCH(Input!$C$28,$B$4:$B$620,1),0,1,1)),$H$4,0,1),0)</f>
        <v>-0</v>
      </c>
      <c r="F330" s="69" t="n">
        <f aca="false">($F329+$D330+$E330)*(1+Input!$C$40/(100*12))</f>
        <v>0</v>
      </c>
    </row>
    <row r="331" customFormat="false" ht="12.8" hidden="false" customHeight="false" outlineLevel="0" collapsed="false">
      <c r="A331" s="67" t="n">
        <v>327</v>
      </c>
      <c r="B331" s="68" t="n">
        <f aca="false">EOMONTH(Input!$C$7,A331)</f>
        <v>52870</v>
      </c>
      <c r="D331" s="69" t="n">
        <f aca="false">IF($B331&lt;Input!$C$28,Input!$C$41,0)</f>
        <v>0</v>
      </c>
      <c r="E331" s="69" t="n">
        <f aca="true">IF($B331&gt;Input!$C$28,PMT(Input!$C$40/(100*12),($A$620-OFFSET($A$4,MATCH(Input!$C$28,$B$4:$B$620,1),0,1,1)),$H$4,0,1),0)</f>
        <v>-0</v>
      </c>
      <c r="F331" s="69" t="n">
        <f aca="false">($F330+$D331+$E331)*(1+Input!$C$40/(100*12))</f>
        <v>0</v>
      </c>
    </row>
    <row r="332" customFormat="false" ht="12.8" hidden="false" customHeight="false" outlineLevel="0" collapsed="false">
      <c r="A332" s="67" t="n">
        <v>328</v>
      </c>
      <c r="B332" s="68" t="n">
        <f aca="false">EOMONTH(Input!$C$7,A332)</f>
        <v>52901</v>
      </c>
      <c r="D332" s="69" t="n">
        <f aca="false">IF($B332&lt;Input!$C$28,Input!$C$41,0)</f>
        <v>0</v>
      </c>
      <c r="E332" s="69" t="n">
        <f aca="true">IF($B332&gt;Input!$C$28,PMT(Input!$C$40/(100*12),($A$620-OFFSET($A$4,MATCH(Input!$C$28,$B$4:$B$620,1),0,1,1)),$H$4,0,1),0)</f>
        <v>-0</v>
      </c>
      <c r="F332" s="69" t="n">
        <f aca="false">($F331+$D332+$E332)*(1+Input!$C$40/(100*12))</f>
        <v>0</v>
      </c>
    </row>
    <row r="333" customFormat="false" ht="12.8" hidden="false" customHeight="false" outlineLevel="0" collapsed="false">
      <c r="A333" s="67" t="n">
        <v>329</v>
      </c>
      <c r="B333" s="68" t="n">
        <f aca="false">EOMONTH(Input!$C$7,A333)</f>
        <v>52931</v>
      </c>
      <c r="D333" s="69" t="n">
        <f aca="false">IF($B333&lt;Input!$C$28,Input!$C$41,0)</f>
        <v>0</v>
      </c>
      <c r="E333" s="69" t="n">
        <f aca="true">IF($B333&gt;Input!$C$28,PMT(Input!$C$40/(100*12),($A$620-OFFSET($A$4,MATCH(Input!$C$28,$B$4:$B$620,1),0,1,1)),$H$4,0,1),0)</f>
        <v>-0</v>
      </c>
      <c r="F333" s="69" t="n">
        <f aca="false">($F332+$D333+$E333)*(1+Input!$C$40/(100*12))</f>
        <v>0</v>
      </c>
    </row>
    <row r="334" customFormat="false" ht="12.8" hidden="false" customHeight="false" outlineLevel="0" collapsed="false">
      <c r="A334" s="67" t="n">
        <v>330</v>
      </c>
      <c r="B334" s="68" t="n">
        <f aca="false">EOMONTH(Input!$C$7,A334)</f>
        <v>52962</v>
      </c>
      <c r="D334" s="69" t="n">
        <f aca="false">IF($B334&lt;Input!$C$28,Input!$C$41,0)</f>
        <v>0</v>
      </c>
      <c r="E334" s="69" t="n">
        <f aca="true">IF($B334&gt;Input!$C$28,PMT(Input!$C$40/(100*12),($A$620-OFFSET($A$4,MATCH(Input!$C$28,$B$4:$B$620,1),0,1,1)),$H$4,0,1),0)</f>
        <v>-0</v>
      </c>
      <c r="F334" s="69" t="n">
        <f aca="false">($F333+$D334+$E334)*(1+Input!$C$40/(100*12))</f>
        <v>0</v>
      </c>
    </row>
    <row r="335" customFormat="false" ht="12.8" hidden="false" customHeight="false" outlineLevel="0" collapsed="false">
      <c r="A335" s="67" t="n">
        <v>331</v>
      </c>
      <c r="B335" s="68" t="n">
        <f aca="false">EOMONTH(Input!$C$7,A335)</f>
        <v>52993</v>
      </c>
      <c r="D335" s="69" t="n">
        <f aca="false">IF($B335&lt;Input!$C$28,Input!$C$41,0)</f>
        <v>0</v>
      </c>
      <c r="E335" s="69" t="n">
        <f aca="true">IF($B335&gt;Input!$C$28,PMT(Input!$C$40/(100*12),($A$620-OFFSET($A$4,MATCH(Input!$C$28,$B$4:$B$620,1),0,1,1)),$H$4,0,1),0)</f>
        <v>-0</v>
      </c>
      <c r="F335" s="69" t="n">
        <f aca="false">($F334+$D335+$E335)*(1+Input!$C$40/(100*12))</f>
        <v>0</v>
      </c>
    </row>
    <row r="336" customFormat="false" ht="12.8" hidden="false" customHeight="false" outlineLevel="0" collapsed="false">
      <c r="A336" s="67" t="n">
        <v>332</v>
      </c>
      <c r="B336" s="68" t="n">
        <f aca="false">EOMONTH(Input!$C$7,A336)</f>
        <v>53021</v>
      </c>
      <c r="D336" s="69" t="n">
        <f aca="false">IF($B336&lt;Input!$C$28,Input!$C$41,0)</f>
        <v>0</v>
      </c>
      <c r="E336" s="69" t="n">
        <f aca="true">IF($B336&gt;Input!$C$28,PMT(Input!$C$40/(100*12),($A$620-OFFSET($A$4,MATCH(Input!$C$28,$B$4:$B$620,1),0,1,1)),$H$4,0,1),0)</f>
        <v>-0</v>
      </c>
      <c r="F336" s="69" t="n">
        <f aca="false">($F335+$D336+$E336)*(1+Input!$C$40/(100*12))</f>
        <v>0</v>
      </c>
    </row>
    <row r="337" customFormat="false" ht="12.8" hidden="false" customHeight="false" outlineLevel="0" collapsed="false">
      <c r="A337" s="67" t="n">
        <v>333</v>
      </c>
      <c r="B337" s="68" t="n">
        <f aca="false">EOMONTH(Input!$C$7,A337)</f>
        <v>53052</v>
      </c>
      <c r="D337" s="69" t="n">
        <f aca="false">IF($B337&lt;Input!$C$28,Input!$C$41,0)</f>
        <v>0</v>
      </c>
      <c r="E337" s="69" t="n">
        <f aca="true">IF($B337&gt;Input!$C$28,PMT(Input!$C$40/(100*12),($A$620-OFFSET($A$4,MATCH(Input!$C$28,$B$4:$B$620,1),0,1,1)),$H$4,0,1),0)</f>
        <v>-0</v>
      </c>
      <c r="F337" s="69" t="n">
        <f aca="false">($F336+$D337+$E337)*(1+Input!$C$40/(100*12))</f>
        <v>0</v>
      </c>
    </row>
    <row r="338" customFormat="false" ht="12.8" hidden="false" customHeight="false" outlineLevel="0" collapsed="false">
      <c r="A338" s="67" t="n">
        <v>334</v>
      </c>
      <c r="B338" s="68" t="n">
        <f aca="false">EOMONTH(Input!$C$7,A338)</f>
        <v>53082</v>
      </c>
      <c r="D338" s="69" t="n">
        <f aca="false">IF($B338&lt;Input!$C$28,Input!$C$41,0)</f>
        <v>0</v>
      </c>
      <c r="E338" s="69" t="n">
        <f aca="true">IF($B338&gt;Input!$C$28,PMT(Input!$C$40/(100*12),($A$620-OFFSET($A$4,MATCH(Input!$C$28,$B$4:$B$620,1),0,1,1)),$H$4,0,1),0)</f>
        <v>-0</v>
      </c>
      <c r="F338" s="69" t="n">
        <f aca="false">($F337+$D338+$E338)*(1+Input!$C$40/(100*12))</f>
        <v>0</v>
      </c>
    </row>
    <row r="339" customFormat="false" ht="12.8" hidden="false" customHeight="false" outlineLevel="0" collapsed="false">
      <c r="A339" s="67" t="n">
        <v>335</v>
      </c>
      <c r="B339" s="68" t="n">
        <f aca="false">EOMONTH(Input!$C$7,A339)</f>
        <v>53113</v>
      </c>
      <c r="D339" s="69" t="n">
        <f aca="false">IF($B339&lt;Input!$C$28,Input!$C$41,0)</f>
        <v>0</v>
      </c>
      <c r="E339" s="69" t="n">
        <f aca="true">IF($B339&gt;Input!$C$28,PMT(Input!$C$40/(100*12),($A$620-OFFSET($A$4,MATCH(Input!$C$28,$B$4:$B$620,1),0,1,1)),$H$4,0,1),0)</f>
        <v>-0</v>
      </c>
      <c r="F339" s="69" t="n">
        <f aca="false">($F338+$D339+$E339)*(1+Input!$C$40/(100*12))</f>
        <v>0</v>
      </c>
    </row>
    <row r="340" customFormat="false" ht="12.8" hidden="false" customHeight="false" outlineLevel="0" collapsed="false">
      <c r="A340" s="67" t="n">
        <v>336</v>
      </c>
      <c r="B340" s="68" t="n">
        <f aca="false">EOMONTH(Input!$C$7,A340)</f>
        <v>53143</v>
      </c>
      <c r="D340" s="69" t="n">
        <f aca="false">IF($B340&lt;Input!$C$28,Input!$C$41,0)</f>
        <v>0</v>
      </c>
      <c r="E340" s="69" t="n">
        <f aca="true">IF($B340&gt;Input!$C$28,PMT(Input!$C$40/(100*12),($A$620-OFFSET($A$4,MATCH(Input!$C$28,$B$4:$B$620,1),0,1,1)),$H$4,0,1),0)</f>
        <v>-0</v>
      </c>
      <c r="F340" s="69" t="n">
        <f aca="false">($F339+$D340+$E340)*(1+Input!$C$40/(100*12))</f>
        <v>0</v>
      </c>
    </row>
    <row r="341" customFormat="false" ht="12.8" hidden="false" customHeight="false" outlineLevel="0" collapsed="false">
      <c r="A341" s="67" t="n">
        <v>337</v>
      </c>
      <c r="B341" s="68" t="n">
        <f aca="false">EOMONTH(Input!$C$7,A341)</f>
        <v>53174</v>
      </c>
      <c r="D341" s="69" t="n">
        <f aca="false">IF($B341&lt;Input!$C$28,Input!$C$41,0)</f>
        <v>0</v>
      </c>
      <c r="E341" s="69" t="n">
        <f aca="true">IF($B341&gt;Input!$C$28,PMT(Input!$C$40/(100*12),($A$620-OFFSET($A$4,MATCH(Input!$C$28,$B$4:$B$620,1),0,1,1)),$H$4,0,1),0)</f>
        <v>-0</v>
      </c>
      <c r="F341" s="69" t="n">
        <f aca="false">($F340+$D341+$E341)*(1+Input!$C$40/(100*12))</f>
        <v>0</v>
      </c>
    </row>
    <row r="342" customFormat="false" ht="12.8" hidden="false" customHeight="false" outlineLevel="0" collapsed="false">
      <c r="A342" s="67" t="n">
        <v>338</v>
      </c>
      <c r="B342" s="68" t="n">
        <f aca="false">EOMONTH(Input!$C$7,A342)</f>
        <v>53205</v>
      </c>
      <c r="D342" s="69" t="n">
        <f aca="false">IF($B342&lt;Input!$C$28,Input!$C$41,0)</f>
        <v>0</v>
      </c>
      <c r="E342" s="69" t="n">
        <f aca="true">IF($B342&gt;Input!$C$28,PMT(Input!$C$40/(100*12),($A$620-OFFSET($A$4,MATCH(Input!$C$28,$B$4:$B$620,1),0,1,1)),$H$4,0,1),0)</f>
        <v>-0</v>
      </c>
      <c r="F342" s="69" t="n">
        <f aca="false">($F341+$D342+$E342)*(1+Input!$C$40/(100*12))</f>
        <v>0</v>
      </c>
    </row>
    <row r="343" customFormat="false" ht="12.8" hidden="false" customHeight="false" outlineLevel="0" collapsed="false">
      <c r="A343" s="67" t="n">
        <v>339</v>
      </c>
      <c r="B343" s="68" t="n">
        <f aca="false">EOMONTH(Input!$C$7,A343)</f>
        <v>53235</v>
      </c>
      <c r="D343" s="69" t="n">
        <f aca="false">IF($B343&lt;Input!$C$28,Input!$C$41,0)</f>
        <v>0</v>
      </c>
      <c r="E343" s="69" t="n">
        <f aca="true">IF($B343&gt;Input!$C$28,PMT(Input!$C$40/(100*12),($A$620-OFFSET($A$4,MATCH(Input!$C$28,$B$4:$B$620,1),0,1,1)),$H$4,0,1),0)</f>
        <v>-0</v>
      </c>
      <c r="F343" s="69" t="n">
        <f aca="false">($F342+$D343+$E343)*(1+Input!$C$40/(100*12))</f>
        <v>0</v>
      </c>
    </row>
    <row r="344" customFormat="false" ht="12.8" hidden="false" customHeight="false" outlineLevel="0" collapsed="false">
      <c r="A344" s="67" t="n">
        <v>340</v>
      </c>
      <c r="B344" s="68" t="n">
        <f aca="false">EOMONTH(Input!$C$7,A344)</f>
        <v>53266</v>
      </c>
      <c r="D344" s="69" t="n">
        <f aca="false">IF($B344&lt;Input!$C$28,Input!$C$41,0)</f>
        <v>0</v>
      </c>
      <c r="E344" s="69" t="n">
        <f aca="true">IF($B344&gt;Input!$C$28,PMT(Input!$C$40/(100*12),($A$620-OFFSET($A$4,MATCH(Input!$C$28,$B$4:$B$620,1),0,1,1)),$H$4,0,1),0)</f>
        <v>-0</v>
      </c>
      <c r="F344" s="69" t="n">
        <f aca="false">($F343+$D344+$E344)*(1+Input!$C$40/(100*12))</f>
        <v>0</v>
      </c>
    </row>
    <row r="345" customFormat="false" ht="12.8" hidden="false" customHeight="false" outlineLevel="0" collapsed="false">
      <c r="A345" s="67" t="n">
        <v>341</v>
      </c>
      <c r="B345" s="68" t="n">
        <f aca="false">EOMONTH(Input!$C$7,A345)</f>
        <v>53296</v>
      </c>
      <c r="D345" s="69" t="n">
        <f aca="false">IF($B345&lt;Input!$C$28,Input!$C$41,0)</f>
        <v>0</v>
      </c>
      <c r="E345" s="69" t="n">
        <f aca="true">IF($B345&gt;Input!$C$28,PMT(Input!$C$40/(100*12),($A$620-OFFSET($A$4,MATCH(Input!$C$28,$B$4:$B$620,1),0,1,1)),$H$4,0,1),0)</f>
        <v>-0</v>
      </c>
      <c r="F345" s="69" t="n">
        <f aca="false">($F344+$D345+$E345)*(1+Input!$C$40/(100*12))</f>
        <v>0</v>
      </c>
    </row>
    <row r="346" customFormat="false" ht="12.8" hidden="false" customHeight="false" outlineLevel="0" collapsed="false">
      <c r="A346" s="67" t="n">
        <v>342</v>
      </c>
      <c r="B346" s="68" t="n">
        <f aca="false">EOMONTH(Input!$C$7,A346)</f>
        <v>53327</v>
      </c>
      <c r="D346" s="69" t="n">
        <f aca="false">IF($B346&lt;Input!$C$28,Input!$C$41,0)</f>
        <v>0</v>
      </c>
      <c r="E346" s="69" t="n">
        <f aca="true">IF($B346&gt;Input!$C$28,PMT(Input!$C$40/(100*12),($A$620-OFFSET($A$4,MATCH(Input!$C$28,$B$4:$B$620,1),0,1,1)),$H$4,0,1),0)</f>
        <v>-0</v>
      </c>
      <c r="F346" s="69" t="n">
        <f aca="false">($F345+$D346+$E346)*(1+Input!$C$40/(100*12))</f>
        <v>0</v>
      </c>
    </row>
    <row r="347" customFormat="false" ht="12.8" hidden="false" customHeight="false" outlineLevel="0" collapsed="false">
      <c r="A347" s="67" t="n">
        <v>343</v>
      </c>
      <c r="B347" s="68" t="n">
        <f aca="false">EOMONTH(Input!$C$7,A347)</f>
        <v>53358</v>
      </c>
      <c r="D347" s="69" t="n">
        <f aca="false">IF($B347&lt;Input!$C$28,Input!$C$41,0)</f>
        <v>0</v>
      </c>
      <c r="E347" s="69" t="n">
        <f aca="true">IF($B347&gt;Input!$C$28,PMT(Input!$C$40/(100*12),($A$620-OFFSET($A$4,MATCH(Input!$C$28,$B$4:$B$620,1),0,1,1)),$H$4,0,1),0)</f>
        <v>-0</v>
      </c>
      <c r="F347" s="69" t="n">
        <f aca="false">($F346+$D347+$E347)*(1+Input!$C$40/(100*12))</f>
        <v>0</v>
      </c>
    </row>
    <row r="348" customFormat="false" ht="12.8" hidden="false" customHeight="false" outlineLevel="0" collapsed="false">
      <c r="A348" s="67" t="n">
        <v>344</v>
      </c>
      <c r="B348" s="68" t="n">
        <f aca="false">EOMONTH(Input!$C$7,A348)</f>
        <v>53386</v>
      </c>
      <c r="D348" s="69" t="n">
        <f aca="false">IF($B348&lt;Input!$C$28,Input!$C$41,0)</f>
        <v>0</v>
      </c>
      <c r="E348" s="69" t="n">
        <f aca="true">IF($B348&gt;Input!$C$28,PMT(Input!$C$40/(100*12),($A$620-OFFSET($A$4,MATCH(Input!$C$28,$B$4:$B$620,1),0,1,1)),$H$4,0,1),0)</f>
        <v>-0</v>
      </c>
      <c r="F348" s="69" t="n">
        <f aca="false">($F347+$D348+$E348)*(1+Input!$C$40/(100*12))</f>
        <v>0</v>
      </c>
    </row>
    <row r="349" customFormat="false" ht="12.8" hidden="false" customHeight="false" outlineLevel="0" collapsed="false">
      <c r="A349" s="67" t="n">
        <v>345</v>
      </c>
      <c r="B349" s="68" t="n">
        <f aca="false">EOMONTH(Input!$C$7,A349)</f>
        <v>53417</v>
      </c>
      <c r="D349" s="69" t="n">
        <f aca="false">IF($B349&lt;Input!$C$28,Input!$C$41,0)</f>
        <v>0</v>
      </c>
      <c r="E349" s="69" t="n">
        <f aca="true">IF($B349&gt;Input!$C$28,PMT(Input!$C$40/(100*12),($A$620-OFFSET($A$4,MATCH(Input!$C$28,$B$4:$B$620,1),0,1,1)),$H$4,0,1),0)</f>
        <v>-0</v>
      </c>
      <c r="F349" s="69" t="n">
        <f aca="false">($F348+$D349+$E349)*(1+Input!$C$40/(100*12))</f>
        <v>0</v>
      </c>
    </row>
    <row r="350" customFormat="false" ht="12.8" hidden="false" customHeight="false" outlineLevel="0" collapsed="false">
      <c r="A350" s="67" t="n">
        <v>346</v>
      </c>
      <c r="B350" s="68" t="n">
        <f aca="false">EOMONTH(Input!$C$7,A350)</f>
        <v>53447</v>
      </c>
      <c r="D350" s="69" t="n">
        <f aca="false">IF($B350&lt;Input!$C$28,Input!$C$41,0)</f>
        <v>0</v>
      </c>
      <c r="E350" s="69" t="n">
        <f aca="true">IF($B350&gt;Input!$C$28,PMT(Input!$C$40/(100*12),($A$620-OFFSET($A$4,MATCH(Input!$C$28,$B$4:$B$620,1),0,1,1)),$H$4,0,1),0)</f>
        <v>-0</v>
      </c>
      <c r="F350" s="69" t="n">
        <f aca="false">($F349+$D350+$E350)*(1+Input!$C$40/(100*12))</f>
        <v>0</v>
      </c>
    </row>
    <row r="351" customFormat="false" ht="12.8" hidden="false" customHeight="false" outlineLevel="0" collapsed="false">
      <c r="A351" s="67" t="n">
        <v>347</v>
      </c>
      <c r="B351" s="68" t="n">
        <f aca="false">EOMONTH(Input!$C$7,A351)</f>
        <v>53478</v>
      </c>
      <c r="D351" s="69" t="n">
        <f aca="false">IF($B351&lt;Input!$C$28,Input!$C$41,0)</f>
        <v>0</v>
      </c>
      <c r="E351" s="69" t="n">
        <f aca="true">IF($B351&gt;Input!$C$28,PMT(Input!$C$40/(100*12),($A$620-OFFSET($A$4,MATCH(Input!$C$28,$B$4:$B$620,1),0,1,1)),$H$4,0,1),0)</f>
        <v>-0</v>
      </c>
      <c r="F351" s="69" t="n">
        <f aca="false">($F350+$D351+$E351)*(1+Input!$C$40/(100*12))</f>
        <v>0</v>
      </c>
    </row>
    <row r="352" customFormat="false" ht="12.8" hidden="false" customHeight="false" outlineLevel="0" collapsed="false">
      <c r="A352" s="67" t="n">
        <v>348</v>
      </c>
      <c r="B352" s="68" t="n">
        <f aca="false">EOMONTH(Input!$C$7,A352)</f>
        <v>53508</v>
      </c>
      <c r="D352" s="69" t="n">
        <f aca="false">IF($B352&lt;Input!$C$28,Input!$C$41,0)</f>
        <v>0</v>
      </c>
      <c r="E352" s="69" t="n">
        <f aca="true">IF($B352&gt;Input!$C$28,PMT(Input!$C$40/(100*12),($A$620-OFFSET($A$4,MATCH(Input!$C$28,$B$4:$B$620,1),0,1,1)),$H$4,0,1),0)</f>
        <v>-0</v>
      </c>
      <c r="F352" s="69" t="n">
        <f aca="false">($F351+$D352+$E352)*(1+Input!$C$40/(100*12))</f>
        <v>0</v>
      </c>
    </row>
    <row r="353" customFormat="false" ht="12.8" hidden="false" customHeight="false" outlineLevel="0" collapsed="false">
      <c r="A353" s="67" t="n">
        <v>349</v>
      </c>
      <c r="B353" s="68" t="n">
        <f aca="false">EOMONTH(Input!$C$7,A353)</f>
        <v>53539</v>
      </c>
      <c r="D353" s="69" t="n">
        <f aca="false">IF($B353&lt;Input!$C$28,Input!$C$41,0)</f>
        <v>0</v>
      </c>
      <c r="E353" s="69" t="n">
        <f aca="true">IF($B353&gt;Input!$C$28,PMT(Input!$C$40/(100*12),($A$620-OFFSET($A$4,MATCH(Input!$C$28,$B$4:$B$620,1),0,1,1)),$H$4,0,1),0)</f>
        <v>-0</v>
      </c>
      <c r="F353" s="69" t="n">
        <f aca="false">($F352+$D353+$E353)*(1+Input!$C$40/(100*12))</f>
        <v>0</v>
      </c>
    </row>
    <row r="354" customFormat="false" ht="12.8" hidden="false" customHeight="false" outlineLevel="0" collapsed="false">
      <c r="A354" s="67" t="n">
        <v>350</v>
      </c>
      <c r="B354" s="68" t="n">
        <f aca="false">EOMONTH(Input!$C$7,A354)</f>
        <v>53570</v>
      </c>
      <c r="D354" s="69" t="n">
        <f aca="false">IF($B354&lt;Input!$C$28,Input!$C$41,0)</f>
        <v>0</v>
      </c>
      <c r="E354" s="69" t="n">
        <f aca="true">IF($B354&gt;Input!$C$28,PMT(Input!$C$40/(100*12),($A$620-OFFSET($A$4,MATCH(Input!$C$28,$B$4:$B$620,1),0,1,1)),$H$4,0,1),0)</f>
        <v>-0</v>
      </c>
      <c r="F354" s="69" t="n">
        <f aca="false">($F353+$D354+$E354)*(1+Input!$C$40/(100*12))</f>
        <v>0</v>
      </c>
    </row>
    <row r="355" customFormat="false" ht="12.8" hidden="false" customHeight="false" outlineLevel="0" collapsed="false">
      <c r="A355" s="67" t="n">
        <v>351</v>
      </c>
      <c r="B355" s="68" t="n">
        <f aca="false">EOMONTH(Input!$C$7,A355)</f>
        <v>53600</v>
      </c>
      <c r="D355" s="69" t="n">
        <f aca="false">IF($B355&lt;Input!$C$28,Input!$C$41,0)</f>
        <v>0</v>
      </c>
      <c r="E355" s="69" t="n">
        <f aca="true">IF($B355&gt;Input!$C$28,PMT(Input!$C$40/(100*12),($A$620-OFFSET($A$4,MATCH(Input!$C$28,$B$4:$B$620,1),0,1,1)),$H$4,0,1),0)</f>
        <v>-0</v>
      </c>
      <c r="F355" s="69" t="n">
        <f aca="false">($F354+$D355+$E355)*(1+Input!$C$40/(100*12))</f>
        <v>0</v>
      </c>
    </row>
    <row r="356" customFormat="false" ht="12.8" hidden="false" customHeight="false" outlineLevel="0" collapsed="false">
      <c r="A356" s="67" t="n">
        <v>352</v>
      </c>
      <c r="B356" s="68" t="n">
        <f aca="false">EOMONTH(Input!$C$7,A356)</f>
        <v>53631</v>
      </c>
      <c r="D356" s="69" t="n">
        <f aca="false">IF($B356&lt;Input!$C$28,Input!$C$41,0)</f>
        <v>0</v>
      </c>
      <c r="E356" s="69" t="n">
        <f aca="true">IF($B356&gt;Input!$C$28,PMT(Input!$C$40/(100*12),($A$620-OFFSET($A$4,MATCH(Input!$C$28,$B$4:$B$620,1),0,1,1)),$H$4,0,1),0)</f>
        <v>-0</v>
      </c>
      <c r="F356" s="69" t="n">
        <f aca="false">($F355+$D356+$E356)*(1+Input!$C$40/(100*12))</f>
        <v>0</v>
      </c>
    </row>
    <row r="357" customFormat="false" ht="12.8" hidden="false" customHeight="false" outlineLevel="0" collapsed="false">
      <c r="A357" s="67" t="n">
        <v>353</v>
      </c>
      <c r="B357" s="68" t="n">
        <f aca="false">EOMONTH(Input!$C$7,A357)</f>
        <v>53661</v>
      </c>
      <c r="D357" s="69" t="n">
        <f aca="false">IF($B357&lt;Input!$C$28,Input!$C$41,0)</f>
        <v>0</v>
      </c>
      <c r="E357" s="69" t="n">
        <f aca="true">IF($B357&gt;Input!$C$28,PMT(Input!$C$40/(100*12),($A$620-OFFSET($A$4,MATCH(Input!$C$28,$B$4:$B$620,1),0,1,1)),$H$4,0,1),0)</f>
        <v>-0</v>
      </c>
      <c r="F357" s="69" t="n">
        <f aca="false">($F356+$D357+$E357)*(1+Input!$C$40/(100*12))</f>
        <v>0</v>
      </c>
    </row>
    <row r="358" customFormat="false" ht="12.8" hidden="false" customHeight="false" outlineLevel="0" collapsed="false">
      <c r="A358" s="67" t="n">
        <v>354</v>
      </c>
      <c r="B358" s="68" t="n">
        <f aca="false">EOMONTH(Input!$C$7,A358)</f>
        <v>53692</v>
      </c>
      <c r="D358" s="69" t="n">
        <f aca="false">IF($B358&lt;Input!$C$28,Input!$C$41,0)</f>
        <v>0</v>
      </c>
      <c r="E358" s="69" t="n">
        <f aca="true">IF($B358&gt;Input!$C$28,PMT(Input!$C$40/(100*12),($A$620-OFFSET($A$4,MATCH(Input!$C$28,$B$4:$B$620,1),0,1,1)),$H$4,0,1),0)</f>
        <v>-0</v>
      </c>
      <c r="F358" s="69" t="n">
        <f aca="false">($F357+$D358+$E358)*(1+Input!$C$40/(100*12))</f>
        <v>0</v>
      </c>
    </row>
    <row r="359" customFormat="false" ht="12.8" hidden="false" customHeight="false" outlineLevel="0" collapsed="false">
      <c r="A359" s="67" t="n">
        <v>355</v>
      </c>
      <c r="B359" s="68" t="n">
        <f aca="false">EOMONTH(Input!$C$7,A359)</f>
        <v>53723</v>
      </c>
      <c r="D359" s="69" t="n">
        <f aca="false">IF($B359&lt;Input!$C$28,Input!$C$41,0)</f>
        <v>0</v>
      </c>
      <c r="E359" s="69" t="n">
        <f aca="true">IF($B359&gt;Input!$C$28,PMT(Input!$C$40/(100*12),($A$620-OFFSET($A$4,MATCH(Input!$C$28,$B$4:$B$620,1),0,1,1)),$H$4,0,1),0)</f>
        <v>-0</v>
      </c>
      <c r="F359" s="69" t="n">
        <f aca="false">($F358+$D359+$E359)*(1+Input!$C$40/(100*12))</f>
        <v>0</v>
      </c>
    </row>
    <row r="360" customFormat="false" ht="12.8" hidden="false" customHeight="false" outlineLevel="0" collapsed="false">
      <c r="A360" s="67" t="n">
        <v>356</v>
      </c>
      <c r="B360" s="68" t="n">
        <f aca="false">EOMONTH(Input!$C$7,A360)</f>
        <v>53751</v>
      </c>
      <c r="D360" s="69" t="n">
        <f aca="false">IF($B360&lt;Input!$C$28,Input!$C$41,0)</f>
        <v>0</v>
      </c>
      <c r="E360" s="69" t="n">
        <f aca="true">IF($B360&gt;Input!$C$28,PMT(Input!$C$40/(100*12),($A$620-OFFSET($A$4,MATCH(Input!$C$28,$B$4:$B$620,1),0,1,1)),$H$4,0,1),0)</f>
        <v>-0</v>
      </c>
      <c r="F360" s="69" t="n">
        <f aca="false">($F359+$D360+$E360)*(1+Input!$C$40/(100*12))</f>
        <v>0</v>
      </c>
    </row>
    <row r="361" customFormat="false" ht="12.8" hidden="false" customHeight="false" outlineLevel="0" collapsed="false">
      <c r="A361" s="67" t="n">
        <v>357</v>
      </c>
      <c r="B361" s="68" t="n">
        <f aca="false">EOMONTH(Input!$C$7,A361)</f>
        <v>53782</v>
      </c>
      <c r="D361" s="69" t="n">
        <f aca="false">IF($B361&lt;Input!$C$28,Input!$C$41,0)</f>
        <v>0</v>
      </c>
      <c r="E361" s="69" t="n">
        <f aca="true">IF($B361&gt;Input!$C$28,PMT(Input!$C$40/(100*12),($A$620-OFFSET($A$4,MATCH(Input!$C$28,$B$4:$B$620,1),0,1,1)),$H$4,0,1),0)</f>
        <v>-0</v>
      </c>
      <c r="F361" s="69" t="n">
        <f aca="false">($F360+$D361+$E361)*(1+Input!$C$40/(100*12))</f>
        <v>0</v>
      </c>
    </row>
    <row r="362" customFormat="false" ht="12.8" hidden="false" customHeight="false" outlineLevel="0" collapsed="false">
      <c r="A362" s="67" t="n">
        <v>358</v>
      </c>
      <c r="B362" s="68" t="n">
        <f aca="false">EOMONTH(Input!$C$7,A362)</f>
        <v>53812</v>
      </c>
      <c r="D362" s="69" t="n">
        <f aca="false">IF($B362&lt;Input!$C$28,Input!$C$41,0)</f>
        <v>0</v>
      </c>
      <c r="E362" s="69" t="n">
        <f aca="true">IF($B362&gt;Input!$C$28,PMT(Input!$C$40/(100*12),($A$620-OFFSET($A$4,MATCH(Input!$C$28,$B$4:$B$620,1),0,1,1)),$H$4,0,1),0)</f>
        <v>-0</v>
      </c>
      <c r="F362" s="69" t="n">
        <f aca="false">($F361+$D362+$E362)*(1+Input!$C$40/(100*12))</f>
        <v>0</v>
      </c>
    </row>
    <row r="363" customFormat="false" ht="12.8" hidden="false" customHeight="false" outlineLevel="0" collapsed="false">
      <c r="A363" s="67" t="n">
        <v>359</v>
      </c>
      <c r="B363" s="68" t="n">
        <f aca="false">EOMONTH(Input!$C$7,A363)</f>
        <v>53843</v>
      </c>
      <c r="D363" s="69" t="n">
        <f aca="false">IF($B363&lt;Input!$C$28,Input!$C$41,0)</f>
        <v>0</v>
      </c>
      <c r="E363" s="69" t="n">
        <f aca="true">IF($B363&gt;Input!$C$28,PMT(Input!$C$40/(100*12),($A$620-OFFSET($A$4,MATCH(Input!$C$28,$B$4:$B$620,1),0,1,1)),$H$4,0,1),0)</f>
        <v>-0</v>
      </c>
      <c r="F363" s="69" t="n">
        <f aca="false">($F362+$D363+$E363)*(1+Input!$C$40/(100*12))</f>
        <v>0</v>
      </c>
    </row>
    <row r="364" customFormat="false" ht="12.8" hidden="false" customHeight="false" outlineLevel="0" collapsed="false">
      <c r="A364" s="67" t="n">
        <v>360</v>
      </c>
      <c r="B364" s="68" t="n">
        <f aca="false">EOMONTH(Input!$C$7,A364)</f>
        <v>53873</v>
      </c>
      <c r="D364" s="69" t="n">
        <f aca="false">IF($B364&lt;Input!$C$28,Input!$C$41,0)</f>
        <v>0</v>
      </c>
      <c r="E364" s="69" t="n">
        <f aca="true">IF($B364&gt;Input!$C$28,PMT(Input!$C$40/(100*12),($A$620-OFFSET($A$4,MATCH(Input!$C$28,$B$4:$B$620,1),0,1,1)),$H$4,0,1),0)</f>
        <v>-0</v>
      </c>
      <c r="F364" s="69" t="n">
        <f aca="false">($F363+$D364+$E364)*(1+Input!$C$40/(100*12))</f>
        <v>0</v>
      </c>
    </row>
    <row r="365" customFormat="false" ht="12.8" hidden="false" customHeight="false" outlineLevel="0" collapsed="false">
      <c r="A365" s="67" t="n">
        <v>361</v>
      </c>
      <c r="B365" s="68" t="n">
        <f aca="false">EOMONTH(Input!$C$7,A365)</f>
        <v>53904</v>
      </c>
      <c r="D365" s="69" t="n">
        <f aca="false">IF($B365&lt;Input!$C$28,Input!$C$41,0)</f>
        <v>0</v>
      </c>
      <c r="E365" s="69" t="n">
        <f aca="true">IF($B365&gt;Input!$C$28,PMT(Input!$C$40/(100*12),($A$620-OFFSET($A$4,MATCH(Input!$C$28,$B$4:$B$620,1),0,1,1)),$H$4,0,1),0)</f>
        <v>-0</v>
      </c>
      <c r="F365" s="69" t="n">
        <f aca="false">($F364+$D365+$E365)*(1+Input!$C$40/(100*12))</f>
        <v>0</v>
      </c>
    </row>
    <row r="366" customFormat="false" ht="12.8" hidden="false" customHeight="false" outlineLevel="0" collapsed="false">
      <c r="A366" s="67" t="n">
        <v>362</v>
      </c>
      <c r="B366" s="68" t="n">
        <f aca="false">EOMONTH(Input!$C$7,A366)</f>
        <v>53935</v>
      </c>
      <c r="D366" s="69" t="n">
        <f aca="false">IF($B366&lt;Input!$C$28,Input!$C$41,0)</f>
        <v>0</v>
      </c>
      <c r="E366" s="69" t="n">
        <f aca="true">IF($B366&gt;Input!$C$28,PMT(Input!$C$40/(100*12),($A$620-OFFSET($A$4,MATCH(Input!$C$28,$B$4:$B$620,1),0,1,1)),$H$4,0,1),0)</f>
        <v>-0</v>
      </c>
      <c r="F366" s="69" t="n">
        <f aca="false">($F365+$D366+$E366)*(1+Input!$C$40/(100*12))</f>
        <v>0</v>
      </c>
    </row>
    <row r="367" customFormat="false" ht="12.8" hidden="false" customHeight="false" outlineLevel="0" collapsed="false">
      <c r="A367" s="67" t="n">
        <v>363</v>
      </c>
      <c r="B367" s="68" t="n">
        <f aca="false">EOMONTH(Input!$C$7,A367)</f>
        <v>53965</v>
      </c>
      <c r="D367" s="69" t="n">
        <f aca="false">IF($B367&lt;Input!$C$28,Input!$C$41,0)</f>
        <v>0</v>
      </c>
      <c r="E367" s="69" t="n">
        <f aca="true">IF($B367&gt;Input!$C$28,PMT(Input!$C$40/(100*12),($A$620-OFFSET($A$4,MATCH(Input!$C$28,$B$4:$B$620,1),0,1,1)),$H$4,0,1),0)</f>
        <v>-0</v>
      </c>
      <c r="F367" s="69" t="n">
        <f aca="false">($F366+$D367+$E367)*(1+Input!$C$40/(100*12))</f>
        <v>0</v>
      </c>
    </row>
    <row r="368" customFormat="false" ht="12.8" hidden="false" customHeight="false" outlineLevel="0" collapsed="false">
      <c r="A368" s="67" t="n">
        <v>364</v>
      </c>
      <c r="B368" s="68" t="n">
        <f aca="false">EOMONTH(Input!$C$7,A368)</f>
        <v>53996</v>
      </c>
      <c r="D368" s="69" t="n">
        <f aca="false">IF($B368&lt;Input!$C$28,Input!$C$41,0)</f>
        <v>0</v>
      </c>
      <c r="E368" s="69" t="n">
        <f aca="true">IF($B368&gt;Input!$C$28,PMT(Input!$C$40/(100*12),($A$620-OFFSET($A$4,MATCH(Input!$C$28,$B$4:$B$620,1),0,1,1)),$H$4,0,1),0)</f>
        <v>-0</v>
      </c>
      <c r="F368" s="69" t="n">
        <f aca="false">($F367+$D368+$E368)*(1+Input!$C$40/(100*12))</f>
        <v>0</v>
      </c>
    </row>
    <row r="369" customFormat="false" ht="12.8" hidden="false" customHeight="false" outlineLevel="0" collapsed="false">
      <c r="A369" s="67" t="n">
        <v>365</v>
      </c>
      <c r="B369" s="68" t="n">
        <f aca="false">EOMONTH(Input!$C$7,A369)</f>
        <v>54026</v>
      </c>
      <c r="D369" s="69" t="n">
        <f aca="false">IF($B369&lt;Input!$C$28,Input!$C$41,0)</f>
        <v>0</v>
      </c>
      <c r="E369" s="69" t="n">
        <f aca="true">IF($B369&gt;Input!$C$28,PMT(Input!$C$40/(100*12),($A$620-OFFSET($A$4,MATCH(Input!$C$28,$B$4:$B$620,1),0,1,1)),$H$4,0,1),0)</f>
        <v>-0</v>
      </c>
      <c r="F369" s="69" t="n">
        <f aca="false">($F368+$D369+$E369)*(1+Input!$C$40/(100*12))</f>
        <v>0</v>
      </c>
    </row>
    <row r="370" customFormat="false" ht="12.8" hidden="false" customHeight="false" outlineLevel="0" collapsed="false">
      <c r="A370" s="67" t="n">
        <v>366</v>
      </c>
      <c r="B370" s="68" t="n">
        <f aca="false">EOMONTH(Input!$C$7,A370)</f>
        <v>54057</v>
      </c>
      <c r="D370" s="69" t="n">
        <f aca="false">IF($B370&lt;Input!$C$28,Input!$C$41,0)</f>
        <v>0</v>
      </c>
      <c r="E370" s="69" t="n">
        <f aca="true">IF($B370&gt;Input!$C$28,PMT(Input!$C$40/(100*12),($A$620-OFFSET($A$4,MATCH(Input!$C$28,$B$4:$B$620,1),0,1,1)),$H$4,0,1),0)</f>
        <v>-0</v>
      </c>
      <c r="F370" s="69" t="n">
        <f aca="false">($F369+$D370+$E370)*(1+Input!$C$40/(100*12))</f>
        <v>0</v>
      </c>
    </row>
    <row r="371" customFormat="false" ht="12.8" hidden="false" customHeight="false" outlineLevel="0" collapsed="false">
      <c r="A371" s="67" t="n">
        <v>367</v>
      </c>
      <c r="B371" s="68" t="n">
        <f aca="false">EOMONTH(Input!$C$7,A371)</f>
        <v>54088</v>
      </c>
      <c r="D371" s="69" t="n">
        <f aca="false">IF($B371&lt;Input!$C$28,Input!$C$41,0)</f>
        <v>0</v>
      </c>
      <c r="E371" s="69" t="n">
        <f aca="true">IF($B371&gt;Input!$C$28,PMT(Input!$C$40/(100*12),($A$620-OFFSET($A$4,MATCH(Input!$C$28,$B$4:$B$620,1),0,1,1)),$H$4,0,1),0)</f>
        <v>-0</v>
      </c>
      <c r="F371" s="69" t="n">
        <f aca="false">($F370+$D371+$E371)*(1+Input!$C$40/(100*12))</f>
        <v>0</v>
      </c>
    </row>
    <row r="372" customFormat="false" ht="12.8" hidden="false" customHeight="false" outlineLevel="0" collapsed="false">
      <c r="A372" s="67" t="n">
        <v>368</v>
      </c>
      <c r="B372" s="68" t="n">
        <f aca="false">EOMONTH(Input!$C$7,A372)</f>
        <v>54117</v>
      </c>
      <c r="D372" s="69" t="n">
        <f aca="false">IF($B372&lt;Input!$C$28,Input!$C$41,0)</f>
        <v>0</v>
      </c>
      <c r="E372" s="69" t="n">
        <f aca="true">IF($B372&gt;Input!$C$28,PMT(Input!$C$40/(100*12),($A$620-OFFSET($A$4,MATCH(Input!$C$28,$B$4:$B$620,1),0,1,1)),$H$4,0,1),0)</f>
        <v>-0</v>
      </c>
      <c r="F372" s="69" t="n">
        <f aca="false">($F371+$D372+$E372)*(1+Input!$C$40/(100*12))</f>
        <v>0</v>
      </c>
    </row>
    <row r="373" customFormat="false" ht="12.8" hidden="false" customHeight="false" outlineLevel="0" collapsed="false">
      <c r="A373" s="67" t="n">
        <v>369</v>
      </c>
      <c r="B373" s="68" t="n">
        <f aca="false">EOMONTH(Input!$C$7,A373)</f>
        <v>54148</v>
      </c>
      <c r="D373" s="69" t="n">
        <f aca="false">IF($B373&lt;Input!$C$28,Input!$C$41,0)</f>
        <v>0</v>
      </c>
      <c r="E373" s="69" t="n">
        <f aca="true">IF($B373&gt;Input!$C$28,PMT(Input!$C$40/(100*12),($A$620-OFFSET($A$4,MATCH(Input!$C$28,$B$4:$B$620,1),0,1,1)),$H$4,0,1),0)</f>
        <v>-0</v>
      </c>
      <c r="F373" s="69" t="n">
        <f aca="false">($F372+$D373+$E373)*(1+Input!$C$40/(100*12))</f>
        <v>0</v>
      </c>
    </row>
    <row r="374" customFormat="false" ht="12.8" hidden="false" customHeight="false" outlineLevel="0" collapsed="false">
      <c r="A374" s="67" t="n">
        <v>370</v>
      </c>
      <c r="B374" s="68" t="n">
        <f aca="false">EOMONTH(Input!$C$7,A374)</f>
        <v>54178</v>
      </c>
      <c r="D374" s="69" t="n">
        <f aca="false">IF($B374&lt;Input!$C$28,Input!$C$41,0)</f>
        <v>0</v>
      </c>
      <c r="E374" s="69" t="n">
        <f aca="true">IF($B374&gt;Input!$C$28,PMT(Input!$C$40/(100*12),($A$620-OFFSET($A$4,MATCH(Input!$C$28,$B$4:$B$620,1),0,1,1)),$H$4,0,1),0)</f>
        <v>-0</v>
      </c>
      <c r="F374" s="69" t="n">
        <f aca="false">($F373+$D374+$E374)*(1+Input!$C$40/(100*12))</f>
        <v>0</v>
      </c>
    </row>
    <row r="375" customFormat="false" ht="12.8" hidden="false" customHeight="false" outlineLevel="0" collapsed="false">
      <c r="A375" s="67" t="n">
        <v>371</v>
      </c>
      <c r="B375" s="68" t="n">
        <f aca="false">EOMONTH(Input!$C$7,A375)</f>
        <v>54209</v>
      </c>
      <c r="D375" s="69" t="n">
        <f aca="false">IF($B375&lt;Input!$C$28,Input!$C$41,0)</f>
        <v>0</v>
      </c>
      <c r="E375" s="69" t="n">
        <f aca="true">IF($B375&gt;Input!$C$28,PMT(Input!$C$40/(100*12),($A$620-OFFSET($A$4,MATCH(Input!$C$28,$B$4:$B$620,1),0,1,1)),$H$4,0,1),0)</f>
        <v>-0</v>
      </c>
      <c r="F375" s="69" t="n">
        <f aca="false">($F374+$D375+$E375)*(1+Input!$C$40/(100*12))</f>
        <v>0</v>
      </c>
    </row>
    <row r="376" customFormat="false" ht="12.8" hidden="false" customHeight="false" outlineLevel="0" collapsed="false">
      <c r="A376" s="67" t="n">
        <v>372</v>
      </c>
      <c r="B376" s="68" t="n">
        <f aca="false">EOMONTH(Input!$C$7,A376)</f>
        <v>54239</v>
      </c>
      <c r="D376" s="69" t="n">
        <f aca="false">IF($B376&lt;Input!$C$28,Input!$C$41,0)</f>
        <v>0</v>
      </c>
      <c r="E376" s="69" t="n">
        <f aca="true">IF($B376&gt;Input!$C$28,PMT(Input!$C$40/(100*12),($A$620-OFFSET($A$4,MATCH(Input!$C$28,$B$4:$B$620,1),0,1,1)),$H$4,0,1),0)</f>
        <v>-0</v>
      </c>
      <c r="F376" s="69" t="n">
        <f aca="false">($F375+$D376+$E376)*(1+Input!$C$40/(100*12))</f>
        <v>0</v>
      </c>
    </row>
    <row r="377" customFormat="false" ht="12.8" hidden="false" customHeight="false" outlineLevel="0" collapsed="false">
      <c r="A377" s="67" t="n">
        <v>373</v>
      </c>
      <c r="B377" s="68" t="n">
        <f aca="false">EOMONTH(Input!$C$7,A377)</f>
        <v>54270</v>
      </c>
      <c r="D377" s="69" t="n">
        <f aca="false">IF($B377&lt;Input!$C$28,Input!$C$41,0)</f>
        <v>0</v>
      </c>
      <c r="E377" s="69" t="n">
        <f aca="true">IF($B377&gt;Input!$C$28,PMT(Input!$C$40/(100*12),($A$620-OFFSET($A$4,MATCH(Input!$C$28,$B$4:$B$620,1),0,1,1)),$H$4,0,1),0)</f>
        <v>-0</v>
      </c>
      <c r="F377" s="69" t="n">
        <f aca="false">($F376+$D377+$E377)*(1+Input!$C$40/(100*12))</f>
        <v>0</v>
      </c>
    </row>
    <row r="378" customFormat="false" ht="12.8" hidden="false" customHeight="false" outlineLevel="0" collapsed="false">
      <c r="A378" s="67" t="n">
        <v>374</v>
      </c>
      <c r="B378" s="68" t="n">
        <f aca="false">EOMONTH(Input!$C$7,A378)</f>
        <v>54301</v>
      </c>
      <c r="D378" s="69" t="n">
        <f aca="false">IF($B378&lt;Input!$C$28,Input!$C$41,0)</f>
        <v>0</v>
      </c>
      <c r="E378" s="69" t="n">
        <f aca="true">IF($B378&gt;Input!$C$28,PMT(Input!$C$40/(100*12),($A$620-OFFSET($A$4,MATCH(Input!$C$28,$B$4:$B$620,1),0,1,1)),$H$4,0,1),0)</f>
        <v>-0</v>
      </c>
      <c r="F378" s="69" t="n">
        <f aca="false">($F377+$D378+$E378)*(1+Input!$C$40/(100*12))</f>
        <v>0</v>
      </c>
    </row>
    <row r="379" customFormat="false" ht="12.8" hidden="false" customHeight="false" outlineLevel="0" collapsed="false">
      <c r="A379" s="67" t="n">
        <v>375</v>
      </c>
      <c r="B379" s="68" t="n">
        <f aca="false">EOMONTH(Input!$C$7,A379)</f>
        <v>54331</v>
      </c>
      <c r="D379" s="69" t="n">
        <f aca="false">IF($B379&lt;Input!$C$28,Input!$C$41,0)</f>
        <v>0</v>
      </c>
      <c r="E379" s="69" t="n">
        <f aca="true">IF($B379&gt;Input!$C$28,PMT(Input!$C$40/(100*12),($A$620-OFFSET($A$4,MATCH(Input!$C$28,$B$4:$B$620,1),0,1,1)),$H$4,0,1),0)</f>
        <v>-0</v>
      </c>
      <c r="F379" s="69" t="n">
        <f aca="false">($F378+$D379+$E379)*(1+Input!$C$40/(100*12))</f>
        <v>0</v>
      </c>
    </row>
    <row r="380" customFormat="false" ht="12.8" hidden="false" customHeight="false" outlineLevel="0" collapsed="false">
      <c r="A380" s="67" t="n">
        <v>376</v>
      </c>
      <c r="B380" s="68" t="n">
        <f aca="false">EOMONTH(Input!$C$7,A380)</f>
        <v>54362</v>
      </c>
      <c r="D380" s="69" t="n">
        <f aca="false">IF($B380&lt;Input!$C$28,Input!$C$41,0)</f>
        <v>0</v>
      </c>
      <c r="E380" s="69" t="n">
        <f aca="true">IF($B380&gt;Input!$C$28,PMT(Input!$C$40/(100*12),($A$620-OFFSET($A$4,MATCH(Input!$C$28,$B$4:$B$620,1),0,1,1)),$H$4,0,1),0)</f>
        <v>-0</v>
      </c>
      <c r="F380" s="69" t="n">
        <f aca="false">($F379+$D380+$E380)*(1+Input!$C$40/(100*12))</f>
        <v>0</v>
      </c>
    </row>
    <row r="381" customFormat="false" ht="12.8" hidden="false" customHeight="false" outlineLevel="0" collapsed="false">
      <c r="A381" s="67" t="n">
        <v>377</v>
      </c>
      <c r="B381" s="68" t="n">
        <f aca="false">EOMONTH(Input!$C$7,A381)</f>
        <v>54392</v>
      </c>
      <c r="D381" s="69" t="n">
        <f aca="false">IF($B381&lt;Input!$C$28,Input!$C$41,0)</f>
        <v>0</v>
      </c>
      <c r="E381" s="69" t="n">
        <f aca="true">IF($B381&gt;Input!$C$28,PMT(Input!$C$40/(100*12),($A$620-OFFSET($A$4,MATCH(Input!$C$28,$B$4:$B$620,1),0,1,1)),$H$4,0,1),0)</f>
        <v>-0</v>
      </c>
      <c r="F381" s="69" t="n">
        <f aca="false">($F380+$D381+$E381)*(1+Input!$C$40/(100*12))</f>
        <v>0</v>
      </c>
    </row>
    <row r="382" customFormat="false" ht="12.8" hidden="false" customHeight="false" outlineLevel="0" collapsed="false">
      <c r="A382" s="67" t="n">
        <v>378</v>
      </c>
      <c r="B382" s="68" t="n">
        <f aca="false">EOMONTH(Input!$C$7,A382)</f>
        <v>54423</v>
      </c>
      <c r="D382" s="69" t="n">
        <f aca="false">IF($B382&lt;Input!$C$28,Input!$C$41,0)</f>
        <v>0</v>
      </c>
      <c r="E382" s="69" t="n">
        <f aca="true">IF($B382&gt;Input!$C$28,PMT(Input!$C$40/(100*12),($A$620-OFFSET($A$4,MATCH(Input!$C$28,$B$4:$B$620,1),0,1,1)),$H$4,0,1),0)</f>
        <v>-0</v>
      </c>
      <c r="F382" s="69" t="n">
        <f aca="false">($F381+$D382+$E382)*(1+Input!$C$40/(100*12))</f>
        <v>0</v>
      </c>
    </row>
    <row r="383" customFormat="false" ht="12.8" hidden="false" customHeight="false" outlineLevel="0" collapsed="false">
      <c r="A383" s="67" t="n">
        <v>379</v>
      </c>
      <c r="B383" s="68" t="n">
        <f aca="false">EOMONTH(Input!$C$7,A383)</f>
        <v>54454</v>
      </c>
      <c r="D383" s="69" t="n">
        <f aca="false">IF($B383&lt;Input!$C$28,Input!$C$41,0)</f>
        <v>0</v>
      </c>
      <c r="E383" s="69" t="n">
        <f aca="true">IF($B383&gt;Input!$C$28,PMT(Input!$C$40/(100*12),($A$620-OFFSET($A$4,MATCH(Input!$C$28,$B$4:$B$620,1),0,1,1)),$H$4,0,1),0)</f>
        <v>-0</v>
      </c>
      <c r="F383" s="69" t="n">
        <f aca="false">($F382+$D383+$E383)*(1+Input!$C$40/(100*12))</f>
        <v>0</v>
      </c>
    </row>
    <row r="384" customFormat="false" ht="12.8" hidden="false" customHeight="false" outlineLevel="0" collapsed="false">
      <c r="A384" s="67" t="n">
        <v>380</v>
      </c>
      <c r="B384" s="68" t="n">
        <f aca="false">EOMONTH(Input!$C$7,A384)</f>
        <v>54482</v>
      </c>
      <c r="D384" s="69" t="n">
        <f aca="false">IF($B384&lt;Input!$C$28,Input!$C$41,0)</f>
        <v>0</v>
      </c>
      <c r="E384" s="69" t="n">
        <f aca="true">IF($B384&gt;Input!$C$28,PMT(Input!$C$40/(100*12),($A$620-OFFSET($A$4,MATCH(Input!$C$28,$B$4:$B$620,1),0,1,1)),$H$4,0,1),0)</f>
        <v>-0</v>
      </c>
      <c r="F384" s="69" t="n">
        <f aca="false">($F383+$D384+$E384)*(1+Input!$C$40/(100*12))</f>
        <v>0</v>
      </c>
    </row>
    <row r="385" customFormat="false" ht="12.8" hidden="false" customHeight="false" outlineLevel="0" collapsed="false">
      <c r="A385" s="67" t="n">
        <v>381</v>
      </c>
      <c r="B385" s="68" t="n">
        <f aca="false">EOMONTH(Input!$C$7,A385)</f>
        <v>54513</v>
      </c>
      <c r="D385" s="69" t="n">
        <f aca="false">IF($B385&lt;Input!$C$28,Input!$C$41,0)</f>
        <v>0</v>
      </c>
      <c r="E385" s="69" t="n">
        <f aca="true">IF($B385&gt;Input!$C$28,PMT(Input!$C$40/(100*12),($A$620-OFFSET($A$4,MATCH(Input!$C$28,$B$4:$B$620,1),0,1,1)),$H$4,0,1),0)</f>
        <v>-0</v>
      </c>
      <c r="F385" s="69" t="n">
        <f aca="false">($F384+$D385+$E385)*(1+Input!$C$40/(100*12))</f>
        <v>0</v>
      </c>
    </row>
    <row r="386" customFormat="false" ht="12.8" hidden="false" customHeight="false" outlineLevel="0" collapsed="false">
      <c r="A386" s="67" t="n">
        <v>382</v>
      </c>
      <c r="B386" s="68" t="n">
        <f aca="false">EOMONTH(Input!$C$7,A386)</f>
        <v>54543</v>
      </c>
      <c r="D386" s="69" t="n">
        <f aca="false">IF($B386&lt;Input!$C$28,Input!$C$41,0)</f>
        <v>0</v>
      </c>
      <c r="E386" s="69" t="n">
        <f aca="true">IF($B386&gt;Input!$C$28,PMT(Input!$C$40/(100*12),($A$620-OFFSET($A$4,MATCH(Input!$C$28,$B$4:$B$620,1),0,1,1)),$H$4,0,1),0)</f>
        <v>-0</v>
      </c>
      <c r="F386" s="69" t="n">
        <f aca="false">($F385+$D386+$E386)*(1+Input!$C$40/(100*12))</f>
        <v>0</v>
      </c>
    </row>
    <row r="387" customFormat="false" ht="12.8" hidden="false" customHeight="false" outlineLevel="0" collapsed="false">
      <c r="A387" s="67" t="n">
        <v>383</v>
      </c>
      <c r="B387" s="68" t="n">
        <f aca="false">EOMONTH(Input!$C$7,A387)</f>
        <v>54574</v>
      </c>
      <c r="D387" s="69" t="n">
        <f aca="false">IF($B387&lt;Input!$C$28,Input!$C$41,0)</f>
        <v>0</v>
      </c>
      <c r="E387" s="69" t="n">
        <f aca="true">IF($B387&gt;Input!$C$28,PMT(Input!$C$40/(100*12),($A$620-OFFSET($A$4,MATCH(Input!$C$28,$B$4:$B$620,1),0,1,1)),$H$4,0,1),0)</f>
        <v>-0</v>
      </c>
      <c r="F387" s="69" t="n">
        <f aca="false">($F386+$D387+$E387)*(1+Input!$C$40/(100*12))</f>
        <v>0</v>
      </c>
    </row>
    <row r="388" customFormat="false" ht="12.8" hidden="false" customHeight="false" outlineLevel="0" collapsed="false">
      <c r="A388" s="67" t="n">
        <v>384</v>
      </c>
      <c r="B388" s="68" t="n">
        <f aca="false">EOMONTH(Input!$C$7,A388)</f>
        <v>54604</v>
      </c>
      <c r="D388" s="69" t="n">
        <f aca="false">IF($B388&lt;Input!$C$28,Input!$C$41,0)</f>
        <v>0</v>
      </c>
      <c r="E388" s="69" t="n">
        <f aca="true">IF($B388&gt;Input!$C$28,PMT(Input!$C$40/(100*12),($A$620-OFFSET($A$4,MATCH(Input!$C$28,$B$4:$B$620,1),0,1,1)),$H$4,0,1),0)</f>
        <v>-0</v>
      </c>
      <c r="F388" s="69" t="n">
        <f aca="false">($F387+$D388+$E388)*(1+Input!$C$40/(100*12))</f>
        <v>0</v>
      </c>
    </row>
    <row r="389" customFormat="false" ht="12.8" hidden="false" customHeight="false" outlineLevel="0" collapsed="false">
      <c r="A389" s="67" t="n">
        <v>385</v>
      </c>
      <c r="B389" s="68" t="n">
        <f aca="false">EOMONTH(Input!$C$7,A389)</f>
        <v>54635</v>
      </c>
      <c r="D389" s="69" t="n">
        <f aca="false">IF($B389&lt;Input!$C$28,Input!$C$41,0)</f>
        <v>0</v>
      </c>
      <c r="E389" s="69" t="n">
        <f aca="true">IF($B389&gt;Input!$C$28,PMT(Input!$C$40/(100*12),($A$620-OFFSET($A$4,MATCH(Input!$C$28,$B$4:$B$620,1),0,1,1)),$H$4,0,1),0)</f>
        <v>-0</v>
      </c>
      <c r="F389" s="69" t="n">
        <f aca="false">($F388+$D389+$E389)*(1+Input!$C$40/(100*12))</f>
        <v>0</v>
      </c>
    </row>
    <row r="390" customFormat="false" ht="12.8" hidden="false" customHeight="false" outlineLevel="0" collapsed="false">
      <c r="A390" s="67" t="n">
        <v>386</v>
      </c>
      <c r="B390" s="68" t="n">
        <f aca="false">EOMONTH(Input!$C$7,A390)</f>
        <v>54666</v>
      </c>
      <c r="D390" s="69" t="n">
        <f aca="false">IF($B390&lt;Input!$C$28,Input!$C$41,0)</f>
        <v>0</v>
      </c>
      <c r="E390" s="69" t="n">
        <f aca="true">IF($B390&gt;Input!$C$28,PMT(Input!$C$40/(100*12),($A$620-OFFSET($A$4,MATCH(Input!$C$28,$B$4:$B$620,1),0,1,1)),$H$4,0,1),0)</f>
        <v>-0</v>
      </c>
      <c r="F390" s="69" t="n">
        <f aca="false">($F389+$D390+$E390)*(1+Input!$C$40/(100*12))</f>
        <v>0</v>
      </c>
    </row>
    <row r="391" customFormat="false" ht="12.8" hidden="false" customHeight="false" outlineLevel="0" collapsed="false">
      <c r="A391" s="67" t="n">
        <v>387</v>
      </c>
      <c r="B391" s="68" t="n">
        <f aca="false">EOMONTH(Input!$C$7,A391)</f>
        <v>54696</v>
      </c>
      <c r="D391" s="69" t="n">
        <f aca="false">IF($B391&lt;Input!$C$28,Input!$C$41,0)</f>
        <v>0</v>
      </c>
      <c r="E391" s="69" t="n">
        <f aca="true">IF($B391&gt;Input!$C$28,PMT(Input!$C$40/(100*12),($A$620-OFFSET($A$4,MATCH(Input!$C$28,$B$4:$B$620,1),0,1,1)),$H$4,0,1),0)</f>
        <v>-0</v>
      </c>
      <c r="F391" s="69" t="n">
        <f aca="false">($F390+$D391+$E391)*(1+Input!$C$40/(100*12))</f>
        <v>0</v>
      </c>
    </row>
    <row r="392" customFormat="false" ht="12.8" hidden="false" customHeight="false" outlineLevel="0" collapsed="false">
      <c r="A392" s="67" t="n">
        <v>388</v>
      </c>
      <c r="B392" s="68" t="n">
        <f aca="false">EOMONTH(Input!$C$7,A392)</f>
        <v>54727</v>
      </c>
      <c r="D392" s="69" t="n">
        <f aca="false">IF($B392&lt;Input!$C$28,Input!$C$41,0)</f>
        <v>0</v>
      </c>
      <c r="E392" s="69" t="n">
        <f aca="true">IF($B392&gt;Input!$C$28,PMT(Input!$C$40/(100*12),($A$620-OFFSET($A$4,MATCH(Input!$C$28,$B$4:$B$620,1),0,1,1)),$H$4,0,1),0)</f>
        <v>-0</v>
      </c>
      <c r="F392" s="69" t="n">
        <f aca="false">($F391+$D392+$E392)*(1+Input!$C$40/(100*12))</f>
        <v>0</v>
      </c>
    </row>
    <row r="393" customFormat="false" ht="12.8" hidden="false" customHeight="false" outlineLevel="0" collapsed="false">
      <c r="A393" s="67" t="n">
        <v>389</v>
      </c>
      <c r="B393" s="68" t="n">
        <f aca="false">EOMONTH(Input!$C$7,A393)</f>
        <v>54757</v>
      </c>
      <c r="D393" s="69" t="n">
        <f aca="false">IF($B393&lt;Input!$C$28,Input!$C$41,0)</f>
        <v>0</v>
      </c>
      <c r="E393" s="69" t="n">
        <f aca="true">IF($B393&gt;Input!$C$28,PMT(Input!$C$40/(100*12),($A$620-OFFSET($A$4,MATCH(Input!$C$28,$B$4:$B$620,1),0,1,1)),$H$4,0,1),0)</f>
        <v>-0</v>
      </c>
      <c r="F393" s="69" t="n">
        <f aca="false">($F392+$D393+$E393)*(1+Input!$C$40/(100*12))</f>
        <v>0</v>
      </c>
    </row>
    <row r="394" customFormat="false" ht="12.8" hidden="false" customHeight="false" outlineLevel="0" collapsed="false">
      <c r="A394" s="67" t="n">
        <v>390</v>
      </c>
      <c r="B394" s="68" t="n">
        <f aca="false">EOMONTH(Input!$C$7,A394)</f>
        <v>54788</v>
      </c>
      <c r="D394" s="69" t="n">
        <f aca="false">IF($B394&lt;Input!$C$28,Input!$C$41,0)</f>
        <v>0</v>
      </c>
      <c r="E394" s="69" t="n">
        <f aca="true">IF($B394&gt;Input!$C$28,PMT(Input!$C$40/(100*12),($A$620-OFFSET($A$4,MATCH(Input!$C$28,$B$4:$B$620,1),0,1,1)),$H$4,0,1),0)</f>
        <v>-0</v>
      </c>
      <c r="F394" s="69" t="n">
        <f aca="false">($F393+$D394+$E394)*(1+Input!$C$40/(100*12))</f>
        <v>0</v>
      </c>
    </row>
    <row r="395" customFormat="false" ht="12.8" hidden="false" customHeight="false" outlineLevel="0" collapsed="false">
      <c r="A395" s="67" t="n">
        <v>391</v>
      </c>
      <c r="B395" s="68" t="n">
        <f aca="false">EOMONTH(Input!$C$7,A395)</f>
        <v>54819</v>
      </c>
      <c r="D395" s="69" t="n">
        <f aca="false">IF($B395&lt;Input!$C$28,Input!$C$41,0)</f>
        <v>0</v>
      </c>
      <c r="E395" s="69" t="n">
        <f aca="true">IF($B395&gt;Input!$C$28,PMT(Input!$C$40/(100*12),($A$620-OFFSET($A$4,MATCH(Input!$C$28,$B$4:$B$620,1),0,1,1)),$H$4,0,1),0)</f>
        <v>-0</v>
      </c>
      <c r="F395" s="69" t="n">
        <f aca="false">($F394+$D395+$E395)*(1+Input!$C$40/(100*12))</f>
        <v>0</v>
      </c>
    </row>
    <row r="396" customFormat="false" ht="12.8" hidden="false" customHeight="false" outlineLevel="0" collapsed="false">
      <c r="A396" s="67" t="n">
        <v>392</v>
      </c>
      <c r="B396" s="68" t="n">
        <f aca="false">EOMONTH(Input!$C$7,A396)</f>
        <v>54847</v>
      </c>
      <c r="D396" s="69" t="n">
        <f aca="false">IF($B396&lt;Input!$C$28,Input!$C$41,0)</f>
        <v>0</v>
      </c>
      <c r="E396" s="69" t="n">
        <f aca="true">IF($B396&gt;Input!$C$28,PMT(Input!$C$40/(100*12),($A$620-OFFSET($A$4,MATCH(Input!$C$28,$B$4:$B$620,1),0,1,1)),$H$4,0,1),0)</f>
        <v>-0</v>
      </c>
      <c r="F396" s="69" t="n">
        <f aca="false">($F395+$D396+$E396)*(1+Input!$C$40/(100*12))</f>
        <v>0</v>
      </c>
    </row>
    <row r="397" customFormat="false" ht="12.8" hidden="false" customHeight="false" outlineLevel="0" collapsed="false">
      <c r="A397" s="67" t="n">
        <v>393</v>
      </c>
      <c r="B397" s="68" t="n">
        <f aca="false">EOMONTH(Input!$C$7,A397)</f>
        <v>54878</v>
      </c>
      <c r="D397" s="69" t="n">
        <f aca="false">IF($B397&lt;Input!$C$28,Input!$C$41,0)</f>
        <v>0</v>
      </c>
      <c r="E397" s="69" t="n">
        <f aca="true">IF($B397&gt;Input!$C$28,PMT(Input!$C$40/(100*12),($A$620-OFFSET($A$4,MATCH(Input!$C$28,$B$4:$B$620,1),0,1,1)),$H$4,0,1),0)</f>
        <v>-0</v>
      </c>
      <c r="F397" s="69" t="n">
        <f aca="false">($F396+$D397+$E397)*(1+Input!$C$40/(100*12))</f>
        <v>0</v>
      </c>
    </row>
    <row r="398" customFormat="false" ht="12.8" hidden="false" customHeight="false" outlineLevel="0" collapsed="false">
      <c r="A398" s="67" t="n">
        <v>394</v>
      </c>
      <c r="B398" s="68" t="n">
        <f aca="false">EOMONTH(Input!$C$7,A398)</f>
        <v>54908</v>
      </c>
      <c r="D398" s="69" t="n">
        <f aca="false">IF($B398&lt;Input!$C$28,Input!$C$41,0)</f>
        <v>0</v>
      </c>
      <c r="E398" s="69" t="n">
        <f aca="true">IF($B398&gt;Input!$C$28,PMT(Input!$C$40/(100*12),($A$620-OFFSET($A$4,MATCH(Input!$C$28,$B$4:$B$620,1),0,1,1)),$H$4,0,1),0)</f>
        <v>-0</v>
      </c>
      <c r="F398" s="69" t="n">
        <f aca="false">($F397+$D398+$E398)*(1+Input!$C$40/(100*12))</f>
        <v>0</v>
      </c>
    </row>
    <row r="399" customFormat="false" ht="12.8" hidden="false" customHeight="false" outlineLevel="0" collapsed="false">
      <c r="A399" s="67" t="n">
        <v>395</v>
      </c>
      <c r="B399" s="68" t="n">
        <f aca="false">EOMONTH(Input!$C$7,A399)</f>
        <v>54939</v>
      </c>
      <c r="D399" s="69" t="n">
        <f aca="false">IF($B399&lt;Input!$C$28,Input!$C$41,0)</f>
        <v>0</v>
      </c>
      <c r="E399" s="69" t="n">
        <f aca="true">IF($B399&gt;Input!$C$28,PMT(Input!$C$40/(100*12),($A$620-OFFSET($A$4,MATCH(Input!$C$28,$B$4:$B$620,1),0,1,1)),$H$4,0,1),0)</f>
        <v>-0</v>
      </c>
      <c r="F399" s="69" t="n">
        <f aca="false">($F398+$D399+$E399)*(1+Input!$C$40/(100*12))</f>
        <v>0</v>
      </c>
    </row>
    <row r="400" customFormat="false" ht="12.8" hidden="false" customHeight="false" outlineLevel="0" collapsed="false">
      <c r="A400" s="67" t="n">
        <v>396</v>
      </c>
      <c r="B400" s="68" t="n">
        <f aca="false">EOMONTH(Input!$C$7,A400)</f>
        <v>54969</v>
      </c>
      <c r="D400" s="69" t="n">
        <f aca="false">IF($B400&lt;Input!$C$28,Input!$C$41,0)</f>
        <v>0</v>
      </c>
      <c r="E400" s="69" t="n">
        <f aca="true">IF($B400&gt;Input!$C$28,PMT(Input!$C$40/(100*12),($A$620-OFFSET($A$4,MATCH(Input!$C$28,$B$4:$B$620,1),0,1,1)),$H$4,0,1),0)</f>
        <v>-0</v>
      </c>
      <c r="F400" s="69" t="n">
        <f aca="false">($F399+$D400+$E400)*(1+Input!$C$40/(100*12))</f>
        <v>0</v>
      </c>
    </row>
    <row r="401" customFormat="false" ht="12.8" hidden="false" customHeight="false" outlineLevel="0" collapsed="false">
      <c r="A401" s="67" t="n">
        <v>397</v>
      </c>
      <c r="B401" s="68" t="n">
        <f aca="false">EOMONTH(Input!$C$7,A401)</f>
        <v>55000</v>
      </c>
      <c r="D401" s="69" t="n">
        <f aca="false">IF($B401&lt;Input!$C$28,Input!$C$41,0)</f>
        <v>0</v>
      </c>
      <c r="E401" s="69" t="n">
        <f aca="true">IF($B401&gt;Input!$C$28,PMT(Input!$C$40/(100*12),($A$620-OFFSET($A$4,MATCH(Input!$C$28,$B$4:$B$620,1),0,1,1)),$H$4,0,1),0)</f>
        <v>-0</v>
      </c>
      <c r="F401" s="69" t="n">
        <f aca="false">($F400+$D401+$E401)*(1+Input!$C$40/(100*12))</f>
        <v>0</v>
      </c>
    </row>
    <row r="402" customFormat="false" ht="12.8" hidden="false" customHeight="false" outlineLevel="0" collapsed="false">
      <c r="A402" s="67" t="n">
        <v>398</v>
      </c>
      <c r="B402" s="68" t="n">
        <f aca="false">EOMONTH(Input!$C$7,A402)</f>
        <v>55031</v>
      </c>
      <c r="D402" s="69" t="n">
        <f aca="false">IF($B402&lt;Input!$C$28,Input!$C$41,0)</f>
        <v>0</v>
      </c>
      <c r="E402" s="69" t="n">
        <f aca="true">IF($B402&gt;Input!$C$28,PMT(Input!$C$40/(100*12),($A$620-OFFSET($A$4,MATCH(Input!$C$28,$B$4:$B$620,1),0,1,1)),$H$4,0,1),0)</f>
        <v>-0</v>
      </c>
      <c r="F402" s="69" t="n">
        <f aca="false">($F401+$D402+$E402)*(1+Input!$C$40/(100*12))</f>
        <v>0</v>
      </c>
    </row>
    <row r="403" customFormat="false" ht="12.8" hidden="false" customHeight="false" outlineLevel="0" collapsed="false">
      <c r="A403" s="67" t="n">
        <v>399</v>
      </c>
      <c r="B403" s="68" t="n">
        <f aca="false">EOMONTH(Input!$C$7,A403)</f>
        <v>55061</v>
      </c>
      <c r="D403" s="69" t="n">
        <f aca="false">IF($B403&lt;Input!$C$28,Input!$C$41,0)</f>
        <v>0</v>
      </c>
      <c r="E403" s="69" t="n">
        <f aca="true">IF($B403&gt;Input!$C$28,PMT(Input!$C$40/(100*12),($A$620-OFFSET($A$4,MATCH(Input!$C$28,$B$4:$B$620,1),0,1,1)),$H$4,0,1),0)</f>
        <v>-0</v>
      </c>
      <c r="F403" s="69" t="n">
        <f aca="false">($F402+$D403+$E403)*(1+Input!$C$40/(100*12))</f>
        <v>0</v>
      </c>
    </row>
    <row r="404" customFormat="false" ht="12.8" hidden="false" customHeight="false" outlineLevel="0" collapsed="false">
      <c r="A404" s="67" t="n">
        <v>400</v>
      </c>
      <c r="B404" s="68" t="n">
        <f aca="false">EOMONTH(Input!$C$7,A404)</f>
        <v>55092</v>
      </c>
      <c r="D404" s="69" t="n">
        <f aca="false">IF($B404&lt;Input!$C$28,Input!$C$41,0)</f>
        <v>0</v>
      </c>
      <c r="E404" s="69" t="n">
        <f aca="true">IF($B404&gt;Input!$C$28,PMT(Input!$C$40/(100*12),($A$620-OFFSET($A$4,MATCH(Input!$C$28,$B$4:$B$620,1),0,1,1)),$H$4,0,1),0)</f>
        <v>-0</v>
      </c>
      <c r="F404" s="69" t="n">
        <f aca="false">($F403+$D404+$E404)*(1+Input!$C$40/(100*12))</f>
        <v>0</v>
      </c>
    </row>
    <row r="405" customFormat="false" ht="12.8" hidden="false" customHeight="false" outlineLevel="0" collapsed="false">
      <c r="A405" s="67" t="n">
        <v>401</v>
      </c>
      <c r="B405" s="68" t="n">
        <f aca="false">EOMONTH(Input!$C$7,A405)</f>
        <v>55122</v>
      </c>
      <c r="D405" s="69" t="n">
        <f aca="false">IF($B405&lt;Input!$C$28,Input!$C$41,0)</f>
        <v>0</v>
      </c>
      <c r="E405" s="69" t="n">
        <f aca="true">IF($B405&gt;Input!$C$28,PMT(Input!$C$40/(100*12),($A$620-OFFSET($A$4,MATCH(Input!$C$28,$B$4:$B$620,1),0,1,1)),$H$4,0,1),0)</f>
        <v>-0</v>
      </c>
      <c r="F405" s="69" t="n">
        <f aca="false">($F404+$D405+$E405)*(1+Input!$C$40/(100*12))</f>
        <v>0</v>
      </c>
    </row>
    <row r="406" customFormat="false" ht="12.8" hidden="false" customHeight="false" outlineLevel="0" collapsed="false">
      <c r="A406" s="67" t="n">
        <v>402</v>
      </c>
      <c r="B406" s="68" t="n">
        <f aca="false">EOMONTH(Input!$C$7,A406)</f>
        <v>55153</v>
      </c>
      <c r="D406" s="69" t="n">
        <f aca="false">IF($B406&lt;Input!$C$28,Input!$C$41,0)</f>
        <v>0</v>
      </c>
      <c r="E406" s="69" t="n">
        <f aca="true">IF($B406&gt;Input!$C$28,PMT(Input!$C$40/(100*12),($A$620-OFFSET($A$4,MATCH(Input!$C$28,$B$4:$B$620,1),0,1,1)),$H$4,0,1),0)</f>
        <v>-0</v>
      </c>
      <c r="F406" s="69" t="n">
        <f aca="false">($F405+$D406+$E406)*(1+Input!$C$40/(100*12))</f>
        <v>0</v>
      </c>
    </row>
    <row r="407" customFormat="false" ht="12.8" hidden="false" customHeight="false" outlineLevel="0" collapsed="false">
      <c r="A407" s="67" t="n">
        <v>403</v>
      </c>
      <c r="B407" s="68" t="n">
        <f aca="false">EOMONTH(Input!$C$7,A407)</f>
        <v>55184</v>
      </c>
      <c r="D407" s="69" t="n">
        <f aca="false">IF($B407&lt;Input!$C$28,Input!$C$41,0)</f>
        <v>0</v>
      </c>
      <c r="E407" s="69" t="n">
        <f aca="true">IF($B407&gt;Input!$C$28,PMT(Input!$C$40/(100*12),($A$620-OFFSET($A$4,MATCH(Input!$C$28,$B$4:$B$620,1),0,1,1)),$H$4,0,1),0)</f>
        <v>-0</v>
      </c>
      <c r="F407" s="69" t="n">
        <f aca="false">($F406+$D407+$E407)*(1+Input!$C$40/(100*12))</f>
        <v>0</v>
      </c>
    </row>
    <row r="408" customFormat="false" ht="12.8" hidden="false" customHeight="false" outlineLevel="0" collapsed="false">
      <c r="A408" s="67" t="n">
        <v>404</v>
      </c>
      <c r="B408" s="68" t="n">
        <f aca="false">EOMONTH(Input!$C$7,A408)</f>
        <v>55212</v>
      </c>
      <c r="D408" s="69" t="n">
        <f aca="false">IF($B408&lt;Input!$C$28,Input!$C$41,0)</f>
        <v>0</v>
      </c>
      <c r="E408" s="69" t="n">
        <f aca="true">IF($B408&gt;Input!$C$28,PMT(Input!$C$40/(100*12),($A$620-OFFSET($A$4,MATCH(Input!$C$28,$B$4:$B$620,1),0,1,1)),$H$4,0,1),0)</f>
        <v>-0</v>
      </c>
      <c r="F408" s="69" t="n">
        <f aca="false">($F407+$D408+$E408)*(1+Input!$C$40/(100*12))</f>
        <v>0</v>
      </c>
    </row>
    <row r="409" customFormat="false" ht="12.8" hidden="false" customHeight="false" outlineLevel="0" collapsed="false">
      <c r="A409" s="67" t="n">
        <v>405</v>
      </c>
      <c r="B409" s="68" t="n">
        <f aca="false">EOMONTH(Input!$C$7,A409)</f>
        <v>55243</v>
      </c>
      <c r="D409" s="69" t="n">
        <f aca="false">IF($B409&lt;Input!$C$28,Input!$C$41,0)</f>
        <v>0</v>
      </c>
      <c r="E409" s="69" t="n">
        <f aca="true">IF($B409&gt;Input!$C$28,PMT(Input!$C$40/(100*12),($A$620-OFFSET($A$4,MATCH(Input!$C$28,$B$4:$B$620,1),0,1,1)),$H$4,0,1),0)</f>
        <v>-0</v>
      </c>
      <c r="F409" s="69" t="n">
        <f aca="false">($F408+$D409+$E409)*(1+Input!$C$40/(100*12))</f>
        <v>0</v>
      </c>
    </row>
    <row r="410" customFormat="false" ht="12.8" hidden="false" customHeight="false" outlineLevel="0" collapsed="false">
      <c r="A410" s="67" t="n">
        <v>406</v>
      </c>
      <c r="B410" s="68" t="n">
        <f aca="false">EOMONTH(Input!$C$7,A410)</f>
        <v>55273</v>
      </c>
      <c r="D410" s="69" t="n">
        <f aca="false">IF($B410&lt;Input!$C$28,Input!$C$41,0)</f>
        <v>0</v>
      </c>
      <c r="E410" s="69" t="n">
        <f aca="true">IF($B410&gt;Input!$C$28,PMT(Input!$C$40/(100*12),($A$620-OFFSET($A$4,MATCH(Input!$C$28,$B$4:$B$620,1),0,1,1)),$H$4,0,1),0)</f>
        <v>-0</v>
      </c>
      <c r="F410" s="69" t="n">
        <f aca="false">($F409+$D410+$E410)*(1+Input!$C$40/(100*12))</f>
        <v>0</v>
      </c>
    </row>
    <row r="411" customFormat="false" ht="12.8" hidden="false" customHeight="false" outlineLevel="0" collapsed="false">
      <c r="A411" s="67" t="n">
        <v>407</v>
      </c>
      <c r="B411" s="68" t="n">
        <f aca="false">EOMONTH(Input!$C$7,A411)</f>
        <v>55304</v>
      </c>
      <c r="D411" s="69" t="n">
        <f aca="false">IF($B411&lt;Input!$C$28,Input!$C$41,0)</f>
        <v>0</v>
      </c>
      <c r="E411" s="69" t="n">
        <f aca="true">IF($B411&gt;Input!$C$28,PMT(Input!$C$40/(100*12),($A$620-OFFSET($A$4,MATCH(Input!$C$28,$B$4:$B$620,1),0,1,1)),$H$4,0,1),0)</f>
        <v>-0</v>
      </c>
      <c r="F411" s="69" t="n">
        <f aca="false">($F410+$D411+$E411)*(1+Input!$C$40/(100*12))</f>
        <v>0</v>
      </c>
    </row>
    <row r="412" customFormat="false" ht="12.8" hidden="false" customHeight="false" outlineLevel="0" collapsed="false">
      <c r="A412" s="67" t="n">
        <v>408</v>
      </c>
      <c r="B412" s="68" t="n">
        <f aca="false">EOMONTH(Input!$C$7,A412)</f>
        <v>55334</v>
      </c>
      <c r="D412" s="69" t="n">
        <f aca="false">IF($B412&lt;Input!$C$28,Input!$C$41,0)</f>
        <v>0</v>
      </c>
      <c r="E412" s="69" t="n">
        <f aca="true">IF($B412&gt;Input!$C$28,PMT(Input!$C$40/(100*12),($A$620-OFFSET($A$4,MATCH(Input!$C$28,$B$4:$B$620,1),0,1,1)),$H$4,0,1),0)</f>
        <v>-0</v>
      </c>
      <c r="F412" s="69" t="n">
        <f aca="false">($F411+$D412+$E412)*(1+Input!$C$40/(100*12))</f>
        <v>0</v>
      </c>
    </row>
    <row r="413" customFormat="false" ht="12.8" hidden="false" customHeight="false" outlineLevel="0" collapsed="false">
      <c r="A413" s="67" t="n">
        <v>409</v>
      </c>
      <c r="B413" s="68" t="n">
        <f aca="false">EOMONTH(Input!$C$7,A413)</f>
        <v>55365</v>
      </c>
      <c r="D413" s="69" t="n">
        <f aca="false">IF($B413&lt;Input!$C$28,Input!$C$41,0)</f>
        <v>0</v>
      </c>
      <c r="E413" s="69" t="n">
        <f aca="true">IF($B413&gt;Input!$C$28,PMT(Input!$C$40/(100*12),($A$620-OFFSET($A$4,MATCH(Input!$C$28,$B$4:$B$620,1),0,1,1)),$H$4,0,1),0)</f>
        <v>-0</v>
      </c>
      <c r="F413" s="69" t="n">
        <f aca="false">($F412+$D413+$E413)*(1+Input!$C$40/(100*12))</f>
        <v>0</v>
      </c>
    </row>
    <row r="414" customFormat="false" ht="12.8" hidden="false" customHeight="false" outlineLevel="0" collapsed="false">
      <c r="A414" s="67" t="n">
        <v>410</v>
      </c>
      <c r="B414" s="68" t="n">
        <f aca="false">EOMONTH(Input!$C$7,A414)</f>
        <v>55396</v>
      </c>
      <c r="D414" s="69" t="n">
        <f aca="false">IF($B414&lt;Input!$C$28,Input!$C$41,0)</f>
        <v>0</v>
      </c>
      <c r="E414" s="69" t="n">
        <f aca="true">IF($B414&gt;Input!$C$28,PMT(Input!$C$40/(100*12),($A$620-OFFSET($A$4,MATCH(Input!$C$28,$B$4:$B$620,1),0,1,1)),$H$4,0,1),0)</f>
        <v>-0</v>
      </c>
      <c r="F414" s="69" t="n">
        <f aca="false">($F413+$D414+$E414)*(1+Input!$C$40/(100*12))</f>
        <v>0</v>
      </c>
    </row>
    <row r="415" customFormat="false" ht="12.8" hidden="false" customHeight="false" outlineLevel="0" collapsed="false">
      <c r="A415" s="67" t="n">
        <v>411</v>
      </c>
      <c r="B415" s="68" t="n">
        <f aca="false">EOMONTH(Input!$C$7,A415)</f>
        <v>55426</v>
      </c>
      <c r="D415" s="69" t="n">
        <f aca="false">IF($B415&lt;Input!$C$28,Input!$C$41,0)</f>
        <v>0</v>
      </c>
      <c r="E415" s="69" t="n">
        <f aca="true">IF($B415&gt;Input!$C$28,PMT(Input!$C$40/(100*12),($A$620-OFFSET($A$4,MATCH(Input!$C$28,$B$4:$B$620,1),0,1,1)),$H$4,0,1),0)</f>
        <v>-0</v>
      </c>
      <c r="F415" s="69" t="n">
        <f aca="false">($F414+$D415+$E415)*(1+Input!$C$40/(100*12))</f>
        <v>0</v>
      </c>
    </row>
    <row r="416" customFormat="false" ht="12.8" hidden="false" customHeight="false" outlineLevel="0" collapsed="false">
      <c r="A416" s="67" t="n">
        <v>412</v>
      </c>
      <c r="B416" s="68" t="n">
        <f aca="false">EOMONTH(Input!$C$7,A416)</f>
        <v>55457</v>
      </c>
      <c r="D416" s="69" t="n">
        <f aca="false">IF($B416&lt;Input!$C$28,Input!$C$41,0)</f>
        <v>0</v>
      </c>
      <c r="E416" s="69" t="n">
        <f aca="true">IF($B416&gt;Input!$C$28,PMT(Input!$C$40/(100*12),($A$620-OFFSET($A$4,MATCH(Input!$C$28,$B$4:$B$620,1),0,1,1)),$H$4,0,1),0)</f>
        <v>-0</v>
      </c>
      <c r="F416" s="69" t="n">
        <f aca="false">($F415+$D416+$E416)*(1+Input!$C$40/(100*12))</f>
        <v>0</v>
      </c>
    </row>
    <row r="417" customFormat="false" ht="12.8" hidden="false" customHeight="false" outlineLevel="0" collapsed="false">
      <c r="A417" s="67" t="n">
        <v>413</v>
      </c>
      <c r="B417" s="68" t="n">
        <f aca="false">EOMONTH(Input!$C$7,A417)</f>
        <v>55487</v>
      </c>
      <c r="D417" s="69" t="n">
        <f aca="false">IF($B417&lt;Input!$C$28,Input!$C$41,0)</f>
        <v>0</v>
      </c>
      <c r="E417" s="69" t="n">
        <f aca="true">IF($B417&gt;Input!$C$28,PMT(Input!$C$40/(100*12),($A$620-OFFSET($A$4,MATCH(Input!$C$28,$B$4:$B$620,1),0,1,1)),$H$4,0,1),0)</f>
        <v>-0</v>
      </c>
      <c r="F417" s="69" t="n">
        <f aca="false">($F416+$D417+$E417)*(1+Input!$C$40/(100*12))</f>
        <v>0</v>
      </c>
    </row>
    <row r="418" customFormat="false" ht="12.8" hidden="false" customHeight="false" outlineLevel="0" collapsed="false">
      <c r="A418" s="67" t="n">
        <v>414</v>
      </c>
      <c r="B418" s="68" t="n">
        <f aca="false">EOMONTH(Input!$C$7,A418)</f>
        <v>55518</v>
      </c>
      <c r="D418" s="69" t="n">
        <f aca="false">IF($B418&lt;Input!$C$28,Input!$C$41,0)</f>
        <v>0</v>
      </c>
      <c r="E418" s="69" t="n">
        <f aca="true">IF($B418&gt;Input!$C$28,PMT(Input!$C$40/(100*12),($A$620-OFFSET($A$4,MATCH(Input!$C$28,$B$4:$B$620,1),0,1,1)),$H$4,0,1),0)</f>
        <v>-0</v>
      </c>
      <c r="F418" s="69" t="n">
        <f aca="false">($F417+$D418+$E418)*(1+Input!$C$40/(100*12))</f>
        <v>0</v>
      </c>
    </row>
    <row r="419" customFormat="false" ht="12.8" hidden="false" customHeight="false" outlineLevel="0" collapsed="false">
      <c r="A419" s="67" t="n">
        <v>415</v>
      </c>
      <c r="B419" s="68" t="n">
        <f aca="false">EOMONTH(Input!$C$7,A419)</f>
        <v>55549</v>
      </c>
      <c r="D419" s="69" t="n">
        <f aca="false">IF($B419&lt;Input!$C$28,Input!$C$41,0)</f>
        <v>0</v>
      </c>
      <c r="E419" s="69" t="n">
        <f aca="true">IF($B419&gt;Input!$C$28,PMT(Input!$C$40/(100*12),($A$620-OFFSET($A$4,MATCH(Input!$C$28,$B$4:$B$620,1),0,1,1)),$H$4,0,1),0)</f>
        <v>-0</v>
      </c>
      <c r="F419" s="69" t="n">
        <f aca="false">($F418+$D419+$E419)*(1+Input!$C$40/(100*12))</f>
        <v>0</v>
      </c>
    </row>
    <row r="420" customFormat="false" ht="12.8" hidden="false" customHeight="false" outlineLevel="0" collapsed="false">
      <c r="A420" s="67" t="n">
        <v>416</v>
      </c>
      <c r="B420" s="68" t="n">
        <f aca="false">EOMONTH(Input!$C$7,A420)</f>
        <v>55578</v>
      </c>
      <c r="D420" s="69" t="n">
        <f aca="false">IF($B420&lt;Input!$C$28,Input!$C$41,0)</f>
        <v>0</v>
      </c>
      <c r="E420" s="69" t="n">
        <f aca="true">IF($B420&gt;Input!$C$28,PMT(Input!$C$40/(100*12),($A$620-OFFSET($A$4,MATCH(Input!$C$28,$B$4:$B$620,1),0,1,1)),$H$4,0,1),0)</f>
        <v>-0</v>
      </c>
      <c r="F420" s="69" t="n">
        <f aca="false">($F419+$D420+$E420)*(1+Input!$C$40/(100*12))</f>
        <v>0</v>
      </c>
    </row>
    <row r="421" customFormat="false" ht="12.8" hidden="false" customHeight="false" outlineLevel="0" collapsed="false">
      <c r="A421" s="67" t="n">
        <v>417</v>
      </c>
      <c r="B421" s="68" t="n">
        <f aca="false">EOMONTH(Input!$C$7,A421)</f>
        <v>55609</v>
      </c>
      <c r="D421" s="69" t="n">
        <f aca="false">IF($B421&lt;Input!$C$28,Input!$C$41,0)</f>
        <v>0</v>
      </c>
      <c r="E421" s="69" t="n">
        <f aca="true">IF($B421&gt;Input!$C$28,PMT(Input!$C$40/(100*12),($A$620-OFFSET($A$4,MATCH(Input!$C$28,$B$4:$B$620,1),0,1,1)),$H$4,0,1),0)</f>
        <v>-0</v>
      </c>
      <c r="F421" s="69" t="n">
        <f aca="false">($F420+$D421+$E421)*(1+Input!$C$40/(100*12))</f>
        <v>0</v>
      </c>
    </row>
    <row r="422" customFormat="false" ht="12.8" hidden="false" customHeight="false" outlineLevel="0" collapsed="false">
      <c r="A422" s="67" t="n">
        <v>418</v>
      </c>
      <c r="B422" s="68" t="n">
        <f aca="false">EOMONTH(Input!$C$7,A422)</f>
        <v>55639</v>
      </c>
      <c r="D422" s="69" t="n">
        <f aca="false">IF($B422&lt;Input!$C$28,Input!$C$41,0)</f>
        <v>0</v>
      </c>
      <c r="E422" s="69" t="n">
        <f aca="true">IF($B422&gt;Input!$C$28,PMT(Input!$C$40/(100*12),($A$620-OFFSET($A$4,MATCH(Input!$C$28,$B$4:$B$620,1),0,1,1)),$H$4,0,1),0)</f>
        <v>-0</v>
      </c>
      <c r="F422" s="69" t="n">
        <f aca="false">($F421+$D422+$E422)*(1+Input!$C$40/(100*12))</f>
        <v>0</v>
      </c>
    </row>
    <row r="423" customFormat="false" ht="12.8" hidden="false" customHeight="false" outlineLevel="0" collapsed="false">
      <c r="A423" s="67" t="n">
        <v>419</v>
      </c>
      <c r="B423" s="68" t="n">
        <f aca="false">EOMONTH(Input!$C$7,A423)</f>
        <v>55670</v>
      </c>
      <c r="D423" s="69" t="n">
        <f aca="false">IF($B423&lt;Input!$C$28,Input!$C$41,0)</f>
        <v>0</v>
      </c>
      <c r="E423" s="69" t="n">
        <f aca="true">IF($B423&gt;Input!$C$28,PMT(Input!$C$40/(100*12),($A$620-OFFSET($A$4,MATCH(Input!$C$28,$B$4:$B$620,1),0,1,1)),$H$4,0,1),0)</f>
        <v>-0</v>
      </c>
      <c r="F423" s="69" t="n">
        <f aca="false">($F422+$D423+$E423)*(1+Input!$C$40/(100*12))</f>
        <v>0</v>
      </c>
    </row>
    <row r="424" customFormat="false" ht="12.8" hidden="false" customHeight="false" outlineLevel="0" collapsed="false">
      <c r="A424" s="67" t="n">
        <v>420</v>
      </c>
      <c r="B424" s="68" t="n">
        <f aca="false">EOMONTH(Input!$C$7,A424)</f>
        <v>55700</v>
      </c>
      <c r="D424" s="69" t="n">
        <f aca="false">IF($B424&lt;Input!$C$28,Input!$C$41,0)</f>
        <v>0</v>
      </c>
      <c r="E424" s="69" t="n">
        <f aca="true">IF($B424&gt;Input!$C$28,PMT(Input!$C$40/(100*12),($A$620-OFFSET($A$4,MATCH(Input!$C$28,$B$4:$B$620,1),0,1,1)),$H$4,0,1),0)</f>
        <v>-0</v>
      </c>
      <c r="F424" s="69" t="n">
        <f aca="false">($F423+$D424+$E424)*(1+Input!$C$40/(100*12))</f>
        <v>0</v>
      </c>
    </row>
    <row r="425" customFormat="false" ht="12.8" hidden="false" customHeight="false" outlineLevel="0" collapsed="false">
      <c r="A425" s="67" t="n">
        <v>421</v>
      </c>
      <c r="B425" s="68" t="n">
        <f aca="false">EOMONTH(Input!$C$7,A425)</f>
        <v>55731</v>
      </c>
      <c r="D425" s="69" t="n">
        <f aca="false">IF($B425&lt;Input!$C$28,Input!$C$41,0)</f>
        <v>0</v>
      </c>
      <c r="E425" s="69" t="n">
        <f aca="true">IF($B425&gt;Input!$C$28,PMT(Input!$C$40/(100*12),($A$620-OFFSET($A$4,MATCH(Input!$C$28,$B$4:$B$620,1),0,1,1)),$H$4,0,1),0)</f>
        <v>-0</v>
      </c>
      <c r="F425" s="69" t="n">
        <f aca="false">($F424+$D425+$E425)*(1+Input!$C$40/(100*12))</f>
        <v>0</v>
      </c>
    </row>
    <row r="426" customFormat="false" ht="12.8" hidden="false" customHeight="false" outlineLevel="0" collapsed="false">
      <c r="A426" s="67" t="n">
        <v>422</v>
      </c>
      <c r="B426" s="68" t="n">
        <f aca="false">EOMONTH(Input!$C$7,A426)</f>
        <v>55762</v>
      </c>
      <c r="D426" s="69" t="n">
        <f aca="false">IF($B426&lt;Input!$C$28,Input!$C$41,0)</f>
        <v>0</v>
      </c>
      <c r="E426" s="69" t="n">
        <f aca="true">IF($B426&gt;Input!$C$28,PMT(Input!$C$40/(100*12),($A$620-OFFSET($A$4,MATCH(Input!$C$28,$B$4:$B$620,1),0,1,1)),$H$4,0,1),0)</f>
        <v>-0</v>
      </c>
      <c r="F426" s="69" t="n">
        <f aca="false">($F425+$D426+$E426)*(1+Input!$C$40/(100*12))</f>
        <v>0</v>
      </c>
    </row>
    <row r="427" customFormat="false" ht="12.8" hidden="false" customHeight="false" outlineLevel="0" collapsed="false">
      <c r="A427" s="67" t="n">
        <v>423</v>
      </c>
      <c r="B427" s="68" t="n">
        <f aca="false">EOMONTH(Input!$C$7,A427)</f>
        <v>55792</v>
      </c>
      <c r="D427" s="69" t="n">
        <f aca="false">IF($B427&lt;Input!$C$28,Input!$C$41,0)</f>
        <v>0</v>
      </c>
      <c r="E427" s="69" t="n">
        <f aca="true">IF($B427&gt;Input!$C$28,PMT(Input!$C$40/(100*12),($A$620-OFFSET($A$4,MATCH(Input!$C$28,$B$4:$B$620,1),0,1,1)),$H$4,0,1),0)</f>
        <v>-0</v>
      </c>
      <c r="F427" s="69" t="n">
        <f aca="false">($F426+$D427+$E427)*(1+Input!$C$40/(100*12))</f>
        <v>0</v>
      </c>
    </row>
    <row r="428" customFormat="false" ht="12.8" hidden="false" customHeight="false" outlineLevel="0" collapsed="false">
      <c r="A428" s="67" t="n">
        <v>424</v>
      </c>
      <c r="B428" s="68" t="n">
        <f aca="false">EOMONTH(Input!$C$7,A428)</f>
        <v>55823</v>
      </c>
      <c r="D428" s="69" t="n">
        <f aca="false">IF($B428&lt;Input!$C$28,Input!$C$41,0)</f>
        <v>0</v>
      </c>
      <c r="E428" s="69" t="n">
        <f aca="true">IF($B428&gt;Input!$C$28,PMT(Input!$C$40/(100*12),($A$620-OFFSET($A$4,MATCH(Input!$C$28,$B$4:$B$620,1),0,1,1)),$H$4,0,1),0)</f>
        <v>-0</v>
      </c>
      <c r="F428" s="69" t="n">
        <f aca="false">($F427+$D428+$E428)*(1+Input!$C$40/(100*12))</f>
        <v>0</v>
      </c>
    </row>
    <row r="429" customFormat="false" ht="12.8" hidden="false" customHeight="false" outlineLevel="0" collapsed="false">
      <c r="A429" s="67" t="n">
        <v>425</v>
      </c>
      <c r="B429" s="68" t="n">
        <f aca="false">EOMONTH(Input!$C$7,A429)</f>
        <v>55853</v>
      </c>
      <c r="D429" s="69" t="n">
        <f aca="false">IF($B429&lt;Input!$C$28,Input!$C$41,0)</f>
        <v>0</v>
      </c>
      <c r="E429" s="69" t="n">
        <f aca="true">IF($B429&gt;Input!$C$28,PMT(Input!$C$40/(100*12),($A$620-OFFSET($A$4,MATCH(Input!$C$28,$B$4:$B$620,1),0,1,1)),$H$4,0,1),0)</f>
        <v>-0</v>
      </c>
      <c r="F429" s="69" t="n">
        <f aca="false">($F428+$D429+$E429)*(1+Input!$C$40/(100*12))</f>
        <v>0</v>
      </c>
    </row>
    <row r="430" customFormat="false" ht="12.8" hidden="false" customHeight="false" outlineLevel="0" collapsed="false">
      <c r="A430" s="67" t="n">
        <v>426</v>
      </c>
      <c r="B430" s="68" t="n">
        <f aca="false">EOMONTH(Input!$C$7,A430)</f>
        <v>55884</v>
      </c>
      <c r="D430" s="69" t="n">
        <f aca="false">IF($B430&lt;Input!$C$28,Input!$C$41,0)</f>
        <v>0</v>
      </c>
      <c r="E430" s="69" t="n">
        <f aca="true">IF($B430&gt;Input!$C$28,PMT(Input!$C$40/(100*12),($A$620-OFFSET($A$4,MATCH(Input!$C$28,$B$4:$B$620,1),0,1,1)),$H$4,0,1),0)</f>
        <v>-0</v>
      </c>
      <c r="F430" s="69" t="n">
        <f aca="false">($F429+$D430+$E430)*(1+Input!$C$40/(100*12))</f>
        <v>0</v>
      </c>
    </row>
    <row r="431" customFormat="false" ht="12.8" hidden="false" customHeight="false" outlineLevel="0" collapsed="false">
      <c r="A431" s="67" t="n">
        <v>427</v>
      </c>
      <c r="B431" s="68" t="n">
        <f aca="false">EOMONTH(Input!$C$7,A431)</f>
        <v>55915</v>
      </c>
      <c r="D431" s="69" t="n">
        <f aca="false">IF($B431&lt;Input!$C$28,Input!$C$41,0)</f>
        <v>0</v>
      </c>
      <c r="E431" s="69" t="n">
        <f aca="true">IF($B431&gt;Input!$C$28,PMT(Input!$C$40/(100*12),($A$620-OFFSET($A$4,MATCH(Input!$C$28,$B$4:$B$620,1),0,1,1)),$H$4,0,1),0)</f>
        <v>-0</v>
      </c>
      <c r="F431" s="69" t="n">
        <f aca="false">($F430+$D431+$E431)*(1+Input!$C$40/(100*12))</f>
        <v>0</v>
      </c>
    </row>
    <row r="432" customFormat="false" ht="12.8" hidden="false" customHeight="false" outlineLevel="0" collapsed="false">
      <c r="A432" s="67" t="n">
        <v>428</v>
      </c>
      <c r="B432" s="68" t="n">
        <f aca="false">EOMONTH(Input!$C$7,A432)</f>
        <v>55943</v>
      </c>
      <c r="D432" s="69" t="n">
        <f aca="false">IF($B432&lt;Input!$C$28,Input!$C$41,0)</f>
        <v>0</v>
      </c>
      <c r="E432" s="69" t="n">
        <f aca="true">IF($B432&gt;Input!$C$28,PMT(Input!$C$40/(100*12),($A$620-OFFSET($A$4,MATCH(Input!$C$28,$B$4:$B$620,1),0,1,1)),$H$4,0,1),0)</f>
        <v>-0</v>
      </c>
      <c r="F432" s="69" t="n">
        <f aca="false">($F431+$D432+$E432)*(1+Input!$C$40/(100*12))</f>
        <v>0</v>
      </c>
    </row>
    <row r="433" customFormat="false" ht="12.8" hidden="false" customHeight="false" outlineLevel="0" collapsed="false">
      <c r="A433" s="67" t="n">
        <v>429</v>
      </c>
      <c r="B433" s="68" t="n">
        <f aca="false">EOMONTH(Input!$C$7,A433)</f>
        <v>55974</v>
      </c>
      <c r="D433" s="69" t="n">
        <f aca="false">IF($B433&lt;Input!$C$28,Input!$C$41,0)</f>
        <v>0</v>
      </c>
      <c r="E433" s="69" t="n">
        <f aca="true">IF($B433&gt;Input!$C$28,PMT(Input!$C$40/(100*12),($A$620-OFFSET($A$4,MATCH(Input!$C$28,$B$4:$B$620,1),0,1,1)),$H$4,0,1),0)</f>
        <v>-0</v>
      </c>
      <c r="F433" s="69" t="n">
        <f aca="false">($F432+$D433+$E433)*(1+Input!$C$40/(100*12))</f>
        <v>0</v>
      </c>
    </row>
    <row r="434" customFormat="false" ht="12.8" hidden="false" customHeight="false" outlineLevel="0" collapsed="false">
      <c r="A434" s="67" t="n">
        <v>430</v>
      </c>
      <c r="B434" s="68" t="n">
        <f aca="false">EOMONTH(Input!$C$7,A434)</f>
        <v>56004</v>
      </c>
      <c r="D434" s="69" t="n">
        <f aca="false">IF($B434&lt;Input!$C$28,Input!$C$41,0)</f>
        <v>0</v>
      </c>
      <c r="E434" s="69" t="n">
        <f aca="true">IF($B434&gt;Input!$C$28,PMT(Input!$C$40/(100*12),($A$620-OFFSET($A$4,MATCH(Input!$C$28,$B$4:$B$620,1),0,1,1)),$H$4,0,1),0)</f>
        <v>-0</v>
      </c>
      <c r="F434" s="69" t="n">
        <f aca="false">($F433+$D434+$E434)*(1+Input!$C$40/(100*12))</f>
        <v>0</v>
      </c>
    </row>
    <row r="435" customFormat="false" ht="12.8" hidden="false" customHeight="false" outlineLevel="0" collapsed="false">
      <c r="A435" s="67" t="n">
        <v>431</v>
      </c>
      <c r="B435" s="68" t="n">
        <f aca="false">EOMONTH(Input!$C$7,A435)</f>
        <v>56035</v>
      </c>
      <c r="D435" s="69" t="n">
        <f aca="false">IF($B435&lt;Input!$C$28,Input!$C$41,0)</f>
        <v>0</v>
      </c>
      <c r="E435" s="69" t="n">
        <f aca="true">IF($B435&gt;Input!$C$28,PMT(Input!$C$40/(100*12),($A$620-OFFSET($A$4,MATCH(Input!$C$28,$B$4:$B$620,1),0,1,1)),$H$4,0,1),0)</f>
        <v>-0</v>
      </c>
      <c r="F435" s="69" t="n">
        <f aca="false">($F434+$D435+$E435)*(1+Input!$C$40/(100*12))</f>
        <v>0</v>
      </c>
    </row>
    <row r="436" customFormat="false" ht="12.8" hidden="false" customHeight="false" outlineLevel="0" collapsed="false">
      <c r="A436" s="67" t="n">
        <v>432</v>
      </c>
      <c r="B436" s="68" t="n">
        <f aca="false">EOMONTH(Input!$C$7,A436)</f>
        <v>56065</v>
      </c>
      <c r="D436" s="69" t="n">
        <f aca="false">IF($B436&lt;Input!$C$28,Input!$C$41,0)</f>
        <v>0</v>
      </c>
      <c r="E436" s="69" t="n">
        <f aca="true">IF($B436&gt;Input!$C$28,PMT(Input!$C$40/(100*12),($A$620-OFFSET($A$4,MATCH(Input!$C$28,$B$4:$B$620,1),0,1,1)),$H$4,0,1),0)</f>
        <v>-0</v>
      </c>
      <c r="F436" s="69" t="n">
        <f aca="false">($F435+$D436+$E436)*(1+Input!$C$40/(100*12))</f>
        <v>0</v>
      </c>
    </row>
    <row r="437" customFormat="false" ht="12.8" hidden="false" customHeight="false" outlineLevel="0" collapsed="false">
      <c r="A437" s="67" t="n">
        <v>433</v>
      </c>
      <c r="B437" s="68" t="n">
        <f aca="false">EOMONTH(Input!$C$7,A437)</f>
        <v>56096</v>
      </c>
      <c r="D437" s="69" t="n">
        <f aca="false">IF($B437&lt;Input!$C$28,Input!$C$41,0)</f>
        <v>0</v>
      </c>
      <c r="E437" s="69" t="n">
        <f aca="true">IF($B437&gt;Input!$C$28,PMT(Input!$C$40/(100*12),($A$620-OFFSET($A$4,MATCH(Input!$C$28,$B$4:$B$620,1),0,1,1)),$H$4,0,1),0)</f>
        <v>-0</v>
      </c>
      <c r="F437" s="69" t="n">
        <f aca="false">($F436+$D437+$E437)*(1+Input!$C$40/(100*12))</f>
        <v>0</v>
      </c>
    </row>
    <row r="438" customFormat="false" ht="12.8" hidden="false" customHeight="false" outlineLevel="0" collapsed="false">
      <c r="A438" s="67" t="n">
        <v>434</v>
      </c>
      <c r="B438" s="68" t="n">
        <f aca="false">EOMONTH(Input!$C$7,A438)</f>
        <v>56127</v>
      </c>
      <c r="D438" s="69" t="n">
        <f aca="false">IF($B438&lt;Input!$C$28,Input!$C$41,0)</f>
        <v>0</v>
      </c>
      <c r="E438" s="69" t="n">
        <f aca="true">IF($B438&gt;Input!$C$28,PMT(Input!$C$40/(100*12),($A$620-OFFSET($A$4,MATCH(Input!$C$28,$B$4:$B$620,1),0,1,1)),$H$4,0,1),0)</f>
        <v>-0</v>
      </c>
      <c r="F438" s="69" t="n">
        <f aca="false">($F437+$D438+$E438)*(1+Input!$C$40/(100*12))</f>
        <v>0</v>
      </c>
    </row>
    <row r="439" customFormat="false" ht="12.8" hidden="false" customHeight="false" outlineLevel="0" collapsed="false">
      <c r="A439" s="67" t="n">
        <v>435</v>
      </c>
      <c r="B439" s="68" t="n">
        <f aca="false">EOMONTH(Input!$C$7,A439)</f>
        <v>56157</v>
      </c>
      <c r="D439" s="69" t="n">
        <f aca="false">IF($B439&lt;Input!$C$28,Input!$C$41,0)</f>
        <v>0</v>
      </c>
      <c r="E439" s="69" t="n">
        <f aca="true">IF($B439&gt;Input!$C$28,PMT(Input!$C$40/(100*12),($A$620-OFFSET($A$4,MATCH(Input!$C$28,$B$4:$B$620,1),0,1,1)),$H$4,0,1),0)</f>
        <v>-0</v>
      </c>
      <c r="F439" s="69" t="n">
        <f aca="false">($F438+$D439+$E439)*(1+Input!$C$40/(100*12))</f>
        <v>0</v>
      </c>
    </row>
    <row r="440" customFormat="false" ht="12.8" hidden="false" customHeight="false" outlineLevel="0" collapsed="false">
      <c r="A440" s="67" t="n">
        <v>436</v>
      </c>
      <c r="B440" s="68" t="n">
        <f aca="false">EOMONTH(Input!$C$7,A440)</f>
        <v>56188</v>
      </c>
      <c r="D440" s="69" t="n">
        <f aca="false">IF($B440&lt;Input!$C$28,Input!$C$41,0)</f>
        <v>0</v>
      </c>
      <c r="E440" s="69" t="n">
        <f aca="true">IF($B440&gt;Input!$C$28,PMT(Input!$C$40/(100*12),($A$620-OFFSET($A$4,MATCH(Input!$C$28,$B$4:$B$620,1),0,1,1)),$H$4,0,1),0)</f>
        <v>-0</v>
      </c>
      <c r="F440" s="69" t="n">
        <f aca="false">($F439+$D440+$E440)*(1+Input!$C$40/(100*12))</f>
        <v>0</v>
      </c>
    </row>
    <row r="441" customFormat="false" ht="12.8" hidden="false" customHeight="false" outlineLevel="0" collapsed="false">
      <c r="A441" s="67" t="n">
        <v>437</v>
      </c>
      <c r="B441" s="68" t="n">
        <f aca="false">EOMONTH(Input!$C$7,A441)</f>
        <v>56218</v>
      </c>
      <c r="D441" s="69" t="n">
        <f aca="false">IF($B441&lt;Input!$C$28,Input!$C$41,0)</f>
        <v>0</v>
      </c>
      <c r="E441" s="69" t="n">
        <f aca="true">IF($B441&gt;Input!$C$28,PMT(Input!$C$40/(100*12),($A$620-OFFSET($A$4,MATCH(Input!$C$28,$B$4:$B$620,1),0,1,1)),$H$4,0,1),0)</f>
        <v>-0</v>
      </c>
      <c r="F441" s="69" t="n">
        <f aca="false">($F440+$D441+$E441)*(1+Input!$C$40/(100*12))</f>
        <v>0</v>
      </c>
    </row>
    <row r="442" customFormat="false" ht="12.8" hidden="false" customHeight="false" outlineLevel="0" collapsed="false">
      <c r="A442" s="67" t="n">
        <v>438</v>
      </c>
      <c r="B442" s="68" t="n">
        <f aca="false">EOMONTH(Input!$C$7,A442)</f>
        <v>56249</v>
      </c>
      <c r="D442" s="69" t="n">
        <f aca="false">IF($B442&lt;Input!$C$28,Input!$C$41,0)</f>
        <v>0</v>
      </c>
      <c r="E442" s="69" t="n">
        <f aca="true">IF($B442&gt;Input!$C$28,PMT(Input!$C$40/(100*12),($A$620-OFFSET($A$4,MATCH(Input!$C$28,$B$4:$B$620,1),0,1,1)),$H$4,0,1),0)</f>
        <v>-0</v>
      </c>
      <c r="F442" s="69" t="n">
        <f aca="false">($F441+$D442+$E442)*(1+Input!$C$40/(100*12))</f>
        <v>0</v>
      </c>
    </row>
    <row r="443" customFormat="false" ht="12.8" hidden="false" customHeight="false" outlineLevel="0" collapsed="false">
      <c r="A443" s="67" t="n">
        <v>439</v>
      </c>
      <c r="B443" s="68" t="n">
        <f aca="false">EOMONTH(Input!$C$7,A443)</f>
        <v>56280</v>
      </c>
      <c r="D443" s="69" t="n">
        <f aca="false">IF($B443&lt;Input!$C$28,Input!$C$41,0)</f>
        <v>0</v>
      </c>
      <c r="E443" s="69" t="n">
        <f aca="true">IF($B443&gt;Input!$C$28,PMT(Input!$C$40/(100*12),($A$620-OFFSET($A$4,MATCH(Input!$C$28,$B$4:$B$620,1),0,1,1)),$H$4,0,1),0)</f>
        <v>-0</v>
      </c>
      <c r="F443" s="69" t="n">
        <f aca="false">($F442+$D443+$E443)*(1+Input!$C$40/(100*12))</f>
        <v>0</v>
      </c>
    </row>
    <row r="444" customFormat="false" ht="12.8" hidden="false" customHeight="false" outlineLevel="0" collapsed="false">
      <c r="A444" s="67" t="n">
        <v>440</v>
      </c>
      <c r="B444" s="68" t="n">
        <f aca="false">EOMONTH(Input!$C$7,A444)</f>
        <v>56308</v>
      </c>
      <c r="D444" s="69" t="n">
        <f aca="false">IF($B444&lt;Input!$C$28,Input!$C$41,0)</f>
        <v>0</v>
      </c>
      <c r="E444" s="69" t="n">
        <f aca="true">IF($B444&gt;Input!$C$28,PMT(Input!$C$40/(100*12),($A$620-OFFSET($A$4,MATCH(Input!$C$28,$B$4:$B$620,1),0,1,1)),$H$4,0,1),0)</f>
        <v>-0</v>
      </c>
      <c r="F444" s="69" t="n">
        <f aca="false">($F443+$D444+$E444)*(1+Input!$C$40/(100*12))</f>
        <v>0</v>
      </c>
    </row>
    <row r="445" customFormat="false" ht="12.8" hidden="false" customHeight="false" outlineLevel="0" collapsed="false">
      <c r="A445" s="67" t="n">
        <v>441</v>
      </c>
      <c r="B445" s="68" t="n">
        <f aca="false">EOMONTH(Input!$C$7,A445)</f>
        <v>56339</v>
      </c>
      <c r="D445" s="69" t="n">
        <f aca="false">IF($B445&lt;Input!$C$28,Input!$C$41,0)</f>
        <v>0</v>
      </c>
      <c r="E445" s="69" t="n">
        <f aca="true">IF($B445&gt;Input!$C$28,PMT(Input!$C$40/(100*12),($A$620-OFFSET($A$4,MATCH(Input!$C$28,$B$4:$B$620,1),0,1,1)),$H$4,0,1),0)</f>
        <v>-0</v>
      </c>
      <c r="F445" s="69" t="n">
        <f aca="false">($F444+$D445+$E445)*(1+Input!$C$40/(100*12))</f>
        <v>0</v>
      </c>
    </row>
    <row r="446" customFormat="false" ht="12.8" hidden="false" customHeight="false" outlineLevel="0" collapsed="false">
      <c r="A446" s="67" t="n">
        <v>442</v>
      </c>
      <c r="B446" s="68" t="n">
        <f aca="false">EOMONTH(Input!$C$7,A446)</f>
        <v>56369</v>
      </c>
      <c r="D446" s="69" t="n">
        <f aca="false">IF($B446&lt;Input!$C$28,Input!$C$41,0)</f>
        <v>0</v>
      </c>
      <c r="E446" s="69" t="n">
        <f aca="true">IF($B446&gt;Input!$C$28,PMT(Input!$C$40/(100*12),($A$620-OFFSET($A$4,MATCH(Input!$C$28,$B$4:$B$620,1),0,1,1)),$H$4,0,1),0)</f>
        <v>-0</v>
      </c>
      <c r="F446" s="69" t="n">
        <f aca="false">($F445+$D446+$E446)*(1+Input!$C$40/(100*12))</f>
        <v>0</v>
      </c>
    </row>
    <row r="447" customFormat="false" ht="12.8" hidden="false" customHeight="false" outlineLevel="0" collapsed="false">
      <c r="A447" s="67" t="n">
        <v>443</v>
      </c>
      <c r="B447" s="68" t="n">
        <f aca="false">EOMONTH(Input!$C$7,A447)</f>
        <v>56400</v>
      </c>
      <c r="D447" s="69" t="n">
        <f aca="false">IF($B447&lt;Input!$C$28,Input!$C$41,0)</f>
        <v>0</v>
      </c>
      <c r="E447" s="69" t="n">
        <f aca="true">IF($B447&gt;Input!$C$28,PMT(Input!$C$40/(100*12),($A$620-OFFSET($A$4,MATCH(Input!$C$28,$B$4:$B$620,1),0,1,1)),$H$4,0,1),0)</f>
        <v>-0</v>
      </c>
      <c r="F447" s="69" t="n">
        <f aca="false">($F446+$D447+$E447)*(1+Input!$C$40/(100*12))</f>
        <v>0</v>
      </c>
    </row>
    <row r="448" customFormat="false" ht="12.8" hidden="false" customHeight="false" outlineLevel="0" collapsed="false">
      <c r="A448" s="67" t="n">
        <v>444</v>
      </c>
      <c r="B448" s="68" t="n">
        <f aca="false">EOMONTH(Input!$C$7,A448)</f>
        <v>56430</v>
      </c>
      <c r="D448" s="69" t="n">
        <f aca="false">IF($B448&lt;Input!$C$28,Input!$C$41,0)</f>
        <v>0</v>
      </c>
      <c r="E448" s="69" t="n">
        <f aca="true">IF($B448&gt;Input!$C$28,PMT(Input!$C$40/(100*12),($A$620-OFFSET($A$4,MATCH(Input!$C$28,$B$4:$B$620,1),0,1,1)),$H$4,0,1),0)</f>
        <v>-0</v>
      </c>
      <c r="F448" s="69" t="n">
        <f aca="false">($F447+$D448+$E448)*(1+Input!$C$40/(100*12))</f>
        <v>0</v>
      </c>
    </row>
    <row r="449" customFormat="false" ht="12.8" hidden="false" customHeight="false" outlineLevel="0" collapsed="false">
      <c r="A449" s="67" t="n">
        <v>445</v>
      </c>
      <c r="B449" s="68" t="n">
        <f aca="false">EOMONTH(Input!$C$7,A449)</f>
        <v>56461</v>
      </c>
      <c r="D449" s="69" t="n">
        <f aca="false">IF($B449&lt;Input!$C$28,Input!$C$41,0)</f>
        <v>0</v>
      </c>
      <c r="E449" s="69" t="n">
        <f aca="true">IF($B449&gt;Input!$C$28,PMT(Input!$C$40/(100*12),($A$620-OFFSET($A$4,MATCH(Input!$C$28,$B$4:$B$620,1),0,1,1)),$H$4,0,1),0)</f>
        <v>-0</v>
      </c>
      <c r="F449" s="69" t="n">
        <f aca="false">($F448+$D449+$E449)*(1+Input!$C$40/(100*12))</f>
        <v>0</v>
      </c>
    </row>
    <row r="450" customFormat="false" ht="12.8" hidden="false" customHeight="false" outlineLevel="0" collapsed="false">
      <c r="A450" s="67" t="n">
        <v>446</v>
      </c>
      <c r="B450" s="68" t="n">
        <f aca="false">EOMONTH(Input!$C$7,A450)</f>
        <v>56492</v>
      </c>
      <c r="D450" s="69" t="n">
        <f aca="false">IF($B450&lt;Input!$C$28,Input!$C$41,0)</f>
        <v>0</v>
      </c>
      <c r="E450" s="69" t="n">
        <f aca="true">IF($B450&gt;Input!$C$28,PMT(Input!$C$40/(100*12),($A$620-OFFSET($A$4,MATCH(Input!$C$28,$B$4:$B$620,1),0,1,1)),$H$4,0,1),0)</f>
        <v>-0</v>
      </c>
      <c r="F450" s="69" t="n">
        <f aca="false">($F449+$D450+$E450)*(1+Input!$C$40/(100*12))</f>
        <v>0</v>
      </c>
    </row>
    <row r="451" customFormat="false" ht="12.8" hidden="false" customHeight="false" outlineLevel="0" collapsed="false">
      <c r="A451" s="67" t="n">
        <v>447</v>
      </c>
      <c r="B451" s="68" t="n">
        <f aca="false">EOMONTH(Input!$C$7,A451)</f>
        <v>56522</v>
      </c>
      <c r="D451" s="69" t="n">
        <f aca="false">IF($B451&lt;Input!$C$28,Input!$C$41,0)</f>
        <v>0</v>
      </c>
      <c r="E451" s="69" t="n">
        <f aca="true">IF($B451&gt;Input!$C$28,PMT(Input!$C$40/(100*12),($A$620-OFFSET($A$4,MATCH(Input!$C$28,$B$4:$B$620,1),0,1,1)),$H$4,0,1),0)</f>
        <v>-0</v>
      </c>
      <c r="F451" s="69" t="n">
        <f aca="false">($F450+$D451+$E451)*(1+Input!$C$40/(100*12))</f>
        <v>0</v>
      </c>
    </row>
    <row r="452" customFormat="false" ht="12.8" hidden="false" customHeight="false" outlineLevel="0" collapsed="false">
      <c r="A452" s="67" t="n">
        <v>448</v>
      </c>
      <c r="B452" s="68" t="n">
        <f aca="false">EOMONTH(Input!$C$7,A452)</f>
        <v>56553</v>
      </c>
      <c r="D452" s="69" t="n">
        <f aca="false">IF($B452&lt;Input!$C$28,Input!$C$41,0)</f>
        <v>0</v>
      </c>
      <c r="E452" s="69" t="n">
        <f aca="true">IF($B452&gt;Input!$C$28,PMT(Input!$C$40/(100*12),($A$620-OFFSET($A$4,MATCH(Input!$C$28,$B$4:$B$620,1),0,1,1)),$H$4,0,1),0)</f>
        <v>-0</v>
      </c>
      <c r="F452" s="69" t="n">
        <f aca="false">($F451+$D452+$E452)*(1+Input!$C$40/(100*12))</f>
        <v>0</v>
      </c>
    </row>
    <row r="453" customFormat="false" ht="12.8" hidden="false" customHeight="false" outlineLevel="0" collapsed="false">
      <c r="A453" s="67" t="n">
        <v>449</v>
      </c>
      <c r="B453" s="68" t="n">
        <f aca="false">EOMONTH(Input!$C$7,A453)</f>
        <v>56583</v>
      </c>
      <c r="D453" s="69" t="n">
        <f aca="false">IF($B453&lt;Input!$C$28,Input!$C$41,0)</f>
        <v>0</v>
      </c>
      <c r="E453" s="69" t="n">
        <f aca="true">IF($B453&gt;Input!$C$28,PMT(Input!$C$40/(100*12),($A$620-OFFSET($A$4,MATCH(Input!$C$28,$B$4:$B$620,1),0,1,1)),$H$4,0,1),0)</f>
        <v>-0</v>
      </c>
      <c r="F453" s="69" t="n">
        <f aca="false">($F452+$D453+$E453)*(1+Input!$C$40/(100*12))</f>
        <v>0</v>
      </c>
    </row>
    <row r="454" customFormat="false" ht="12.8" hidden="false" customHeight="false" outlineLevel="0" collapsed="false">
      <c r="A454" s="67" t="n">
        <v>450</v>
      </c>
      <c r="B454" s="68" t="n">
        <f aca="false">EOMONTH(Input!$C$7,A454)</f>
        <v>56614</v>
      </c>
      <c r="D454" s="69" t="n">
        <f aca="false">IF($B454&lt;Input!$C$28,Input!$C$41,0)</f>
        <v>0</v>
      </c>
      <c r="E454" s="69" t="n">
        <f aca="true">IF($B454&gt;Input!$C$28,PMT(Input!$C$40/(100*12),($A$620-OFFSET($A$4,MATCH(Input!$C$28,$B$4:$B$620,1),0,1,1)),$H$4,0,1),0)</f>
        <v>-0</v>
      </c>
      <c r="F454" s="69" t="n">
        <f aca="false">($F453+$D454+$E454)*(1+Input!$C$40/(100*12))</f>
        <v>0</v>
      </c>
    </row>
    <row r="455" customFormat="false" ht="12.8" hidden="false" customHeight="false" outlineLevel="0" collapsed="false">
      <c r="A455" s="67" t="n">
        <v>451</v>
      </c>
      <c r="B455" s="68" t="n">
        <f aca="false">EOMONTH(Input!$C$7,A455)</f>
        <v>56645</v>
      </c>
      <c r="D455" s="69" t="n">
        <f aca="false">IF($B455&lt;Input!$C$28,Input!$C$41,0)</f>
        <v>0</v>
      </c>
      <c r="E455" s="69" t="n">
        <f aca="true">IF($B455&gt;Input!$C$28,PMT(Input!$C$40/(100*12),($A$620-OFFSET($A$4,MATCH(Input!$C$28,$B$4:$B$620,1),0,1,1)),$H$4,0,1),0)</f>
        <v>-0</v>
      </c>
      <c r="F455" s="69" t="n">
        <f aca="false">($F454+$D455+$E455)*(1+Input!$C$40/(100*12))</f>
        <v>0</v>
      </c>
    </row>
    <row r="456" customFormat="false" ht="12.8" hidden="false" customHeight="false" outlineLevel="0" collapsed="false">
      <c r="A456" s="67" t="n">
        <v>452</v>
      </c>
      <c r="B456" s="68" t="n">
        <f aca="false">EOMONTH(Input!$C$7,A456)</f>
        <v>56673</v>
      </c>
      <c r="D456" s="69" t="n">
        <f aca="false">IF($B456&lt;Input!$C$28,Input!$C$41,0)</f>
        <v>0</v>
      </c>
      <c r="E456" s="69" t="n">
        <f aca="true">IF($B456&gt;Input!$C$28,PMT(Input!$C$40/(100*12),($A$620-OFFSET($A$4,MATCH(Input!$C$28,$B$4:$B$620,1),0,1,1)),$H$4,0,1),0)</f>
        <v>-0</v>
      </c>
      <c r="F456" s="69" t="n">
        <f aca="false">($F455+$D456+$E456)*(1+Input!$C$40/(100*12))</f>
        <v>0</v>
      </c>
    </row>
    <row r="457" customFormat="false" ht="12.8" hidden="false" customHeight="false" outlineLevel="0" collapsed="false">
      <c r="A457" s="67" t="n">
        <v>453</v>
      </c>
      <c r="B457" s="68" t="n">
        <f aca="false">EOMONTH(Input!$C$7,A457)</f>
        <v>56704</v>
      </c>
      <c r="D457" s="69" t="n">
        <f aca="false">IF($B457&lt;Input!$C$28,Input!$C$41,0)</f>
        <v>0</v>
      </c>
      <c r="E457" s="69" t="n">
        <f aca="true">IF($B457&gt;Input!$C$28,PMT(Input!$C$40/(100*12),($A$620-OFFSET($A$4,MATCH(Input!$C$28,$B$4:$B$620,1),0,1,1)),$H$4,0,1),0)</f>
        <v>-0</v>
      </c>
      <c r="F457" s="69" t="n">
        <f aca="false">($F456+$D457+$E457)*(1+Input!$C$40/(100*12))</f>
        <v>0</v>
      </c>
    </row>
    <row r="458" customFormat="false" ht="12.8" hidden="false" customHeight="false" outlineLevel="0" collapsed="false">
      <c r="A458" s="67" t="n">
        <v>454</v>
      </c>
      <c r="B458" s="68" t="n">
        <f aca="false">EOMONTH(Input!$C$7,A458)</f>
        <v>56734</v>
      </c>
      <c r="D458" s="69" t="n">
        <f aca="false">IF($B458&lt;Input!$C$28,Input!$C$41,0)</f>
        <v>0</v>
      </c>
      <c r="E458" s="69" t="n">
        <f aca="true">IF($B458&gt;Input!$C$28,PMT(Input!$C$40/(100*12),($A$620-OFFSET($A$4,MATCH(Input!$C$28,$B$4:$B$620,1),0,1,1)),$H$4,0,1),0)</f>
        <v>-0</v>
      </c>
      <c r="F458" s="69" t="n">
        <f aca="false">($F457+$D458+$E458)*(1+Input!$C$40/(100*12))</f>
        <v>0</v>
      </c>
    </row>
    <row r="459" customFormat="false" ht="12.8" hidden="false" customHeight="false" outlineLevel="0" collapsed="false">
      <c r="A459" s="67" t="n">
        <v>455</v>
      </c>
      <c r="B459" s="68" t="n">
        <f aca="false">EOMONTH(Input!$C$7,A459)</f>
        <v>56765</v>
      </c>
      <c r="D459" s="69" t="n">
        <f aca="false">IF($B459&lt;Input!$C$28,Input!$C$41,0)</f>
        <v>0</v>
      </c>
      <c r="E459" s="69" t="n">
        <f aca="true">IF($B459&gt;Input!$C$28,PMT(Input!$C$40/(100*12),($A$620-OFFSET($A$4,MATCH(Input!$C$28,$B$4:$B$620,1),0,1,1)),$H$4,0,1),0)</f>
        <v>-0</v>
      </c>
      <c r="F459" s="69" t="n">
        <f aca="false">($F458+$D459+$E459)*(1+Input!$C$40/(100*12))</f>
        <v>0</v>
      </c>
    </row>
    <row r="460" customFormat="false" ht="12.8" hidden="false" customHeight="false" outlineLevel="0" collapsed="false">
      <c r="A460" s="67" t="n">
        <v>456</v>
      </c>
      <c r="B460" s="68" t="n">
        <f aca="false">EOMONTH(Input!$C$7,A460)</f>
        <v>56795</v>
      </c>
      <c r="D460" s="69" t="n">
        <f aca="false">IF($B460&lt;Input!$C$28,Input!$C$41,0)</f>
        <v>0</v>
      </c>
      <c r="E460" s="69" t="n">
        <f aca="true">IF($B460&gt;Input!$C$28,PMT(Input!$C$40/(100*12),($A$620-OFFSET($A$4,MATCH(Input!$C$28,$B$4:$B$620,1),0,1,1)),$H$4,0,1),0)</f>
        <v>-0</v>
      </c>
      <c r="F460" s="69" t="n">
        <f aca="false">($F459+$D460+$E460)*(1+Input!$C$40/(100*12))</f>
        <v>0</v>
      </c>
    </row>
    <row r="461" customFormat="false" ht="12.8" hidden="false" customHeight="false" outlineLevel="0" collapsed="false">
      <c r="A461" s="67" t="n">
        <v>457</v>
      </c>
      <c r="B461" s="68" t="n">
        <f aca="false">EOMONTH(Input!$C$7,A461)</f>
        <v>56826</v>
      </c>
      <c r="D461" s="69" t="n">
        <f aca="false">IF($B461&lt;Input!$C$28,Input!$C$41,0)</f>
        <v>0</v>
      </c>
      <c r="E461" s="69" t="n">
        <f aca="true">IF($B461&gt;Input!$C$28,PMT(Input!$C$40/(100*12),($A$620-OFFSET($A$4,MATCH(Input!$C$28,$B$4:$B$620,1),0,1,1)),$H$4,0,1),0)</f>
        <v>-0</v>
      </c>
      <c r="F461" s="69" t="n">
        <f aca="false">($F460+$D461+$E461)*(1+Input!$C$40/(100*12))</f>
        <v>0</v>
      </c>
    </row>
    <row r="462" customFormat="false" ht="12.8" hidden="false" customHeight="false" outlineLevel="0" collapsed="false">
      <c r="A462" s="67" t="n">
        <v>458</v>
      </c>
      <c r="B462" s="68" t="n">
        <f aca="false">EOMONTH(Input!$C$7,A462)</f>
        <v>56857</v>
      </c>
      <c r="D462" s="69" t="n">
        <f aca="false">IF($B462&lt;Input!$C$28,Input!$C$41,0)</f>
        <v>0</v>
      </c>
      <c r="E462" s="69" t="n">
        <f aca="true">IF($B462&gt;Input!$C$28,PMT(Input!$C$40/(100*12),($A$620-OFFSET($A$4,MATCH(Input!$C$28,$B$4:$B$620,1),0,1,1)),$H$4,0,1),0)</f>
        <v>-0</v>
      </c>
      <c r="F462" s="69" t="n">
        <f aca="false">($F461+$D462+$E462)*(1+Input!$C$40/(100*12))</f>
        <v>0</v>
      </c>
    </row>
    <row r="463" customFormat="false" ht="12.8" hidden="false" customHeight="false" outlineLevel="0" collapsed="false">
      <c r="A463" s="67" t="n">
        <v>459</v>
      </c>
      <c r="B463" s="68" t="n">
        <f aca="false">EOMONTH(Input!$C$7,A463)</f>
        <v>56887</v>
      </c>
      <c r="D463" s="69" t="n">
        <f aca="false">IF($B463&lt;Input!$C$28,Input!$C$41,0)</f>
        <v>0</v>
      </c>
      <c r="E463" s="69" t="n">
        <f aca="true">IF($B463&gt;Input!$C$28,PMT(Input!$C$40/(100*12),($A$620-OFFSET($A$4,MATCH(Input!$C$28,$B$4:$B$620,1),0,1,1)),$H$4,0,1),0)</f>
        <v>-0</v>
      </c>
      <c r="F463" s="69" t="n">
        <f aca="false">($F462+$D463+$E463)*(1+Input!$C$40/(100*12))</f>
        <v>0</v>
      </c>
    </row>
    <row r="464" customFormat="false" ht="12.8" hidden="false" customHeight="false" outlineLevel="0" collapsed="false">
      <c r="A464" s="67" t="n">
        <v>460</v>
      </c>
      <c r="B464" s="68" t="n">
        <f aca="false">EOMONTH(Input!$C$7,A464)</f>
        <v>56918</v>
      </c>
      <c r="D464" s="69" t="n">
        <f aca="false">IF($B464&lt;Input!$C$28,Input!$C$41,0)</f>
        <v>0</v>
      </c>
      <c r="E464" s="69" t="n">
        <f aca="true">IF($B464&gt;Input!$C$28,PMT(Input!$C$40/(100*12),($A$620-OFFSET($A$4,MATCH(Input!$C$28,$B$4:$B$620,1),0,1,1)),$H$4,0,1),0)</f>
        <v>-0</v>
      </c>
      <c r="F464" s="69" t="n">
        <f aca="false">($F463+$D464+$E464)*(1+Input!$C$40/(100*12))</f>
        <v>0</v>
      </c>
    </row>
    <row r="465" customFormat="false" ht="12.8" hidden="false" customHeight="false" outlineLevel="0" collapsed="false">
      <c r="A465" s="67" t="n">
        <v>461</v>
      </c>
      <c r="B465" s="68" t="n">
        <f aca="false">EOMONTH(Input!$C$7,A465)</f>
        <v>56948</v>
      </c>
      <c r="D465" s="69" t="n">
        <f aca="false">IF($B465&lt;Input!$C$28,Input!$C$41,0)</f>
        <v>0</v>
      </c>
      <c r="E465" s="69" t="n">
        <f aca="true">IF($B465&gt;Input!$C$28,PMT(Input!$C$40/(100*12),($A$620-OFFSET($A$4,MATCH(Input!$C$28,$B$4:$B$620,1),0,1,1)),$H$4,0,1),0)</f>
        <v>-0</v>
      </c>
      <c r="F465" s="69" t="n">
        <f aca="false">($F464+$D465+$E465)*(1+Input!$C$40/(100*12))</f>
        <v>0</v>
      </c>
    </row>
    <row r="466" customFormat="false" ht="12.8" hidden="false" customHeight="false" outlineLevel="0" collapsed="false">
      <c r="A466" s="67" t="n">
        <v>462</v>
      </c>
      <c r="B466" s="68" t="n">
        <f aca="false">EOMONTH(Input!$C$7,A466)</f>
        <v>56979</v>
      </c>
      <c r="D466" s="69" t="n">
        <f aca="false">IF($B466&lt;Input!$C$28,Input!$C$41,0)</f>
        <v>0</v>
      </c>
      <c r="E466" s="69" t="n">
        <f aca="true">IF($B466&gt;Input!$C$28,PMT(Input!$C$40/(100*12),($A$620-OFFSET($A$4,MATCH(Input!$C$28,$B$4:$B$620,1),0,1,1)),$H$4,0,1),0)</f>
        <v>-0</v>
      </c>
      <c r="F466" s="69" t="n">
        <f aca="false">($F465+$D466+$E466)*(1+Input!$C$40/(100*12))</f>
        <v>0</v>
      </c>
    </row>
    <row r="467" customFormat="false" ht="12.8" hidden="false" customHeight="false" outlineLevel="0" collapsed="false">
      <c r="A467" s="67" t="n">
        <v>463</v>
      </c>
      <c r="B467" s="68" t="n">
        <f aca="false">EOMONTH(Input!$C$7,A467)</f>
        <v>57010</v>
      </c>
      <c r="D467" s="69" t="n">
        <f aca="false">IF($B467&lt;Input!$C$28,Input!$C$41,0)</f>
        <v>0</v>
      </c>
      <c r="E467" s="69" t="n">
        <f aca="true">IF($B467&gt;Input!$C$28,PMT(Input!$C$40/(100*12),($A$620-OFFSET($A$4,MATCH(Input!$C$28,$B$4:$B$620,1),0,1,1)),$H$4,0,1),0)</f>
        <v>-0</v>
      </c>
      <c r="F467" s="69" t="n">
        <f aca="false">($F466+$D467+$E467)*(1+Input!$C$40/(100*12))</f>
        <v>0</v>
      </c>
    </row>
    <row r="468" customFormat="false" ht="12.8" hidden="false" customHeight="false" outlineLevel="0" collapsed="false">
      <c r="A468" s="67" t="n">
        <v>464</v>
      </c>
      <c r="B468" s="68" t="n">
        <f aca="false">EOMONTH(Input!$C$7,A468)</f>
        <v>57039</v>
      </c>
      <c r="D468" s="69" t="n">
        <f aca="false">IF($B468&lt;Input!$C$28,Input!$C$41,0)</f>
        <v>0</v>
      </c>
      <c r="E468" s="69" t="n">
        <f aca="true">IF($B468&gt;Input!$C$28,PMT(Input!$C$40/(100*12),($A$620-OFFSET($A$4,MATCH(Input!$C$28,$B$4:$B$620,1),0,1,1)),$H$4,0,1),0)</f>
        <v>-0</v>
      </c>
      <c r="F468" s="69" t="n">
        <f aca="false">($F467+$D468+$E468)*(1+Input!$C$40/(100*12))</f>
        <v>0</v>
      </c>
    </row>
    <row r="469" customFormat="false" ht="12.8" hidden="false" customHeight="false" outlineLevel="0" collapsed="false">
      <c r="A469" s="67" t="n">
        <v>465</v>
      </c>
      <c r="B469" s="68" t="n">
        <f aca="false">EOMONTH(Input!$C$7,A469)</f>
        <v>57070</v>
      </c>
      <c r="D469" s="69" t="n">
        <f aca="false">IF($B469&lt;Input!$C$28,Input!$C$41,0)</f>
        <v>0</v>
      </c>
      <c r="E469" s="69" t="n">
        <f aca="true">IF($B469&gt;Input!$C$28,PMT(Input!$C$40/(100*12),($A$620-OFFSET($A$4,MATCH(Input!$C$28,$B$4:$B$620,1),0,1,1)),$H$4,0,1),0)</f>
        <v>-0</v>
      </c>
      <c r="F469" s="69" t="n">
        <f aca="false">($F468+$D469+$E469)*(1+Input!$C$40/(100*12))</f>
        <v>0</v>
      </c>
    </row>
    <row r="470" customFormat="false" ht="12.8" hidden="false" customHeight="false" outlineLevel="0" collapsed="false">
      <c r="A470" s="67" t="n">
        <v>466</v>
      </c>
      <c r="B470" s="68" t="n">
        <f aca="false">EOMONTH(Input!$C$7,A470)</f>
        <v>57100</v>
      </c>
      <c r="D470" s="69" t="n">
        <f aca="false">IF($B470&lt;Input!$C$28,Input!$C$41,0)</f>
        <v>0</v>
      </c>
      <c r="E470" s="69" t="n">
        <f aca="true">IF($B470&gt;Input!$C$28,PMT(Input!$C$40/(100*12),($A$620-OFFSET($A$4,MATCH(Input!$C$28,$B$4:$B$620,1),0,1,1)),$H$4,0,1),0)</f>
        <v>-0</v>
      </c>
      <c r="F470" s="69" t="n">
        <f aca="false">($F469+$D470+$E470)*(1+Input!$C$40/(100*12))</f>
        <v>0</v>
      </c>
    </row>
    <row r="471" customFormat="false" ht="12.8" hidden="false" customHeight="false" outlineLevel="0" collapsed="false">
      <c r="A471" s="67" t="n">
        <v>467</v>
      </c>
      <c r="B471" s="68" t="n">
        <f aca="false">EOMONTH(Input!$C$7,A471)</f>
        <v>57131</v>
      </c>
      <c r="D471" s="69" t="n">
        <f aca="false">IF($B471&lt;Input!$C$28,Input!$C$41,0)</f>
        <v>0</v>
      </c>
      <c r="E471" s="69" t="n">
        <f aca="true">IF($B471&gt;Input!$C$28,PMT(Input!$C$40/(100*12),($A$620-OFFSET($A$4,MATCH(Input!$C$28,$B$4:$B$620,1),0,1,1)),$H$4,0,1),0)</f>
        <v>-0</v>
      </c>
      <c r="F471" s="69" t="n">
        <f aca="false">($F470+$D471+$E471)*(1+Input!$C$40/(100*12))</f>
        <v>0</v>
      </c>
    </row>
    <row r="472" customFormat="false" ht="12.8" hidden="false" customHeight="false" outlineLevel="0" collapsed="false">
      <c r="A472" s="67" t="n">
        <v>468</v>
      </c>
      <c r="B472" s="68" t="n">
        <f aca="false">EOMONTH(Input!$C$7,A472)</f>
        <v>57161</v>
      </c>
      <c r="D472" s="69" t="n">
        <f aca="false">IF($B472&lt;Input!$C$28,Input!$C$41,0)</f>
        <v>0</v>
      </c>
      <c r="E472" s="69" t="n">
        <f aca="true">IF($B472&gt;Input!$C$28,PMT(Input!$C$40/(100*12),($A$620-OFFSET($A$4,MATCH(Input!$C$28,$B$4:$B$620,1),0,1,1)),$H$4,0,1),0)</f>
        <v>-0</v>
      </c>
      <c r="F472" s="69" t="n">
        <f aca="false">($F471+$D472+$E472)*(1+Input!$C$40/(100*12))</f>
        <v>0</v>
      </c>
    </row>
    <row r="473" customFormat="false" ht="12.8" hidden="false" customHeight="false" outlineLevel="0" collapsed="false">
      <c r="A473" s="67" t="n">
        <v>469</v>
      </c>
      <c r="B473" s="68" t="n">
        <f aca="false">EOMONTH(Input!$C$7,A473)</f>
        <v>57192</v>
      </c>
      <c r="D473" s="69" t="n">
        <f aca="false">IF($B473&lt;Input!$C$28,Input!$C$41,0)</f>
        <v>0</v>
      </c>
      <c r="E473" s="69" t="n">
        <f aca="true">IF($B473&gt;Input!$C$28,PMT(Input!$C$40/(100*12),($A$620-OFFSET($A$4,MATCH(Input!$C$28,$B$4:$B$620,1),0,1,1)),$H$4,0,1),0)</f>
        <v>-0</v>
      </c>
      <c r="F473" s="69" t="n">
        <f aca="false">($F472+$D473+$E473)*(1+Input!$C$40/(100*12))</f>
        <v>0</v>
      </c>
    </row>
    <row r="474" customFormat="false" ht="12.8" hidden="false" customHeight="false" outlineLevel="0" collapsed="false">
      <c r="A474" s="67" t="n">
        <v>470</v>
      </c>
      <c r="B474" s="68" t="n">
        <f aca="false">EOMONTH(Input!$C$7,A474)</f>
        <v>57223</v>
      </c>
      <c r="D474" s="69" t="n">
        <f aca="false">IF($B474&lt;Input!$C$28,Input!$C$41,0)</f>
        <v>0</v>
      </c>
      <c r="E474" s="69" t="n">
        <f aca="true">IF($B474&gt;Input!$C$28,PMT(Input!$C$40/(100*12),($A$620-OFFSET($A$4,MATCH(Input!$C$28,$B$4:$B$620,1),0,1,1)),$H$4,0,1),0)</f>
        <v>-0</v>
      </c>
      <c r="F474" s="69" t="n">
        <f aca="false">($F473+$D474+$E474)*(1+Input!$C$40/(100*12))</f>
        <v>0</v>
      </c>
    </row>
    <row r="475" customFormat="false" ht="12.8" hidden="false" customHeight="false" outlineLevel="0" collapsed="false">
      <c r="A475" s="67" t="n">
        <v>471</v>
      </c>
      <c r="B475" s="68" t="n">
        <f aca="false">EOMONTH(Input!$C$7,A475)</f>
        <v>57253</v>
      </c>
      <c r="D475" s="69" t="n">
        <f aca="false">IF($B475&lt;Input!$C$28,Input!$C$41,0)</f>
        <v>0</v>
      </c>
      <c r="E475" s="69" t="n">
        <f aca="true">IF($B475&gt;Input!$C$28,PMT(Input!$C$40/(100*12),($A$620-OFFSET($A$4,MATCH(Input!$C$28,$B$4:$B$620,1),0,1,1)),$H$4,0,1),0)</f>
        <v>-0</v>
      </c>
      <c r="F475" s="69" t="n">
        <f aca="false">($F474+$D475+$E475)*(1+Input!$C$40/(100*12))</f>
        <v>0</v>
      </c>
    </row>
    <row r="476" customFormat="false" ht="12.8" hidden="false" customHeight="false" outlineLevel="0" collapsed="false">
      <c r="A476" s="67" t="n">
        <v>472</v>
      </c>
      <c r="B476" s="68" t="n">
        <f aca="false">EOMONTH(Input!$C$7,A476)</f>
        <v>57284</v>
      </c>
      <c r="D476" s="69" t="n">
        <f aca="false">IF($B476&lt;Input!$C$28,Input!$C$41,0)</f>
        <v>0</v>
      </c>
      <c r="E476" s="69" t="n">
        <f aca="true">IF($B476&gt;Input!$C$28,PMT(Input!$C$40/(100*12),($A$620-OFFSET($A$4,MATCH(Input!$C$28,$B$4:$B$620,1),0,1,1)),$H$4,0,1),0)</f>
        <v>-0</v>
      </c>
      <c r="F476" s="69" t="n">
        <f aca="false">($F475+$D476+$E476)*(1+Input!$C$40/(100*12))</f>
        <v>0</v>
      </c>
    </row>
    <row r="477" customFormat="false" ht="12.8" hidden="false" customHeight="false" outlineLevel="0" collapsed="false">
      <c r="A477" s="67" t="n">
        <v>473</v>
      </c>
      <c r="B477" s="68" t="n">
        <f aca="false">EOMONTH(Input!$C$7,A477)</f>
        <v>57314</v>
      </c>
      <c r="D477" s="69" t="n">
        <f aca="false">IF($B477&lt;Input!$C$28,Input!$C$41,0)</f>
        <v>0</v>
      </c>
      <c r="E477" s="69" t="n">
        <f aca="true">IF($B477&gt;Input!$C$28,PMT(Input!$C$40/(100*12),($A$620-OFFSET($A$4,MATCH(Input!$C$28,$B$4:$B$620,1),0,1,1)),$H$4,0,1),0)</f>
        <v>-0</v>
      </c>
      <c r="F477" s="69" t="n">
        <f aca="false">($F476+$D477+$E477)*(1+Input!$C$40/(100*12))</f>
        <v>0</v>
      </c>
    </row>
    <row r="478" customFormat="false" ht="12.8" hidden="false" customHeight="false" outlineLevel="0" collapsed="false">
      <c r="A478" s="67" t="n">
        <v>474</v>
      </c>
      <c r="B478" s="68" t="n">
        <f aca="false">EOMONTH(Input!$C$7,A478)</f>
        <v>57345</v>
      </c>
      <c r="D478" s="69" t="n">
        <f aca="false">IF($B478&lt;Input!$C$28,Input!$C$41,0)</f>
        <v>0</v>
      </c>
      <c r="E478" s="69" t="n">
        <f aca="true">IF($B478&gt;Input!$C$28,PMT(Input!$C$40/(100*12),($A$620-OFFSET($A$4,MATCH(Input!$C$28,$B$4:$B$620,1),0,1,1)),$H$4,0,1),0)</f>
        <v>-0</v>
      </c>
      <c r="F478" s="69" t="n">
        <f aca="false">($F477+$D478+$E478)*(1+Input!$C$40/(100*12))</f>
        <v>0</v>
      </c>
    </row>
    <row r="479" customFormat="false" ht="12.8" hidden="false" customHeight="false" outlineLevel="0" collapsed="false">
      <c r="A479" s="67" t="n">
        <v>475</v>
      </c>
      <c r="B479" s="68" t="n">
        <f aca="false">EOMONTH(Input!$C$7,A479)</f>
        <v>57376</v>
      </c>
      <c r="D479" s="69" t="n">
        <f aca="false">IF($B479&lt;Input!$C$28,Input!$C$41,0)</f>
        <v>0</v>
      </c>
      <c r="E479" s="69" t="n">
        <f aca="true">IF($B479&gt;Input!$C$28,PMT(Input!$C$40/(100*12),($A$620-OFFSET($A$4,MATCH(Input!$C$28,$B$4:$B$620,1),0,1,1)),$H$4,0,1),0)</f>
        <v>-0</v>
      </c>
      <c r="F479" s="69" t="n">
        <f aca="false">($F478+$D479+$E479)*(1+Input!$C$40/(100*12))</f>
        <v>0</v>
      </c>
    </row>
    <row r="480" customFormat="false" ht="12.8" hidden="false" customHeight="false" outlineLevel="0" collapsed="false">
      <c r="A480" s="67" t="n">
        <v>476</v>
      </c>
      <c r="B480" s="68" t="n">
        <f aca="false">EOMONTH(Input!$C$7,A480)</f>
        <v>57404</v>
      </c>
      <c r="D480" s="69" t="n">
        <f aca="false">IF($B480&lt;Input!$C$28,Input!$C$41,0)</f>
        <v>0</v>
      </c>
      <c r="E480" s="69" t="n">
        <f aca="true">IF($B480&gt;Input!$C$28,PMT(Input!$C$40/(100*12),($A$620-OFFSET($A$4,MATCH(Input!$C$28,$B$4:$B$620,1),0,1,1)),$H$4,0,1),0)</f>
        <v>-0</v>
      </c>
      <c r="F480" s="69" t="n">
        <f aca="false">($F479+$D480+$E480)*(1+Input!$C$40/(100*12))</f>
        <v>0</v>
      </c>
    </row>
    <row r="481" customFormat="false" ht="12.8" hidden="false" customHeight="false" outlineLevel="0" collapsed="false">
      <c r="A481" s="67" t="n">
        <v>477</v>
      </c>
      <c r="B481" s="68" t="n">
        <f aca="false">EOMONTH(Input!$C$7,A481)</f>
        <v>57435</v>
      </c>
      <c r="D481" s="69" t="n">
        <f aca="false">IF($B481&lt;Input!$C$28,Input!$C$41,0)</f>
        <v>0</v>
      </c>
      <c r="E481" s="69" t="n">
        <f aca="true">IF($B481&gt;Input!$C$28,PMT(Input!$C$40/(100*12),($A$620-OFFSET($A$4,MATCH(Input!$C$28,$B$4:$B$620,1),0,1,1)),$H$4,0,1),0)</f>
        <v>-0</v>
      </c>
      <c r="F481" s="69" t="n">
        <f aca="false">($F480+$D481+$E481)*(1+Input!$C$40/(100*12))</f>
        <v>0</v>
      </c>
    </row>
    <row r="482" customFormat="false" ht="12.8" hidden="false" customHeight="false" outlineLevel="0" collapsed="false">
      <c r="A482" s="67" t="n">
        <v>478</v>
      </c>
      <c r="B482" s="68" t="n">
        <f aca="false">EOMONTH(Input!$C$7,A482)</f>
        <v>57465</v>
      </c>
      <c r="D482" s="69" t="n">
        <f aca="false">IF($B482&lt;Input!$C$28,Input!$C$41,0)</f>
        <v>0</v>
      </c>
      <c r="E482" s="69" t="n">
        <f aca="true">IF($B482&gt;Input!$C$28,PMT(Input!$C$40/(100*12),($A$620-OFFSET($A$4,MATCH(Input!$C$28,$B$4:$B$620,1),0,1,1)),$H$4,0,1),0)</f>
        <v>-0</v>
      </c>
      <c r="F482" s="69" t="n">
        <f aca="false">($F481+$D482+$E482)*(1+Input!$C$40/(100*12))</f>
        <v>0</v>
      </c>
    </row>
    <row r="483" customFormat="false" ht="12.8" hidden="false" customHeight="false" outlineLevel="0" collapsed="false">
      <c r="A483" s="67" t="n">
        <v>479</v>
      </c>
      <c r="B483" s="68" t="n">
        <f aca="false">EOMONTH(Input!$C$7,A483)</f>
        <v>57496</v>
      </c>
      <c r="D483" s="69" t="n">
        <f aca="false">IF($B483&lt;Input!$C$28,Input!$C$41,0)</f>
        <v>0</v>
      </c>
      <c r="E483" s="69" t="n">
        <f aca="true">IF($B483&gt;Input!$C$28,PMT(Input!$C$40/(100*12),($A$620-OFFSET($A$4,MATCH(Input!$C$28,$B$4:$B$620,1),0,1,1)),$H$4,0,1),0)</f>
        <v>-0</v>
      </c>
      <c r="F483" s="69" t="n">
        <f aca="false">($F482+$D483+$E483)*(1+Input!$C$40/(100*12))</f>
        <v>0</v>
      </c>
    </row>
    <row r="484" customFormat="false" ht="12.8" hidden="false" customHeight="false" outlineLevel="0" collapsed="false">
      <c r="A484" s="67" t="n">
        <v>480</v>
      </c>
      <c r="B484" s="68" t="n">
        <f aca="false">EOMONTH(Input!$C$7,A484)</f>
        <v>57526</v>
      </c>
      <c r="D484" s="69" t="n">
        <f aca="false">IF($B484&lt;Input!$C$28,Input!$C$41,0)</f>
        <v>0</v>
      </c>
      <c r="E484" s="69" t="n">
        <f aca="true">IF($B484&gt;Input!$C$28,PMT(Input!$C$40/(100*12),($A$620-OFFSET($A$4,MATCH(Input!$C$28,$B$4:$B$620,1),0,1,1)),$H$4,0,1),0)</f>
        <v>-0</v>
      </c>
      <c r="F484" s="69" t="n">
        <f aca="false">($F483+$D484+$E484)*(1+Input!$C$40/(100*12))</f>
        <v>0</v>
      </c>
    </row>
    <row r="485" customFormat="false" ht="12.8" hidden="false" customHeight="false" outlineLevel="0" collapsed="false">
      <c r="A485" s="67" t="n">
        <v>481</v>
      </c>
      <c r="B485" s="68" t="n">
        <f aca="false">EOMONTH(Input!$C$7,A485)</f>
        <v>57557</v>
      </c>
      <c r="D485" s="69" t="n">
        <f aca="false">IF($B485&lt;Input!$C$28,Input!$C$41,0)</f>
        <v>0</v>
      </c>
      <c r="E485" s="69" t="n">
        <f aca="true">IF($B485&gt;Input!$C$28,PMT(Input!$C$40/(100*12),($A$620-OFFSET($A$4,MATCH(Input!$C$28,$B$4:$B$620,1),0,1,1)),$H$4,0,1),0)</f>
        <v>-0</v>
      </c>
      <c r="F485" s="69" t="n">
        <f aca="false">($F484+$D485+$E485)*(1+Input!$C$40/(100*12))</f>
        <v>0</v>
      </c>
    </row>
    <row r="486" customFormat="false" ht="12.8" hidden="false" customHeight="false" outlineLevel="0" collapsed="false">
      <c r="A486" s="67" t="n">
        <v>482</v>
      </c>
      <c r="B486" s="68" t="n">
        <f aca="false">EOMONTH(Input!$C$7,A486)</f>
        <v>57588</v>
      </c>
      <c r="D486" s="69" t="n">
        <f aca="false">IF($B486&lt;Input!$C$28,Input!$C$41,0)</f>
        <v>0</v>
      </c>
      <c r="E486" s="69" t="n">
        <f aca="true">IF($B486&gt;Input!$C$28,PMT(Input!$C$40/(100*12),($A$620-OFFSET($A$4,MATCH(Input!$C$28,$B$4:$B$620,1),0,1,1)),$H$4,0,1),0)</f>
        <v>-0</v>
      </c>
      <c r="F486" s="69" t="n">
        <f aca="false">($F485+$D486+$E486)*(1+Input!$C$40/(100*12))</f>
        <v>0</v>
      </c>
    </row>
    <row r="487" customFormat="false" ht="12.8" hidden="false" customHeight="false" outlineLevel="0" collapsed="false">
      <c r="A487" s="67" t="n">
        <v>483</v>
      </c>
      <c r="B487" s="68" t="n">
        <f aca="false">EOMONTH(Input!$C$7,A487)</f>
        <v>57618</v>
      </c>
      <c r="D487" s="69" t="n">
        <f aca="false">IF($B487&lt;Input!$C$28,Input!$C$41,0)</f>
        <v>0</v>
      </c>
      <c r="E487" s="69" t="n">
        <f aca="true">IF($B487&gt;Input!$C$28,PMT(Input!$C$40/(100*12),($A$620-OFFSET($A$4,MATCH(Input!$C$28,$B$4:$B$620,1),0,1,1)),$H$4,0,1),0)</f>
        <v>-0</v>
      </c>
      <c r="F487" s="69" t="n">
        <f aca="false">($F486+$D487+$E487)*(1+Input!$C$40/(100*12))</f>
        <v>0</v>
      </c>
    </row>
    <row r="488" customFormat="false" ht="12.8" hidden="false" customHeight="false" outlineLevel="0" collapsed="false">
      <c r="A488" s="67" t="n">
        <v>484</v>
      </c>
      <c r="B488" s="68" t="n">
        <f aca="false">EOMONTH(Input!$C$7,A488)</f>
        <v>57649</v>
      </c>
      <c r="D488" s="69" t="n">
        <f aca="false">IF($B488&lt;Input!$C$28,Input!$C$41,0)</f>
        <v>0</v>
      </c>
      <c r="E488" s="69" t="n">
        <f aca="true">IF($B488&gt;Input!$C$28,PMT(Input!$C$40/(100*12),($A$620-OFFSET($A$4,MATCH(Input!$C$28,$B$4:$B$620,1),0,1,1)),$H$4,0,1),0)</f>
        <v>-0</v>
      </c>
      <c r="F488" s="69" t="n">
        <f aca="false">($F487+$D488+$E488)*(1+Input!$C$40/(100*12))</f>
        <v>0</v>
      </c>
    </row>
    <row r="489" customFormat="false" ht="12.8" hidden="false" customHeight="false" outlineLevel="0" collapsed="false">
      <c r="A489" s="67" t="n">
        <v>485</v>
      </c>
      <c r="B489" s="68" t="n">
        <f aca="false">EOMONTH(Input!$C$7,A489)</f>
        <v>57679</v>
      </c>
      <c r="D489" s="69" t="n">
        <f aca="false">IF($B489&lt;Input!$C$28,Input!$C$41,0)</f>
        <v>0</v>
      </c>
      <c r="E489" s="69" t="n">
        <f aca="true">IF($B489&gt;Input!$C$28,PMT(Input!$C$40/(100*12),($A$620-OFFSET($A$4,MATCH(Input!$C$28,$B$4:$B$620,1),0,1,1)),$H$4,0,1),0)</f>
        <v>-0</v>
      </c>
      <c r="F489" s="69" t="n">
        <f aca="false">($F488+$D489+$E489)*(1+Input!$C$40/(100*12))</f>
        <v>0</v>
      </c>
    </row>
    <row r="490" customFormat="false" ht="12.8" hidden="false" customHeight="false" outlineLevel="0" collapsed="false">
      <c r="A490" s="67" t="n">
        <v>486</v>
      </c>
      <c r="B490" s="68" t="n">
        <f aca="false">EOMONTH(Input!$C$7,A490)</f>
        <v>57710</v>
      </c>
      <c r="D490" s="69" t="n">
        <f aca="false">IF($B490&lt;Input!$C$28,Input!$C$41,0)</f>
        <v>0</v>
      </c>
      <c r="E490" s="69" t="n">
        <f aca="true">IF($B490&gt;Input!$C$28,PMT(Input!$C$40/(100*12),($A$620-OFFSET($A$4,MATCH(Input!$C$28,$B$4:$B$620,1),0,1,1)),$H$4,0,1),0)</f>
        <v>-0</v>
      </c>
      <c r="F490" s="69" t="n">
        <f aca="false">($F489+$D490+$E490)*(1+Input!$C$40/(100*12))</f>
        <v>0</v>
      </c>
    </row>
    <row r="491" customFormat="false" ht="12.8" hidden="false" customHeight="false" outlineLevel="0" collapsed="false">
      <c r="A491" s="67" t="n">
        <v>487</v>
      </c>
      <c r="B491" s="68" t="n">
        <f aca="false">EOMONTH(Input!$C$7,A491)</f>
        <v>57741</v>
      </c>
      <c r="D491" s="69" t="n">
        <f aca="false">IF($B491&lt;Input!$C$28,Input!$C$41,0)</f>
        <v>0</v>
      </c>
      <c r="E491" s="69" t="n">
        <f aca="true">IF($B491&gt;Input!$C$28,PMT(Input!$C$40/(100*12),($A$620-OFFSET($A$4,MATCH(Input!$C$28,$B$4:$B$620,1),0,1,1)),$H$4,0,1),0)</f>
        <v>-0</v>
      </c>
      <c r="F491" s="69" t="n">
        <f aca="false">($F490+$D491+$E491)*(1+Input!$C$40/(100*12))</f>
        <v>0</v>
      </c>
    </row>
    <row r="492" customFormat="false" ht="12.8" hidden="false" customHeight="false" outlineLevel="0" collapsed="false">
      <c r="A492" s="67" t="n">
        <v>488</v>
      </c>
      <c r="B492" s="68" t="n">
        <f aca="false">EOMONTH(Input!$C$7,A492)</f>
        <v>57769</v>
      </c>
      <c r="D492" s="69" t="n">
        <f aca="false">IF($B492&lt;Input!$C$28,Input!$C$41,0)</f>
        <v>0</v>
      </c>
      <c r="E492" s="69" t="n">
        <f aca="true">IF($B492&gt;Input!$C$28,PMT(Input!$C$40/(100*12),($A$620-OFFSET($A$4,MATCH(Input!$C$28,$B$4:$B$620,1),0,1,1)),$H$4,0,1),0)</f>
        <v>-0</v>
      </c>
      <c r="F492" s="69" t="n">
        <f aca="false">($F491+$D492+$E492)*(1+Input!$C$40/(100*12))</f>
        <v>0</v>
      </c>
    </row>
    <row r="493" customFormat="false" ht="12.8" hidden="false" customHeight="false" outlineLevel="0" collapsed="false">
      <c r="A493" s="67" t="n">
        <v>489</v>
      </c>
      <c r="B493" s="68" t="n">
        <f aca="false">EOMONTH(Input!$C$7,A493)</f>
        <v>57800</v>
      </c>
      <c r="D493" s="69" t="n">
        <f aca="false">IF($B493&lt;Input!$C$28,Input!$C$41,0)</f>
        <v>0</v>
      </c>
      <c r="E493" s="69" t="n">
        <f aca="true">IF($B493&gt;Input!$C$28,PMT(Input!$C$40/(100*12),($A$620-OFFSET($A$4,MATCH(Input!$C$28,$B$4:$B$620,1),0,1,1)),$H$4,0,1),0)</f>
        <v>-0</v>
      </c>
      <c r="F493" s="69" t="n">
        <f aca="false">($F492+$D493+$E493)*(1+Input!$C$40/(100*12))</f>
        <v>0</v>
      </c>
    </row>
    <row r="494" customFormat="false" ht="12.8" hidden="false" customHeight="false" outlineLevel="0" collapsed="false">
      <c r="A494" s="67" t="n">
        <v>490</v>
      </c>
      <c r="B494" s="68" t="n">
        <f aca="false">EOMONTH(Input!$C$7,A494)</f>
        <v>57830</v>
      </c>
      <c r="D494" s="69" t="n">
        <f aca="false">IF($B494&lt;Input!$C$28,Input!$C$41,0)</f>
        <v>0</v>
      </c>
      <c r="E494" s="69" t="n">
        <f aca="true">IF($B494&gt;Input!$C$28,PMT(Input!$C$40/(100*12),($A$620-OFFSET($A$4,MATCH(Input!$C$28,$B$4:$B$620,1),0,1,1)),$H$4,0,1),0)</f>
        <v>-0</v>
      </c>
      <c r="F494" s="69" t="n">
        <f aca="false">($F493+$D494+$E494)*(1+Input!$C$40/(100*12))</f>
        <v>0</v>
      </c>
    </row>
    <row r="495" customFormat="false" ht="12.8" hidden="false" customHeight="false" outlineLevel="0" collapsed="false">
      <c r="A495" s="67" t="n">
        <v>491</v>
      </c>
      <c r="B495" s="68" t="n">
        <f aca="false">EOMONTH(Input!$C$7,A495)</f>
        <v>57861</v>
      </c>
      <c r="D495" s="69" t="n">
        <f aca="false">IF($B495&lt;Input!$C$28,Input!$C$41,0)</f>
        <v>0</v>
      </c>
      <c r="E495" s="69" t="n">
        <f aca="true">IF($B495&gt;Input!$C$28,PMT(Input!$C$40/(100*12),($A$620-OFFSET($A$4,MATCH(Input!$C$28,$B$4:$B$620,1),0,1,1)),$H$4,0,1),0)</f>
        <v>-0</v>
      </c>
      <c r="F495" s="69" t="n">
        <f aca="false">($F494+$D495+$E495)*(1+Input!$C$40/(100*12))</f>
        <v>0</v>
      </c>
    </row>
    <row r="496" customFormat="false" ht="12.8" hidden="false" customHeight="false" outlineLevel="0" collapsed="false">
      <c r="A496" s="67" t="n">
        <v>492</v>
      </c>
      <c r="B496" s="68" t="n">
        <f aca="false">EOMONTH(Input!$C$7,A496)</f>
        <v>57891</v>
      </c>
      <c r="D496" s="69" t="n">
        <f aca="false">IF($B496&lt;Input!$C$28,Input!$C$41,0)</f>
        <v>0</v>
      </c>
      <c r="E496" s="69" t="n">
        <f aca="true">IF($B496&gt;Input!$C$28,PMT(Input!$C$40/(100*12),($A$620-OFFSET($A$4,MATCH(Input!$C$28,$B$4:$B$620,1),0,1,1)),$H$4,0,1),0)</f>
        <v>-0</v>
      </c>
      <c r="F496" s="69" t="n">
        <f aca="false">($F495+$D496+$E496)*(1+Input!$C$40/(100*12))</f>
        <v>0</v>
      </c>
    </row>
    <row r="497" customFormat="false" ht="12.8" hidden="false" customHeight="false" outlineLevel="0" collapsed="false">
      <c r="A497" s="67" t="n">
        <v>493</v>
      </c>
      <c r="B497" s="68" t="n">
        <f aca="false">EOMONTH(Input!$C$7,A497)</f>
        <v>57922</v>
      </c>
      <c r="D497" s="69" t="n">
        <f aca="false">IF($B497&lt;Input!$C$28,Input!$C$41,0)</f>
        <v>0</v>
      </c>
      <c r="E497" s="69" t="n">
        <f aca="true">IF($B497&gt;Input!$C$28,PMT(Input!$C$40/(100*12),($A$620-OFFSET($A$4,MATCH(Input!$C$28,$B$4:$B$620,1),0,1,1)),$H$4,0,1),0)</f>
        <v>-0</v>
      </c>
      <c r="F497" s="69" t="n">
        <f aca="false">($F496+$D497+$E497)*(1+Input!$C$40/(100*12))</f>
        <v>0</v>
      </c>
    </row>
    <row r="498" customFormat="false" ht="12.8" hidden="false" customHeight="false" outlineLevel="0" collapsed="false">
      <c r="A498" s="67" t="n">
        <v>494</v>
      </c>
      <c r="B498" s="68" t="n">
        <f aca="false">EOMONTH(Input!$C$7,A498)</f>
        <v>57953</v>
      </c>
      <c r="D498" s="69" t="n">
        <f aca="false">IF($B498&lt;Input!$C$28,Input!$C$41,0)</f>
        <v>0</v>
      </c>
      <c r="E498" s="69" t="n">
        <f aca="true">IF($B498&gt;Input!$C$28,PMT(Input!$C$40/(100*12),($A$620-OFFSET($A$4,MATCH(Input!$C$28,$B$4:$B$620,1),0,1,1)),$H$4,0,1),0)</f>
        <v>-0</v>
      </c>
      <c r="F498" s="69" t="n">
        <f aca="false">($F497+$D498+$E498)*(1+Input!$C$40/(100*12))</f>
        <v>0</v>
      </c>
    </row>
    <row r="499" customFormat="false" ht="12.8" hidden="false" customHeight="false" outlineLevel="0" collapsed="false">
      <c r="A499" s="67" t="n">
        <v>495</v>
      </c>
      <c r="B499" s="68" t="n">
        <f aca="false">EOMONTH(Input!$C$7,A499)</f>
        <v>57983</v>
      </c>
      <c r="D499" s="69" t="n">
        <f aca="false">IF($B499&lt;Input!$C$28,Input!$C$41,0)</f>
        <v>0</v>
      </c>
      <c r="E499" s="69" t="n">
        <f aca="true">IF($B499&gt;Input!$C$28,PMT(Input!$C$40/(100*12),($A$620-OFFSET($A$4,MATCH(Input!$C$28,$B$4:$B$620,1),0,1,1)),$H$4,0,1),0)</f>
        <v>-0</v>
      </c>
      <c r="F499" s="69" t="n">
        <f aca="false">($F498+$D499+$E499)*(1+Input!$C$40/(100*12))</f>
        <v>0</v>
      </c>
    </row>
    <row r="500" customFormat="false" ht="12.8" hidden="false" customHeight="false" outlineLevel="0" collapsed="false">
      <c r="A500" s="67" t="n">
        <v>496</v>
      </c>
      <c r="B500" s="68" t="n">
        <f aca="false">EOMONTH(Input!$C$7,A500)</f>
        <v>58014</v>
      </c>
      <c r="D500" s="69" t="n">
        <f aca="false">IF($B500&lt;Input!$C$28,Input!$C$41,0)</f>
        <v>0</v>
      </c>
      <c r="E500" s="69" t="n">
        <f aca="true">IF($B500&gt;Input!$C$28,PMT(Input!$C$40/(100*12),($A$620-OFFSET($A$4,MATCH(Input!$C$28,$B$4:$B$620,1),0,1,1)),$H$4,0,1),0)</f>
        <v>-0</v>
      </c>
      <c r="F500" s="69" t="n">
        <f aca="false">($F499+$D500+$E500)*(1+Input!$C$40/(100*12))</f>
        <v>0</v>
      </c>
    </row>
    <row r="501" customFormat="false" ht="12.8" hidden="false" customHeight="false" outlineLevel="0" collapsed="false">
      <c r="A501" s="67" t="n">
        <v>497</v>
      </c>
      <c r="B501" s="68" t="n">
        <f aca="false">EOMONTH(Input!$C$7,A501)</f>
        <v>58044</v>
      </c>
      <c r="D501" s="69" t="n">
        <f aca="false">IF($B501&lt;Input!$C$28,Input!$C$41,0)</f>
        <v>0</v>
      </c>
      <c r="E501" s="69" t="n">
        <f aca="true">IF($B501&gt;Input!$C$28,PMT(Input!$C$40/(100*12),($A$620-OFFSET($A$4,MATCH(Input!$C$28,$B$4:$B$620,1),0,1,1)),$H$4,0,1),0)</f>
        <v>-0</v>
      </c>
      <c r="F501" s="69" t="n">
        <f aca="false">($F500+$D501+$E501)*(1+Input!$C$40/(100*12))</f>
        <v>0</v>
      </c>
    </row>
    <row r="502" customFormat="false" ht="12.8" hidden="false" customHeight="false" outlineLevel="0" collapsed="false">
      <c r="A502" s="67" t="n">
        <v>498</v>
      </c>
      <c r="B502" s="68" t="n">
        <f aca="false">EOMONTH(Input!$C$7,A502)</f>
        <v>58075</v>
      </c>
      <c r="D502" s="69" t="n">
        <f aca="false">IF($B502&lt;Input!$C$28,Input!$C$41,0)</f>
        <v>0</v>
      </c>
      <c r="E502" s="69" t="n">
        <f aca="true">IF($B502&gt;Input!$C$28,PMT(Input!$C$40/(100*12),($A$620-OFFSET($A$4,MATCH(Input!$C$28,$B$4:$B$620,1),0,1,1)),$H$4,0,1),0)</f>
        <v>-0</v>
      </c>
      <c r="F502" s="69" t="n">
        <f aca="false">($F501+$D502+$E502)*(1+Input!$C$40/(100*12))</f>
        <v>0</v>
      </c>
    </row>
    <row r="503" customFormat="false" ht="12.8" hidden="false" customHeight="false" outlineLevel="0" collapsed="false">
      <c r="A503" s="67" t="n">
        <v>499</v>
      </c>
      <c r="B503" s="68" t="n">
        <f aca="false">EOMONTH(Input!$C$7,A503)</f>
        <v>58106</v>
      </c>
      <c r="D503" s="69" t="n">
        <f aca="false">IF($B503&lt;Input!$C$28,Input!$C$41,0)</f>
        <v>0</v>
      </c>
      <c r="E503" s="69" t="n">
        <f aca="true">IF($B503&gt;Input!$C$28,PMT(Input!$C$40/(100*12),($A$620-OFFSET($A$4,MATCH(Input!$C$28,$B$4:$B$620,1),0,1,1)),$H$4,0,1),0)</f>
        <v>-0</v>
      </c>
      <c r="F503" s="69" t="n">
        <f aca="false">($F502+$D503+$E503)*(1+Input!$C$40/(100*12))</f>
        <v>0</v>
      </c>
    </row>
    <row r="504" customFormat="false" ht="12.8" hidden="false" customHeight="false" outlineLevel="0" collapsed="false">
      <c r="A504" s="67" t="n">
        <v>500</v>
      </c>
      <c r="B504" s="68" t="n">
        <f aca="false">EOMONTH(Input!$C$7,A504)</f>
        <v>58134</v>
      </c>
      <c r="D504" s="69" t="n">
        <f aca="false">IF($B504&lt;Input!$C$28,Input!$C$41,0)</f>
        <v>0</v>
      </c>
      <c r="E504" s="69" t="n">
        <f aca="true">IF($B504&gt;Input!$C$28,PMT(Input!$C$40/(100*12),($A$620-OFFSET($A$4,MATCH(Input!$C$28,$B$4:$B$620,1),0,1,1)),$H$4,0,1),0)</f>
        <v>-0</v>
      </c>
      <c r="F504" s="69" t="n">
        <f aca="false">($F503+$D504+$E504)*(1+Input!$C$40/(100*12))</f>
        <v>0</v>
      </c>
    </row>
    <row r="505" customFormat="false" ht="12.8" hidden="false" customHeight="false" outlineLevel="0" collapsed="false">
      <c r="A505" s="67" t="n">
        <v>501</v>
      </c>
      <c r="B505" s="68" t="n">
        <f aca="false">EOMONTH(Input!$C$7,A505)</f>
        <v>58165</v>
      </c>
      <c r="D505" s="69" t="n">
        <f aca="false">IF($B505&lt;Input!$C$28,Input!$C$41,0)</f>
        <v>0</v>
      </c>
      <c r="E505" s="69" t="n">
        <f aca="true">IF($B505&gt;Input!$C$28,PMT(Input!$C$40/(100*12),($A$620-OFFSET($A$4,MATCH(Input!$C$28,$B$4:$B$620,1),0,1,1)),$H$4,0,1),0)</f>
        <v>-0</v>
      </c>
      <c r="F505" s="69" t="n">
        <f aca="false">($F504+$D505+$E505)*(1+Input!$C$40/(100*12))</f>
        <v>0</v>
      </c>
    </row>
    <row r="506" customFormat="false" ht="12.8" hidden="false" customHeight="false" outlineLevel="0" collapsed="false">
      <c r="A506" s="67" t="n">
        <v>502</v>
      </c>
      <c r="B506" s="68" t="n">
        <f aca="false">EOMONTH(Input!$C$7,A506)</f>
        <v>58195</v>
      </c>
      <c r="D506" s="69" t="n">
        <f aca="false">IF($B506&lt;Input!$C$28,Input!$C$41,0)</f>
        <v>0</v>
      </c>
      <c r="E506" s="69" t="n">
        <f aca="true">IF($B506&gt;Input!$C$28,PMT(Input!$C$40/(100*12),($A$620-OFFSET($A$4,MATCH(Input!$C$28,$B$4:$B$620,1),0,1,1)),$H$4,0,1),0)</f>
        <v>-0</v>
      </c>
      <c r="F506" s="69" t="n">
        <f aca="false">($F505+$D506+$E506)*(1+Input!$C$40/(100*12))</f>
        <v>0</v>
      </c>
    </row>
    <row r="507" customFormat="false" ht="12.8" hidden="false" customHeight="false" outlineLevel="0" collapsed="false">
      <c r="A507" s="67" t="n">
        <v>503</v>
      </c>
      <c r="B507" s="68" t="n">
        <f aca="false">EOMONTH(Input!$C$7,A507)</f>
        <v>58226</v>
      </c>
      <c r="D507" s="69" t="n">
        <f aca="false">IF($B507&lt;Input!$C$28,Input!$C$41,0)</f>
        <v>0</v>
      </c>
      <c r="E507" s="69" t="n">
        <f aca="true">IF($B507&gt;Input!$C$28,PMT(Input!$C$40/(100*12),($A$620-OFFSET($A$4,MATCH(Input!$C$28,$B$4:$B$620,1),0,1,1)),$H$4,0,1),0)</f>
        <v>-0</v>
      </c>
      <c r="F507" s="69" t="n">
        <f aca="false">($F506+$D507+$E507)*(1+Input!$C$40/(100*12))</f>
        <v>0</v>
      </c>
    </row>
    <row r="508" customFormat="false" ht="12.8" hidden="false" customHeight="false" outlineLevel="0" collapsed="false">
      <c r="A508" s="67" t="n">
        <v>504</v>
      </c>
      <c r="B508" s="68" t="n">
        <f aca="false">EOMONTH(Input!$C$7,A508)</f>
        <v>58256</v>
      </c>
      <c r="D508" s="69" t="n">
        <f aca="false">IF($B508&lt;Input!$C$28,Input!$C$41,0)</f>
        <v>0</v>
      </c>
      <c r="E508" s="69" t="n">
        <f aca="true">IF($B508&gt;Input!$C$28,PMT(Input!$C$40/(100*12),($A$620-OFFSET($A$4,MATCH(Input!$C$28,$B$4:$B$620,1),0,1,1)),$H$4,0,1),0)</f>
        <v>-0</v>
      </c>
      <c r="F508" s="69" t="n">
        <f aca="false">($F507+$D508+$E508)*(1+Input!$C$40/(100*12))</f>
        <v>0</v>
      </c>
    </row>
    <row r="509" customFormat="false" ht="12.8" hidden="false" customHeight="false" outlineLevel="0" collapsed="false">
      <c r="A509" s="67" t="n">
        <v>505</v>
      </c>
      <c r="B509" s="68" t="n">
        <f aca="false">EOMONTH(Input!$C$7,A509)</f>
        <v>58287</v>
      </c>
      <c r="D509" s="69" t="n">
        <f aca="false">IF($B509&lt;Input!$C$28,Input!$C$41,0)</f>
        <v>0</v>
      </c>
      <c r="E509" s="69" t="n">
        <f aca="true">IF($B509&gt;Input!$C$28,PMT(Input!$C$40/(100*12),($A$620-OFFSET($A$4,MATCH(Input!$C$28,$B$4:$B$620,1),0,1,1)),$H$4,0,1),0)</f>
        <v>-0</v>
      </c>
      <c r="F509" s="69" t="n">
        <f aca="false">($F508+$D509+$E509)*(1+Input!$C$40/(100*12))</f>
        <v>0</v>
      </c>
    </row>
    <row r="510" customFormat="false" ht="12.8" hidden="false" customHeight="false" outlineLevel="0" collapsed="false">
      <c r="A510" s="67" t="n">
        <v>506</v>
      </c>
      <c r="B510" s="68" t="n">
        <f aca="false">EOMONTH(Input!$C$7,A510)</f>
        <v>58318</v>
      </c>
      <c r="D510" s="69" t="n">
        <f aca="false">IF($B510&lt;Input!$C$28,Input!$C$41,0)</f>
        <v>0</v>
      </c>
      <c r="E510" s="69" t="n">
        <f aca="true">IF($B510&gt;Input!$C$28,PMT(Input!$C$40/(100*12),($A$620-OFFSET($A$4,MATCH(Input!$C$28,$B$4:$B$620,1),0,1,1)),$H$4,0,1),0)</f>
        <v>-0</v>
      </c>
      <c r="F510" s="69" t="n">
        <f aca="false">($F509+$D510+$E510)*(1+Input!$C$40/(100*12))</f>
        <v>0</v>
      </c>
    </row>
    <row r="511" customFormat="false" ht="12.8" hidden="false" customHeight="false" outlineLevel="0" collapsed="false">
      <c r="A511" s="67" t="n">
        <v>507</v>
      </c>
      <c r="B511" s="68" t="n">
        <f aca="false">EOMONTH(Input!$C$7,A511)</f>
        <v>58348</v>
      </c>
      <c r="D511" s="69" t="n">
        <f aca="false">IF($B511&lt;Input!$C$28,Input!$C$41,0)</f>
        <v>0</v>
      </c>
      <c r="E511" s="69" t="n">
        <f aca="true">IF($B511&gt;Input!$C$28,PMT(Input!$C$40/(100*12),($A$620-OFFSET($A$4,MATCH(Input!$C$28,$B$4:$B$620,1),0,1,1)),$H$4,0,1),0)</f>
        <v>-0</v>
      </c>
      <c r="F511" s="69" t="n">
        <f aca="false">($F510+$D511+$E511)*(1+Input!$C$40/(100*12))</f>
        <v>0</v>
      </c>
    </row>
    <row r="512" customFormat="false" ht="12.8" hidden="false" customHeight="false" outlineLevel="0" collapsed="false">
      <c r="A512" s="67" t="n">
        <v>508</v>
      </c>
      <c r="B512" s="68" t="n">
        <f aca="false">EOMONTH(Input!$C$7,A512)</f>
        <v>58379</v>
      </c>
      <c r="D512" s="69" t="n">
        <f aca="false">IF($B512&lt;Input!$C$28,Input!$C$41,0)</f>
        <v>0</v>
      </c>
      <c r="E512" s="69" t="n">
        <f aca="true">IF($B512&gt;Input!$C$28,PMT(Input!$C$40/(100*12),($A$620-OFFSET($A$4,MATCH(Input!$C$28,$B$4:$B$620,1),0,1,1)),$H$4,0,1),0)</f>
        <v>-0</v>
      </c>
      <c r="F512" s="69" t="n">
        <f aca="false">($F511+$D512+$E512)*(1+Input!$C$40/(100*12))</f>
        <v>0</v>
      </c>
    </row>
    <row r="513" customFormat="false" ht="12.8" hidden="false" customHeight="false" outlineLevel="0" collapsed="false">
      <c r="A513" s="67" t="n">
        <v>509</v>
      </c>
      <c r="B513" s="68" t="n">
        <f aca="false">EOMONTH(Input!$C$7,A513)</f>
        <v>58409</v>
      </c>
      <c r="D513" s="69" t="n">
        <f aca="false">IF($B513&lt;Input!$C$28,Input!$C$41,0)</f>
        <v>0</v>
      </c>
      <c r="E513" s="69" t="n">
        <f aca="true">IF($B513&gt;Input!$C$28,PMT(Input!$C$40/(100*12),($A$620-OFFSET($A$4,MATCH(Input!$C$28,$B$4:$B$620,1),0,1,1)),$H$4,0,1),0)</f>
        <v>-0</v>
      </c>
      <c r="F513" s="69" t="n">
        <f aca="false">($F512+$D513+$E513)*(1+Input!$C$40/(100*12))</f>
        <v>0</v>
      </c>
    </row>
    <row r="514" customFormat="false" ht="12.8" hidden="false" customHeight="false" outlineLevel="0" collapsed="false">
      <c r="A514" s="67" t="n">
        <v>510</v>
      </c>
      <c r="B514" s="68" t="n">
        <f aca="false">EOMONTH(Input!$C$7,A514)</f>
        <v>58440</v>
      </c>
      <c r="D514" s="69" t="n">
        <f aca="false">IF($B514&lt;Input!$C$28,Input!$C$41,0)</f>
        <v>0</v>
      </c>
      <c r="E514" s="69" t="n">
        <f aca="true">IF($B514&gt;Input!$C$28,PMT(Input!$C$40/(100*12),($A$620-OFFSET($A$4,MATCH(Input!$C$28,$B$4:$B$620,1),0,1,1)),$H$4,0,1),0)</f>
        <v>-0</v>
      </c>
      <c r="F514" s="69" t="n">
        <f aca="false">($F513+$D514+$E514)*(1+Input!$C$40/(100*12))</f>
        <v>0</v>
      </c>
    </row>
    <row r="515" customFormat="false" ht="12.8" hidden="false" customHeight="false" outlineLevel="0" collapsed="false">
      <c r="A515" s="67" t="n">
        <v>511</v>
      </c>
      <c r="B515" s="68" t="n">
        <f aca="false">EOMONTH(Input!$C$7,A515)</f>
        <v>58471</v>
      </c>
      <c r="D515" s="69" t="n">
        <f aca="false">IF($B515&lt;Input!$C$28,Input!$C$41,0)</f>
        <v>0</v>
      </c>
      <c r="E515" s="69" t="n">
        <f aca="true">IF($B515&gt;Input!$C$28,PMT(Input!$C$40/(100*12),($A$620-OFFSET($A$4,MATCH(Input!$C$28,$B$4:$B$620,1),0,1,1)),$H$4,0,1),0)</f>
        <v>-0</v>
      </c>
      <c r="F515" s="69" t="n">
        <f aca="false">($F514+$D515+$E515)*(1+Input!$C$40/(100*12))</f>
        <v>0</v>
      </c>
    </row>
    <row r="516" customFormat="false" ht="12.8" hidden="false" customHeight="false" outlineLevel="0" collapsed="false">
      <c r="A516" s="67" t="n">
        <v>512</v>
      </c>
      <c r="B516" s="68" t="n">
        <f aca="false">EOMONTH(Input!$C$7,A516)</f>
        <v>58500</v>
      </c>
      <c r="D516" s="69" t="n">
        <f aca="false">IF($B516&lt;Input!$C$28,Input!$C$41,0)</f>
        <v>0</v>
      </c>
      <c r="E516" s="69" t="n">
        <f aca="true">IF($B516&gt;Input!$C$28,PMT(Input!$C$40/(100*12),($A$620-OFFSET($A$4,MATCH(Input!$C$28,$B$4:$B$620,1),0,1,1)),$H$4,0,1),0)</f>
        <v>-0</v>
      </c>
      <c r="F516" s="69" t="n">
        <f aca="false">($F515+$D516+$E516)*(1+Input!$C$40/(100*12))</f>
        <v>0</v>
      </c>
    </row>
    <row r="517" customFormat="false" ht="12.8" hidden="false" customHeight="false" outlineLevel="0" collapsed="false">
      <c r="A517" s="67" t="n">
        <v>513</v>
      </c>
      <c r="B517" s="68" t="n">
        <f aca="false">EOMONTH(Input!$C$7,A517)</f>
        <v>58531</v>
      </c>
      <c r="D517" s="69" t="n">
        <f aca="false">IF($B517&lt;Input!$C$28,Input!$C$41,0)</f>
        <v>0</v>
      </c>
      <c r="E517" s="69" t="n">
        <f aca="true">IF($B517&gt;Input!$C$28,PMT(Input!$C$40/(100*12),($A$620-OFFSET($A$4,MATCH(Input!$C$28,$B$4:$B$620,1),0,1,1)),$H$4,0,1),0)</f>
        <v>-0</v>
      </c>
      <c r="F517" s="69" t="n">
        <f aca="false">($F516+$D517+$E517)*(1+Input!$C$40/(100*12))</f>
        <v>0</v>
      </c>
    </row>
    <row r="518" customFormat="false" ht="12.8" hidden="false" customHeight="false" outlineLevel="0" collapsed="false">
      <c r="A518" s="67" t="n">
        <v>514</v>
      </c>
      <c r="B518" s="68" t="n">
        <f aca="false">EOMONTH(Input!$C$7,A518)</f>
        <v>58561</v>
      </c>
      <c r="D518" s="69" t="n">
        <f aca="false">IF($B518&lt;Input!$C$28,Input!$C$41,0)</f>
        <v>0</v>
      </c>
      <c r="E518" s="69" t="n">
        <f aca="true">IF($B518&gt;Input!$C$28,PMT(Input!$C$40/(100*12),($A$620-OFFSET($A$4,MATCH(Input!$C$28,$B$4:$B$620,1),0,1,1)),$H$4,0,1),0)</f>
        <v>-0</v>
      </c>
      <c r="F518" s="69" t="n">
        <f aca="false">($F517+$D518+$E518)*(1+Input!$C$40/(100*12))</f>
        <v>0</v>
      </c>
    </row>
    <row r="519" customFormat="false" ht="12.8" hidden="false" customHeight="false" outlineLevel="0" collapsed="false">
      <c r="A519" s="67" t="n">
        <v>515</v>
      </c>
      <c r="B519" s="68" t="n">
        <f aca="false">EOMONTH(Input!$C$7,A519)</f>
        <v>58592</v>
      </c>
      <c r="D519" s="69" t="n">
        <f aca="false">IF($B519&lt;Input!$C$28,Input!$C$41,0)</f>
        <v>0</v>
      </c>
      <c r="E519" s="69" t="n">
        <f aca="true">IF($B519&gt;Input!$C$28,PMT(Input!$C$40/(100*12),($A$620-OFFSET($A$4,MATCH(Input!$C$28,$B$4:$B$620,1),0,1,1)),$H$4,0,1),0)</f>
        <v>-0</v>
      </c>
      <c r="F519" s="69" t="n">
        <f aca="false">($F518+$D519+$E519)*(1+Input!$C$40/(100*12))</f>
        <v>0</v>
      </c>
    </row>
    <row r="520" customFormat="false" ht="12.8" hidden="false" customHeight="false" outlineLevel="0" collapsed="false">
      <c r="A520" s="67" t="n">
        <v>516</v>
      </c>
      <c r="B520" s="68" t="n">
        <f aca="false">EOMONTH(Input!$C$7,A520)</f>
        <v>58622</v>
      </c>
      <c r="D520" s="69" t="n">
        <f aca="false">IF($B520&lt;Input!$C$28,Input!$C$41,0)</f>
        <v>0</v>
      </c>
      <c r="E520" s="69" t="n">
        <f aca="true">IF($B520&gt;Input!$C$28,PMT(Input!$C$40/(100*12),($A$620-OFFSET($A$4,MATCH(Input!$C$28,$B$4:$B$620,1),0,1,1)),$H$4,0,1),0)</f>
        <v>-0</v>
      </c>
      <c r="F520" s="69" t="n">
        <f aca="false">($F519+$D520+$E520)*(1+Input!$C$40/(100*12))</f>
        <v>0</v>
      </c>
    </row>
    <row r="521" customFormat="false" ht="12.8" hidden="false" customHeight="false" outlineLevel="0" collapsed="false">
      <c r="A521" s="67" t="n">
        <v>517</v>
      </c>
      <c r="B521" s="68" t="n">
        <f aca="false">EOMONTH(Input!$C$7,A521)</f>
        <v>58653</v>
      </c>
      <c r="D521" s="69" t="n">
        <f aca="false">IF($B521&lt;Input!$C$28,Input!$C$41,0)</f>
        <v>0</v>
      </c>
      <c r="E521" s="69" t="n">
        <f aca="true">IF($B521&gt;Input!$C$28,PMT(Input!$C$40/(100*12),($A$620-OFFSET($A$4,MATCH(Input!$C$28,$B$4:$B$620,1),0,1,1)),$H$4,0,1),0)</f>
        <v>-0</v>
      </c>
      <c r="F521" s="69" t="n">
        <f aca="false">($F520+$D521+$E521)*(1+Input!$C$40/(100*12))</f>
        <v>0</v>
      </c>
    </row>
    <row r="522" customFormat="false" ht="12.8" hidden="false" customHeight="false" outlineLevel="0" collapsed="false">
      <c r="A522" s="67" t="n">
        <v>518</v>
      </c>
      <c r="B522" s="68" t="n">
        <f aca="false">EOMONTH(Input!$C$7,A522)</f>
        <v>58684</v>
      </c>
      <c r="D522" s="69" t="n">
        <f aca="false">IF($B522&lt;Input!$C$28,Input!$C$41,0)</f>
        <v>0</v>
      </c>
      <c r="E522" s="69" t="n">
        <f aca="true">IF($B522&gt;Input!$C$28,PMT(Input!$C$40/(100*12),($A$620-OFFSET($A$4,MATCH(Input!$C$28,$B$4:$B$620,1),0,1,1)),$H$4,0,1),0)</f>
        <v>-0</v>
      </c>
      <c r="F522" s="69" t="n">
        <f aca="false">($F521+$D522+$E522)*(1+Input!$C$40/(100*12))</f>
        <v>0</v>
      </c>
    </row>
    <row r="523" customFormat="false" ht="12.8" hidden="false" customHeight="false" outlineLevel="0" collapsed="false">
      <c r="A523" s="67" t="n">
        <v>519</v>
      </c>
      <c r="B523" s="68" t="n">
        <f aca="false">EOMONTH(Input!$C$7,A523)</f>
        <v>58714</v>
      </c>
      <c r="D523" s="69" t="n">
        <f aca="false">IF($B523&lt;Input!$C$28,Input!$C$41,0)</f>
        <v>0</v>
      </c>
      <c r="E523" s="69" t="n">
        <f aca="true">IF($B523&gt;Input!$C$28,PMT(Input!$C$40/(100*12),($A$620-OFFSET($A$4,MATCH(Input!$C$28,$B$4:$B$620,1),0,1,1)),$H$4,0,1),0)</f>
        <v>-0</v>
      </c>
      <c r="F523" s="69" t="n">
        <f aca="false">($F522+$D523+$E523)*(1+Input!$C$40/(100*12))</f>
        <v>0</v>
      </c>
    </row>
    <row r="524" customFormat="false" ht="12.8" hidden="false" customHeight="false" outlineLevel="0" collapsed="false">
      <c r="A524" s="67" t="n">
        <v>520</v>
      </c>
      <c r="B524" s="68" t="n">
        <f aca="false">EOMONTH(Input!$C$7,A524)</f>
        <v>58745</v>
      </c>
      <c r="D524" s="69" t="n">
        <f aca="false">IF($B524&lt;Input!$C$28,Input!$C$41,0)</f>
        <v>0</v>
      </c>
      <c r="E524" s="69" t="n">
        <f aca="true">IF($B524&gt;Input!$C$28,PMT(Input!$C$40/(100*12),($A$620-OFFSET($A$4,MATCH(Input!$C$28,$B$4:$B$620,1),0,1,1)),$H$4,0,1),0)</f>
        <v>-0</v>
      </c>
      <c r="F524" s="69" t="n">
        <f aca="false">($F523+$D524+$E524)*(1+Input!$C$40/(100*12))</f>
        <v>0</v>
      </c>
    </row>
    <row r="525" customFormat="false" ht="12.8" hidden="false" customHeight="false" outlineLevel="0" collapsed="false">
      <c r="A525" s="67" t="n">
        <v>521</v>
      </c>
      <c r="B525" s="68" t="n">
        <f aca="false">EOMONTH(Input!$C$7,A525)</f>
        <v>58775</v>
      </c>
      <c r="D525" s="69" t="n">
        <f aca="false">IF($B525&lt;Input!$C$28,Input!$C$41,0)</f>
        <v>0</v>
      </c>
      <c r="E525" s="69" t="n">
        <f aca="true">IF($B525&gt;Input!$C$28,PMT(Input!$C$40/(100*12),($A$620-OFFSET($A$4,MATCH(Input!$C$28,$B$4:$B$620,1),0,1,1)),$H$4,0,1),0)</f>
        <v>-0</v>
      </c>
      <c r="F525" s="69" t="n">
        <f aca="false">($F524+$D525+$E525)*(1+Input!$C$40/(100*12))</f>
        <v>0</v>
      </c>
    </row>
    <row r="526" customFormat="false" ht="12.8" hidden="false" customHeight="false" outlineLevel="0" collapsed="false">
      <c r="A526" s="67" t="n">
        <v>522</v>
      </c>
      <c r="B526" s="68" t="n">
        <f aca="false">EOMONTH(Input!$C$7,A526)</f>
        <v>58806</v>
      </c>
      <c r="D526" s="69" t="n">
        <f aca="false">IF($B526&lt;Input!$C$28,Input!$C$41,0)</f>
        <v>0</v>
      </c>
      <c r="E526" s="69" t="n">
        <f aca="true">IF($B526&gt;Input!$C$28,PMT(Input!$C$40/(100*12),($A$620-OFFSET($A$4,MATCH(Input!$C$28,$B$4:$B$620,1),0,1,1)),$H$4,0,1),0)</f>
        <v>-0</v>
      </c>
      <c r="F526" s="69" t="n">
        <f aca="false">($F525+$D526+$E526)*(1+Input!$C$40/(100*12))</f>
        <v>0</v>
      </c>
    </row>
    <row r="527" customFormat="false" ht="12.8" hidden="false" customHeight="false" outlineLevel="0" collapsed="false">
      <c r="A527" s="67" t="n">
        <v>523</v>
      </c>
      <c r="B527" s="68" t="n">
        <f aca="false">EOMONTH(Input!$C$7,A527)</f>
        <v>58837</v>
      </c>
      <c r="D527" s="69" t="n">
        <f aca="false">IF($B527&lt;Input!$C$28,Input!$C$41,0)</f>
        <v>0</v>
      </c>
      <c r="E527" s="69" t="n">
        <f aca="true">IF($B527&gt;Input!$C$28,PMT(Input!$C$40/(100*12),($A$620-OFFSET($A$4,MATCH(Input!$C$28,$B$4:$B$620,1),0,1,1)),$H$4,0,1),0)</f>
        <v>-0</v>
      </c>
      <c r="F527" s="69" t="n">
        <f aca="false">($F526+$D527+$E527)*(1+Input!$C$40/(100*12))</f>
        <v>0</v>
      </c>
    </row>
    <row r="528" customFormat="false" ht="12.8" hidden="false" customHeight="false" outlineLevel="0" collapsed="false">
      <c r="A528" s="67" t="n">
        <v>524</v>
      </c>
      <c r="B528" s="68" t="n">
        <f aca="false">EOMONTH(Input!$C$7,A528)</f>
        <v>58865</v>
      </c>
      <c r="D528" s="69" t="n">
        <f aca="false">IF($B528&lt;Input!$C$28,Input!$C$41,0)</f>
        <v>0</v>
      </c>
      <c r="E528" s="69" t="n">
        <f aca="true">IF($B528&gt;Input!$C$28,PMT(Input!$C$40/(100*12),($A$620-OFFSET($A$4,MATCH(Input!$C$28,$B$4:$B$620,1),0,1,1)),$H$4,0,1),0)</f>
        <v>-0</v>
      </c>
      <c r="F528" s="69" t="n">
        <f aca="false">($F527+$D528+$E528)*(1+Input!$C$40/(100*12))</f>
        <v>0</v>
      </c>
    </row>
    <row r="529" customFormat="false" ht="12.8" hidden="false" customHeight="false" outlineLevel="0" collapsed="false">
      <c r="A529" s="67" t="n">
        <v>525</v>
      </c>
      <c r="B529" s="68" t="n">
        <f aca="false">EOMONTH(Input!$C$7,A529)</f>
        <v>58896</v>
      </c>
      <c r="D529" s="69" t="n">
        <f aca="false">IF($B529&lt;Input!$C$28,Input!$C$41,0)</f>
        <v>0</v>
      </c>
      <c r="E529" s="69" t="n">
        <f aca="true">IF($B529&gt;Input!$C$28,PMT(Input!$C$40/(100*12),($A$620-OFFSET($A$4,MATCH(Input!$C$28,$B$4:$B$620,1),0,1,1)),$H$4,0,1),0)</f>
        <v>-0</v>
      </c>
      <c r="F529" s="69" t="n">
        <f aca="false">($F528+$D529+$E529)*(1+Input!$C$40/(100*12))</f>
        <v>0</v>
      </c>
    </row>
    <row r="530" customFormat="false" ht="12.8" hidden="false" customHeight="false" outlineLevel="0" collapsed="false">
      <c r="A530" s="67" t="n">
        <v>526</v>
      </c>
      <c r="B530" s="68" t="n">
        <f aca="false">EOMONTH(Input!$C$7,A530)</f>
        <v>58926</v>
      </c>
      <c r="D530" s="69" t="n">
        <f aca="false">IF($B530&lt;Input!$C$28,Input!$C$41,0)</f>
        <v>0</v>
      </c>
      <c r="E530" s="69" t="n">
        <f aca="true">IF($B530&gt;Input!$C$28,PMT(Input!$C$40/(100*12),($A$620-OFFSET($A$4,MATCH(Input!$C$28,$B$4:$B$620,1),0,1,1)),$H$4,0,1),0)</f>
        <v>-0</v>
      </c>
      <c r="F530" s="69" t="n">
        <f aca="false">($F529+$D530+$E530)*(1+Input!$C$40/(100*12))</f>
        <v>0</v>
      </c>
    </row>
    <row r="531" customFormat="false" ht="12.8" hidden="false" customHeight="false" outlineLevel="0" collapsed="false">
      <c r="A531" s="67" t="n">
        <v>527</v>
      </c>
      <c r="B531" s="68" t="n">
        <f aca="false">EOMONTH(Input!$C$7,A531)</f>
        <v>58957</v>
      </c>
      <c r="D531" s="69" t="n">
        <f aca="false">IF($B531&lt;Input!$C$28,Input!$C$41,0)</f>
        <v>0</v>
      </c>
      <c r="E531" s="69" t="n">
        <f aca="true">IF($B531&gt;Input!$C$28,PMT(Input!$C$40/(100*12),($A$620-OFFSET($A$4,MATCH(Input!$C$28,$B$4:$B$620,1),0,1,1)),$H$4,0,1),0)</f>
        <v>-0</v>
      </c>
      <c r="F531" s="69" t="n">
        <f aca="false">($F530+$D531+$E531)*(1+Input!$C$40/(100*12))</f>
        <v>0</v>
      </c>
    </row>
    <row r="532" customFormat="false" ht="12.8" hidden="false" customHeight="false" outlineLevel="0" collapsed="false">
      <c r="A532" s="67" t="n">
        <v>528</v>
      </c>
      <c r="B532" s="68" t="n">
        <f aca="false">EOMONTH(Input!$C$7,A532)</f>
        <v>58987</v>
      </c>
      <c r="D532" s="69" t="n">
        <f aca="false">IF($B532&lt;Input!$C$28,Input!$C$41,0)</f>
        <v>0</v>
      </c>
      <c r="E532" s="69" t="n">
        <f aca="true">IF($B532&gt;Input!$C$28,PMT(Input!$C$40/(100*12),($A$620-OFFSET($A$4,MATCH(Input!$C$28,$B$4:$B$620,1),0,1,1)),$H$4,0,1),0)</f>
        <v>-0</v>
      </c>
      <c r="F532" s="69" t="n">
        <f aca="false">($F531+$D532+$E532)*(1+Input!$C$40/(100*12))</f>
        <v>0</v>
      </c>
    </row>
    <row r="533" customFormat="false" ht="12.8" hidden="false" customHeight="false" outlineLevel="0" collapsed="false">
      <c r="A533" s="67" t="n">
        <v>529</v>
      </c>
      <c r="B533" s="68" t="n">
        <f aca="false">EOMONTH(Input!$C$7,A533)</f>
        <v>59018</v>
      </c>
      <c r="D533" s="69" t="n">
        <f aca="false">IF($B533&lt;Input!$C$28,Input!$C$41,0)</f>
        <v>0</v>
      </c>
      <c r="E533" s="69" t="n">
        <f aca="true">IF($B533&gt;Input!$C$28,PMT(Input!$C$40/(100*12),($A$620-OFFSET($A$4,MATCH(Input!$C$28,$B$4:$B$620,1),0,1,1)),$H$4,0,1),0)</f>
        <v>-0</v>
      </c>
      <c r="F533" s="69" t="n">
        <f aca="false">($F532+$D533+$E533)*(1+Input!$C$40/(100*12))</f>
        <v>0</v>
      </c>
    </row>
    <row r="534" customFormat="false" ht="12.8" hidden="false" customHeight="false" outlineLevel="0" collapsed="false">
      <c r="A534" s="67" t="n">
        <v>530</v>
      </c>
      <c r="B534" s="68" t="n">
        <f aca="false">EOMONTH(Input!$C$7,A534)</f>
        <v>59049</v>
      </c>
      <c r="D534" s="69" t="n">
        <f aca="false">IF($B534&lt;Input!$C$28,Input!$C$41,0)</f>
        <v>0</v>
      </c>
      <c r="E534" s="69" t="n">
        <f aca="true">IF($B534&gt;Input!$C$28,PMT(Input!$C$40/(100*12),($A$620-OFFSET($A$4,MATCH(Input!$C$28,$B$4:$B$620,1),0,1,1)),$H$4,0,1),0)</f>
        <v>-0</v>
      </c>
      <c r="F534" s="69" t="n">
        <f aca="false">($F533+$D534+$E534)*(1+Input!$C$40/(100*12))</f>
        <v>0</v>
      </c>
    </row>
    <row r="535" customFormat="false" ht="12.8" hidden="false" customHeight="false" outlineLevel="0" collapsed="false">
      <c r="A535" s="67" t="n">
        <v>531</v>
      </c>
      <c r="B535" s="68" t="n">
        <f aca="false">EOMONTH(Input!$C$7,A535)</f>
        <v>59079</v>
      </c>
      <c r="D535" s="69" t="n">
        <f aca="false">IF($B535&lt;Input!$C$28,Input!$C$41,0)</f>
        <v>0</v>
      </c>
      <c r="E535" s="69" t="n">
        <f aca="true">IF($B535&gt;Input!$C$28,PMT(Input!$C$40/(100*12),($A$620-OFFSET($A$4,MATCH(Input!$C$28,$B$4:$B$620,1),0,1,1)),$H$4,0,1),0)</f>
        <v>-0</v>
      </c>
      <c r="F535" s="69" t="n">
        <f aca="false">($F534+$D535+$E535)*(1+Input!$C$40/(100*12))</f>
        <v>0</v>
      </c>
    </row>
    <row r="536" customFormat="false" ht="12.8" hidden="false" customHeight="false" outlineLevel="0" collapsed="false">
      <c r="A536" s="67" t="n">
        <v>532</v>
      </c>
      <c r="B536" s="68" t="n">
        <f aca="false">EOMONTH(Input!$C$7,A536)</f>
        <v>59110</v>
      </c>
      <c r="D536" s="69" t="n">
        <f aca="false">IF($B536&lt;Input!$C$28,Input!$C$41,0)</f>
        <v>0</v>
      </c>
      <c r="E536" s="69" t="n">
        <f aca="true">IF($B536&gt;Input!$C$28,PMT(Input!$C$40/(100*12),($A$620-OFFSET($A$4,MATCH(Input!$C$28,$B$4:$B$620,1),0,1,1)),$H$4,0,1),0)</f>
        <v>-0</v>
      </c>
      <c r="F536" s="69" t="n">
        <f aca="false">($F535+$D536+$E536)*(1+Input!$C$40/(100*12))</f>
        <v>0</v>
      </c>
    </row>
    <row r="537" customFormat="false" ht="12.8" hidden="false" customHeight="false" outlineLevel="0" collapsed="false">
      <c r="A537" s="67" t="n">
        <v>533</v>
      </c>
      <c r="B537" s="68" t="n">
        <f aca="false">EOMONTH(Input!$C$7,A537)</f>
        <v>59140</v>
      </c>
      <c r="D537" s="69" t="n">
        <f aca="false">IF($B537&lt;Input!$C$28,Input!$C$41,0)</f>
        <v>0</v>
      </c>
      <c r="E537" s="69" t="n">
        <f aca="true">IF($B537&gt;Input!$C$28,PMT(Input!$C$40/(100*12),($A$620-OFFSET($A$4,MATCH(Input!$C$28,$B$4:$B$620,1),0,1,1)),$H$4,0,1),0)</f>
        <v>-0</v>
      </c>
      <c r="F537" s="69" t="n">
        <f aca="false">($F536+$D537+$E537)*(1+Input!$C$40/(100*12))</f>
        <v>0</v>
      </c>
    </row>
    <row r="538" customFormat="false" ht="12.8" hidden="false" customHeight="false" outlineLevel="0" collapsed="false">
      <c r="A538" s="67" t="n">
        <v>534</v>
      </c>
      <c r="B538" s="68" t="n">
        <f aca="false">EOMONTH(Input!$C$7,A538)</f>
        <v>59171</v>
      </c>
      <c r="D538" s="69" t="n">
        <f aca="false">IF($B538&lt;Input!$C$28,Input!$C$41,0)</f>
        <v>0</v>
      </c>
      <c r="E538" s="69" t="n">
        <f aca="true">IF($B538&gt;Input!$C$28,PMT(Input!$C$40/(100*12),($A$620-OFFSET($A$4,MATCH(Input!$C$28,$B$4:$B$620,1),0,1,1)),$H$4,0,1),0)</f>
        <v>-0</v>
      </c>
      <c r="F538" s="69" t="n">
        <f aca="false">($F537+$D538+$E538)*(1+Input!$C$40/(100*12))</f>
        <v>0</v>
      </c>
    </row>
    <row r="539" customFormat="false" ht="12.8" hidden="false" customHeight="false" outlineLevel="0" collapsed="false">
      <c r="A539" s="67" t="n">
        <v>535</v>
      </c>
      <c r="B539" s="68" t="n">
        <f aca="false">EOMONTH(Input!$C$7,A539)</f>
        <v>59202</v>
      </c>
      <c r="D539" s="69" t="n">
        <f aca="false">IF($B539&lt;Input!$C$28,Input!$C$41,0)</f>
        <v>0</v>
      </c>
      <c r="E539" s="69" t="n">
        <f aca="true">IF($B539&gt;Input!$C$28,PMT(Input!$C$40/(100*12),($A$620-OFFSET($A$4,MATCH(Input!$C$28,$B$4:$B$620,1),0,1,1)),$H$4,0,1),0)</f>
        <v>-0</v>
      </c>
      <c r="F539" s="69" t="n">
        <f aca="false">($F538+$D539+$E539)*(1+Input!$C$40/(100*12))</f>
        <v>0</v>
      </c>
    </row>
    <row r="540" customFormat="false" ht="12.8" hidden="false" customHeight="false" outlineLevel="0" collapsed="false">
      <c r="A540" s="67" t="n">
        <v>536</v>
      </c>
      <c r="B540" s="68" t="n">
        <f aca="false">EOMONTH(Input!$C$7,A540)</f>
        <v>59230</v>
      </c>
      <c r="D540" s="69" t="n">
        <f aca="false">IF($B540&lt;Input!$C$28,Input!$C$41,0)</f>
        <v>0</v>
      </c>
      <c r="E540" s="69" t="n">
        <f aca="true">IF($B540&gt;Input!$C$28,PMT(Input!$C$40/(100*12),($A$620-OFFSET($A$4,MATCH(Input!$C$28,$B$4:$B$620,1),0,1,1)),$H$4,0,1),0)</f>
        <v>-0</v>
      </c>
      <c r="F540" s="69" t="n">
        <f aca="false">($F539+$D540+$E540)*(1+Input!$C$40/(100*12))</f>
        <v>0</v>
      </c>
    </row>
    <row r="541" customFormat="false" ht="12.8" hidden="false" customHeight="false" outlineLevel="0" collapsed="false">
      <c r="A541" s="67" t="n">
        <v>537</v>
      </c>
      <c r="B541" s="68" t="n">
        <f aca="false">EOMONTH(Input!$C$7,A541)</f>
        <v>59261</v>
      </c>
      <c r="D541" s="69" t="n">
        <f aca="false">IF($B541&lt;Input!$C$28,Input!$C$41,0)</f>
        <v>0</v>
      </c>
      <c r="E541" s="69" t="n">
        <f aca="true">IF($B541&gt;Input!$C$28,PMT(Input!$C$40/(100*12),($A$620-OFFSET($A$4,MATCH(Input!$C$28,$B$4:$B$620,1),0,1,1)),$H$4,0,1),0)</f>
        <v>-0</v>
      </c>
      <c r="F541" s="69" t="n">
        <f aca="false">($F540+$D541+$E541)*(1+Input!$C$40/(100*12))</f>
        <v>0</v>
      </c>
    </row>
    <row r="542" customFormat="false" ht="12.8" hidden="false" customHeight="false" outlineLevel="0" collapsed="false">
      <c r="A542" s="67" t="n">
        <v>538</v>
      </c>
      <c r="B542" s="68" t="n">
        <f aca="false">EOMONTH(Input!$C$7,A542)</f>
        <v>59291</v>
      </c>
      <c r="D542" s="69" t="n">
        <f aca="false">IF($B542&lt;Input!$C$28,Input!$C$41,0)</f>
        <v>0</v>
      </c>
      <c r="E542" s="69" t="n">
        <f aca="true">IF($B542&gt;Input!$C$28,PMT(Input!$C$40/(100*12),($A$620-OFFSET($A$4,MATCH(Input!$C$28,$B$4:$B$620,1),0,1,1)),$H$4,0,1),0)</f>
        <v>-0</v>
      </c>
      <c r="F542" s="69" t="n">
        <f aca="false">($F541+$D542+$E542)*(1+Input!$C$40/(100*12))</f>
        <v>0</v>
      </c>
    </row>
    <row r="543" customFormat="false" ht="12.8" hidden="false" customHeight="false" outlineLevel="0" collapsed="false">
      <c r="A543" s="67" t="n">
        <v>539</v>
      </c>
      <c r="B543" s="68" t="n">
        <f aca="false">EOMONTH(Input!$C$7,A543)</f>
        <v>59322</v>
      </c>
      <c r="D543" s="69" t="n">
        <f aca="false">IF($B543&lt;Input!$C$28,Input!$C$41,0)</f>
        <v>0</v>
      </c>
      <c r="E543" s="69" t="n">
        <f aca="true">IF($B543&gt;Input!$C$28,PMT(Input!$C$40/(100*12),($A$620-OFFSET($A$4,MATCH(Input!$C$28,$B$4:$B$620,1),0,1,1)),$H$4,0,1),0)</f>
        <v>-0</v>
      </c>
      <c r="F543" s="69" t="n">
        <f aca="false">($F542+$D543+$E543)*(1+Input!$C$40/(100*12))</f>
        <v>0</v>
      </c>
    </row>
    <row r="544" customFormat="false" ht="12.8" hidden="false" customHeight="false" outlineLevel="0" collapsed="false">
      <c r="A544" s="67" t="n">
        <v>540</v>
      </c>
      <c r="B544" s="68" t="n">
        <f aca="false">EOMONTH(Input!$C$7,A544)</f>
        <v>59352</v>
      </c>
      <c r="D544" s="69" t="n">
        <f aca="false">IF($B544&lt;Input!$C$28,Input!$C$41,0)</f>
        <v>0</v>
      </c>
      <c r="E544" s="69" t="n">
        <f aca="true">IF($B544&gt;Input!$C$28,PMT(Input!$C$40/(100*12),($A$620-OFFSET($A$4,MATCH(Input!$C$28,$B$4:$B$620,1),0,1,1)),$H$4,0,1),0)</f>
        <v>-0</v>
      </c>
      <c r="F544" s="69" t="n">
        <f aca="false">($F543+$D544+$E544)*(1+Input!$C$40/(100*12))</f>
        <v>0</v>
      </c>
    </row>
    <row r="545" customFormat="false" ht="12.8" hidden="false" customHeight="false" outlineLevel="0" collapsed="false">
      <c r="A545" s="67" t="n">
        <v>541</v>
      </c>
      <c r="B545" s="68" t="n">
        <f aca="false">EOMONTH(Input!$C$7,A545)</f>
        <v>59383</v>
      </c>
      <c r="D545" s="69" t="n">
        <f aca="false">IF($B545&lt;Input!$C$28,Input!$C$41,0)</f>
        <v>0</v>
      </c>
      <c r="E545" s="69" t="n">
        <f aca="true">IF($B545&gt;Input!$C$28,PMT(Input!$C$40/(100*12),($A$620-OFFSET($A$4,MATCH(Input!$C$28,$B$4:$B$620,1),0,1,1)),$H$4,0,1),0)</f>
        <v>-0</v>
      </c>
      <c r="F545" s="69" t="n">
        <f aca="false">($F544+$D545+$E545)*(1+Input!$C$40/(100*12))</f>
        <v>0</v>
      </c>
    </row>
    <row r="546" customFormat="false" ht="12.8" hidden="false" customHeight="false" outlineLevel="0" collapsed="false">
      <c r="A546" s="67" t="n">
        <v>542</v>
      </c>
      <c r="B546" s="68" t="n">
        <f aca="false">EOMONTH(Input!$C$7,A546)</f>
        <v>59414</v>
      </c>
      <c r="D546" s="69" t="n">
        <f aca="false">IF($B546&lt;Input!$C$28,Input!$C$41,0)</f>
        <v>0</v>
      </c>
      <c r="E546" s="69" t="n">
        <f aca="true">IF($B546&gt;Input!$C$28,PMT(Input!$C$40/(100*12),($A$620-OFFSET($A$4,MATCH(Input!$C$28,$B$4:$B$620,1),0,1,1)),$H$4,0,1),0)</f>
        <v>-0</v>
      </c>
      <c r="F546" s="69" t="n">
        <f aca="false">($F545+$D546+$E546)*(1+Input!$C$40/(100*12))</f>
        <v>0</v>
      </c>
    </row>
    <row r="547" customFormat="false" ht="12.8" hidden="false" customHeight="false" outlineLevel="0" collapsed="false">
      <c r="A547" s="67" t="n">
        <v>543</v>
      </c>
      <c r="B547" s="68" t="n">
        <f aca="false">EOMONTH(Input!$C$7,A547)</f>
        <v>59444</v>
      </c>
      <c r="D547" s="69" t="n">
        <f aca="false">IF($B547&lt;Input!$C$28,Input!$C$41,0)</f>
        <v>0</v>
      </c>
      <c r="E547" s="69" t="n">
        <f aca="true">IF($B547&gt;Input!$C$28,PMT(Input!$C$40/(100*12),($A$620-OFFSET($A$4,MATCH(Input!$C$28,$B$4:$B$620,1),0,1,1)),$H$4,0,1),0)</f>
        <v>-0</v>
      </c>
      <c r="F547" s="69" t="n">
        <f aca="false">($F546+$D547+$E547)*(1+Input!$C$40/(100*12))</f>
        <v>0</v>
      </c>
    </row>
    <row r="548" customFormat="false" ht="12.8" hidden="false" customHeight="false" outlineLevel="0" collapsed="false">
      <c r="A548" s="67" t="n">
        <v>544</v>
      </c>
      <c r="B548" s="68" t="n">
        <f aca="false">EOMONTH(Input!$C$7,A548)</f>
        <v>59475</v>
      </c>
      <c r="D548" s="69" t="n">
        <f aca="false">IF($B548&lt;Input!$C$28,Input!$C$41,0)</f>
        <v>0</v>
      </c>
      <c r="E548" s="69" t="n">
        <f aca="true">IF($B548&gt;Input!$C$28,PMT(Input!$C$40/(100*12),($A$620-OFFSET($A$4,MATCH(Input!$C$28,$B$4:$B$620,1),0,1,1)),$H$4,0,1),0)</f>
        <v>-0</v>
      </c>
      <c r="F548" s="69" t="n">
        <f aca="false">($F547+$D548+$E548)*(1+Input!$C$40/(100*12))</f>
        <v>0</v>
      </c>
    </row>
    <row r="549" customFormat="false" ht="12.8" hidden="false" customHeight="false" outlineLevel="0" collapsed="false">
      <c r="A549" s="67" t="n">
        <v>545</v>
      </c>
      <c r="B549" s="68" t="n">
        <f aca="false">EOMONTH(Input!$C$7,A549)</f>
        <v>59505</v>
      </c>
      <c r="D549" s="69" t="n">
        <f aca="false">IF($B549&lt;Input!$C$28,Input!$C$41,0)</f>
        <v>0</v>
      </c>
      <c r="E549" s="69" t="n">
        <f aca="true">IF($B549&gt;Input!$C$28,PMT(Input!$C$40/(100*12),($A$620-OFFSET($A$4,MATCH(Input!$C$28,$B$4:$B$620,1),0,1,1)),$H$4,0,1),0)</f>
        <v>-0</v>
      </c>
      <c r="F549" s="69" t="n">
        <f aca="false">($F548+$D549+$E549)*(1+Input!$C$40/(100*12))</f>
        <v>0</v>
      </c>
    </row>
    <row r="550" customFormat="false" ht="12.8" hidden="false" customHeight="false" outlineLevel="0" collapsed="false">
      <c r="A550" s="67" t="n">
        <v>546</v>
      </c>
      <c r="B550" s="68" t="n">
        <f aca="false">EOMONTH(Input!$C$7,A550)</f>
        <v>59536</v>
      </c>
      <c r="D550" s="69" t="n">
        <f aca="false">IF($B550&lt;Input!$C$28,Input!$C$41,0)</f>
        <v>0</v>
      </c>
      <c r="E550" s="69" t="n">
        <f aca="true">IF($B550&gt;Input!$C$28,PMT(Input!$C$40/(100*12),($A$620-OFFSET($A$4,MATCH(Input!$C$28,$B$4:$B$620,1),0,1,1)),$H$4,0,1),0)</f>
        <v>-0</v>
      </c>
      <c r="F550" s="69" t="n">
        <f aca="false">($F549+$D550+$E550)*(1+Input!$C$40/(100*12))</f>
        <v>0</v>
      </c>
    </row>
    <row r="551" customFormat="false" ht="12.8" hidden="false" customHeight="false" outlineLevel="0" collapsed="false">
      <c r="A551" s="67" t="n">
        <v>547</v>
      </c>
      <c r="B551" s="68" t="n">
        <f aca="false">EOMONTH(Input!$C$7,A551)</f>
        <v>59567</v>
      </c>
      <c r="D551" s="69" t="n">
        <f aca="false">IF($B551&lt;Input!$C$28,Input!$C$41,0)</f>
        <v>0</v>
      </c>
      <c r="E551" s="69" t="n">
        <f aca="true">IF($B551&gt;Input!$C$28,PMT(Input!$C$40/(100*12),($A$620-OFFSET($A$4,MATCH(Input!$C$28,$B$4:$B$620,1),0,1,1)),$H$4,0,1),0)</f>
        <v>-0</v>
      </c>
      <c r="F551" s="69" t="n">
        <f aca="false">($F550+$D551+$E551)*(1+Input!$C$40/(100*12))</f>
        <v>0</v>
      </c>
    </row>
    <row r="552" customFormat="false" ht="12.8" hidden="false" customHeight="false" outlineLevel="0" collapsed="false">
      <c r="A552" s="67" t="n">
        <v>548</v>
      </c>
      <c r="B552" s="68" t="n">
        <f aca="false">EOMONTH(Input!$C$7,A552)</f>
        <v>59595</v>
      </c>
      <c r="D552" s="69" t="n">
        <f aca="false">IF($B552&lt;Input!$C$28,Input!$C$41,0)</f>
        <v>0</v>
      </c>
      <c r="E552" s="69" t="n">
        <f aca="true">IF($B552&gt;Input!$C$28,PMT(Input!$C$40/(100*12),($A$620-OFFSET($A$4,MATCH(Input!$C$28,$B$4:$B$620,1),0,1,1)),$H$4,0,1),0)</f>
        <v>-0</v>
      </c>
      <c r="F552" s="69" t="n">
        <f aca="false">($F551+$D552+$E552)*(1+Input!$C$40/(100*12))</f>
        <v>0</v>
      </c>
    </row>
    <row r="553" customFormat="false" ht="12.8" hidden="false" customHeight="false" outlineLevel="0" collapsed="false">
      <c r="A553" s="67" t="n">
        <v>549</v>
      </c>
      <c r="B553" s="68" t="n">
        <f aca="false">EOMONTH(Input!$C$7,A553)</f>
        <v>59626</v>
      </c>
      <c r="D553" s="69" t="n">
        <f aca="false">IF($B553&lt;Input!$C$28,Input!$C$41,0)</f>
        <v>0</v>
      </c>
      <c r="E553" s="69" t="n">
        <f aca="true">IF($B553&gt;Input!$C$28,PMT(Input!$C$40/(100*12),($A$620-OFFSET($A$4,MATCH(Input!$C$28,$B$4:$B$620,1),0,1,1)),$H$4,0,1),0)</f>
        <v>-0</v>
      </c>
      <c r="F553" s="69" t="n">
        <f aca="false">($F552+$D553+$E553)*(1+Input!$C$40/(100*12))</f>
        <v>0</v>
      </c>
    </row>
    <row r="554" customFormat="false" ht="12.8" hidden="false" customHeight="false" outlineLevel="0" collapsed="false">
      <c r="A554" s="67" t="n">
        <v>550</v>
      </c>
      <c r="B554" s="68" t="n">
        <f aca="false">EOMONTH(Input!$C$7,A554)</f>
        <v>59656</v>
      </c>
      <c r="D554" s="69" t="n">
        <f aca="false">IF($B554&lt;Input!$C$28,Input!$C$41,0)</f>
        <v>0</v>
      </c>
      <c r="E554" s="69" t="n">
        <f aca="true">IF($B554&gt;Input!$C$28,PMT(Input!$C$40/(100*12),($A$620-OFFSET($A$4,MATCH(Input!$C$28,$B$4:$B$620,1),0,1,1)),$H$4,0,1),0)</f>
        <v>-0</v>
      </c>
      <c r="F554" s="69" t="n">
        <f aca="false">($F553+$D554+$E554)*(1+Input!$C$40/(100*12))</f>
        <v>0</v>
      </c>
    </row>
    <row r="555" customFormat="false" ht="12.8" hidden="false" customHeight="false" outlineLevel="0" collapsed="false">
      <c r="A555" s="67" t="n">
        <v>551</v>
      </c>
      <c r="B555" s="68" t="n">
        <f aca="false">EOMONTH(Input!$C$7,A555)</f>
        <v>59687</v>
      </c>
      <c r="D555" s="69" t="n">
        <f aca="false">IF($B555&lt;Input!$C$28,Input!$C$41,0)</f>
        <v>0</v>
      </c>
      <c r="E555" s="69" t="n">
        <f aca="true">IF($B555&gt;Input!$C$28,PMT(Input!$C$40/(100*12),($A$620-OFFSET($A$4,MATCH(Input!$C$28,$B$4:$B$620,1),0,1,1)),$H$4,0,1),0)</f>
        <v>-0</v>
      </c>
      <c r="F555" s="69" t="n">
        <f aca="false">($F554+$D555+$E555)*(1+Input!$C$40/(100*12))</f>
        <v>0</v>
      </c>
    </row>
    <row r="556" customFormat="false" ht="12.8" hidden="false" customHeight="false" outlineLevel="0" collapsed="false">
      <c r="A556" s="67" t="n">
        <v>552</v>
      </c>
      <c r="B556" s="68" t="n">
        <f aca="false">EOMONTH(Input!$C$7,A556)</f>
        <v>59717</v>
      </c>
      <c r="D556" s="69" t="n">
        <f aca="false">IF($B556&lt;Input!$C$28,Input!$C$41,0)</f>
        <v>0</v>
      </c>
      <c r="E556" s="69" t="n">
        <f aca="true">IF($B556&gt;Input!$C$28,PMT(Input!$C$40/(100*12),($A$620-OFFSET($A$4,MATCH(Input!$C$28,$B$4:$B$620,1),0,1,1)),$H$4,0,1),0)</f>
        <v>-0</v>
      </c>
      <c r="F556" s="69" t="n">
        <f aca="false">($F555+$D556+$E556)*(1+Input!$C$40/(100*12))</f>
        <v>0</v>
      </c>
    </row>
    <row r="557" customFormat="false" ht="12.8" hidden="false" customHeight="false" outlineLevel="0" collapsed="false">
      <c r="A557" s="67" t="n">
        <v>553</v>
      </c>
      <c r="B557" s="68" t="n">
        <f aca="false">EOMONTH(Input!$C$7,A557)</f>
        <v>59748</v>
      </c>
      <c r="D557" s="69" t="n">
        <f aca="false">IF($B557&lt;Input!$C$28,Input!$C$41,0)</f>
        <v>0</v>
      </c>
      <c r="E557" s="69" t="n">
        <f aca="true">IF($B557&gt;Input!$C$28,PMT(Input!$C$40/(100*12),($A$620-OFFSET($A$4,MATCH(Input!$C$28,$B$4:$B$620,1),0,1,1)),$H$4,0,1),0)</f>
        <v>-0</v>
      </c>
      <c r="F557" s="69" t="n">
        <f aca="false">($F556+$D557+$E557)*(1+Input!$C$40/(100*12))</f>
        <v>0</v>
      </c>
    </row>
    <row r="558" customFormat="false" ht="12.8" hidden="false" customHeight="false" outlineLevel="0" collapsed="false">
      <c r="A558" s="67" t="n">
        <v>554</v>
      </c>
      <c r="B558" s="68" t="n">
        <f aca="false">EOMONTH(Input!$C$7,A558)</f>
        <v>59779</v>
      </c>
      <c r="D558" s="69" t="n">
        <f aca="false">IF($B558&lt;Input!$C$28,Input!$C$41,0)</f>
        <v>0</v>
      </c>
      <c r="E558" s="69" t="n">
        <f aca="true">IF($B558&gt;Input!$C$28,PMT(Input!$C$40/(100*12),($A$620-OFFSET($A$4,MATCH(Input!$C$28,$B$4:$B$620,1),0,1,1)),$H$4,0,1),0)</f>
        <v>-0</v>
      </c>
      <c r="F558" s="69" t="n">
        <f aca="false">($F557+$D558+$E558)*(1+Input!$C$40/(100*12))</f>
        <v>0</v>
      </c>
    </row>
    <row r="559" customFormat="false" ht="12.8" hidden="false" customHeight="false" outlineLevel="0" collapsed="false">
      <c r="A559" s="67" t="n">
        <v>555</v>
      </c>
      <c r="B559" s="68" t="n">
        <f aca="false">EOMONTH(Input!$C$7,A559)</f>
        <v>59809</v>
      </c>
      <c r="D559" s="69" t="n">
        <f aca="false">IF($B559&lt;Input!$C$28,Input!$C$41,0)</f>
        <v>0</v>
      </c>
      <c r="E559" s="69" t="n">
        <f aca="true">IF($B559&gt;Input!$C$28,PMT(Input!$C$40/(100*12),($A$620-OFFSET($A$4,MATCH(Input!$C$28,$B$4:$B$620,1),0,1,1)),$H$4,0,1),0)</f>
        <v>-0</v>
      </c>
      <c r="F559" s="69" t="n">
        <f aca="false">($F558+$D559+$E559)*(1+Input!$C$40/(100*12))</f>
        <v>0</v>
      </c>
    </row>
    <row r="560" customFormat="false" ht="12.8" hidden="false" customHeight="false" outlineLevel="0" collapsed="false">
      <c r="A560" s="67" t="n">
        <v>556</v>
      </c>
      <c r="B560" s="68" t="n">
        <f aca="false">EOMONTH(Input!$C$7,A560)</f>
        <v>59840</v>
      </c>
      <c r="D560" s="69" t="n">
        <f aca="false">IF($B560&lt;Input!$C$28,Input!$C$41,0)</f>
        <v>0</v>
      </c>
      <c r="E560" s="69" t="n">
        <f aca="true">IF($B560&gt;Input!$C$28,PMT(Input!$C$40/(100*12),($A$620-OFFSET($A$4,MATCH(Input!$C$28,$B$4:$B$620,1),0,1,1)),$H$4,0,1),0)</f>
        <v>-0</v>
      </c>
      <c r="F560" s="69" t="n">
        <f aca="false">($F559+$D560+$E560)*(1+Input!$C$40/(100*12))</f>
        <v>0</v>
      </c>
    </row>
    <row r="561" customFormat="false" ht="12.8" hidden="false" customHeight="false" outlineLevel="0" collapsed="false">
      <c r="A561" s="67" t="n">
        <v>557</v>
      </c>
      <c r="B561" s="68" t="n">
        <f aca="false">EOMONTH(Input!$C$7,A561)</f>
        <v>59870</v>
      </c>
      <c r="D561" s="69" t="n">
        <f aca="false">IF($B561&lt;Input!$C$28,Input!$C$41,0)</f>
        <v>0</v>
      </c>
      <c r="E561" s="69" t="n">
        <f aca="true">IF($B561&gt;Input!$C$28,PMT(Input!$C$40/(100*12),($A$620-OFFSET($A$4,MATCH(Input!$C$28,$B$4:$B$620,1),0,1,1)),$H$4,0,1),0)</f>
        <v>-0</v>
      </c>
      <c r="F561" s="69" t="n">
        <f aca="false">($F560+$D561+$E561)*(1+Input!$C$40/(100*12))</f>
        <v>0</v>
      </c>
    </row>
    <row r="562" customFormat="false" ht="12.8" hidden="false" customHeight="false" outlineLevel="0" collapsed="false">
      <c r="A562" s="67" t="n">
        <v>558</v>
      </c>
      <c r="B562" s="68" t="n">
        <f aca="false">EOMONTH(Input!$C$7,A562)</f>
        <v>59901</v>
      </c>
      <c r="D562" s="69" t="n">
        <f aca="false">IF($B562&lt;Input!$C$28,Input!$C$41,0)</f>
        <v>0</v>
      </c>
      <c r="E562" s="69" t="n">
        <f aca="true">IF($B562&gt;Input!$C$28,PMT(Input!$C$40/(100*12),($A$620-OFFSET($A$4,MATCH(Input!$C$28,$B$4:$B$620,1),0,1,1)),$H$4,0,1),0)</f>
        <v>-0</v>
      </c>
      <c r="F562" s="69" t="n">
        <f aca="false">($F561+$D562+$E562)*(1+Input!$C$40/(100*12))</f>
        <v>0</v>
      </c>
    </row>
    <row r="563" customFormat="false" ht="12.8" hidden="false" customHeight="false" outlineLevel="0" collapsed="false">
      <c r="A563" s="67" t="n">
        <v>559</v>
      </c>
      <c r="B563" s="68" t="n">
        <f aca="false">EOMONTH(Input!$C$7,A563)</f>
        <v>59932</v>
      </c>
      <c r="D563" s="69" t="n">
        <f aca="false">IF($B563&lt;Input!$C$28,Input!$C$41,0)</f>
        <v>0</v>
      </c>
      <c r="E563" s="69" t="n">
        <f aca="true">IF($B563&gt;Input!$C$28,PMT(Input!$C$40/(100*12),($A$620-OFFSET($A$4,MATCH(Input!$C$28,$B$4:$B$620,1),0,1,1)),$H$4,0,1),0)</f>
        <v>-0</v>
      </c>
      <c r="F563" s="69" t="n">
        <f aca="false">($F562+$D563+$E563)*(1+Input!$C$40/(100*12))</f>
        <v>0</v>
      </c>
    </row>
    <row r="564" customFormat="false" ht="12.8" hidden="false" customHeight="false" outlineLevel="0" collapsed="false">
      <c r="A564" s="67" t="n">
        <v>560</v>
      </c>
      <c r="B564" s="68" t="n">
        <f aca="false">EOMONTH(Input!$C$7,A564)</f>
        <v>59961</v>
      </c>
      <c r="D564" s="69" t="n">
        <f aca="false">IF($B564&lt;Input!$C$28,Input!$C$41,0)</f>
        <v>0</v>
      </c>
      <c r="E564" s="69" t="n">
        <f aca="true">IF($B564&gt;Input!$C$28,PMT(Input!$C$40/(100*12),($A$620-OFFSET($A$4,MATCH(Input!$C$28,$B$4:$B$620,1),0,1,1)),$H$4,0,1),0)</f>
        <v>-0</v>
      </c>
      <c r="F564" s="69" t="n">
        <f aca="false">($F563+$D564+$E564)*(1+Input!$C$40/(100*12))</f>
        <v>0</v>
      </c>
    </row>
    <row r="565" customFormat="false" ht="12.8" hidden="false" customHeight="false" outlineLevel="0" collapsed="false">
      <c r="A565" s="67" t="n">
        <v>561</v>
      </c>
      <c r="B565" s="68" t="n">
        <f aca="false">EOMONTH(Input!$C$7,A565)</f>
        <v>59992</v>
      </c>
      <c r="D565" s="69" t="n">
        <f aca="false">IF($B565&lt;Input!$C$28,Input!$C$41,0)</f>
        <v>0</v>
      </c>
      <c r="E565" s="69" t="n">
        <f aca="true">IF($B565&gt;Input!$C$28,PMT(Input!$C$40/(100*12),($A$620-OFFSET($A$4,MATCH(Input!$C$28,$B$4:$B$620,1),0,1,1)),$H$4,0,1),0)</f>
        <v>-0</v>
      </c>
      <c r="F565" s="69" t="n">
        <f aca="false">($F564+$D565+$E565)*(1+Input!$C$40/(100*12))</f>
        <v>0</v>
      </c>
    </row>
    <row r="566" customFormat="false" ht="12.8" hidden="false" customHeight="false" outlineLevel="0" collapsed="false">
      <c r="A566" s="67" t="n">
        <v>562</v>
      </c>
      <c r="B566" s="68" t="n">
        <f aca="false">EOMONTH(Input!$C$7,A566)</f>
        <v>60022</v>
      </c>
      <c r="D566" s="69" t="n">
        <f aca="false">IF($B566&lt;Input!$C$28,Input!$C$41,0)</f>
        <v>0</v>
      </c>
      <c r="E566" s="69" t="n">
        <f aca="true">IF($B566&gt;Input!$C$28,PMT(Input!$C$40/(100*12),($A$620-OFFSET($A$4,MATCH(Input!$C$28,$B$4:$B$620,1),0,1,1)),$H$4,0,1),0)</f>
        <v>-0</v>
      </c>
      <c r="F566" s="69" t="n">
        <f aca="false">($F565+$D566+$E566)*(1+Input!$C$40/(100*12))</f>
        <v>0</v>
      </c>
    </row>
    <row r="567" customFormat="false" ht="12.8" hidden="false" customHeight="false" outlineLevel="0" collapsed="false">
      <c r="A567" s="67" t="n">
        <v>563</v>
      </c>
      <c r="B567" s="68" t="n">
        <f aca="false">EOMONTH(Input!$C$7,A567)</f>
        <v>60053</v>
      </c>
      <c r="D567" s="69" t="n">
        <f aca="false">IF($B567&lt;Input!$C$28,Input!$C$41,0)</f>
        <v>0</v>
      </c>
      <c r="E567" s="69" t="n">
        <f aca="true">IF($B567&gt;Input!$C$28,PMT(Input!$C$40/(100*12),($A$620-OFFSET($A$4,MATCH(Input!$C$28,$B$4:$B$620,1),0,1,1)),$H$4,0,1),0)</f>
        <v>-0</v>
      </c>
      <c r="F567" s="69" t="n">
        <f aca="false">($F566+$D567+$E567)*(1+Input!$C$40/(100*12))</f>
        <v>0</v>
      </c>
    </row>
    <row r="568" customFormat="false" ht="12.8" hidden="false" customHeight="false" outlineLevel="0" collapsed="false">
      <c r="A568" s="67" t="n">
        <v>564</v>
      </c>
      <c r="B568" s="68" t="n">
        <f aca="false">EOMONTH(Input!$C$7,A568)</f>
        <v>60083</v>
      </c>
      <c r="D568" s="69" t="n">
        <f aca="false">IF($B568&lt;Input!$C$28,Input!$C$41,0)</f>
        <v>0</v>
      </c>
      <c r="E568" s="69" t="n">
        <f aca="true">IF($B568&gt;Input!$C$28,PMT(Input!$C$40/(100*12),($A$620-OFFSET($A$4,MATCH(Input!$C$28,$B$4:$B$620,1),0,1,1)),$H$4,0,1),0)</f>
        <v>-0</v>
      </c>
      <c r="F568" s="69" t="n">
        <f aca="false">($F567+$D568+$E568)*(1+Input!$C$40/(100*12))</f>
        <v>0</v>
      </c>
    </row>
    <row r="569" customFormat="false" ht="12.8" hidden="false" customHeight="false" outlineLevel="0" collapsed="false">
      <c r="A569" s="67" t="n">
        <v>565</v>
      </c>
      <c r="B569" s="68" t="n">
        <f aca="false">EOMONTH(Input!$C$7,A569)</f>
        <v>60114</v>
      </c>
      <c r="D569" s="69" t="n">
        <f aca="false">IF($B569&lt;Input!$C$28,Input!$C$41,0)</f>
        <v>0</v>
      </c>
      <c r="E569" s="69" t="n">
        <f aca="true">IF($B569&gt;Input!$C$28,PMT(Input!$C$40/(100*12),($A$620-OFFSET($A$4,MATCH(Input!$C$28,$B$4:$B$620,1),0,1,1)),$H$4,0,1),0)</f>
        <v>-0</v>
      </c>
      <c r="F569" s="69" t="n">
        <f aca="false">($F568+$D569+$E569)*(1+Input!$C$40/(100*12))</f>
        <v>0</v>
      </c>
    </row>
    <row r="570" customFormat="false" ht="12.8" hidden="false" customHeight="false" outlineLevel="0" collapsed="false">
      <c r="A570" s="67" t="n">
        <v>566</v>
      </c>
      <c r="B570" s="68" t="n">
        <f aca="false">EOMONTH(Input!$C$7,A570)</f>
        <v>60145</v>
      </c>
      <c r="D570" s="69" t="n">
        <f aca="false">IF($B570&lt;Input!$C$28,Input!$C$41,0)</f>
        <v>0</v>
      </c>
      <c r="E570" s="69" t="n">
        <f aca="true">IF($B570&gt;Input!$C$28,PMT(Input!$C$40/(100*12),($A$620-OFFSET($A$4,MATCH(Input!$C$28,$B$4:$B$620,1),0,1,1)),$H$4,0,1),0)</f>
        <v>-0</v>
      </c>
      <c r="F570" s="69" t="n">
        <f aca="false">($F569+$D570+$E570)*(1+Input!$C$40/(100*12))</f>
        <v>0</v>
      </c>
    </row>
    <row r="571" customFormat="false" ht="12.8" hidden="false" customHeight="false" outlineLevel="0" collapsed="false">
      <c r="A571" s="67" t="n">
        <v>567</v>
      </c>
      <c r="B571" s="68" t="n">
        <f aca="false">EOMONTH(Input!$C$7,A571)</f>
        <v>60175</v>
      </c>
      <c r="D571" s="69" t="n">
        <f aca="false">IF($B571&lt;Input!$C$28,Input!$C$41,0)</f>
        <v>0</v>
      </c>
      <c r="E571" s="69" t="n">
        <f aca="true">IF($B571&gt;Input!$C$28,PMT(Input!$C$40/(100*12),($A$620-OFFSET($A$4,MATCH(Input!$C$28,$B$4:$B$620,1),0,1,1)),$H$4,0,1),0)</f>
        <v>-0</v>
      </c>
      <c r="F571" s="69" t="n">
        <f aca="false">($F570+$D571+$E571)*(1+Input!$C$40/(100*12))</f>
        <v>0</v>
      </c>
    </row>
    <row r="572" customFormat="false" ht="12.8" hidden="false" customHeight="false" outlineLevel="0" collapsed="false">
      <c r="A572" s="67" t="n">
        <v>568</v>
      </c>
      <c r="B572" s="68" t="n">
        <f aca="false">EOMONTH(Input!$C$7,A572)</f>
        <v>60206</v>
      </c>
      <c r="D572" s="69" t="n">
        <f aca="false">IF($B572&lt;Input!$C$28,Input!$C$41,0)</f>
        <v>0</v>
      </c>
      <c r="E572" s="69" t="n">
        <f aca="true">IF($B572&gt;Input!$C$28,PMT(Input!$C$40/(100*12),($A$620-OFFSET($A$4,MATCH(Input!$C$28,$B$4:$B$620,1),0,1,1)),$H$4,0,1),0)</f>
        <v>-0</v>
      </c>
      <c r="F572" s="69" t="n">
        <f aca="false">($F571+$D572+$E572)*(1+Input!$C$40/(100*12))</f>
        <v>0</v>
      </c>
    </row>
    <row r="573" customFormat="false" ht="12.8" hidden="false" customHeight="false" outlineLevel="0" collapsed="false">
      <c r="A573" s="67" t="n">
        <v>569</v>
      </c>
      <c r="B573" s="68" t="n">
        <f aca="false">EOMONTH(Input!$C$7,A573)</f>
        <v>60236</v>
      </c>
      <c r="D573" s="69" t="n">
        <f aca="false">IF($B573&lt;Input!$C$28,Input!$C$41,0)</f>
        <v>0</v>
      </c>
      <c r="E573" s="69" t="n">
        <f aca="true">IF($B573&gt;Input!$C$28,PMT(Input!$C$40/(100*12),($A$620-OFFSET($A$4,MATCH(Input!$C$28,$B$4:$B$620,1),0,1,1)),$H$4,0,1),0)</f>
        <v>-0</v>
      </c>
      <c r="F573" s="69" t="n">
        <f aca="false">($F572+$D573+$E573)*(1+Input!$C$40/(100*12))</f>
        <v>0</v>
      </c>
    </row>
    <row r="574" customFormat="false" ht="12.8" hidden="false" customHeight="false" outlineLevel="0" collapsed="false">
      <c r="A574" s="67" t="n">
        <v>570</v>
      </c>
      <c r="B574" s="68" t="n">
        <f aca="false">EOMONTH(Input!$C$7,A574)</f>
        <v>60267</v>
      </c>
      <c r="D574" s="69" t="n">
        <f aca="false">IF($B574&lt;Input!$C$28,Input!$C$41,0)</f>
        <v>0</v>
      </c>
      <c r="E574" s="69" t="n">
        <f aca="true">IF($B574&gt;Input!$C$28,PMT(Input!$C$40/(100*12),($A$620-OFFSET($A$4,MATCH(Input!$C$28,$B$4:$B$620,1),0,1,1)),$H$4,0,1),0)</f>
        <v>-0</v>
      </c>
      <c r="F574" s="69" t="n">
        <f aca="false">($F573+$D574+$E574)*(1+Input!$C$40/(100*12))</f>
        <v>0</v>
      </c>
    </row>
    <row r="575" customFormat="false" ht="12.8" hidden="false" customHeight="false" outlineLevel="0" collapsed="false">
      <c r="A575" s="67" t="n">
        <v>571</v>
      </c>
      <c r="B575" s="68" t="n">
        <f aca="false">EOMONTH(Input!$C$7,A575)</f>
        <v>60298</v>
      </c>
      <c r="D575" s="69" t="n">
        <f aca="false">IF($B575&lt;Input!$C$28,Input!$C$41,0)</f>
        <v>0</v>
      </c>
      <c r="E575" s="69" t="n">
        <f aca="true">IF($B575&gt;Input!$C$28,PMT(Input!$C$40/(100*12),($A$620-OFFSET($A$4,MATCH(Input!$C$28,$B$4:$B$620,1),0,1,1)),$H$4,0,1),0)</f>
        <v>-0</v>
      </c>
      <c r="F575" s="69" t="n">
        <f aca="false">($F574+$D575+$E575)*(1+Input!$C$40/(100*12))</f>
        <v>0</v>
      </c>
    </row>
    <row r="576" customFormat="false" ht="12.8" hidden="false" customHeight="false" outlineLevel="0" collapsed="false">
      <c r="A576" s="67" t="n">
        <v>572</v>
      </c>
      <c r="B576" s="68" t="n">
        <f aca="false">EOMONTH(Input!$C$7,A576)</f>
        <v>60326</v>
      </c>
      <c r="D576" s="69" t="n">
        <f aca="false">IF($B576&lt;Input!$C$28,Input!$C$41,0)</f>
        <v>0</v>
      </c>
      <c r="E576" s="69" t="n">
        <f aca="true">IF($B576&gt;Input!$C$28,PMT(Input!$C$40/(100*12),($A$620-OFFSET($A$4,MATCH(Input!$C$28,$B$4:$B$620,1),0,1,1)),$H$4,0,1),0)</f>
        <v>-0</v>
      </c>
      <c r="F576" s="69" t="n">
        <f aca="false">($F575+$D576+$E576)*(1+Input!$C$40/(100*12))</f>
        <v>0</v>
      </c>
    </row>
    <row r="577" customFormat="false" ht="12.8" hidden="false" customHeight="false" outlineLevel="0" collapsed="false">
      <c r="A577" s="67" t="n">
        <v>573</v>
      </c>
      <c r="B577" s="68" t="n">
        <f aca="false">EOMONTH(Input!$C$7,A577)</f>
        <v>60357</v>
      </c>
      <c r="D577" s="69" t="n">
        <f aca="false">IF($B577&lt;Input!$C$28,Input!$C$41,0)</f>
        <v>0</v>
      </c>
      <c r="E577" s="69" t="n">
        <f aca="true">IF($B577&gt;Input!$C$28,PMT(Input!$C$40/(100*12),($A$620-OFFSET($A$4,MATCH(Input!$C$28,$B$4:$B$620,1),0,1,1)),$H$4,0,1),0)</f>
        <v>-0</v>
      </c>
      <c r="F577" s="69" t="n">
        <f aca="false">($F576+$D577+$E577)*(1+Input!$C$40/(100*12))</f>
        <v>0</v>
      </c>
    </row>
    <row r="578" customFormat="false" ht="12.8" hidden="false" customHeight="false" outlineLevel="0" collapsed="false">
      <c r="A578" s="67" t="n">
        <v>574</v>
      </c>
      <c r="B578" s="68" t="n">
        <f aca="false">EOMONTH(Input!$C$7,A578)</f>
        <v>60387</v>
      </c>
      <c r="D578" s="69" t="n">
        <f aca="false">IF($B578&lt;Input!$C$28,Input!$C$41,0)</f>
        <v>0</v>
      </c>
      <c r="E578" s="69" t="n">
        <f aca="true">IF($B578&gt;Input!$C$28,PMT(Input!$C$40/(100*12),($A$620-OFFSET($A$4,MATCH(Input!$C$28,$B$4:$B$620,1),0,1,1)),$H$4,0,1),0)</f>
        <v>-0</v>
      </c>
      <c r="F578" s="69" t="n">
        <f aca="false">($F577+$D578+$E578)*(1+Input!$C$40/(100*12))</f>
        <v>0</v>
      </c>
    </row>
    <row r="579" customFormat="false" ht="12.8" hidden="false" customHeight="false" outlineLevel="0" collapsed="false">
      <c r="A579" s="67" t="n">
        <v>575</v>
      </c>
      <c r="B579" s="68" t="n">
        <f aca="false">EOMONTH(Input!$C$7,A579)</f>
        <v>60418</v>
      </c>
      <c r="D579" s="69" t="n">
        <f aca="false">IF($B579&lt;Input!$C$28,Input!$C$41,0)</f>
        <v>0</v>
      </c>
      <c r="E579" s="69" t="n">
        <f aca="true">IF($B579&gt;Input!$C$28,PMT(Input!$C$40/(100*12),($A$620-OFFSET($A$4,MATCH(Input!$C$28,$B$4:$B$620,1),0,1,1)),$H$4,0,1),0)</f>
        <v>-0</v>
      </c>
      <c r="F579" s="69" t="n">
        <f aca="false">($F578+$D579+$E579)*(1+Input!$C$40/(100*12))</f>
        <v>0</v>
      </c>
    </row>
    <row r="580" customFormat="false" ht="12.8" hidden="false" customHeight="false" outlineLevel="0" collapsed="false">
      <c r="A580" s="67" t="n">
        <v>576</v>
      </c>
      <c r="B580" s="68" t="n">
        <f aca="false">EOMONTH(Input!$C$7,A580)</f>
        <v>60448</v>
      </c>
      <c r="D580" s="69" t="n">
        <f aca="false">IF($B580&lt;Input!$C$28,Input!$C$41,0)</f>
        <v>0</v>
      </c>
      <c r="E580" s="69" t="n">
        <f aca="true">IF($B580&gt;Input!$C$28,PMT(Input!$C$40/(100*12),($A$620-OFFSET($A$4,MATCH(Input!$C$28,$B$4:$B$620,1),0,1,1)),$H$4,0,1),0)</f>
        <v>-0</v>
      </c>
      <c r="F580" s="69" t="n">
        <f aca="false">($F579+$D580+$E580)*(1+Input!$C$40/(100*12))</f>
        <v>0</v>
      </c>
    </row>
    <row r="581" customFormat="false" ht="12.8" hidden="false" customHeight="false" outlineLevel="0" collapsed="false">
      <c r="A581" s="67" t="n">
        <v>577</v>
      </c>
      <c r="B581" s="68" t="n">
        <f aca="false">EOMONTH(Input!$C$7,A581)</f>
        <v>60479</v>
      </c>
      <c r="D581" s="69" t="n">
        <f aca="false">IF($B581&lt;Input!$C$28,Input!$C$41,0)</f>
        <v>0</v>
      </c>
      <c r="E581" s="69" t="n">
        <f aca="true">IF($B581&gt;Input!$C$28,PMT(Input!$C$40/(100*12),($A$620-OFFSET($A$4,MATCH(Input!$C$28,$B$4:$B$620,1),0,1,1)),$H$4,0,1),0)</f>
        <v>-0</v>
      </c>
      <c r="F581" s="69" t="n">
        <f aca="false">($F580+$D581+$E581)*(1+Input!$C$40/(100*12))</f>
        <v>0</v>
      </c>
    </row>
    <row r="582" customFormat="false" ht="12.8" hidden="false" customHeight="false" outlineLevel="0" collapsed="false">
      <c r="A582" s="67" t="n">
        <v>578</v>
      </c>
      <c r="B582" s="68" t="n">
        <f aca="false">EOMONTH(Input!$C$7,A582)</f>
        <v>60510</v>
      </c>
      <c r="D582" s="69" t="n">
        <f aca="false">IF($B582&lt;Input!$C$28,Input!$C$41,0)</f>
        <v>0</v>
      </c>
      <c r="E582" s="69" t="n">
        <f aca="true">IF($B582&gt;Input!$C$28,PMT(Input!$C$40/(100*12),($A$620-OFFSET($A$4,MATCH(Input!$C$28,$B$4:$B$620,1),0,1,1)),$H$4,0,1),0)</f>
        <v>-0</v>
      </c>
      <c r="F582" s="69" t="n">
        <f aca="false">($F581+$D582+$E582)*(1+Input!$C$40/(100*12))</f>
        <v>0</v>
      </c>
    </row>
    <row r="583" customFormat="false" ht="12.8" hidden="false" customHeight="false" outlineLevel="0" collapsed="false">
      <c r="A583" s="67" t="n">
        <v>579</v>
      </c>
      <c r="B583" s="68" t="n">
        <f aca="false">EOMONTH(Input!$C$7,A583)</f>
        <v>60540</v>
      </c>
      <c r="D583" s="69" t="n">
        <f aca="false">IF($B583&lt;Input!$C$28,Input!$C$41,0)</f>
        <v>0</v>
      </c>
      <c r="E583" s="69" t="n">
        <f aca="true">IF($B583&gt;Input!$C$28,PMT(Input!$C$40/(100*12),($A$620-OFFSET($A$4,MATCH(Input!$C$28,$B$4:$B$620,1),0,1,1)),$H$4,0,1),0)</f>
        <v>-0</v>
      </c>
      <c r="F583" s="69" t="n">
        <f aca="false">($F582+$D583+$E583)*(1+Input!$C$40/(100*12))</f>
        <v>0</v>
      </c>
    </row>
    <row r="584" customFormat="false" ht="12.8" hidden="false" customHeight="false" outlineLevel="0" collapsed="false">
      <c r="A584" s="67" t="n">
        <v>580</v>
      </c>
      <c r="B584" s="68" t="n">
        <f aca="false">EOMONTH(Input!$C$7,A584)</f>
        <v>60571</v>
      </c>
      <c r="D584" s="69" t="n">
        <f aca="false">IF($B584&lt;Input!$C$28,Input!$C$41,0)</f>
        <v>0</v>
      </c>
      <c r="E584" s="69" t="n">
        <f aca="true">IF($B584&gt;Input!$C$28,PMT(Input!$C$40/(100*12),($A$620-OFFSET($A$4,MATCH(Input!$C$28,$B$4:$B$620,1),0,1,1)),$H$4,0,1),0)</f>
        <v>-0</v>
      </c>
      <c r="F584" s="69" t="n">
        <f aca="false">($F583+$D584+$E584)*(1+Input!$C$40/(100*12))</f>
        <v>0</v>
      </c>
    </row>
    <row r="585" customFormat="false" ht="12.8" hidden="false" customHeight="false" outlineLevel="0" collapsed="false">
      <c r="A585" s="67" t="n">
        <v>581</v>
      </c>
      <c r="B585" s="68" t="n">
        <f aca="false">EOMONTH(Input!$C$7,A585)</f>
        <v>60601</v>
      </c>
      <c r="D585" s="69" t="n">
        <f aca="false">IF($B585&lt;Input!$C$28,Input!$C$41,0)</f>
        <v>0</v>
      </c>
      <c r="E585" s="69" t="n">
        <f aca="true">IF($B585&gt;Input!$C$28,PMT(Input!$C$40/(100*12),($A$620-OFFSET($A$4,MATCH(Input!$C$28,$B$4:$B$620,1),0,1,1)),$H$4,0,1),0)</f>
        <v>-0</v>
      </c>
      <c r="F585" s="69" t="n">
        <f aca="false">($F584+$D585+$E585)*(1+Input!$C$40/(100*12))</f>
        <v>0</v>
      </c>
    </row>
    <row r="586" customFormat="false" ht="12.8" hidden="false" customHeight="false" outlineLevel="0" collapsed="false">
      <c r="A586" s="67" t="n">
        <v>582</v>
      </c>
      <c r="B586" s="68" t="n">
        <f aca="false">EOMONTH(Input!$C$7,A586)</f>
        <v>60632</v>
      </c>
      <c r="D586" s="69" t="n">
        <f aca="false">IF($B586&lt;Input!$C$28,Input!$C$41,0)</f>
        <v>0</v>
      </c>
      <c r="E586" s="69" t="n">
        <f aca="true">IF($B586&gt;Input!$C$28,PMT(Input!$C$40/(100*12),($A$620-OFFSET($A$4,MATCH(Input!$C$28,$B$4:$B$620,1),0,1,1)),$H$4,0,1),0)</f>
        <v>-0</v>
      </c>
      <c r="F586" s="69" t="n">
        <f aca="false">($F585+$D586+$E586)*(1+Input!$C$40/(100*12))</f>
        <v>0</v>
      </c>
    </row>
    <row r="587" customFormat="false" ht="12.8" hidden="false" customHeight="false" outlineLevel="0" collapsed="false">
      <c r="A587" s="67" t="n">
        <v>583</v>
      </c>
      <c r="B587" s="68" t="n">
        <f aca="false">EOMONTH(Input!$C$7,A587)</f>
        <v>60663</v>
      </c>
      <c r="D587" s="69" t="n">
        <f aca="false">IF($B587&lt;Input!$C$28,Input!$C$41,0)</f>
        <v>0</v>
      </c>
      <c r="E587" s="69" t="n">
        <f aca="true">IF($B587&gt;Input!$C$28,PMT(Input!$C$40/(100*12),($A$620-OFFSET($A$4,MATCH(Input!$C$28,$B$4:$B$620,1),0,1,1)),$H$4,0,1),0)</f>
        <v>-0</v>
      </c>
      <c r="F587" s="69" t="n">
        <f aca="false">($F586+$D587+$E587)*(1+Input!$C$40/(100*12))</f>
        <v>0</v>
      </c>
    </row>
    <row r="588" customFormat="false" ht="12.8" hidden="false" customHeight="false" outlineLevel="0" collapsed="false">
      <c r="A588" s="67" t="n">
        <v>584</v>
      </c>
      <c r="B588" s="68" t="n">
        <f aca="false">EOMONTH(Input!$C$7,A588)</f>
        <v>60691</v>
      </c>
      <c r="D588" s="69" t="n">
        <f aca="false">IF($B588&lt;Input!$C$28,Input!$C$41,0)</f>
        <v>0</v>
      </c>
      <c r="E588" s="69" t="n">
        <f aca="true">IF($B588&gt;Input!$C$28,PMT(Input!$C$40/(100*12),($A$620-OFFSET($A$4,MATCH(Input!$C$28,$B$4:$B$620,1),0,1,1)),$H$4,0,1),0)</f>
        <v>-0</v>
      </c>
      <c r="F588" s="69" t="n">
        <f aca="false">($F587+$D588+$E588)*(1+Input!$C$40/(100*12))</f>
        <v>0</v>
      </c>
    </row>
    <row r="589" customFormat="false" ht="12.8" hidden="false" customHeight="false" outlineLevel="0" collapsed="false">
      <c r="A589" s="67" t="n">
        <v>585</v>
      </c>
      <c r="B589" s="68" t="n">
        <f aca="false">EOMONTH(Input!$C$7,A589)</f>
        <v>60722</v>
      </c>
      <c r="D589" s="69" t="n">
        <f aca="false">IF($B589&lt;Input!$C$28,Input!$C$41,0)</f>
        <v>0</v>
      </c>
      <c r="E589" s="69" t="n">
        <f aca="true">IF($B589&gt;Input!$C$28,PMT(Input!$C$40/(100*12),($A$620-OFFSET($A$4,MATCH(Input!$C$28,$B$4:$B$620,1),0,1,1)),$H$4,0,1),0)</f>
        <v>-0</v>
      </c>
      <c r="F589" s="69" t="n">
        <f aca="false">($F588+$D589+$E589)*(1+Input!$C$40/(100*12))</f>
        <v>0</v>
      </c>
    </row>
    <row r="590" customFormat="false" ht="12.8" hidden="false" customHeight="false" outlineLevel="0" collapsed="false">
      <c r="A590" s="67" t="n">
        <v>586</v>
      </c>
      <c r="B590" s="68" t="n">
        <f aca="false">EOMONTH(Input!$C$7,A590)</f>
        <v>60752</v>
      </c>
      <c r="D590" s="69" t="n">
        <f aca="false">IF($B590&lt;Input!$C$28,Input!$C$41,0)</f>
        <v>0</v>
      </c>
      <c r="E590" s="69" t="n">
        <f aca="true">IF($B590&gt;Input!$C$28,PMT(Input!$C$40/(100*12),($A$620-OFFSET($A$4,MATCH(Input!$C$28,$B$4:$B$620,1),0,1,1)),$H$4,0,1),0)</f>
        <v>-0</v>
      </c>
      <c r="F590" s="69" t="n">
        <f aca="false">($F589+$D590+$E590)*(1+Input!$C$40/(100*12))</f>
        <v>0</v>
      </c>
    </row>
    <row r="591" customFormat="false" ht="12.8" hidden="false" customHeight="false" outlineLevel="0" collapsed="false">
      <c r="A591" s="67" t="n">
        <v>587</v>
      </c>
      <c r="B591" s="68" t="n">
        <f aca="false">EOMONTH(Input!$C$7,A591)</f>
        <v>60783</v>
      </c>
      <c r="D591" s="69" t="n">
        <f aca="false">IF($B591&lt;Input!$C$28,Input!$C$41,0)</f>
        <v>0</v>
      </c>
      <c r="E591" s="69" t="n">
        <f aca="true">IF($B591&gt;Input!$C$28,PMT(Input!$C$40/(100*12),($A$620-OFFSET($A$4,MATCH(Input!$C$28,$B$4:$B$620,1),0,1,1)),$H$4,0,1),0)</f>
        <v>-0</v>
      </c>
      <c r="F591" s="69" t="n">
        <f aca="false">($F590+$D591+$E591)*(1+Input!$C$40/(100*12))</f>
        <v>0</v>
      </c>
    </row>
    <row r="592" customFormat="false" ht="12.8" hidden="false" customHeight="false" outlineLevel="0" collapsed="false">
      <c r="A592" s="67" t="n">
        <v>588</v>
      </c>
      <c r="B592" s="68" t="n">
        <f aca="false">EOMONTH(Input!$C$7,A592)</f>
        <v>60813</v>
      </c>
      <c r="D592" s="69" t="n">
        <f aca="false">IF($B592&lt;Input!$C$28,Input!$C$41,0)</f>
        <v>0</v>
      </c>
      <c r="E592" s="69" t="n">
        <f aca="true">IF($B592&gt;Input!$C$28,PMT(Input!$C$40/(100*12),($A$620-OFFSET($A$4,MATCH(Input!$C$28,$B$4:$B$620,1),0,1,1)),$H$4,0,1),0)</f>
        <v>-0</v>
      </c>
      <c r="F592" s="69" t="n">
        <f aca="false">($F591+$D592+$E592)*(1+Input!$C$40/(100*12))</f>
        <v>0</v>
      </c>
    </row>
    <row r="593" customFormat="false" ht="12.8" hidden="false" customHeight="false" outlineLevel="0" collapsed="false">
      <c r="A593" s="67" t="n">
        <v>589</v>
      </c>
      <c r="B593" s="68" t="n">
        <f aca="false">EOMONTH(Input!$C$7,A593)</f>
        <v>60844</v>
      </c>
      <c r="D593" s="69" t="n">
        <f aca="false">IF($B593&lt;Input!$C$28,Input!$C$41,0)</f>
        <v>0</v>
      </c>
      <c r="E593" s="69" t="n">
        <f aca="true">IF($B593&gt;Input!$C$28,PMT(Input!$C$40/(100*12),($A$620-OFFSET($A$4,MATCH(Input!$C$28,$B$4:$B$620,1),0,1,1)),$H$4,0,1),0)</f>
        <v>-0</v>
      </c>
      <c r="F593" s="69" t="n">
        <f aca="false">($F592+$D593+$E593)*(1+Input!$C$40/(100*12))</f>
        <v>0</v>
      </c>
    </row>
    <row r="594" customFormat="false" ht="12.8" hidden="false" customHeight="false" outlineLevel="0" collapsed="false">
      <c r="A594" s="67" t="n">
        <v>590</v>
      </c>
      <c r="B594" s="68" t="n">
        <f aca="false">EOMONTH(Input!$C$7,A594)</f>
        <v>60875</v>
      </c>
      <c r="D594" s="69" t="n">
        <f aca="false">IF($B594&lt;Input!$C$28,Input!$C$41,0)</f>
        <v>0</v>
      </c>
      <c r="E594" s="69" t="n">
        <f aca="true">IF($B594&gt;Input!$C$28,PMT(Input!$C$40/(100*12),($A$620-OFFSET($A$4,MATCH(Input!$C$28,$B$4:$B$620,1),0,1,1)),$H$4,0,1),0)</f>
        <v>-0</v>
      </c>
      <c r="F594" s="69" t="n">
        <f aca="false">($F593+$D594+$E594)*(1+Input!$C$40/(100*12))</f>
        <v>0</v>
      </c>
    </row>
    <row r="595" customFormat="false" ht="12.8" hidden="false" customHeight="false" outlineLevel="0" collapsed="false">
      <c r="A595" s="67" t="n">
        <v>591</v>
      </c>
      <c r="B595" s="68" t="n">
        <f aca="false">EOMONTH(Input!$C$7,A595)</f>
        <v>60905</v>
      </c>
      <c r="D595" s="69" t="n">
        <f aca="false">IF($B595&lt;Input!$C$28,Input!$C$41,0)</f>
        <v>0</v>
      </c>
      <c r="E595" s="69" t="n">
        <f aca="true">IF($B595&gt;Input!$C$28,PMT(Input!$C$40/(100*12),($A$620-OFFSET($A$4,MATCH(Input!$C$28,$B$4:$B$620,1),0,1,1)),$H$4,0,1),0)</f>
        <v>-0</v>
      </c>
      <c r="F595" s="69" t="n">
        <f aca="false">($F594+$D595+$E595)*(1+Input!$C$40/(100*12))</f>
        <v>0</v>
      </c>
    </row>
    <row r="596" customFormat="false" ht="12.8" hidden="false" customHeight="false" outlineLevel="0" collapsed="false">
      <c r="A596" s="67" t="n">
        <v>592</v>
      </c>
      <c r="B596" s="68" t="n">
        <f aca="false">EOMONTH(Input!$C$7,A596)</f>
        <v>60936</v>
      </c>
      <c r="D596" s="69" t="n">
        <f aca="false">IF($B596&lt;Input!$C$28,Input!$C$41,0)</f>
        <v>0</v>
      </c>
      <c r="E596" s="69" t="n">
        <f aca="true">IF($B596&gt;Input!$C$28,PMT(Input!$C$40/(100*12),($A$620-OFFSET($A$4,MATCH(Input!$C$28,$B$4:$B$620,1),0,1,1)),$H$4,0,1),0)</f>
        <v>-0</v>
      </c>
      <c r="F596" s="69" t="n">
        <f aca="false">($F595+$D596+$E596)*(1+Input!$C$40/(100*12))</f>
        <v>0</v>
      </c>
    </row>
    <row r="597" customFormat="false" ht="12.8" hidden="false" customHeight="false" outlineLevel="0" collapsed="false">
      <c r="A597" s="67" t="n">
        <v>593</v>
      </c>
      <c r="B597" s="68" t="n">
        <f aca="false">EOMONTH(Input!$C$7,A597)</f>
        <v>60966</v>
      </c>
      <c r="D597" s="69" t="n">
        <f aca="false">IF($B597&lt;Input!$C$28,Input!$C$41,0)</f>
        <v>0</v>
      </c>
      <c r="E597" s="69" t="n">
        <f aca="true">IF($B597&gt;Input!$C$28,PMT(Input!$C$40/(100*12),($A$620-OFFSET($A$4,MATCH(Input!$C$28,$B$4:$B$620,1),0,1,1)),$H$4,0,1),0)</f>
        <v>-0</v>
      </c>
      <c r="F597" s="69" t="n">
        <f aca="false">($F596+$D597+$E597)*(1+Input!$C$40/(100*12))</f>
        <v>0</v>
      </c>
    </row>
    <row r="598" customFormat="false" ht="12.8" hidden="false" customHeight="false" outlineLevel="0" collapsed="false">
      <c r="A598" s="67" t="n">
        <v>594</v>
      </c>
      <c r="B598" s="68" t="n">
        <f aca="false">EOMONTH(Input!$C$7,A598)</f>
        <v>60997</v>
      </c>
      <c r="D598" s="69" t="n">
        <f aca="false">IF($B598&lt;Input!$C$28,Input!$C$41,0)</f>
        <v>0</v>
      </c>
      <c r="E598" s="69" t="n">
        <f aca="true">IF($B598&gt;Input!$C$28,PMT(Input!$C$40/(100*12),($A$620-OFFSET($A$4,MATCH(Input!$C$28,$B$4:$B$620,1),0,1,1)),$H$4,0,1),0)</f>
        <v>-0</v>
      </c>
      <c r="F598" s="69" t="n">
        <f aca="false">($F597+$D598+$E598)*(1+Input!$C$40/(100*12))</f>
        <v>0</v>
      </c>
    </row>
    <row r="599" customFormat="false" ht="12.8" hidden="false" customHeight="false" outlineLevel="0" collapsed="false">
      <c r="A599" s="67" t="n">
        <v>595</v>
      </c>
      <c r="B599" s="68" t="n">
        <f aca="false">EOMONTH(Input!$C$7,A599)</f>
        <v>61028</v>
      </c>
      <c r="D599" s="69" t="n">
        <f aca="false">IF($B599&lt;Input!$C$28,Input!$C$41,0)</f>
        <v>0</v>
      </c>
      <c r="E599" s="69" t="n">
        <f aca="true">IF($B599&gt;Input!$C$28,PMT(Input!$C$40/(100*12),($A$620-OFFSET($A$4,MATCH(Input!$C$28,$B$4:$B$620,1),0,1,1)),$H$4,0,1),0)</f>
        <v>-0</v>
      </c>
      <c r="F599" s="69" t="n">
        <f aca="false">($F598+$D599+$E599)*(1+Input!$C$40/(100*12))</f>
        <v>0</v>
      </c>
    </row>
    <row r="600" customFormat="false" ht="12.8" hidden="false" customHeight="false" outlineLevel="0" collapsed="false">
      <c r="A600" s="67" t="n">
        <v>596</v>
      </c>
      <c r="B600" s="68" t="n">
        <f aca="false">EOMONTH(Input!$C$7,A600)</f>
        <v>61056</v>
      </c>
      <c r="D600" s="69" t="n">
        <f aca="false">IF($B600&lt;Input!$C$28,Input!$C$41,0)</f>
        <v>0</v>
      </c>
      <c r="E600" s="69" t="n">
        <f aca="true">IF($B600&gt;Input!$C$28,PMT(Input!$C$40/(100*12),($A$620-OFFSET($A$4,MATCH(Input!$C$28,$B$4:$B$620,1),0,1,1)),$H$4,0,1),0)</f>
        <v>-0</v>
      </c>
      <c r="F600" s="69" t="n">
        <f aca="false">($F599+$D600+$E600)*(1+Input!$C$40/(100*12))</f>
        <v>0</v>
      </c>
    </row>
    <row r="601" customFormat="false" ht="12.8" hidden="false" customHeight="false" outlineLevel="0" collapsed="false">
      <c r="A601" s="67" t="n">
        <v>597</v>
      </c>
      <c r="B601" s="68" t="n">
        <f aca="false">EOMONTH(Input!$C$7,A601)</f>
        <v>61087</v>
      </c>
      <c r="D601" s="69" t="n">
        <f aca="false">IF($B601&lt;Input!$C$28,Input!$C$41,0)</f>
        <v>0</v>
      </c>
      <c r="E601" s="69" t="n">
        <f aca="true">IF($B601&gt;Input!$C$28,PMT(Input!$C$40/(100*12),($A$620-OFFSET($A$4,MATCH(Input!$C$28,$B$4:$B$620,1),0,1,1)),$H$4,0,1),0)</f>
        <v>-0</v>
      </c>
      <c r="F601" s="69" t="n">
        <f aca="false">($F600+$D601+$E601)*(1+Input!$C$40/(100*12))</f>
        <v>0</v>
      </c>
    </row>
    <row r="602" customFormat="false" ht="12.8" hidden="false" customHeight="false" outlineLevel="0" collapsed="false">
      <c r="A602" s="67" t="n">
        <v>598</v>
      </c>
      <c r="B602" s="68" t="n">
        <f aca="false">EOMONTH(Input!$C$7,A602)</f>
        <v>61117</v>
      </c>
      <c r="D602" s="69" t="n">
        <f aca="false">IF($B602&lt;Input!$C$28,Input!$C$41,0)</f>
        <v>0</v>
      </c>
      <c r="E602" s="69" t="n">
        <f aca="true">IF($B602&gt;Input!$C$28,PMT(Input!$C$40/(100*12),($A$620-OFFSET($A$4,MATCH(Input!$C$28,$B$4:$B$620,1),0,1,1)),$H$4,0,1),0)</f>
        <v>-0</v>
      </c>
      <c r="F602" s="69" t="n">
        <f aca="false">($F601+$D602+$E602)*(1+Input!$C$40/(100*12))</f>
        <v>0</v>
      </c>
    </row>
    <row r="603" customFormat="false" ht="12.8" hidden="false" customHeight="false" outlineLevel="0" collapsed="false">
      <c r="A603" s="67" t="n">
        <v>599</v>
      </c>
      <c r="B603" s="68" t="n">
        <f aca="false">EOMONTH(Input!$C$7,A603)</f>
        <v>61148</v>
      </c>
      <c r="D603" s="69" t="n">
        <f aca="false">IF($B603&lt;Input!$C$28,Input!$C$41,0)</f>
        <v>0</v>
      </c>
      <c r="E603" s="69" t="n">
        <f aca="true">IF($B603&gt;Input!$C$28,PMT(Input!$C$40/(100*12),($A$620-OFFSET($A$4,MATCH(Input!$C$28,$B$4:$B$620,1),0,1,1)),$H$4,0,1),0)</f>
        <v>-0</v>
      </c>
      <c r="F603" s="69" t="n">
        <f aca="false">($F602+$D603+$E603)*(1+Input!$C$40/(100*12))</f>
        <v>0</v>
      </c>
    </row>
    <row r="604" customFormat="false" ht="12.8" hidden="false" customHeight="false" outlineLevel="0" collapsed="false">
      <c r="A604" s="67" t="n">
        <v>600</v>
      </c>
      <c r="B604" s="68" t="n">
        <f aca="false">EOMONTH(Input!$C$7,A604)</f>
        <v>61178</v>
      </c>
      <c r="D604" s="69" t="n">
        <f aca="false">IF($B604&lt;Input!$C$28,Input!$C$41,0)</f>
        <v>0</v>
      </c>
      <c r="E604" s="69" t="n">
        <f aca="true">IF($B604&gt;Input!$C$28,PMT(Input!$C$40/(100*12),($A$620-OFFSET($A$4,MATCH(Input!$C$28,$B$4:$B$620,1),0,1,1)),$H$4,0,1),0)</f>
        <v>-0</v>
      </c>
      <c r="F604" s="69" t="n">
        <f aca="false">($F603+$D604+$E604)*(1+Input!$C$40/(100*12))</f>
        <v>0</v>
      </c>
    </row>
    <row r="605" customFormat="false" ht="12.8" hidden="false" customHeight="false" outlineLevel="0" collapsed="false">
      <c r="A605" s="67" t="n">
        <v>601</v>
      </c>
      <c r="B605" s="68" t="n">
        <f aca="false">EOMONTH(Input!$C$7,A605)</f>
        <v>61209</v>
      </c>
      <c r="D605" s="69" t="n">
        <f aca="false">IF($B605&lt;Input!$C$28,Input!$C$41,0)</f>
        <v>0</v>
      </c>
      <c r="E605" s="69" t="n">
        <f aca="true">IF($B605&gt;Input!$C$28,PMT(Input!$C$40/(100*12),($A$620-OFFSET($A$4,MATCH(Input!$C$28,$B$4:$B$620,1),0,1,1)),$H$4,0,1),0)</f>
        <v>-0</v>
      </c>
      <c r="F605" s="69" t="n">
        <f aca="false">($F604+$D605+$E605)*(1+Input!$C$40/(100*12))</f>
        <v>0</v>
      </c>
    </row>
    <row r="606" customFormat="false" ht="12.8" hidden="false" customHeight="false" outlineLevel="0" collapsed="false">
      <c r="A606" s="67" t="n">
        <v>602</v>
      </c>
      <c r="B606" s="68" t="n">
        <f aca="false">EOMONTH(Input!$C$7,A606)</f>
        <v>61240</v>
      </c>
      <c r="D606" s="69" t="n">
        <f aca="false">IF($B606&lt;Input!$C$28,Input!$C$41,0)</f>
        <v>0</v>
      </c>
      <c r="E606" s="69" t="n">
        <f aca="true">IF($B606&gt;Input!$C$28,PMT(Input!$C$40/(100*12),($A$620-OFFSET($A$4,MATCH(Input!$C$28,$B$4:$B$620,1),0,1,1)),$H$4,0,1),0)</f>
        <v>-0</v>
      </c>
      <c r="F606" s="69" t="n">
        <f aca="false">($F605+$D606+$E606)*(1+Input!$C$40/(100*12))</f>
        <v>0</v>
      </c>
    </row>
    <row r="607" customFormat="false" ht="12.8" hidden="false" customHeight="false" outlineLevel="0" collapsed="false">
      <c r="A607" s="67" t="n">
        <v>603</v>
      </c>
      <c r="B607" s="68" t="n">
        <f aca="false">EOMONTH(Input!$C$7,A607)</f>
        <v>61270</v>
      </c>
      <c r="D607" s="69" t="n">
        <f aca="false">IF($B607&lt;Input!$C$28,Input!$C$41,0)</f>
        <v>0</v>
      </c>
      <c r="E607" s="69" t="n">
        <f aca="true">IF($B607&gt;Input!$C$28,PMT(Input!$C$40/(100*12),($A$620-OFFSET($A$4,MATCH(Input!$C$28,$B$4:$B$620,1),0,1,1)),$H$4,0,1),0)</f>
        <v>-0</v>
      </c>
      <c r="F607" s="69" t="n">
        <f aca="false">($F606+$D607+$E607)*(1+Input!$C$40/(100*12))</f>
        <v>0</v>
      </c>
    </row>
    <row r="608" customFormat="false" ht="12.8" hidden="false" customHeight="false" outlineLevel="0" collapsed="false">
      <c r="A608" s="67" t="n">
        <v>604</v>
      </c>
      <c r="B608" s="68" t="n">
        <f aca="false">EOMONTH(Input!$C$7,A608)</f>
        <v>61301</v>
      </c>
      <c r="D608" s="69" t="n">
        <f aca="false">IF($B608&lt;Input!$C$28,Input!$C$41,0)</f>
        <v>0</v>
      </c>
      <c r="E608" s="69" t="n">
        <f aca="true">IF($B608&gt;Input!$C$28,PMT(Input!$C$40/(100*12),($A$620-OFFSET($A$4,MATCH(Input!$C$28,$B$4:$B$620,1),0,1,1)),$H$4,0,1),0)</f>
        <v>-0</v>
      </c>
      <c r="F608" s="69" t="n">
        <f aca="false">($F607+$D608+$E608)*(1+Input!$C$40/(100*12))</f>
        <v>0</v>
      </c>
    </row>
    <row r="609" customFormat="false" ht="12.8" hidden="false" customHeight="false" outlineLevel="0" collapsed="false">
      <c r="A609" s="67" t="n">
        <v>605</v>
      </c>
      <c r="B609" s="68" t="n">
        <f aca="false">EOMONTH(Input!$C$7,A609)</f>
        <v>61331</v>
      </c>
      <c r="D609" s="69" t="n">
        <f aca="false">IF($B609&lt;Input!$C$28,Input!$C$41,0)</f>
        <v>0</v>
      </c>
      <c r="E609" s="69" t="n">
        <f aca="true">IF($B609&gt;Input!$C$28,PMT(Input!$C$40/(100*12),($A$620-OFFSET($A$4,MATCH(Input!$C$28,$B$4:$B$620,1),0,1,1)),$H$4,0,1),0)</f>
        <v>-0</v>
      </c>
      <c r="F609" s="69" t="n">
        <f aca="false">($F608+$D609+$E609)*(1+Input!$C$40/(100*12))</f>
        <v>0</v>
      </c>
    </row>
    <row r="610" customFormat="false" ht="12.8" hidden="false" customHeight="false" outlineLevel="0" collapsed="false">
      <c r="A610" s="67" t="n">
        <v>606</v>
      </c>
      <c r="B610" s="68" t="n">
        <f aca="false">EOMONTH(Input!$C$7,A610)</f>
        <v>61362</v>
      </c>
      <c r="D610" s="69" t="n">
        <f aca="false">IF($B610&lt;Input!$C$28,Input!$C$41,0)</f>
        <v>0</v>
      </c>
      <c r="E610" s="69" t="n">
        <f aca="true">IF($B610&gt;Input!$C$28,PMT(Input!$C$40/(100*12),($A$620-OFFSET($A$4,MATCH(Input!$C$28,$B$4:$B$620,1),0,1,1)),$H$4,0,1),0)</f>
        <v>-0</v>
      </c>
      <c r="F610" s="69" t="n">
        <f aca="false">($F609+$D610+$E610)*(1+Input!$C$40/(100*12))</f>
        <v>0</v>
      </c>
    </row>
    <row r="611" customFormat="false" ht="12.8" hidden="false" customHeight="false" outlineLevel="0" collapsed="false">
      <c r="A611" s="67" t="n">
        <v>607</v>
      </c>
      <c r="B611" s="68" t="n">
        <f aca="false">EOMONTH(Input!$C$7,A611)</f>
        <v>61393</v>
      </c>
      <c r="D611" s="69" t="n">
        <f aca="false">IF($B611&lt;Input!$C$28,Input!$C$41,0)</f>
        <v>0</v>
      </c>
      <c r="E611" s="69" t="n">
        <f aca="true">IF($B611&gt;Input!$C$28,PMT(Input!$C$40/(100*12),($A$620-OFFSET($A$4,MATCH(Input!$C$28,$B$4:$B$620,1),0,1,1)),$H$4,0,1),0)</f>
        <v>-0</v>
      </c>
      <c r="F611" s="69" t="n">
        <f aca="false">($F610+$D611+$E611)*(1+Input!$C$40/(100*12))</f>
        <v>0</v>
      </c>
    </row>
    <row r="612" customFormat="false" ht="12.8" hidden="false" customHeight="false" outlineLevel="0" collapsed="false">
      <c r="A612" s="67" t="n">
        <v>608</v>
      </c>
      <c r="B612" s="68" t="n">
        <f aca="false">EOMONTH(Input!$C$7,A612)</f>
        <v>61422</v>
      </c>
      <c r="D612" s="69" t="n">
        <f aca="false">IF($B612&lt;Input!$C$28,Input!$C$41,0)</f>
        <v>0</v>
      </c>
      <c r="E612" s="69" t="n">
        <f aca="true">IF($B612&gt;Input!$C$28,PMT(Input!$C$40/(100*12),($A$620-OFFSET($A$4,MATCH(Input!$C$28,$B$4:$B$620,1),0,1,1)),$H$4,0,1),0)</f>
        <v>-0</v>
      </c>
      <c r="F612" s="69" t="n">
        <f aca="false">($F611+$D612+$E612)*(1+Input!$C$40/(100*12))</f>
        <v>0</v>
      </c>
    </row>
    <row r="613" customFormat="false" ht="12.8" hidden="false" customHeight="false" outlineLevel="0" collapsed="false">
      <c r="A613" s="67" t="n">
        <v>609</v>
      </c>
      <c r="B613" s="68" t="n">
        <f aca="false">EOMONTH(Input!$C$7,A613)</f>
        <v>61453</v>
      </c>
      <c r="D613" s="69" t="n">
        <f aca="false">IF($B613&lt;Input!$C$28,Input!$C$41,0)</f>
        <v>0</v>
      </c>
      <c r="E613" s="69" t="n">
        <f aca="true">IF($B613&gt;Input!$C$28,PMT(Input!$C$40/(100*12),($A$620-OFFSET($A$4,MATCH(Input!$C$28,$B$4:$B$620,1),0,1,1)),$H$4,0,1),0)</f>
        <v>-0</v>
      </c>
      <c r="F613" s="69" t="n">
        <f aca="false">($F612+$D613+$E613)*(1+Input!$C$40/(100*12))</f>
        <v>0</v>
      </c>
    </row>
    <row r="614" customFormat="false" ht="12.8" hidden="false" customHeight="false" outlineLevel="0" collapsed="false">
      <c r="A614" s="67" t="n">
        <v>610</v>
      </c>
      <c r="B614" s="68" t="n">
        <f aca="false">EOMONTH(Input!$C$7,A614)</f>
        <v>61483</v>
      </c>
      <c r="D614" s="69" t="n">
        <f aca="false">IF($B614&lt;Input!$C$28,Input!$C$41,0)</f>
        <v>0</v>
      </c>
      <c r="E614" s="69" t="n">
        <f aca="true">IF($B614&gt;Input!$C$28,PMT(Input!$C$40/(100*12),($A$620-OFFSET($A$4,MATCH(Input!$C$28,$B$4:$B$620,1),0,1,1)),$H$4,0,1),0)</f>
        <v>-0</v>
      </c>
      <c r="F614" s="69" t="n">
        <f aca="false">($F613+$D614+$E614)*(1+Input!$C$40/(100*12))</f>
        <v>0</v>
      </c>
    </row>
    <row r="615" customFormat="false" ht="12.8" hidden="false" customHeight="false" outlineLevel="0" collapsed="false">
      <c r="A615" s="67" t="n">
        <v>611</v>
      </c>
      <c r="B615" s="68" t="n">
        <f aca="false">EOMONTH(Input!$C$7,A615)</f>
        <v>61514</v>
      </c>
      <c r="D615" s="69" t="n">
        <f aca="false">IF($B615&lt;Input!$C$28,Input!$C$41,0)</f>
        <v>0</v>
      </c>
      <c r="E615" s="69" t="n">
        <f aca="true">IF($B615&gt;Input!$C$28,PMT(Input!$C$40/(100*12),($A$620-OFFSET($A$4,MATCH(Input!$C$28,$B$4:$B$620,1),0,1,1)),$H$4,0,1),0)</f>
        <v>-0</v>
      </c>
      <c r="F615" s="69" t="n">
        <f aca="false">($F614+$D615+$E615)*(1+Input!$C$40/(100*12))</f>
        <v>0</v>
      </c>
    </row>
    <row r="616" customFormat="false" ht="12.8" hidden="false" customHeight="false" outlineLevel="0" collapsed="false">
      <c r="A616" s="67" t="n">
        <v>612</v>
      </c>
      <c r="B616" s="68" t="n">
        <f aca="false">EOMONTH(Input!$C$7,A616)</f>
        <v>61544</v>
      </c>
      <c r="D616" s="69" t="n">
        <f aca="false">IF($B616&lt;Input!$C$28,Input!$C$41,0)</f>
        <v>0</v>
      </c>
      <c r="E616" s="69" t="n">
        <f aca="true">IF($B616&gt;Input!$C$28,PMT(Input!$C$40/(100*12),($A$620-OFFSET($A$4,MATCH(Input!$C$28,$B$4:$B$620,1),0,1,1)),$H$4,0,1),0)</f>
        <v>-0</v>
      </c>
      <c r="F616" s="69" t="n">
        <f aca="false">($F615+$D616+$E616)*(1+Input!$C$40/(100*12))</f>
        <v>0</v>
      </c>
    </row>
    <row r="617" customFormat="false" ht="12.8" hidden="false" customHeight="false" outlineLevel="0" collapsed="false">
      <c r="A617" s="67" t="n">
        <v>613</v>
      </c>
      <c r="B617" s="68" t="n">
        <f aca="false">EOMONTH(Input!$C$7,A617)</f>
        <v>61575</v>
      </c>
      <c r="D617" s="69" t="n">
        <f aca="false">IF($B617&lt;Input!$C$28,Input!$C$41,0)</f>
        <v>0</v>
      </c>
      <c r="E617" s="69" t="n">
        <f aca="true">IF($B617&gt;Input!$C$28,PMT(Input!$C$40/(100*12),($A$620-OFFSET($A$4,MATCH(Input!$C$28,$B$4:$B$620,1),0,1,1)),$H$4,0,1),0)</f>
        <v>-0</v>
      </c>
      <c r="F617" s="69" t="n">
        <f aca="false">($F616+$D617+$E617)*(1+Input!$C$40/(100*12))</f>
        <v>0</v>
      </c>
    </row>
    <row r="618" customFormat="false" ht="12.8" hidden="false" customHeight="false" outlineLevel="0" collapsed="false">
      <c r="A618" s="67" t="n">
        <v>614</v>
      </c>
      <c r="B618" s="68" t="n">
        <f aca="false">EOMONTH(Input!$C$7,A618)</f>
        <v>61606</v>
      </c>
      <c r="D618" s="69" t="n">
        <f aca="false">IF($B618&lt;Input!$C$28,Input!$C$41,0)</f>
        <v>0</v>
      </c>
      <c r="E618" s="69" t="n">
        <f aca="true">IF($B618&gt;Input!$C$28,PMT(Input!$C$40/(100*12),($A$620-OFFSET($A$4,MATCH(Input!$C$28,$B$4:$B$620,1),0,1,1)),$H$4,0,1),0)</f>
        <v>-0</v>
      </c>
      <c r="F618" s="69" t="n">
        <f aca="false">($F617+$D618+$E618)*(1+Input!$C$40/(100*12))</f>
        <v>0</v>
      </c>
    </row>
    <row r="619" customFormat="false" ht="12.8" hidden="false" customHeight="false" outlineLevel="0" collapsed="false">
      <c r="A619" s="67" t="n">
        <v>615</v>
      </c>
      <c r="B619" s="68" t="n">
        <f aca="false">EOMONTH(Input!$C$7,A619)</f>
        <v>61636</v>
      </c>
      <c r="D619" s="69" t="n">
        <f aca="false">IF($B619&lt;Input!$C$28,Input!$C$41,0)</f>
        <v>0</v>
      </c>
      <c r="E619" s="69" t="n">
        <f aca="true">IF($B619&gt;Input!$C$28,PMT(Input!$C$40/(100*12),($A$620-OFFSET($A$4,MATCH(Input!$C$28,$B$4:$B$620,1),0,1,1)),$H$4,0,1),0)</f>
        <v>-0</v>
      </c>
      <c r="F619" s="69" t="n">
        <f aca="false">($F618+$D619+$E619)*(1+Input!$C$40/(100*12))</f>
        <v>0</v>
      </c>
    </row>
    <row r="620" customFormat="false" ht="12.8" hidden="false" customHeight="false" outlineLevel="0" collapsed="false">
      <c r="A620" s="67" t="n">
        <v>616</v>
      </c>
      <c r="B620" s="68" t="n">
        <f aca="false">EOMONTH(Input!$C$7,A620)</f>
        <v>61667</v>
      </c>
      <c r="D620" s="69" t="n">
        <f aca="false">IF($B620&lt;Input!$C$28,Input!$C$41,0)</f>
        <v>0</v>
      </c>
      <c r="E620" s="69" t="n">
        <f aca="true">IF($B620&gt;Input!$C$28,PMT(Input!$C$40/(100*12),($A$620-OFFSET($A$4,MATCH(Input!$C$28,$B$4:$B$620,1),0,1,1)),$H$4,0,1),0)</f>
        <v>-0</v>
      </c>
      <c r="F620" s="69" t="n">
        <f aca="false">($F619+$D620+$E620)*(1+Input!$C$40/(100*12))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63"/>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Input!$G$22</f>
        <v>Timmy</v>
      </c>
      <c r="B1" s="70" t="s">
        <v>223</v>
      </c>
      <c r="D1" s="69"/>
      <c r="E1" s="69"/>
      <c r="F1" s="69"/>
    </row>
    <row r="2" customFormat="false" ht="12.8" hidden="false" customHeight="false" outlineLevel="0" collapsed="false">
      <c r="E2" s="72" t="s">
        <v>157</v>
      </c>
      <c r="H2" s="72" t="s">
        <v>218</v>
      </c>
    </row>
    <row r="3" s="73" customFormat="true" ht="12.8" hidden="false" customHeight="false" outlineLevel="0" collapsed="false">
      <c r="A3" s="73" t="s">
        <v>169</v>
      </c>
      <c r="B3" s="74" t="s">
        <v>170</v>
      </c>
      <c r="D3" s="73" t="s">
        <v>222</v>
      </c>
      <c r="E3" s="73" t="s">
        <v>173</v>
      </c>
      <c r="F3" s="73" t="s">
        <v>218</v>
      </c>
      <c r="H3" s="73" t="s">
        <v>184</v>
      </c>
    </row>
    <row r="4" customFormat="false" ht="12.8" hidden="false" customHeight="false" outlineLevel="0" collapsed="false">
      <c r="A4" s="67" t="n">
        <v>0</v>
      </c>
      <c r="B4" s="68" t="n">
        <f aca="false">EOMONTH(Input!$C$7,A4)</f>
        <v>42916</v>
      </c>
      <c r="D4" s="69" t="n">
        <v>0</v>
      </c>
      <c r="E4" s="69" t="n">
        <v>0</v>
      </c>
      <c r="F4" s="69" t="n">
        <f aca="false">Input!$G$39</f>
        <v>0</v>
      </c>
      <c r="H4" s="69" t="n">
        <f aca="true">OFFSET($F$4,(MATCH(Input!$G$28,$B$4:$B$620,1)-1),0,1,1)</f>
        <v>0</v>
      </c>
    </row>
    <row r="5" customFormat="false" ht="12.8" hidden="false" customHeight="false" outlineLevel="0" collapsed="false">
      <c r="A5" s="67" t="n">
        <v>1</v>
      </c>
      <c r="B5" s="68" t="n">
        <f aca="false">EOMONTH(Input!$C$7,A5)</f>
        <v>42947</v>
      </c>
      <c r="D5" s="69" t="n">
        <f aca="false">IF($B5&lt;Input!$G$28,Input!$G$41,0)</f>
        <v>0</v>
      </c>
      <c r="E5" s="69" t="n">
        <f aca="true">IF($B5&gt;Input!$G$28,PMT(Input!$G$40/(100*12),($A$620-OFFSET($A$4,MATCH(Input!$G$28,$B$4:$B$620,1),0,1,1)),$H$4,0,1),0)</f>
        <v>0</v>
      </c>
      <c r="F5" s="69" t="n">
        <f aca="false">($F4+$D5+$E5)*(1+Input!$G$40/(100*12))</f>
        <v>0</v>
      </c>
    </row>
    <row r="6" customFormat="false" ht="12.8" hidden="false" customHeight="false" outlineLevel="0" collapsed="false">
      <c r="A6" s="67" t="n">
        <v>2</v>
      </c>
      <c r="B6" s="68" t="n">
        <f aca="false">EOMONTH(Input!$C$7,A6)</f>
        <v>42978</v>
      </c>
      <c r="D6" s="69" t="n">
        <f aca="false">IF($B6&lt;Input!$G$28,Input!$G$41,0)</f>
        <v>0</v>
      </c>
      <c r="E6" s="69" t="n">
        <f aca="true">IF($B6&gt;Input!$G$28,PMT(Input!$G$40/(100*12),($A$620-OFFSET($A$4,MATCH(Input!$G$28,$B$4:$B$620,1),0,1,1)),$H$4,0,1),0)</f>
        <v>0</v>
      </c>
      <c r="F6" s="69" t="n">
        <f aca="false">($F5+$D6+$E6)*(1+Input!$G$40/(100*12))</f>
        <v>0</v>
      </c>
    </row>
    <row r="7" customFormat="false" ht="12.8" hidden="false" customHeight="false" outlineLevel="0" collapsed="false">
      <c r="A7" s="67" t="n">
        <v>3</v>
      </c>
      <c r="B7" s="68" t="n">
        <f aca="false">EOMONTH(Input!$C$7,A7)</f>
        <v>43008</v>
      </c>
      <c r="D7" s="69" t="n">
        <f aca="false">IF($B7&lt;Input!$G$28,Input!$G$41,0)</f>
        <v>0</v>
      </c>
      <c r="E7" s="69" t="n">
        <f aca="true">IF($B7&gt;Input!$G$28,PMT(Input!$G$40/(100*12),($A$620-OFFSET($A$4,MATCH(Input!$G$28,$B$4:$B$620,1),0,1,1)),$H$4,0,1),0)</f>
        <v>0</v>
      </c>
      <c r="F7" s="69" t="n">
        <f aca="false">($F6+$D7+$E7)*(1+Input!$G$40/(100*12))</f>
        <v>0</v>
      </c>
    </row>
    <row r="8" customFormat="false" ht="12.8" hidden="false" customHeight="false" outlineLevel="0" collapsed="false">
      <c r="A8" s="67" t="n">
        <v>4</v>
      </c>
      <c r="B8" s="68" t="n">
        <f aca="false">EOMONTH(Input!$C$7,A8)</f>
        <v>43039</v>
      </c>
      <c r="D8" s="69" t="n">
        <f aca="false">IF($B8&lt;Input!$G$28,Input!$G$41,0)</f>
        <v>0</v>
      </c>
      <c r="E8" s="69" t="n">
        <f aca="true">IF($B8&gt;Input!$G$28,PMT(Input!$G$40/(100*12),($A$620-OFFSET($A$4,MATCH(Input!$G$28,$B$4:$B$620,1),0,1,1)),$H$4,0,1),0)</f>
        <v>0</v>
      </c>
      <c r="F8" s="69" t="n">
        <f aca="false">($F7+$D8+$E8)*(1+Input!$G$40/(100*12))</f>
        <v>0</v>
      </c>
    </row>
    <row r="9" customFormat="false" ht="12.8" hidden="false" customHeight="false" outlineLevel="0" collapsed="false">
      <c r="A9" s="67" t="n">
        <v>5</v>
      </c>
      <c r="B9" s="68" t="n">
        <f aca="false">EOMONTH(Input!$C$7,A9)</f>
        <v>43069</v>
      </c>
      <c r="D9" s="69" t="n">
        <f aca="false">IF($B9&lt;Input!$G$28,Input!$G$41,0)</f>
        <v>0</v>
      </c>
      <c r="E9" s="69" t="n">
        <f aca="true">IF($B9&gt;Input!$G$28,PMT(Input!$G$40/(100*12),($A$620-OFFSET($A$4,MATCH(Input!$G$28,$B$4:$B$620,1),0,1,1)),$H$4,0,1),0)</f>
        <v>0</v>
      </c>
      <c r="F9" s="69" t="n">
        <f aca="false">($F8+$D9+$E9)*(1+Input!$G$40/(100*12))</f>
        <v>0</v>
      </c>
    </row>
    <row r="10" customFormat="false" ht="12.8" hidden="false" customHeight="false" outlineLevel="0" collapsed="false">
      <c r="A10" s="67" t="n">
        <v>6</v>
      </c>
      <c r="B10" s="68" t="n">
        <f aca="false">EOMONTH(Input!$C$7,A10)</f>
        <v>43100</v>
      </c>
      <c r="D10" s="69" t="n">
        <f aca="false">IF($B10&lt;Input!$G$28,Input!$G$41,0)</f>
        <v>0</v>
      </c>
      <c r="E10" s="69" t="n">
        <f aca="true">IF($B10&gt;Input!$G$28,PMT(Input!$G$40/(100*12),($A$620-OFFSET($A$4,MATCH(Input!$G$28,$B$4:$B$620,1),0,1,1)),$H$4,0,1),0)</f>
        <v>0</v>
      </c>
      <c r="F10" s="69" t="n">
        <f aca="false">($F9+$D10+$E10)*(1+Input!$G$40/(100*12))</f>
        <v>0</v>
      </c>
    </row>
    <row r="11" customFormat="false" ht="12.8" hidden="false" customHeight="false" outlineLevel="0" collapsed="false">
      <c r="A11" s="67" t="n">
        <v>7</v>
      </c>
      <c r="B11" s="68" t="n">
        <f aca="false">EOMONTH(Input!$C$7,A11)</f>
        <v>43131</v>
      </c>
      <c r="D11" s="69" t="n">
        <f aca="false">IF($B11&lt;Input!$G$28,Input!$G$41,0)</f>
        <v>0</v>
      </c>
      <c r="E11" s="69" t="n">
        <f aca="true">IF($B11&gt;Input!$G$28,PMT(Input!$G$40/(100*12),($A$620-OFFSET($A$4,MATCH(Input!$G$28,$B$4:$B$620,1),0,1,1)),$H$4,0,1),0)</f>
        <v>0</v>
      </c>
      <c r="F11" s="69" t="n">
        <f aca="false">($F10+$D11+$E11)*(1+Input!$G$40/(100*12))</f>
        <v>0</v>
      </c>
    </row>
    <row r="12" customFormat="false" ht="12.8" hidden="false" customHeight="false" outlineLevel="0" collapsed="false">
      <c r="A12" s="67" t="n">
        <v>8</v>
      </c>
      <c r="B12" s="68" t="n">
        <f aca="false">EOMONTH(Input!$C$7,A12)</f>
        <v>43159</v>
      </c>
      <c r="D12" s="69" t="n">
        <f aca="false">IF($B12&lt;Input!$G$28,Input!$G$41,0)</f>
        <v>0</v>
      </c>
      <c r="E12" s="69" t="n">
        <f aca="true">IF($B12&gt;Input!$G$28,PMT(Input!$G$40/(100*12),($A$620-OFFSET($A$4,MATCH(Input!$G$28,$B$4:$B$620,1),0,1,1)),$H$4,0,1),0)</f>
        <v>0</v>
      </c>
      <c r="F12" s="69" t="n">
        <f aca="false">($F11+$D12+$E12)*(1+Input!$G$40/(100*12))</f>
        <v>0</v>
      </c>
    </row>
    <row r="13" customFormat="false" ht="12.8" hidden="false" customHeight="false" outlineLevel="0" collapsed="false">
      <c r="A13" s="67" t="n">
        <v>9</v>
      </c>
      <c r="B13" s="68" t="n">
        <f aca="false">EOMONTH(Input!$C$7,A13)</f>
        <v>43190</v>
      </c>
      <c r="D13" s="69" t="n">
        <f aca="false">IF($B13&lt;Input!$G$28,Input!$G$41,0)</f>
        <v>0</v>
      </c>
      <c r="E13" s="69" t="n">
        <f aca="true">IF($B13&gt;Input!$G$28,PMT(Input!$G$40/(100*12),($A$620-OFFSET($A$4,MATCH(Input!$G$28,$B$4:$B$620,1),0,1,1)),$H$4,0,1),0)</f>
        <v>0</v>
      </c>
      <c r="F13" s="69" t="n">
        <f aca="false">($F12+$D13+$E13)*(1+Input!$G$40/(100*12))</f>
        <v>0</v>
      </c>
    </row>
    <row r="14" customFormat="false" ht="12.8" hidden="false" customHeight="false" outlineLevel="0" collapsed="false">
      <c r="A14" s="67" t="n">
        <v>10</v>
      </c>
      <c r="B14" s="68" t="n">
        <f aca="false">EOMONTH(Input!$C$7,A14)</f>
        <v>43220</v>
      </c>
      <c r="D14" s="69" t="n">
        <f aca="false">IF($B14&lt;Input!$G$28,Input!$G$41,0)</f>
        <v>0</v>
      </c>
      <c r="E14" s="69" t="n">
        <f aca="true">IF($B14&gt;Input!$G$28,PMT(Input!$G$40/(100*12),($A$620-OFFSET($A$4,MATCH(Input!$G$28,$B$4:$B$620,1),0,1,1)),$H$4,0,1),0)</f>
        <v>0</v>
      </c>
      <c r="F14" s="69" t="n">
        <f aca="false">($F13+$D14+$E14)*(1+Input!$G$40/(100*12))</f>
        <v>0</v>
      </c>
    </row>
    <row r="15" customFormat="false" ht="12.8" hidden="false" customHeight="false" outlineLevel="0" collapsed="false">
      <c r="A15" s="67" t="n">
        <v>11</v>
      </c>
      <c r="B15" s="68" t="n">
        <f aca="false">EOMONTH(Input!$C$7,A15)</f>
        <v>43251</v>
      </c>
      <c r="D15" s="69" t="n">
        <f aca="false">IF($B15&lt;Input!$G$28,Input!$G$41,0)</f>
        <v>0</v>
      </c>
      <c r="E15" s="69" t="n">
        <f aca="true">IF($B15&gt;Input!$G$28,PMT(Input!$G$40/(100*12),($A$620-OFFSET($A$4,MATCH(Input!$G$28,$B$4:$B$620,1),0,1,1)),$H$4,0,1),0)</f>
        <v>0</v>
      </c>
      <c r="F15" s="69" t="n">
        <f aca="false">($F14+$D15+$E15)*(1+Input!$G$40/(100*12))</f>
        <v>0</v>
      </c>
    </row>
    <row r="16" customFormat="false" ht="12.8" hidden="false" customHeight="false" outlineLevel="0" collapsed="false">
      <c r="A16" s="67" t="n">
        <v>12</v>
      </c>
      <c r="B16" s="68" t="n">
        <f aca="false">EOMONTH(Input!$C$7,A16)</f>
        <v>43281</v>
      </c>
      <c r="D16" s="69" t="n">
        <f aca="false">IF($B16&lt;Input!$G$28,Input!$G$41,0)</f>
        <v>0</v>
      </c>
      <c r="E16" s="69" t="n">
        <f aca="true">IF($B16&gt;Input!$G$28,PMT(Input!$G$40/(100*12),($A$620-OFFSET($A$4,MATCH(Input!$G$28,$B$4:$B$620,1),0,1,1)),$H$4,0,1),0)</f>
        <v>0</v>
      </c>
      <c r="F16" s="69" t="n">
        <f aca="false">($F15+$D16+$E16)*(1+Input!$G$40/(100*12))</f>
        <v>0</v>
      </c>
      <c r="G16" s="69"/>
    </row>
    <row r="17" customFormat="false" ht="12.8" hidden="false" customHeight="false" outlineLevel="0" collapsed="false">
      <c r="A17" s="67" t="n">
        <v>13</v>
      </c>
      <c r="B17" s="68" t="n">
        <f aca="false">EOMONTH(Input!$C$7,A17)</f>
        <v>43312</v>
      </c>
      <c r="D17" s="69" t="n">
        <f aca="false">IF($B17&lt;Input!$G$28,Input!$G$41,0)</f>
        <v>0</v>
      </c>
      <c r="E17" s="69" t="n">
        <f aca="true">IF($B17&gt;Input!$G$28,PMT(Input!$G$40/(100*12),($A$620-OFFSET($A$4,MATCH(Input!$G$28,$B$4:$B$620,1),0,1,1)),$H$4,0,1),0)</f>
        <v>0</v>
      </c>
      <c r="F17" s="69" t="n">
        <f aca="false">($F16+$D17+$E17)*(1+Input!$G$40/(100*12))</f>
        <v>0</v>
      </c>
    </row>
    <row r="18" customFormat="false" ht="12.8" hidden="false" customHeight="false" outlineLevel="0" collapsed="false">
      <c r="A18" s="67" t="n">
        <v>14</v>
      </c>
      <c r="B18" s="68" t="n">
        <f aca="false">EOMONTH(Input!$C$7,A18)</f>
        <v>43343</v>
      </c>
      <c r="D18" s="69" t="n">
        <f aca="false">IF($B18&lt;Input!$G$28,Input!$G$41,0)</f>
        <v>0</v>
      </c>
      <c r="E18" s="69" t="n">
        <f aca="true">IF($B18&gt;Input!$G$28,PMT(Input!$G$40/(100*12),($A$620-OFFSET($A$4,MATCH(Input!$G$28,$B$4:$B$620,1),0,1,1)),$H$4,0,1),0)</f>
        <v>0</v>
      </c>
      <c r="F18" s="69" t="n">
        <f aca="false">($F17+$D18+$E18)*(1+Input!$G$40/(100*12))</f>
        <v>0</v>
      </c>
    </row>
    <row r="19" customFormat="false" ht="12.8" hidden="false" customHeight="false" outlineLevel="0" collapsed="false">
      <c r="A19" s="67" t="n">
        <v>15</v>
      </c>
      <c r="B19" s="68" t="n">
        <f aca="false">EOMONTH(Input!$C$7,A19)</f>
        <v>43373</v>
      </c>
      <c r="D19" s="69" t="n">
        <f aca="false">IF($B19&lt;Input!$G$28,Input!$G$41,0)</f>
        <v>0</v>
      </c>
      <c r="E19" s="69" t="n">
        <f aca="true">IF($B19&gt;Input!$G$28,PMT(Input!$G$40/(100*12),($A$620-OFFSET($A$4,MATCH(Input!$G$28,$B$4:$B$620,1),0,1,1)),$H$4,0,1),0)</f>
        <v>0</v>
      </c>
      <c r="F19" s="69" t="n">
        <f aca="false">($F18+$D19+$E19)*(1+Input!$G$40/(100*12))</f>
        <v>0</v>
      </c>
    </row>
    <row r="20" customFormat="false" ht="12.8" hidden="false" customHeight="false" outlineLevel="0" collapsed="false">
      <c r="A20" s="67" t="n">
        <v>16</v>
      </c>
      <c r="B20" s="68" t="n">
        <f aca="false">EOMONTH(Input!$C$7,A20)</f>
        <v>43404</v>
      </c>
      <c r="D20" s="69" t="n">
        <f aca="false">IF($B20&lt;Input!$G$28,Input!$G$41,0)</f>
        <v>0</v>
      </c>
      <c r="E20" s="69" t="n">
        <f aca="true">IF($B20&gt;Input!$G$28,PMT(Input!$G$40/(100*12),($A$620-OFFSET($A$4,MATCH(Input!$G$28,$B$4:$B$620,1),0,1,1)),$H$4,0,1),0)</f>
        <v>0</v>
      </c>
      <c r="F20" s="69" t="n">
        <f aca="false">($F19+$D20+$E20)*(1+Input!$G$40/(100*12))</f>
        <v>0</v>
      </c>
    </row>
    <row r="21" customFormat="false" ht="12.8" hidden="false" customHeight="false" outlineLevel="0" collapsed="false">
      <c r="A21" s="67" t="n">
        <v>17</v>
      </c>
      <c r="B21" s="68" t="n">
        <f aca="false">EOMONTH(Input!$C$7,A21)</f>
        <v>43434</v>
      </c>
      <c r="D21" s="69" t="n">
        <f aca="false">IF($B21&lt;Input!$G$28,Input!$G$41,0)</f>
        <v>0</v>
      </c>
      <c r="E21" s="69" t="n">
        <f aca="true">IF($B21&gt;Input!$G$28,PMT(Input!$G$40/(100*12),($A$620-OFFSET($A$4,MATCH(Input!$G$28,$B$4:$B$620,1),0,1,1)),$H$4,0,1),0)</f>
        <v>0</v>
      </c>
      <c r="F21" s="69" t="n">
        <f aca="false">($F20+$D21+$E21)*(1+Input!$G$40/(100*12))</f>
        <v>0</v>
      </c>
    </row>
    <row r="22" customFormat="false" ht="12.8" hidden="false" customHeight="false" outlineLevel="0" collapsed="false">
      <c r="A22" s="67" t="n">
        <v>18</v>
      </c>
      <c r="B22" s="68" t="n">
        <f aca="false">EOMONTH(Input!$C$7,A22)</f>
        <v>43465</v>
      </c>
      <c r="D22" s="69" t="n">
        <f aca="false">IF($B22&lt;Input!$G$28,Input!$G$41,0)</f>
        <v>0</v>
      </c>
      <c r="E22" s="69" t="n">
        <f aca="true">IF($B22&gt;Input!$G$28,PMT(Input!$G$40/(100*12),($A$620-OFFSET($A$4,MATCH(Input!$G$28,$B$4:$B$620,1),0,1,1)),$H$4,0,1),0)</f>
        <v>0</v>
      </c>
      <c r="F22" s="69" t="n">
        <f aca="false">($F21+$D22+$E22)*(1+Input!$G$40/(100*12))</f>
        <v>0</v>
      </c>
    </row>
    <row r="23" customFormat="false" ht="12.8" hidden="false" customHeight="false" outlineLevel="0" collapsed="false">
      <c r="A23" s="67" t="n">
        <v>19</v>
      </c>
      <c r="B23" s="68" t="n">
        <f aca="false">EOMONTH(Input!$C$7,A23)</f>
        <v>43496</v>
      </c>
      <c r="D23" s="69" t="n">
        <f aca="false">IF($B23&lt;Input!$G$28,Input!$G$41,0)</f>
        <v>0</v>
      </c>
      <c r="E23" s="69" t="n">
        <f aca="true">IF($B23&gt;Input!$G$28,PMT(Input!$G$40/(100*12),($A$620-OFFSET($A$4,MATCH(Input!$G$28,$B$4:$B$620,1),0,1,1)),$H$4,0,1),0)</f>
        <v>0</v>
      </c>
      <c r="F23" s="69" t="n">
        <f aca="false">($F22+$D23+$E23)*(1+Input!$G$40/(100*12))</f>
        <v>0</v>
      </c>
    </row>
    <row r="24" customFormat="false" ht="12.8" hidden="false" customHeight="false" outlineLevel="0" collapsed="false">
      <c r="A24" s="67" t="n">
        <v>20</v>
      </c>
      <c r="B24" s="68" t="n">
        <f aca="false">EOMONTH(Input!$C$7,A24)</f>
        <v>43524</v>
      </c>
      <c r="D24" s="69" t="n">
        <f aca="false">IF($B24&lt;Input!$G$28,Input!$G$41,0)</f>
        <v>0</v>
      </c>
      <c r="E24" s="69" t="n">
        <f aca="true">IF($B24&gt;Input!$G$28,PMT(Input!$G$40/(100*12),($A$620-OFFSET($A$4,MATCH(Input!$G$28,$B$4:$B$620,1),0,1,1)),$H$4,0,1),0)</f>
        <v>0</v>
      </c>
      <c r="F24" s="69" t="n">
        <f aca="false">($F23+$D24+$E24)*(1+Input!$G$40/(100*12))</f>
        <v>0</v>
      </c>
    </row>
    <row r="25" customFormat="false" ht="12.8" hidden="false" customHeight="false" outlineLevel="0" collapsed="false">
      <c r="A25" s="67" t="n">
        <v>21</v>
      </c>
      <c r="B25" s="68" t="n">
        <f aca="false">EOMONTH(Input!$C$7,A25)</f>
        <v>43555</v>
      </c>
      <c r="D25" s="69" t="n">
        <f aca="false">IF($B25&lt;Input!$G$28,Input!$G$41,0)</f>
        <v>0</v>
      </c>
      <c r="E25" s="69" t="n">
        <f aca="true">IF($B25&gt;Input!$G$28,PMT(Input!$G$40/(100*12),($A$620-OFFSET($A$4,MATCH(Input!$G$28,$B$4:$B$620,1),0,1,1)),$H$4,0,1),0)</f>
        <v>0</v>
      </c>
      <c r="F25" s="69" t="n">
        <f aca="false">($F24+$D25+$E25)*(1+Input!$G$40/(100*12))</f>
        <v>0</v>
      </c>
    </row>
    <row r="26" customFormat="false" ht="12.8" hidden="false" customHeight="false" outlineLevel="0" collapsed="false">
      <c r="A26" s="67" t="n">
        <v>22</v>
      </c>
      <c r="B26" s="68" t="n">
        <f aca="false">EOMONTH(Input!$C$7,A26)</f>
        <v>43585</v>
      </c>
      <c r="D26" s="69" t="n">
        <f aca="false">IF($B26&lt;Input!$G$28,Input!$G$41,0)</f>
        <v>0</v>
      </c>
      <c r="E26" s="69" t="n">
        <f aca="true">IF($B26&gt;Input!$G$28,PMT(Input!$G$40/(100*12),($A$620-OFFSET($A$4,MATCH(Input!$G$28,$B$4:$B$620,1),0,1,1)),$H$4,0,1),0)</f>
        <v>0</v>
      </c>
      <c r="F26" s="69" t="n">
        <f aca="false">($F25+$D26+$E26)*(1+Input!$G$40/(100*12))</f>
        <v>0</v>
      </c>
    </row>
    <row r="27" customFormat="false" ht="12.8" hidden="false" customHeight="false" outlineLevel="0" collapsed="false">
      <c r="A27" s="67" t="n">
        <v>23</v>
      </c>
      <c r="B27" s="68" t="n">
        <f aca="false">EOMONTH(Input!$C$7,A27)</f>
        <v>43616</v>
      </c>
      <c r="D27" s="69" t="n">
        <f aca="false">IF($B27&lt;Input!$G$28,Input!$G$41,0)</f>
        <v>0</v>
      </c>
      <c r="E27" s="69" t="n">
        <f aca="true">IF($B27&gt;Input!$G$28,PMT(Input!$G$40/(100*12),($A$620-OFFSET($A$4,MATCH(Input!$G$28,$B$4:$B$620,1),0,1,1)),$H$4,0,1),0)</f>
        <v>0</v>
      </c>
      <c r="F27" s="69" t="n">
        <f aca="false">($F26+$D27+$E27)*(1+Input!$G$40/(100*12))</f>
        <v>0</v>
      </c>
    </row>
    <row r="28" customFormat="false" ht="12.8" hidden="false" customHeight="false" outlineLevel="0" collapsed="false">
      <c r="A28" s="67" t="n">
        <v>24</v>
      </c>
      <c r="B28" s="68" t="n">
        <f aca="false">EOMONTH(Input!$C$7,A28)</f>
        <v>43646</v>
      </c>
      <c r="D28" s="69" t="n">
        <f aca="false">IF($B28&lt;Input!$G$28,Input!$G$41,0)</f>
        <v>0</v>
      </c>
      <c r="E28" s="69" t="n">
        <f aca="true">IF($B28&gt;Input!$G$28,PMT(Input!$G$40/(100*12),($A$620-OFFSET($A$4,MATCH(Input!$G$28,$B$4:$B$620,1),0,1,1)),$H$4,0,1),0)</f>
        <v>0</v>
      </c>
      <c r="F28" s="69" t="n">
        <f aca="false">($F27+$D28+$E28)*(1+Input!$G$40/(100*12))</f>
        <v>0</v>
      </c>
    </row>
    <row r="29" customFormat="false" ht="12.8" hidden="false" customHeight="false" outlineLevel="0" collapsed="false">
      <c r="A29" s="67" t="n">
        <v>25</v>
      </c>
      <c r="B29" s="68" t="n">
        <f aca="false">EOMONTH(Input!$C$7,A29)</f>
        <v>43677</v>
      </c>
      <c r="D29" s="69" t="n">
        <f aca="false">IF($B29&lt;Input!$G$28,Input!$G$41,0)</f>
        <v>0</v>
      </c>
      <c r="E29" s="69" t="n">
        <f aca="true">IF($B29&gt;Input!$G$28,PMT(Input!$G$40/(100*12),($A$620-OFFSET($A$4,MATCH(Input!$G$28,$B$4:$B$620,1),0,1,1)),$H$4,0,1),0)</f>
        <v>0</v>
      </c>
      <c r="F29" s="69" t="n">
        <f aca="false">($F28+$D29+$E29)*(1+Input!$G$40/(100*12))</f>
        <v>0</v>
      </c>
    </row>
    <row r="30" customFormat="false" ht="12.8" hidden="false" customHeight="false" outlineLevel="0" collapsed="false">
      <c r="A30" s="67" t="n">
        <v>26</v>
      </c>
      <c r="B30" s="68" t="n">
        <f aca="false">EOMONTH(Input!$C$7,A30)</f>
        <v>43708</v>
      </c>
      <c r="D30" s="69" t="n">
        <f aca="false">IF($B30&lt;Input!$G$28,Input!$G$41,0)</f>
        <v>0</v>
      </c>
      <c r="E30" s="69" t="n">
        <f aca="true">IF($B30&gt;Input!$G$28,PMT(Input!$G$40/(100*12),($A$620-OFFSET($A$4,MATCH(Input!$G$28,$B$4:$B$620,1),0,1,1)),$H$4,0,1),0)</f>
        <v>0</v>
      </c>
      <c r="F30" s="69" t="n">
        <f aca="false">($F29+$D30+$E30)*(1+Input!$G$40/(100*12))</f>
        <v>0</v>
      </c>
    </row>
    <row r="31" customFormat="false" ht="12.8" hidden="false" customHeight="false" outlineLevel="0" collapsed="false">
      <c r="A31" s="67" t="n">
        <v>27</v>
      </c>
      <c r="B31" s="68" t="n">
        <f aca="false">EOMONTH(Input!$C$7,A31)</f>
        <v>43738</v>
      </c>
      <c r="D31" s="69" t="n">
        <f aca="false">IF($B31&lt;Input!$G$28,Input!$G$41,0)</f>
        <v>0</v>
      </c>
      <c r="E31" s="69" t="n">
        <f aca="true">IF($B31&gt;Input!$G$28,PMT(Input!$G$40/(100*12),($A$620-OFFSET($A$4,MATCH(Input!$G$28,$B$4:$B$620,1),0,1,1)),$H$4,0,1),0)</f>
        <v>0</v>
      </c>
      <c r="F31" s="69" t="n">
        <f aca="false">($F30+$D31+$E31)*(1+Input!$G$40/(100*12))</f>
        <v>0</v>
      </c>
    </row>
    <row r="32" customFormat="false" ht="12.8" hidden="false" customHeight="false" outlineLevel="0" collapsed="false">
      <c r="A32" s="67" t="n">
        <v>28</v>
      </c>
      <c r="B32" s="68" t="n">
        <f aca="false">EOMONTH(Input!$C$7,A32)</f>
        <v>43769</v>
      </c>
      <c r="D32" s="69" t="n">
        <f aca="false">IF($B32&lt;Input!$G$28,Input!$G$41,0)</f>
        <v>0</v>
      </c>
      <c r="E32" s="69" t="n">
        <f aca="true">IF($B32&gt;Input!$G$28,PMT(Input!$G$40/(100*12),($A$620-OFFSET($A$4,MATCH(Input!$G$28,$B$4:$B$620,1),0,1,1)),$H$4,0,1),0)</f>
        <v>0</v>
      </c>
      <c r="F32" s="69" t="n">
        <f aca="false">($F31+$D32+$E32)*(1+Input!$G$40/(100*12))</f>
        <v>0</v>
      </c>
    </row>
    <row r="33" customFormat="false" ht="12.8" hidden="false" customHeight="false" outlineLevel="0" collapsed="false">
      <c r="A33" s="67" t="n">
        <v>29</v>
      </c>
      <c r="B33" s="68" t="n">
        <f aca="false">EOMONTH(Input!$C$7,A33)</f>
        <v>43799</v>
      </c>
      <c r="D33" s="69" t="n">
        <f aca="false">IF($B33&lt;Input!$G$28,Input!$G$41,0)</f>
        <v>0</v>
      </c>
      <c r="E33" s="69" t="n">
        <f aca="true">IF($B33&gt;Input!$G$28,PMT(Input!$G$40/(100*12),($A$620-OFFSET($A$4,MATCH(Input!$G$28,$B$4:$B$620,1),0,1,1)),$H$4,0,1),0)</f>
        <v>0</v>
      </c>
      <c r="F33" s="69" t="n">
        <f aca="false">($F32+$D33+$E33)*(1+Input!$G$40/(100*12))</f>
        <v>0</v>
      </c>
    </row>
    <row r="34" customFormat="false" ht="12.8" hidden="false" customHeight="false" outlineLevel="0" collapsed="false">
      <c r="A34" s="67" t="n">
        <v>30</v>
      </c>
      <c r="B34" s="68" t="n">
        <f aca="false">EOMONTH(Input!$C$7,A34)</f>
        <v>43830</v>
      </c>
      <c r="D34" s="69" t="n">
        <f aca="false">IF($B34&lt;Input!$G$28,Input!$G$41,0)</f>
        <v>0</v>
      </c>
      <c r="E34" s="69" t="n">
        <f aca="true">IF($B34&gt;Input!$G$28,PMT(Input!$G$40/(100*12),($A$620-OFFSET($A$4,MATCH(Input!$G$28,$B$4:$B$620,1),0,1,1)),$H$4,0,1),0)</f>
        <v>0</v>
      </c>
      <c r="F34" s="69" t="n">
        <f aca="false">($F33+$D34+$E34)*(1+Input!$G$40/(100*12))</f>
        <v>0</v>
      </c>
    </row>
    <row r="35" customFormat="false" ht="12.8" hidden="false" customHeight="false" outlineLevel="0" collapsed="false">
      <c r="A35" s="67" t="n">
        <v>31</v>
      </c>
      <c r="B35" s="68" t="n">
        <f aca="false">EOMONTH(Input!$C$7,A35)</f>
        <v>43861</v>
      </c>
      <c r="D35" s="69" t="n">
        <f aca="false">IF($B35&lt;Input!$G$28,Input!$G$41,0)</f>
        <v>0</v>
      </c>
      <c r="E35" s="69" t="n">
        <f aca="true">IF($B35&gt;Input!$G$28,PMT(Input!$G$40/(100*12),($A$620-OFFSET($A$4,MATCH(Input!$G$28,$B$4:$B$620,1),0,1,1)),$H$4,0,1),0)</f>
        <v>0</v>
      </c>
      <c r="F35" s="69" t="n">
        <f aca="false">($F34+$D35+$E35)*(1+Input!$G$40/(100*12))</f>
        <v>0</v>
      </c>
    </row>
    <row r="36" customFormat="false" ht="12.8" hidden="false" customHeight="false" outlineLevel="0" collapsed="false">
      <c r="A36" s="67" t="n">
        <v>32</v>
      </c>
      <c r="B36" s="68" t="n">
        <f aca="false">EOMONTH(Input!$C$7,A36)</f>
        <v>43890</v>
      </c>
      <c r="D36" s="69" t="n">
        <f aca="false">IF($B36&lt;Input!$G$28,Input!$G$41,0)</f>
        <v>0</v>
      </c>
      <c r="E36" s="69" t="n">
        <f aca="true">IF($B36&gt;Input!$G$28,PMT(Input!$G$40/(100*12),($A$620-OFFSET($A$4,MATCH(Input!$G$28,$B$4:$B$620,1),0,1,1)),$H$4,0,1),0)</f>
        <v>0</v>
      </c>
      <c r="F36" s="69" t="n">
        <f aca="false">($F35+$D36+$E36)*(1+Input!$G$40/(100*12))</f>
        <v>0</v>
      </c>
    </row>
    <row r="37" customFormat="false" ht="12.8" hidden="false" customHeight="false" outlineLevel="0" collapsed="false">
      <c r="A37" s="67" t="n">
        <v>33</v>
      </c>
      <c r="B37" s="68" t="n">
        <f aca="false">EOMONTH(Input!$C$7,A37)</f>
        <v>43921</v>
      </c>
      <c r="D37" s="69" t="n">
        <f aca="false">IF($B37&lt;Input!$G$28,Input!$G$41,0)</f>
        <v>0</v>
      </c>
      <c r="E37" s="69" t="n">
        <f aca="true">IF($B37&gt;Input!$G$28,PMT(Input!$G$40/(100*12),($A$620-OFFSET($A$4,MATCH(Input!$G$28,$B$4:$B$620,1),0,1,1)),$H$4,0,1),0)</f>
        <v>0</v>
      </c>
      <c r="F37" s="69" t="n">
        <f aca="false">($F36+$D37+$E37)*(1+Input!$G$40/(100*12))</f>
        <v>0</v>
      </c>
    </row>
    <row r="38" customFormat="false" ht="12.8" hidden="false" customHeight="false" outlineLevel="0" collapsed="false">
      <c r="A38" s="67" t="n">
        <v>34</v>
      </c>
      <c r="B38" s="68" t="n">
        <f aca="false">EOMONTH(Input!$C$7,A38)</f>
        <v>43951</v>
      </c>
      <c r="D38" s="69" t="n">
        <f aca="false">IF($B38&lt;Input!$G$28,Input!$G$41,0)</f>
        <v>0</v>
      </c>
      <c r="E38" s="69" t="n">
        <f aca="true">IF($B38&gt;Input!$G$28,PMT(Input!$G$40/(100*12),($A$620-OFFSET($A$4,MATCH(Input!$G$28,$B$4:$B$620,1),0,1,1)),$H$4,0,1),0)</f>
        <v>0</v>
      </c>
      <c r="F38" s="69" t="n">
        <f aca="false">($F37+$D38+$E38)*(1+Input!$G$40/(100*12))</f>
        <v>0</v>
      </c>
    </row>
    <row r="39" customFormat="false" ht="12.8" hidden="false" customHeight="false" outlineLevel="0" collapsed="false">
      <c r="A39" s="67" t="n">
        <v>35</v>
      </c>
      <c r="B39" s="68" t="n">
        <f aca="false">EOMONTH(Input!$C$7,A39)</f>
        <v>43982</v>
      </c>
      <c r="D39" s="69" t="n">
        <f aca="false">IF($B39&lt;Input!$G$28,Input!$G$41,0)</f>
        <v>0</v>
      </c>
      <c r="E39" s="69" t="n">
        <f aca="true">IF($B39&gt;Input!$G$28,PMT(Input!$G$40/(100*12),($A$620-OFFSET($A$4,MATCH(Input!$G$28,$B$4:$B$620,1),0,1,1)),$H$4,0,1),0)</f>
        <v>0</v>
      </c>
      <c r="F39" s="69" t="n">
        <f aca="false">($F38+$D39+$E39)*(1+Input!$G$40/(100*12))</f>
        <v>0</v>
      </c>
    </row>
    <row r="40" customFormat="false" ht="12.8" hidden="false" customHeight="false" outlineLevel="0" collapsed="false">
      <c r="A40" s="67" t="n">
        <v>36</v>
      </c>
      <c r="B40" s="68" t="n">
        <f aca="false">EOMONTH(Input!$C$7,A40)</f>
        <v>44012</v>
      </c>
      <c r="D40" s="69" t="n">
        <f aca="false">IF($B40&lt;Input!$G$28,Input!$G$41,0)</f>
        <v>0</v>
      </c>
      <c r="E40" s="69" t="n">
        <f aca="true">IF($B40&gt;Input!$G$28,PMT(Input!$G$40/(100*12),($A$620-OFFSET($A$4,MATCH(Input!$G$28,$B$4:$B$620,1),0,1,1)),$H$4,0,1),0)</f>
        <v>0</v>
      </c>
      <c r="F40" s="69" t="n">
        <f aca="false">($F39+$D40+$E40)*(1+Input!$G$40/(100*12))</f>
        <v>0</v>
      </c>
    </row>
    <row r="41" customFormat="false" ht="12.8" hidden="false" customHeight="false" outlineLevel="0" collapsed="false">
      <c r="A41" s="67" t="n">
        <v>37</v>
      </c>
      <c r="B41" s="68" t="n">
        <f aca="false">EOMONTH(Input!$C$7,A41)</f>
        <v>44043</v>
      </c>
      <c r="D41" s="69" t="n">
        <f aca="false">IF($B41&lt;Input!$G$28,Input!$G$41,0)</f>
        <v>0</v>
      </c>
      <c r="E41" s="69" t="n">
        <f aca="true">IF($B41&gt;Input!$G$28,PMT(Input!$G$40/(100*12),($A$620-OFFSET($A$4,MATCH(Input!$G$28,$B$4:$B$620,1),0,1,1)),$H$4,0,1),0)</f>
        <v>0</v>
      </c>
      <c r="F41" s="69" t="n">
        <f aca="false">($F40+$D41+$E41)*(1+Input!$G$40/(100*12))</f>
        <v>0</v>
      </c>
    </row>
    <row r="42" customFormat="false" ht="12.8" hidden="false" customHeight="false" outlineLevel="0" collapsed="false">
      <c r="A42" s="67" t="n">
        <v>38</v>
      </c>
      <c r="B42" s="68" t="n">
        <f aca="false">EOMONTH(Input!$C$7,A42)</f>
        <v>44074</v>
      </c>
      <c r="D42" s="69" t="n">
        <f aca="false">IF($B42&lt;Input!$G$28,Input!$G$41,0)</f>
        <v>0</v>
      </c>
      <c r="E42" s="69" t="n">
        <f aca="true">IF($B42&gt;Input!$G$28,PMT(Input!$G$40/(100*12),($A$620-OFFSET($A$4,MATCH(Input!$G$28,$B$4:$B$620,1),0,1,1)),$H$4,0,1),0)</f>
        <v>0</v>
      </c>
      <c r="F42" s="69" t="n">
        <f aca="false">($F41+$D42+$E42)*(1+Input!$G$40/(100*12))</f>
        <v>0</v>
      </c>
    </row>
    <row r="43" customFormat="false" ht="12.8" hidden="false" customHeight="false" outlineLevel="0" collapsed="false">
      <c r="A43" s="67" t="n">
        <v>39</v>
      </c>
      <c r="B43" s="68" t="n">
        <f aca="false">EOMONTH(Input!$C$7,A43)</f>
        <v>44104</v>
      </c>
      <c r="D43" s="69" t="n">
        <f aca="false">IF($B43&lt;Input!$G$28,Input!$G$41,0)</f>
        <v>0</v>
      </c>
      <c r="E43" s="69" t="n">
        <f aca="true">IF($B43&gt;Input!$G$28,PMT(Input!$G$40/(100*12),($A$620-OFFSET($A$4,MATCH(Input!$G$28,$B$4:$B$620,1),0,1,1)),$H$4,0,1),0)</f>
        <v>0</v>
      </c>
      <c r="F43" s="69" t="n">
        <f aca="false">($F42+$D43+$E43)*(1+Input!$G$40/(100*12))</f>
        <v>0</v>
      </c>
    </row>
    <row r="44" customFormat="false" ht="12.8" hidden="false" customHeight="false" outlineLevel="0" collapsed="false">
      <c r="A44" s="67" t="n">
        <v>40</v>
      </c>
      <c r="B44" s="68" t="n">
        <f aca="false">EOMONTH(Input!$C$7,A44)</f>
        <v>44135</v>
      </c>
      <c r="D44" s="69" t="n">
        <f aca="false">IF($B44&lt;Input!$G$28,Input!$G$41,0)</f>
        <v>0</v>
      </c>
      <c r="E44" s="69" t="n">
        <f aca="true">IF($B44&gt;Input!$G$28,PMT(Input!$G$40/(100*12),($A$620-OFFSET($A$4,MATCH(Input!$G$28,$B$4:$B$620,1),0,1,1)),$H$4,0,1),0)</f>
        <v>0</v>
      </c>
      <c r="F44" s="69" t="n">
        <f aca="false">($F43+$D44+$E44)*(1+Input!$G$40/(100*12))</f>
        <v>0</v>
      </c>
    </row>
    <row r="45" customFormat="false" ht="12.8" hidden="false" customHeight="false" outlineLevel="0" collapsed="false">
      <c r="A45" s="67" t="n">
        <v>41</v>
      </c>
      <c r="B45" s="68" t="n">
        <f aca="false">EOMONTH(Input!$C$7,A45)</f>
        <v>44165</v>
      </c>
      <c r="D45" s="69" t="n">
        <f aca="false">IF($B45&lt;Input!$G$28,Input!$G$41,0)</f>
        <v>0</v>
      </c>
      <c r="E45" s="69" t="n">
        <f aca="true">IF($B45&gt;Input!$G$28,PMT(Input!$G$40/(100*12),($A$620-OFFSET($A$4,MATCH(Input!$G$28,$B$4:$B$620,1),0,1,1)),$H$4,0,1),0)</f>
        <v>0</v>
      </c>
      <c r="F45" s="69" t="n">
        <f aca="false">($F44+$D45+$E45)*(1+Input!$G$40/(100*12))</f>
        <v>0</v>
      </c>
    </row>
    <row r="46" customFormat="false" ht="12.8" hidden="false" customHeight="false" outlineLevel="0" collapsed="false">
      <c r="A46" s="67" t="n">
        <v>42</v>
      </c>
      <c r="B46" s="68" t="n">
        <f aca="false">EOMONTH(Input!$C$7,A46)</f>
        <v>44196</v>
      </c>
      <c r="D46" s="69" t="n">
        <f aca="false">IF($B46&lt;Input!$G$28,Input!$G$41,0)</f>
        <v>0</v>
      </c>
      <c r="E46" s="69" t="n">
        <f aca="true">IF($B46&gt;Input!$G$28,PMT(Input!$G$40/(100*12),($A$620-OFFSET($A$4,MATCH(Input!$G$28,$B$4:$B$620,1),0,1,1)),$H$4,0,1),0)</f>
        <v>0</v>
      </c>
      <c r="F46" s="69" t="n">
        <f aca="false">($F45+$D46+$E46)*(1+Input!$G$40/(100*12))</f>
        <v>0</v>
      </c>
    </row>
    <row r="47" customFormat="false" ht="12.8" hidden="false" customHeight="false" outlineLevel="0" collapsed="false">
      <c r="A47" s="67" t="n">
        <v>43</v>
      </c>
      <c r="B47" s="68" t="n">
        <f aca="false">EOMONTH(Input!$C$7,A47)</f>
        <v>44227</v>
      </c>
      <c r="D47" s="69" t="n">
        <f aca="false">IF($B47&lt;Input!$G$28,Input!$G$41,0)</f>
        <v>0</v>
      </c>
      <c r="E47" s="69" t="n">
        <f aca="true">IF($B47&gt;Input!$G$28,PMT(Input!$G$40/(100*12),($A$620-OFFSET($A$4,MATCH(Input!$G$28,$B$4:$B$620,1),0,1,1)),$H$4,0,1),0)</f>
        <v>0</v>
      </c>
      <c r="F47" s="69" t="n">
        <f aca="false">($F46+$D47+$E47)*(1+Input!$G$40/(100*12))</f>
        <v>0</v>
      </c>
    </row>
    <row r="48" customFormat="false" ht="12.8" hidden="false" customHeight="false" outlineLevel="0" collapsed="false">
      <c r="A48" s="67" t="n">
        <v>44</v>
      </c>
      <c r="B48" s="68" t="n">
        <f aca="false">EOMONTH(Input!$C$7,A48)</f>
        <v>44255</v>
      </c>
      <c r="D48" s="69" t="n">
        <f aca="false">IF($B48&lt;Input!$G$28,Input!$G$41,0)</f>
        <v>0</v>
      </c>
      <c r="E48" s="69" t="n">
        <f aca="true">IF($B48&gt;Input!$G$28,PMT(Input!$G$40/(100*12),($A$620-OFFSET($A$4,MATCH(Input!$G$28,$B$4:$B$620,1),0,1,1)),$H$4,0,1),0)</f>
        <v>0</v>
      </c>
      <c r="F48" s="69" t="n">
        <f aca="false">($F47+$D48+$E48)*(1+Input!$G$40/(100*12))</f>
        <v>0</v>
      </c>
    </row>
    <row r="49" customFormat="false" ht="12.8" hidden="false" customHeight="false" outlineLevel="0" collapsed="false">
      <c r="A49" s="67" t="n">
        <v>45</v>
      </c>
      <c r="B49" s="68" t="n">
        <f aca="false">EOMONTH(Input!$C$7,A49)</f>
        <v>44286</v>
      </c>
      <c r="D49" s="69" t="n">
        <f aca="false">IF($B49&lt;Input!$G$28,Input!$G$41,0)</f>
        <v>0</v>
      </c>
      <c r="E49" s="69" t="n">
        <f aca="true">IF($B49&gt;Input!$G$28,PMT(Input!$G$40/(100*12),($A$620-OFFSET($A$4,MATCH(Input!$G$28,$B$4:$B$620,1),0,1,1)),$H$4,0,1),0)</f>
        <v>0</v>
      </c>
      <c r="F49" s="69" t="n">
        <f aca="false">($F48+$D49+$E49)*(1+Input!$G$40/(100*12))</f>
        <v>0</v>
      </c>
    </row>
    <row r="50" customFormat="false" ht="12.8" hidden="false" customHeight="false" outlineLevel="0" collapsed="false">
      <c r="A50" s="67" t="n">
        <v>46</v>
      </c>
      <c r="B50" s="68" t="n">
        <f aca="false">EOMONTH(Input!$C$7,A50)</f>
        <v>44316</v>
      </c>
      <c r="D50" s="69" t="n">
        <f aca="false">IF($B50&lt;Input!$G$28,Input!$G$41,0)</f>
        <v>0</v>
      </c>
      <c r="E50" s="69" t="n">
        <f aca="true">IF($B50&gt;Input!$G$28,PMT(Input!$G$40/(100*12),($A$620-OFFSET($A$4,MATCH(Input!$G$28,$B$4:$B$620,1),0,1,1)),$H$4,0,1),0)</f>
        <v>0</v>
      </c>
      <c r="F50" s="69" t="n">
        <f aca="false">($F49+$D50+$E50)*(1+Input!$G$40/(100*12))</f>
        <v>0</v>
      </c>
    </row>
    <row r="51" customFormat="false" ht="12.8" hidden="false" customHeight="false" outlineLevel="0" collapsed="false">
      <c r="A51" s="67" t="n">
        <v>47</v>
      </c>
      <c r="B51" s="68" t="n">
        <f aca="false">EOMONTH(Input!$C$7,A51)</f>
        <v>44347</v>
      </c>
      <c r="D51" s="69" t="n">
        <f aca="false">IF($B51&lt;Input!$G$28,Input!$G$41,0)</f>
        <v>0</v>
      </c>
      <c r="E51" s="69" t="n">
        <f aca="true">IF($B51&gt;Input!$G$28,PMT(Input!$G$40/(100*12),($A$620-OFFSET($A$4,MATCH(Input!$G$28,$B$4:$B$620,1),0,1,1)),$H$4,0,1),0)</f>
        <v>0</v>
      </c>
      <c r="F51" s="69" t="n">
        <f aca="false">($F50+$D51+$E51)*(1+Input!$G$40/(100*12))</f>
        <v>0</v>
      </c>
    </row>
    <row r="52" customFormat="false" ht="12.8" hidden="false" customHeight="false" outlineLevel="0" collapsed="false">
      <c r="A52" s="67" t="n">
        <v>48</v>
      </c>
      <c r="B52" s="68" t="n">
        <f aca="false">EOMONTH(Input!$C$7,A52)</f>
        <v>44377</v>
      </c>
      <c r="D52" s="69" t="n">
        <f aca="false">IF($B52&lt;Input!$G$28,Input!$G$41,0)</f>
        <v>0</v>
      </c>
      <c r="E52" s="69" t="n">
        <f aca="true">IF($B52&gt;Input!$G$28,PMT(Input!$G$40/(100*12),($A$620-OFFSET($A$4,MATCH(Input!$G$28,$B$4:$B$620,1),0,1,1)),$H$4,0,1),0)</f>
        <v>0</v>
      </c>
      <c r="F52" s="69" t="n">
        <f aca="false">($F51+$D52+$E52)*(1+Input!$G$40/(100*12))</f>
        <v>0</v>
      </c>
    </row>
    <row r="53" customFormat="false" ht="12.8" hidden="false" customHeight="false" outlineLevel="0" collapsed="false">
      <c r="A53" s="67" t="n">
        <v>49</v>
      </c>
      <c r="B53" s="68" t="n">
        <f aca="false">EOMONTH(Input!$C$7,A53)</f>
        <v>44408</v>
      </c>
      <c r="D53" s="69" t="n">
        <f aca="false">IF($B53&lt;Input!$G$28,Input!$G$41,0)</f>
        <v>0</v>
      </c>
      <c r="E53" s="69" t="n">
        <f aca="true">IF($B53&gt;Input!$G$28,PMT(Input!$G$40/(100*12),($A$620-OFFSET($A$4,MATCH(Input!$G$28,$B$4:$B$620,1),0,1,1)),$H$4,0,1),0)</f>
        <v>0</v>
      </c>
      <c r="F53" s="69" t="n">
        <f aca="false">($F52+$D53+$E53)*(1+Input!$G$40/(100*12))</f>
        <v>0</v>
      </c>
    </row>
    <row r="54" customFormat="false" ht="12.8" hidden="false" customHeight="false" outlineLevel="0" collapsed="false">
      <c r="A54" s="67" t="n">
        <v>50</v>
      </c>
      <c r="B54" s="68" t="n">
        <f aca="false">EOMONTH(Input!$C$7,A54)</f>
        <v>44439</v>
      </c>
      <c r="D54" s="69" t="n">
        <f aca="false">IF($B54&lt;Input!$G$28,Input!$G$41,0)</f>
        <v>0</v>
      </c>
      <c r="E54" s="69" t="n">
        <f aca="true">IF($B54&gt;Input!$G$28,PMT(Input!$G$40/(100*12),($A$620-OFFSET($A$4,MATCH(Input!$G$28,$B$4:$B$620,1),0,1,1)),$H$4,0,1),0)</f>
        <v>0</v>
      </c>
      <c r="F54" s="69" t="n">
        <f aca="false">($F53+$D54+$E54)*(1+Input!$G$40/(100*12))</f>
        <v>0</v>
      </c>
    </row>
    <row r="55" customFormat="false" ht="12.8" hidden="false" customHeight="false" outlineLevel="0" collapsed="false">
      <c r="A55" s="67" t="n">
        <v>51</v>
      </c>
      <c r="B55" s="68" t="n">
        <f aca="false">EOMONTH(Input!$C$7,A55)</f>
        <v>44469</v>
      </c>
      <c r="D55" s="69" t="n">
        <f aca="false">IF($B55&lt;Input!$G$28,Input!$G$41,0)</f>
        <v>0</v>
      </c>
      <c r="E55" s="69" t="n">
        <f aca="true">IF($B55&gt;Input!$G$28,PMT(Input!$G$40/(100*12),($A$620-OFFSET($A$4,MATCH(Input!$G$28,$B$4:$B$620,1),0,1,1)),$H$4,0,1),0)</f>
        <v>0</v>
      </c>
      <c r="F55" s="69" t="n">
        <f aca="false">($F54+$D55+$E55)*(1+Input!$G$40/(100*12))</f>
        <v>0</v>
      </c>
    </row>
    <row r="56" customFormat="false" ht="12.8" hidden="false" customHeight="false" outlineLevel="0" collapsed="false">
      <c r="A56" s="67" t="n">
        <v>52</v>
      </c>
      <c r="B56" s="68" t="n">
        <f aca="false">EOMONTH(Input!$C$7,A56)</f>
        <v>44500</v>
      </c>
      <c r="D56" s="69" t="n">
        <f aca="false">IF($B56&lt;Input!$G$28,Input!$G$41,0)</f>
        <v>0</v>
      </c>
      <c r="E56" s="69" t="n">
        <f aca="true">IF($B56&gt;Input!$G$28,PMT(Input!$G$40/(100*12),($A$620-OFFSET($A$4,MATCH(Input!$G$28,$B$4:$B$620,1),0,1,1)),$H$4,0,1),0)</f>
        <v>0</v>
      </c>
      <c r="F56" s="69" t="n">
        <f aca="false">($F55+$D56+$E56)*(1+Input!$G$40/(100*12))</f>
        <v>0</v>
      </c>
    </row>
    <row r="57" customFormat="false" ht="12.8" hidden="false" customHeight="false" outlineLevel="0" collapsed="false">
      <c r="A57" s="67" t="n">
        <v>53</v>
      </c>
      <c r="B57" s="68" t="n">
        <f aca="false">EOMONTH(Input!$C$7,A57)</f>
        <v>44530</v>
      </c>
      <c r="D57" s="69" t="n">
        <f aca="false">IF($B57&lt;Input!$G$28,Input!$G$41,0)</f>
        <v>0</v>
      </c>
      <c r="E57" s="69" t="n">
        <f aca="true">IF($B57&gt;Input!$G$28,PMT(Input!$G$40/(100*12),($A$620-OFFSET($A$4,MATCH(Input!$G$28,$B$4:$B$620,1),0,1,1)),$H$4,0,1),0)</f>
        <v>0</v>
      </c>
      <c r="F57" s="69" t="n">
        <f aca="false">($F56+$D57+$E57)*(1+Input!$G$40/(100*12))</f>
        <v>0</v>
      </c>
    </row>
    <row r="58" customFormat="false" ht="12.8" hidden="false" customHeight="false" outlineLevel="0" collapsed="false">
      <c r="A58" s="67" t="n">
        <v>54</v>
      </c>
      <c r="B58" s="68" t="n">
        <f aca="false">EOMONTH(Input!$C$7,A58)</f>
        <v>44561</v>
      </c>
      <c r="D58" s="69" t="n">
        <f aca="false">IF($B58&lt;Input!$G$28,Input!$G$41,0)</f>
        <v>0</v>
      </c>
      <c r="E58" s="69" t="n">
        <f aca="true">IF($B58&gt;Input!$G$28,PMT(Input!$G$40/(100*12),($A$620-OFFSET($A$4,MATCH(Input!$G$28,$B$4:$B$620,1),0,1,1)),$H$4,0,1),0)</f>
        <v>0</v>
      </c>
      <c r="F58" s="69" t="n">
        <f aca="false">($F57+$D58+$E58)*(1+Input!$G$40/(100*12))</f>
        <v>0</v>
      </c>
    </row>
    <row r="59" customFormat="false" ht="12.8" hidden="false" customHeight="false" outlineLevel="0" collapsed="false">
      <c r="A59" s="67" t="n">
        <v>55</v>
      </c>
      <c r="B59" s="68" t="n">
        <f aca="false">EOMONTH(Input!$C$7,A59)</f>
        <v>44592</v>
      </c>
      <c r="D59" s="69" t="n">
        <f aca="false">IF($B59&lt;Input!$G$28,Input!$G$41,0)</f>
        <v>0</v>
      </c>
      <c r="E59" s="69" t="n">
        <f aca="true">IF($B59&gt;Input!$G$28,PMT(Input!$G$40/(100*12),($A$620-OFFSET($A$4,MATCH(Input!$G$28,$B$4:$B$620,1),0,1,1)),$H$4,0,1),0)</f>
        <v>0</v>
      </c>
      <c r="F59" s="69" t="n">
        <f aca="false">($F58+$D59+$E59)*(1+Input!$G$40/(100*12))</f>
        <v>0</v>
      </c>
    </row>
    <row r="60" customFormat="false" ht="12.8" hidden="false" customHeight="false" outlineLevel="0" collapsed="false">
      <c r="A60" s="67" t="n">
        <v>56</v>
      </c>
      <c r="B60" s="68" t="n">
        <f aca="false">EOMONTH(Input!$C$7,A60)</f>
        <v>44620</v>
      </c>
      <c r="D60" s="69" t="n">
        <f aca="false">IF($B60&lt;Input!$G$28,Input!$G$41,0)</f>
        <v>0</v>
      </c>
      <c r="E60" s="69" t="n">
        <f aca="true">IF($B60&gt;Input!$G$28,PMT(Input!$G$40/(100*12),($A$620-OFFSET($A$4,MATCH(Input!$G$28,$B$4:$B$620,1),0,1,1)),$H$4,0,1),0)</f>
        <v>0</v>
      </c>
      <c r="F60" s="69" t="n">
        <f aca="false">($F59+$D60+$E60)*(1+Input!$G$40/(100*12))</f>
        <v>0</v>
      </c>
    </row>
    <row r="61" customFormat="false" ht="12.8" hidden="false" customHeight="false" outlineLevel="0" collapsed="false">
      <c r="A61" s="67" t="n">
        <v>57</v>
      </c>
      <c r="B61" s="68" t="n">
        <f aca="false">EOMONTH(Input!$C$7,A61)</f>
        <v>44651</v>
      </c>
      <c r="D61" s="69" t="n">
        <f aca="false">IF($B61&lt;Input!$G$28,Input!$G$41,0)</f>
        <v>0</v>
      </c>
      <c r="E61" s="69" t="n">
        <f aca="true">IF($B61&gt;Input!$G$28,PMT(Input!$G$40/(100*12),($A$620-OFFSET($A$4,MATCH(Input!$G$28,$B$4:$B$620,1),0,1,1)),$H$4,0,1),0)</f>
        <v>0</v>
      </c>
      <c r="F61" s="69" t="n">
        <f aca="false">($F60+$D61+$E61)*(1+Input!$G$40/(100*12))</f>
        <v>0</v>
      </c>
    </row>
    <row r="62" customFormat="false" ht="12.8" hidden="false" customHeight="false" outlineLevel="0" collapsed="false">
      <c r="A62" s="67" t="n">
        <v>58</v>
      </c>
      <c r="B62" s="68" t="n">
        <f aca="false">EOMONTH(Input!$C$7,A62)</f>
        <v>44681</v>
      </c>
      <c r="D62" s="69" t="n">
        <f aca="false">IF($B62&lt;Input!$G$28,Input!$G$41,0)</f>
        <v>0</v>
      </c>
      <c r="E62" s="69" t="n">
        <f aca="true">IF($B62&gt;Input!$G$28,PMT(Input!$G$40/(100*12),($A$620-OFFSET($A$4,MATCH(Input!$G$28,$B$4:$B$620,1),0,1,1)),$H$4,0,1),0)</f>
        <v>0</v>
      </c>
      <c r="F62" s="69" t="n">
        <f aca="false">($F61+$D62+$E62)*(1+Input!$G$40/(100*12))</f>
        <v>0</v>
      </c>
    </row>
    <row r="63" customFormat="false" ht="12.8" hidden="false" customHeight="false" outlineLevel="0" collapsed="false">
      <c r="A63" s="67" t="n">
        <v>59</v>
      </c>
      <c r="B63" s="68" t="n">
        <f aca="false">EOMONTH(Input!$C$7,A63)</f>
        <v>44712</v>
      </c>
      <c r="D63" s="69" t="n">
        <f aca="false">IF($B63&lt;Input!$G$28,Input!$G$41,0)</f>
        <v>0</v>
      </c>
      <c r="E63" s="69" t="n">
        <f aca="true">IF($B63&gt;Input!$G$28,PMT(Input!$G$40/(100*12),($A$620-OFFSET($A$4,MATCH(Input!$G$28,$B$4:$B$620,1),0,1,1)),$H$4,0,1),0)</f>
        <v>0</v>
      </c>
      <c r="F63" s="69" t="n">
        <f aca="false">($F62+$D63+$E63)*(1+Input!$G$40/(100*12))</f>
        <v>0</v>
      </c>
    </row>
    <row r="64" customFormat="false" ht="12.8" hidden="false" customHeight="false" outlineLevel="0" collapsed="false">
      <c r="A64" s="67" t="n">
        <v>60</v>
      </c>
      <c r="B64" s="68" t="n">
        <f aca="false">EOMONTH(Input!$C$7,A64)</f>
        <v>44742</v>
      </c>
      <c r="D64" s="69" t="n">
        <f aca="false">IF($B64&lt;Input!$G$28,Input!$G$41,0)</f>
        <v>0</v>
      </c>
      <c r="E64" s="69" t="n">
        <f aca="true">IF($B64&gt;Input!$G$28,PMT(Input!$G$40/(100*12),($A$620-OFFSET($A$4,MATCH(Input!$G$28,$B$4:$B$620,1),0,1,1)),$H$4,0,1),0)</f>
        <v>0</v>
      </c>
      <c r="F64" s="69" t="n">
        <f aca="false">($F63+$D64+$E64)*(1+Input!$G$40/(100*12))</f>
        <v>0</v>
      </c>
    </row>
    <row r="65" customFormat="false" ht="12.8" hidden="false" customHeight="false" outlineLevel="0" collapsed="false">
      <c r="A65" s="67" t="n">
        <v>61</v>
      </c>
      <c r="B65" s="68" t="n">
        <f aca="false">EOMONTH(Input!$C$7,A65)</f>
        <v>44773</v>
      </c>
      <c r="D65" s="69" t="n">
        <f aca="false">IF($B65&lt;Input!$G$28,Input!$G$41,0)</f>
        <v>0</v>
      </c>
      <c r="E65" s="69" t="n">
        <f aca="true">IF($B65&gt;Input!$G$28,PMT(Input!$G$40/(100*12),($A$620-OFFSET($A$4,MATCH(Input!$G$28,$B$4:$B$620,1),0,1,1)),$H$4,0,1),0)</f>
        <v>0</v>
      </c>
      <c r="F65" s="69" t="n">
        <f aca="false">($F64+$D65+$E65)*(1+Input!$G$40/(100*12))</f>
        <v>0</v>
      </c>
    </row>
    <row r="66" customFormat="false" ht="12.8" hidden="false" customHeight="false" outlineLevel="0" collapsed="false">
      <c r="A66" s="67" t="n">
        <v>62</v>
      </c>
      <c r="B66" s="68" t="n">
        <f aca="false">EOMONTH(Input!$C$7,A66)</f>
        <v>44804</v>
      </c>
      <c r="D66" s="69" t="n">
        <f aca="false">IF($B66&lt;Input!$G$28,Input!$G$41,0)</f>
        <v>0</v>
      </c>
      <c r="E66" s="69" t="n">
        <f aca="true">IF($B66&gt;Input!$G$28,PMT(Input!$G$40/(100*12),($A$620-OFFSET($A$4,MATCH(Input!$G$28,$B$4:$B$620,1),0,1,1)),$H$4,0,1),0)</f>
        <v>0</v>
      </c>
      <c r="F66" s="69" t="n">
        <f aca="false">($F65+$D66+$E66)*(1+Input!$G$40/(100*12))</f>
        <v>0</v>
      </c>
    </row>
    <row r="67" customFormat="false" ht="12.8" hidden="false" customHeight="false" outlineLevel="0" collapsed="false">
      <c r="A67" s="67" t="n">
        <v>63</v>
      </c>
      <c r="B67" s="68" t="n">
        <f aca="false">EOMONTH(Input!$C$7,A67)</f>
        <v>44834</v>
      </c>
      <c r="D67" s="69" t="n">
        <f aca="false">IF($B67&lt;Input!$G$28,Input!$G$41,0)</f>
        <v>0</v>
      </c>
      <c r="E67" s="69" t="n">
        <f aca="true">IF($B67&gt;Input!$G$28,PMT(Input!$G$40/(100*12),($A$620-OFFSET($A$4,MATCH(Input!$G$28,$B$4:$B$620,1),0,1,1)),$H$4,0,1),0)</f>
        <v>0</v>
      </c>
      <c r="F67" s="69" t="n">
        <f aca="false">($F66+$D67+$E67)*(1+Input!$G$40/(100*12))</f>
        <v>0</v>
      </c>
    </row>
    <row r="68" customFormat="false" ht="12.8" hidden="false" customHeight="false" outlineLevel="0" collapsed="false">
      <c r="A68" s="67" t="n">
        <v>64</v>
      </c>
      <c r="B68" s="68" t="n">
        <f aca="false">EOMONTH(Input!$C$7,A68)</f>
        <v>44865</v>
      </c>
      <c r="D68" s="69" t="n">
        <f aca="false">IF($B68&lt;Input!$G$28,Input!$G$41,0)</f>
        <v>0</v>
      </c>
      <c r="E68" s="69" t="n">
        <f aca="true">IF($B68&gt;Input!$G$28,PMT(Input!$G$40/(100*12),($A$620-OFFSET($A$4,MATCH(Input!$G$28,$B$4:$B$620,1),0,1,1)),$H$4,0,1),0)</f>
        <v>0</v>
      </c>
      <c r="F68" s="69" t="n">
        <f aca="false">($F67+$D68+$E68)*(1+Input!$G$40/(100*12))</f>
        <v>0</v>
      </c>
    </row>
    <row r="69" customFormat="false" ht="12.8" hidden="false" customHeight="false" outlineLevel="0" collapsed="false">
      <c r="A69" s="67" t="n">
        <v>65</v>
      </c>
      <c r="B69" s="68" t="n">
        <f aca="false">EOMONTH(Input!$C$7,A69)</f>
        <v>44895</v>
      </c>
      <c r="D69" s="69" t="n">
        <f aca="false">IF($B69&lt;Input!$G$28,Input!$G$41,0)</f>
        <v>0</v>
      </c>
      <c r="E69" s="69" t="n">
        <f aca="true">IF($B69&gt;Input!$G$28,PMT(Input!$G$40/(100*12),($A$620-OFFSET($A$4,MATCH(Input!$G$28,$B$4:$B$620,1),0,1,1)),$H$4,0,1),0)</f>
        <v>0</v>
      </c>
      <c r="F69" s="69" t="n">
        <f aca="false">($F68+$D69+$E69)*(1+Input!$G$40/(100*12))</f>
        <v>0</v>
      </c>
    </row>
    <row r="70" customFormat="false" ht="12.8" hidden="false" customHeight="false" outlineLevel="0" collapsed="false">
      <c r="A70" s="67" t="n">
        <v>66</v>
      </c>
      <c r="B70" s="68" t="n">
        <f aca="false">EOMONTH(Input!$C$7,A70)</f>
        <v>44926</v>
      </c>
      <c r="D70" s="69" t="n">
        <f aca="false">IF($B70&lt;Input!$G$28,Input!$G$41,0)</f>
        <v>0</v>
      </c>
      <c r="E70" s="69" t="n">
        <f aca="true">IF($B70&gt;Input!$G$28,PMT(Input!$G$40/(100*12),($A$620-OFFSET($A$4,MATCH(Input!$G$28,$B$4:$B$620,1),0,1,1)),$H$4,0,1),0)</f>
        <v>0</v>
      </c>
      <c r="F70" s="69" t="n">
        <f aca="false">($F69+$D70+$E70)*(1+Input!$G$40/(100*12))</f>
        <v>0</v>
      </c>
    </row>
    <row r="71" customFormat="false" ht="12.8" hidden="false" customHeight="false" outlineLevel="0" collapsed="false">
      <c r="A71" s="67" t="n">
        <v>67</v>
      </c>
      <c r="B71" s="68" t="n">
        <f aca="false">EOMONTH(Input!$C$7,A71)</f>
        <v>44957</v>
      </c>
      <c r="D71" s="69" t="n">
        <f aca="false">IF($B71&lt;Input!$G$28,Input!$G$41,0)</f>
        <v>0</v>
      </c>
      <c r="E71" s="69" t="n">
        <f aca="true">IF($B71&gt;Input!$G$28,PMT(Input!$G$40/(100*12),($A$620-OFFSET($A$4,MATCH(Input!$G$28,$B$4:$B$620,1),0,1,1)),$H$4,0,1),0)</f>
        <v>0</v>
      </c>
      <c r="F71" s="69" t="n">
        <f aca="false">($F70+$D71+$E71)*(1+Input!$G$40/(100*12))</f>
        <v>0</v>
      </c>
    </row>
    <row r="72" customFormat="false" ht="12.8" hidden="false" customHeight="false" outlineLevel="0" collapsed="false">
      <c r="A72" s="67" t="n">
        <v>68</v>
      </c>
      <c r="B72" s="68" t="n">
        <f aca="false">EOMONTH(Input!$C$7,A72)</f>
        <v>44985</v>
      </c>
      <c r="D72" s="69" t="n">
        <f aca="false">IF($B72&lt;Input!$G$28,Input!$G$41,0)</f>
        <v>0</v>
      </c>
      <c r="E72" s="69" t="n">
        <f aca="true">IF($B72&gt;Input!$G$28,PMT(Input!$G$40/(100*12),($A$620-OFFSET($A$4,MATCH(Input!$G$28,$B$4:$B$620,1),0,1,1)),$H$4,0,1),0)</f>
        <v>0</v>
      </c>
      <c r="F72" s="69" t="n">
        <f aca="false">($F71+$D72+$E72)*(1+Input!$G$40/(100*12))</f>
        <v>0</v>
      </c>
    </row>
    <row r="73" customFormat="false" ht="12.8" hidden="false" customHeight="false" outlineLevel="0" collapsed="false">
      <c r="A73" s="67" t="n">
        <v>69</v>
      </c>
      <c r="B73" s="68" t="n">
        <f aca="false">EOMONTH(Input!$C$7,A73)</f>
        <v>45016</v>
      </c>
      <c r="D73" s="69" t="n">
        <f aca="false">IF($B73&lt;Input!$G$28,Input!$G$41,0)</f>
        <v>0</v>
      </c>
      <c r="E73" s="69" t="n">
        <f aca="true">IF($B73&gt;Input!$G$28,PMT(Input!$G$40/(100*12),($A$620-OFFSET($A$4,MATCH(Input!$G$28,$B$4:$B$620,1),0,1,1)),$H$4,0,1),0)</f>
        <v>0</v>
      </c>
      <c r="F73" s="69" t="n">
        <f aca="false">($F72+$D73+$E73)*(1+Input!$G$40/(100*12))</f>
        <v>0</v>
      </c>
    </row>
    <row r="74" customFormat="false" ht="12.8" hidden="false" customHeight="false" outlineLevel="0" collapsed="false">
      <c r="A74" s="67" t="n">
        <v>70</v>
      </c>
      <c r="B74" s="68" t="n">
        <f aca="false">EOMONTH(Input!$C$7,A74)</f>
        <v>45046</v>
      </c>
      <c r="D74" s="69" t="n">
        <f aca="false">IF($B74&lt;Input!$G$28,Input!$G$41,0)</f>
        <v>0</v>
      </c>
      <c r="E74" s="69" t="n">
        <f aca="true">IF($B74&gt;Input!$G$28,PMT(Input!$G$40/(100*12),($A$620-OFFSET($A$4,MATCH(Input!$G$28,$B$4:$B$620,1),0,1,1)),$H$4,0,1),0)</f>
        <v>0</v>
      </c>
      <c r="F74" s="69" t="n">
        <f aca="false">($F73+$D74+$E74)*(1+Input!$G$40/(100*12))</f>
        <v>0</v>
      </c>
    </row>
    <row r="75" customFormat="false" ht="12.8" hidden="false" customHeight="false" outlineLevel="0" collapsed="false">
      <c r="A75" s="67" t="n">
        <v>71</v>
      </c>
      <c r="B75" s="68" t="n">
        <f aca="false">EOMONTH(Input!$C$7,A75)</f>
        <v>45077</v>
      </c>
      <c r="D75" s="69" t="n">
        <f aca="false">IF($B75&lt;Input!$G$28,Input!$G$41,0)</f>
        <v>0</v>
      </c>
      <c r="E75" s="69" t="n">
        <f aca="true">IF($B75&gt;Input!$G$28,PMT(Input!$G$40/(100*12),($A$620-OFFSET($A$4,MATCH(Input!$G$28,$B$4:$B$620,1),0,1,1)),$H$4,0,1),0)</f>
        <v>0</v>
      </c>
      <c r="F75" s="69" t="n">
        <f aca="false">($F74+$D75+$E75)*(1+Input!$G$40/(100*12))</f>
        <v>0</v>
      </c>
    </row>
    <row r="76" customFormat="false" ht="12.8" hidden="false" customHeight="false" outlineLevel="0" collapsed="false">
      <c r="A76" s="67" t="n">
        <v>72</v>
      </c>
      <c r="B76" s="68" t="n">
        <f aca="false">EOMONTH(Input!$C$7,A76)</f>
        <v>45107</v>
      </c>
      <c r="D76" s="69" t="n">
        <f aca="false">IF($B76&lt;Input!$G$28,Input!$G$41,0)</f>
        <v>0</v>
      </c>
      <c r="E76" s="69" t="n">
        <f aca="true">IF($B76&gt;Input!$G$28,PMT(Input!$G$40/(100*12),($A$620-OFFSET($A$4,MATCH(Input!$G$28,$B$4:$B$620,1),0,1,1)),$H$4,0,1),0)</f>
        <v>0</v>
      </c>
      <c r="F76" s="69" t="n">
        <f aca="false">($F75+$D76+$E76)*(1+Input!$G$40/(100*12))</f>
        <v>0</v>
      </c>
    </row>
    <row r="77" customFormat="false" ht="12.8" hidden="false" customHeight="false" outlineLevel="0" collapsed="false">
      <c r="A77" s="67" t="n">
        <v>73</v>
      </c>
      <c r="B77" s="68" t="n">
        <f aca="false">EOMONTH(Input!$C$7,A77)</f>
        <v>45138</v>
      </c>
      <c r="D77" s="69" t="n">
        <f aca="false">IF($B77&lt;Input!$G$28,Input!$G$41,0)</f>
        <v>0</v>
      </c>
      <c r="E77" s="69" t="n">
        <f aca="true">IF($B77&gt;Input!$G$28,PMT(Input!$G$40/(100*12),($A$620-OFFSET($A$4,MATCH(Input!$G$28,$B$4:$B$620,1),0,1,1)),$H$4,0,1),0)</f>
        <v>0</v>
      </c>
      <c r="F77" s="69" t="n">
        <f aca="false">($F76+$D77+$E77)*(1+Input!$G$40/(100*12))</f>
        <v>0</v>
      </c>
    </row>
    <row r="78" customFormat="false" ht="12.8" hidden="false" customHeight="false" outlineLevel="0" collapsed="false">
      <c r="A78" s="67" t="n">
        <v>74</v>
      </c>
      <c r="B78" s="68" t="n">
        <f aca="false">EOMONTH(Input!$C$7,A78)</f>
        <v>45169</v>
      </c>
      <c r="D78" s="69" t="n">
        <f aca="false">IF($B78&lt;Input!$G$28,Input!$G$41,0)</f>
        <v>0</v>
      </c>
      <c r="E78" s="69" t="n">
        <f aca="true">IF($B78&gt;Input!$G$28,PMT(Input!$G$40/(100*12),($A$620-OFFSET($A$4,MATCH(Input!$G$28,$B$4:$B$620,1),0,1,1)),$H$4,0,1),0)</f>
        <v>0</v>
      </c>
      <c r="F78" s="69" t="n">
        <f aca="false">($F77+$D78+$E78)*(1+Input!$G$40/(100*12))</f>
        <v>0</v>
      </c>
    </row>
    <row r="79" customFormat="false" ht="12.8" hidden="false" customHeight="false" outlineLevel="0" collapsed="false">
      <c r="A79" s="67" t="n">
        <v>75</v>
      </c>
      <c r="B79" s="68" t="n">
        <f aca="false">EOMONTH(Input!$C$7,A79)</f>
        <v>45199</v>
      </c>
      <c r="D79" s="69" t="n">
        <f aca="false">IF($B79&lt;Input!$G$28,Input!$G$41,0)</f>
        <v>0</v>
      </c>
      <c r="E79" s="69" t="n">
        <f aca="true">IF($B79&gt;Input!$G$28,PMT(Input!$G$40/(100*12),($A$620-OFFSET($A$4,MATCH(Input!$G$28,$B$4:$B$620,1),0,1,1)),$H$4,0,1),0)</f>
        <v>0</v>
      </c>
      <c r="F79" s="69" t="n">
        <f aca="false">($F78+$D79+$E79)*(1+Input!$G$40/(100*12))</f>
        <v>0</v>
      </c>
    </row>
    <row r="80" customFormat="false" ht="12.8" hidden="false" customHeight="false" outlineLevel="0" collapsed="false">
      <c r="A80" s="67" t="n">
        <v>76</v>
      </c>
      <c r="B80" s="68" t="n">
        <f aca="false">EOMONTH(Input!$C$7,A80)</f>
        <v>45230</v>
      </c>
      <c r="D80" s="69" t="n">
        <f aca="false">IF($B80&lt;Input!$G$28,Input!$G$41,0)</f>
        <v>0</v>
      </c>
      <c r="E80" s="69" t="n">
        <f aca="true">IF($B80&gt;Input!$G$28,PMT(Input!$G$40/(100*12),($A$620-OFFSET($A$4,MATCH(Input!$G$28,$B$4:$B$620,1),0,1,1)),$H$4,0,1),0)</f>
        <v>0</v>
      </c>
      <c r="F80" s="69" t="n">
        <f aca="false">($F79+$D80+$E80)*(1+Input!$G$40/(100*12))</f>
        <v>0</v>
      </c>
    </row>
    <row r="81" customFormat="false" ht="12.8" hidden="false" customHeight="false" outlineLevel="0" collapsed="false">
      <c r="A81" s="67" t="n">
        <v>77</v>
      </c>
      <c r="B81" s="68" t="n">
        <f aca="false">EOMONTH(Input!$C$7,A81)</f>
        <v>45260</v>
      </c>
      <c r="D81" s="69" t="n">
        <f aca="false">IF($B81&lt;Input!$G$28,Input!$G$41,0)</f>
        <v>0</v>
      </c>
      <c r="E81" s="69" t="n">
        <f aca="true">IF($B81&gt;Input!$G$28,PMT(Input!$G$40/(100*12),($A$620-OFFSET($A$4,MATCH(Input!$G$28,$B$4:$B$620,1),0,1,1)),$H$4,0,1),0)</f>
        <v>0</v>
      </c>
      <c r="F81" s="69" t="n">
        <f aca="false">($F80+$D81+$E81)*(1+Input!$G$40/(100*12))</f>
        <v>0</v>
      </c>
    </row>
    <row r="82" customFormat="false" ht="12.8" hidden="false" customHeight="false" outlineLevel="0" collapsed="false">
      <c r="A82" s="67" t="n">
        <v>78</v>
      </c>
      <c r="B82" s="68" t="n">
        <f aca="false">EOMONTH(Input!$C$7,A82)</f>
        <v>45291</v>
      </c>
      <c r="D82" s="69" t="n">
        <f aca="false">IF($B82&lt;Input!$G$28,Input!$G$41,0)</f>
        <v>0</v>
      </c>
      <c r="E82" s="69" t="n">
        <f aca="true">IF($B82&gt;Input!$G$28,PMT(Input!$G$40/(100*12),($A$620-OFFSET($A$4,MATCH(Input!$G$28,$B$4:$B$620,1),0,1,1)),$H$4,0,1),0)</f>
        <v>0</v>
      </c>
      <c r="F82" s="69" t="n">
        <f aca="false">($F81+$D82+$E82)*(1+Input!$G$40/(100*12))</f>
        <v>0</v>
      </c>
    </row>
    <row r="83" customFormat="false" ht="12.8" hidden="false" customHeight="false" outlineLevel="0" collapsed="false">
      <c r="A83" s="67" t="n">
        <v>79</v>
      </c>
      <c r="B83" s="68" t="n">
        <f aca="false">EOMONTH(Input!$C$7,A83)</f>
        <v>45322</v>
      </c>
      <c r="D83" s="69" t="n">
        <f aca="false">IF($B83&lt;Input!$G$28,Input!$G$41,0)</f>
        <v>0</v>
      </c>
      <c r="E83" s="69" t="n">
        <f aca="true">IF($B83&gt;Input!$G$28,PMT(Input!$G$40/(100*12),($A$620-OFFSET($A$4,MATCH(Input!$G$28,$B$4:$B$620,1),0,1,1)),$H$4,0,1),0)</f>
        <v>0</v>
      </c>
      <c r="F83" s="69" t="n">
        <f aca="false">($F82+$D83+$E83)*(1+Input!$G$40/(100*12))</f>
        <v>0</v>
      </c>
    </row>
    <row r="84" customFormat="false" ht="12.8" hidden="false" customHeight="false" outlineLevel="0" collapsed="false">
      <c r="A84" s="67" t="n">
        <v>80</v>
      </c>
      <c r="B84" s="68" t="n">
        <f aca="false">EOMONTH(Input!$C$7,A84)</f>
        <v>45351</v>
      </c>
      <c r="D84" s="69" t="n">
        <f aca="false">IF($B84&lt;Input!$G$28,Input!$G$41,0)</f>
        <v>0</v>
      </c>
      <c r="E84" s="69" t="n">
        <f aca="true">IF($B84&gt;Input!$G$28,PMT(Input!$G$40/(100*12),($A$620-OFFSET($A$4,MATCH(Input!$G$28,$B$4:$B$620,1),0,1,1)),$H$4,0,1),0)</f>
        <v>0</v>
      </c>
      <c r="F84" s="69" t="n">
        <f aca="false">($F83+$D84+$E84)*(1+Input!$G$40/(100*12))</f>
        <v>0</v>
      </c>
    </row>
    <row r="85" customFormat="false" ht="12.8" hidden="false" customHeight="false" outlineLevel="0" collapsed="false">
      <c r="A85" s="67" t="n">
        <v>81</v>
      </c>
      <c r="B85" s="68" t="n">
        <f aca="false">EOMONTH(Input!$C$7,A85)</f>
        <v>45382</v>
      </c>
      <c r="D85" s="69" t="n">
        <f aca="false">IF($B85&lt;Input!$G$28,Input!$G$41,0)</f>
        <v>0</v>
      </c>
      <c r="E85" s="69" t="n">
        <f aca="true">IF($B85&gt;Input!$G$28,PMT(Input!$G$40/(100*12),($A$620-OFFSET($A$4,MATCH(Input!$G$28,$B$4:$B$620,1),0,1,1)),$H$4,0,1),0)</f>
        <v>0</v>
      </c>
      <c r="F85" s="69" t="n">
        <f aca="false">($F84+$D85+$E85)*(1+Input!$G$40/(100*12))</f>
        <v>0</v>
      </c>
    </row>
    <row r="86" customFormat="false" ht="12.8" hidden="false" customHeight="false" outlineLevel="0" collapsed="false">
      <c r="A86" s="67" t="n">
        <v>82</v>
      </c>
      <c r="B86" s="68" t="n">
        <f aca="false">EOMONTH(Input!$C$7,A86)</f>
        <v>45412</v>
      </c>
      <c r="D86" s="69" t="n">
        <f aca="false">IF($B86&lt;Input!$G$28,Input!$G$41,0)</f>
        <v>0</v>
      </c>
      <c r="E86" s="69" t="n">
        <f aca="true">IF($B86&gt;Input!$G$28,PMT(Input!$G$40/(100*12),($A$620-OFFSET($A$4,MATCH(Input!$G$28,$B$4:$B$620,1),0,1,1)),$H$4,0,1),0)</f>
        <v>0</v>
      </c>
      <c r="F86" s="69" t="n">
        <f aca="false">($F85+$D86+$E86)*(1+Input!$G$40/(100*12))</f>
        <v>0</v>
      </c>
    </row>
    <row r="87" customFormat="false" ht="12.8" hidden="false" customHeight="false" outlineLevel="0" collapsed="false">
      <c r="A87" s="67" t="n">
        <v>83</v>
      </c>
      <c r="B87" s="68" t="n">
        <f aca="false">EOMONTH(Input!$C$7,A87)</f>
        <v>45443</v>
      </c>
      <c r="D87" s="69" t="n">
        <f aca="false">IF($B87&lt;Input!$G$28,Input!$G$41,0)</f>
        <v>0</v>
      </c>
      <c r="E87" s="69" t="n">
        <f aca="true">IF($B87&gt;Input!$G$28,PMT(Input!$G$40/(100*12),($A$620-OFFSET($A$4,MATCH(Input!$G$28,$B$4:$B$620,1),0,1,1)),$H$4,0,1),0)</f>
        <v>0</v>
      </c>
      <c r="F87" s="69" t="n">
        <f aca="false">($F86+$D87+$E87)*(1+Input!$G$40/(100*12))</f>
        <v>0</v>
      </c>
    </row>
    <row r="88" customFormat="false" ht="12.8" hidden="false" customHeight="false" outlineLevel="0" collapsed="false">
      <c r="A88" s="67" t="n">
        <v>84</v>
      </c>
      <c r="B88" s="68" t="n">
        <f aca="false">EOMONTH(Input!$C$7,A88)</f>
        <v>45473</v>
      </c>
      <c r="D88" s="69" t="n">
        <f aca="false">IF($B88&lt;Input!$G$28,Input!$G$41,0)</f>
        <v>0</v>
      </c>
      <c r="E88" s="69" t="n">
        <f aca="true">IF($B88&gt;Input!$G$28,PMT(Input!$G$40/(100*12),($A$620-OFFSET($A$4,MATCH(Input!$G$28,$B$4:$B$620,1),0,1,1)),$H$4,0,1),0)</f>
        <v>0</v>
      </c>
      <c r="F88" s="69" t="n">
        <f aca="false">($F87+$D88+$E88)*(1+Input!$G$40/(100*12))</f>
        <v>0</v>
      </c>
    </row>
    <row r="89" customFormat="false" ht="12.8" hidden="false" customHeight="false" outlineLevel="0" collapsed="false">
      <c r="A89" s="67" t="n">
        <v>85</v>
      </c>
      <c r="B89" s="68" t="n">
        <f aca="false">EOMONTH(Input!$C$7,A89)</f>
        <v>45504</v>
      </c>
      <c r="D89" s="69" t="n">
        <f aca="false">IF($B89&lt;Input!$G$28,Input!$G$41,0)</f>
        <v>0</v>
      </c>
      <c r="E89" s="69" t="n">
        <f aca="true">IF($B89&gt;Input!$G$28,PMT(Input!$G$40/(100*12),($A$620-OFFSET($A$4,MATCH(Input!$G$28,$B$4:$B$620,1),0,1,1)),$H$4,0,1),0)</f>
        <v>0</v>
      </c>
      <c r="F89" s="69" t="n">
        <f aca="false">($F88+$D89+$E89)*(1+Input!$G$40/(100*12))</f>
        <v>0</v>
      </c>
    </row>
    <row r="90" customFormat="false" ht="12.8" hidden="false" customHeight="false" outlineLevel="0" collapsed="false">
      <c r="A90" s="67" t="n">
        <v>86</v>
      </c>
      <c r="B90" s="68" t="n">
        <f aca="false">EOMONTH(Input!$C$7,A90)</f>
        <v>45535</v>
      </c>
      <c r="D90" s="69" t="n">
        <f aca="false">IF($B90&lt;Input!$G$28,Input!$G$41,0)</f>
        <v>0</v>
      </c>
      <c r="E90" s="69" t="n">
        <f aca="true">IF($B90&gt;Input!$G$28,PMT(Input!$G$40/(100*12),($A$620-OFFSET($A$4,MATCH(Input!$G$28,$B$4:$B$620,1),0,1,1)),$H$4,0,1),0)</f>
        <v>0</v>
      </c>
      <c r="F90" s="69" t="n">
        <f aca="false">($F89+$D90+$E90)*(1+Input!$G$40/(100*12))</f>
        <v>0</v>
      </c>
    </row>
    <row r="91" customFormat="false" ht="12.8" hidden="false" customHeight="false" outlineLevel="0" collapsed="false">
      <c r="A91" s="67" t="n">
        <v>87</v>
      </c>
      <c r="B91" s="68" t="n">
        <f aca="false">EOMONTH(Input!$C$7,A91)</f>
        <v>45565</v>
      </c>
      <c r="D91" s="69" t="n">
        <f aca="false">IF($B91&lt;Input!$G$28,Input!$G$41,0)</f>
        <v>0</v>
      </c>
      <c r="E91" s="69" t="n">
        <f aca="true">IF($B91&gt;Input!$G$28,PMT(Input!$G$40/(100*12),($A$620-OFFSET($A$4,MATCH(Input!$G$28,$B$4:$B$620,1),0,1,1)),$H$4,0,1),0)</f>
        <v>0</v>
      </c>
      <c r="F91" s="69" t="n">
        <f aca="false">($F90+$D91+$E91)*(1+Input!$G$40/(100*12))</f>
        <v>0</v>
      </c>
    </row>
    <row r="92" customFormat="false" ht="12.8" hidden="false" customHeight="false" outlineLevel="0" collapsed="false">
      <c r="A92" s="67" t="n">
        <v>88</v>
      </c>
      <c r="B92" s="68" t="n">
        <f aca="false">EOMONTH(Input!$C$7,A92)</f>
        <v>45596</v>
      </c>
      <c r="D92" s="69" t="n">
        <f aca="false">IF($B92&lt;Input!$G$28,Input!$G$41,0)</f>
        <v>0</v>
      </c>
      <c r="E92" s="69" t="n">
        <f aca="true">IF($B92&gt;Input!$G$28,PMT(Input!$G$40/(100*12),($A$620-OFFSET($A$4,MATCH(Input!$G$28,$B$4:$B$620,1),0,1,1)),$H$4,0,1),0)</f>
        <v>0</v>
      </c>
      <c r="F92" s="69" t="n">
        <f aca="false">($F91+$D92+$E92)*(1+Input!$G$40/(100*12))</f>
        <v>0</v>
      </c>
    </row>
    <row r="93" customFormat="false" ht="12.8" hidden="false" customHeight="false" outlineLevel="0" collapsed="false">
      <c r="A93" s="67" t="n">
        <v>89</v>
      </c>
      <c r="B93" s="68" t="n">
        <f aca="false">EOMONTH(Input!$C$7,A93)</f>
        <v>45626</v>
      </c>
      <c r="D93" s="69" t="n">
        <f aca="false">IF($B93&lt;Input!$G$28,Input!$G$41,0)</f>
        <v>0</v>
      </c>
      <c r="E93" s="69" t="n">
        <f aca="true">IF($B93&gt;Input!$G$28,PMT(Input!$G$40/(100*12),($A$620-OFFSET($A$4,MATCH(Input!$G$28,$B$4:$B$620,1),0,1,1)),$H$4,0,1),0)</f>
        <v>0</v>
      </c>
      <c r="F93" s="69" t="n">
        <f aca="false">($F92+$D93+$E93)*(1+Input!$G$40/(100*12))</f>
        <v>0</v>
      </c>
    </row>
    <row r="94" customFormat="false" ht="12.8" hidden="false" customHeight="false" outlineLevel="0" collapsed="false">
      <c r="A94" s="67" t="n">
        <v>90</v>
      </c>
      <c r="B94" s="68" t="n">
        <f aca="false">EOMONTH(Input!$C$7,A94)</f>
        <v>45657</v>
      </c>
      <c r="D94" s="69" t="n">
        <f aca="false">IF($B94&lt;Input!$G$28,Input!$G$41,0)</f>
        <v>0</v>
      </c>
      <c r="E94" s="69" t="n">
        <f aca="true">IF($B94&gt;Input!$G$28,PMT(Input!$G$40/(100*12),($A$620-OFFSET($A$4,MATCH(Input!$G$28,$B$4:$B$620,1),0,1,1)),$H$4,0,1),0)</f>
        <v>0</v>
      </c>
      <c r="F94" s="69" t="n">
        <f aca="false">($F93+$D94+$E94)*(1+Input!$G$40/(100*12))</f>
        <v>0</v>
      </c>
    </row>
    <row r="95" customFormat="false" ht="12.8" hidden="false" customHeight="false" outlineLevel="0" collapsed="false">
      <c r="A95" s="67" t="n">
        <v>91</v>
      </c>
      <c r="B95" s="68" t="n">
        <f aca="false">EOMONTH(Input!$C$7,A95)</f>
        <v>45688</v>
      </c>
      <c r="D95" s="69" t="n">
        <f aca="false">IF($B95&lt;Input!$G$28,Input!$G$41,0)</f>
        <v>0</v>
      </c>
      <c r="E95" s="69" t="n">
        <f aca="true">IF($B95&gt;Input!$G$28,PMT(Input!$G$40/(100*12),($A$620-OFFSET($A$4,MATCH(Input!$G$28,$B$4:$B$620,1),0,1,1)),$H$4,0,1),0)</f>
        <v>0</v>
      </c>
      <c r="F95" s="69" t="n">
        <f aca="false">($F94+$D95+$E95)*(1+Input!$G$40/(100*12))</f>
        <v>0</v>
      </c>
    </row>
    <row r="96" customFormat="false" ht="12.8" hidden="false" customHeight="false" outlineLevel="0" collapsed="false">
      <c r="A96" s="67" t="n">
        <v>92</v>
      </c>
      <c r="B96" s="68" t="n">
        <f aca="false">EOMONTH(Input!$C$7,A96)</f>
        <v>45716</v>
      </c>
      <c r="D96" s="69" t="n">
        <f aca="false">IF($B96&lt;Input!$G$28,Input!$G$41,0)</f>
        <v>0</v>
      </c>
      <c r="E96" s="69" t="n">
        <f aca="true">IF($B96&gt;Input!$G$28,PMT(Input!$G$40/(100*12),($A$620-OFFSET($A$4,MATCH(Input!$G$28,$B$4:$B$620,1),0,1,1)),$H$4,0,1),0)</f>
        <v>0</v>
      </c>
      <c r="F96" s="69" t="n">
        <f aca="false">($F95+$D96+$E96)*(1+Input!$G$40/(100*12))</f>
        <v>0</v>
      </c>
    </row>
    <row r="97" customFormat="false" ht="12.8" hidden="false" customHeight="false" outlineLevel="0" collapsed="false">
      <c r="A97" s="67" t="n">
        <v>93</v>
      </c>
      <c r="B97" s="68" t="n">
        <f aca="false">EOMONTH(Input!$C$7,A97)</f>
        <v>45747</v>
      </c>
      <c r="D97" s="69" t="n">
        <f aca="false">IF($B97&lt;Input!$G$28,Input!$G$41,0)</f>
        <v>0</v>
      </c>
      <c r="E97" s="69" t="n">
        <f aca="true">IF($B97&gt;Input!$G$28,PMT(Input!$G$40/(100*12),($A$620-OFFSET($A$4,MATCH(Input!$G$28,$B$4:$B$620,1),0,1,1)),$H$4,0,1),0)</f>
        <v>0</v>
      </c>
      <c r="F97" s="69" t="n">
        <f aca="false">($F96+$D97+$E97)*(1+Input!$G$40/(100*12))</f>
        <v>0</v>
      </c>
    </row>
    <row r="98" customFormat="false" ht="12.8" hidden="false" customHeight="false" outlineLevel="0" collapsed="false">
      <c r="A98" s="67" t="n">
        <v>94</v>
      </c>
      <c r="B98" s="68" t="n">
        <f aca="false">EOMONTH(Input!$C$7,A98)</f>
        <v>45777</v>
      </c>
      <c r="D98" s="69" t="n">
        <f aca="false">IF($B98&lt;Input!$G$28,Input!$G$41,0)</f>
        <v>0</v>
      </c>
      <c r="E98" s="69" t="n">
        <f aca="true">IF($B98&gt;Input!$G$28,PMT(Input!$G$40/(100*12),($A$620-OFFSET($A$4,MATCH(Input!$G$28,$B$4:$B$620,1),0,1,1)),$H$4,0,1),0)</f>
        <v>0</v>
      </c>
      <c r="F98" s="69" t="n">
        <f aca="false">($F97+$D98+$E98)*(1+Input!$G$40/(100*12))</f>
        <v>0</v>
      </c>
    </row>
    <row r="99" customFormat="false" ht="12.8" hidden="false" customHeight="false" outlineLevel="0" collapsed="false">
      <c r="A99" s="67" t="n">
        <v>95</v>
      </c>
      <c r="B99" s="68" t="n">
        <f aca="false">EOMONTH(Input!$C$7,A99)</f>
        <v>45808</v>
      </c>
      <c r="D99" s="69" t="n">
        <f aca="false">IF($B99&lt;Input!$G$28,Input!$G$41,0)</f>
        <v>0</v>
      </c>
      <c r="E99" s="69" t="n">
        <f aca="true">IF($B99&gt;Input!$G$28,PMT(Input!$G$40/(100*12),($A$620-OFFSET($A$4,MATCH(Input!$G$28,$B$4:$B$620,1),0,1,1)),$H$4,0,1),0)</f>
        <v>0</v>
      </c>
      <c r="F99" s="69" t="n">
        <f aca="false">($F98+$D99+$E99)*(1+Input!$G$40/(100*12))</f>
        <v>0</v>
      </c>
    </row>
    <row r="100" customFormat="false" ht="12.8" hidden="false" customHeight="false" outlineLevel="0" collapsed="false">
      <c r="A100" s="67" t="n">
        <v>96</v>
      </c>
      <c r="B100" s="68" t="n">
        <f aca="false">EOMONTH(Input!$C$7,A100)</f>
        <v>45838</v>
      </c>
      <c r="D100" s="69" t="n">
        <f aca="false">IF($B100&lt;Input!$G$28,Input!$G$41,0)</f>
        <v>0</v>
      </c>
      <c r="E100" s="69" t="n">
        <f aca="true">IF($B100&gt;Input!$G$28,PMT(Input!$G$40/(100*12),($A$620-OFFSET($A$4,MATCH(Input!$G$28,$B$4:$B$620,1),0,1,1)),$H$4,0,1),0)</f>
        <v>0</v>
      </c>
      <c r="F100" s="69" t="n">
        <f aca="false">($F99+$D100+$E100)*(1+Input!$G$40/(100*12))</f>
        <v>0</v>
      </c>
    </row>
    <row r="101" customFormat="false" ht="12.8" hidden="false" customHeight="false" outlineLevel="0" collapsed="false">
      <c r="A101" s="67" t="n">
        <v>97</v>
      </c>
      <c r="B101" s="68" t="n">
        <f aca="false">EOMONTH(Input!$C$7,A101)</f>
        <v>45869</v>
      </c>
      <c r="D101" s="69" t="n">
        <f aca="false">IF($B101&lt;Input!$G$28,Input!$G$41,0)</f>
        <v>0</v>
      </c>
      <c r="E101" s="69" t="n">
        <f aca="true">IF($B101&gt;Input!$G$28,PMT(Input!$G$40/(100*12),($A$620-OFFSET($A$4,MATCH(Input!$G$28,$B$4:$B$620,1),0,1,1)),$H$4,0,1),0)</f>
        <v>0</v>
      </c>
      <c r="F101" s="69" t="n">
        <f aca="false">($F100+$D101+$E101)*(1+Input!$G$40/(100*12))</f>
        <v>0</v>
      </c>
    </row>
    <row r="102" customFormat="false" ht="12.8" hidden="false" customHeight="false" outlineLevel="0" collapsed="false">
      <c r="A102" s="67" t="n">
        <v>98</v>
      </c>
      <c r="B102" s="68" t="n">
        <f aca="false">EOMONTH(Input!$C$7,A102)</f>
        <v>45900</v>
      </c>
      <c r="D102" s="69" t="n">
        <f aca="false">IF($B102&lt;Input!$G$28,Input!$G$41,0)</f>
        <v>0</v>
      </c>
      <c r="E102" s="69" t="n">
        <f aca="true">IF($B102&gt;Input!$G$28,PMT(Input!$G$40/(100*12),($A$620-OFFSET($A$4,MATCH(Input!$G$28,$B$4:$B$620,1),0,1,1)),$H$4,0,1),0)</f>
        <v>0</v>
      </c>
      <c r="F102" s="69" t="n">
        <f aca="false">($F101+$D102+$E102)*(1+Input!$G$40/(100*12))</f>
        <v>0</v>
      </c>
    </row>
    <row r="103" customFormat="false" ht="12.8" hidden="false" customHeight="false" outlineLevel="0" collapsed="false">
      <c r="A103" s="67" t="n">
        <v>99</v>
      </c>
      <c r="B103" s="68" t="n">
        <f aca="false">EOMONTH(Input!$C$7,A103)</f>
        <v>45930</v>
      </c>
      <c r="D103" s="69" t="n">
        <f aca="false">IF($B103&lt;Input!$G$28,Input!$G$41,0)</f>
        <v>0</v>
      </c>
      <c r="E103" s="69" t="n">
        <f aca="true">IF($B103&gt;Input!$G$28,PMT(Input!$G$40/(100*12),($A$620-OFFSET($A$4,MATCH(Input!$G$28,$B$4:$B$620,1),0,1,1)),$H$4,0,1),0)</f>
        <v>0</v>
      </c>
      <c r="F103" s="69" t="n">
        <f aca="false">($F102+$D103+$E103)*(1+Input!$G$40/(100*12))</f>
        <v>0</v>
      </c>
    </row>
    <row r="104" customFormat="false" ht="12.8" hidden="false" customHeight="false" outlineLevel="0" collapsed="false">
      <c r="A104" s="67" t="n">
        <v>100</v>
      </c>
      <c r="B104" s="68" t="n">
        <f aca="false">EOMONTH(Input!$C$7,A104)</f>
        <v>45961</v>
      </c>
      <c r="D104" s="69" t="n">
        <f aca="false">IF($B104&lt;Input!$G$28,Input!$G$41,0)</f>
        <v>0</v>
      </c>
      <c r="E104" s="69" t="n">
        <f aca="true">IF($B104&gt;Input!$G$28,PMT(Input!$G$40/(100*12),($A$620-OFFSET($A$4,MATCH(Input!$G$28,$B$4:$B$620,1),0,1,1)),$H$4,0,1),0)</f>
        <v>0</v>
      </c>
      <c r="F104" s="69" t="n">
        <f aca="false">($F103+$D104+$E104)*(1+Input!$G$40/(100*12))</f>
        <v>0</v>
      </c>
    </row>
    <row r="105" customFormat="false" ht="12.8" hidden="false" customHeight="false" outlineLevel="0" collapsed="false">
      <c r="A105" s="67" t="n">
        <v>101</v>
      </c>
      <c r="B105" s="68" t="n">
        <f aca="false">EOMONTH(Input!$C$7,A105)</f>
        <v>45991</v>
      </c>
      <c r="D105" s="69" t="n">
        <f aca="false">IF($B105&lt;Input!$G$28,Input!$G$41,0)</f>
        <v>0</v>
      </c>
      <c r="E105" s="69" t="n">
        <f aca="true">IF($B105&gt;Input!$G$28,PMT(Input!$G$40/(100*12),($A$620-OFFSET($A$4,MATCH(Input!$G$28,$B$4:$B$620,1),0,1,1)),$H$4,0,1),0)</f>
        <v>0</v>
      </c>
      <c r="F105" s="69" t="n">
        <f aca="false">($F104+$D105+$E105)*(1+Input!$G$40/(100*12))</f>
        <v>0</v>
      </c>
    </row>
    <row r="106" customFormat="false" ht="12.8" hidden="false" customHeight="false" outlineLevel="0" collapsed="false">
      <c r="A106" s="67" t="n">
        <v>102</v>
      </c>
      <c r="B106" s="68" t="n">
        <f aca="false">EOMONTH(Input!$C$7,A106)</f>
        <v>46022</v>
      </c>
      <c r="D106" s="69" t="n">
        <f aca="false">IF($B106&lt;Input!$G$28,Input!$G$41,0)</f>
        <v>0</v>
      </c>
      <c r="E106" s="69" t="n">
        <f aca="true">IF($B106&gt;Input!$G$28,PMT(Input!$G$40/(100*12),($A$620-OFFSET($A$4,MATCH(Input!$G$28,$B$4:$B$620,1),0,1,1)),$H$4,0,1),0)</f>
        <v>0</v>
      </c>
      <c r="F106" s="69" t="n">
        <f aca="false">($F105+$D106+$E106)*(1+Input!$G$40/(100*12))</f>
        <v>0</v>
      </c>
    </row>
    <row r="107" customFormat="false" ht="12.8" hidden="false" customHeight="false" outlineLevel="0" collapsed="false">
      <c r="A107" s="67" t="n">
        <v>103</v>
      </c>
      <c r="B107" s="68" t="n">
        <f aca="false">EOMONTH(Input!$C$7,A107)</f>
        <v>46053</v>
      </c>
      <c r="D107" s="69" t="n">
        <f aca="false">IF($B107&lt;Input!$G$28,Input!$G$41,0)</f>
        <v>0</v>
      </c>
      <c r="E107" s="69" t="n">
        <f aca="true">IF($B107&gt;Input!$G$28,PMT(Input!$G$40/(100*12),($A$620-OFFSET($A$4,MATCH(Input!$G$28,$B$4:$B$620,1),0,1,1)),$H$4,0,1),0)</f>
        <v>0</v>
      </c>
      <c r="F107" s="69" t="n">
        <f aca="false">($F106+$D107+$E107)*(1+Input!$G$40/(100*12))</f>
        <v>0</v>
      </c>
    </row>
    <row r="108" customFormat="false" ht="12.8" hidden="false" customHeight="false" outlineLevel="0" collapsed="false">
      <c r="A108" s="67" t="n">
        <v>104</v>
      </c>
      <c r="B108" s="68" t="n">
        <f aca="false">EOMONTH(Input!$C$7,A108)</f>
        <v>46081</v>
      </c>
      <c r="D108" s="69" t="n">
        <f aca="false">IF($B108&lt;Input!$G$28,Input!$G$41,0)</f>
        <v>0</v>
      </c>
      <c r="E108" s="69" t="n">
        <f aca="true">IF($B108&gt;Input!$G$28,PMT(Input!$G$40/(100*12),($A$620-OFFSET($A$4,MATCH(Input!$G$28,$B$4:$B$620,1),0,1,1)),$H$4,0,1),0)</f>
        <v>0</v>
      </c>
      <c r="F108" s="69" t="n">
        <f aca="false">($F107+$D108+$E108)*(1+Input!$G$40/(100*12))</f>
        <v>0</v>
      </c>
    </row>
    <row r="109" customFormat="false" ht="12.8" hidden="false" customHeight="false" outlineLevel="0" collapsed="false">
      <c r="A109" s="67" t="n">
        <v>105</v>
      </c>
      <c r="B109" s="68" t="n">
        <f aca="false">EOMONTH(Input!$C$7,A109)</f>
        <v>46112</v>
      </c>
      <c r="D109" s="69" t="n">
        <f aca="false">IF($B109&lt;Input!$G$28,Input!$G$41,0)</f>
        <v>0</v>
      </c>
      <c r="E109" s="69" t="n">
        <f aca="true">IF($B109&gt;Input!$G$28,PMT(Input!$G$40/(100*12),($A$620-OFFSET($A$4,MATCH(Input!$G$28,$B$4:$B$620,1),0,1,1)),$H$4,0,1),0)</f>
        <v>0</v>
      </c>
      <c r="F109" s="69" t="n">
        <f aca="false">($F108+$D109+$E109)*(1+Input!$G$40/(100*12))</f>
        <v>0</v>
      </c>
    </row>
    <row r="110" customFormat="false" ht="12.8" hidden="false" customHeight="false" outlineLevel="0" collapsed="false">
      <c r="A110" s="67" t="n">
        <v>106</v>
      </c>
      <c r="B110" s="68" t="n">
        <f aca="false">EOMONTH(Input!$C$7,A110)</f>
        <v>46142</v>
      </c>
      <c r="D110" s="69" t="n">
        <f aca="false">IF($B110&lt;Input!$G$28,Input!$G$41,0)</f>
        <v>0</v>
      </c>
      <c r="E110" s="69" t="n">
        <f aca="true">IF($B110&gt;Input!$G$28,PMT(Input!$G$40/(100*12),($A$620-OFFSET($A$4,MATCH(Input!$G$28,$B$4:$B$620,1),0,1,1)),$H$4,0,1),0)</f>
        <v>0</v>
      </c>
      <c r="F110" s="69" t="n">
        <f aca="false">($F109+$D110+$E110)*(1+Input!$G$40/(100*12))</f>
        <v>0</v>
      </c>
    </row>
    <row r="111" customFormat="false" ht="12.8" hidden="false" customHeight="false" outlineLevel="0" collapsed="false">
      <c r="A111" s="67" t="n">
        <v>107</v>
      </c>
      <c r="B111" s="68" t="n">
        <f aca="false">EOMONTH(Input!$C$7,A111)</f>
        <v>46173</v>
      </c>
      <c r="D111" s="69" t="n">
        <f aca="false">IF($B111&lt;Input!$G$28,Input!$G$41,0)</f>
        <v>0</v>
      </c>
      <c r="E111" s="69" t="n">
        <f aca="true">IF($B111&gt;Input!$G$28,PMT(Input!$G$40/(100*12),($A$620-OFFSET($A$4,MATCH(Input!$G$28,$B$4:$B$620,1),0,1,1)),$H$4,0,1),0)</f>
        <v>0</v>
      </c>
      <c r="F111" s="69" t="n">
        <f aca="false">($F110+$D111+$E111)*(1+Input!$G$40/(100*12))</f>
        <v>0</v>
      </c>
    </row>
    <row r="112" customFormat="false" ht="12.8" hidden="false" customHeight="false" outlineLevel="0" collapsed="false">
      <c r="A112" s="67" t="n">
        <v>108</v>
      </c>
      <c r="B112" s="68" t="n">
        <f aca="false">EOMONTH(Input!$C$7,A112)</f>
        <v>46203</v>
      </c>
      <c r="D112" s="69" t="n">
        <f aca="false">IF($B112&lt;Input!$G$28,Input!$G$41,0)</f>
        <v>0</v>
      </c>
      <c r="E112" s="69" t="n">
        <f aca="true">IF($B112&gt;Input!$G$28,PMT(Input!$G$40/(100*12),($A$620-OFFSET($A$4,MATCH(Input!$G$28,$B$4:$B$620,1),0,1,1)),$H$4,0,1),0)</f>
        <v>0</v>
      </c>
      <c r="F112" s="69" t="n">
        <f aca="false">($F111+$D112+$E112)*(1+Input!$G$40/(100*12))</f>
        <v>0</v>
      </c>
    </row>
    <row r="113" customFormat="false" ht="12.8" hidden="false" customHeight="false" outlineLevel="0" collapsed="false">
      <c r="A113" s="67" t="n">
        <v>109</v>
      </c>
      <c r="B113" s="68" t="n">
        <f aca="false">EOMONTH(Input!$C$7,A113)</f>
        <v>46234</v>
      </c>
      <c r="D113" s="69" t="n">
        <f aca="false">IF($B113&lt;Input!$G$28,Input!$G$41,0)</f>
        <v>0</v>
      </c>
      <c r="E113" s="69" t="n">
        <f aca="true">IF($B113&gt;Input!$G$28,PMT(Input!$G$40/(100*12),($A$620-OFFSET($A$4,MATCH(Input!$G$28,$B$4:$B$620,1),0,1,1)),$H$4,0,1),0)</f>
        <v>0</v>
      </c>
      <c r="F113" s="69" t="n">
        <f aca="false">($F112+$D113+$E113)*(1+Input!$G$40/(100*12))</f>
        <v>0</v>
      </c>
    </row>
    <row r="114" customFormat="false" ht="12.8" hidden="false" customHeight="false" outlineLevel="0" collapsed="false">
      <c r="A114" s="67" t="n">
        <v>110</v>
      </c>
      <c r="B114" s="68" t="n">
        <f aca="false">EOMONTH(Input!$C$7,A114)</f>
        <v>46265</v>
      </c>
      <c r="D114" s="69" t="n">
        <f aca="false">IF($B114&lt;Input!$G$28,Input!$G$41,0)</f>
        <v>0</v>
      </c>
      <c r="E114" s="69" t="n">
        <f aca="true">IF($B114&gt;Input!$G$28,PMT(Input!$G$40/(100*12),($A$620-OFFSET($A$4,MATCH(Input!$G$28,$B$4:$B$620,1),0,1,1)),$H$4,0,1),0)</f>
        <v>0</v>
      </c>
      <c r="F114" s="69" t="n">
        <f aca="false">($F113+$D114+$E114)*(1+Input!$G$40/(100*12))</f>
        <v>0</v>
      </c>
    </row>
    <row r="115" customFormat="false" ht="12.8" hidden="false" customHeight="false" outlineLevel="0" collapsed="false">
      <c r="A115" s="67" t="n">
        <v>111</v>
      </c>
      <c r="B115" s="68" t="n">
        <f aca="false">EOMONTH(Input!$C$7,A115)</f>
        <v>46295</v>
      </c>
      <c r="D115" s="69" t="n">
        <f aca="false">IF($B115&lt;Input!$G$28,Input!$G$41,0)</f>
        <v>0</v>
      </c>
      <c r="E115" s="69" t="n">
        <f aca="true">IF($B115&gt;Input!$G$28,PMT(Input!$G$40/(100*12),($A$620-OFFSET($A$4,MATCH(Input!$G$28,$B$4:$B$620,1),0,1,1)),$H$4,0,1),0)</f>
        <v>0</v>
      </c>
      <c r="F115" s="69" t="n">
        <f aca="false">($F114+$D115+$E115)*(1+Input!$G$40/(100*12))</f>
        <v>0</v>
      </c>
    </row>
    <row r="116" customFormat="false" ht="12.8" hidden="false" customHeight="false" outlineLevel="0" collapsed="false">
      <c r="A116" s="67" t="n">
        <v>112</v>
      </c>
      <c r="B116" s="68" t="n">
        <f aca="false">EOMONTH(Input!$C$7,A116)</f>
        <v>46326</v>
      </c>
      <c r="D116" s="69" t="n">
        <f aca="false">IF($B116&lt;Input!$G$28,Input!$G$41,0)</f>
        <v>0</v>
      </c>
      <c r="E116" s="69" t="n">
        <f aca="true">IF($B116&gt;Input!$G$28,PMT(Input!$G$40/(100*12),($A$620-OFFSET($A$4,MATCH(Input!$G$28,$B$4:$B$620,1),0,1,1)),$H$4,0,1),0)</f>
        <v>0</v>
      </c>
      <c r="F116" s="69" t="n">
        <f aca="false">($F115+$D116+$E116)*(1+Input!$G$40/(100*12))</f>
        <v>0</v>
      </c>
    </row>
    <row r="117" customFormat="false" ht="12.8" hidden="false" customHeight="false" outlineLevel="0" collapsed="false">
      <c r="A117" s="67" t="n">
        <v>113</v>
      </c>
      <c r="B117" s="68" t="n">
        <f aca="false">EOMONTH(Input!$C$7,A117)</f>
        <v>46356</v>
      </c>
      <c r="D117" s="69" t="n">
        <f aca="false">IF($B117&lt;Input!$G$28,Input!$G$41,0)</f>
        <v>0</v>
      </c>
      <c r="E117" s="69" t="n">
        <f aca="true">IF($B117&gt;Input!$G$28,PMT(Input!$G$40/(100*12),($A$620-OFFSET($A$4,MATCH(Input!$G$28,$B$4:$B$620,1),0,1,1)),$H$4,0,1),0)</f>
        <v>0</v>
      </c>
      <c r="F117" s="69" t="n">
        <f aca="false">($F116+$D117+$E117)*(1+Input!$G$40/(100*12))</f>
        <v>0</v>
      </c>
    </row>
    <row r="118" customFormat="false" ht="12.8" hidden="false" customHeight="false" outlineLevel="0" collapsed="false">
      <c r="A118" s="67" t="n">
        <v>114</v>
      </c>
      <c r="B118" s="68" t="n">
        <f aca="false">EOMONTH(Input!$C$7,A118)</f>
        <v>46387</v>
      </c>
      <c r="D118" s="69" t="n">
        <f aca="false">IF($B118&lt;Input!$G$28,Input!$G$41,0)</f>
        <v>0</v>
      </c>
      <c r="E118" s="69" t="n">
        <f aca="true">IF($B118&gt;Input!$G$28,PMT(Input!$G$40/(100*12),($A$620-OFFSET($A$4,MATCH(Input!$G$28,$B$4:$B$620,1),0,1,1)),$H$4,0,1),0)</f>
        <v>0</v>
      </c>
      <c r="F118" s="69" t="n">
        <f aca="false">($F117+$D118+$E118)*(1+Input!$G$40/(100*12))</f>
        <v>0</v>
      </c>
    </row>
    <row r="119" customFormat="false" ht="12.8" hidden="false" customHeight="false" outlineLevel="0" collapsed="false">
      <c r="A119" s="67" t="n">
        <v>115</v>
      </c>
      <c r="B119" s="68" t="n">
        <f aca="false">EOMONTH(Input!$C$7,A119)</f>
        <v>46418</v>
      </c>
      <c r="D119" s="69" t="n">
        <f aca="false">IF($B119&lt;Input!$G$28,Input!$G$41,0)</f>
        <v>0</v>
      </c>
      <c r="E119" s="69" t="n">
        <f aca="true">IF($B119&gt;Input!$G$28,PMT(Input!$G$40/(100*12),($A$620-OFFSET($A$4,MATCH(Input!$G$28,$B$4:$B$620,1),0,1,1)),$H$4,0,1),0)</f>
        <v>0</v>
      </c>
      <c r="F119" s="69" t="n">
        <f aca="false">($F118+$D119+$E119)*(1+Input!$G$40/(100*12))</f>
        <v>0</v>
      </c>
    </row>
    <row r="120" customFormat="false" ht="12.8" hidden="false" customHeight="false" outlineLevel="0" collapsed="false">
      <c r="A120" s="67" t="n">
        <v>116</v>
      </c>
      <c r="B120" s="68" t="n">
        <f aca="false">EOMONTH(Input!$C$7,A120)</f>
        <v>46446</v>
      </c>
      <c r="D120" s="69" t="n">
        <f aca="false">IF($B120&lt;Input!$G$28,Input!$G$41,0)</f>
        <v>0</v>
      </c>
      <c r="E120" s="69" t="n">
        <f aca="true">IF($B120&gt;Input!$G$28,PMT(Input!$G$40/(100*12),($A$620-OFFSET($A$4,MATCH(Input!$G$28,$B$4:$B$620,1),0,1,1)),$H$4,0,1),0)</f>
        <v>0</v>
      </c>
      <c r="F120" s="69" t="n">
        <f aca="false">($F119+$D120+$E120)*(1+Input!$G$40/(100*12))</f>
        <v>0</v>
      </c>
    </row>
    <row r="121" customFormat="false" ht="12.8" hidden="false" customHeight="false" outlineLevel="0" collapsed="false">
      <c r="A121" s="67" t="n">
        <v>117</v>
      </c>
      <c r="B121" s="68" t="n">
        <f aca="false">EOMONTH(Input!$C$7,A121)</f>
        <v>46477</v>
      </c>
      <c r="D121" s="69" t="n">
        <f aca="false">IF($B121&lt;Input!$G$28,Input!$G$41,0)</f>
        <v>0</v>
      </c>
      <c r="E121" s="69" t="n">
        <f aca="true">IF($B121&gt;Input!$G$28,PMT(Input!$G$40/(100*12),($A$620-OFFSET($A$4,MATCH(Input!$G$28,$B$4:$B$620,1),0,1,1)),$H$4,0,1),0)</f>
        <v>0</v>
      </c>
      <c r="F121" s="69" t="n">
        <f aca="false">($F120+$D121+$E121)*(1+Input!$G$40/(100*12))</f>
        <v>0</v>
      </c>
    </row>
    <row r="122" customFormat="false" ht="12.8" hidden="false" customHeight="false" outlineLevel="0" collapsed="false">
      <c r="A122" s="67" t="n">
        <v>118</v>
      </c>
      <c r="B122" s="68" t="n">
        <f aca="false">EOMONTH(Input!$C$7,A122)</f>
        <v>46507</v>
      </c>
      <c r="D122" s="69" t="n">
        <f aca="false">IF($B122&lt;Input!$G$28,Input!$G$41,0)</f>
        <v>0</v>
      </c>
      <c r="E122" s="69" t="n">
        <f aca="true">IF($B122&gt;Input!$G$28,PMT(Input!$G$40/(100*12),($A$620-OFFSET($A$4,MATCH(Input!$G$28,$B$4:$B$620,1),0,1,1)),$H$4,0,1),0)</f>
        <v>0</v>
      </c>
      <c r="F122" s="69" t="n">
        <f aca="false">($F121+$D122+$E122)*(1+Input!$G$40/(100*12))</f>
        <v>0</v>
      </c>
    </row>
    <row r="123" customFormat="false" ht="12.8" hidden="false" customHeight="false" outlineLevel="0" collapsed="false">
      <c r="A123" s="67" t="n">
        <v>119</v>
      </c>
      <c r="B123" s="68" t="n">
        <f aca="false">EOMONTH(Input!$C$7,A123)</f>
        <v>46538</v>
      </c>
      <c r="D123" s="69" t="n">
        <f aca="false">IF($B123&lt;Input!$G$28,Input!$G$41,0)</f>
        <v>0</v>
      </c>
      <c r="E123" s="69" t="n">
        <f aca="true">IF($B123&gt;Input!$G$28,PMT(Input!$G$40/(100*12),($A$620-OFFSET($A$4,MATCH(Input!$G$28,$B$4:$B$620,1),0,1,1)),$H$4,0,1),0)</f>
        <v>0</v>
      </c>
      <c r="F123" s="69" t="n">
        <f aca="false">($F122+$D123+$E123)*(1+Input!$G$40/(100*12))</f>
        <v>0</v>
      </c>
    </row>
    <row r="124" customFormat="false" ht="12.8" hidden="false" customHeight="false" outlineLevel="0" collapsed="false">
      <c r="A124" s="67" t="n">
        <v>120</v>
      </c>
      <c r="B124" s="68" t="n">
        <f aca="false">EOMONTH(Input!$C$7,A124)</f>
        <v>46568</v>
      </c>
      <c r="D124" s="69" t="n">
        <f aca="false">IF($B124&lt;Input!$G$28,Input!$G$41,0)</f>
        <v>0</v>
      </c>
      <c r="E124" s="69" t="n">
        <f aca="true">IF($B124&gt;Input!$G$28,PMT(Input!$G$40/(100*12),($A$620-OFFSET($A$4,MATCH(Input!$G$28,$B$4:$B$620,1),0,1,1)),$H$4,0,1),0)</f>
        <v>0</v>
      </c>
      <c r="F124" s="69" t="n">
        <f aca="false">($F123+$D124+$E124)*(1+Input!$G$40/(100*12))</f>
        <v>0</v>
      </c>
    </row>
    <row r="125" customFormat="false" ht="12.8" hidden="false" customHeight="false" outlineLevel="0" collapsed="false">
      <c r="A125" s="67" t="n">
        <v>121</v>
      </c>
      <c r="B125" s="68" t="n">
        <f aca="false">EOMONTH(Input!$C$7,A125)</f>
        <v>46599</v>
      </c>
      <c r="D125" s="69" t="n">
        <f aca="false">IF($B125&lt;Input!$G$28,Input!$G$41,0)</f>
        <v>0</v>
      </c>
      <c r="E125" s="69" t="n">
        <f aca="true">IF($B125&gt;Input!$G$28,PMT(Input!$G$40/(100*12),($A$620-OFFSET($A$4,MATCH(Input!$G$28,$B$4:$B$620,1),0,1,1)),$H$4,0,1),0)</f>
        <v>0</v>
      </c>
      <c r="F125" s="69" t="n">
        <f aca="false">($F124+$D125+$E125)*(1+Input!$G$40/(100*12))</f>
        <v>0</v>
      </c>
    </row>
    <row r="126" customFormat="false" ht="12.8" hidden="false" customHeight="false" outlineLevel="0" collapsed="false">
      <c r="A126" s="67" t="n">
        <v>122</v>
      </c>
      <c r="B126" s="68" t="n">
        <f aca="false">EOMONTH(Input!$C$7,A126)</f>
        <v>46630</v>
      </c>
      <c r="D126" s="69" t="n">
        <f aca="false">IF($B126&lt;Input!$G$28,Input!$G$41,0)</f>
        <v>0</v>
      </c>
      <c r="E126" s="69" t="n">
        <f aca="true">IF($B126&gt;Input!$G$28,PMT(Input!$G$40/(100*12),($A$620-OFFSET($A$4,MATCH(Input!$G$28,$B$4:$B$620,1),0,1,1)),$H$4,0,1),0)</f>
        <v>0</v>
      </c>
      <c r="F126" s="69" t="n">
        <f aca="false">($F125+$D126+$E126)*(1+Input!$G$40/(100*12))</f>
        <v>0</v>
      </c>
    </row>
    <row r="127" customFormat="false" ht="12.8" hidden="false" customHeight="false" outlineLevel="0" collapsed="false">
      <c r="A127" s="67" t="n">
        <v>123</v>
      </c>
      <c r="B127" s="68" t="n">
        <f aca="false">EOMONTH(Input!$C$7,A127)</f>
        <v>46660</v>
      </c>
      <c r="D127" s="69" t="n">
        <f aca="false">IF($B127&lt;Input!$G$28,Input!$G$41,0)</f>
        <v>0</v>
      </c>
      <c r="E127" s="69" t="n">
        <f aca="true">IF($B127&gt;Input!$G$28,PMT(Input!$G$40/(100*12),($A$620-OFFSET($A$4,MATCH(Input!$G$28,$B$4:$B$620,1),0,1,1)),$H$4,0,1),0)</f>
        <v>0</v>
      </c>
      <c r="F127" s="69" t="n">
        <f aca="false">($F126+$D127+$E127)*(1+Input!$G$40/(100*12))</f>
        <v>0</v>
      </c>
    </row>
    <row r="128" customFormat="false" ht="12.8" hidden="false" customHeight="false" outlineLevel="0" collapsed="false">
      <c r="A128" s="67" t="n">
        <v>124</v>
      </c>
      <c r="B128" s="68" t="n">
        <f aca="false">EOMONTH(Input!$C$7,A128)</f>
        <v>46691</v>
      </c>
      <c r="D128" s="69" t="n">
        <f aca="false">IF($B128&lt;Input!$G$28,Input!$G$41,0)</f>
        <v>0</v>
      </c>
      <c r="E128" s="69" t="n">
        <f aca="true">IF($B128&gt;Input!$G$28,PMT(Input!$G$40/(100*12),($A$620-OFFSET($A$4,MATCH(Input!$G$28,$B$4:$B$620,1),0,1,1)),$H$4,0,1),0)</f>
        <v>0</v>
      </c>
      <c r="F128" s="69" t="n">
        <f aca="false">($F127+$D128+$E128)*(1+Input!$G$40/(100*12))</f>
        <v>0</v>
      </c>
    </row>
    <row r="129" customFormat="false" ht="12.8" hidden="false" customHeight="false" outlineLevel="0" collapsed="false">
      <c r="A129" s="67" t="n">
        <v>125</v>
      </c>
      <c r="B129" s="68" t="n">
        <f aca="false">EOMONTH(Input!$C$7,A129)</f>
        <v>46721</v>
      </c>
      <c r="D129" s="69" t="n">
        <f aca="false">IF($B129&lt;Input!$G$28,Input!$G$41,0)</f>
        <v>0</v>
      </c>
      <c r="E129" s="69" t="n">
        <f aca="true">IF($B129&gt;Input!$G$28,PMT(Input!$G$40/(100*12),($A$620-OFFSET($A$4,MATCH(Input!$G$28,$B$4:$B$620,1),0,1,1)),$H$4,0,1),0)</f>
        <v>0</v>
      </c>
      <c r="F129" s="69" t="n">
        <f aca="false">($F128+$D129+$E129)*(1+Input!$G$40/(100*12))</f>
        <v>0</v>
      </c>
    </row>
    <row r="130" customFormat="false" ht="12.8" hidden="false" customHeight="false" outlineLevel="0" collapsed="false">
      <c r="A130" s="67" t="n">
        <v>126</v>
      </c>
      <c r="B130" s="68" t="n">
        <f aca="false">EOMONTH(Input!$C$7,A130)</f>
        <v>46752</v>
      </c>
      <c r="D130" s="69" t="n">
        <f aca="false">IF($B130&lt;Input!$G$28,Input!$G$41,0)</f>
        <v>0</v>
      </c>
      <c r="E130" s="69" t="n">
        <f aca="true">IF($B130&gt;Input!$G$28,PMT(Input!$G$40/(100*12),($A$620-OFFSET($A$4,MATCH(Input!$G$28,$B$4:$B$620,1),0,1,1)),$H$4,0,1),0)</f>
        <v>0</v>
      </c>
      <c r="F130" s="69" t="n">
        <f aca="false">($F129+$D130+$E130)*(1+Input!$G$40/(100*12))</f>
        <v>0</v>
      </c>
    </row>
    <row r="131" customFormat="false" ht="12.8" hidden="false" customHeight="false" outlineLevel="0" collapsed="false">
      <c r="A131" s="67" t="n">
        <v>127</v>
      </c>
      <c r="B131" s="68" t="n">
        <f aca="false">EOMONTH(Input!$C$7,A131)</f>
        <v>46783</v>
      </c>
      <c r="D131" s="69" t="n">
        <f aca="false">IF($B131&lt;Input!$G$28,Input!$G$41,0)</f>
        <v>0</v>
      </c>
      <c r="E131" s="69" t="n">
        <f aca="true">IF($B131&gt;Input!$G$28,PMT(Input!$G$40/(100*12),($A$620-OFFSET($A$4,MATCH(Input!$G$28,$B$4:$B$620,1),0,1,1)),$H$4,0,1),0)</f>
        <v>0</v>
      </c>
      <c r="F131" s="69" t="n">
        <f aca="false">($F130+$D131+$E131)*(1+Input!$G$40/(100*12))</f>
        <v>0</v>
      </c>
    </row>
    <row r="132" customFormat="false" ht="12.8" hidden="false" customHeight="false" outlineLevel="0" collapsed="false">
      <c r="A132" s="67" t="n">
        <v>128</v>
      </c>
      <c r="B132" s="68" t="n">
        <f aca="false">EOMONTH(Input!$C$7,A132)</f>
        <v>46812</v>
      </c>
      <c r="D132" s="69" t="n">
        <f aca="false">IF($B132&lt;Input!$G$28,Input!$G$41,0)</f>
        <v>0</v>
      </c>
      <c r="E132" s="69" t="n">
        <f aca="true">IF($B132&gt;Input!$G$28,PMT(Input!$G$40/(100*12),($A$620-OFFSET($A$4,MATCH(Input!$G$28,$B$4:$B$620,1),0,1,1)),$H$4,0,1),0)</f>
        <v>0</v>
      </c>
      <c r="F132" s="69" t="n">
        <f aca="false">($F131+$D132+$E132)*(1+Input!$G$40/(100*12))</f>
        <v>0</v>
      </c>
    </row>
    <row r="133" customFormat="false" ht="12.8" hidden="false" customHeight="false" outlineLevel="0" collapsed="false">
      <c r="A133" s="67" t="n">
        <v>129</v>
      </c>
      <c r="B133" s="68" t="n">
        <f aca="false">EOMONTH(Input!$C$7,A133)</f>
        <v>46843</v>
      </c>
      <c r="D133" s="69" t="n">
        <f aca="false">IF($B133&lt;Input!$G$28,Input!$G$41,0)</f>
        <v>0</v>
      </c>
      <c r="E133" s="69" t="n">
        <f aca="true">IF($B133&gt;Input!$G$28,PMT(Input!$G$40/(100*12),($A$620-OFFSET($A$4,MATCH(Input!$G$28,$B$4:$B$620,1),0,1,1)),$H$4,0,1),0)</f>
        <v>0</v>
      </c>
      <c r="F133" s="69" t="n">
        <f aca="false">($F132+$D133+$E133)*(1+Input!$G$40/(100*12))</f>
        <v>0</v>
      </c>
    </row>
    <row r="134" customFormat="false" ht="12.8" hidden="false" customHeight="false" outlineLevel="0" collapsed="false">
      <c r="A134" s="67" t="n">
        <v>130</v>
      </c>
      <c r="B134" s="68" t="n">
        <f aca="false">EOMONTH(Input!$C$7,A134)</f>
        <v>46873</v>
      </c>
      <c r="D134" s="69" t="n">
        <f aca="false">IF($B134&lt;Input!$G$28,Input!$G$41,0)</f>
        <v>0</v>
      </c>
      <c r="E134" s="69" t="n">
        <f aca="true">IF($B134&gt;Input!$G$28,PMT(Input!$G$40/(100*12),($A$620-OFFSET($A$4,MATCH(Input!$G$28,$B$4:$B$620,1),0,1,1)),$H$4,0,1),0)</f>
        <v>0</v>
      </c>
      <c r="F134" s="69" t="n">
        <f aca="false">($F133+$D134+$E134)*(1+Input!$G$40/(100*12))</f>
        <v>0</v>
      </c>
    </row>
    <row r="135" customFormat="false" ht="12.8" hidden="false" customHeight="false" outlineLevel="0" collapsed="false">
      <c r="A135" s="67" t="n">
        <v>131</v>
      </c>
      <c r="B135" s="68" t="n">
        <f aca="false">EOMONTH(Input!$C$7,A135)</f>
        <v>46904</v>
      </c>
      <c r="D135" s="69" t="n">
        <f aca="false">IF($B135&lt;Input!$G$28,Input!$G$41,0)</f>
        <v>0</v>
      </c>
      <c r="E135" s="69" t="n">
        <f aca="true">IF($B135&gt;Input!$G$28,PMT(Input!$G$40/(100*12),($A$620-OFFSET($A$4,MATCH(Input!$G$28,$B$4:$B$620,1),0,1,1)),$H$4,0,1),0)</f>
        <v>0</v>
      </c>
      <c r="F135" s="69" t="n">
        <f aca="false">($F134+$D135+$E135)*(1+Input!$G$40/(100*12))</f>
        <v>0</v>
      </c>
    </row>
    <row r="136" customFormat="false" ht="12.8" hidden="false" customHeight="false" outlineLevel="0" collapsed="false">
      <c r="A136" s="67" t="n">
        <v>132</v>
      </c>
      <c r="B136" s="68" t="n">
        <f aca="false">EOMONTH(Input!$C$7,A136)</f>
        <v>46934</v>
      </c>
      <c r="D136" s="69" t="n">
        <f aca="false">IF($B136&lt;Input!$G$28,Input!$G$41,0)</f>
        <v>0</v>
      </c>
      <c r="E136" s="69" t="n">
        <f aca="true">IF($B136&gt;Input!$G$28,PMT(Input!$G$40/(100*12),($A$620-OFFSET($A$4,MATCH(Input!$G$28,$B$4:$B$620,1),0,1,1)),$H$4,0,1),0)</f>
        <v>0</v>
      </c>
      <c r="F136" s="69" t="n">
        <f aca="false">($F135+$D136+$E136)*(1+Input!$G$40/(100*12))</f>
        <v>0</v>
      </c>
    </row>
    <row r="137" customFormat="false" ht="12.8" hidden="false" customHeight="false" outlineLevel="0" collapsed="false">
      <c r="A137" s="67" t="n">
        <v>133</v>
      </c>
      <c r="B137" s="68" t="n">
        <f aca="false">EOMONTH(Input!$C$7,A137)</f>
        <v>46965</v>
      </c>
      <c r="D137" s="69" t="n">
        <f aca="false">IF($B137&lt;Input!$G$28,Input!$G$41,0)</f>
        <v>0</v>
      </c>
      <c r="E137" s="69" t="n">
        <f aca="true">IF($B137&gt;Input!$G$28,PMT(Input!$G$40/(100*12),($A$620-OFFSET($A$4,MATCH(Input!$G$28,$B$4:$B$620,1),0,1,1)),$H$4,0,1),0)</f>
        <v>0</v>
      </c>
      <c r="F137" s="69" t="n">
        <f aca="false">($F136+$D137+$E137)*(1+Input!$G$40/(100*12))</f>
        <v>0</v>
      </c>
    </row>
    <row r="138" customFormat="false" ht="12.8" hidden="false" customHeight="false" outlineLevel="0" collapsed="false">
      <c r="A138" s="67" t="n">
        <v>134</v>
      </c>
      <c r="B138" s="68" t="n">
        <f aca="false">EOMONTH(Input!$C$7,A138)</f>
        <v>46996</v>
      </c>
      <c r="D138" s="69" t="n">
        <f aca="false">IF($B138&lt;Input!$G$28,Input!$G$41,0)</f>
        <v>0</v>
      </c>
      <c r="E138" s="69" t="n">
        <f aca="true">IF($B138&gt;Input!$G$28,PMT(Input!$G$40/(100*12),($A$620-OFFSET($A$4,MATCH(Input!$G$28,$B$4:$B$620,1),0,1,1)),$H$4,0,1),0)</f>
        <v>0</v>
      </c>
      <c r="F138" s="69" t="n">
        <f aca="false">($F137+$D138+$E138)*(1+Input!$G$40/(100*12))</f>
        <v>0</v>
      </c>
    </row>
    <row r="139" customFormat="false" ht="12.8" hidden="false" customHeight="false" outlineLevel="0" collapsed="false">
      <c r="A139" s="67" t="n">
        <v>135</v>
      </c>
      <c r="B139" s="68" t="n">
        <f aca="false">EOMONTH(Input!$C$7,A139)</f>
        <v>47026</v>
      </c>
      <c r="D139" s="69" t="n">
        <f aca="false">IF($B139&lt;Input!$G$28,Input!$G$41,0)</f>
        <v>0</v>
      </c>
      <c r="E139" s="69" t="n">
        <f aca="true">IF($B139&gt;Input!$G$28,PMT(Input!$G$40/(100*12),($A$620-OFFSET($A$4,MATCH(Input!$G$28,$B$4:$B$620,1),0,1,1)),$H$4,0,1),0)</f>
        <v>0</v>
      </c>
      <c r="F139" s="69" t="n">
        <f aca="false">($F138+$D139+$E139)*(1+Input!$G$40/(100*12))</f>
        <v>0</v>
      </c>
    </row>
    <row r="140" customFormat="false" ht="12.8" hidden="false" customHeight="false" outlineLevel="0" collapsed="false">
      <c r="A140" s="67" t="n">
        <v>136</v>
      </c>
      <c r="B140" s="68" t="n">
        <f aca="false">EOMONTH(Input!$C$7,A140)</f>
        <v>47057</v>
      </c>
      <c r="D140" s="69" t="n">
        <f aca="false">IF($B140&lt;Input!$G$28,Input!$G$41,0)</f>
        <v>0</v>
      </c>
      <c r="E140" s="69" t="n">
        <f aca="true">IF($B140&gt;Input!$G$28,PMT(Input!$G$40/(100*12),($A$620-OFFSET($A$4,MATCH(Input!$G$28,$B$4:$B$620,1),0,1,1)),$H$4,0,1),0)</f>
        <v>0</v>
      </c>
      <c r="F140" s="69" t="n">
        <f aca="false">($F139+$D140+$E140)*(1+Input!$G$40/(100*12))</f>
        <v>0</v>
      </c>
    </row>
    <row r="141" customFormat="false" ht="12.8" hidden="false" customHeight="false" outlineLevel="0" collapsed="false">
      <c r="A141" s="67" t="n">
        <v>137</v>
      </c>
      <c r="B141" s="68" t="n">
        <f aca="false">EOMONTH(Input!$C$7,A141)</f>
        <v>47087</v>
      </c>
      <c r="D141" s="69" t="n">
        <f aca="false">IF($B141&lt;Input!$G$28,Input!$G$41,0)</f>
        <v>0</v>
      </c>
      <c r="E141" s="69" t="n">
        <f aca="true">IF($B141&gt;Input!$G$28,PMT(Input!$G$40/(100*12),($A$620-OFFSET($A$4,MATCH(Input!$G$28,$B$4:$B$620,1),0,1,1)),$H$4,0,1),0)</f>
        <v>0</v>
      </c>
      <c r="F141" s="69" t="n">
        <f aca="false">($F140+$D141+$E141)*(1+Input!$G$40/(100*12))</f>
        <v>0</v>
      </c>
    </row>
    <row r="142" customFormat="false" ht="12.8" hidden="false" customHeight="false" outlineLevel="0" collapsed="false">
      <c r="A142" s="67" t="n">
        <v>138</v>
      </c>
      <c r="B142" s="68" t="n">
        <f aca="false">EOMONTH(Input!$C$7,A142)</f>
        <v>47118</v>
      </c>
      <c r="D142" s="69" t="n">
        <f aca="false">IF($B142&lt;Input!$G$28,Input!$G$41,0)</f>
        <v>0</v>
      </c>
      <c r="E142" s="69" t="n">
        <f aca="true">IF($B142&gt;Input!$G$28,PMT(Input!$G$40/(100*12),($A$620-OFFSET($A$4,MATCH(Input!$G$28,$B$4:$B$620,1),0,1,1)),$H$4,0,1),0)</f>
        <v>0</v>
      </c>
      <c r="F142" s="69" t="n">
        <f aca="false">($F141+$D142+$E142)*(1+Input!$G$40/(100*12))</f>
        <v>0</v>
      </c>
    </row>
    <row r="143" customFormat="false" ht="12.8" hidden="false" customHeight="false" outlineLevel="0" collapsed="false">
      <c r="A143" s="67" t="n">
        <v>139</v>
      </c>
      <c r="B143" s="68" t="n">
        <f aca="false">EOMONTH(Input!$C$7,A143)</f>
        <v>47149</v>
      </c>
      <c r="D143" s="69" t="n">
        <f aca="false">IF($B143&lt;Input!$G$28,Input!$G$41,0)</f>
        <v>0</v>
      </c>
      <c r="E143" s="69" t="n">
        <f aca="true">IF($B143&gt;Input!$G$28,PMT(Input!$G$40/(100*12),($A$620-OFFSET($A$4,MATCH(Input!$G$28,$B$4:$B$620,1),0,1,1)),$H$4,0,1),0)</f>
        <v>0</v>
      </c>
      <c r="F143" s="69" t="n">
        <f aca="false">($F142+$D143+$E143)*(1+Input!$G$40/(100*12))</f>
        <v>0</v>
      </c>
    </row>
    <row r="144" customFormat="false" ht="12.8" hidden="false" customHeight="false" outlineLevel="0" collapsed="false">
      <c r="A144" s="67" t="n">
        <v>140</v>
      </c>
      <c r="B144" s="68" t="n">
        <f aca="false">EOMONTH(Input!$C$7,A144)</f>
        <v>47177</v>
      </c>
      <c r="D144" s="69" t="n">
        <f aca="false">IF($B144&lt;Input!$G$28,Input!$G$41,0)</f>
        <v>0</v>
      </c>
      <c r="E144" s="69" t="n">
        <f aca="true">IF($B144&gt;Input!$G$28,PMT(Input!$G$40/(100*12),($A$620-OFFSET($A$4,MATCH(Input!$G$28,$B$4:$B$620,1),0,1,1)),$H$4,0,1),0)</f>
        <v>0</v>
      </c>
      <c r="F144" s="69" t="n">
        <f aca="false">($F143+$D144+$E144)*(1+Input!$G$40/(100*12))</f>
        <v>0</v>
      </c>
    </row>
    <row r="145" customFormat="false" ht="12.8" hidden="false" customHeight="false" outlineLevel="0" collapsed="false">
      <c r="A145" s="67" t="n">
        <v>141</v>
      </c>
      <c r="B145" s="68" t="n">
        <f aca="false">EOMONTH(Input!$C$7,A145)</f>
        <v>47208</v>
      </c>
      <c r="D145" s="69" t="n">
        <f aca="false">IF($B145&lt;Input!$G$28,Input!$G$41,0)</f>
        <v>0</v>
      </c>
      <c r="E145" s="69" t="n">
        <f aca="true">IF($B145&gt;Input!$G$28,PMT(Input!$G$40/(100*12),($A$620-OFFSET($A$4,MATCH(Input!$G$28,$B$4:$B$620,1),0,1,1)),$H$4,0,1),0)</f>
        <v>0</v>
      </c>
      <c r="F145" s="69" t="n">
        <f aca="false">($F144+$D145+$E145)*(1+Input!$G$40/(100*12))</f>
        <v>0</v>
      </c>
    </row>
    <row r="146" customFormat="false" ht="12.8" hidden="false" customHeight="false" outlineLevel="0" collapsed="false">
      <c r="A146" s="67" t="n">
        <v>142</v>
      </c>
      <c r="B146" s="68" t="n">
        <f aca="false">EOMONTH(Input!$C$7,A146)</f>
        <v>47238</v>
      </c>
      <c r="D146" s="69" t="n">
        <f aca="false">IF($B146&lt;Input!$G$28,Input!$G$41,0)</f>
        <v>0</v>
      </c>
      <c r="E146" s="69" t="n">
        <f aca="true">IF($B146&gt;Input!$G$28,PMT(Input!$G$40/(100*12),($A$620-OFFSET($A$4,MATCH(Input!$G$28,$B$4:$B$620,1),0,1,1)),$H$4,0,1),0)</f>
        <v>0</v>
      </c>
      <c r="F146" s="69" t="n">
        <f aca="false">($F145+$D146+$E146)*(1+Input!$G$40/(100*12))</f>
        <v>0</v>
      </c>
    </row>
    <row r="147" customFormat="false" ht="12.8" hidden="false" customHeight="false" outlineLevel="0" collapsed="false">
      <c r="A147" s="67" t="n">
        <v>143</v>
      </c>
      <c r="B147" s="68" t="n">
        <f aca="false">EOMONTH(Input!$C$7,A147)</f>
        <v>47269</v>
      </c>
      <c r="D147" s="69" t="n">
        <f aca="false">IF($B147&lt;Input!$G$28,Input!$G$41,0)</f>
        <v>0</v>
      </c>
      <c r="E147" s="69" t="n">
        <f aca="true">IF($B147&gt;Input!$G$28,PMT(Input!$G$40/(100*12),($A$620-OFFSET($A$4,MATCH(Input!$G$28,$B$4:$B$620,1),0,1,1)),$H$4,0,1),0)</f>
        <v>0</v>
      </c>
      <c r="F147" s="69" t="n">
        <f aca="false">($F146+$D147+$E147)*(1+Input!$G$40/(100*12))</f>
        <v>0</v>
      </c>
    </row>
    <row r="148" customFormat="false" ht="12.8" hidden="false" customHeight="false" outlineLevel="0" collapsed="false">
      <c r="A148" s="67" t="n">
        <v>144</v>
      </c>
      <c r="B148" s="68" t="n">
        <f aca="false">EOMONTH(Input!$C$7,A148)</f>
        <v>47299</v>
      </c>
      <c r="D148" s="69" t="n">
        <f aca="false">IF($B148&lt;Input!$G$28,Input!$G$41,0)</f>
        <v>0</v>
      </c>
      <c r="E148" s="69" t="n">
        <f aca="true">IF($B148&gt;Input!$G$28,PMT(Input!$G$40/(100*12),($A$620-OFFSET($A$4,MATCH(Input!$G$28,$B$4:$B$620,1),0,1,1)),$H$4,0,1),0)</f>
        <v>0</v>
      </c>
      <c r="F148" s="69" t="n">
        <f aca="false">($F147+$D148+$E148)*(1+Input!$G$40/(100*12))</f>
        <v>0</v>
      </c>
    </row>
    <row r="149" customFormat="false" ht="12.8" hidden="false" customHeight="false" outlineLevel="0" collapsed="false">
      <c r="A149" s="67" t="n">
        <v>145</v>
      </c>
      <c r="B149" s="68" t="n">
        <f aca="false">EOMONTH(Input!$C$7,A149)</f>
        <v>47330</v>
      </c>
      <c r="D149" s="69" t="n">
        <f aca="false">IF($B149&lt;Input!$G$28,Input!$G$41,0)</f>
        <v>0</v>
      </c>
      <c r="E149" s="69" t="n">
        <f aca="true">IF($B149&gt;Input!$G$28,PMT(Input!$G$40/(100*12),($A$620-OFFSET($A$4,MATCH(Input!$G$28,$B$4:$B$620,1),0,1,1)),$H$4,0,1),0)</f>
        <v>0</v>
      </c>
      <c r="F149" s="69" t="n">
        <f aca="false">($F148+$D149+$E149)*(1+Input!$G$40/(100*12))</f>
        <v>0</v>
      </c>
    </row>
    <row r="150" customFormat="false" ht="12.8" hidden="false" customHeight="false" outlineLevel="0" collapsed="false">
      <c r="A150" s="67" t="n">
        <v>146</v>
      </c>
      <c r="B150" s="68" t="n">
        <f aca="false">EOMONTH(Input!$C$7,A150)</f>
        <v>47361</v>
      </c>
      <c r="D150" s="69" t="n">
        <f aca="false">IF($B150&lt;Input!$G$28,Input!$G$41,0)</f>
        <v>0</v>
      </c>
      <c r="E150" s="69" t="n">
        <f aca="true">IF($B150&gt;Input!$G$28,PMT(Input!$G$40/(100*12),($A$620-OFFSET($A$4,MATCH(Input!$G$28,$B$4:$B$620,1),0,1,1)),$H$4,0,1),0)</f>
        <v>0</v>
      </c>
      <c r="F150" s="69" t="n">
        <f aca="false">($F149+$D150+$E150)*(1+Input!$G$40/(100*12))</f>
        <v>0</v>
      </c>
    </row>
    <row r="151" customFormat="false" ht="12.8" hidden="false" customHeight="false" outlineLevel="0" collapsed="false">
      <c r="A151" s="67" t="n">
        <v>147</v>
      </c>
      <c r="B151" s="68" t="n">
        <f aca="false">EOMONTH(Input!$C$7,A151)</f>
        <v>47391</v>
      </c>
      <c r="D151" s="69" t="n">
        <f aca="false">IF($B151&lt;Input!$G$28,Input!$G$41,0)</f>
        <v>0</v>
      </c>
      <c r="E151" s="69" t="n">
        <f aca="true">IF($B151&gt;Input!$G$28,PMT(Input!$G$40/(100*12),($A$620-OFFSET($A$4,MATCH(Input!$G$28,$B$4:$B$620,1),0,1,1)),$H$4,0,1),0)</f>
        <v>0</v>
      </c>
      <c r="F151" s="69" t="n">
        <f aca="false">($F150+$D151+$E151)*(1+Input!$G$40/(100*12))</f>
        <v>0</v>
      </c>
    </row>
    <row r="152" customFormat="false" ht="12.8" hidden="false" customHeight="false" outlineLevel="0" collapsed="false">
      <c r="A152" s="67" t="n">
        <v>148</v>
      </c>
      <c r="B152" s="68" t="n">
        <f aca="false">EOMONTH(Input!$C$7,A152)</f>
        <v>47422</v>
      </c>
      <c r="D152" s="69" t="n">
        <f aca="false">IF($B152&lt;Input!$G$28,Input!$G$41,0)</f>
        <v>0</v>
      </c>
      <c r="E152" s="69" t="n">
        <f aca="true">IF($B152&gt;Input!$G$28,PMT(Input!$G$40/(100*12),($A$620-OFFSET($A$4,MATCH(Input!$G$28,$B$4:$B$620,1),0,1,1)),$H$4,0,1),0)</f>
        <v>0</v>
      </c>
      <c r="F152" s="69" t="n">
        <f aca="false">($F151+$D152+$E152)*(1+Input!$G$40/(100*12))</f>
        <v>0</v>
      </c>
    </row>
    <row r="153" customFormat="false" ht="12.8" hidden="false" customHeight="false" outlineLevel="0" collapsed="false">
      <c r="A153" s="67" t="n">
        <v>149</v>
      </c>
      <c r="B153" s="68" t="n">
        <f aca="false">EOMONTH(Input!$C$7,A153)</f>
        <v>47452</v>
      </c>
      <c r="D153" s="69" t="n">
        <f aca="false">IF($B153&lt;Input!$G$28,Input!$G$41,0)</f>
        <v>0</v>
      </c>
      <c r="E153" s="69" t="n">
        <f aca="true">IF($B153&gt;Input!$G$28,PMT(Input!$G$40/(100*12),($A$620-OFFSET($A$4,MATCH(Input!$G$28,$B$4:$B$620,1),0,1,1)),$H$4,0,1),0)</f>
        <v>0</v>
      </c>
      <c r="F153" s="69" t="n">
        <f aca="false">($F152+$D153+$E153)*(1+Input!$G$40/(100*12))</f>
        <v>0</v>
      </c>
    </row>
    <row r="154" customFormat="false" ht="12.8" hidden="false" customHeight="false" outlineLevel="0" collapsed="false">
      <c r="A154" s="67" t="n">
        <v>150</v>
      </c>
      <c r="B154" s="68" t="n">
        <f aca="false">EOMONTH(Input!$C$7,A154)</f>
        <v>47483</v>
      </c>
      <c r="D154" s="69" t="n">
        <f aca="false">IF($B154&lt;Input!$G$28,Input!$G$41,0)</f>
        <v>0</v>
      </c>
      <c r="E154" s="69" t="n">
        <f aca="true">IF($B154&gt;Input!$G$28,PMT(Input!$G$40/(100*12),($A$620-OFFSET($A$4,MATCH(Input!$G$28,$B$4:$B$620,1),0,1,1)),$H$4,0,1),0)</f>
        <v>0</v>
      </c>
      <c r="F154" s="69" t="n">
        <f aca="false">($F153+$D154+$E154)*(1+Input!$G$40/(100*12))</f>
        <v>0</v>
      </c>
    </row>
    <row r="155" customFormat="false" ht="12.8" hidden="false" customHeight="false" outlineLevel="0" collapsed="false">
      <c r="A155" s="67" t="n">
        <v>151</v>
      </c>
      <c r="B155" s="68" t="n">
        <f aca="false">EOMONTH(Input!$C$7,A155)</f>
        <v>47514</v>
      </c>
      <c r="D155" s="69" t="n">
        <f aca="false">IF($B155&lt;Input!$G$28,Input!$G$41,0)</f>
        <v>0</v>
      </c>
      <c r="E155" s="69" t="n">
        <f aca="true">IF($B155&gt;Input!$G$28,PMT(Input!$G$40/(100*12),($A$620-OFFSET($A$4,MATCH(Input!$G$28,$B$4:$B$620,1),0,1,1)),$H$4,0,1),0)</f>
        <v>0</v>
      </c>
      <c r="F155" s="69" t="n">
        <f aca="false">($F154+$D155+$E155)*(1+Input!$G$40/(100*12))</f>
        <v>0</v>
      </c>
    </row>
    <row r="156" customFormat="false" ht="12.8" hidden="false" customHeight="false" outlineLevel="0" collapsed="false">
      <c r="A156" s="67" t="n">
        <v>152</v>
      </c>
      <c r="B156" s="68" t="n">
        <f aca="false">EOMONTH(Input!$C$7,A156)</f>
        <v>47542</v>
      </c>
      <c r="D156" s="69" t="n">
        <f aca="false">IF($B156&lt;Input!$G$28,Input!$G$41,0)</f>
        <v>0</v>
      </c>
      <c r="E156" s="69" t="n">
        <f aca="true">IF($B156&gt;Input!$G$28,PMT(Input!$G$40/(100*12),($A$620-OFFSET($A$4,MATCH(Input!$G$28,$B$4:$B$620,1),0,1,1)),$H$4,0,1),0)</f>
        <v>0</v>
      </c>
      <c r="F156" s="69" t="n">
        <f aca="false">($F155+$D156+$E156)*(1+Input!$G$40/(100*12))</f>
        <v>0</v>
      </c>
    </row>
    <row r="157" customFormat="false" ht="12.8" hidden="false" customHeight="false" outlineLevel="0" collapsed="false">
      <c r="A157" s="67" t="n">
        <v>153</v>
      </c>
      <c r="B157" s="68" t="n">
        <f aca="false">EOMONTH(Input!$C$7,A157)</f>
        <v>47573</v>
      </c>
      <c r="D157" s="69" t="n">
        <f aca="false">IF($B157&lt;Input!$G$28,Input!$G$41,0)</f>
        <v>0</v>
      </c>
      <c r="E157" s="69" t="n">
        <f aca="true">IF($B157&gt;Input!$G$28,PMT(Input!$G$40/(100*12),($A$620-OFFSET($A$4,MATCH(Input!$G$28,$B$4:$B$620,1),0,1,1)),$H$4,0,1),0)</f>
        <v>0</v>
      </c>
      <c r="F157" s="69" t="n">
        <f aca="false">($F156+$D157+$E157)*(1+Input!$G$40/(100*12))</f>
        <v>0</v>
      </c>
    </row>
    <row r="158" customFormat="false" ht="12.8" hidden="false" customHeight="false" outlineLevel="0" collapsed="false">
      <c r="A158" s="67" t="n">
        <v>154</v>
      </c>
      <c r="B158" s="68" t="n">
        <f aca="false">EOMONTH(Input!$C$7,A158)</f>
        <v>47603</v>
      </c>
      <c r="D158" s="69" t="n">
        <f aca="false">IF($B158&lt;Input!$G$28,Input!$G$41,0)</f>
        <v>0</v>
      </c>
      <c r="E158" s="69" t="n">
        <f aca="true">IF($B158&gt;Input!$G$28,PMT(Input!$G$40/(100*12),($A$620-OFFSET($A$4,MATCH(Input!$G$28,$B$4:$B$620,1),0,1,1)),$H$4,0,1),0)</f>
        <v>0</v>
      </c>
      <c r="F158" s="69" t="n">
        <f aca="false">($F157+$D158+$E158)*(1+Input!$G$40/(100*12))</f>
        <v>0</v>
      </c>
    </row>
    <row r="159" customFormat="false" ht="12.8" hidden="false" customHeight="false" outlineLevel="0" collapsed="false">
      <c r="A159" s="67" t="n">
        <v>155</v>
      </c>
      <c r="B159" s="68" t="n">
        <f aca="false">EOMONTH(Input!$C$7,A159)</f>
        <v>47634</v>
      </c>
      <c r="D159" s="69" t="n">
        <f aca="false">IF($B159&lt;Input!$G$28,Input!$G$41,0)</f>
        <v>0</v>
      </c>
      <c r="E159" s="69" t="n">
        <f aca="true">IF($B159&gt;Input!$G$28,PMT(Input!$G$40/(100*12),($A$620-OFFSET($A$4,MATCH(Input!$G$28,$B$4:$B$620,1),0,1,1)),$H$4,0,1),0)</f>
        <v>0</v>
      </c>
      <c r="F159" s="69" t="n">
        <f aca="false">($F158+$D159+$E159)*(1+Input!$G$40/(100*12))</f>
        <v>0</v>
      </c>
    </row>
    <row r="160" customFormat="false" ht="12.8" hidden="false" customHeight="false" outlineLevel="0" collapsed="false">
      <c r="A160" s="67" t="n">
        <v>156</v>
      </c>
      <c r="B160" s="68" t="n">
        <f aca="false">EOMONTH(Input!$C$7,A160)</f>
        <v>47664</v>
      </c>
      <c r="D160" s="69" t="n">
        <f aca="false">IF($B160&lt;Input!$G$28,Input!$G$41,0)</f>
        <v>0</v>
      </c>
      <c r="E160" s="69" t="n">
        <f aca="true">IF($B160&gt;Input!$G$28,PMT(Input!$G$40/(100*12),($A$620-OFFSET($A$4,MATCH(Input!$G$28,$B$4:$B$620,1),0,1,1)),$H$4,0,1),0)</f>
        <v>0</v>
      </c>
      <c r="F160" s="69" t="n">
        <f aca="false">($F159+$D160+$E160)*(1+Input!$G$40/(100*12))</f>
        <v>0</v>
      </c>
    </row>
    <row r="161" customFormat="false" ht="12.8" hidden="false" customHeight="false" outlineLevel="0" collapsed="false">
      <c r="A161" s="67" t="n">
        <v>157</v>
      </c>
      <c r="B161" s="68" t="n">
        <f aca="false">EOMONTH(Input!$C$7,A161)</f>
        <v>47695</v>
      </c>
      <c r="D161" s="69" t="n">
        <f aca="false">IF($B161&lt;Input!$G$28,Input!$G$41,0)</f>
        <v>0</v>
      </c>
      <c r="E161" s="69" t="n">
        <f aca="true">IF($B161&gt;Input!$G$28,PMT(Input!$G$40/(100*12),($A$620-OFFSET($A$4,MATCH(Input!$G$28,$B$4:$B$620,1),0,1,1)),$H$4,0,1),0)</f>
        <v>0</v>
      </c>
      <c r="F161" s="69" t="n">
        <f aca="false">($F160+$D161+$E161)*(1+Input!$G$40/(100*12))</f>
        <v>0</v>
      </c>
    </row>
    <row r="162" customFormat="false" ht="12.8" hidden="false" customHeight="false" outlineLevel="0" collapsed="false">
      <c r="A162" s="67" t="n">
        <v>158</v>
      </c>
      <c r="B162" s="68" t="n">
        <f aca="false">EOMONTH(Input!$C$7,A162)</f>
        <v>47726</v>
      </c>
      <c r="D162" s="69" t="n">
        <f aca="false">IF($B162&lt;Input!$G$28,Input!$G$41,0)</f>
        <v>0</v>
      </c>
      <c r="E162" s="69" t="n">
        <f aca="true">IF($B162&gt;Input!$G$28,PMT(Input!$G$40/(100*12),($A$620-OFFSET($A$4,MATCH(Input!$G$28,$B$4:$B$620,1),0,1,1)),$H$4,0,1),0)</f>
        <v>0</v>
      </c>
      <c r="F162" s="69" t="n">
        <f aca="false">($F161+$D162+$E162)*(1+Input!$G$40/(100*12))</f>
        <v>0</v>
      </c>
    </row>
    <row r="163" customFormat="false" ht="12.8" hidden="false" customHeight="false" outlineLevel="0" collapsed="false">
      <c r="A163" s="67" t="n">
        <v>159</v>
      </c>
      <c r="B163" s="68" t="n">
        <f aca="false">EOMONTH(Input!$C$7,A163)</f>
        <v>47756</v>
      </c>
      <c r="D163" s="69" t="n">
        <f aca="false">IF($B163&lt;Input!$G$28,Input!$G$41,0)</f>
        <v>0</v>
      </c>
      <c r="E163" s="69" t="n">
        <f aca="true">IF($B163&gt;Input!$G$28,PMT(Input!$G$40/(100*12),($A$620-OFFSET($A$4,MATCH(Input!$G$28,$B$4:$B$620,1),0,1,1)),$H$4,0,1),0)</f>
        <v>0</v>
      </c>
      <c r="F163" s="69" t="n">
        <f aca="false">($F162+$D163+$E163)*(1+Input!$G$40/(100*12))</f>
        <v>0</v>
      </c>
    </row>
    <row r="164" customFormat="false" ht="12.8" hidden="false" customHeight="false" outlineLevel="0" collapsed="false">
      <c r="A164" s="67" t="n">
        <v>160</v>
      </c>
      <c r="B164" s="68" t="n">
        <f aca="false">EOMONTH(Input!$C$7,A164)</f>
        <v>47787</v>
      </c>
      <c r="D164" s="69" t="n">
        <f aca="false">IF($B164&lt;Input!$G$28,Input!$G$41,0)</f>
        <v>0</v>
      </c>
      <c r="E164" s="69" t="n">
        <f aca="true">IF($B164&gt;Input!$G$28,PMT(Input!$G$40/(100*12),($A$620-OFFSET($A$4,MATCH(Input!$G$28,$B$4:$B$620,1),0,1,1)),$H$4,0,1),0)</f>
        <v>0</v>
      </c>
      <c r="F164" s="69" t="n">
        <f aca="false">($F163+$D164+$E164)*(1+Input!$G$40/(100*12))</f>
        <v>0</v>
      </c>
    </row>
    <row r="165" customFormat="false" ht="12.8" hidden="false" customHeight="false" outlineLevel="0" collapsed="false">
      <c r="A165" s="67" t="n">
        <v>161</v>
      </c>
      <c r="B165" s="68" t="n">
        <f aca="false">EOMONTH(Input!$C$7,A165)</f>
        <v>47817</v>
      </c>
      <c r="D165" s="69" t="n">
        <f aca="false">IF($B165&lt;Input!$G$28,Input!$G$41,0)</f>
        <v>0</v>
      </c>
      <c r="E165" s="69" t="n">
        <f aca="true">IF($B165&gt;Input!$G$28,PMT(Input!$G$40/(100*12),($A$620-OFFSET($A$4,MATCH(Input!$G$28,$B$4:$B$620,1),0,1,1)),$H$4,0,1),0)</f>
        <v>0</v>
      </c>
      <c r="F165" s="69" t="n">
        <f aca="false">($F164+$D165+$E165)*(1+Input!$G$40/(100*12))</f>
        <v>0</v>
      </c>
    </row>
    <row r="166" customFormat="false" ht="12.8" hidden="false" customHeight="false" outlineLevel="0" collapsed="false">
      <c r="A166" s="67" t="n">
        <v>162</v>
      </c>
      <c r="B166" s="68" t="n">
        <f aca="false">EOMONTH(Input!$C$7,A166)</f>
        <v>47848</v>
      </c>
      <c r="D166" s="69" t="n">
        <f aca="false">IF($B166&lt;Input!$G$28,Input!$G$41,0)</f>
        <v>0</v>
      </c>
      <c r="E166" s="69" t="n">
        <f aca="true">IF($B166&gt;Input!$G$28,PMT(Input!$G$40/(100*12),($A$620-OFFSET($A$4,MATCH(Input!$G$28,$B$4:$B$620,1),0,1,1)),$H$4,0,1),0)</f>
        <v>0</v>
      </c>
      <c r="F166" s="69" t="n">
        <f aca="false">($F165+$D166+$E166)*(1+Input!$G$40/(100*12))</f>
        <v>0</v>
      </c>
    </row>
    <row r="167" customFormat="false" ht="12.8" hidden="false" customHeight="false" outlineLevel="0" collapsed="false">
      <c r="A167" s="67" t="n">
        <v>163</v>
      </c>
      <c r="B167" s="68" t="n">
        <f aca="false">EOMONTH(Input!$C$7,A167)</f>
        <v>47879</v>
      </c>
      <c r="D167" s="69" t="n">
        <f aca="false">IF($B167&lt;Input!$G$28,Input!$G$41,0)</f>
        <v>0</v>
      </c>
      <c r="E167" s="69" t="n">
        <f aca="true">IF($B167&gt;Input!$G$28,PMT(Input!$G$40/(100*12),($A$620-OFFSET($A$4,MATCH(Input!$G$28,$B$4:$B$620,1),0,1,1)),$H$4,0,1),0)</f>
        <v>0</v>
      </c>
      <c r="F167" s="69" t="n">
        <f aca="false">($F166+$D167+$E167)*(1+Input!$G$40/(100*12))</f>
        <v>0</v>
      </c>
    </row>
    <row r="168" customFormat="false" ht="12.8" hidden="false" customHeight="false" outlineLevel="0" collapsed="false">
      <c r="A168" s="67" t="n">
        <v>164</v>
      </c>
      <c r="B168" s="68" t="n">
        <f aca="false">EOMONTH(Input!$C$7,A168)</f>
        <v>47907</v>
      </c>
      <c r="D168" s="69" t="n">
        <f aca="false">IF($B168&lt;Input!$G$28,Input!$G$41,0)</f>
        <v>0</v>
      </c>
      <c r="E168" s="69" t="n">
        <f aca="true">IF($B168&gt;Input!$G$28,PMT(Input!$G$40/(100*12),($A$620-OFFSET($A$4,MATCH(Input!$G$28,$B$4:$B$620,1),0,1,1)),$H$4,0,1),0)</f>
        <v>0</v>
      </c>
      <c r="F168" s="69" t="n">
        <f aca="false">($F167+$D168+$E168)*(1+Input!$G$40/(100*12))</f>
        <v>0</v>
      </c>
    </row>
    <row r="169" customFormat="false" ht="12.8" hidden="false" customHeight="false" outlineLevel="0" collapsed="false">
      <c r="A169" s="67" t="n">
        <v>165</v>
      </c>
      <c r="B169" s="68" t="n">
        <f aca="false">EOMONTH(Input!$C$7,A169)</f>
        <v>47938</v>
      </c>
      <c r="D169" s="69" t="n">
        <f aca="false">IF($B169&lt;Input!$G$28,Input!$G$41,0)</f>
        <v>0</v>
      </c>
      <c r="E169" s="69" t="n">
        <f aca="true">IF($B169&gt;Input!$G$28,PMT(Input!$G$40/(100*12),($A$620-OFFSET($A$4,MATCH(Input!$G$28,$B$4:$B$620,1),0,1,1)),$H$4,0,1),0)</f>
        <v>0</v>
      </c>
      <c r="F169" s="69" t="n">
        <f aca="false">($F168+$D169+$E169)*(1+Input!$G$40/(100*12))</f>
        <v>0</v>
      </c>
    </row>
    <row r="170" customFormat="false" ht="12.8" hidden="false" customHeight="false" outlineLevel="0" collapsed="false">
      <c r="A170" s="67" t="n">
        <v>166</v>
      </c>
      <c r="B170" s="68" t="n">
        <f aca="false">EOMONTH(Input!$C$7,A170)</f>
        <v>47968</v>
      </c>
      <c r="D170" s="69" t="n">
        <f aca="false">IF($B170&lt;Input!$G$28,Input!$G$41,0)</f>
        <v>0</v>
      </c>
      <c r="E170" s="69" t="n">
        <f aca="true">IF($B170&gt;Input!$G$28,PMT(Input!$G$40/(100*12),($A$620-OFFSET($A$4,MATCH(Input!$G$28,$B$4:$B$620,1),0,1,1)),$H$4,0,1),0)</f>
        <v>0</v>
      </c>
      <c r="F170" s="69" t="n">
        <f aca="false">($F169+$D170+$E170)*(1+Input!$G$40/(100*12))</f>
        <v>0</v>
      </c>
    </row>
    <row r="171" customFormat="false" ht="12.8" hidden="false" customHeight="false" outlineLevel="0" collapsed="false">
      <c r="A171" s="67" t="n">
        <v>167</v>
      </c>
      <c r="B171" s="68" t="n">
        <f aca="false">EOMONTH(Input!$C$7,A171)</f>
        <v>47999</v>
      </c>
      <c r="D171" s="69" t="n">
        <f aca="false">IF($B171&lt;Input!$G$28,Input!$G$41,0)</f>
        <v>0</v>
      </c>
      <c r="E171" s="69" t="n">
        <f aca="true">IF($B171&gt;Input!$G$28,PMT(Input!$G$40/(100*12),($A$620-OFFSET($A$4,MATCH(Input!$G$28,$B$4:$B$620,1),0,1,1)),$H$4,0,1),0)</f>
        <v>0</v>
      </c>
      <c r="F171" s="69" t="n">
        <f aca="false">($F170+$D171+$E171)*(1+Input!$G$40/(100*12))</f>
        <v>0</v>
      </c>
    </row>
    <row r="172" customFormat="false" ht="12.8" hidden="false" customHeight="false" outlineLevel="0" collapsed="false">
      <c r="A172" s="67" t="n">
        <v>168</v>
      </c>
      <c r="B172" s="68" t="n">
        <f aca="false">EOMONTH(Input!$C$7,A172)</f>
        <v>48029</v>
      </c>
      <c r="D172" s="69" t="n">
        <f aca="false">IF($B172&lt;Input!$G$28,Input!$G$41,0)</f>
        <v>0</v>
      </c>
      <c r="E172" s="69" t="n">
        <f aca="true">IF($B172&gt;Input!$G$28,PMT(Input!$G$40/(100*12),($A$620-OFFSET($A$4,MATCH(Input!$G$28,$B$4:$B$620,1),0,1,1)),$H$4,0,1),0)</f>
        <v>0</v>
      </c>
      <c r="F172" s="69" t="n">
        <f aca="false">($F171+$D172+$E172)*(1+Input!$G$40/(100*12))</f>
        <v>0</v>
      </c>
    </row>
    <row r="173" customFormat="false" ht="12.8" hidden="false" customHeight="false" outlineLevel="0" collapsed="false">
      <c r="A173" s="67" t="n">
        <v>169</v>
      </c>
      <c r="B173" s="68" t="n">
        <f aca="false">EOMONTH(Input!$C$7,A173)</f>
        <v>48060</v>
      </c>
      <c r="D173" s="69" t="n">
        <f aca="false">IF($B173&lt;Input!$G$28,Input!$G$41,0)</f>
        <v>0</v>
      </c>
      <c r="E173" s="69" t="n">
        <f aca="true">IF($B173&gt;Input!$G$28,PMT(Input!$G$40/(100*12),($A$620-OFFSET($A$4,MATCH(Input!$G$28,$B$4:$B$620,1),0,1,1)),$H$4,0,1),0)</f>
        <v>0</v>
      </c>
      <c r="F173" s="69" t="n">
        <f aca="false">($F172+$D173+$E173)*(1+Input!$G$40/(100*12))</f>
        <v>0</v>
      </c>
    </row>
    <row r="174" customFormat="false" ht="12.8" hidden="false" customHeight="false" outlineLevel="0" collapsed="false">
      <c r="A174" s="67" t="n">
        <v>170</v>
      </c>
      <c r="B174" s="68" t="n">
        <f aca="false">EOMONTH(Input!$C$7,A174)</f>
        <v>48091</v>
      </c>
      <c r="D174" s="69" t="n">
        <f aca="false">IF($B174&lt;Input!$G$28,Input!$G$41,0)</f>
        <v>0</v>
      </c>
      <c r="E174" s="69" t="n">
        <f aca="true">IF($B174&gt;Input!$G$28,PMT(Input!$G$40/(100*12),($A$620-OFFSET($A$4,MATCH(Input!$G$28,$B$4:$B$620,1),0,1,1)),$H$4,0,1),0)</f>
        <v>0</v>
      </c>
      <c r="F174" s="69" t="n">
        <f aca="false">($F173+$D174+$E174)*(1+Input!$G$40/(100*12))</f>
        <v>0</v>
      </c>
    </row>
    <row r="175" customFormat="false" ht="12.8" hidden="false" customHeight="false" outlineLevel="0" collapsed="false">
      <c r="A175" s="67" t="n">
        <v>171</v>
      </c>
      <c r="B175" s="68" t="n">
        <f aca="false">EOMONTH(Input!$C$7,A175)</f>
        <v>48121</v>
      </c>
      <c r="D175" s="69" t="n">
        <f aca="false">IF($B175&lt;Input!$G$28,Input!$G$41,0)</f>
        <v>0</v>
      </c>
      <c r="E175" s="69" t="n">
        <f aca="true">IF($B175&gt;Input!$G$28,PMT(Input!$G$40/(100*12),($A$620-OFFSET($A$4,MATCH(Input!$G$28,$B$4:$B$620,1),0,1,1)),$H$4,0,1),0)</f>
        <v>0</v>
      </c>
      <c r="F175" s="69" t="n">
        <f aca="false">($F174+$D175+$E175)*(1+Input!$G$40/(100*12))</f>
        <v>0</v>
      </c>
    </row>
    <row r="176" customFormat="false" ht="12.8" hidden="false" customHeight="false" outlineLevel="0" collapsed="false">
      <c r="A176" s="67" t="n">
        <v>172</v>
      </c>
      <c r="B176" s="68" t="n">
        <f aca="false">EOMONTH(Input!$C$7,A176)</f>
        <v>48152</v>
      </c>
      <c r="D176" s="69" t="n">
        <f aca="false">IF($B176&lt;Input!$G$28,Input!$G$41,0)</f>
        <v>0</v>
      </c>
      <c r="E176" s="69" t="n">
        <f aca="true">IF($B176&gt;Input!$G$28,PMT(Input!$G$40/(100*12),($A$620-OFFSET($A$4,MATCH(Input!$G$28,$B$4:$B$620,1),0,1,1)),$H$4,0,1),0)</f>
        <v>0</v>
      </c>
      <c r="F176" s="69" t="n">
        <f aca="false">($F175+$D176+$E176)*(1+Input!$G$40/(100*12))</f>
        <v>0</v>
      </c>
    </row>
    <row r="177" customFormat="false" ht="12.8" hidden="false" customHeight="false" outlineLevel="0" collapsed="false">
      <c r="A177" s="67" t="n">
        <v>173</v>
      </c>
      <c r="B177" s="68" t="n">
        <f aca="false">EOMONTH(Input!$C$7,A177)</f>
        <v>48182</v>
      </c>
      <c r="D177" s="69" t="n">
        <f aca="false">IF($B177&lt;Input!$G$28,Input!$G$41,0)</f>
        <v>0</v>
      </c>
      <c r="E177" s="69" t="n">
        <f aca="true">IF($B177&gt;Input!$G$28,PMT(Input!$G$40/(100*12),($A$620-OFFSET($A$4,MATCH(Input!$G$28,$B$4:$B$620,1),0,1,1)),$H$4,0,1),0)</f>
        <v>0</v>
      </c>
      <c r="F177" s="69" t="n">
        <f aca="false">($F176+$D177+$E177)*(1+Input!$G$40/(100*12))</f>
        <v>0</v>
      </c>
    </row>
    <row r="178" customFormat="false" ht="12.8" hidden="false" customHeight="false" outlineLevel="0" collapsed="false">
      <c r="A178" s="67" t="n">
        <v>174</v>
      </c>
      <c r="B178" s="68" t="n">
        <f aca="false">EOMONTH(Input!$C$7,A178)</f>
        <v>48213</v>
      </c>
      <c r="D178" s="69" t="n">
        <f aca="false">IF($B178&lt;Input!$G$28,Input!$G$41,0)</f>
        <v>0</v>
      </c>
      <c r="E178" s="69" t="n">
        <f aca="true">IF($B178&gt;Input!$G$28,PMT(Input!$G$40/(100*12),($A$620-OFFSET($A$4,MATCH(Input!$G$28,$B$4:$B$620,1),0,1,1)),$H$4,0,1),0)</f>
        <v>0</v>
      </c>
      <c r="F178" s="69" t="n">
        <f aca="false">($F177+$D178+$E178)*(1+Input!$G$40/(100*12))</f>
        <v>0</v>
      </c>
    </row>
    <row r="179" customFormat="false" ht="12.8" hidden="false" customHeight="false" outlineLevel="0" collapsed="false">
      <c r="A179" s="67" t="n">
        <v>175</v>
      </c>
      <c r="B179" s="68" t="n">
        <f aca="false">EOMONTH(Input!$C$7,A179)</f>
        <v>48244</v>
      </c>
      <c r="D179" s="69" t="n">
        <f aca="false">IF($B179&lt;Input!$G$28,Input!$G$41,0)</f>
        <v>0</v>
      </c>
      <c r="E179" s="69" t="n">
        <f aca="true">IF($B179&gt;Input!$G$28,PMT(Input!$G$40/(100*12),($A$620-OFFSET($A$4,MATCH(Input!$G$28,$B$4:$B$620,1),0,1,1)),$H$4,0,1),0)</f>
        <v>0</v>
      </c>
      <c r="F179" s="69" t="n">
        <f aca="false">($F178+$D179+$E179)*(1+Input!$G$40/(100*12))</f>
        <v>0</v>
      </c>
    </row>
    <row r="180" customFormat="false" ht="12.8" hidden="false" customHeight="false" outlineLevel="0" collapsed="false">
      <c r="A180" s="67" t="n">
        <v>176</v>
      </c>
      <c r="B180" s="68" t="n">
        <f aca="false">EOMONTH(Input!$C$7,A180)</f>
        <v>48273</v>
      </c>
      <c r="D180" s="69" t="n">
        <f aca="false">IF($B180&lt;Input!$G$28,Input!$G$41,0)</f>
        <v>0</v>
      </c>
      <c r="E180" s="69" t="n">
        <f aca="true">IF($B180&gt;Input!$G$28,PMT(Input!$G$40/(100*12),($A$620-OFFSET($A$4,MATCH(Input!$G$28,$B$4:$B$620,1),0,1,1)),$H$4,0,1),0)</f>
        <v>0</v>
      </c>
      <c r="F180" s="69" t="n">
        <f aca="false">($F179+$D180+$E180)*(1+Input!$G$40/(100*12))</f>
        <v>0</v>
      </c>
    </row>
    <row r="181" customFormat="false" ht="12.8" hidden="false" customHeight="false" outlineLevel="0" collapsed="false">
      <c r="A181" s="67" t="n">
        <v>177</v>
      </c>
      <c r="B181" s="68" t="n">
        <f aca="false">EOMONTH(Input!$C$7,A181)</f>
        <v>48304</v>
      </c>
      <c r="D181" s="69" t="n">
        <f aca="false">IF($B181&lt;Input!$G$28,Input!$G$41,0)</f>
        <v>0</v>
      </c>
      <c r="E181" s="69" t="n">
        <f aca="true">IF($B181&gt;Input!$G$28,PMT(Input!$G$40/(100*12),($A$620-OFFSET($A$4,MATCH(Input!$G$28,$B$4:$B$620,1),0,1,1)),$H$4,0,1),0)</f>
        <v>0</v>
      </c>
      <c r="F181" s="69" t="n">
        <f aca="false">($F180+$D181+$E181)*(1+Input!$G$40/(100*12))</f>
        <v>0</v>
      </c>
    </row>
    <row r="182" customFormat="false" ht="12.8" hidden="false" customHeight="false" outlineLevel="0" collapsed="false">
      <c r="A182" s="67" t="n">
        <v>178</v>
      </c>
      <c r="B182" s="68" t="n">
        <f aca="false">EOMONTH(Input!$C$7,A182)</f>
        <v>48334</v>
      </c>
      <c r="D182" s="69" t="n">
        <f aca="false">IF($B182&lt;Input!$G$28,Input!$G$41,0)</f>
        <v>0</v>
      </c>
      <c r="E182" s="69" t="n">
        <f aca="true">IF($B182&gt;Input!$G$28,PMT(Input!$G$40/(100*12),($A$620-OFFSET($A$4,MATCH(Input!$G$28,$B$4:$B$620,1),0,1,1)),$H$4,0,1),0)</f>
        <v>0</v>
      </c>
      <c r="F182" s="69" t="n">
        <f aca="false">($F181+$D182+$E182)*(1+Input!$G$40/(100*12))</f>
        <v>0</v>
      </c>
    </row>
    <row r="183" customFormat="false" ht="12.8" hidden="false" customHeight="false" outlineLevel="0" collapsed="false">
      <c r="A183" s="67" t="n">
        <v>179</v>
      </c>
      <c r="B183" s="68" t="n">
        <f aca="false">EOMONTH(Input!$C$7,A183)</f>
        <v>48365</v>
      </c>
      <c r="D183" s="69" t="n">
        <f aca="false">IF($B183&lt;Input!$G$28,Input!$G$41,0)</f>
        <v>0</v>
      </c>
      <c r="E183" s="69" t="n">
        <f aca="true">IF($B183&gt;Input!$G$28,PMT(Input!$G$40/(100*12),($A$620-OFFSET($A$4,MATCH(Input!$G$28,$B$4:$B$620,1),0,1,1)),$H$4,0,1),0)</f>
        <v>0</v>
      </c>
      <c r="F183" s="69" t="n">
        <f aca="false">($F182+$D183+$E183)*(1+Input!$G$40/(100*12))</f>
        <v>0</v>
      </c>
    </row>
    <row r="184" customFormat="false" ht="12.8" hidden="false" customHeight="false" outlineLevel="0" collapsed="false">
      <c r="A184" s="67" t="n">
        <v>180</v>
      </c>
      <c r="B184" s="68" t="n">
        <f aca="false">EOMONTH(Input!$C$7,A184)</f>
        <v>48395</v>
      </c>
      <c r="D184" s="69" t="n">
        <f aca="false">IF($B184&lt;Input!$G$28,Input!$G$41,0)</f>
        <v>0</v>
      </c>
      <c r="E184" s="69" t="n">
        <f aca="true">IF($B184&gt;Input!$G$28,PMT(Input!$G$40/(100*12),($A$620-OFFSET($A$4,MATCH(Input!$G$28,$B$4:$B$620,1),0,1,1)),$H$4,0,1),0)</f>
        <v>0</v>
      </c>
      <c r="F184" s="69" t="n">
        <f aca="false">($F183+$D184+$E184)*(1+Input!$G$40/(100*12))</f>
        <v>0</v>
      </c>
    </row>
    <row r="185" customFormat="false" ht="12.8" hidden="false" customHeight="false" outlineLevel="0" collapsed="false">
      <c r="A185" s="67" t="n">
        <v>181</v>
      </c>
      <c r="B185" s="68" t="n">
        <f aca="false">EOMONTH(Input!$C$7,A185)</f>
        <v>48426</v>
      </c>
      <c r="D185" s="69" t="n">
        <f aca="false">IF($B185&lt;Input!$G$28,Input!$G$41,0)</f>
        <v>0</v>
      </c>
      <c r="E185" s="69" t="n">
        <f aca="true">IF($B185&gt;Input!$G$28,PMT(Input!$G$40/(100*12),($A$620-OFFSET($A$4,MATCH(Input!$G$28,$B$4:$B$620,1),0,1,1)),$H$4,0,1),0)</f>
        <v>0</v>
      </c>
      <c r="F185" s="69" t="n">
        <f aca="false">($F184+$D185+$E185)*(1+Input!$G$40/(100*12))</f>
        <v>0</v>
      </c>
    </row>
    <row r="186" customFormat="false" ht="12.8" hidden="false" customHeight="false" outlineLevel="0" collapsed="false">
      <c r="A186" s="67" t="n">
        <v>182</v>
      </c>
      <c r="B186" s="68" t="n">
        <f aca="false">EOMONTH(Input!$C$7,A186)</f>
        <v>48457</v>
      </c>
      <c r="D186" s="69" t="n">
        <f aca="false">IF($B186&lt;Input!$G$28,Input!$G$41,0)</f>
        <v>0</v>
      </c>
      <c r="E186" s="69" t="n">
        <f aca="true">IF($B186&gt;Input!$G$28,PMT(Input!$G$40/(100*12),($A$620-OFFSET($A$4,MATCH(Input!$G$28,$B$4:$B$620,1),0,1,1)),$H$4,0,1),0)</f>
        <v>0</v>
      </c>
      <c r="F186" s="69" t="n">
        <f aca="false">($F185+$D186+$E186)*(1+Input!$G$40/(100*12))</f>
        <v>0</v>
      </c>
    </row>
    <row r="187" customFormat="false" ht="12.8" hidden="false" customHeight="false" outlineLevel="0" collapsed="false">
      <c r="A187" s="67" t="n">
        <v>183</v>
      </c>
      <c r="B187" s="68" t="n">
        <f aca="false">EOMONTH(Input!$C$7,A187)</f>
        <v>48487</v>
      </c>
      <c r="D187" s="69" t="n">
        <f aca="false">IF($B187&lt;Input!$G$28,Input!$G$41,0)</f>
        <v>0</v>
      </c>
      <c r="E187" s="69" t="n">
        <f aca="true">IF($B187&gt;Input!$G$28,PMT(Input!$G$40/(100*12),($A$620-OFFSET($A$4,MATCH(Input!$G$28,$B$4:$B$620,1),0,1,1)),$H$4,0,1),0)</f>
        <v>0</v>
      </c>
      <c r="F187" s="69" t="n">
        <f aca="false">($F186+$D187+$E187)*(1+Input!$G$40/(100*12))</f>
        <v>0</v>
      </c>
    </row>
    <row r="188" customFormat="false" ht="12.8" hidden="false" customHeight="false" outlineLevel="0" collapsed="false">
      <c r="A188" s="67" t="n">
        <v>184</v>
      </c>
      <c r="B188" s="68" t="n">
        <f aca="false">EOMONTH(Input!$C$7,A188)</f>
        <v>48518</v>
      </c>
      <c r="D188" s="69" t="n">
        <f aca="false">IF($B188&lt;Input!$G$28,Input!$G$41,0)</f>
        <v>0</v>
      </c>
      <c r="E188" s="69" t="n">
        <f aca="true">IF($B188&gt;Input!$G$28,PMT(Input!$G$40/(100*12),($A$620-OFFSET($A$4,MATCH(Input!$G$28,$B$4:$B$620,1),0,1,1)),$H$4,0,1),0)</f>
        <v>0</v>
      </c>
      <c r="F188" s="69" t="n">
        <f aca="false">($F187+$D188+$E188)*(1+Input!$G$40/(100*12))</f>
        <v>0</v>
      </c>
    </row>
    <row r="189" customFormat="false" ht="12.8" hidden="false" customHeight="false" outlineLevel="0" collapsed="false">
      <c r="A189" s="67" t="n">
        <v>185</v>
      </c>
      <c r="B189" s="68" t="n">
        <f aca="false">EOMONTH(Input!$C$7,A189)</f>
        <v>48548</v>
      </c>
      <c r="D189" s="69" t="n">
        <f aca="false">IF($B189&lt;Input!$G$28,Input!$G$41,0)</f>
        <v>0</v>
      </c>
      <c r="E189" s="69" t="n">
        <f aca="true">IF($B189&gt;Input!$G$28,PMT(Input!$G$40/(100*12),($A$620-OFFSET($A$4,MATCH(Input!$G$28,$B$4:$B$620,1),0,1,1)),$H$4,0,1),0)</f>
        <v>0</v>
      </c>
      <c r="F189" s="69" t="n">
        <f aca="false">($F188+$D189+$E189)*(1+Input!$G$40/(100*12))</f>
        <v>0</v>
      </c>
    </row>
    <row r="190" customFormat="false" ht="12.8" hidden="false" customHeight="false" outlineLevel="0" collapsed="false">
      <c r="A190" s="67" t="n">
        <v>186</v>
      </c>
      <c r="B190" s="68" t="n">
        <f aca="false">EOMONTH(Input!$C$7,A190)</f>
        <v>48579</v>
      </c>
      <c r="D190" s="69" t="n">
        <f aca="false">IF($B190&lt;Input!$G$28,Input!$G$41,0)</f>
        <v>0</v>
      </c>
      <c r="E190" s="69" t="n">
        <f aca="true">IF($B190&gt;Input!$G$28,PMT(Input!$G$40/(100*12),($A$620-OFFSET($A$4,MATCH(Input!$G$28,$B$4:$B$620,1),0,1,1)),$H$4,0,1),0)</f>
        <v>0</v>
      </c>
      <c r="F190" s="69" t="n">
        <f aca="false">($F189+$D190+$E190)*(1+Input!$G$40/(100*12))</f>
        <v>0</v>
      </c>
    </row>
    <row r="191" customFormat="false" ht="12.8" hidden="false" customHeight="false" outlineLevel="0" collapsed="false">
      <c r="A191" s="67" t="n">
        <v>187</v>
      </c>
      <c r="B191" s="68" t="n">
        <f aca="false">EOMONTH(Input!$C$7,A191)</f>
        <v>48610</v>
      </c>
      <c r="D191" s="69" t="n">
        <f aca="false">IF($B191&lt;Input!$G$28,Input!$G$41,0)</f>
        <v>0</v>
      </c>
      <c r="E191" s="69" t="n">
        <f aca="true">IF($B191&gt;Input!$G$28,PMT(Input!$G$40/(100*12),($A$620-OFFSET($A$4,MATCH(Input!$G$28,$B$4:$B$620,1),0,1,1)),$H$4,0,1),0)</f>
        <v>0</v>
      </c>
      <c r="F191" s="69" t="n">
        <f aca="false">($F190+$D191+$E191)*(1+Input!$G$40/(100*12))</f>
        <v>0</v>
      </c>
    </row>
    <row r="192" customFormat="false" ht="12.8" hidden="false" customHeight="false" outlineLevel="0" collapsed="false">
      <c r="A192" s="67" t="n">
        <v>188</v>
      </c>
      <c r="B192" s="68" t="n">
        <f aca="false">EOMONTH(Input!$C$7,A192)</f>
        <v>48638</v>
      </c>
      <c r="D192" s="69" t="n">
        <f aca="false">IF($B192&lt;Input!$G$28,Input!$G$41,0)</f>
        <v>0</v>
      </c>
      <c r="E192" s="69" t="n">
        <f aca="true">IF($B192&gt;Input!$G$28,PMT(Input!$G$40/(100*12),($A$620-OFFSET($A$4,MATCH(Input!$G$28,$B$4:$B$620,1),0,1,1)),$H$4,0,1),0)</f>
        <v>0</v>
      </c>
      <c r="F192" s="69" t="n">
        <f aca="false">($F191+$D192+$E192)*(1+Input!$G$40/(100*12))</f>
        <v>0</v>
      </c>
    </row>
    <row r="193" customFormat="false" ht="12.8" hidden="false" customHeight="false" outlineLevel="0" collapsed="false">
      <c r="A193" s="67" t="n">
        <v>189</v>
      </c>
      <c r="B193" s="68" t="n">
        <f aca="false">EOMONTH(Input!$C$7,A193)</f>
        <v>48669</v>
      </c>
      <c r="D193" s="69" t="n">
        <f aca="false">IF($B193&lt;Input!$G$28,Input!$G$41,0)</f>
        <v>0</v>
      </c>
      <c r="E193" s="69" t="n">
        <f aca="true">IF($B193&gt;Input!$G$28,PMT(Input!$G$40/(100*12),($A$620-OFFSET($A$4,MATCH(Input!$G$28,$B$4:$B$620,1),0,1,1)),$H$4,0,1),0)</f>
        <v>0</v>
      </c>
      <c r="F193" s="69" t="n">
        <f aca="false">($F192+$D193+$E193)*(1+Input!$G$40/(100*12))</f>
        <v>0</v>
      </c>
    </row>
    <row r="194" customFormat="false" ht="12.8" hidden="false" customHeight="false" outlineLevel="0" collapsed="false">
      <c r="A194" s="67" t="n">
        <v>190</v>
      </c>
      <c r="B194" s="68" t="n">
        <f aca="false">EOMONTH(Input!$C$7,A194)</f>
        <v>48699</v>
      </c>
      <c r="D194" s="69" t="n">
        <f aca="false">IF($B194&lt;Input!$G$28,Input!$G$41,0)</f>
        <v>0</v>
      </c>
      <c r="E194" s="69" t="n">
        <f aca="true">IF($B194&gt;Input!$G$28,PMT(Input!$G$40/(100*12),($A$620-OFFSET($A$4,MATCH(Input!$G$28,$B$4:$B$620,1),0,1,1)),$H$4,0,1),0)</f>
        <v>0</v>
      </c>
      <c r="F194" s="69" t="n">
        <f aca="false">($F193+$D194+$E194)*(1+Input!$G$40/(100*12))</f>
        <v>0</v>
      </c>
    </row>
    <row r="195" customFormat="false" ht="12.8" hidden="false" customHeight="false" outlineLevel="0" collapsed="false">
      <c r="A195" s="67" t="n">
        <v>191</v>
      </c>
      <c r="B195" s="68" t="n">
        <f aca="false">EOMONTH(Input!$C$7,A195)</f>
        <v>48730</v>
      </c>
      <c r="D195" s="69" t="n">
        <f aca="false">IF($B195&lt;Input!$G$28,Input!$G$41,0)</f>
        <v>0</v>
      </c>
      <c r="E195" s="69" t="n">
        <f aca="true">IF($B195&gt;Input!$G$28,PMT(Input!$G$40/(100*12),($A$620-OFFSET($A$4,MATCH(Input!$G$28,$B$4:$B$620,1),0,1,1)),$H$4,0,1),0)</f>
        <v>0</v>
      </c>
      <c r="F195" s="69" t="n">
        <f aca="false">($F194+$D195+$E195)*(1+Input!$G$40/(100*12))</f>
        <v>0</v>
      </c>
    </row>
    <row r="196" customFormat="false" ht="12.8" hidden="false" customHeight="false" outlineLevel="0" collapsed="false">
      <c r="A196" s="67" t="n">
        <v>192</v>
      </c>
      <c r="B196" s="68" t="n">
        <f aca="false">EOMONTH(Input!$C$7,A196)</f>
        <v>48760</v>
      </c>
      <c r="D196" s="69" t="n">
        <f aca="false">IF($B196&lt;Input!$G$28,Input!$G$41,0)</f>
        <v>0</v>
      </c>
      <c r="E196" s="69" t="n">
        <f aca="true">IF($B196&gt;Input!$G$28,PMT(Input!$G$40/(100*12),($A$620-OFFSET($A$4,MATCH(Input!$G$28,$B$4:$B$620,1),0,1,1)),$H$4,0,1),0)</f>
        <v>0</v>
      </c>
      <c r="F196" s="69" t="n">
        <f aca="false">($F195+$D196+$E196)*(1+Input!$G$40/(100*12))</f>
        <v>0</v>
      </c>
    </row>
    <row r="197" customFormat="false" ht="12.8" hidden="false" customHeight="false" outlineLevel="0" collapsed="false">
      <c r="A197" s="67" t="n">
        <v>193</v>
      </c>
      <c r="B197" s="68" t="n">
        <f aca="false">EOMONTH(Input!$C$7,A197)</f>
        <v>48791</v>
      </c>
      <c r="D197" s="69" t="n">
        <f aca="false">IF($B197&lt;Input!$G$28,Input!$G$41,0)</f>
        <v>0</v>
      </c>
      <c r="E197" s="69" t="n">
        <f aca="true">IF($B197&gt;Input!$G$28,PMT(Input!$G$40/(100*12),($A$620-OFFSET($A$4,MATCH(Input!$G$28,$B$4:$B$620,1),0,1,1)),$H$4,0,1),0)</f>
        <v>0</v>
      </c>
      <c r="F197" s="69" t="n">
        <f aca="false">($F196+$D197+$E197)*(1+Input!$G$40/(100*12))</f>
        <v>0</v>
      </c>
    </row>
    <row r="198" customFormat="false" ht="12.8" hidden="false" customHeight="false" outlineLevel="0" collapsed="false">
      <c r="A198" s="67" t="n">
        <v>194</v>
      </c>
      <c r="B198" s="68" t="n">
        <f aca="false">EOMONTH(Input!$C$7,A198)</f>
        <v>48822</v>
      </c>
      <c r="D198" s="69" t="n">
        <f aca="false">IF($B198&lt;Input!$G$28,Input!$G$41,0)</f>
        <v>0</v>
      </c>
      <c r="E198" s="69" t="n">
        <f aca="true">IF($B198&gt;Input!$G$28,PMT(Input!$G$40/(100*12),($A$620-OFFSET($A$4,MATCH(Input!$G$28,$B$4:$B$620,1),0,1,1)),$H$4,0,1),0)</f>
        <v>0</v>
      </c>
      <c r="F198" s="69" t="n">
        <f aca="false">($F197+$D198+$E198)*(1+Input!$G$40/(100*12))</f>
        <v>0</v>
      </c>
    </row>
    <row r="199" customFormat="false" ht="12.8" hidden="false" customHeight="false" outlineLevel="0" collapsed="false">
      <c r="A199" s="67" t="n">
        <v>195</v>
      </c>
      <c r="B199" s="68" t="n">
        <f aca="false">EOMONTH(Input!$C$7,A199)</f>
        <v>48852</v>
      </c>
      <c r="D199" s="69" t="n">
        <f aca="false">IF($B199&lt;Input!$G$28,Input!$G$41,0)</f>
        <v>0</v>
      </c>
      <c r="E199" s="69" t="n">
        <f aca="true">IF($B199&gt;Input!$G$28,PMT(Input!$G$40/(100*12),($A$620-OFFSET($A$4,MATCH(Input!$G$28,$B$4:$B$620,1),0,1,1)),$H$4,0,1),0)</f>
        <v>0</v>
      </c>
      <c r="F199" s="69" t="n">
        <f aca="false">($F198+$D199+$E199)*(1+Input!$G$40/(100*12))</f>
        <v>0</v>
      </c>
    </row>
    <row r="200" customFormat="false" ht="12.8" hidden="false" customHeight="false" outlineLevel="0" collapsed="false">
      <c r="A200" s="67" t="n">
        <v>196</v>
      </c>
      <c r="B200" s="68" t="n">
        <f aca="false">EOMONTH(Input!$C$7,A200)</f>
        <v>48883</v>
      </c>
      <c r="D200" s="69" t="n">
        <f aca="false">IF($B200&lt;Input!$G$28,Input!$G$41,0)</f>
        <v>0</v>
      </c>
      <c r="E200" s="69" t="n">
        <f aca="true">IF($B200&gt;Input!$G$28,PMT(Input!$G$40/(100*12),($A$620-OFFSET($A$4,MATCH(Input!$G$28,$B$4:$B$620,1),0,1,1)),$H$4,0,1),0)</f>
        <v>0</v>
      </c>
      <c r="F200" s="69" t="n">
        <f aca="false">($F199+$D200+$E200)*(1+Input!$G$40/(100*12))</f>
        <v>0</v>
      </c>
    </row>
    <row r="201" customFormat="false" ht="12.8" hidden="false" customHeight="false" outlineLevel="0" collapsed="false">
      <c r="A201" s="67" t="n">
        <v>197</v>
      </c>
      <c r="B201" s="68" t="n">
        <f aca="false">EOMONTH(Input!$C$7,A201)</f>
        <v>48913</v>
      </c>
      <c r="D201" s="69" t="n">
        <f aca="false">IF($B201&lt;Input!$G$28,Input!$G$41,0)</f>
        <v>0</v>
      </c>
      <c r="E201" s="69" t="n">
        <f aca="true">IF($B201&gt;Input!$G$28,PMT(Input!$G$40/(100*12),($A$620-OFFSET($A$4,MATCH(Input!$G$28,$B$4:$B$620,1),0,1,1)),$H$4,0,1),0)</f>
        <v>0</v>
      </c>
      <c r="F201" s="69" t="n">
        <f aca="false">($F200+$D201+$E201)*(1+Input!$G$40/(100*12))</f>
        <v>0</v>
      </c>
    </row>
    <row r="202" customFormat="false" ht="12.8" hidden="false" customHeight="false" outlineLevel="0" collapsed="false">
      <c r="A202" s="67" t="n">
        <v>198</v>
      </c>
      <c r="B202" s="68" t="n">
        <f aca="false">EOMONTH(Input!$C$7,A202)</f>
        <v>48944</v>
      </c>
      <c r="D202" s="69" t="n">
        <f aca="false">IF($B202&lt;Input!$G$28,Input!$G$41,0)</f>
        <v>0</v>
      </c>
      <c r="E202" s="69" t="n">
        <f aca="true">IF($B202&gt;Input!$G$28,PMT(Input!$G$40/(100*12),($A$620-OFFSET($A$4,MATCH(Input!$G$28,$B$4:$B$620,1),0,1,1)),$H$4,0,1),0)</f>
        <v>0</v>
      </c>
      <c r="F202" s="69" t="n">
        <f aca="false">($F201+$D202+$E202)*(1+Input!$G$40/(100*12))</f>
        <v>0</v>
      </c>
    </row>
    <row r="203" customFormat="false" ht="12.8" hidden="false" customHeight="false" outlineLevel="0" collapsed="false">
      <c r="A203" s="67" t="n">
        <v>199</v>
      </c>
      <c r="B203" s="68" t="n">
        <f aca="false">EOMONTH(Input!$C$7,A203)</f>
        <v>48975</v>
      </c>
      <c r="D203" s="69" t="n">
        <f aca="false">IF($B203&lt;Input!$G$28,Input!$G$41,0)</f>
        <v>0</v>
      </c>
      <c r="E203" s="69" t="n">
        <f aca="true">IF($B203&gt;Input!$G$28,PMT(Input!$G$40/(100*12),($A$620-OFFSET($A$4,MATCH(Input!$G$28,$B$4:$B$620,1),0,1,1)),$H$4,0,1),0)</f>
        <v>0</v>
      </c>
      <c r="F203" s="69" t="n">
        <f aca="false">($F202+$D203+$E203)*(1+Input!$G$40/(100*12))</f>
        <v>0</v>
      </c>
    </row>
    <row r="204" customFormat="false" ht="12.8" hidden="false" customHeight="false" outlineLevel="0" collapsed="false">
      <c r="A204" s="67" t="n">
        <v>200</v>
      </c>
      <c r="B204" s="68" t="n">
        <f aca="false">EOMONTH(Input!$C$7,A204)</f>
        <v>49003</v>
      </c>
      <c r="D204" s="69" t="n">
        <f aca="false">IF($B204&lt;Input!$G$28,Input!$G$41,0)</f>
        <v>0</v>
      </c>
      <c r="E204" s="69" t="n">
        <f aca="true">IF($B204&gt;Input!$G$28,PMT(Input!$G$40/(100*12),($A$620-OFFSET($A$4,MATCH(Input!$G$28,$B$4:$B$620,1),0,1,1)),$H$4,0,1),0)</f>
        <v>0</v>
      </c>
      <c r="F204" s="69" t="n">
        <f aca="false">($F203+$D204+$E204)*(1+Input!$G$40/(100*12))</f>
        <v>0</v>
      </c>
    </row>
    <row r="205" customFormat="false" ht="12.8" hidden="false" customHeight="false" outlineLevel="0" collapsed="false">
      <c r="A205" s="67" t="n">
        <v>201</v>
      </c>
      <c r="B205" s="68" t="n">
        <f aca="false">EOMONTH(Input!$C$7,A205)</f>
        <v>49034</v>
      </c>
      <c r="D205" s="69" t="n">
        <f aca="false">IF($B205&lt;Input!$G$28,Input!$G$41,0)</f>
        <v>0</v>
      </c>
      <c r="E205" s="69" t="n">
        <f aca="true">IF($B205&gt;Input!$G$28,PMT(Input!$G$40/(100*12),($A$620-OFFSET($A$4,MATCH(Input!$G$28,$B$4:$B$620,1),0,1,1)),$H$4,0,1),0)</f>
        <v>0</v>
      </c>
      <c r="F205" s="69" t="n">
        <f aca="false">($F204+$D205+$E205)*(1+Input!$G$40/(100*12))</f>
        <v>0</v>
      </c>
    </row>
    <row r="206" customFormat="false" ht="12.8" hidden="false" customHeight="false" outlineLevel="0" collapsed="false">
      <c r="A206" s="67" t="n">
        <v>202</v>
      </c>
      <c r="B206" s="68" t="n">
        <f aca="false">EOMONTH(Input!$C$7,A206)</f>
        <v>49064</v>
      </c>
      <c r="D206" s="69" t="n">
        <f aca="false">IF($B206&lt;Input!$G$28,Input!$G$41,0)</f>
        <v>0</v>
      </c>
      <c r="E206" s="69" t="n">
        <f aca="true">IF($B206&gt;Input!$G$28,PMT(Input!$G$40/(100*12),($A$620-OFFSET($A$4,MATCH(Input!$G$28,$B$4:$B$620,1),0,1,1)),$H$4,0,1),0)</f>
        <v>0</v>
      </c>
      <c r="F206" s="69" t="n">
        <f aca="false">($F205+$D206+$E206)*(1+Input!$G$40/(100*12))</f>
        <v>0</v>
      </c>
    </row>
    <row r="207" customFormat="false" ht="12.8" hidden="false" customHeight="false" outlineLevel="0" collapsed="false">
      <c r="A207" s="67" t="n">
        <v>203</v>
      </c>
      <c r="B207" s="68" t="n">
        <f aca="false">EOMONTH(Input!$C$7,A207)</f>
        <v>49095</v>
      </c>
      <c r="D207" s="69" t="n">
        <f aca="false">IF($B207&lt;Input!$G$28,Input!$G$41,0)</f>
        <v>0</v>
      </c>
      <c r="E207" s="69" t="n">
        <f aca="true">IF($B207&gt;Input!$G$28,PMT(Input!$G$40/(100*12),($A$620-OFFSET($A$4,MATCH(Input!$G$28,$B$4:$B$620,1),0,1,1)),$H$4,0,1),0)</f>
        <v>0</v>
      </c>
      <c r="F207" s="69" t="n">
        <f aca="false">($F206+$D207+$E207)*(1+Input!$G$40/(100*12))</f>
        <v>0</v>
      </c>
    </row>
    <row r="208" customFormat="false" ht="12.8" hidden="false" customHeight="false" outlineLevel="0" collapsed="false">
      <c r="A208" s="67" t="n">
        <v>204</v>
      </c>
      <c r="B208" s="68" t="n">
        <f aca="false">EOMONTH(Input!$C$7,A208)</f>
        <v>49125</v>
      </c>
      <c r="D208" s="69" t="n">
        <f aca="false">IF($B208&lt;Input!$G$28,Input!$G$41,0)</f>
        <v>0</v>
      </c>
      <c r="E208" s="69" t="n">
        <f aca="true">IF($B208&gt;Input!$G$28,PMT(Input!$G$40/(100*12),($A$620-OFFSET($A$4,MATCH(Input!$G$28,$B$4:$B$620,1),0,1,1)),$H$4,0,1),0)</f>
        <v>0</v>
      </c>
      <c r="F208" s="69" t="n">
        <f aca="false">($F207+$D208+$E208)*(1+Input!$G$40/(100*12))</f>
        <v>0</v>
      </c>
    </row>
    <row r="209" customFormat="false" ht="12.8" hidden="false" customHeight="false" outlineLevel="0" collapsed="false">
      <c r="A209" s="67" t="n">
        <v>205</v>
      </c>
      <c r="B209" s="68" t="n">
        <f aca="false">EOMONTH(Input!$C$7,A209)</f>
        <v>49156</v>
      </c>
      <c r="D209" s="69" t="n">
        <f aca="false">IF($B209&lt;Input!$G$28,Input!$G$41,0)</f>
        <v>0</v>
      </c>
      <c r="E209" s="69" t="n">
        <f aca="true">IF($B209&gt;Input!$G$28,PMT(Input!$G$40/(100*12),($A$620-OFFSET($A$4,MATCH(Input!$G$28,$B$4:$B$620,1),0,1,1)),$H$4,0,1),0)</f>
        <v>0</v>
      </c>
      <c r="F209" s="69" t="n">
        <f aca="false">($F208+$D209+$E209)*(1+Input!$G$40/(100*12))</f>
        <v>0</v>
      </c>
    </row>
    <row r="210" customFormat="false" ht="12.8" hidden="false" customHeight="false" outlineLevel="0" collapsed="false">
      <c r="A210" s="67" t="n">
        <v>206</v>
      </c>
      <c r="B210" s="68" t="n">
        <f aca="false">EOMONTH(Input!$C$7,A210)</f>
        <v>49187</v>
      </c>
      <c r="D210" s="69" t="n">
        <f aca="false">IF($B210&lt;Input!$G$28,Input!$G$41,0)</f>
        <v>0</v>
      </c>
      <c r="E210" s="69" t="n">
        <f aca="true">IF($B210&gt;Input!$G$28,PMT(Input!$G$40/(100*12),($A$620-OFFSET($A$4,MATCH(Input!$G$28,$B$4:$B$620,1),0,1,1)),$H$4,0,1),0)</f>
        <v>0</v>
      </c>
      <c r="F210" s="69" t="n">
        <f aca="false">($F209+$D210+$E210)*(1+Input!$G$40/(100*12))</f>
        <v>0</v>
      </c>
    </row>
    <row r="211" customFormat="false" ht="12.8" hidden="false" customHeight="false" outlineLevel="0" collapsed="false">
      <c r="A211" s="67" t="n">
        <v>207</v>
      </c>
      <c r="B211" s="68" t="n">
        <f aca="false">EOMONTH(Input!$C$7,A211)</f>
        <v>49217</v>
      </c>
      <c r="D211" s="69" t="n">
        <f aca="false">IF($B211&lt;Input!$G$28,Input!$G$41,0)</f>
        <v>0</v>
      </c>
      <c r="E211" s="69" t="n">
        <f aca="true">IF($B211&gt;Input!$G$28,PMT(Input!$G$40/(100*12),($A$620-OFFSET($A$4,MATCH(Input!$G$28,$B$4:$B$620,1),0,1,1)),$H$4,0,1),0)</f>
        <v>0</v>
      </c>
      <c r="F211" s="69" t="n">
        <f aca="false">($F210+$D211+$E211)*(1+Input!$G$40/(100*12))</f>
        <v>0</v>
      </c>
    </row>
    <row r="212" customFormat="false" ht="12.8" hidden="false" customHeight="false" outlineLevel="0" collapsed="false">
      <c r="A212" s="67" t="n">
        <v>208</v>
      </c>
      <c r="B212" s="68" t="n">
        <f aca="false">EOMONTH(Input!$C$7,A212)</f>
        <v>49248</v>
      </c>
      <c r="D212" s="69" t="n">
        <f aca="false">IF($B212&lt;Input!$G$28,Input!$G$41,0)</f>
        <v>0</v>
      </c>
      <c r="E212" s="69" t="n">
        <f aca="true">IF($B212&gt;Input!$G$28,PMT(Input!$G$40/(100*12),($A$620-OFFSET($A$4,MATCH(Input!$G$28,$B$4:$B$620,1),0,1,1)),$H$4,0,1),0)</f>
        <v>0</v>
      </c>
      <c r="F212" s="69" t="n">
        <f aca="false">($F211+$D212+$E212)*(1+Input!$G$40/(100*12))</f>
        <v>0</v>
      </c>
    </row>
    <row r="213" customFormat="false" ht="12.8" hidden="false" customHeight="false" outlineLevel="0" collapsed="false">
      <c r="A213" s="67" t="n">
        <v>209</v>
      </c>
      <c r="B213" s="68" t="n">
        <f aca="false">EOMONTH(Input!$C$7,A213)</f>
        <v>49278</v>
      </c>
      <c r="D213" s="69" t="n">
        <f aca="false">IF($B213&lt;Input!$G$28,Input!$G$41,0)</f>
        <v>0</v>
      </c>
      <c r="E213" s="69" t="n">
        <f aca="true">IF($B213&gt;Input!$G$28,PMT(Input!$G$40/(100*12),($A$620-OFFSET($A$4,MATCH(Input!$G$28,$B$4:$B$620,1),0,1,1)),$H$4,0,1),0)</f>
        <v>0</v>
      </c>
      <c r="F213" s="69" t="n">
        <f aca="false">($F212+$D213+$E213)*(1+Input!$G$40/(100*12))</f>
        <v>0</v>
      </c>
    </row>
    <row r="214" customFormat="false" ht="12.8" hidden="false" customHeight="false" outlineLevel="0" collapsed="false">
      <c r="A214" s="67" t="n">
        <v>210</v>
      </c>
      <c r="B214" s="68" t="n">
        <f aca="false">EOMONTH(Input!$C$7,A214)</f>
        <v>49309</v>
      </c>
      <c r="D214" s="69" t="n">
        <f aca="false">IF($B214&lt;Input!$G$28,Input!$G$41,0)</f>
        <v>0</v>
      </c>
      <c r="E214" s="69" t="n">
        <f aca="true">IF($B214&gt;Input!$G$28,PMT(Input!$G$40/(100*12),($A$620-OFFSET($A$4,MATCH(Input!$G$28,$B$4:$B$620,1),0,1,1)),$H$4,0,1),0)</f>
        <v>0</v>
      </c>
      <c r="F214" s="69" t="n">
        <f aca="false">($F213+$D214+$E214)*(1+Input!$G$40/(100*12))</f>
        <v>0</v>
      </c>
    </row>
    <row r="215" customFormat="false" ht="12.8" hidden="false" customHeight="false" outlineLevel="0" collapsed="false">
      <c r="A215" s="67" t="n">
        <v>211</v>
      </c>
      <c r="B215" s="68" t="n">
        <f aca="false">EOMONTH(Input!$C$7,A215)</f>
        <v>49340</v>
      </c>
      <c r="D215" s="69" t="n">
        <f aca="false">IF($B215&lt;Input!$G$28,Input!$G$41,0)</f>
        <v>0</v>
      </c>
      <c r="E215" s="69" t="n">
        <f aca="true">IF($B215&gt;Input!$G$28,PMT(Input!$G$40/(100*12),($A$620-OFFSET($A$4,MATCH(Input!$G$28,$B$4:$B$620,1),0,1,1)),$H$4,0,1),0)</f>
        <v>0</v>
      </c>
      <c r="F215" s="69" t="n">
        <f aca="false">($F214+$D215+$E215)*(1+Input!$G$40/(100*12))</f>
        <v>0</v>
      </c>
    </row>
    <row r="216" customFormat="false" ht="12.8" hidden="false" customHeight="false" outlineLevel="0" collapsed="false">
      <c r="A216" s="67" t="n">
        <v>212</v>
      </c>
      <c r="B216" s="68" t="n">
        <f aca="false">EOMONTH(Input!$C$7,A216)</f>
        <v>49368</v>
      </c>
      <c r="D216" s="69" t="n">
        <f aca="false">IF($B216&lt;Input!$G$28,Input!$G$41,0)</f>
        <v>0</v>
      </c>
      <c r="E216" s="69" t="n">
        <f aca="true">IF($B216&gt;Input!$G$28,PMT(Input!$G$40/(100*12),($A$620-OFFSET($A$4,MATCH(Input!$G$28,$B$4:$B$620,1),0,1,1)),$H$4,0,1),0)</f>
        <v>0</v>
      </c>
      <c r="F216" s="69" t="n">
        <f aca="false">($F215+$D216+$E216)*(1+Input!$G$40/(100*12))</f>
        <v>0</v>
      </c>
    </row>
    <row r="217" customFormat="false" ht="12.8" hidden="false" customHeight="false" outlineLevel="0" collapsed="false">
      <c r="A217" s="67" t="n">
        <v>213</v>
      </c>
      <c r="B217" s="68" t="n">
        <f aca="false">EOMONTH(Input!$C$7,A217)</f>
        <v>49399</v>
      </c>
      <c r="D217" s="69" t="n">
        <f aca="false">IF($B217&lt;Input!$G$28,Input!$G$41,0)</f>
        <v>0</v>
      </c>
      <c r="E217" s="69" t="n">
        <f aca="true">IF($B217&gt;Input!$G$28,PMT(Input!$G$40/(100*12),($A$620-OFFSET($A$4,MATCH(Input!$G$28,$B$4:$B$620,1),0,1,1)),$H$4,0,1),0)</f>
        <v>0</v>
      </c>
      <c r="F217" s="69" t="n">
        <f aca="false">($F216+$D217+$E217)*(1+Input!$G$40/(100*12))</f>
        <v>0</v>
      </c>
    </row>
    <row r="218" customFormat="false" ht="12.8" hidden="false" customHeight="false" outlineLevel="0" collapsed="false">
      <c r="A218" s="67" t="n">
        <v>214</v>
      </c>
      <c r="B218" s="68" t="n">
        <f aca="false">EOMONTH(Input!$C$7,A218)</f>
        <v>49429</v>
      </c>
      <c r="D218" s="69" t="n">
        <f aca="false">IF($B218&lt;Input!$G$28,Input!$G$41,0)</f>
        <v>0</v>
      </c>
      <c r="E218" s="69" t="n">
        <f aca="true">IF($B218&gt;Input!$G$28,PMT(Input!$G$40/(100*12),($A$620-OFFSET($A$4,MATCH(Input!$G$28,$B$4:$B$620,1),0,1,1)),$H$4,0,1),0)</f>
        <v>0</v>
      </c>
      <c r="F218" s="69" t="n">
        <f aca="false">($F217+$D218+$E218)*(1+Input!$G$40/(100*12))</f>
        <v>0</v>
      </c>
    </row>
    <row r="219" customFormat="false" ht="12.8" hidden="false" customHeight="false" outlineLevel="0" collapsed="false">
      <c r="A219" s="67" t="n">
        <v>215</v>
      </c>
      <c r="B219" s="68" t="n">
        <f aca="false">EOMONTH(Input!$C$7,A219)</f>
        <v>49460</v>
      </c>
      <c r="D219" s="69" t="n">
        <f aca="false">IF($B219&lt;Input!$G$28,Input!$G$41,0)</f>
        <v>0</v>
      </c>
      <c r="E219" s="69" t="n">
        <f aca="true">IF($B219&gt;Input!$G$28,PMT(Input!$G$40/(100*12),($A$620-OFFSET($A$4,MATCH(Input!$G$28,$B$4:$B$620,1),0,1,1)),$H$4,0,1),0)</f>
        <v>0</v>
      </c>
      <c r="F219" s="69" t="n">
        <f aca="false">($F218+$D219+$E219)*(1+Input!$G$40/(100*12))</f>
        <v>0</v>
      </c>
    </row>
    <row r="220" customFormat="false" ht="12.8" hidden="false" customHeight="false" outlineLevel="0" collapsed="false">
      <c r="A220" s="67" t="n">
        <v>216</v>
      </c>
      <c r="B220" s="68" t="n">
        <f aca="false">EOMONTH(Input!$C$7,A220)</f>
        <v>49490</v>
      </c>
      <c r="D220" s="69" t="n">
        <f aca="false">IF($B220&lt;Input!$G$28,Input!$G$41,0)</f>
        <v>0</v>
      </c>
      <c r="E220" s="69" t="n">
        <f aca="true">IF($B220&gt;Input!$G$28,PMT(Input!$G$40/(100*12),($A$620-OFFSET($A$4,MATCH(Input!$G$28,$B$4:$B$620,1),0,1,1)),$H$4,0,1),0)</f>
        <v>0</v>
      </c>
      <c r="F220" s="69" t="n">
        <f aca="false">($F219+$D220+$E220)*(1+Input!$G$40/(100*12))</f>
        <v>0</v>
      </c>
    </row>
    <row r="221" customFormat="false" ht="12.8" hidden="false" customHeight="false" outlineLevel="0" collapsed="false">
      <c r="A221" s="67" t="n">
        <v>217</v>
      </c>
      <c r="B221" s="68" t="n">
        <f aca="false">EOMONTH(Input!$C$7,A221)</f>
        <v>49521</v>
      </c>
      <c r="D221" s="69" t="n">
        <f aca="false">IF($B221&lt;Input!$G$28,Input!$G$41,0)</f>
        <v>0</v>
      </c>
      <c r="E221" s="69" t="n">
        <f aca="true">IF($B221&gt;Input!$G$28,PMT(Input!$G$40/(100*12),($A$620-OFFSET($A$4,MATCH(Input!$G$28,$B$4:$B$620,1),0,1,1)),$H$4,0,1),0)</f>
        <v>0</v>
      </c>
      <c r="F221" s="69" t="n">
        <f aca="false">($F220+$D221+$E221)*(1+Input!$G$40/(100*12))</f>
        <v>0</v>
      </c>
    </row>
    <row r="222" customFormat="false" ht="12.8" hidden="false" customHeight="false" outlineLevel="0" collapsed="false">
      <c r="A222" s="67" t="n">
        <v>218</v>
      </c>
      <c r="B222" s="68" t="n">
        <f aca="false">EOMONTH(Input!$C$7,A222)</f>
        <v>49552</v>
      </c>
      <c r="D222" s="69" t="n">
        <f aca="false">IF($B222&lt;Input!$G$28,Input!$G$41,0)</f>
        <v>0</v>
      </c>
      <c r="E222" s="69" t="n">
        <f aca="true">IF($B222&gt;Input!$G$28,PMT(Input!$G$40/(100*12),($A$620-OFFSET($A$4,MATCH(Input!$G$28,$B$4:$B$620,1),0,1,1)),$H$4,0,1),0)</f>
        <v>0</v>
      </c>
      <c r="F222" s="69" t="n">
        <f aca="false">($F221+$D222+$E222)*(1+Input!$G$40/(100*12))</f>
        <v>0</v>
      </c>
    </row>
    <row r="223" customFormat="false" ht="12.8" hidden="false" customHeight="false" outlineLevel="0" collapsed="false">
      <c r="A223" s="67" t="n">
        <v>219</v>
      </c>
      <c r="B223" s="68" t="n">
        <f aca="false">EOMONTH(Input!$C$7,A223)</f>
        <v>49582</v>
      </c>
      <c r="D223" s="69" t="n">
        <f aca="false">IF($B223&lt;Input!$G$28,Input!$G$41,0)</f>
        <v>0</v>
      </c>
      <c r="E223" s="69" t="n">
        <f aca="true">IF($B223&gt;Input!$G$28,PMT(Input!$G$40/(100*12),($A$620-OFFSET($A$4,MATCH(Input!$G$28,$B$4:$B$620,1),0,1,1)),$H$4,0,1),0)</f>
        <v>0</v>
      </c>
      <c r="F223" s="69" t="n">
        <f aca="false">($F222+$D223+$E223)*(1+Input!$G$40/(100*12))</f>
        <v>0</v>
      </c>
    </row>
    <row r="224" customFormat="false" ht="12.8" hidden="false" customHeight="false" outlineLevel="0" collapsed="false">
      <c r="A224" s="67" t="n">
        <v>220</v>
      </c>
      <c r="B224" s="68" t="n">
        <f aca="false">EOMONTH(Input!$C$7,A224)</f>
        <v>49613</v>
      </c>
      <c r="D224" s="69" t="n">
        <f aca="false">IF($B224&lt;Input!$G$28,Input!$G$41,0)</f>
        <v>0</v>
      </c>
      <c r="E224" s="69" t="n">
        <f aca="true">IF($B224&gt;Input!$G$28,PMT(Input!$G$40/(100*12),($A$620-OFFSET($A$4,MATCH(Input!$G$28,$B$4:$B$620,1),0,1,1)),$H$4,0,1),0)</f>
        <v>0</v>
      </c>
      <c r="F224" s="69" t="n">
        <f aca="false">($F223+$D224+$E224)*(1+Input!$G$40/(100*12))</f>
        <v>0</v>
      </c>
    </row>
    <row r="225" customFormat="false" ht="12.8" hidden="false" customHeight="false" outlineLevel="0" collapsed="false">
      <c r="A225" s="67" t="n">
        <v>221</v>
      </c>
      <c r="B225" s="68" t="n">
        <f aca="false">EOMONTH(Input!$C$7,A225)</f>
        <v>49643</v>
      </c>
      <c r="D225" s="69" t="n">
        <f aca="false">IF($B225&lt;Input!$G$28,Input!$G$41,0)</f>
        <v>0</v>
      </c>
      <c r="E225" s="69" t="n">
        <f aca="true">IF($B225&gt;Input!$G$28,PMT(Input!$G$40/(100*12),($A$620-OFFSET($A$4,MATCH(Input!$G$28,$B$4:$B$620,1),0,1,1)),$H$4,0,1),0)</f>
        <v>0</v>
      </c>
      <c r="F225" s="69" t="n">
        <f aca="false">($F224+$D225+$E225)*(1+Input!$G$40/(100*12))</f>
        <v>0</v>
      </c>
    </row>
    <row r="226" customFormat="false" ht="12.8" hidden="false" customHeight="false" outlineLevel="0" collapsed="false">
      <c r="A226" s="67" t="n">
        <v>222</v>
      </c>
      <c r="B226" s="68" t="n">
        <f aca="false">EOMONTH(Input!$C$7,A226)</f>
        <v>49674</v>
      </c>
      <c r="D226" s="69" t="n">
        <f aca="false">IF($B226&lt;Input!$G$28,Input!$G$41,0)</f>
        <v>0</v>
      </c>
      <c r="E226" s="69" t="n">
        <f aca="true">IF($B226&gt;Input!$G$28,PMT(Input!$G$40/(100*12),($A$620-OFFSET($A$4,MATCH(Input!$G$28,$B$4:$B$620,1),0,1,1)),$H$4,0,1),0)</f>
        <v>0</v>
      </c>
      <c r="F226" s="69" t="n">
        <f aca="false">($F225+$D226+$E226)*(1+Input!$G$40/(100*12))</f>
        <v>0</v>
      </c>
    </row>
    <row r="227" customFormat="false" ht="12.8" hidden="false" customHeight="false" outlineLevel="0" collapsed="false">
      <c r="A227" s="67" t="n">
        <v>223</v>
      </c>
      <c r="B227" s="68" t="n">
        <f aca="false">EOMONTH(Input!$C$7,A227)</f>
        <v>49705</v>
      </c>
      <c r="D227" s="69" t="n">
        <f aca="false">IF($B227&lt;Input!$G$28,Input!$G$41,0)</f>
        <v>0</v>
      </c>
      <c r="E227" s="69" t="n">
        <f aca="true">IF($B227&gt;Input!$G$28,PMT(Input!$G$40/(100*12),($A$620-OFFSET($A$4,MATCH(Input!$G$28,$B$4:$B$620,1),0,1,1)),$H$4,0,1),0)</f>
        <v>0</v>
      </c>
      <c r="F227" s="69" t="n">
        <f aca="false">($F226+$D227+$E227)*(1+Input!$G$40/(100*12))</f>
        <v>0</v>
      </c>
    </row>
    <row r="228" customFormat="false" ht="12.8" hidden="false" customHeight="false" outlineLevel="0" collapsed="false">
      <c r="A228" s="67" t="n">
        <v>224</v>
      </c>
      <c r="B228" s="68" t="n">
        <f aca="false">EOMONTH(Input!$C$7,A228)</f>
        <v>49734</v>
      </c>
      <c r="D228" s="69" t="n">
        <f aca="false">IF($B228&lt;Input!$G$28,Input!$G$41,0)</f>
        <v>0</v>
      </c>
      <c r="E228" s="69" t="n">
        <f aca="true">IF($B228&gt;Input!$G$28,PMT(Input!$G$40/(100*12),($A$620-OFFSET($A$4,MATCH(Input!$G$28,$B$4:$B$620,1),0,1,1)),$H$4,0,1),0)</f>
        <v>0</v>
      </c>
      <c r="F228" s="69" t="n">
        <f aca="false">($F227+$D228+$E228)*(1+Input!$G$40/(100*12))</f>
        <v>0</v>
      </c>
    </row>
    <row r="229" customFormat="false" ht="12.8" hidden="false" customHeight="false" outlineLevel="0" collapsed="false">
      <c r="A229" s="67" t="n">
        <v>225</v>
      </c>
      <c r="B229" s="68" t="n">
        <f aca="false">EOMONTH(Input!$C$7,A229)</f>
        <v>49765</v>
      </c>
      <c r="D229" s="69" t="n">
        <f aca="false">IF($B229&lt;Input!$G$28,Input!$G$41,0)</f>
        <v>0</v>
      </c>
      <c r="E229" s="69" t="n">
        <f aca="true">IF($B229&gt;Input!$G$28,PMT(Input!$G$40/(100*12),($A$620-OFFSET($A$4,MATCH(Input!$G$28,$B$4:$B$620,1),0,1,1)),$H$4,0,1),0)</f>
        <v>0</v>
      </c>
      <c r="F229" s="69" t="n">
        <f aca="false">($F228+$D229+$E229)*(1+Input!$G$40/(100*12))</f>
        <v>0</v>
      </c>
    </row>
    <row r="230" customFormat="false" ht="12.8" hidden="false" customHeight="false" outlineLevel="0" collapsed="false">
      <c r="A230" s="67" t="n">
        <v>226</v>
      </c>
      <c r="B230" s="68" t="n">
        <f aca="false">EOMONTH(Input!$C$7,A230)</f>
        <v>49795</v>
      </c>
      <c r="D230" s="69" t="n">
        <f aca="false">IF($B230&lt;Input!$G$28,Input!$G$41,0)</f>
        <v>0</v>
      </c>
      <c r="E230" s="69" t="n">
        <f aca="true">IF($B230&gt;Input!$G$28,PMT(Input!$G$40/(100*12),($A$620-OFFSET($A$4,MATCH(Input!$G$28,$B$4:$B$620,1),0,1,1)),$H$4,0,1),0)</f>
        <v>0</v>
      </c>
      <c r="F230" s="69" t="n">
        <f aca="false">($F229+$D230+$E230)*(1+Input!$G$40/(100*12))</f>
        <v>0</v>
      </c>
    </row>
    <row r="231" customFormat="false" ht="12.8" hidden="false" customHeight="false" outlineLevel="0" collapsed="false">
      <c r="A231" s="67" t="n">
        <v>227</v>
      </c>
      <c r="B231" s="68" t="n">
        <f aca="false">EOMONTH(Input!$C$7,A231)</f>
        <v>49826</v>
      </c>
      <c r="D231" s="69" t="n">
        <f aca="false">IF($B231&lt;Input!$G$28,Input!$G$41,0)</f>
        <v>0</v>
      </c>
      <c r="E231" s="69" t="n">
        <f aca="true">IF($B231&gt;Input!$G$28,PMT(Input!$G$40/(100*12),($A$620-OFFSET($A$4,MATCH(Input!$G$28,$B$4:$B$620,1),0,1,1)),$H$4,0,1),0)</f>
        <v>0</v>
      </c>
      <c r="F231" s="69" t="n">
        <f aca="false">($F230+$D231+$E231)*(1+Input!$G$40/(100*12))</f>
        <v>0</v>
      </c>
    </row>
    <row r="232" customFormat="false" ht="12.8" hidden="false" customHeight="false" outlineLevel="0" collapsed="false">
      <c r="A232" s="67" t="n">
        <v>228</v>
      </c>
      <c r="B232" s="68" t="n">
        <f aca="false">EOMONTH(Input!$C$7,A232)</f>
        <v>49856</v>
      </c>
      <c r="D232" s="69" t="n">
        <f aca="false">IF($B232&lt;Input!$G$28,Input!$G$41,0)</f>
        <v>0</v>
      </c>
      <c r="E232" s="69" t="n">
        <f aca="true">IF($B232&gt;Input!$G$28,PMT(Input!$G$40/(100*12),($A$620-OFFSET($A$4,MATCH(Input!$G$28,$B$4:$B$620,1),0,1,1)),$H$4,0,1),0)</f>
        <v>0</v>
      </c>
      <c r="F232" s="69" t="n">
        <f aca="false">($F231+$D232+$E232)*(1+Input!$G$40/(100*12))</f>
        <v>0</v>
      </c>
    </row>
    <row r="233" customFormat="false" ht="12.8" hidden="false" customHeight="false" outlineLevel="0" collapsed="false">
      <c r="A233" s="67" t="n">
        <v>229</v>
      </c>
      <c r="B233" s="68" t="n">
        <f aca="false">EOMONTH(Input!$C$7,A233)</f>
        <v>49887</v>
      </c>
      <c r="D233" s="69" t="n">
        <f aca="false">IF($B233&lt;Input!$G$28,Input!$G$41,0)</f>
        <v>0</v>
      </c>
      <c r="E233" s="69" t="n">
        <f aca="true">IF($B233&gt;Input!$G$28,PMT(Input!$G$40/(100*12),($A$620-OFFSET($A$4,MATCH(Input!$G$28,$B$4:$B$620,1),0,1,1)),$H$4,0,1),0)</f>
        <v>0</v>
      </c>
      <c r="F233" s="69" t="n">
        <f aca="false">($F232+$D233+$E233)*(1+Input!$G$40/(100*12))</f>
        <v>0</v>
      </c>
    </row>
    <row r="234" customFormat="false" ht="12.8" hidden="false" customHeight="false" outlineLevel="0" collapsed="false">
      <c r="A234" s="67" t="n">
        <v>230</v>
      </c>
      <c r="B234" s="68" t="n">
        <f aca="false">EOMONTH(Input!$C$7,A234)</f>
        <v>49918</v>
      </c>
      <c r="D234" s="69" t="n">
        <f aca="false">IF($B234&lt;Input!$G$28,Input!$G$41,0)</f>
        <v>0</v>
      </c>
      <c r="E234" s="69" t="n">
        <f aca="true">IF($B234&gt;Input!$G$28,PMT(Input!$G$40/(100*12),($A$620-OFFSET($A$4,MATCH(Input!$G$28,$B$4:$B$620,1),0,1,1)),$H$4,0,1),0)</f>
        <v>0</v>
      </c>
      <c r="F234" s="69" t="n">
        <f aca="false">($F233+$D234+$E234)*(1+Input!$G$40/(100*12))</f>
        <v>0</v>
      </c>
    </row>
    <row r="235" customFormat="false" ht="12.8" hidden="false" customHeight="false" outlineLevel="0" collapsed="false">
      <c r="A235" s="67" t="n">
        <v>231</v>
      </c>
      <c r="B235" s="68" t="n">
        <f aca="false">EOMONTH(Input!$C$7,A235)</f>
        <v>49948</v>
      </c>
      <c r="D235" s="69" t="n">
        <f aca="false">IF($B235&lt;Input!$G$28,Input!$G$41,0)</f>
        <v>0</v>
      </c>
      <c r="E235" s="69" t="n">
        <f aca="true">IF($B235&gt;Input!$G$28,PMT(Input!$G$40/(100*12),($A$620-OFFSET($A$4,MATCH(Input!$G$28,$B$4:$B$620,1),0,1,1)),$H$4,0,1),0)</f>
        <v>0</v>
      </c>
      <c r="F235" s="69" t="n">
        <f aca="false">($F234+$D235+$E235)*(1+Input!$G$40/(100*12))</f>
        <v>0</v>
      </c>
    </row>
    <row r="236" customFormat="false" ht="12.8" hidden="false" customHeight="false" outlineLevel="0" collapsed="false">
      <c r="A236" s="67" t="n">
        <v>232</v>
      </c>
      <c r="B236" s="68" t="n">
        <f aca="false">EOMONTH(Input!$C$7,A236)</f>
        <v>49979</v>
      </c>
      <c r="D236" s="69" t="n">
        <f aca="false">IF($B236&lt;Input!$G$28,Input!$G$41,0)</f>
        <v>0</v>
      </c>
      <c r="E236" s="69" t="n">
        <f aca="true">IF($B236&gt;Input!$G$28,PMT(Input!$G$40/(100*12),($A$620-OFFSET($A$4,MATCH(Input!$G$28,$B$4:$B$620,1),0,1,1)),$H$4,0,1),0)</f>
        <v>0</v>
      </c>
      <c r="F236" s="69" t="n">
        <f aca="false">($F235+$D236+$E236)*(1+Input!$G$40/(100*12))</f>
        <v>0</v>
      </c>
    </row>
    <row r="237" customFormat="false" ht="12.8" hidden="false" customHeight="false" outlineLevel="0" collapsed="false">
      <c r="A237" s="67" t="n">
        <v>233</v>
      </c>
      <c r="B237" s="68" t="n">
        <f aca="false">EOMONTH(Input!$C$7,A237)</f>
        <v>50009</v>
      </c>
      <c r="D237" s="69" t="n">
        <f aca="false">IF($B237&lt;Input!$G$28,Input!$G$41,0)</f>
        <v>0</v>
      </c>
      <c r="E237" s="69" t="n">
        <f aca="true">IF($B237&gt;Input!$G$28,PMT(Input!$G$40/(100*12),($A$620-OFFSET($A$4,MATCH(Input!$G$28,$B$4:$B$620,1),0,1,1)),$H$4,0,1),0)</f>
        <v>0</v>
      </c>
      <c r="F237" s="69" t="n">
        <f aca="false">($F236+$D237+$E237)*(1+Input!$G$40/(100*12))</f>
        <v>0</v>
      </c>
    </row>
    <row r="238" customFormat="false" ht="12.8" hidden="false" customHeight="false" outlineLevel="0" collapsed="false">
      <c r="A238" s="67" t="n">
        <v>234</v>
      </c>
      <c r="B238" s="68" t="n">
        <f aca="false">EOMONTH(Input!$C$7,A238)</f>
        <v>50040</v>
      </c>
      <c r="D238" s="69" t="n">
        <f aca="false">IF($B238&lt;Input!$G$28,Input!$G$41,0)</f>
        <v>0</v>
      </c>
      <c r="E238" s="69" t="n">
        <f aca="true">IF($B238&gt;Input!$G$28,PMT(Input!$G$40/(100*12),($A$620-OFFSET($A$4,MATCH(Input!$G$28,$B$4:$B$620,1),0,1,1)),$H$4,0,1),0)</f>
        <v>0</v>
      </c>
      <c r="F238" s="69" t="n">
        <f aca="false">($F237+$D238+$E238)*(1+Input!$G$40/(100*12))</f>
        <v>0</v>
      </c>
    </row>
    <row r="239" customFormat="false" ht="12.8" hidden="false" customHeight="false" outlineLevel="0" collapsed="false">
      <c r="A239" s="67" t="n">
        <v>235</v>
      </c>
      <c r="B239" s="68" t="n">
        <f aca="false">EOMONTH(Input!$C$7,A239)</f>
        <v>50071</v>
      </c>
      <c r="D239" s="69" t="n">
        <f aca="false">IF($B239&lt;Input!$G$28,Input!$G$41,0)</f>
        <v>0</v>
      </c>
      <c r="E239" s="69" t="n">
        <f aca="true">IF($B239&gt;Input!$G$28,PMT(Input!$G$40/(100*12),($A$620-OFFSET($A$4,MATCH(Input!$G$28,$B$4:$B$620,1),0,1,1)),$H$4,0,1),0)</f>
        <v>0</v>
      </c>
      <c r="F239" s="69" t="n">
        <f aca="false">($F238+$D239+$E239)*(1+Input!$G$40/(100*12))</f>
        <v>0</v>
      </c>
    </row>
    <row r="240" customFormat="false" ht="12.8" hidden="false" customHeight="false" outlineLevel="0" collapsed="false">
      <c r="A240" s="67" t="n">
        <v>236</v>
      </c>
      <c r="B240" s="68" t="n">
        <f aca="false">EOMONTH(Input!$C$7,A240)</f>
        <v>50099</v>
      </c>
      <c r="D240" s="69" t="n">
        <f aca="false">IF($B240&lt;Input!$G$28,Input!$G$41,0)</f>
        <v>0</v>
      </c>
      <c r="E240" s="69" t="n">
        <f aca="true">IF($B240&gt;Input!$G$28,PMT(Input!$G$40/(100*12),($A$620-OFFSET($A$4,MATCH(Input!$G$28,$B$4:$B$620,1),0,1,1)),$H$4,0,1),0)</f>
        <v>0</v>
      </c>
      <c r="F240" s="69" t="n">
        <f aca="false">($F239+$D240+$E240)*(1+Input!$G$40/(100*12))</f>
        <v>0</v>
      </c>
    </row>
    <row r="241" customFormat="false" ht="12.8" hidden="false" customHeight="false" outlineLevel="0" collapsed="false">
      <c r="A241" s="67" t="n">
        <v>237</v>
      </c>
      <c r="B241" s="68" t="n">
        <f aca="false">EOMONTH(Input!$C$7,A241)</f>
        <v>50130</v>
      </c>
      <c r="D241" s="69" t="n">
        <f aca="false">IF($B241&lt;Input!$G$28,Input!$G$41,0)</f>
        <v>0</v>
      </c>
      <c r="E241" s="69" t="n">
        <f aca="true">IF($B241&gt;Input!$G$28,PMT(Input!$G$40/(100*12),($A$620-OFFSET($A$4,MATCH(Input!$G$28,$B$4:$B$620,1),0,1,1)),$H$4,0,1),0)</f>
        <v>0</v>
      </c>
      <c r="F241" s="69" t="n">
        <f aca="false">($F240+$D241+$E241)*(1+Input!$G$40/(100*12))</f>
        <v>0</v>
      </c>
    </row>
    <row r="242" customFormat="false" ht="12.8" hidden="false" customHeight="false" outlineLevel="0" collapsed="false">
      <c r="A242" s="67" t="n">
        <v>238</v>
      </c>
      <c r="B242" s="68" t="n">
        <f aca="false">EOMONTH(Input!$C$7,A242)</f>
        <v>50160</v>
      </c>
      <c r="D242" s="69" t="n">
        <f aca="false">IF($B242&lt;Input!$G$28,Input!$G$41,0)</f>
        <v>0</v>
      </c>
      <c r="E242" s="69" t="n">
        <f aca="true">IF($B242&gt;Input!$G$28,PMT(Input!$G$40/(100*12),($A$620-OFFSET($A$4,MATCH(Input!$G$28,$B$4:$B$620,1),0,1,1)),$H$4,0,1),0)</f>
        <v>0</v>
      </c>
      <c r="F242" s="69" t="n">
        <f aca="false">($F241+$D242+$E242)*(1+Input!$G$40/(100*12))</f>
        <v>0</v>
      </c>
    </row>
    <row r="243" customFormat="false" ht="12.8" hidden="false" customHeight="false" outlineLevel="0" collapsed="false">
      <c r="A243" s="67" t="n">
        <v>239</v>
      </c>
      <c r="B243" s="68" t="n">
        <f aca="false">EOMONTH(Input!$C$7,A243)</f>
        <v>50191</v>
      </c>
      <c r="D243" s="69" t="n">
        <f aca="false">IF($B243&lt;Input!$G$28,Input!$G$41,0)</f>
        <v>0</v>
      </c>
      <c r="E243" s="69" t="n">
        <f aca="true">IF($B243&gt;Input!$G$28,PMT(Input!$G$40/(100*12),($A$620-OFFSET($A$4,MATCH(Input!$G$28,$B$4:$B$620,1),0,1,1)),$H$4,0,1),0)</f>
        <v>0</v>
      </c>
      <c r="F243" s="69" t="n">
        <f aca="false">($F242+$D243+$E243)*(1+Input!$G$40/(100*12))</f>
        <v>0</v>
      </c>
    </row>
    <row r="244" customFormat="false" ht="12.8" hidden="false" customHeight="false" outlineLevel="0" collapsed="false">
      <c r="A244" s="67" t="n">
        <v>240</v>
      </c>
      <c r="B244" s="68" t="n">
        <f aca="false">EOMONTH(Input!$C$7,A244)</f>
        <v>50221</v>
      </c>
      <c r="D244" s="69" t="n">
        <f aca="false">IF($B244&lt;Input!$G$28,Input!$G$41,0)</f>
        <v>0</v>
      </c>
      <c r="E244" s="69" t="n">
        <f aca="true">IF($B244&gt;Input!$G$28,PMT(Input!$G$40/(100*12),($A$620-OFFSET($A$4,MATCH(Input!$G$28,$B$4:$B$620,1),0,1,1)),$H$4,0,1),0)</f>
        <v>0</v>
      </c>
      <c r="F244" s="69" t="n">
        <f aca="false">($F243+$D244+$E244)*(1+Input!$G$40/(100*12))</f>
        <v>0</v>
      </c>
    </row>
    <row r="245" customFormat="false" ht="12.8" hidden="false" customHeight="false" outlineLevel="0" collapsed="false">
      <c r="A245" s="67" t="n">
        <v>241</v>
      </c>
      <c r="B245" s="68" t="n">
        <f aca="false">EOMONTH(Input!$C$7,A245)</f>
        <v>50252</v>
      </c>
      <c r="D245" s="69" t="n">
        <f aca="false">IF($B245&lt;Input!$G$28,Input!$G$41,0)</f>
        <v>0</v>
      </c>
      <c r="E245" s="69" t="n">
        <f aca="true">IF($B245&gt;Input!$G$28,PMT(Input!$G$40/(100*12),($A$620-OFFSET($A$4,MATCH(Input!$G$28,$B$4:$B$620,1),0,1,1)),$H$4,0,1),0)</f>
        <v>0</v>
      </c>
      <c r="F245" s="69" t="n">
        <f aca="false">($F244+$D245+$E245)*(1+Input!$G$40/(100*12))</f>
        <v>0</v>
      </c>
    </row>
    <row r="246" customFormat="false" ht="12.8" hidden="false" customHeight="false" outlineLevel="0" collapsed="false">
      <c r="A246" s="67" t="n">
        <v>242</v>
      </c>
      <c r="B246" s="68" t="n">
        <f aca="false">EOMONTH(Input!$C$7,A246)</f>
        <v>50283</v>
      </c>
      <c r="D246" s="69" t="n">
        <f aca="false">IF($B246&lt;Input!$G$28,Input!$G$41,0)</f>
        <v>0</v>
      </c>
      <c r="E246" s="69" t="n">
        <f aca="true">IF($B246&gt;Input!$G$28,PMT(Input!$G$40/(100*12),($A$620-OFFSET($A$4,MATCH(Input!$G$28,$B$4:$B$620,1),0,1,1)),$H$4,0,1),0)</f>
        <v>0</v>
      </c>
      <c r="F246" s="69" t="n">
        <f aca="false">($F245+$D246+$E246)*(1+Input!$G$40/(100*12))</f>
        <v>0</v>
      </c>
    </row>
    <row r="247" customFormat="false" ht="12.8" hidden="false" customHeight="false" outlineLevel="0" collapsed="false">
      <c r="A247" s="67" t="n">
        <v>243</v>
      </c>
      <c r="B247" s="68" t="n">
        <f aca="false">EOMONTH(Input!$C$7,A247)</f>
        <v>50313</v>
      </c>
      <c r="D247" s="69" t="n">
        <f aca="false">IF($B247&lt;Input!$G$28,Input!$G$41,0)</f>
        <v>0</v>
      </c>
      <c r="E247" s="69" t="n">
        <f aca="true">IF($B247&gt;Input!$G$28,PMT(Input!$G$40/(100*12),($A$620-OFFSET($A$4,MATCH(Input!$G$28,$B$4:$B$620,1),0,1,1)),$H$4,0,1),0)</f>
        <v>0</v>
      </c>
      <c r="F247" s="69" t="n">
        <f aca="false">($F246+$D247+$E247)*(1+Input!$G$40/(100*12))</f>
        <v>0</v>
      </c>
    </row>
    <row r="248" customFormat="false" ht="12.8" hidden="false" customHeight="false" outlineLevel="0" collapsed="false">
      <c r="A248" s="67" t="n">
        <v>244</v>
      </c>
      <c r="B248" s="68" t="n">
        <f aca="false">EOMONTH(Input!$C$7,A248)</f>
        <v>50344</v>
      </c>
      <c r="D248" s="69" t="n">
        <f aca="false">IF($B248&lt;Input!$G$28,Input!$G$41,0)</f>
        <v>0</v>
      </c>
      <c r="E248" s="69" t="n">
        <f aca="true">IF($B248&gt;Input!$G$28,PMT(Input!$G$40/(100*12),($A$620-OFFSET($A$4,MATCH(Input!$G$28,$B$4:$B$620,1),0,1,1)),$H$4,0,1),0)</f>
        <v>0</v>
      </c>
      <c r="F248" s="69" t="n">
        <f aca="false">($F247+$D248+$E248)*(1+Input!$G$40/(100*12))</f>
        <v>0</v>
      </c>
    </row>
    <row r="249" customFormat="false" ht="12.8" hidden="false" customHeight="false" outlineLevel="0" collapsed="false">
      <c r="A249" s="67" t="n">
        <v>245</v>
      </c>
      <c r="B249" s="68" t="n">
        <f aca="false">EOMONTH(Input!$C$7,A249)</f>
        <v>50374</v>
      </c>
      <c r="D249" s="69" t="n">
        <f aca="false">IF($B249&lt;Input!$G$28,Input!$G$41,0)</f>
        <v>0</v>
      </c>
      <c r="E249" s="69" t="n">
        <f aca="true">IF($B249&gt;Input!$G$28,PMT(Input!$G$40/(100*12),($A$620-OFFSET($A$4,MATCH(Input!$G$28,$B$4:$B$620,1),0,1,1)),$H$4,0,1),0)</f>
        <v>0</v>
      </c>
      <c r="F249" s="69" t="n">
        <f aca="false">($F248+$D249+$E249)*(1+Input!$G$40/(100*12))</f>
        <v>0</v>
      </c>
    </row>
    <row r="250" customFormat="false" ht="12.8" hidden="false" customHeight="false" outlineLevel="0" collapsed="false">
      <c r="A250" s="67" t="n">
        <v>246</v>
      </c>
      <c r="B250" s="68" t="n">
        <f aca="false">EOMONTH(Input!$C$7,A250)</f>
        <v>50405</v>
      </c>
      <c r="D250" s="69" t="n">
        <f aca="false">IF($B250&lt;Input!$G$28,Input!$G$41,0)</f>
        <v>0</v>
      </c>
      <c r="E250" s="69" t="n">
        <f aca="true">IF($B250&gt;Input!$G$28,PMT(Input!$G$40/(100*12),($A$620-OFFSET($A$4,MATCH(Input!$G$28,$B$4:$B$620,1),0,1,1)),$H$4,0,1),0)</f>
        <v>0</v>
      </c>
      <c r="F250" s="69" t="n">
        <f aca="false">($F249+$D250+$E250)*(1+Input!$G$40/(100*12))</f>
        <v>0</v>
      </c>
    </row>
    <row r="251" customFormat="false" ht="12.8" hidden="false" customHeight="false" outlineLevel="0" collapsed="false">
      <c r="A251" s="67" t="n">
        <v>247</v>
      </c>
      <c r="B251" s="68" t="n">
        <f aca="false">EOMONTH(Input!$C$7,A251)</f>
        <v>50436</v>
      </c>
      <c r="D251" s="69" t="n">
        <f aca="false">IF($B251&lt;Input!$G$28,Input!$G$41,0)</f>
        <v>0</v>
      </c>
      <c r="E251" s="69" t="n">
        <f aca="true">IF($B251&gt;Input!$G$28,PMT(Input!$G$40/(100*12),($A$620-OFFSET($A$4,MATCH(Input!$G$28,$B$4:$B$620,1),0,1,1)),$H$4,0,1),0)</f>
        <v>0</v>
      </c>
      <c r="F251" s="69" t="n">
        <f aca="false">($F250+$D251+$E251)*(1+Input!$G$40/(100*12))</f>
        <v>0</v>
      </c>
    </row>
    <row r="252" customFormat="false" ht="12.8" hidden="false" customHeight="false" outlineLevel="0" collapsed="false">
      <c r="A252" s="67" t="n">
        <v>248</v>
      </c>
      <c r="B252" s="68" t="n">
        <f aca="false">EOMONTH(Input!$C$7,A252)</f>
        <v>50464</v>
      </c>
      <c r="D252" s="69" t="n">
        <f aca="false">IF($B252&lt;Input!$G$28,Input!$G$41,0)</f>
        <v>0</v>
      </c>
      <c r="E252" s="69" t="n">
        <f aca="true">IF($B252&gt;Input!$G$28,PMT(Input!$G$40/(100*12),($A$620-OFFSET($A$4,MATCH(Input!$G$28,$B$4:$B$620,1),0,1,1)),$H$4,0,1),0)</f>
        <v>0</v>
      </c>
      <c r="F252" s="69" t="n">
        <f aca="false">($F251+$D252+$E252)*(1+Input!$G$40/(100*12))</f>
        <v>0</v>
      </c>
    </row>
    <row r="253" customFormat="false" ht="12.8" hidden="false" customHeight="false" outlineLevel="0" collapsed="false">
      <c r="A253" s="67" t="n">
        <v>249</v>
      </c>
      <c r="B253" s="68" t="n">
        <f aca="false">EOMONTH(Input!$C$7,A253)</f>
        <v>50495</v>
      </c>
      <c r="D253" s="69" t="n">
        <f aca="false">IF($B253&lt;Input!$G$28,Input!$G$41,0)</f>
        <v>0</v>
      </c>
      <c r="E253" s="69" t="n">
        <f aca="true">IF($B253&gt;Input!$G$28,PMT(Input!$G$40/(100*12),($A$620-OFFSET($A$4,MATCH(Input!$G$28,$B$4:$B$620,1),0,1,1)),$H$4,0,1),0)</f>
        <v>0</v>
      </c>
      <c r="F253" s="69" t="n">
        <f aca="false">($F252+$D253+$E253)*(1+Input!$G$40/(100*12))</f>
        <v>0</v>
      </c>
    </row>
    <row r="254" customFormat="false" ht="12.8" hidden="false" customHeight="false" outlineLevel="0" collapsed="false">
      <c r="A254" s="67" t="n">
        <v>250</v>
      </c>
      <c r="B254" s="68" t="n">
        <f aca="false">EOMONTH(Input!$C$7,A254)</f>
        <v>50525</v>
      </c>
      <c r="D254" s="69" t="n">
        <f aca="false">IF($B254&lt;Input!$G$28,Input!$G$41,0)</f>
        <v>0</v>
      </c>
      <c r="E254" s="69" t="n">
        <f aca="true">IF($B254&gt;Input!$G$28,PMT(Input!$G$40/(100*12),($A$620-OFFSET($A$4,MATCH(Input!$G$28,$B$4:$B$620,1),0,1,1)),$H$4,0,1),0)</f>
        <v>0</v>
      </c>
      <c r="F254" s="69" t="n">
        <f aca="false">($F253+$D254+$E254)*(1+Input!$G$40/(100*12))</f>
        <v>0</v>
      </c>
    </row>
    <row r="255" customFormat="false" ht="12.8" hidden="false" customHeight="false" outlineLevel="0" collapsed="false">
      <c r="A255" s="67" t="n">
        <v>251</v>
      </c>
      <c r="B255" s="68" t="n">
        <f aca="false">EOMONTH(Input!$C$7,A255)</f>
        <v>50556</v>
      </c>
      <c r="D255" s="69" t="n">
        <f aca="false">IF($B255&lt;Input!$G$28,Input!$G$41,0)</f>
        <v>0</v>
      </c>
      <c r="E255" s="69" t="n">
        <f aca="true">IF($B255&gt;Input!$G$28,PMT(Input!$G$40/(100*12),($A$620-OFFSET($A$4,MATCH(Input!$G$28,$B$4:$B$620,1),0,1,1)),$H$4,0,1),0)</f>
        <v>0</v>
      </c>
      <c r="F255" s="69" t="n">
        <f aca="false">($F254+$D255+$E255)*(1+Input!$G$40/(100*12))</f>
        <v>0</v>
      </c>
    </row>
    <row r="256" customFormat="false" ht="12.8" hidden="false" customHeight="false" outlineLevel="0" collapsed="false">
      <c r="A256" s="67" t="n">
        <v>252</v>
      </c>
      <c r="B256" s="68" t="n">
        <f aca="false">EOMONTH(Input!$C$7,A256)</f>
        <v>50586</v>
      </c>
      <c r="D256" s="69" t="n">
        <f aca="false">IF($B256&lt;Input!$G$28,Input!$G$41,0)</f>
        <v>0</v>
      </c>
      <c r="E256" s="69" t="n">
        <f aca="true">IF($B256&gt;Input!$G$28,PMT(Input!$G$40/(100*12),($A$620-OFFSET($A$4,MATCH(Input!$G$28,$B$4:$B$620,1),0,1,1)),$H$4,0,1),0)</f>
        <v>0</v>
      </c>
      <c r="F256" s="69" t="n">
        <f aca="false">($F255+$D256+$E256)*(1+Input!$G$40/(100*12))</f>
        <v>0</v>
      </c>
    </row>
    <row r="257" customFormat="false" ht="12.8" hidden="false" customHeight="false" outlineLevel="0" collapsed="false">
      <c r="A257" s="67" t="n">
        <v>253</v>
      </c>
      <c r="B257" s="68" t="n">
        <f aca="false">EOMONTH(Input!$C$7,A257)</f>
        <v>50617</v>
      </c>
      <c r="D257" s="69" t="n">
        <f aca="false">IF($B257&lt;Input!$G$28,Input!$G$41,0)</f>
        <v>0</v>
      </c>
      <c r="E257" s="69" t="n">
        <f aca="true">IF($B257&gt;Input!$G$28,PMT(Input!$G$40/(100*12),($A$620-OFFSET($A$4,MATCH(Input!$G$28,$B$4:$B$620,1),0,1,1)),$H$4,0,1),0)</f>
        <v>0</v>
      </c>
      <c r="F257" s="69" t="n">
        <f aca="false">($F256+$D257+$E257)*(1+Input!$G$40/(100*12))</f>
        <v>0</v>
      </c>
    </row>
    <row r="258" customFormat="false" ht="12.8" hidden="false" customHeight="false" outlineLevel="0" collapsed="false">
      <c r="A258" s="67" t="n">
        <v>254</v>
      </c>
      <c r="B258" s="68" t="n">
        <f aca="false">EOMONTH(Input!$C$7,A258)</f>
        <v>50648</v>
      </c>
      <c r="D258" s="69" t="n">
        <f aca="false">IF($B258&lt;Input!$G$28,Input!$G$41,0)</f>
        <v>0</v>
      </c>
      <c r="E258" s="69" t="n">
        <f aca="true">IF($B258&gt;Input!$G$28,PMT(Input!$G$40/(100*12),($A$620-OFFSET($A$4,MATCH(Input!$G$28,$B$4:$B$620,1),0,1,1)),$H$4,0,1),0)</f>
        <v>0</v>
      </c>
      <c r="F258" s="69" t="n">
        <f aca="false">($F257+$D258+$E258)*(1+Input!$G$40/(100*12))</f>
        <v>0</v>
      </c>
    </row>
    <row r="259" customFormat="false" ht="12.8" hidden="false" customHeight="false" outlineLevel="0" collapsed="false">
      <c r="A259" s="67" t="n">
        <v>255</v>
      </c>
      <c r="B259" s="68" t="n">
        <f aca="false">EOMONTH(Input!$C$7,A259)</f>
        <v>50678</v>
      </c>
      <c r="D259" s="69" t="n">
        <f aca="false">IF($B259&lt;Input!$G$28,Input!$G$41,0)</f>
        <v>0</v>
      </c>
      <c r="E259" s="69" t="n">
        <f aca="true">IF($B259&gt;Input!$G$28,PMT(Input!$G$40/(100*12),($A$620-OFFSET($A$4,MATCH(Input!$G$28,$B$4:$B$620,1),0,1,1)),$H$4,0,1),0)</f>
        <v>-0</v>
      </c>
      <c r="F259" s="69" t="n">
        <f aca="false">($F258+$D259+$E259)*(1+Input!$G$40/(100*12))</f>
        <v>0</v>
      </c>
    </row>
    <row r="260" customFormat="false" ht="12.8" hidden="false" customHeight="false" outlineLevel="0" collapsed="false">
      <c r="A260" s="67" t="n">
        <v>256</v>
      </c>
      <c r="B260" s="68" t="n">
        <f aca="false">EOMONTH(Input!$C$7,A260)</f>
        <v>50709</v>
      </c>
      <c r="D260" s="69" t="n">
        <f aca="false">IF($B260&lt;Input!$G$28,Input!$G$41,0)</f>
        <v>0</v>
      </c>
      <c r="E260" s="69" t="n">
        <f aca="true">IF($B260&gt;Input!$G$28,PMT(Input!$G$40/(100*12),($A$620-OFFSET($A$4,MATCH(Input!$G$28,$B$4:$B$620,1),0,1,1)),$H$4,0,1),0)</f>
        <v>-0</v>
      </c>
      <c r="F260" s="69" t="n">
        <f aca="false">($F259+$D260+$E260)*(1+Input!$G$40/(100*12))</f>
        <v>0</v>
      </c>
      <c r="H260" s="69"/>
    </row>
    <row r="261" customFormat="false" ht="12.8" hidden="false" customHeight="false" outlineLevel="0" collapsed="false">
      <c r="A261" s="67" t="n">
        <v>257</v>
      </c>
      <c r="B261" s="68" t="n">
        <f aca="false">EOMONTH(Input!$C$7,A261)</f>
        <v>50739</v>
      </c>
      <c r="D261" s="69" t="n">
        <f aca="false">IF($B261&lt;Input!$G$28,Input!$G$41,0)</f>
        <v>0</v>
      </c>
      <c r="E261" s="69" t="n">
        <f aca="true">IF($B261&gt;Input!$G$28,PMT(Input!$G$40/(100*12),($A$620-OFFSET($A$4,MATCH(Input!$G$28,$B$4:$B$620,1),0,1,1)),$H$4,0,1),0)</f>
        <v>-0</v>
      </c>
      <c r="F261" s="69" t="n">
        <f aca="false">($F260+$D261+$E261)*(1+Input!$G$40/(100*12))</f>
        <v>0</v>
      </c>
    </row>
    <row r="262" customFormat="false" ht="12.8" hidden="false" customHeight="false" outlineLevel="0" collapsed="false">
      <c r="A262" s="67" t="n">
        <v>258</v>
      </c>
      <c r="B262" s="68" t="n">
        <f aca="false">EOMONTH(Input!$C$7,A262)</f>
        <v>50770</v>
      </c>
      <c r="D262" s="69" t="n">
        <f aca="false">IF($B262&lt;Input!$G$28,Input!$G$41,0)</f>
        <v>0</v>
      </c>
      <c r="E262" s="69" t="n">
        <f aca="true">IF($B262&gt;Input!$G$28,PMT(Input!$G$40/(100*12),($A$620-OFFSET($A$4,MATCH(Input!$G$28,$B$4:$B$620,1),0,1,1)),$H$4,0,1),0)</f>
        <v>-0</v>
      </c>
      <c r="F262" s="69" t="n">
        <f aca="false">($F261+$D262+$E262)*(1+Input!$G$40/(100*12))</f>
        <v>0</v>
      </c>
    </row>
    <row r="263" customFormat="false" ht="12.8" hidden="false" customHeight="false" outlineLevel="0" collapsed="false">
      <c r="A263" s="67" t="n">
        <v>259</v>
      </c>
      <c r="B263" s="68" t="n">
        <f aca="false">EOMONTH(Input!$C$7,A263)</f>
        <v>50801</v>
      </c>
      <c r="D263" s="69" t="n">
        <f aca="false">IF($B263&lt;Input!$G$28,Input!$G$41,0)</f>
        <v>0</v>
      </c>
      <c r="E263" s="69" t="n">
        <f aca="true">IF($B263&gt;Input!$G$28,PMT(Input!$G$40/(100*12),($A$620-OFFSET($A$4,MATCH(Input!$G$28,$B$4:$B$620,1),0,1,1)),$H$4,0,1),0)</f>
        <v>-0</v>
      </c>
      <c r="F263" s="69" t="n">
        <f aca="false">($F262+$D263+$E263)*(1+Input!$G$40/(100*12))</f>
        <v>0</v>
      </c>
    </row>
    <row r="264" customFormat="false" ht="12.8" hidden="false" customHeight="false" outlineLevel="0" collapsed="false">
      <c r="A264" s="67" t="n">
        <v>260</v>
      </c>
      <c r="B264" s="68" t="n">
        <f aca="false">EOMONTH(Input!$C$7,A264)</f>
        <v>50829</v>
      </c>
      <c r="D264" s="69" t="n">
        <f aca="false">IF($B264&lt;Input!$G$28,Input!$G$41,0)</f>
        <v>0</v>
      </c>
      <c r="E264" s="69" t="n">
        <f aca="true">IF($B264&gt;Input!$G$28,PMT(Input!$G$40/(100*12),($A$620-OFFSET($A$4,MATCH(Input!$G$28,$B$4:$B$620,1),0,1,1)),$H$4,0,1),0)</f>
        <v>-0</v>
      </c>
      <c r="F264" s="69" t="n">
        <f aca="false">($F263+$D264+$E264)*(1+Input!$G$40/(100*12))</f>
        <v>0</v>
      </c>
    </row>
    <row r="265" customFormat="false" ht="12.8" hidden="false" customHeight="false" outlineLevel="0" collapsed="false">
      <c r="A265" s="67" t="n">
        <v>261</v>
      </c>
      <c r="B265" s="68" t="n">
        <f aca="false">EOMONTH(Input!$C$7,A265)</f>
        <v>50860</v>
      </c>
      <c r="D265" s="69" t="n">
        <f aca="false">IF($B265&lt;Input!$G$28,Input!$G$41,0)</f>
        <v>0</v>
      </c>
      <c r="E265" s="69" t="n">
        <f aca="true">IF($B265&gt;Input!$G$28,PMT(Input!$G$40/(100*12),($A$620-OFFSET($A$4,MATCH(Input!$G$28,$B$4:$B$620,1),0,1,1)),$H$4,0,1),0)</f>
        <v>-0</v>
      </c>
      <c r="F265" s="69" t="n">
        <f aca="false">($F264+$D265+$E265)*(1+Input!$G$40/(100*12))</f>
        <v>0</v>
      </c>
    </row>
    <row r="266" customFormat="false" ht="12.8" hidden="false" customHeight="false" outlineLevel="0" collapsed="false">
      <c r="A266" s="67" t="n">
        <v>262</v>
      </c>
      <c r="B266" s="68" t="n">
        <f aca="false">EOMONTH(Input!$C$7,A266)</f>
        <v>50890</v>
      </c>
      <c r="D266" s="69" t="n">
        <f aca="false">IF($B266&lt;Input!$G$28,Input!$G$41,0)</f>
        <v>0</v>
      </c>
      <c r="E266" s="69" t="n">
        <f aca="true">IF($B266&gt;Input!$G$28,PMT(Input!$G$40/(100*12),($A$620-OFFSET($A$4,MATCH(Input!$G$28,$B$4:$B$620,1),0,1,1)),$H$4,0,1),0)</f>
        <v>-0</v>
      </c>
      <c r="F266" s="69" t="n">
        <f aca="false">($F265+$D266+$E266)*(1+Input!$G$40/(100*12))</f>
        <v>0</v>
      </c>
    </row>
    <row r="267" customFormat="false" ht="12.8" hidden="false" customHeight="false" outlineLevel="0" collapsed="false">
      <c r="A267" s="67" t="n">
        <v>263</v>
      </c>
      <c r="B267" s="68" t="n">
        <f aca="false">EOMONTH(Input!$C$7,A267)</f>
        <v>50921</v>
      </c>
      <c r="D267" s="69" t="n">
        <f aca="false">IF($B267&lt;Input!$G$28,Input!$G$41,0)</f>
        <v>0</v>
      </c>
      <c r="E267" s="69" t="n">
        <f aca="true">IF($B267&gt;Input!$G$28,PMT(Input!$G$40/(100*12),($A$620-OFFSET($A$4,MATCH(Input!$G$28,$B$4:$B$620,1),0,1,1)),$H$4,0,1),0)</f>
        <v>-0</v>
      </c>
      <c r="F267" s="69" t="n">
        <f aca="false">($F266+$D267+$E267)*(1+Input!$G$40/(100*12))</f>
        <v>0</v>
      </c>
    </row>
    <row r="268" customFormat="false" ht="12.8" hidden="false" customHeight="false" outlineLevel="0" collapsed="false">
      <c r="A268" s="67" t="n">
        <v>264</v>
      </c>
      <c r="B268" s="68" t="n">
        <f aca="false">EOMONTH(Input!$C$7,A268)</f>
        <v>50951</v>
      </c>
      <c r="D268" s="69" t="n">
        <f aca="false">IF($B268&lt;Input!$G$28,Input!$G$41,0)</f>
        <v>0</v>
      </c>
      <c r="E268" s="69" t="n">
        <f aca="true">IF($B268&gt;Input!$G$28,PMT(Input!$G$40/(100*12),($A$620-OFFSET($A$4,MATCH(Input!$G$28,$B$4:$B$620,1),0,1,1)),$H$4,0,1),0)</f>
        <v>-0</v>
      </c>
      <c r="F268" s="69" t="n">
        <f aca="false">($F267+$D268+$E268)*(1+Input!$G$40/(100*12))</f>
        <v>0</v>
      </c>
    </row>
    <row r="269" customFormat="false" ht="12.8" hidden="false" customHeight="false" outlineLevel="0" collapsed="false">
      <c r="A269" s="67" t="n">
        <v>265</v>
      </c>
      <c r="B269" s="68" t="n">
        <f aca="false">EOMONTH(Input!$C$7,A269)</f>
        <v>50982</v>
      </c>
      <c r="D269" s="69" t="n">
        <f aca="false">IF($B269&lt;Input!$G$28,Input!$G$41,0)</f>
        <v>0</v>
      </c>
      <c r="E269" s="69" t="n">
        <f aca="true">IF($B269&gt;Input!$G$28,PMT(Input!$G$40/(100*12),($A$620-OFFSET($A$4,MATCH(Input!$G$28,$B$4:$B$620,1),0,1,1)),$H$4,0,1),0)</f>
        <v>-0</v>
      </c>
      <c r="F269" s="69" t="n">
        <f aca="false">($F268+$D269+$E269)*(1+Input!$G$40/(100*12))</f>
        <v>0</v>
      </c>
    </row>
    <row r="270" customFormat="false" ht="12.8" hidden="false" customHeight="false" outlineLevel="0" collapsed="false">
      <c r="A270" s="67" t="n">
        <v>266</v>
      </c>
      <c r="B270" s="68" t="n">
        <f aca="false">EOMONTH(Input!$C$7,A270)</f>
        <v>51013</v>
      </c>
      <c r="D270" s="69" t="n">
        <f aca="false">IF($B270&lt;Input!$G$28,Input!$G$41,0)</f>
        <v>0</v>
      </c>
      <c r="E270" s="69" t="n">
        <f aca="true">IF($B270&gt;Input!$G$28,PMT(Input!$G$40/(100*12),($A$620-OFFSET($A$4,MATCH(Input!$G$28,$B$4:$B$620,1),0,1,1)),$H$4,0,1),0)</f>
        <v>-0</v>
      </c>
      <c r="F270" s="69" t="n">
        <f aca="false">($F269+$D270+$E270)*(1+Input!$G$40/(100*12))</f>
        <v>0</v>
      </c>
    </row>
    <row r="271" customFormat="false" ht="12.8" hidden="false" customHeight="false" outlineLevel="0" collapsed="false">
      <c r="A271" s="67" t="n">
        <v>267</v>
      </c>
      <c r="B271" s="68" t="n">
        <f aca="false">EOMONTH(Input!$C$7,A271)</f>
        <v>51043</v>
      </c>
      <c r="D271" s="69" t="n">
        <f aca="false">IF($B271&lt;Input!$G$28,Input!$G$41,0)</f>
        <v>0</v>
      </c>
      <c r="E271" s="69" t="n">
        <f aca="true">IF($B271&gt;Input!$G$28,PMT(Input!$G$40/(100*12),($A$620-OFFSET($A$4,MATCH(Input!$G$28,$B$4:$B$620,1),0,1,1)),$H$4,0,1),0)</f>
        <v>-0</v>
      </c>
      <c r="F271" s="69" t="n">
        <f aca="false">($F270+$D271+$E271)*(1+Input!$G$40/(100*12))</f>
        <v>0</v>
      </c>
    </row>
    <row r="272" customFormat="false" ht="12.8" hidden="false" customHeight="false" outlineLevel="0" collapsed="false">
      <c r="A272" s="67" t="n">
        <v>268</v>
      </c>
      <c r="B272" s="68" t="n">
        <f aca="false">EOMONTH(Input!$C$7,A272)</f>
        <v>51074</v>
      </c>
      <c r="D272" s="69" t="n">
        <f aca="false">IF($B272&lt;Input!$G$28,Input!$G$41,0)</f>
        <v>0</v>
      </c>
      <c r="E272" s="69" t="n">
        <f aca="true">IF($B272&gt;Input!$G$28,PMT(Input!$G$40/(100*12),($A$620-OFFSET($A$4,MATCH(Input!$G$28,$B$4:$B$620,1),0,1,1)),$H$4,0,1),0)</f>
        <v>-0</v>
      </c>
      <c r="F272" s="69" t="n">
        <f aca="false">($F271+$D272+$E272)*(1+Input!$G$40/(100*12))</f>
        <v>0</v>
      </c>
    </row>
    <row r="273" customFormat="false" ht="12.8" hidden="false" customHeight="false" outlineLevel="0" collapsed="false">
      <c r="A273" s="67" t="n">
        <v>269</v>
      </c>
      <c r="B273" s="68" t="n">
        <f aca="false">EOMONTH(Input!$C$7,A273)</f>
        <v>51104</v>
      </c>
      <c r="D273" s="69" t="n">
        <f aca="false">IF($B273&lt;Input!$G$28,Input!$G$41,0)</f>
        <v>0</v>
      </c>
      <c r="E273" s="69" t="n">
        <f aca="true">IF($B273&gt;Input!$G$28,PMT(Input!$G$40/(100*12),($A$620-OFFSET($A$4,MATCH(Input!$G$28,$B$4:$B$620,1),0,1,1)),$H$4,0,1),0)</f>
        <v>-0</v>
      </c>
      <c r="F273" s="69" t="n">
        <f aca="false">($F272+$D273+$E273)*(1+Input!$G$40/(100*12))</f>
        <v>0</v>
      </c>
    </row>
    <row r="274" customFormat="false" ht="12.8" hidden="false" customHeight="false" outlineLevel="0" collapsed="false">
      <c r="A274" s="67" t="n">
        <v>270</v>
      </c>
      <c r="B274" s="68" t="n">
        <f aca="false">EOMONTH(Input!$C$7,A274)</f>
        <v>51135</v>
      </c>
      <c r="D274" s="69" t="n">
        <f aca="false">IF($B274&lt;Input!$G$28,Input!$G$41,0)</f>
        <v>0</v>
      </c>
      <c r="E274" s="69" t="n">
        <f aca="true">IF($B274&gt;Input!$G$28,PMT(Input!$G$40/(100*12),($A$620-OFFSET($A$4,MATCH(Input!$G$28,$B$4:$B$620,1),0,1,1)),$H$4,0,1),0)</f>
        <v>-0</v>
      </c>
      <c r="F274" s="69" t="n">
        <f aca="false">($F273+$D274+$E274)*(1+Input!$G$40/(100*12))</f>
        <v>0</v>
      </c>
    </row>
    <row r="275" customFormat="false" ht="12.8" hidden="false" customHeight="false" outlineLevel="0" collapsed="false">
      <c r="A275" s="67" t="n">
        <v>271</v>
      </c>
      <c r="B275" s="68" t="n">
        <f aca="false">EOMONTH(Input!$C$7,A275)</f>
        <v>51166</v>
      </c>
      <c r="D275" s="69" t="n">
        <f aca="false">IF($B275&lt;Input!$G$28,Input!$G$41,0)</f>
        <v>0</v>
      </c>
      <c r="E275" s="69" t="n">
        <f aca="true">IF($B275&gt;Input!$G$28,PMT(Input!$G$40/(100*12),($A$620-OFFSET($A$4,MATCH(Input!$G$28,$B$4:$B$620,1),0,1,1)),$H$4,0,1),0)</f>
        <v>-0</v>
      </c>
      <c r="F275" s="69" t="n">
        <f aca="false">($F274+$D275+$E275)*(1+Input!$G$40/(100*12))</f>
        <v>0</v>
      </c>
    </row>
    <row r="276" customFormat="false" ht="12.8" hidden="false" customHeight="false" outlineLevel="0" collapsed="false">
      <c r="A276" s="67" t="n">
        <v>272</v>
      </c>
      <c r="B276" s="68" t="n">
        <f aca="false">EOMONTH(Input!$C$7,A276)</f>
        <v>51195</v>
      </c>
      <c r="D276" s="69" t="n">
        <f aca="false">IF($B276&lt;Input!$G$28,Input!$G$41,0)</f>
        <v>0</v>
      </c>
      <c r="E276" s="69" t="n">
        <f aca="true">IF($B276&gt;Input!$G$28,PMT(Input!$G$40/(100*12),($A$620-OFFSET($A$4,MATCH(Input!$G$28,$B$4:$B$620,1),0,1,1)),$H$4,0,1),0)</f>
        <v>-0</v>
      </c>
      <c r="F276" s="69" t="n">
        <f aca="false">($F275+$D276+$E276)*(1+Input!$G$40/(100*12))</f>
        <v>0</v>
      </c>
    </row>
    <row r="277" customFormat="false" ht="12.8" hidden="false" customHeight="false" outlineLevel="0" collapsed="false">
      <c r="A277" s="67" t="n">
        <v>273</v>
      </c>
      <c r="B277" s="68" t="n">
        <f aca="false">EOMONTH(Input!$C$7,A277)</f>
        <v>51226</v>
      </c>
      <c r="D277" s="69" t="n">
        <f aca="false">IF($B277&lt;Input!$G$28,Input!$G$41,0)</f>
        <v>0</v>
      </c>
      <c r="E277" s="69" t="n">
        <f aca="true">IF($B277&gt;Input!$G$28,PMT(Input!$G$40/(100*12),($A$620-OFFSET($A$4,MATCH(Input!$G$28,$B$4:$B$620,1),0,1,1)),$H$4,0,1),0)</f>
        <v>-0</v>
      </c>
      <c r="F277" s="69" t="n">
        <f aca="false">($F276+$D277+$E277)*(1+Input!$G$40/(100*12))</f>
        <v>0</v>
      </c>
    </row>
    <row r="278" customFormat="false" ht="12.8" hidden="false" customHeight="false" outlineLevel="0" collapsed="false">
      <c r="A278" s="67" t="n">
        <v>274</v>
      </c>
      <c r="B278" s="68" t="n">
        <f aca="false">EOMONTH(Input!$C$7,A278)</f>
        <v>51256</v>
      </c>
      <c r="D278" s="69" t="n">
        <f aca="false">IF($B278&lt;Input!$G$28,Input!$G$41,0)</f>
        <v>0</v>
      </c>
      <c r="E278" s="69" t="n">
        <f aca="true">IF($B278&gt;Input!$G$28,PMT(Input!$G$40/(100*12),($A$620-OFFSET($A$4,MATCH(Input!$G$28,$B$4:$B$620,1),0,1,1)),$H$4,0,1),0)</f>
        <v>-0</v>
      </c>
      <c r="F278" s="69" t="n">
        <f aca="false">($F277+$D278+$E278)*(1+Input!$G$40/(100*12))</f>
        <v>0</v>
      </c>
    </row>
    <row r="279" customFormat="false" ht="12.8" hidden="false" customHeight="false" outlineLevel="0" collapsed="false">
      <c r="A279" s="67" t="n">
        <v>275</v>
      </c>
      <c r="B279" s="68" t="n">
        <f aca="false">EOMONTH(Input!$C$7,A279)</f>
        <v>51287</v>
      </c>
      <c r="D279" s="69" t="n">
        <f aca="false">IF($B279&lt;Input!$G$28,Input!$G$41,0)</f>
        <v>0</v>
      </c>
      <c r="E279" s="69" t="n">
        <f aca="true">IF($B279&gt;Input!$G$28,PMT(Input!$G$40/(100*12),($A$620-OFFSET($A$4,MATCH(Input!$G$28,$B$4:$B$620,1),0,1,1)),$H$4,0,1),0)</f>
        <v>-0</v>
      </c>
      <c r="F279" s="69" t="n">
        <f aca="false">($F278+$D279+$E279)*(1+Input!$G$40/(100*12))</f>
        <v>0</v>
      </c>
    </row>
    <row r="280" customFormat="false" ht="12.8" hidden="false" customHeight="false" outlineLevel="0" collapsed="false">
      <c r="A280" s="67" t="n">
        <v>276</v>
      </c>
      <c r="B280" s="68" t="n">
        <f aca="false">EOMONTH(Input!$C$7,A280)</f>
        <v>51317</v>
      </c>
      <c r="D280" s="69" t="n">
        <f aca="false">IF($B280&lt;Input!$G$28,Input!$G$41,0)</f>
        <v>0</v>
      </c>
      <c r="E280" s="69" t="n">
        <f aca="true">IF($B280&gt;Input!$G$28,PMT(Input!$G$40/(100*12),($A$620-OFFSET($A$4,MATCH(Input!$G$28,$B$4:$B$620,1),0,1,1)),$H$4,0,1),0)</f>
        <v>-0</v>
      </c>
      <c r="F280" s="69" t="n">
        <f aca="false">($F279+$D280+$E280)*(1+Input!$G$40/(100*12))</f>
        <v>0</v>
      </c>
    </row>
    <row r="281" customFormat="false" ht="12.8" hidden="false" customHeight="false" outlineLevel="0" collapsed="false">
      <c r="A281" s="67" t="n">
        <v>277</v>
      </c>
      <c r="B281" s="68" t="n">
        <f aca="false">EOMONTH(Input!$C$7,A281)</f>
        <v>51348</v>
      </c>
      <c r="D281" s="69" t="n">
        <f aca="false">IF($B281&lt;Input!$G$28,Input!$G$41,0)</f>
        <v>0</v>
      </c>
      <c r="E281" s="69" t="n">
        <f aca="true">IF($B281&gt;Input!$G$28,PMT(Input!$G$40/(100*12),($A$620-OFFSET($A$4,MATCH(Input!$G$28,$B$4:$B$620,1),0,1,1)),$H$4,0,1),0)</f>
        <v>-0</v>
      </c>
      <c r="F281" s="69" t="n">
        <f aca="false">($F280+$D281+$E281)*(1+Input!$G$40/(100*12))</f>
        <v>0</v>
      </c>
    </row>
    <row r="282" customFormat="false" ht="12.8" hidden="false" customHeight="false" outlineLevel="0" collapsed="false">
      <c r="A282" s="67" t="n">
        <v>278</v>
      </c>
      <c r="B282" s="68" t="n">
        <f aca="false">EOMONTH(Input!$C$7,A282)</f>
        <v>51379</v>
      </c>
      <c r="D282" s="69" t="n">
        <f aca="false">IF($B282&lt;Input!$G$28,Input!$G$41,0)</f>
        <v>0</v>
      </c>
      <c r="E282" s="69" t="n">
        <f aca="true">IF($B282&gt;Input!$G$28,PMT(Input!$G$40/(100*12),($A$620-OFFSET($A$4,MATCH(Input!$G$28,$B$4:$B$620,1),0,1,1)),$H$4,0,1),0)</f>
        <v>-0</v>
      </c>
      <c r="F282" s="69" t="n">
        <f aca="false">($F281+$D282+$E282)*(1+Input!$G$40/(100*12))</f>
        <v>0</v>
      </c>
    </row>
    <row r="283" customFormat="false" ht="12.8" hidden="false" customHeight="false" outlineLevel="0" collapsed="false">
      <c r="A283" s="67" t="n">
        <v>279</v>
      </c>
      <c r="B283" s="68" t="n">
        <f aca="false">EOMONTH(Input!$C$7,A283)</f>
        <v>51409</v>
      </c>
      <c r="D283" s="69" t="n">
        <f aca="false">IF($B283&lt;Input!$G$28,Input!$G$41,0)</f>
        <v>0</v>
      </c>
      <c r="E283" s="69" t="n">
        <f aca="true">IF($B283&gt;Input!$G$28,PMT(Input!$G$40/(100*12),($A$620-OFFSET($A$4,MATCH(Input!$G$28,$B$4:$B$620,1),0,1,1)),$H$4,0,1),0)</f>
        <v>-0</v>
      </c>
      <c r="F283" s="69" t="n">
        <f aca="false">($F282+$D283+$E283)*(1+Input!$G$40/(100*12))</f>
        <v>0</v>
      </c>
    </row>
    <row r="284" customFormat="false" ht="12.8" hidden="false" customHeight="false" outlineLevel="0" collapsed="false">
      <c r="A284" s="67" t="n">
        <v>280</v>
      </c>
      <c r="B284" s="68" t="n">
        <f aca="false">EOMONTH(Input!$C$7,A284)</f>
        <v>51440</v>
      </c>
      <c r="D284" s="69" t="n">
        <f aca="false">IF($B284&lt;Input!$G$28,Input!$G$41,0)</f>
        <v>0</v>
      </c>
      <c r="E284" s="69" t="n">
        <f aca="true">IF($B284&gt;Input!$G$28,PMT(Input!$G$40/(100*12),($A$620-OFFSET($A$4,MATCH(Input!$G$28,$B$4:$B$620,1),0,1,1)),$H$4,0,1),0)</f>
        <v>-0</v>
      </c>
      <c r="F284" s="69" t="n">
        <f aca="false">($F283+$D284+$E284)*(1+Input!$G$40/(100*12))</f>
        <v>0</v>
      </c>
    </row>
    <row r="285" customFormat="false" ht="12.8" hidden="false" customHeight="false" outlineLevel="0" collapsed="false">
      <c r="A285" s="67" t="n">
        <v>281</v>
      </c>
      <c r="B285" s="68" t="n">
        <f aca="false">EOMONTH(Input!$C$7,A285)</f>
        <v>51470</v>
      </c>
      <c r="D285" s="69" t="n">
        <f aca="false">IF($B285&lt;Input!$G$28,Input!$G$41,0)</f>
        <v>0</v>
      </c>
      <c r="E285" s="69" t="n">
        <f aca="true">IF($B285&gt;Input!$G$28,PMT(Input!$G$40/(100*12),($A$620-OFFSET($A$4,MATCH(Input!$G$28,$B$4:$B$620,1),0,1,1)),$H$4,0,1),0)</f>
        <v>-0</v>
      </c>
      <c r="F285" s="69" t="n">
        <f aca="false">($F284+$D285+$E285)*(1+Input!$G$40/(100*12))</f>
        <v>0</v>
      </c>
    </row>
    <row r="286" customFormat="false" ht="12.8" hidden="false" customHeight="false" outlineLevel="0" collapsed="false">
      <c r="A286" s="67" t="n">
        <v>282</v>
      </c>
      <c r="B286" s="68" t="n">
        <f aca="false">EOMONTH(Input!$C$7,A286)</f>
        <v>51501</v>
      </c>
      <c r="D286" s="69" t="n">
        <f aca="false">IF($B286&lt;Input!$G$28,Input!$G$41,0)</f>
        <v>0</v>
      </c>
      <c r="E286" s="69" t="n">
        <f aca="true">IF($B286&gt;Input!$G$28,PMT(Input!$G$40/(100*12),($A$620-OFFSET($A$4,MATCH(Input!$G$28,$B$4:$B$620,1),0,1,1)),$H$4,0,1),0)</f>
        <v>-0</v>
      </c>
      <c r="F286" s="69" t="n">
        <f aca="false">($F285+$D286+$E286)*(1+Input!$G$40/(100*12))</f>
        <v>0</v>
      </c>
    </row>
    <row r="287" customFormat="false" ht="12.8" hidden="false" customHeight="false" outlineLevel="0" collapsed="false">
      <c r="A287" s="67" t="n">
        <v>283</v>
      </c>
      <c r="B287" s="68" t="n">
        <f aca="false">EOMONTH(Input!$C$7,A287)</f>
        <v>51532</v>
      </c>
      <c r="D287" s="69" t="n">
        <f aca="false">IF($B287&lt;Input!$G$28,Input!$G$41,0)</f>
        <v>0</v>
      </c>
      <c r="E287" s="69" t="n">
        <f aca="true">IF($B287&gt;Input!$G$28,PMT(Input!$G$40/(100*12),($A$620-OFFSET($A$4,MATCH(Input!$G$28,$B$4:$B$620,1),0,1,1)),$H$4,0,1),0)</f>
        <v>-0</v>
      </c>
      <c r="F287" s="69" t="n">
        <f aca="false">($F286+$D287+$E287)*(1+Input!$G$40/(100*12))</f>
        <v>0</v>
      </c>
    </row>
    <row r="288" customFormat="false" ht="12.8" hidden="false" customHeight="false" outlineLevel="0" collapsed="false">
      <c r="A288" s="67" t="n">
        <v>284</v>
      </c>
      <c r="B288" s="68" t="n">
        <f aca="false">EOMONTH(Input!$C$7,A288)</f>
        <v>51560</v>
      </c>
      <c r="D288" s="69" t="n">
        <f aca="false">IF($B288&lt;Input!$G$28,Input!$G$41,0)</f>
        <v>0</v>
      </c>
      <c r="E288" s="69" t="n">
        <f aca="true">IF($B288&gt;Input!$G$28,PMT(Input!$G$40/(100*12),($A$620-OFFSET($A$4,MATCH(Input!$G$28,$B$4:$B$620,1),0,1,1)),$H$4,0,1),0)</f>
        <v>-0</v>
      </c>
      <c r="F288" s="69" t="n">
        <f aca="false">($F287+$D288+$E288)*(1+Input!$G$40/(100*12))</f>
        <v>0</v>
      </c>
    </row>
    <row r="289" customFormat="false" ht="12.8" hidden="false" customHeight="false" outlineLevel="0" collapsed="false">
      <c r="A289" s="67" t="n">
        <v>285</v>
      </c>
      <c r="B289" s="68" t="n">
        <f aca="false">EOMONTH(Input!$C$7,A289)</f>
        <v>51591</v>
      </c>
      <c r="D289" s="69" t="n">
        <f aca="false">IF($B289&lt;Input!$G$28,Input!$G$41,0)</f>
        <v>0</v>
      </c>
      <c r="E289" s="69" t="n">
        <f aca="true">IF($B289&gt;Input!$G$28,PMT(Input!$G$40/(100*12),($A$620-OFFSET($A$4,MATCH(Input!$G$28,$B$4:$B$620,1),0,1,1)),$H$4,0,1),0)</f>
        <v>-0</v>
      </c>
      <c r="F289" s="69" t="n">
        <f aca="false">($F288+$D289+$E289)*(1+Input!$G$40/(100*12))</f>
        <v>0</v>
      </c>
    </row>
    <row r="290" customFormat="false" ht="12.8" hidden="false" customHeight="false" outlineLevel="0" collapsed="false">
      <c r="A290" s="67" t="n">
        <v>286</v>
      </c>
      <c r="B290" s="68" t="n">
        <f aca="false">EOMONTH(Input!$C$7,A290)</f>
        <v>51621</v>
      </c>
      <c r="D290" s="69" t="n">
        <f aca="false">IF($B290&lt;Input!$G$28,Input!$G$41,0)</f>
        <v>0</v>
      </c>
      <c r="E290" s="69" t="n">
        <f aca="true">IF($B290&gt;Input!$G$28,PMT(Input!$G$40/(100*12),($A$620-OFFSET($A$4,MATCH(Input!$G$28,$B$4:$B$620,1),0,1,1)),$H$4,0,1),0)</f>
        <v>-0</v>
      </c>
      <c r="F290" s="69" t="n">
        <f aca="false">($F289+$D290+$E290)*(1+Input!$G$40/(100*12))</f>
        <v>0</v>
      </c>
    </row>
    <row r="291" customFormat="false" ht="12.8" hidden="false" customHeight="false" outlineLevel="0" collapsed="false">
      <c r="A291" s="67" t="n">
        <v>287</v>
      </c>
      <c r="B291" s="68" t="n">
        <f aca="false">EOMONTH(Input!$C$7,A291)</f>
        <v>51652</v>
      </c>
      <c r="D291" s="69" t="n">
        <f aca="false">IF($B291&lt;Input!$G$28,Input!$G$41,0)</f>
        <v>0</v>
      </c>
      <c r="E291" s="69" t="n">
        <f aca="true">IF($B291&gt;Input!$G$28,PMT(Input!$G$40/(100*12),($A$620-OFFSET($A$4,MATCH(Input!$G$28,$B$4:$B$620,1),0,1,1)),$H$4,0,1),0)</f>
        <v>-0</v>
      </c>
      <c r="F291" s="69" t="n">
        <f aca="false">($F290+$D291+$E291)*(1+Input!$G$40/(100*12))</f>
        <v>0</v>
      </c>
    </row>
    <row r="292" customFormat="false" ht="12.8" hidden="false" customHeight="false" outlineLevel="0" collapsed="false">
      <c r="A292" s="67" t="n">
        <v>288</v>
      </c>
      <c r="B292" s="68" t="n">
        <f aca="false">EOMONTH(Input!$C$7,A292)</f>
        <v>51682</v>
      </c>
      <c r="D292" s="69" t="n">
        <f aca="false">IF($B292&lt;Input!$G$28,Input!$G$41,0)</f>
        <v>0</v>
      </c>
      <c r="E292" s="69" t="n">
        <f aca="true">IF($B292&gt;Input!$G$28,PMT(Input!$G$40/(100*12),($A$620-OFFSET($A$4,MATCH(Input!$G$28,$B$4:$B$620,1),0,1,1)),$H$4,0,1),0)</f>
        <v>-0</v>
      </c>
      <c r="F292" s="69" t="n">
        <f aca="false">($F291+$D292+$E292)*(1+Input!$G$40/(100*12))</f>
        <v>0</v>
      </c>
    </row>
    <row r="293" customFormat="false" ht="12.8" hidden="false" customHeight="false" outlineLevel="0" collapsed="false">
      <c r="A293" s="67" t="n">
        <v>289</v>
      </c>
      <c r="B293" s="68" t="n">
        <f aca="false">EOMONTH(Input!$C$7,A293)</f>
        <v>51713</v>
      </c>
      <c r="D293" s="69" t="n">
        <f aca="false">IF($B293&lt;Input!$G$28,Input!$G$41,0)</f>
        <v>0</v>
      </c>
      <c r="E293" s="69" t="n">
        <f aca="true">IF($B293&gt;Input!$G$28,PMT(Input!$G$40/(100*12),($A$620-OFFSET($A$4,MATCH(Input!$G$28,$B$4:$B$620,1),0,1,1)),$H$4,0,1),0)</f>
        <v>-0</v>
      </c>
      <c r="F293" s="69" t="n">
        <f aca="false">($F292+$D293+$E293)*(1+Input!$G$40/(100*12))</f>
        <v>0</v>
      </c>
    </row>
    <row r="294" customFormat="false" ht="12.8" hidden="false" customHeight="false" outlineLevel="0" collapsed="false">
      <c r="A294" s="67" t="n">
        <v>290</v>
      </c>
      <c r="B294" s="68" t="n">
        <f aca="false">EOMONTH(Input!$C$7,A294)</f>
        <v>51744</v>
      </c>
      <c r="D294" s="69" t="n">
        <f aca="false">IF($B294&lt;Input!$G$28,Input!$G$41,0)</f>
        <v>0</v>
      </c>
      <c r="E294" s="69" t="n">
        <f aca="true">IF($B294&gt;Input!$G$28,PMT(Input!$G$40/(100*12),($A$620-OFFSET($A$4,MATCH(Input!$G$28,$B$4:$B$620,1),0,1,1)),$H$4,0,1),0)</f>
        <v>-0</v>
      </c>
      <c r="F294" s="69" t="n">
        <f aca="false">($F293+$D294+$E294)*(1+Input!$G$40/(100*12))</f>
        <v>0</v>
      </c>
    </row>
    <row r="295" customFormat="false" ht="12.8" hidden="false" customHeight="false" outlineLevel="0" collapsed="false">
      <c r="A295" s="67" t="n">
        <v>291</v>
      </c>
      <c r="B295" s="68" t="n">
        <f aca="false">EOMONTH(Input!$C$7,A295)</f>
        <v>51774</v>
      </c>
      <c r="D295" s="69" t="n">
        <f aca="false">IF($B295&lt;Input!$G$28,Input!$G$41,0)</f>
        <v>0</v>
      </c>
      <c r="E295" s="69" t="n">
        <f aca="true">IF($B295&gt;Input!$G$28,PMT(Input!$G$40/(100*12),($A$620-OFFSET($A$4,MATCH(Input!$G$28,$B$4:$B$620,1),0,1,1)),$H$4,0,1),0)</f>
        <v>-0</v>
      </c>
      <c r="F295" s="69" t="n">
        <f aca="false">($F294+$D295+$E295)*(1+Input!$G$40/(100*12))</f>
        <v>0</v>
      </c>
    </row>
    <row r="296" customFormat="false" ht="12.8" hidden="false" customHeight="false" outlineLevel="0" collapsed="false">
      <c r="A296" s="67" t="n">
        <v>292</v>
      </c>
      <c r="B296" s="68" t="n">
        <f aca="false">EOMONTH(Input!$C$7,A296)</f>
        <v>51805</v>
      </c>
      <c r="D296" s="69" t="n">
        <f aca="false">IF($B296&lt;Input!$G$28,Input!$G$41,0)</f>
        <v>0</v>
      </c>
      <c r="E296" s="69" t="n">
        <f aca="true">IF($B296&gt;Input!$G$28,PMT(Input!$G$40/(100*12),($A$620-OFFSET($A$4,MATCH(Input!$G$28,$B$4:$B$620,1),0,1,1)),$H$4,0,1),0)</f>
        <v>-0</v>
      </c>
      <c r="F296" s="69" t="n">
        <f aca="false">($F295+$D296+$E296)*(1+Input!$G$40/(100*12))</f>
        <v>0</v>
      </c>
    </row>
    <row r="297" customFormat="false" ht="12.8" hidden="false" customHeight="false" outlineLevel="0" collapsed="false">
      <c r="A297" s="67" t="n">
        <v>293</v>
      </c>
      <c r="B297" s="68" t="n">
        <f aca="false">EOMONTH(Input!$C$7,A297)</f>
        <v>51835</v>
      </c>
      <c r="D297" s="69" t="n">
        <f aca="false">IF($B297&lt;Input!$G$28,Input!$G$41,0)</f>
        <v>0</v>
      </c>
      <c r="E297" s="69" t="n">
        <f aca="true">IF($B297&gt;Input!$G$28,PMT(Input!$G$40/(100*12),($A$620-OFFSET($A$4,MATCH(Input!$G$28,$B$4:$B$620,1),0,1,1)),$H$4,0,1),0)</f>
        <v>-0</v>
      </c>
      <c r="F297" s="69" t="n">
        <f aca="false">($F296+$D297+$E297)*(1+Input!$G$40/(100*12))</f>
        <v>0</v>
      </c>
    </row>
    <row r="298" customFormat="false" ht="12.8" hidden="false" customHeight="false" outlineLevel="0" collapsed="false">
      <c r="A298" s="67" t="n">
        <v>294</v>
      </c>
      <c r="B298" s="68" t="n">
        <f aca="false">EOMONTH(Input!$C$7,A298)</f>
        <v>51866</v>
      </c>
      <c r="D298" s="69" t="n">
        <f aca="false">IF($B298&lt;Input!$G$28,Input!$G$41,0)</f>
        <v>0</v>
      </c>
      <c r="E298" s="69" t="n">
        <f aca="true">IF($B298&gt;Input!$G$28,PMT(Input!$G$40/(100*12),($A$620-OFFSET($A$4,MATCH(Input!$G$28,$B$4:$B$620,1),0,1,1)),$H$4,0,1),0)</f>
        <v>-0</v>
      </c>
      <c r="F298" s="69" t="n">
        <f aca="false">($F297+$D298+$E298)*(1+Input!$G$40/(100*12))</f>
        <v>0</v>
      </c>
    </row>
    <row r="299" customFormat="false" ht="12.8" hidden="false" customHeight="false" outlineLevel="0" collapsed="false">
      <c r="A299" s="67" t="n">
        <v>295</v>
      </c>
      <c r="B299" s="68" t="n">
        <f aca="false">EOMONTH(Input!$C$7,A299)</f>
        <v>51897</v>
      </c>
      <c r="D299" s="69" t="n">
        <f aca="false">IF($B299&lt;Input!$G$28,Input!$G$41,0)</f>
        <v>0</v>
      </c>
      <c r="E299" s="69" t="n">
        <f aca="true">IF($B299&gt;Input!$G$28,PMT(Input!$G$40/(100*12),($A$620-OFFSET($A$4,MATCH(Input!$G$28,$B$4:$B$620,1),0,1,1)),$H$4,0,1),0)</f>
        <v>-0</v>
      </c>
      <c r="F299" s="69" t="n">
        <f aca="false">($F298+$D299+$E299)*(1+Input!$G$40/(100*12))</f>
        <v>0</v>
      </c>
    </row>
    <row r="300" customFormat="false" ht="12.8" hidden="false" customHeight="false" outlineLevel="0" collapsed="false">
      <c r="A300" s="67" t="n">
        <v>296</v>
      </c>
      <c r="B300" s="68" t="n">
        <f aca="false">EOMONTH(Input!$C$7,A300)</f>
        <v>51925</v>
      </c>
      <c r="D300" s="69" t="n">
        <f aca="false">IF($B300&lt;Input!$G$28,Input!$G$41,0)</f>
        <v>0</v>
      </c>
      <c r="E300" s="69" t="n">
        <f aca="true">IF($B300&gt;Input!$G$28,PMT(Input!$G$40/(100*12),($A$620-OFFSET($A$4,MATCH(Input!$G$28,$B$4:$B$620,1),0,1,1)),$H$4,0,1),0)</f>
        <v>-0</v>
      </c>
      <c r="F300" s="69" t="n">
        <f aca="false">($F299+$D300+$E300)*(1+Input!$G$40/(100*12))</f>
        <v>0</v>
      </c>
    </row>
    <row r="301" customFormat="false" ht="12.8" hidden="false" customHeight="false" outlineLevel="0" collapsed="false">
      <c r="A301" s="67" t="n">
        <v>297</v>
      </c>
      <c r="B301" s="68" t="n">
        <f aca="false">EOMONTH(Input!$C$7,A301)</f>
        <v>51956</v>
      </c>
      <c r="D301" s="69" t="n">
        <f aca="false">IF($B301&lt;Input!$G$28,Input!$G$41,0)</f>
        <v>0</v>
      </c>
      <c r="E301" s="69" t="n">
        <f aca="true">IF($B301&gt;Input!$G$28,PMT(Input!$G$40/(100*12),($A$620-OFFSET($A$4,MATCH(Input!$G$28,$B$4:$B$620,1),0,1,1)),$H$4,0,1),0)</f>
        <v>-0</v>
      </c>
      <c r="F301" s="69" t="n">
        <f aca="false">($F300+$D301+$E301)*(1+Input!$G$40/(100*12))</f>
        <v>0</v>
      </c>
    </row>
    <row r="302" customFormat="false" ht="12.8" hidden="false" customHeight="false" outlineLevel="0" collapsed="false">
      <c r="A302" s="67" t="n">
        <v>298</v>
      </c>
      <c r="B302" s="68" t="n">
        <f aca="false">EOMONTH(Input!$C$7,A302)</f>
        <v>51986</v>
      </c>
      <c r="D302" s="69" t="n">
        <f aca="false">IF($B302&lt;Input!$G$28,Input!$G$41,0)</f>
        <v>0</v>
      </c>
      <c r="E302" s="69" t="n">
        <f aca="true">IF($B302&gt;Input!$G$28,PMT(Input!$G$40/(100*12),($A$620-OFFSET($A$4,MATCH(Input!$G$28,$B$4:$B$620,1),0,1,1)),$H$4,0,1),0)</f>
        <v>-0</v>
      </c>
      <c r="F302" s="69" t="n">
        <f aca="false">($F301+$D302+$E302)*(1+Input!$G$40/(100*12))</f>
        <v>0</v>
      </c>
    </row>
    <row r="303" customFormat="false" ht="12.8" hidden="false" customHeight="false" outlineLevel="0" collapsed="false">
      <c r="A303" s="67" t="n">
        <v>299</v>
      </c>
      <c r="B303" s="68" t="n">
        <f aca="false">EOMONTH(Input!$C$7,A303)</f>
        <v>52017</v>
      </c>
      <c r="D303" s="69" t="n">
        <f aca="false">IF($B303&lt;Input!$G$28,Input!$G$41,0)</f>
        <v>0</v>
      </c>
      <c r="E303" s="69" t="n">
        <f aca="true">IF($B303&gt;Input!$G$28,PMT(Input!$G$40/(100*12),($A$620-OFFSET($A$4,MATCH(Input!$G$28,$B$4:$B$620,1),0,1,1)),$H$4,0,1),0)</f>
        <v>-0</v>
      </c>
      <c r="F303" s="69" t="n">
        <f aca="false">($F302+$D303+$E303)*(1+Input!$G$40/(100*12))</f>
        <v>0</v>
      </c>
    </row>
    <row r="304" customFormat="false" ht="12.8" hidden="false" customHeight="false" outlineLevel="0" collapsed="false">
      <c r="A304" s="67" t="n">
        <v>300</v>
      </c>
      <c r="B304" s="68" t="n">
        <f aca="false">EOMONTH(Input!$C$7,A304)</f>
        <v>52047</v>
      </c>
      <c r="D304" s="69" t="n">
        <f aca="false">IF($B304&lt;Input!$G$28,Input!$G$41,0)</f>
        <v>0</v>
      </c>
      <c r="E304" s="69" t="n">
        <f aca="true">IF($B304&gt;Input!$G$28,PMT(Input!$G$40/(100*12),($A$620-OFFSET($A$4,MATCH(Input!$G$28,$B$4:$B$620,1),0,1,1)),$H$4,0,1),0)</f>
        <v>-0</v>
      </c>
      <c r="F304" s="69" t="n">
        <f aca="false">($F303+$D304+$E304)*(1+Input!$G$40/(100*12))</f>
        <v>0</v>
      </c>
    </row>
    <row r="305" customFormat="false" ht="12.8" hidden="false" customHeight="false" outlineLevel="0" collapsed="false">
      <c r="A305" s="67" t="n">
        <v>301</v>
      </c>
      <c r="B305" s="68" t="n">
        <f aca="false">EOMONTH(Input!$C$7,A305)</f>
        <v>52078</v>
      </c>
      <c r="D305" s="69" t="n">
        <f aca="false">IF($B305&lt;Input!$G$28,Input!$G$41,0)</f>
        <v>0</v>
      </c>
      <c r="E305" s="69" t="n">
        <f aca="true">IF($B305&gt;Input!$G$28,PMT(Input!$G$40/(100*12),($A$620-OFFSET($A$4,MATCH(Input!$G$28,$B$4:$B$620,1),0,1,1)),$H$4,0,1),0)</f>
        <v>-0</v>
      </c>
      <c r="F305" s="69" t="n">
        <f aca="false">($F304+$D305+$E305)*(1+Input!$G$40/(100*12))</f>
        <v>0</v>
      </c>
    </row>
    <row r="306" customFormat="false" ht="12.8" hidden="false" customHeight="false" outlineLevel="0" collapsed="false">
      <c r="A306" s="67" t="n">
        <v>302</v>
      </c>
      <c r="B306" s="68" t="n">
        <f aca="false">EOMONTH(Input!$C$7,A306)</f>
        <v>52109</v>
      </c>
      <c r="D306" s="69" t="n">
        <f aca="false">IF($B306&lt;Input!$G$28,Input!$G$41,0)</f>
        <v>0</v>
      </c>
      <c r="E306" s="69" t="n">
        <f aca="true">IF($B306&gt;Input!$G$28,PMT(Input!$G$40/(100*12),($A$620-OFFSET($A$4,MATCH(Input!$G$28,$B$4:$B$620,1),0,1,1)),$H$4,0,1),0)</f>
        <v>-0</v>
      </c>
      <c r="F306" s="69" t="n">
        <f aca="false">($F305+$D306+$E306)*(1+Input!$G$40/(100*12))</f>
        <v>0</v>
      </c>
    </row>
    <row r="307" customFormat="false" ht="12.8" hidden="false" customHeight="false" outlineLevel="0" collapsed="false">
      <c r="A307" s="67" t="n">
        <v>303</v>
      </c>
      <c r="B307" s="68" t="n">
        <f aca="false">EOMONTH(Input!$C$7,A307)</f>
        <v>52139</v>
      </c>
      <c r="D307" s="69" t="n">
        <f aca="false">IF($B307&lt;Input!$G$28,Input!$G$41,0)</f>
        <v>0</v>
      </c>
      <c r="E307" s="69" t="n">
        <f aca="true">IF($B307&gt;Input!$G$28,PMT(Input!$G$40/(100*12),($A$620-OFFSET($A$4,MATCH(Input!$G$28,$B$4:$B$620,1),0,1,1)),$H$4,0,1),0)</f>
        <v>-0</v>
      </c>
      <c r="F307" s="69" t="n">
        <f aca="false">($F306+$D307+$E307)*(1+Input!$G$40/(100*12))</f>
        <v>0</v>
      </c>
    </row>
    <row r="308" customFormat="false" ht="12.8" hidden="false" customHeight="false" outlineLevel="0" collapsed="false">
      <c r="A308" s="67" t="n">
        <v>304</v>
      </c>
      <c r="B308" s="68" t="n">
        <f aca="false">EOMONTH(Input!$C$7,A308)</f>
        <v>52170</v>
      </c>
      <c r="D308" s="69" t="n">
        <f aca="false">IF($B308&lt;Input!$G$28,Input!$G$41,0)</f>
        <v>0</v>
      </c>
      <c r="E308" s="69" t="n">
        <f aca="true">IF($B308&gt;Input!$G$28,PMT(Input!$G$40/(100*12),($A$620-OFFSET($A$4,MATCH(Input!$G$28,$B$4:$B$620,1),0,1,1)),$H$4,0,1),0)</f>
        <v>-0</v>
      </c>
      <c r="F308" s="69" t="n">
        <f aca="false">($F307+$D308+$E308)*(1+Input!$G$40/(100*12))</f>
        <v>0</v>
      </c>
    </row>
    <row r="309" customFormat="false" ht="12.8" hidden="false" customHeight="false" outlineLevel="0" collapsed="false">
      <c r="A309" s="67" t="n">
        <v>305</v>
      </c>
      <c r="B309" s="68" t="n">
        <f aca="false">EOMONTH(Input!$C$7,A309)</f>
        <v>52200</v>
      </c>
      <c r="D309" s="69" t="n">
        <f aca="false">IF($B309&lt;Input!$G$28,Input!$G$41,0)</f>
        <v>0</v>
      </c>
      <c r="E309" s="69" t="n">
        <f aca="true">IF($B309&gt;Input!$G$28,PMT(Input!$G$40/(100*12),($A$620-OFFSET($A$4,MATCH(Input!$G$28,$B$4:$B$620,1),0,1,1)),$H$4,0,1),0)</f>
        <v>-0</v>
      </c>
      <c r="F309" s="69" t="n">
        <f aca="false">($F308+$D309+$E309)*(1+Input!$G$40/(100*12))</f>
        <v>0</v>
      </c>
    </row>
    <row r="310" customFormat="false" ht="12.8" hidden="false" customHeight="false" outlineLevel="0" collapsed="false">
      <c r="A310" s="67" t="n">
        <v>306</v>
      </c>
      <c r="B310" s="68" t="n">
        <f aca="false">EOMONTH(Input!$C$7,A310)</f>
        <v>52231</v>
      </c>
      <c r="D310" s="69" t="n">
        <f aca="false">IF($B310&lt;Input!$G$28,Input!$G$41,0)</f>
        <v>0</v>
      </c>
      <c r="E310" s="69" t="n">
        <f aca="true">IF($B310&gt;Input!$G$28,PMT(Input!$G$40/(100*12),($A$620-OFFSET($A$4,MATCH(Input!$G$28,$B$4:$B$620,1),0,1,1)),$H$4,0,1),0)</f>
        <v>-0</v>
      </c>
      <c r="F310" s="69" t="n">
        <f aca="false">($F309+$D310+$E310)*(1+Input!$G$40/(100*12))</f>
        <v>0</v>
      </c>
    </row>
    <row r="311" customFormat="false" ht="12.8" hidden="false" customHeight="false" outlineLevel="0" collapsed="false">
      <c r="A311" s="67" t="n">
        <v>307</v>
      </c>
      <c r="B311" s="68" t="n">
        <f aca="false">EOMONTH(Input!$C$7,A311)</f>
        <v>52262</v>
      </c>
      <c r="D311" s="69" t="n">
        <f aca="false">IF($B311&lt;Input!$G$28,Input!$G$41,0)</f>
        <v>0</v>
      </c>
      <c r="E311" s="69" t="n">
        <f aca="true">IF($B311&gt;Input!$G$28,PMT(Input!$G$40/(100*12),($A$620-OFFSET($A$4,MATCH(Input!$G$28,$B$4:$B$620,1),0,1,1)),$H$4,0,1),0)</f>
        <v>-0</v>
      </c>
      <c r="F311" s="69" t="n">
        <f aca="false">($F310+$D311+$E311)*(1+Input!$G$40/(100*12))</f>
        <v>0</v>
      </c>
    </row>
    <row r="312" customFormat="false" ht="12.8" hidden="false" customHeight="false" outlineLevel="0" collapsed="false">
      <c r="A312" s="67" t="n">
        <v>308</v>
      </c>
      <c r="B312" s="68" t="n">
        <f aca="false">EOMONTH(Input!$C$7,A312)</f>
        <v>52290</v>
      </c>
      <c r="D312" s="69" t="n">
        <f aca="false">IF($B312&lt;Input!$G$28,Input!$G$41,0)</f>
        <v>0</v>
      </c>
      <c r="E312" s="69" t="n">
        <f aca="true">IF($B312&gt;Input!$G$28,PMT(Input!$G$40/(100*12),($A$620-OFFSET($A$4,MATCH(Input!$G$28,$B$4:$B$620,1),0,1,1)),$H$4,0,1),0)</f>
        <v>-0</v>
      </c>
      <c r="F312" s="69" t="n">
        <f aca="false">($F311+$D312+$E312)*(1+Input!$G$40/(100*12))</f>
        <v>0</v>
      </c>
    </row>
    <row r="313" customFormat="false" ht="12.8" hidden="false" customHeight="false" outlineLevel="0" collapsed="false">
      <c r="A313" s="67" t="n">
        <v>309</v>
      </c>
      <c r="B313" s="68" t="n">
        <f aca="false">EOMONTH(Input!$C$7,A313)</f>
        <v>52321</v>
      </c>
      <c r="D313" s="69" t="n">
        <f aca="false">IF($B313&lt;Input!$G$28,Input!$G$41,0)</f>
        <v>0</v>
      </c>
      <c r="E313" s="69" t="n">
        <f aca="true">IF($B313&gt;Input!$G$28,PMT(Input!$G$40/(100*12),($A$620-OFFSET($A$4,MATCH(Input!$G$28,$B$4:$B$620,1),0,1,1)),$H$4,0,1),0)</f>
        <v>-0</v>
      </c>
      <c r="F313" s="69" t="n">
        <f aca="false">($F312+$D313+$E313)*(1+Input!$G$40/(100*12))</f>
        <v>0</v>
      </c>
    </row>
    <row r="314" customFormat="false" ht="12.8" hidden="false" customHeight="false" outlineLevel="0" collapsed="false">
      <c r="A314" s="67" t="n">
        <v>310</v>
      </c>
      <c r="B314" s="68" t="n">
        <f aca="false">EOMONTH(Input!$C$7,A314)</f>
        <v>52351</v>
      </c>
      <c r="D314" s="69" t="n">
        <f aca="false">IF($B314&lt;Input!$G$28,Input!$G$41,0)</f>
        <v>0</v>
      </c>
      <c r="E314" s="69" t="n">
        <f aca="true">IF($B314&gt;Input!$G$28,PMT(Input!$G$40/(100*12),($A$620-OFFSET($A$4,MATCH(Input!$G$28,$B$4:$B$620,1),0,1,1)),$H$4,0,1),0)</f>
        <v>-0</v>
      </c>
      <c r="F314" s="69" t="n">
        <f aca="false">($F313+$D314+$E314)*(1+Input!$G$40/(100*12))</f>
        <v>0</v>
      </c>
    </row>
    <row r="315" customFormat="false" ht="12.8" hidden="false" customHeight="false" outlineLevel="0" collapsed="false">
      <c r="A315" s="67" t="n">
        <v>311</v>
      </c>
      <c r="B315" s="68" t="n">
        <f aca="false">EOMONTH(Input!$C$7,A315)</f>
        <v>52382</v>
      </c>
      <c r="D315" s="69" t="n">
        <f aca="false">IF($B315&lt;Input!$G$28,Input!$G$41,0)</f>
        <v>0</v>
      </c>
      <c r="E315" s="69" t="n">
        <f aca="true">IF($B315&gt;Input!$G$28,PMT(Input!$G$40/(100*12),($A$620-OFFSET($A$4,MATCH(Input!$G$28,$B$4:$B$620,1),0,1,1)),$H$4,0,1),0)</f>
        <v>-0</v>
      </c>
      <c r="F315" s="69" t="n">
        <f aca="false">($F314+$D315+$E315)*(1+Input!$G$40/(100*12))</f>
        <v>0</v>
      </c>
    </row>
    <row r="316" customFormat="false" ht="12.8" hidden="false" customHeight="false" outlineLevel="0" collapsed="false">
      <c r="A316" s="67" t="n">
        <v>312</v>
      </c>
      <c r="B316" s="68" t="n">
        <f aca="false">EOMONTH(Input!$C$7,A316)</f>
        <v>52412</v>
      </c>
      <c r="D316" s="69" t="n">
        <f aca="false">IF($B316&lt;Input!$G$28,Input!$G$41,0)</f>
        <v>0</v>
      </c>
      <c r="E316" s="69" t="n">
        <f aca="true">IF($B316&gt;Input!$G$28,PMT(Input!$G$40/(100*12),($A$620-OFFSET($A$4,MATCH(Input!$G$28,$B$4:$B$620,1),0,1,1)),$H$4,0,1),0)</f>
        <v>-0</v>
      </c>
      <c r="F316" s="69" t="n">
        <f aca="false">($F315+$D316+$E316)*(1+Input!$G$40/(100*12))</f>
        <v>0</v>
      </c>
    </row>
    <row r="317" customFormat="false" ht="12.8" hidden="false" customHeight="false" outlineLevel="0" collapsed="false">
      <c r="A317" s="67" t="n">
        <v>313</v>
      </c>
      <c r="B317" s="68" t="n">
        <f aca="false">EOMONTH(Input!$C$7,A317)</f>
        <v>52443</v>
      </c>
      <c r="D317" s="69" t="n">
        <f aca="false">IF($B317&lt;Input!$G$28,Input!$G$41,0)</f>
        <v>0</v>
      </c>
      <c r="E317" s="69" t="n">
        <f aca="true">IF($B317&gt;Input!$G$28,PMT(Input!$G$40/(100*12),($A$620-OFFSET($A$4,MATCH(Input!$G$28,$B$4:$B$620,1),0,1,1)),$H$4,0,1),0)</f>
        <v>-0</v>
      </c>
      <c r="F317" s="69" t="n">
        <f aca="false">($F316+$D317+$E317)*(1+Input!$G$40/(100*12))</f>
        <v>0</v>
      </c>
    </row>
    <row r="318" customFormat="false" ht="12.8" hidden="false" customHeight="false" outlineLevel="0" collapsed="false">
      <c r="A318" s="67" t="n">
        <v>314</v>
      </c>
      <c r="B318" s="68" t="n">
        <f aca="false">EOMONTH(Input!$C$7,A318)</f>
        <v>52474</v>
      </c>
      <c r="D318" s="69" t="n">
        <f aca="false">IF($B318&lt;Input!$G$28,Input!$G$41,0)</f>
        <v>0</v>
      </c>
      <c r="E318" s="69" t="n">
        <f aca="true">IF($B318&gt;Input!$G$28,PMT(Input!$G$40/(100*12),($A$620-OFFSET($A$4,MATCH(Input!$G$28,$B$4:$B$620,1),0,1,1)),$H$4,0,1),0)</f>
        <v>-0</v>
      </c>
      <c r="F318" s="69" t="n">
        <f aca="false">($F317+$D318+$E318)*(1+Input!$G$40/(100*12))</f>
        <v>0</v>
      </c>
    </row>
    <row r="319" customFormat="false" ht="12.8" hidden="false" customHeight="false" outlineLevel="0" collapsed="false">
      <c r="A319" s="67" t="n">
        <v>315</v>
      </c>
      <c r="B319" s="68" t="n">
        <f aca="false">EOMONTH(Input!$C$7,A319)</f>
        <v>52504</v>
      </c>
      <c r="D319" s="69" t="n">
        <f aca="false">IF($B319&lt;Input!$G$28,Input!$G$41,0)</f>
        <v>0</v>
      </c>
      <c r="E319" s="69" t="n">
        <f aca="true">IF($B319&gt;Input!$G$28,PMT(Input!$G$40/(100*12),($A$620-OFFSET($A$4,MATCH(Input!$G$28,$B$4:$B$620,1),0,1,1)),$H$4,0,1),0)</f>
        <v>-0</v>
      </c>
      <c r="F319" s="69" t="n">
        <f aca="false">($F318+$D319+$E319)*(1+Input!$G$40/(100*12))</f>
        <v>0</v>
      </c>
    </row>
    <row r="320" customFormat="false" ht="12.8" hidden="false" customHeight="false" outlineLevel="0" collapsed="false">
      <c r="A320" s="67" t="n">
        <v>316</v>
      </c>
      <c r="B320" s="68" t="n">
        <f aca="false">EOMONTH(Input!$C$7,A320)</f>
        <v>52535</v>
      </c>
      <c r="D320" s="69" t="n">
        <f aca="false">IF($B320&lt;Input!$G$28,Input!$G$41,0)</f>
        <v>0</v>
      </c>
      <c r="E320" s="69" t="n">
        <f aca="true">IF($B320&gt;Input!$G$28,PMT(Input!$G$40/(100*12),($A$620-OFFSET($A$4,MATCH(Input!$G$28,$B$4:$B$620,1),0,1,1)),$H$4,0,1),0)</f>
        <v>-0</v>
      </c>
      <c r="F320" s="69" t="n">
        <f aca="false">($F319+$D320+$E320)*(1+Input!$G$40/(100*12))</f>
        <v>0</v>
      </c>
    </row>
    <row r="321" customFormat="false" ht="12.8" hidden="false" customHeight="false" outlineLevel="0" collapsed="false">
      <c r="A321" s="67" t="n">
        <v>317</v>
      </c>
      <c r="B321" s="68" t="n">
        <f aca="false">EOMONTH(Input!$C$7,A321)</f>
        <v>52565</v>
      </c>
      <c r="D321" s="69" t="n">
        <f aca="false">IF($B321&lt;Input!$G$28,Input!$G$41,0)</f>
        <v>0</v>
      </c>
      <c r="E321" s="69" t="n">
        <f aca="true">IF($B321&gt;Input!$G$28,PMT(Input!$G$40/(100*12),($A$620-OFFSET($A$4,MATCH(Input!$G$28,$B$4:$B$620,1),0,1,1)),$H$4,0,1),0)</f>
        <v>-0</v>
      </c>
      <c r="F321" s="69" t="n">
        <f aca="false">($F320+$D321+$E321)*(1+Input!$G$40/(100*12))</f>
        <v>0</v>
      </c>
    </row>
    <row r="322" customFormat="false" ht="12.8" hidden="false" customHeight="false" outlineLevel="0" collapsed="false">
      <c r="A322" s="67" t="n">
        <v>318</v>
      </c>
      <c r="B322" s="68" t="n">
        <f aca="false">EOMONTH(Input!$C$7,A322)</f>
        <v>52596</v>
      </c>
      <c r="D322" s="69" t="n">
        <f aca="false">IF($B322&lt;Input!$G$28,Input!$G$41,0)</f>
        <v>0</v>
      </c>
      <c r="E322" s="69" t="n">
        <f aca="true">IF($B322&gt;Input!$G$28,PMT(Input!$G$40/(100*12),($A$620-OFFSET($A$4,MATCH(Input!$G$28,$B$4:$B$620,1),0,1,1)),$H$4,0,1),0)</f>
        <v>-0</v>
      </c>
      <c r="F322" s="69" t="n">
        <f aca="false">($F321+$D322+$E322)*(1+Input!$G$40/(100*12))</f>
        <v>0</v>
      </c>
    </row>
    <row r="323" customFormat="false" ht="12.8" hidden="false" customHeight="false" outlineLevel="0" collapsed="false">
      <c r="A323" s="67" t="n">
        <v>319</v>
      </c>
      <c r="B323" s="68" t="n">
        <f aca="false">EOMONTH(Input!$C$7,A323)</f>
        <v>52627</v>
      </c>
      <c r="D323" s="69" t="n">
        <f aca="false">IF($B323&lt;Input!$G$28,Input!$G$41,0)</f>
        <v>0</v>
      </c>
      <c r="E323" s="69" t="n">
        <f aca="true">IF($B323&gt;Input!$G$28,PMT(Input!$G$40/(100*12),($A$620-OFFSET($A$4,MATCH(Input!$G$28,$B$4:$B$620,1),0,1,1)),$H$4,0,1),0)</f>
        <v>-0</v>
      </c>
      <c r="F323" s="69" t="n">
        <f aca="false">($F322+$D323+$E323)*(1+Input!$G$40/(100*12))</f>
        <v>0</v>
      </c>
    </row>
    <row r="324" customFormat="false" ht="12.8" hidden="false" customHeight="false" outlineLevel="0" collapsed="false">
      <c r="A324" s="67" t="n">
        <v>320</v>
      </c>
      <c r="B324" s="68" t="n">
        <f aca="false">EOMONTH(Input!$C$7,A324)</f>
        <v>52656</v>
      </c>
      <c r="D324" s="69" t="n">
        <f aca="false">IF($B324&lt;Input!$G$28,Input!$G$41,0)</f>
        <v>0</v>
      </c>
      <c r="E324" s="69" t="n">
        <f aca="true">IF($B324&gt;Input!$G$28,PMT(Input!$G$40/(100*12),($A$620-OFFSET($A$4,MATCH(Input!$G$28,$B$4:$B$620,1),0,1,1)),$H$4,0,1),0)</f>
        <v>-0</v>
      </c>
      <c r="F324" s="69" t="n">
        <f aca="false">($F323+$D324+$E324)*(1+Input!$G$40/(100*12))</f>
        <v>0</v>
      </c>
    </row>
    <row r="325" customFormat="false" ht="12.8" hidden="false" customHeight="false" outlineLevel="0" collapsed="false">
      <c r="A325" s="67" t="n">
        <v>321</v>
      </c>
      <c r="B325" s="68" t="n">
        <f aca="false">EOMONTH(Input!$C$7,A325)</f>
        <v>52687</v>
      </c>
      <c r="D325" s="69" t="n">
        <f aca="false">IF($B325&lt;Input!$G$28,Input!$G$41,0)</f>
        <v>0</v>
      </c>
      <c r="E325" s="69" t="n">
        <f aca="true">IF($B325&gt;Input!$G$28,PMT(Input!$G$40/(100*12),($A$620-OFFSET($A$4,MATCH(Input!$G$28,$B$4:$B$620,1),0,1,1)),$H$4,0,1),0)</f>
        <v>-0</v>
      </c>
      <c r="F325" s="69" t="n">
        <f aca="false">($F324+$D325+$E325)*(1+Input!$G$40/(100*12))</f>
        <v>0</v>
      </c>
    </row>
    <row r="326" customFormat="false" ht="12.8" hidden="false" customHeight="false" outlineLevel="0" collapsed="false">
      <c r="A326" s="67" t="n">
        <v>322</v>
      </c>
      <c r="B326" s="68" t="n">
        <f aca="false">EOMONTH(Input!$C$7,A326)</f>
        <v>52717</v>
      </c>
      <c r="D326" s="69" t="n">
        <f aca="false">IF($B326&lt;Input!$G$28,Input!$G$41,0)</f>
        <v>0</v>
      </c>
      <c r="E326" s="69" t="n">
        <f aca="true">IF($B326&gt;Input!$G$28,PMT(Input!$G$40/(100*12),($A$620-OFFSET($A$4,MATCH(Input!$G$28,$B$4:$B$620,1),0,1,1)),$H$4,0,1),0)</f>
        <v>-0</v>
      </c>
      <c r="F326" s="69" t="n">
        <f aca="false">($F325+$D326+$E326)*(1+Input!$G$40/(100*12))</f>
        <v>0</v>
      </c>
    </row>
    <row r="327" customFormat="false" ht="12.8" hidden="false" customHeight="false" outlineLevel="0" collapsed="false">
      <c r="A327" s="67" t="n">
        <v>323</v>
      </c>
      <c r="B327" s="68" t="n">
        <f aca="false">EOMONTH(Input!$C$7,A327)</f>
        <v>52748</v>
      </c>
      <c r="D327" s="69" t="n">
        <f aca="false">IF($B327&lt;Input!$G$28,Input!$G$41,0)</f>
        <v>0</v>
      </c>
      <c r="E327" s="69" t="n">
        <f aca="true">IF($B327&gt;Input!$G$28,PMT(Input!$G$40/(100*12),($A$620-OFFSET($A$4,MATCH(Input!$G$28,$B$4:$B$620,1),0,1,1)),$H$4,0,1),0)</f>
        <v>-0</v>
      </c>
      <c r="F327" s="69" t="n">
        <f aca="false">($F326+$D327+$E327)*(1+Input!$G$40/(100*12))</f>
        <v>0</v>
      </c>
    </row>
    <row r="328" customFormat="false" ht="12.8" hidden="false" customHeight="false" outlineLevel="0" collapsed="false">
      <c r="A328" s="67" t="n">
        <v>324</v>
      </c>
      <c r="B328" s="68" t="n">
        <f aca="false">EOMONTH(Input!$C$7,A328)</f>
        <v>52778</v>
      </c>
      <c r="D328" s="69" t="n">
        <f aca="false">IF($B328&lt;Input!$G$28,Input!$G$41,0)</f>
        <v>0</v>
      </c>
      <c r="E328" s="69" t="n">
        <f aca="true">IF($B328&gt;Input!$G$28,PMT(Input!$G$40/(100*12),($A$620-OFFSET($A$4,MATCH(Input!$G$28,$B$4:$B$620,1),0,1,1)),$H$4,0,1),0)</f>
        <v>-0</v>
      </c>
      <c r="F328" s="69" t="n">
        <f aca="false">($F327+$D328+$E328)*(1+Input!$G$40/(100*12))</f>
        <v>0</v>
      </c>
    </row>
    <row r="329" customFormat="false" ht="12.8" hidden="false" customHeight="false" outlineLevel="0" collapsed="false">
      <c r="A329" s="67" t="n">
        <v>325</v>
      </c>
      <c r="B329" s="68" t="n">
        <f aca="false">EOMONTH(Input!$C$7,A329)</f>
        <v>52809</v>
      </c>
      <c r="D329" s="69" t="n">
        <f aca="false">IF($B329&lt;Input!$G$28,Input!$G$41,0)</f>
        <v>0</v>
      </c>
      <c r="E329" s="69" t="n">
        <f aca="true">IF($B329&gt;Input!$G$28,PMT(Input!$G$40/(100*12),($A$620-OFFSET($A$4,MATCH(Input!$G$28,$B$4:$B$620,1),0,1,1)),$H$4,0,1),0)</f>
        <v>-0</v>
      </c>
      <c r="F329" s="69" t="n">
        <f aca="false">($F328+$D329+$E329)*(1+Input!$G$40/(100*12))</f>
        <v>0</v>
      </c>
    </row>
    <row r="330" customFormat="false" ht="12.8" hidden="false" customHeight="false" outlineLevel="0" collapsed="false">
      <c r="A330" s="67" t="n">
        <v>326</v>
      </c>
      <c r="B330" s="68" t="n">
        <f aca="false">EOMONTH(Input!$C$7,A330)</f>
        <v>52840</v>
      </c>
      <c r="D330" s="69" t="n">
        <f aca="false">IF($B330&lt;Input!$G$28,Input!$G$41,0)</f>
        <v>0</v>
      </c>
      <c r="E330" s="69" t="n">
        <f aca="true">IF($B330&gt;Input!$G$28,PMT(Input!$G$40/(100*12),($A$620-OFFSET($A$4,MATCH(Input!$G$28,$B$4:$B$620,1),0,1,1)),$H$4,0,1),0)</f>
        <v>-0</v>
      </c>
      <c r="F330" s="69" t="n">
        <f aca="false">($F329+$D330+$E330)*(1+Input!$G$40/(100*12))</f>
        <v>0</v>
      </c>
    </row>
    <row r="331" customFormat="false" ht="12.8" hidden="false" customHeight="false" outlineLevel="0" collapsed="false">
      <c r="A331" s="67" t="n">
        <v>327</v>
      </c>
      <c r="B331" s="68" t="n">
        <f aca="false">EOMONTH(Input!$C$7,A331)</f>
        <v>52870</v>
      </c>
      <c r="D331" s="69" t="n">
        <f aca="false">IF($B331&lt;Input!$G$28,Input!$G$41,0)</f>
        <v>0</v>
      </c>
      <c r="E331" s="69" t="n">
        <f aca="true">IF($B331&gt;Input!$G$28,PMT(Input!$G$40/(100*12),($A$620-OFFSET($A$4,MATCH(Input!$G$28,$B$4:$B$620,1),0,1,1)),$H$4,0,1),0)</f>
        <v>-0</v>
      </c>
      <c r="F331" s="69" t="n">
        <f aca="false">($F330+$D331+$E331)*(1+Input!$G$40/(100*12))</f>
        <v>0</v>
      </c>
    </row>
    <row r="332" customFormat="false" ht="12.8" hidden="false" customHeight="false" outlineLevel="0" collapsed="false">
      <c r="A332" s="67" t="n">
        <v>328</v>
      </c>
      <c r="B332" s="68" t="n">
        <f aca="false">EOMONTH(Input!$C$7,A332)</f>
        <v>52901</v>
      </c>
      <c r="D332" s="69" t="n">
        <f aca="false">IF($B332&lt;Input!$G$28,Input!$G$41,0)</f>
        <v>0</v>
      </c>
      <c r="E332" s="69" t="n">
        <f aca="true">IF($B332&gt;Input!$G$28,PMT(Input!$G$40/(100*12),($A$620-OFFSET($A$4,MATCH(Input!$G$28,$B$4:$B$620,1),0,1,1)),$H$4,0,1),0)</f>
        <v>-0</v>
      </c>
      <c r="F332" s="69" t="n">
        <f aca="false">($F331+$D332+$E332)*(1+Input!$G$40/(100*12))</f>
        <v>0</v>
      </c>
    </row>
    <row r="333" customFormat="false" ht="12.8" hidden="false" customHeight="false" outlineLevel="0" collapsed="false">
      <c r="A333" s="67" t="n">
        <v>329</v>
      </c>
      <c r="B333" s="68" t="n">
        <f aca="false">EOMONTH(Input!$C$7,A333)</f>
        <v>52931</v>
      </c>
      <c r="D333" s="69" t="n">
        <f aca="false">IF($B333&lt;Input!$G$28,Input!$G$41,0)</f>
        <v>0</v>
      </c>
      <c r="E333" s="69" t="n">
        <f aca="true">IF($B333&gt;Input!$G$28,PMT(Input!$G$40/(100*12),($A$620-OFFSET($A$4,MATCH(Input!$G$28,$B$4:$B$620,1),0,1,1)),$H$4,0,1),0)</f>
        <v>-0</v>
      </c>
      <c r="F333" s="69" t="n">
        <f aca="false">($F332+$D333+$E333)*(1+Input!$G$40/(100*12))</f>
        <v>0</v>
      </c>
    </row>
    <row r="334" customFormat="false" ht="12.8" hidden="false" customHeight="false" outlineLevel="0" collapsed="false">
      <c r="A334" s="67" t="n">
        <v>330</v>
      </c>
      <c r="B334" s="68" t="n">
        <f aca="false">EOMONTH(Input!$C$7,A334)</f>
        <v>52962</v>
      </c>
      <c r="D334" s="69" t="n">
        <f aca="false">IF($B334&lt;Input!$G$28,Input!$G$41,0)</f>
        <v>0</v>
      </c>
      <c r="E334" s="69" t="n">
        <f aca="true">IF($B334&gt;Input!$G$28,PMT(Input!$G$40/(100*12),($A$620-OFFSET($A$4,MATCH(Input!$G$28,$B$4:$B$620,1),0,1,1)),$H$4,0,1),0)</f>
        <v>-0</v>
      </c>
      <c r="F334" s="69" t="n">
        <f aca="false">($F333+$D334+$E334)*(1+Input!$G$40/(100*12))</f>
        <v>0</v>
      </c>
    </row>
    <row r="335" customFormat="false" ht="12.8" hidden="false" customHeight="false" outlineLevel="0" collapsed="false">
      <c r="A335" s="67" t="n">
        <v>331</v>
      </c>
      <c r="B335" s="68" t="n">
        <f aca="false">EOMONTH(Input!$C$7,A335)</f>
        <v>52993</v>
      </c>
      <c r="D335" s="69" t="n">
        <f aca="false">IF($B335&lt;Input!$G$28,Input!$G$41,0)</f>
        <v>0</v>
      </c>
      <c r="E335" s="69" t="n">
        <f aca="true">IF($B335&gt;Input!$G$28,PMT(Input!$G$40/(100*12),($A$620-OFFSET($A$4,MATCH(Input!$G$28,$B$4:$B$620,1),0,1,1)),$H$4,0,1),0)</f>
        <v>-0</v>
      </c>
      <c r="F335" s="69" t="n">
        <f aca="false">($F334+$D335+$E335)*(1+Input!$G$40/(100*12))</f>
        <v>0</v>
      </c>
    </row>
    <row r="336" customFormat="false" ht="12.8" hidden="false" customHeight="false" outlineLevel="0" collapsed="false">
      <c r="A336" s="67" t="n">
        <v>332</v>
      </c>
      <c r="B336" s="68" t="n">
        <f aca="false">EOMONTH(Input!$C$7,A336)</f>
        <v>53021</v>
      </c>
      <c r="D336" s="69" t="n">
        <f aca="false">IF($B336&lt;Input!$G$28,Input!$G$41,0)</f>
        <v>0</v>
      </c>
      <c r="E336" s="69" t="n">
        <f aca="true">IF($B336&gt;Input!$G$28,PMT(Input!$G$40/(100*12),($A$620-OFFSET($A$4,MATCH(Input!$G$28,$B$4:$B$620,1),0,1,1)),$H$4,0,1),0)</f>
        <v>-0</v>
      </c>
      <c r="F336" s="69" t="n">
        <f aca="false">($F335+$D336+$E336)*(1+Input!$G$40/(100*12))</f>
        <v>0</v>
      </c>
    </row>
    <row r="337" customFormat="false" ht="12.8" hidden="false" customHeight="false" outlineLevel="0" collapsed="false">
      <c r="A337" s="67" t="n">
        <v>333</v>
      </c>
      <c r="B337" s="68" t="n">
        <f aca="false">EOMONTH(Input!$C$7,A337)</f>
        <v>53052</v>
      </c>
      <c r="D337" s="69" t="n">
        <f aca="false">IF($B337&lt;Input!$G$28,Input!$G$41,0)</f>
        <v>0</v>
      </c>
      <c r="E337" s="69" t="n">
        <f aca="true">IF($B337&gt;Input!$G$28,PMT(Input!$G$40/(100*12),($A$620-OFFSET($A$4,MATCH(Input!$G$28,$B$4:$B$620,1),0,1,1)),$H$4,0,1),0)</f>
        <v>-0</v>
      </c>
      <c r="F337" s="69" t="n">
        <f aca="false">($F336+$D337+$E337)*(1+Input!$G$40/(100*12))</f>
        <v>0</v>
      </c>
    </row>
    <row r="338" customFormat="false" ht="12.8" hidden="false" customHeight="false" outlineLevel="0" collapsed="false">
      <c r="A338" s="67" t="n">
        <v>334</v>
      </c>
      <c r="B338" s="68" t="n">
        <f aca="false">EOMONTH(Input!$C$7,A338)</f>
        <v>53082</v>
      </c>
      <c r="D338" s="69" t="n">
        <f aca="false">IF($B338&lt;Input!$G$28,Input!$G$41,0)</f>
        <v>0</v>
      </c>
      <c r="E338" s="69" t="n">
        <f aca="true">IF($B338&gt;Input!$G$28,PMT(Input!$G$40/(100*12),($A$620-OFFSET($A$4,MATCH(Input!$G$28,$B$4:$B$620,1),0,1,1)),$H$4,0,1),0)</f>
        <v>-0</v>
      </c>
      <c r="F338" s="69" t="n">
        <f aca="false">($F337+$D338+$E338)*(1+Input!$G$40/(100*12))</f>
        <v>0</v>
      </c>
    </row>
    <row r="339" customFormat="false" ht="12.8" hidden="false" customHeight="false" outlineLevel="0" collapsed="false">
      <c r="A339" s="67" t="n">
        <v>335</v>
      </c>
      <c r="B339" s="68" t="n">
        <f aca="false">EOMONTH(Input!$C$7,A339)</f>
        <v>53113</v>
      </c>
      <c r="D339" s="69" t="n">
        <f aca="false">IF($B339&lt;Input!$G$28,Input!$G$41,0)</f>
        <v>0</v>
      </c>
      <c r="E339" s="69" t="n">
        <f aca="true">IF($B339&gt;Input!$G$28,PMT(Input!$G$40/(100*12),($A$620-OFFSET($A$4,MATCH(Input!$G$28,$B$4:$B$620,1),0,1,1)),$H$4,0,1),0)</f>
        <v>-0</v>
      </c>
      <c r="F339" s="69" t="n">
        <f aca="false">($F338+$D339+$E339)*(1+Input!$G$40/(100*12))</f>
        <v>0</v>
      </c>
    </row>
    <row r="340" customFormat="false" ht="12.8" hidden="false" customHeight="false" outlineLevel="0" collapsed="false">
      <c r="A340" s="67" t="n">
        <v>336</v>
      </c>
      <c r="B340" s="68" t="n">
        <f aca="false">EOMONTH(Input!$C$7,A340)</f>
        <v>53143</v>
      </c>
      <c r="D340" s="69" t="n">
        <f aca="false">IF($B340&lt;Input!$G$28,Input!$G$41,0)</f>
        <v>0</v>
      </c>
      <c r="E340" s="69" t="n">
        <f aca="true">IF($B340&gt;Input!$G$28,PMT(Input!$G$40/(100*12),($A$620-OFFSET($A$4,MATCH(Input!$G$28,$B$4:$B$620,1),0,1,1)),$H$4,0,1),0)</f>
        <v>-0</v>
      </c>
      <c r="F340" s="69" t="n">
        <f aca="false">($F339+$D340+$E340)*(1+Input!$G$40/(100*12))</f>
        <v>0</v>
      </c>
    </row>
    <row r="341" customFormat="false" ht="12.8" hidden="false" customHeight="false" outlineLevel="0" collapsed="false">
      <c r="A341" s="67" t="n">
        <v>337</v>
      </c>
      <c r="B341" s="68" t="n">
        <f aca="false">EOMONTH(Input!$C$7,A341)</f>
        <v>53174</v>
      </c>
      <c r="D341" s="69" t="n">
        <f aca="false">IF($B341&lt;Input!$G$28,Input!$G$41,0)</f>
        <v>0</v>
      </c>
      <c r="E341" s="69" t="n">
        <f aca="true">IF($B341&gt;Input!$G$28,PMT(Input!$G$40/(100*12),($A$620-OFFSET($A$4,MATCH(Input!$G$28,$B$4:$B$620,1),0,1,1)),$H$4,0,1),0)</f>
        <v>-0</v>
      </c>
      <c r="F341" s="69" t="n">
        <f aca="false">($F340+$D341+$E341)*(1+Input!$G$40/(100*12))</f>
        <v>0</v>
      </c>
    </row>
    <row r="342" customFormat="false" ht="12.8" hidden="false" customHeight="false" outlineLevel="0" collapsed="false">
      <c r="A342" s="67" t="n">
        <v>338</v>
      </c>
      <c r="B342" s="68" t="n">
        <f aca="false">EOMONTH(Input!$C$7,A342)</f>
        <v>53205</v>
      </c>
      <c r="D342" s="69" t="n">
        <f aca="false">IF($B342&lt;Input!$G$28,Input!$G$41,0)</f>
        <v>0</v>
      </c>
      <c r="E342" s="69" t="n">
        <f aca="true">IF($B342&gt;Input!$G$28,PMT(Input!$G$40/(100*12),($A$620-OFFSET($A$4,MATCH(Input!$G$28,$B$4:$B$620,1),0,1,1)),$H$4,0,1),0)</f>
        <v>-0</v>
      </c>
      <c r="F342" s="69" t="n">
        <f aca="false">($F341+$D342+$E342)*(1+Input!$G$40/(100*12))</f>
        <v>0</v>
      </c>
    </row>
    <row r="343" customFormat="false" ht="12.8" hidden="false" customHeight="false" outlineLevel="0" collapsed="false">
      <c r="A343" s="67" t="n">
        <v>339</v>
      </c>
      <c r="B343" s="68" t="n">
        <f aca="false">EOMONTH(Input!$C$7,A343)</f>
        <v>53235</v>
      </c>
      <c r="D343" s="69" t="n">
        <f aca="false">IF($B343&lt;Input!$G$28,Input!$G$41,0)</f>
        <v>0</v>
      </c>
      <c r="E343" s="69" t="n">
        <f aca="true">IF($B343&gt;Input!$G$28,PMT(Input!$G$40/(100*12),($A$620-OFFSET($A$4,MATCH(Input!$G$28,$B$4:$B$620,1),0,1,1)),$H$4,0,1),0)</f>
        <v>-0</v>
      </c>
      <c r="F343" s="69" t="n">
        <f aca="false">($F342+$D343+$E343)*(1+Input!$G$40/(100*12))</f>
        <v>0</v>
      </c>
    </row>
    <row r="344" customFormat="false" ht="12.8" hidden="false" customHeight="false" outlineLevel="0" collapsed="false">
      <c r="A344" s="67" t="n">
        <v>340</v>
      </c>
      <c r="B344" s="68" t="n">
        <f aca="false">EOMONTH(Input!$C$7,A344)</f>
        <v>53266</v>
      </c>
      <c r="D344" s="69" t="n">
        <f aca="false">IF($B344&lt;Input!$G$28,Input!$G$41,0)</f>
        <v>0</v>
      </c>
      <c r="E344" s="69" t="n">
        <f aca="true">IF($B344&gt;Input!$G$28,PMT(Input!$G$40/(100*12),($A$620-OFFSET($A$4,MATCH(Input!$G$28,$B$4:$B$620,1),0,1,1)),$H$4,0,1),0)</f>
        <v>-0</v>
      </c>
      <c r="F344" s="69" t="n">
        <f aca="false">($F343+$D344+$E344)*(1+Input!$G$40/(100*12))</f>
        <v>0</v>
      </c>
    </row>
    <row r="345" customFormat="false" ht="12.8" hidden="false" customHeight="false" outlineLevel="0" collapsed="false">
      <c r="A345" s="67" t="n">
        <v>341</v>
      </c>
      <c r="B345" s="68" t="n">
        <f aca="false">EOMONTH(Input!$C$7,A345)</f>
        <v>53296</v>
      </c>
      <c r="D345" s="69" t="n">
        <f aca="false">IF($B345&lt;Input!$G$28,Input!$G$41,0)</f>
        <v>0</v>
      </c>
      <c r="E345" s="69" t="n">
        <f aca="true">IF($B345&gt;Input!$G$28,PMT(Input!$G$40/(100*12),($A$620-OFFSET($A$4,MATCH(Input!$G$28,$B$4:$B$620,1),0,1,1)),$H$4,0,1),0)</f>
        <v>-0</v>
      </c>
      <c r="F345" s="69" t="n">
        <f aca="false">($F344+$D345+$E345)*(1+Input!$G$40/(100*12))</f>
        <v>0</v>
      </c>
    </row>
    <row r="346" customFormat="false" ht="12.8" hidden="false" customHeight="false" outlineLevel="0" collapsed="false">
      <c r="A346" s="67" t="n">
        <v>342</v>
      </c>
      <c r="B346" s="68" t="n">
        <f aca="false">EOMONTH(Input!$C$7,A346)</f>
        <v>53327</v>
      </c>
      <c r="D346" s="69" t="n">
        <f aca="false">IF($B346&lt;Input!$G$28,Input!$G$41,0)</f>
        <v>0</v>
      </c>
      <c r="E346" s="69" t="n">
        <f aca="true">IF($B346&gt;Input!$G$28,PMT(Input!$G$40/(100*12),($A$620-OFFSET($A$4,MATCH(Input!$G$28,$B$4:$B$620,1),0,1,1)),$H$4,0,1),0)</f>
        <v>-0</v>
      </c>
      <c r="F346" s="69" t="n">
        <f aca="false">($F345+$D346+$E346)*(1+Input!$G$40/(100*12))</f>
        <v>0</v>
      </c>
    </row>
    <row r="347" customFormat="false" ht="12.8" hidden="false" customHeight="false" outlineLevel="0" collapsed="false">
      <c r="A347" s="67" t="n">
        <v>343</v>
      </c>
      <c r="B347" s="68" t="n">
        <f aca="false">EOMONTH(Input!$C$7,A347)</f>
        <v>53358</v>
      </c>
      <c r="D347" s="69" t="n">
        <f aca="false">IF($B347&lt;Input!$G$28,Input!$G$41,0)</f>
        <v>0</v>
      </c>
      <c r="E347" s="69" t="n">
        <f aca="true">IF($B347&gt;Input!$G$28,PMT(Input!$G$40/(100*12),($A$620-OFFSET($A$4,MATCH(Input!$G$28,$B$4:$B$620,1),0,1,1)),$H$4,0,1),0)</f>
        <v>-0</v>
      </c>
      <c r="F347" s="69" t="n">
        <f aca="false">($F346+$D347+$E347)*(1+Input!$G$40/(100*12))</f>
        <v>0</v>
      </c>
    </row>
    <row r="348" customFormat="false" ht="12.8" hidden="false" customHeight="false" outlineLevel="0" collapsed="false">
      <c r="A348" s="67" t="n">
        <v>344</v>
      </c>
      <c r="B348" s="68" t="n">
        <f aca="false">EOMONTH(Input!$C$7,A348)</f>
        <v>53386</v>
      </c>
      <c r="D348" s="69" t="n">
        <f aca="false">IF($B348&lt;Input!$G$28,Input!$G$41,0)</f>
        <v>0</v>
      </c>
      <c r="E348" s="69" t="n">
        <f aca="true">IF($B348&gt;Input!$G$28,PMT(Input!$G$40/(100*12),($A$620-OFFSET($A$4,MATCH(Input!$G$28,$B$4:$B$620,1),0,1,1)),$H$4,0,1),0)</f>
        <v>-0</v>
      </c>
      <c r="F348" s="69" t="n">
        <f aca="false">($F347+$D348+$E348)*(1+Input!$G$40/(100*12))</f>
        <v>0</v>
      </c>
    </row>
    <row r="349" customFormat="false" ht="12.8" hidden="false" customHeight="false" outlineLevel="0" collapsed="false">
      <c r="A349" s="67" t="n">
        <v>345</v>
      </c>
      <c r="B349" s="68" t="n">
        <f aca="false">EOMONTH(Input!$C$7,A349)</f>
        <v>53417</v>
      </c>
      <c r="D349" s="69" t="n">
        <f aca="false">IF($B349&lt;Input!$G$28,Input!$G$41,0)</f>
        <v>0</v>
      </c>
      <c r="E349" s="69" t="n">
        <f aca="true">IF($B349&gt;Input!$G$28,PMT(Input!$G$40/(100*12),($A$620-OFFSET($A$4,MATCH(Input!$G$28,$B$4:$B$620,1),0,1,1)),$H$4,0,1),0)</f>
        <v>-0</v>
      </c>
      <c r="F349" s="69" t="n">
        <f aca="false">($F348+$D349+$E349)*(1+Input!$G$40/(100*12))</f>
        <v>0</v>
      </c>
    </row>
    <row r="350" customFormat="false" ht="12.8" hidden="false" customHeight="false" outlineLevel="0" collapsed="false">
      <c r="A350" s="67" t="n">
        <v>346</v>
      </c>
      <c r="B350" s="68" t="n">
        <f aca="false">EOMONTH(Input!$C$7,A350)</f>
        <v>53447</v>
      </c>
      <c r="D350" s="69" t="n">
        <f aca="false">IF($B350&lt;Input!$G$28,Input!$G$41,0)</f>
        <v>0</v>
      </c>
      <c r="E350" s="69" t="n">
        <f aca="true">IF($B350&gt;Input!$G$28,PMT(Input!$G$40/(100*12),($A$620-OFFSET($A$4,MATCH(Input!$G$28,$B$4:$B$620,1),0,1,1)),$H$4,0,1),0)</f>
        <v>-0</v>
      </c>
      <c r="F350" s="69" t="n">
        <f aca="false">($F349+$D350+$E350)*(1+Input!$G$40/(100*12))</f>
        <v>0</v>
      </c>
    </row>
    <row r="351" customFormat="false" ht="12.8" hidden="false" customHeight="false" outlineLevel="0" collapsed="false">
      <c r="A351" s="67" t="n">
        <v>347</v>
      </c>
      <c r="B351" s="68" t="n">
        <f aca="false">EOMONTH(Input!$C$7,A351)</f>
        <v>53478</v>
      </c>
      <c r="D351" s="69" t="n">
        <f aca="false">IF($B351&lt;Input!$G$28,Input!$G$41,0)</f>
        <v>0</v>
      </c>
      <c r="E351" s="69" t="n">
        <f aca="true">IF($B351&gt;Input!$G$28,PMT(Input!$G$40/(100*12),($A$620-OFFSET($A$4,MATCH(Input!$G$28,$B$4:$B$620,1),0,1,1)),$H$4,0,1),0)</f>
        <v>-0</v>
      </c>
      <c r="F351" s="69" t="n">
        <f aca="false">($F350+$D351+$E351)*(1+Input!$G$40/(100*12))</f>
        <v>0</v>
      </c>
    </row>
    <row r="352" customFormat="false" ht="12.8" hidden="false" customHeight="false" outlineLevel="0" collapsed="false">
      <c r="A352" s="67" t="n">
        <v>348</v>
      </c>
      <c r="B352" s="68" t="n">
        <f aca="false">EOMONTH(Input!$C$7,A352)</f>
        <v>53508</v>
      </c>
      <c r="D352" s="69" t="n">
        <f aca="false">IF($B352&lt;Input!$G$28,Input!$G$41,0)</f>
        <v>0</v>
      </c>
      <c r="E352" s="69" t="n">
        <f aca="true">IF($B352&gt;Input!$G$28,PMT(Input!$G$40/(100*12),($A$620-OFFSET($A$4,MATCH(Input!$G$28,$B$4:$B$620,1),0,1,1)),$H$4,0,1),0)</f>
        <v>-0</v>
      </c>
      <c r="F352" s="69" t="n">
        <f aca="false">($F351+$D352+$E352)*(1+Input!$G$40/(100*12))</f>
        <v>0</v>
      </c>
    </row>
    <row r="353" customFormat="false" ht="12.8" hidden="false" customHeight="false" outlineLevel="0" collapsed="false">
      <c r="A353" s="67" t="n">
        <v>349</v>
      </c>
      <c r="B353" s="68" t="n">
        <f aca="false">EOMONTH(Input!$C$7,A353)</f>
        <v>53539</v>
      </c>
      <c r="D353" s="69" t="n">
        <f aca="false">IF($B353&lt;Input!$G$28,Input!$G$41,0)</f>
        <v>0</v>
      </c>
      <c r="E353" s="69" t="n">
        <f aca="true">IF($B353&gt;Input!$G$28,PMT(Input!$G$40/(100*12),($A$620-OFFSET($A$4,MATCH(Input!$G$28,$B$4:$B$620,1),0,1,1)),$H$4,0,1),0)</f>
        <v>-0</v>
      </c>
      <c r="F353" s="69" t="n">
        <f aca="false">($F352+$D353+$E353)*(1+Input!$G$40/(100*12))</f>
        <v>0</v>
      </c>
    </row>
    <row r="354" customFormat="false" ht="12.8" hidden="false" customHeight="false" outlineLevel="0" collapsed="false">
      <c r="A354" s="67" t="n">
        <v>350</v>
      </c>
      <c r="B354" s="68" t="n">
        <f aca="false">EOMONTH(Input!$C$7,A354)</f>
        <v>53570</v>
      </c>
      <c r="D354" s="69" t="n">
        <f aca="false">IF($B354&lt;Input!$G$28,Input!$G$41,0)</f>
        <v>0</v>
      </c>
      <c r="E354" s="69" t="n">
        <f aca="true">IF($B354&gt;Input!$G$28,PMT(Input!$G$40/(100*12),($A$620-OFFSET($A$4,MATCH(Input!$G$28,$B$4:$B$620,1),0,1,1)),$H$4,0,1),0)</f>
        <v>-0</v>
      </c>
      <c r="F354" s="69" t="n">
        <f aca="false">($F353+$D354+$E354)*(1+Input!$G$40/(100*12))</f>
        <v>0</v>
      </c>
    </row>
    <row r="355" customFormat="false" ht="12.8" hidden="false" customHeight="false" outlineLevel="0" collapsed="false">
      <c r="A355" s="67" t="n">
        <v>351</v>
      </c>
      <c r="B355" s="68" t="n">
        <f aca="false">EOMONTH(Input!$C$7,A355)</f>
        <v>53600</v>
      </c>
      <c r="D355" s="69" t="n">
        <f aca="false">IF($B355&lt;Input!$G$28,Input!$G$41,0)</f>
        <v>0</v>
      </c>
      <c r="E355" s="69" t="n">
        <f aca="true">IF($B355&gt;Input!$G$28,PMT(Input!$G$40/(100*12),($A$620-OFFSET($A$4,MATCH(Input!$G$28,$B$4:$B$620,1),0,1,1)),$H$4,0,1),0)</f>
        <v>-0</v>
      </c>
      <c r="F355" s="69" t="n">
        <f aca="false">($F354+$D355+$E355)*(1+Input!$G$40/(100*12))</f>
        <v>0</v>
      </c>
    </row>
    <row r="356" customFormat="false" ht="12.8" hidden="false" customHeight="false" outlineLevel="0" collapsed="false">
      <c r="A356" s="67" t="n">
        <v>352</v>
      </c>
      <c r="B356" s="68" t="n">
        <f aca="false">EOMONTH(Input!$C$7,A356)</f>
        <v>53631</v>
      </c>
      <c r="D356" s="69" t="n">
        <f aca="false">IF($B356&lt;Input!$G$28,Input!$G$41,0)</f>
        <v>0</v>
      </c>
      <c r="E356" s="69" t="n">
        <f aca="true">IF($B356&gt;Input!$G$28,PMT(Input!$G$40/(100*12),($A$620-OFFSET($A$4,MATCH(Input!$G$28,$B$4:$B$620,1),0,1,1)),$H$4,0,1),0)</f>
        <v>-0</v>
      </c>
      <c r="F356" s="69" t="n">
        <f aca="false">($F355+$D356+$E356)*(1+Input!$G$40/(100*12))</f>
        <v>0</v>
      </c>
    </row>
    <row r="357" customFormat="false" ht="12.8" hidden="false" customHeight="false" outlineLevel="0" collapsed="false">
      <c r="A357" s="67" t="n">
        <v>353</v>
      </c>
      <c r="B357" s="68" t="n">
        <f aca="false">EOMONTH(Input!$C$7,A357)</f>
        <v>53661</v>
      </c>
      <c r="D357" s="69" t="n">
        <f aca="false">IF($B357&lt;Input!$G$28,Input!$G$41,0)</f>
        <v>0</v>
      </c>
      <c r="E357" s="69" t="n">
        <f aca="true">IF($B357&gt;Input!$G$28,PMT(Input!$G$40/(100*12),($A$620-OFFSET($A$4,MATCH(Input!$G$28,$B$4:$B$620,1),0,1,1)),$H$4,0,1),0)</f>
        <v>-0</v>
      </c>
      <c r="F357" s="69" t="n">
        <f aca="false">($F356+$D357+$E357)*(1+Input!$G$40/(100*12))</f>
        <v>0</v>
      </c>
    </row>
    <row r="358" customFormat="false" ht="12.8" hidden="false" customHeight="false" outlineLevel="0" collapsed="false">
      <c r="A358" s="67" t="n">
        <v>354</v>
      </c>
      <c r="B358" s="68" t="n">
        <f aca="false">EOMONTH(Input!$C$7,A358)</f>
        <v>53692</v>
      </c>
      <c r="D358" s="69" t="n">
        <f aca="false">IF($B358&lt;Input!$G$28,Input!$G$41,0)</f>
        <v>0</v>
      </c>
      <c r="E358" s="69" t="n">
        <f aca="true">IF($B358&gt;Input!$G$28,PMT(Input!$G$40/(100*12),($A$620-OFFSET($A$4,MATCH(Input!$G$28,$B$4:$B$620,1),0,1,1)),$H$4,0,1),0)</f>
        <v>-0</v>
      </c>
      <c r="F358" s="69" t="n">
        <f aca="false">($F357+$D358+$E358)*(1+Input!$G$40/(100*12))</f>
        <v>0</v>
      </c>
    </row>
    <row r="359" customFormat="false" ht="12.8" hidden="false" customHeight="false" outlineLevel="0" collapsed="false">
      <c r="A359" s="67" t="n">
        <v>355</v>
      </c>
      <c r="B359" s="68" t="n">
        <f aca="false">EOMONTH(Input!$C$7,A359)</f>
        <v>53723</v>
      </c>
      <c r="D359" s="69" t="n">
        <f aca="false">IF($B359&lt;Input!$G$28,Input!$G$41,0)</f>
        <v>0</v>
      </c>
      <c r="E359" s="69" t="n">
        <f aca="true">IF($B359&gt;Input!$G$28,PMT(Input!$G$40/(100*12),($A$620-OFFSET($A$4,MATCH(Input!$G$28,$B$4:$B$620,1),0,1,1)),$H$4,0,1),0)</f>
        <v>-0</v>
      </c>
      <c r="F359" s="69" t="n">
        <f aca="false">($F358+$D359+$E359)*(1+Input!$G$40/(100*12))</f>
        <v>0</v>
      </c>
    </row>
    <row r="360" customFormat="false" ht="12.8" hidden="false" customHeight="false" outlineLevel="0" collapsed="false">
      <c r="A360" s="67" t="n">
        <v>356</v>
      </c>
      <c r="B360" s="68" t="n">
        <f aca="false">EOMONTH(Input!$C$7,A360)</f>
        <v>53751</v>
      </c>
      <c r="D360" s="69" t="n">
        <f aca="false">IF($B360&lt;Input!$G$28,Input!$G$41,0)</f>
        <v>0</v>
      </c>
      <c r="E360" s="69" t="n">
        <f aca="true">IF($B360&gt;Input!$G$28,PMT(Input!$G$40/(100*12),($A$620-OFFSET($A$4,MATCH(Input!$G$28,$B$4:$B$620,1),0,1,1)),$H$4,0,1),0)</f>
        <v>-0</v>
      </c>
      <c r="F360" s="69" t="n">
        <f aca="false">($F359+$D360+$E360)*(1+Input!$G$40/(100*12))</f>
        <v>0</v>
      </c>
    </row>
    <row r="361" customFormat="false" ht="12.8" hidden="false" customHeight="false" outlineLevel="0" collapsed="false">
      <c r="A361" s="67" t="n">
        <v>357</v>
      </c>
      <c r="B361" s="68" t="n">
        <f aca="false">EOMONTH(Input!$C$7,A361)</f>
        <v>53782</v>
      </c>
      <c r="D361" s="69" t="n">
        <f aca="false">IF($B361&lt;Input!$G$28,Input!$G$41,0)</f>
        <v>0</v>
      </c>
      <c r="E361" s="69" t="n">
        <f aca="true">IF($B361&gt;Input!$G$28,PMT(Input!$G$40/(100*12),($A$620-OFFSET($A$4,MATCH(Input!$G$28,$B$4:$B$620,1),0,1,1)),$H$4,0,1),0)</f>
        <v>-0</v>
      </c>
      <c r="F361" s="69" t="n">
        <f aca="false">($F360+$D361+$E361)*(1+Input!$G$40/(100*12))</f>
        <v>0</v>
      </c>
    </row>
    <row r="362" customFormat="false" ht="12.8" hidden="false" customHeight="false" outlineLevel="0" collapsed="false">
      <c r="A362" s="67" t="n">
        <v>358</v>
      </c>
      <c r="B362" s="68" t="n">
        <f aca="false">EOMONTH(Input!$C$7,A362)</f>
        <v>53812</v>
      </c>
      <c r="D362" s="69" t="n">
        <f aca="false">IF($B362&lt;Input!$G$28,Input!$G$41,0)</f>
        <v>0</v>
      </c>
      <c r="E362" s="69" t="n">
        <f aca="true">IF($B362&gt;Input!$G$28,PMT(Input!$G$40/(100*12),($A$620-OFFSET($A$4,MATCH(Input!$G$28,$B$4:$B$620,1),0,1,1)),$H$4,0,1),0)</f>
        <v>-0</v>
      </c>
      <c r="F362" s="69" t="n">
        <f aca="false">($F361+$D362+$E362)*(1+Input!$G$40/(100*12))</f>
        <v>0</v>
      </c>
    </row>
    <row r="363" customFormat="false" ht="12.8" hidden="false" customHeight="false" outlineLevel="0" collapsed="false">
      <c r="A363" s="67" t="n">
        <v>359</v>
      </c>
      <c r="B363" s="68" t="n">
        <f aca="false">EOMONTH(Input!$C$7,A363)</f>
        <v>53843</v>
      </c>
      <c r="D363" s="69" t="n">
        <f aca="false">IF($B363&lt;Input!$G$28,Input!$G$41,0)</f>
        <v>0</v>
      </c>
      <c r="E363" s="69" t="n">
        <f aca="true">IF($B363&gt;Input!$G$28,PMT(Input!$G$40/(100*12),($A$620-OFFSET($A$4,MATCH(Input!$G$28,$B$4:$B$620,1),0,1,1)),$H$4,0,1),0)</f>
        <v>-0</v>
      </c>
      <c r="F363" s="69" t="n">
        <f aca="false">($F362+$D363+$E363)*(1+Input!$G$40/(100*12))</f>
        <v>0</v>
      </c>
    </row>
    <row r="364" customFormat="false" ht="12.8" hidden="false" customHeight="false" outlineLevel="0" collapsed="false">
      <c r="A364" s="67" t="n">
        <v>360</v>
      </c>
      <c r="B364" s="68" t="n">
        <f aca="false">EOMONTH(Input!$C$7,A364)</f>
        <v>53873</v>
      </c>
      <c r="D364" s="69" t="n">
        <f aca="false">IF($B364&lt;Input!$G$28,Input!$G$41,0)</f>
        <v>0</v>
      </c>
      <c r="E364" s="69" t="n">
        <f aca="true">IF($B364&gt;Input!$G$28,PMT(Input!$G$40/(100*12),($A$620-OFFSET($A$4,MATCH(Input!$G$28,$B$4:$B$620,1),0,1,1)),$H$4,0,1),0)</f>
        <v>-0</v>
      </c>
      <c r="F364" s="69" t="n">
        <f aca="false">($F363+$D364+$E364)*(1+Input!$G$40/(100*12))</f>
        <v>0</v>
      </c>
    </row>
    <row r="365" customFormat="false" ht="12.8" hidden="false" customHeight="false" outlineLevel="0" collapsed="false">
      <c r="A365" s="67" t="n">
        <v>361</v>
      </c>
      <c r="B365" s="68" t="n">
        <f aca="false">EOMONTH(Input!$C$7,A365)</f>
        <v>53904</v>
      </c>
      <c r="D365" s="69" t="n">
        <f aca="false">IF($B365&lt;Input!$G$28,Input!$G$41,0)</f>
        <v>0</v>
      </c>
      <c r="E365" s="69" t="n">
        <f aca="true">IF($B365&gt;Input!$G$28,PMT(Input!$G$40/(100*12),($A$620-OFFSET($A$4,MATCH(Input!$G$28,$B$4:$B$620,1),0,1,1)),$H$4,0,1),0)</f>
        <v>-0</v>
      </c>
      <c r="F365" s="69" t="n">
        <f aca="false">($F364+$D365+$E365)*(1+Input!$G$40/(100*12))</f>
        <v>0</v>
      </c>
    </row>
    <row r="366" customFormat="false" ht="12.8" hidden="false" customHeight="false" outlineLevel="0" collapsed="false">
      <c r="A366" s="67" t="n">
        <v>362</v>
      </c>
      <c r="B366" s="68" t="n">
        <f aca="false">EOMONTH(Input!$C$7,A366)</f>
        <v>53935</v>
      </c>
      <c r="D366" s="69" t="n">
        <f aca="false">IF($B366&lt;Input!$G$28,Input!$G$41,0)</f>
        <v>0</v>
      </c>
      <c r="E366" s="69" t="n">
        <f aca="true">IF($B366&gt;Input!$G$28,PMT(Input!$G$40/(100*12),($A$620-OFFSET($A$4,MATCH(Input!$G$28,$B$4:$B$620,1),0,1,1)),$H$4,0,1),0)</f>
        <v>-0</v>
      </c>
      <c r="F366" s="69" t="n">
        <f aca="false">($F365+$D366+$E366)*(1+Input!$G$40/(100*12))</f>
        <v>0</v>
      </c>
    </row>
    <row r="367" customFormat="false" ht="12.8" hidden="false" customHeight="false" outlineLevel="0" collapsed="false">
      <c r="A367" s="67" t="n">
        <v>363</v>
      </c>
      <c r="B367" s="68" t="n">
        <f aca="false">EOMONTH(Input!$C$7,A367)</f>
        <v>53965</v>
      </c>
      <c r="D367" s="69" t="n">
        <f aca="false">IF($B367&lt;Input!$G$28,Input!$G$41,0)</f>
        <v>0</v>
      </c>
      <c r="E367" s="69" t="n">
        <f aca="true">IF($B367&gt;Input!$G$28,PMT(Input!$G$40/(100*12),($A$620-OFFSET($A$4,MATCH(Input!$G$28,$B$4:$B$620,1),0,1,1)),$H$4,0,1),0)</f>
        <v>-0</v>
      </c>
      <c r="F367" s="69" t="n">
        <f aca="false">($F366+$D367+$E367)*(1+Input!$G$40/(100*12))</f>
        <v>0</v>
      </c>
    </row>
    <row r="368" customFormat="false" ht="12.8" hidden="false" customHeight="false" outlineLevel="0" collapsed="false">
      <c r="A368" s="67" t="n">
        <v>364</v>
      </c>
      <c r="B368" s="68" t="n">
        <f aca="false">EOMONTH(Input!$C$7,A368)</f>
        <v>53996</v>
      </c>
      <c r="D368" s="69" t="n">
        <f aca="false">IF($B368&lt;Input!$G$28,Input!$G$41,0)</f>
        <v>0</v>
      </c>
      <c r="E368" s="69" t="n">
        <f aca="true">IF($B368&gt;Input!$G$28,PMT(Input!$G$40/(100*12),($A$620-OFFSET($A$4,MATCH(Input!$G$28,$B$4:$B$620,1),0,1,1)),$H$4,0,1),0)</f>
        <v>-0</v>
      </c>
      <c r="F368" s="69" t="n">
        <f aca="false">($F367+$D368+$E368)*(1+Input!$G$40/(100*12))</f>
        <v>0</v>
      </c>
    </row>
    <row r="369" customFormat="false" ht="12.8" hidden="false" customHeight="false" outlineLevel="0" collapsed="false">
      <c r="A369" s="67" t="n">
        <v>365</v>
      </c>
      <c r="B369" s="68" t="n">
        <f aca="false">EOMONTH(Input!$C$7,A369)</f>
        <v>54026</v>
      </c>
      <c r="D369" s="69" t="n">
        <f aca="false">IF($B369&lt;Input!$G$28,Input!$G$41,0)</f>
        <v>0</v>
      </c>
      <c r="E369" s="69" t="n">
        <f aca="true">IF($B369&gt;Input!$G$28,PMT(Input!$G$40/(100*12),($A$620-OFFSET($A$4,MATCH(Input!$G$28,$B$4:$B$620,1),0,1,1)),$H$4,0,1),0)</f>
        <v>-0</v>
      </c>
      <c r="F369" s="69" t="n">
        <f aca="false">($F368+$D369+$E369)*(1+Input!$G$40/(100*12))</f>
        <v>0</v>
      </c>
    </row>
    <row r="370" customFormat="false" ht="12.8" hidden="false" customHeight="false" outlineLevel="0" collapsed="false">
      <c r="A370" s="67" t="n">
        <v>366</v>
      </c>
      <c r="B370" s="68" t="n">
        <f aca="false">EOMONTH(Input!$C$7,A370)</f>
        <v>54057</v>
      </c>
      <c r="D370" s="69" t="n">
        <f aca="false">IF($B370&lt;Input!$G$28,Input!$G$41,0)</f>
        <v>0</v>
      </c>
      <c r="E370" s="69" t="n">
        <f aca="true">IF($B370&gt;Input!$G$28,PMT(Input!$G$40/(100*12),($A$620-OFFSET($A$4,MATCH(Input!$G$28,$B$4:$B$620,1),0,1,1)),$H$4,0,1),0)</f>
        <v>-0</v>
      </c>
      <c r="F370" s="69" t="n">
        <f aca="false">($F369+$D370+$E370)*(1+Input!$G$40/(100*12))</f>
        <v>0</v>
      </c>
    </row>
    <row r="371" customFormat="false" ht="12.8" hidden="false" customHeight="false" outlineLevel="0" collapsed="false">
      <c r="A371" s="67" t="n">
        <v>367</v>
      </c>
      <c r="B371" s="68" t="n">
        <f aca="false">EOMONTH(Input!$C$7,A371)</f>
        <v>54088</v>
      </c>
      <c r="D371" s="69" t="n">
        <f aca="false">IF($B371&lt;Input!$G$28,Input!$G$41,0)</f>
        <v>0</v>
      </c>
      <c r="E371" s="69" t="n">
        <f aca="true">IF($B371&gt;Input!$G$28,PMT(Input!$G$40/(100*12),($A$620-OFFSET($A$4,MATCH(Input!$G$28,$B$4:$B$620,1),0,1,1)),$H$4,0,1),0)</f>
        <v>-0</v>
      </c>
      <c r="F371" s="69" t="n">
        <f aca="false">($F370+$D371+$E371)*(1+Input!$G$40/(100*12))</f>
        <v>0</v>
      </c>
    </row>
    <row r="372" customFormat="false" ht="12.8" hidden="false" customHeight="false" outlineLevel="0" collapsed="false">
      <c r="A372" s="67" t="n">
        <v>368</v>
      </c>
      <c r="B372" s="68" t="n">
        <f aca="false">EOMONTH(Input!$C$7,A372)</f>
        <v>54117</v>
      </c>
      <c r="D372" s="69" t="n">
        <f aca="false">IF($B372&lt;Input!$G$28,Input!$G$41,0)</f>
        <v>0</v>
      </c>
      <c r="E372" s="69" t="n">
        <f aca="true">IF($B372&gt;Input!$G$28,PMT(Input!$G$40/(100*12),($A$620-OFFSET($A$4,MATCH(Input!$G$28,$B$4:$B$620,1),0,1,1)),$H$4,0,1),0)</f>
        <v>-0</v>
      </c>
      <c r="F372" s="69" t="n">
        <f aca="false">($F371+$D372+$E372)*(1+Input!$G$40/(100*12))</f>
        <v>0</v>
      </c>
    </row>
    <row r="373" customFormat="false" ht="12.8" hidden="false" customHeight="false" outlineLevel="0" collapsed="false">
      <c r="A373" s="67" t="n">
        <v>369</v>
      </c>
      <c r="B373" s="68" t="n">
        <f aca="false">EOMONTH(Input!$C$7,A373)</f>
        <v>54148</v>
      </c>
      <c r="D373" s="69" t="n">
        <f aca="false">IF($B373&lt;Input!$G$28,Input!$G$41,0)</f>
        <v>0</v>
      </c>
      <c r="E373" s="69" t="n">
        <f aca="true">IF($B373&gt;Input!$G$28,PMT(Input!$G$40/(100*12),($A$620-OFFSET($A$4,MATCH(Input!$G$28,$B$4:$B$620,1),0,1,1)),$H$4,0,1),0)</f>
        <v>-0</v>
      </c>
      <c r="F373" s="69" t="n">
        <f aca="false">($F372+$D373+$E373)*(1+Input!$G$40/(100*12))</f>
        <v>0</v>
      </c>
    </row>
    <row r="374" customFormat="false" ht="12.8" hidden="false" customHeight="false" outlineLevel="0" collapsed="false">
      <c r="A374" s="67" t="n">
        <v>370</v>
      </c>
      <c r="B374" s="68" t="n">
        <f aca="false">EOMONTH(Input!$C$7,A374)</f>
        <v>54178</v>
      </c>
      <c r="D374" s="69" t="n">
        <f aca="false">IF($B374&lt;Input!$G$28,Input!$G$41,0)</f>
        <v>0</v>
      </c>
      <c r="E374" s="69" t="n">
        <f aca="true">IF($B374&gt;Input!$G$28,PMT(Input!$G$40/(100*12),($A$620-OFFSET($A$4,MATCH(Input!$G$28,$B$4:$B$620,1),0,1,1)),$H$4,0,1),0)</f>
        <v>-0</v>
      </c>
      <c r="F374" s="69" t="n">
        <f aca="false">($F373+$D374+$E374)*(1+Input!$G$40/(100*12))</f>
        <v>0</v>
      </c>
    </row>
    <row r="375" customFormat="false" ht="12.8" hidden="false" customHeight="false" outlineLevel="0" collapsed="false">
      <c r="A375" s="67" t="n">
        <v>371</v>
      </c>
      <c r="B375" s="68" t="n">
        <f aca="false">EOMONTH(Input!$C$7,A375)</f>
        <v>54209</v>
      </c>
      <c r="D375" s="69" t="n">
        <f aca="false">IF($B375&lt;Input!$G$28,Input!$G$41,0)</f>
        <v>0</v>
      </c>
      <c r="E375" s="69" t="n">
        <f aca="true">IF($B375&gt;Input!$G$28,PMT(Input!$G$40/(100*12),($A$620-OFFSET($A$4,MATCH(Input!$G$28,$B$4:$B$620,1),0,1,1)),$H$4,0,1),0)</f>
        <v>-0</v>
      </c>
      <c r="F375" s="69" t="n">
        <f aca="false">($F374+$D375+$E375)*(1+Input!$G$40/(100*12))</f>
        <v>0</v>
      </c>
    </row>
    <row r="376" customFormat="false" ht="12.8" hidden="false" customHeight="false" outlineLevel="0" collapsed="false">
      <c r="A376" s="67" t="n">
        <v>372</v>
      </c>
      <c r="B376" s="68" t="n">
        <f aca="false">EOMONTH(Input!$C$7,A376)</f>
        <v>54239</v>
      </c>
      <c r="D376" s="69" t="n">
        <f aca="false">IF($B376&lt;Input!$G$28,Input!$G$41,0)</f>
        <v>0</v>
      </c>
      <c r="E376" s="69" t="n">
        <f aca="true">IF($B376&gt;Input!$G$28,PMT(Input!$G$40/(100*12),($A$620-OFFSET($A$4,MATCH(Input!$G$28,$B$4:$B$620,1),0,1,1)),$H$4,0,1),0)</f>
        <v>-0</v>
      </c>
      <c r="F376" s="69" t="n">
        <f aca="false">($F375+$D376+$E376)*(1+Input!$G$40/(100*12))</f>
        <v>0</v>
      </c>
    </row>
    <row r="377" customFormat="false" ht="12.8" hidden="false" customHeight="false" outlineLevel="0" collapsed="false">
      <c r="A377" s="67" t="n">
        <v>373</v>
      </c>
      <c r="B377" s="68" t="n">
        <f aca="false">EOMONTH(Input!$C$7,A377)</f>
        <v>54270</v>
      </c>
      <c r="D377" s="69" t="n">
        <f aca="false">IF($B377&lt;Input!$G$28,Input!$G$41,0)</f>
        <v>0</v>
      </c>
      <c r="E377" s="69" t="n">
        <f aca="true">IF($B377&gt;Input!$G$28,PMT(Input!$G$40/(100*12),($A$620-OFFSET($A$4,MATCH(Input!$G$28,$B$4:$B$620,1),0,1,1)),$H$4,0,1),0)</f>
        <v>-0</v>
      </c>
      <c r="F377" s="69" t="n">
        <f aca="false">($F376+$D377+$E377)*(1+Input!$G$40/(100*12))</f>
        <v>0</v>
      </c>
    </row>
    <row r="378" customFormat="false" ht="12.8" hidden="false" customHeight="false" outlineLevel="0" collapsed="false">
      <c r="A378" s="67" t="n">
        <v>374</v>
      </c>
      <c r="B378" s="68" t="n">
        <f aca="false">EOMONTH(Input!$C$7,A378)</f>
        <v>54301</v>
      </c>
      <c r="D378" s="69" t="n">
        <f aca="false">IF($B378&lt;Input!$G$28,Input!$G$41,0)</f>
        <v>0</v>
      </c>
      <c r="E378" s="69" t="n">
        <f aca="true">IF($B378&gt;Input!$G$28,PMT(Input!$G$40/(100*12),($A$620-OFFSET($A$4,MATCH(Input!$G$28,$B$4:$B$620,1),0,1,1)),$H$4,0,1),0)</f>
        <v>-0</v>
      </c>
      <c r="F378" s="69" t="n">
        <f aca="false">($F377+$D378+$E378)*(1+Input!$G$40/(100*12))</f>
        <v>0</v>
      </c>
    </row>
    <row r="379" customFormat="false" ht="12.8" hidden="false" customHeight="false" outlineLevel="0" collapsed="false">
      <c r="A379" s="67" t="n">
        <v>375</v>
      </c>
      <c r="B379" s="68" t="n">
        <f aca="false">EOMONTH(Input!$C$7,A379)</f>
        <v>54331</v>
      </c>
      <c r="D379" s="69" t="n">
        <f aca="false">IF($B379&lt;Input!$G$28,Input!$G$41,0)</f>
        <v>0</v>
      </c>
      <c r="E379" s="69" t="n">
        <f aca="true">IF($B379&gt;Input!$G$28,PMT(Input!$G$40/(100*12),($A$620-OFFSET($A$4,MATCH(Input!$G$28,$B$4:$B$620,1),0,1,1)),$H$4,0,1),0)</f>
        <v>-0</v>
      </c>
      <c r="F379" s="69" t="n">
        <f aca="false">($F378+$D379+$E379)*(1+Input!$G$40/(100*12))</f>
        <v>0</v>
      </c>
    </row>
    <row r="380" customFormat="false" ht="12.8" hidden="false" customHeight="false" outlineLevel="0" collapsed="false">
      <c r="A380" s="67" t="n">
        <v>376</v>
      </c>
      <c r="B380" s="68" t="n">
        <f aca="false">EOMONTH(Input!$C$7,A380)</f>
        <v>54362</v>
      </c>
      <c r="D380" s="69" t="n">
        <f aca="false">IF($B380&lt;Input!$G$28,Input!$G$41,0)</f>
        <v>0</v>
      </c>
      <c r="E380" s="69" t="n">
        <f aca="true">IF($B380&gt;Input!$G$28,PMT(Input!$G$40/(100*12),($A$620-OFFSET($A$4,MATCH(Input!$G$28,$B$4:$B$620,1),0,1,1)),$H$4,0,1),0)</f>
        <v>-0</v>
      </c>
      <c r="F380" s="69" t="n">
        <f aca="false">($F379+$D380+$E380)*(1+Input!$G$40/(100*12))</f>
        <v>0</v>
      </c>
    </row>
    <row r="381" customFormat="false" ht="12.8" hidden="false" customHeight="false" outlineLevel="0" collapsed="false">
      <c r="A381" s="67" t="n">
        <v>377</v>
      </c>
      <c r="B381" s="68" t="n">
        <f aca="false">EOMONTH(Input!$C$7,A381)</f>
        <v>54392</v>
      </c>
      <c r="D381" s="69" t="n">
        <f aca="false">IF($B381&lt;Input!$G$28,Input!$G$41,0)</f>
        <v>0</v>
      </c>
      <c r="E381" s="69" t="n">
        <f aca="true">IF($B381&gt;Input!$G$28,PMT(Input!$G$40/(100*12),($A$620-OFFSET($A$4,MATCH(Input!$G$28,$B$4:$B$620,1),0,1,1)),$H$4,0,1),0)</f>
        <v>-0</v>
      </c>
      <c r="F381" s="69" t="n">
        <f aca="false">($F380+$D381+$E381)*(1+Input!$G$40/(100*12))</f>
        <v>0</v>
      </c>
    </row>
    <row r="382" customFormat="false" ht="12.8" hidden="false" customHeight="false" outlineLevel="0" collapsed="false">
      <c r="A382" s="67" t="n">
        <v>378</v>
      </c>
      <c r="B382" s="68" t="n">
        <f aca="false">EOMONTH(Input!$C$7,A382)</f>
        <v>54423</v>
      </c>
      <c r="D382" s="69" t="n">
        <f aca="false">IF($B382&lt;Input!$G$28,Input!$G$41,0)</f>
        <v>0</v>
      </c>
      <c r="E382" s="69" t="n">
        <f aca="true">IF($B382&gt;Input!$G$28,PMT(Input!$G$40/(100*12),($A$620-OFFSET($A$4,MATCH(Input!$G$28,$B$4:$B$620,1),0,1,1)),$H$4,0,1),0)</f>
        <v>-0</v>
      </c>
      <c r="F382" s="69" t="n">
        <f aca="false">($F381+$D382+$E382)*(1+Input!$G$40/(100*12))</f>
        <v>0</v>
      </c>
    </row>
    <row r="383" customFormat="false" ht="12.8" hidden="false" customHeight="false" outlineLevel="0" collapsed="false">
      <c r="A383" s="67" t="n">
        <v>379</v>
      </c>
      <c r="B383" s="68" t="n">
        <f aca="false">EOMONTH(Input!$C$7,A383)</f>
        <v>54454</v>
      </c>
      <c r="D383" s="69" t="n">
        <f aca="false">IF($B383&lt;Input!$G$28,Input!$G$41,0)</f>
        <v>0</v>
      </c>
      <c r="E383" s="69" t="n">
        <f aca="true">IF($B383&gt;Input!$G$28,PMT(Input!$G$40/(100*12),($A$620-OFFSET($A$4,MATCH(Input!$G$28,$B$4:$B$620,1),0,1,1)),$H$4,0,1),0)</f>
        <v>-0</v>
      </c>
      <c r="F383" s="69" t="n">
        <f aca="false">($F382+$D383+$E383)*(1+Input!$G$40/(100*12))</f>
        <v>0</v>
      </c>
    </row>
    <row r="384" customFormat="false" ht="12.8" hidden="false" customHeight="false" outlineLevel="0" collapsed="false">
      <c r="A384" s="67" t="n">
        <v>380</v>
      </c>
      <c r="B384" s="68" t="n">
        <f aca="false">EOMONTH(Input!$C$7,A384)</f>
        <v>54482</v>
      </c>
      <c r="D384" s="69" t="n">
        <f aca="false">IF($B384&lt;Input!$G$28,Input!$G$41,0)</f>
        <v>0</v>
      </c>
      <c r="E384" s="69" t="n">
        <f aca="true">IF($B384&gt;Input!$G$28,PMT(Input!$G$40/(100*12),($A$620-OFFSET($A$4,MATCH(Input!$G$28,$B$4:$B$620,1),0,1,1)),$H$4,0,1),0)</f>
        <v>-0</v>
      </c>
      <c r="F384" s="69" t="n">
        <f aca="false">($F383+$D384+$E384)*(1+Input!$G$40/(100*12))</f>
        <v>0</v>
      </c>
    </row>
    <row r="385" customFormat="false" ht="12.8" hidden="false" customHeight="false" outlineLevel="0" collapsed="false">
      <c r="A385" s="67" t="n">
        <v>381</v>
      </c>
      <c r="B385" s="68" t="n">
        <f aca="false">EOMONTH(Input!$C$7,A385)</f>
        <v>54513</v>
      </c>
      <c r="D385" s="69" t="n">
        <f aca="false">IF($B385&lt;Input!$G$28,Input!$G$41,0)</f>
        <v>0</v>
      </c>
      <c r="E385" s="69" t="n">
        <f aca="true">IF($B385&gt;Input!$G$28,PMT(Input!$G$40/(100*12),($A$620-OFFSET($A$4,MATCH(Input!$G$28,$B$4:$B$620,1),0,1,1)),$H$4,0,1),0)</f>
        <v>-0</v>
      </c>
      <c r="F385" s="69" t="n">
        <f aca="false">($F384+$D385+$E385)*(1+Input!$G$40/(100*12))</f>
        <v>0</v>
      </c>
    </row>
    <row r="386" customFormat="false" ht="12.8" hidden="false" customHeight="false" outlineLevel="0" collapsed="false">
      <c r="A386" s="67" t="n">
        <v>382</v>
      </c>
      <c r="B386" s="68" t="n">
        <f aca="false">EOMONTH(Input!$C$7,A386)</f>
        <v>54543</v>
      </c>
      <c r="D386" s="69" t="n">
        <f aca="false">IF($B386&lt;Input!$G$28,Input!$G$41,0)</f>
        <v>0</v>
      </c>
      <c r="E386" s="69" t="n">
        <f aca="true">IF($B386&gt;Input!$G$28,PMT(Input!$G$40/(100*12),($A$620-OFFSET($A$4,MATCH(Input!$G$28,$B$4:$B$620,1),0,1,1)),$H$4,0,1),0)</f>
        <v>-0</v>
      </c>
      <c r="F386" s="69" t="n">
        <f aca="false">($F385+$D386+$E386)*(1+Input!$G$40/(100*12))</f>
        <v>0</v>
      </c>
    </row>
    <row r="387" customFormat="false" ht="12.8" hidden="false" customHeight="false" outlineLevel="0" collapsed="false">
      <c r="A387" s="67" t="n">
        <v>383</v>
      </c>
      <c r="B387" s="68" t="n">
        <f aca="false">EOMONTH(Input!$C$7,A387)</f>
        <v>54574</v>
      </c>
      <c r="D387" s="69" t="n">
        <f aca="false">IF($B387&lt;Input!$G$28,Input!$G$41,0)</f>
        <v>0</v>
      </c>
      <c r="E387" s="69" t="n">
        <f aca="true">IF($B387&gt;Input!$G$28,PMT(Input!$G$40/(100*12),($A$620-OFFSET($A$4,MATCH(Input!$G$28,$B$4:$B$620,1),0,1,1)),$H$4,0,1),0)</f>
        <v>-0</v>
      </c>
      <c r="F387" s="69" t="n">
        <f aca="false">($F386+$D387+$E387)*(1+Input!$G$40/(100*12))</f>
        <v>0</v>
      </c>
    </row>
    <row r="388" customFormat="false" ht="12.8" hidden="false" customHeight="false" outlineLevel="0" collapsed="false">
      <c r="A388" s="67" t="n">
        <v>384</v>
      </c>
      <c r="B388" s="68" t="n">
        <f aca="false">EOMONTH(Input!$C$7,A388)</f>
        <v>54604</v>
      </c>
      <c r="D388" s="69" t="n">
        <f aca="false">IF($B388&lt;Input!$G$28,Input!$G$41,0)</f>
        <v>0</v>
      </c>
      <c r="E388" s="69" t="n">
        <f aca="true">IF($B388&gt;Input!$G$28,PMT(Input!$G$40/(100*12),($A$620-OFFSET($A$4,MATCH(Input!$G$28,$B$4:$B$620,1),0,1,1)),$H$4,0,1),0)</f>
        <v>-0</v>
      </c>
      <c r="F388" s="69" t="n">
        <f aca="false">($F387+$D388+$E388)*(1+Input!$G$40/(100*12))</f>
        <v>0</v>
      </c>
    </row>
    <row r="389" customFormat="false" ht="12.8" hidden="false" customHeight="false" outlineLevel="0" collapsed="false">
      <c r="A389" s="67" t="n">
        <v>385</v>
      </c>
      <c r="B389" s="68" t="n">
        <f aca="false">EOMONTH(Input!$C$7,A389)</f>
        <v>54635</v>
      </c>
      <c r="D389" s="69" t="n">
        <f aca="false">IF($B389&lt;Input!$G$28,Input!$G$41,0)</f>
        <v>0</v>
      </c>
      <c r="E389" s="69" t="n">
        <f aca="true">IF($B389&gt;Input!$G$28,PMT(Input!$G$40/(100*12),($A$620-OFFSET($A$4,MATCH(Input!$G$28,$B$4:$B$620,1),0,1,1)),$H$4,0,1),0)</f>
        <v>-0</v>
      </c>
      <c r="F389" s="69" t="n">
        <f aca="false">($F388+$D389+$E389)*(1+Input!$G$40/(100*12))</f>
        <v>0</v>
      </c>
    </row>
    <row r="390" customFormat="false" ht="12.8" hidden="false" customHeight="false" outlineLevel="0" collapsed="false">
      <c r="A390" s="67" t="n">
        <v>386</v>
      </c>
      <c r="B390" s="68" t="n">
        <f aca="false">EOMONTH(Input!$C$7,A390)</f>
        <v>54666</v>
      </c>
      <c r="D390" s="69" t="n">
        <f aca="false">IF($B390&lt;Input!$G$28,Input!$G$41,0)</f>
        <v>0</v>
      </c>
      <c r="E390" s="69" t="n">
        <f aca="true">IF($B390&gt;Input!$G$28,PMT(Input!$G$40/(100*12),($A$620-OFFSET($A$4,MATCH(Input!$G$28,$B$4:$B$620,1),0,1,1)),$H$4,0,1),0)</f>
        <v>-0</v>
      </c>
      <c r="F390" s="69" t="n">
        <f aca="false">($F389+$D390+$E390)*(1+Input!$G$40/(100*12))</f>
        <v>0</v>
      </c>
    </row>
    <row r="391" customFormat="false" ht="12.8" hidden="false" customHeight="false" outlineLevel="0" collapsed="false">
      <c r="A391" s="67" t="n">
        <v>387</v>
      </c>
      <c r="B391" s="68" t="n">
        <f aca="false">EOMONTH(Input!$C$7,A391)</f>
        <v>54696</v>
      </c>
      <c r="D391" s="69" t="n">
        <f aca="false">IF($B391&lt;Input!$G$28,Input!$G$41,0)</f>
        <v>0</v>
      </c>
      <c r="E391" s="69" t="n">
        <f aca="true">IF($B391&gt;Input!$G$28,PMT(Input!$G$40/(100*12),($A$620-OFFSET($A$4,MATCH(Input!$G$28,$B$4:$B$620,1),0,1,1)),$H$4,0,1),0)</f>
        <v>-0</v>
      </c>
      <c r="F391" s="69" t="n">
        <f aca="false">($F390+$D391+$E391)*(1+Input!$G$40/(100*12))</f>
        <v>0</v>
      </c>
    </row>
    <row r="392" customFormat="false" ht="12.8" hidden="false" customHeight="false" outlineLevel="0" collapsed="false">
      <c r="A392" s="67" t="n">
        <v>388</v>
      </c>
      <c r="B392" s="68" t="n">
        <f aca="false">EOMONTH(Input!$C$7,A392)</f>
        <v>54727</v>
      </c>
      <c r="D392" s="69" t="n">
        <f aca="false">IF($B392&lt;Input!$G$28,Input!$G$41,0)</f>
        <v>0</v>
      </c>
      <c r="E392" s="69" t="n">
        <f aca="true">IF($B392&gt;Input!$G$28,PMT(Input!$G$40/(100*12),($A$620-OFFSET($A$4,MATCH(Input!$G$28,$B$4:$B$620,1),0,1,1)),$H$4,0,1),0)</f>
        <v>-0</v>
      </c>
      <c r="F392" s="69" t="n">
        <f aca="false">($F391+$D392+$E392)*(1+Input!$G$40/(100*12))</f>
        <v>0</v>
      </c>
    </row>
    <row r="393" customFormat="false" ht="12.8" hidden="false" customHeight="false" outlineLevel="0" collapsed="false">
      <c r="A393" s="67" t="n">
        <v>389</v>
      </c>
      <c r="B393" s="68" t="n">
        <f aca="false">EOMONTH(Input!$C$7,A393)</f>
        <v>54757</v>
      </c>
      <c r="D393" s="69" t="n">
        <f aca="false">IF($B393&lt;Input!$G$28,Input!$G$41,0)</f>
        <v>0</v>
      </c>
      <c r="E393" s="69" t="n">
        <f aca="true">IF($B393&gt;Input!$G$28,PMT(Input!$G$40/(100*12),($A$620-OFFSET($A$4,MATCH(Input!$G$28,$B$4:$B$620,1),0,1,1)),$H$4,0,1),0)</f>
        <v>-0</v>
      </c>
      <c r="F393" s="69" t="n">
        <f aca="false">($F392+$D393+$E393)*(1+Input!$G$40/(100*12))</f>
        <v>0</v>
      </c>
    </row>
    <row r="394" customFormat="false" ht="12.8" hidden="false" customHeight="false" outlineLevel="0" collapsed="false">
      <c r="A394" s="67" t="n">
        <v>390</v>
      </c>
      <c r="B394" s="68" t="n">
        <f aca="false">EOMONTH(Input!$C$7,A394)</f>
        <v>54788</v>
      </c>
      <c r="D394" s="69" t="n">
        <f aca="false">IF($B394&lt;Input!$G$28,Input!$G$41,0)</f>
        <v>0</v>
      </c>
      <c r="E394" s="69" t="n">
        <f aca="true">IF($B394&gt;Input!$G$28,PMT(Input!$G$40/(100*12),($A$620-OFFSET($A$4,MATCH(Input!$G$28,$B$4:$B$620,1),0,1,1)),$H$4,0,1),0)</f>
        <v>-0</v>
      </c>
      <c r="F394" s="69" t="n">
        <f aca="false">($F393+$D394+$E394)*(1+Input!$G$40/(100*12))</f>
        <v>0</v>
      </c>
    </row>
    <row r="395" customFormat="false" ht="12.8" hidden="false" customHeight="false" outlineLevel="0" collapsed="false">
      <c r="A395" s="67" t="n">
        <v>391</v>
      </c>
      <c r="B395" s="68" t="n">
        <f aca="false">EOMONTH(Input!$C$7,A395)</f>
        <v>54819</v>
      </c>
      <c r="D395" s="69" t="n">
        <f aca="false">IF($B395&lt;Input!$G$28,Input!$G$41,0)</f>
        <v>0</v>
      </c>
      <c r="E395" s="69" t="n">
        <f aca="true">IF($B395&gt;Input!$G$28,PMT(Input!$G$40/(100*12),($A$620-OFFSET($A$4,MATCH(Input!$G$28,$B$4:$B$620,1),0,1,1)),$H$4,0,1),0)</f>
        <v>-0</v>
      </c>
      <c r="F395" s="69" t="n">
        <f aca="false">($F394+$D395+$E395)*(1+Input!$G$40/(100*12))</f>
        <v>0</v>
      </c>
    </row>
    <row r="396" customFormat="false" ht="12.8" hidden="false" customHeight="false" outlineLevel="0" collapsed="false">
      <c r="A396" s="67" t="n">
        <v>392</v>
      </c>
      <c r="B396" s="68" t="n">
        <f aca="false">EOMONTH(Input!$C$7,A396)</f>
        <v>54847</v>
      </c>
      <c r="D396" s="69" t="n">
        <f aca="false">IF($B396&lt;Input!$G$28,Input!$G$41,0)</f>
        <v>0</v>
      </c>
      <c r="E396" s="69" t="n">
        <f aca="true">IF($B396&gt;Input!$G$28,PMT(Input!$G$40/(100*12),($A$620-OFFSET($A$4,MATCH(Input!$G$28,$B$4:$B$620,1),0,1,1)),$H$4,0,1),0)</f>
        <v>-0</v>
      </c>
      <c r="F396" s="69" t="n">
        <f aca="false">($F395+$D396+$E396)*(1+Input!$G$40/(100*12))</f>
        <v>0</v>
      </c>
    </row>
    <row r="397" customFormat="false" ht="12.8" hidden="false" customHeight="false" outlineLevel="0" collapsed="false">
      <c r="A397" s="67" t="n">
        <v>393</v>
      </c>
      <c r="B397" s="68" t="n">
        <f aca="false">EOMONTH(Input!$C$7,A397)</f>
        <v>54878</v>
      </c>
      <c r="D397" s="69" t="n">
        <f aca="false">IF($B397&lt;Input!$G$28,Input!$G$41,0)</f>
        <v>0</v>
      </c>
      <c r="E397" s="69" t="n">
        <f aca="true">IF($B397&gt;Input!$G$28,PMT(Input!$G$40/(100*12),($A$620-OFFSET($A$4,MATCH(Input!$G$28,$B$4:$B$620,1),0,1,1)),$H$4,0,1),0)</f>
        <v>-0</v>
      </c>
      <c r="F397" s="69" t="n">
        <f aca="false">($F396+$D397+$E397)*(1+Input!$G$40/(100*12))</f>
        <v>0</v>
      </c>
    </row>
    <row r="398" customFormat="false" ht="12.8" hidden="false" customHeight="false" outlineLevel="0" collapsed="false">
      <c r="A398" s="67" t="n">
        <v>394</v>
      </c>
      <c r="B398" s="68" t="n">
        <f aca="false">EOMONTH(Input!$C$7,A398)</f>
        <v>54908</v>
      </c>
      <c r="D398" s="69" t="n">
        <f aca="false">IF($B398&lt;Input!$G$28,Input!$G$41,0)</f>
        <v>0</v>
      </c>
      <c r="E398" s="69" t="n">
        <f aca="true">IF($B398&gt;Input!$G$28,PMT(Input!$G$40/(100*12),($A$620-OFFSET($A$4,MATCH(Input!$G$28,$B$4:$B$620,1),0,1,1)),$H$4,0,1),0)</f>
        <v>-0</v>
      </c>
      <c r="F398" s="69" t="n">
        <f aca="false">($F397+$D398+$E398)*(1+Input!$G$40/(100*12))</f>
        <v>0</v>
      </c>
    </row>
    <row r="399" customFormat="false" ht="12.8" hidden="false" customHeight="false" outlineLevel="0" collapsed="false">
      <c r="A399" s="67" t="n">
        <v>395</v>
      </c>
      <c r="B399" s="68" t="n">
        <f aca="false">EOMONTH(Input!$C$7,A399)</f>
        <v>54939</v>
      </c>
      <c r="D399" s="69" t="n">
        <f aca="false">IF($B399&lt;Input!$G$28,Input!$G$41,0)</f>
        <v>0</v>
      </c>
      <c r="E399" s="69" t="n">
        <f aca="true">IF($B399&gt;Input!$G$28,PMT(Input!$G$40/(100*12),($A$620-OFFSET($A$4,MATCH(Input!$G$28,$B$4:$B$620,1),0,1,1)),$H$4,0,1),0)</f>
        <v>-0</v>
      </c>
      <c r="F399" s="69" t="n">
        <f aca="false">($F398+$D399+$E399)*(1+Input!$G$40/(100*12))</f>
        <v>0</v>
      </c>
    </row>
    <row r="400" customFormat="false" ht="12.8" hidden="false" customHeight="false" outlineLevel="0" collapsed="false">
      <c r="A400" s="67" t="n">
        <v>396</v>
      </c>
      <c r="B400" s="68" t="n">
        <f aca="false">EOMONTH(Input!$C$7,A400)</f>
        <v>54969</v>
      </c>
      <c r="D400" s="69" t="n">
        <f aca="false">IF($B400&lt;Input!$G$28,Input!$G$41,0)</f>
        <v>0</v>
      </c>
      <c r="E400" s="69" t="n">
        <f aca="true">IF($B400&gt;Input!$G$28,PMT(Input!$G$40/(100*12),($A$620-OFFSET($A$4,MATCH(Input!$G$28,$B$4:$B$620,1),0,1,1)),$H$4,0,1),0)</f>
        <v>-0</v>
      </c>
      <c r="F400" s="69" t="n">
        <f aca="false">($F399+$D400+$E400)*(1+Input!$G$40/(100*12))</f>
        <v>0</v>
      </c>
    </row>
    <row r="401" customFormat="false" ht="12.8" hidden="false" customHeight="false" outlineLevel="0" collapsed="false">
      <c r="A401" s="67" t="n">
        <v>397</v>
      </c>
      <c r="B401" s="68" t="n">
        <f aca="false">EOMONTH(Input!$C$7,A401)</f>
        <v>55000</v>
      </c>
      <c r="D401" s="69" t="n">
        <f aca="false">IF($B401&lt;Input!$G$28,Input!$G$41,0)</f>
        <v>0</v>
      </c>
      <c r="E401" s="69" t="n">
        <f aca="true">IF($B401&gt;Input!$G$28,PMT(Input!$G$40/(100*12),($A$620-OFFSET($A$4,MATCH(Input!$G$28,$B$4:$B$620,1),0,1,1)),$H$4,0,1),0)</f>
        <v>-0</v>
      </c>
      <c r="F401" s="69" t="n">
        <f aca="false">($F400+$D401+$E401)*(1+Input!$G$40/(100*12))</f>
        <v>0</v>
      </c>
    </row>
    <row r="402" customFormat="false" ht="12.8" hidden="false" customHeight="false" outlineLevel="0" collapsed="false">
      <c r="A402" s="67" t="n">
        <v>398</v>
      </c>
      <c r="B402" s="68" t="n">
        <f aca="false">EOMONTH(Input!$C$7,A402)</f>
        <v>55031</v>
      </c>
      <c r="D402" s="69" t="n">
        <f aca="false">IF($B402&lt;Input!$G$28,Input!$G$41,0)</f>
        <v>0</v>
      </c>
      <c r="E402" s="69" t="n">
        <f aca="true">IF($B402&gt;Input!$G$28,PMT(Input!$G$40/(100*12),($A$620-OFFSET($A$4,MATCH(Input!$G$28,$B$4:$B$620,1),0,1,1)),$H$4,0,1),0)</f>
        <v>-0</v>
      </c>
      <c r="F402" s="69" t="n">
        <f aca="false">($F401+$D402+$E402)*(1+Input!$G$40/(100*12))</f>
        <v>0</v>
      </c>
    </row>
    <row r="403" customFormat="false" ht="12.8" hidden="false" customHeight="false" outlineLevel="0" collapsed="false">
      <c r="A403" s="67" t="n">
        <v>399</v>
      </c>
      <c r="B403" s="68" t="n">
        <f aca="false">EOMONTH(Input!$C$7,A403)</f>
        <v>55061</v>
      </c>
      <c r="D403" s="69" t="n">
        <f aca="false">IF($B403&lt;Input!$G$28,Input!$G$41,0)</f>
        <v>0</v>
      </c>
      <c r="E403" s="69" t="n">
        <f aca="true">IF($B403&gt;Input!$G$28,PMT(Input!$G$40/(100*12),($A$620-OFFSET($A$4,MATCH(Input!$G$28,$B$4:$B$620,1),0,1,1)),$H$4,0,1),0)</f>
        <v>-0</v>
      </c>
      <c r="F403" s="69" t="n">
        <f aca="false">($F402+$D403+$E403)*(1+Input!$G$40/(100*12))</f>
        <v>0</v>
      </c>
    </row>
    <row r="404" customFormat="false" ht="12.8" hidden="false" customHeight="false" outlineLevel="0" collapsed="false">
      <c r="A404" s="67" t="n">
        <v>400</v>
      </c>
      <c r="B404" s="68" t="n">
        <f aca="false">EOMONTH(Input!$C$7,A404)</f>
        <v>55092</v>
      </c>
      <c r="D404" s="69" t="n">
        <f aca="false">IF($B404&lt;Input!$G$28,Input!$G$41,0)</f>
        <v>0</v>
      </c>
      <c r="E404" s="69" t="n">
        <f aca="true">IF($B404&gt;Input!$G$28,PMT(Input!$G$40/(100*12),($A$620-OFFSET($A$4,MATCH(Input!$G$28,$B$4:$B$620,1),0,1,1)),$H$4,0,1),0)</f>
        <v>-0</v>
      </c>
      <c r="F404" s="69" t="n">
        <f aca="false">($F403+$D404+$E404)*(1+Input!$G$40/(100*12))</f>
        <v>0</v>
      </c>
    </row>
    <row r="405" customFormat="false" ht="12.8" hidden="false" customHeight="false" outlineLevel="0" collapsed="false">
      <c r="A405" s="67" t="n">
        <v>401</v>
      </c>
      <c r="B405" s="68" t="n">
        <f aca="false">EOMONTH(Input!$C$7,A405)</f>
        <v>55122</v>
      </c>
      <c r="D405" s="69" t="n">
        <f aca="false">IF($B405&lt;Input!$G$28,Input!$G$41,0)</f>
        <v>0</v>
      </c>
      <c r="E405" s="69" t="n">
        <f aca="true">IF($B405&gt;Input!$G$28,PMT(Input!$G$40/(100*12),($A$620-OFFSET($A$4,MATCH(Input!$G$28,$B$4:$B$620,1),0,1,1)),$H$4,0,1),0)</f>
        <v>-0</v>
      </c>
      <c r="F405" s="69" t="n">
        <f aca="false">($F404+$D405+$E405)*(1+Input!$G$40/(100*12))</f>
        <v>0</v>
      </c>
    </row>
    <row r="406" customFormat="false" ht="12.8" hidden="false" customHeight="false" outlineLevel="0" collapsed="false">
      <c r="A406" s="67" t="n">
        <v>402</v>
      </c>
      <c r="B406" s="68" t="n">
        <f aca="false">EOMONTH(Input!$C$7,A406)</f>
        <v>55153</v>
      </c>
      <c r="D406" s="69" t="n">
        <f aca="false">IF($B406&lt;Input!$G$28,Input!$G$41,0)</f>
        <v>0</v>
      </c>
      <c r="E406" s="69" t="n">
        <f aca="true">IF($B406&gt;Input!$G$28,PMT(Input!$G$40/(100*12),($A$620-OFFSET($A$4,MATCH(Input!$G$28,$B$4:$B$620,1),0,1,1)),$H$4,0,1),0)</f>
        <v>-0</v>
      </c>
      <c r="F406" s="69" t="n">
        <f aca="false">($F405+$D406+$E406)*(1+Input!$G$40/(100*12))</f>
        <v>0</v>
      </c>
    </row>
    <row r="407" customFormat="false" ht="12.8" hidden="false" customHeight="false" outlineLevel="0" collapsed="false">
      <c r="A407" s="67" t="n">
        <v>403</v>
      </c>
      <c r="B407" s="68" t="n">
        <f aca="false">EOMONTH(Input!$C$7,A407)</f>
        <v>55184</v>
      </c>
      <c r="D407" s="69" t="n">
        <f aca="false">IF($B407&lt;Input!$G$28,Input!$G$41,0)</f>
        <v>0</v>
      </c>
      <c r="E407" s="69" t="n">
        <f aca="true">IF($B407&gt;Input!$G$28,PMT(Input!$G$40/(100*12),($A$620-OFFSET($A$4,MATCH(Input!$G$28,$B$4:$B$620,1),0,1,1)),$H$4,0,1),0)</f>
        <v>-0</v>
      </c>
      <c r="F407" s="69" t="n">
        <f aca="false">($F406+$D407+$E407)*(1+Input!$G$40/(100*12))</f>
        <v>0</v>
      </c>
    </row>
    <row r="408" customFormat="false" ht="12.8" hidden="false" customHeight="false" outlineLevel="0" collapsed="false">
      <c r="A408" s="67" t="n">
        <v>404</v>
      </c>
      <c r="B408" s="68" t="n">
        <f aca="false">EOMONTH(Input!$C$7,A408)</f>
        <v>55212</v>
      </c>
      <c r="D408" s="69" t="n">
        <f aca="false">IF($B408&lt;Input!$G$28,Input!$G$41,0)</f>
        <v>0</v>
      </c>
      <c r="E408" s="69" t="n">
        <f aca="true">IF($B408&gt;Input!$G$28,PMT(Input!$G$40/(100*12),($A$620-OFFSET($A$4,MATCH(Input!$G$28,$B$4:$B$620,1),0,1,1)),$H$4,0,1),0)</f>
        <v>-0</v>
      </c>
      <c r="F408" s="69" t="n">
        <f aca="false">($F407+$D408+$E408)*(1+Input!$G$40/(100*12))</f>
        <v>0</v>
      </c>
    </row>
    <row r="409" customFormat="false" ht="12.8" hidden="false" customHeight="false" outlineLevel="0" collapsed="false">
      <c r="A409" s="67" t="n">
        <v>405</v>
      </c>
      <c r="B409" s="68" t="n">
        <f aca="false">EOMONTH(Input!$C$7,A409)</f>
        <v>55243</v>
      </c>
      <c r="D409" s="69" t="n">
        <f aca="false">IF($B409&lt;Input!$G$28,Input!$G$41,0)</f>
        <v>0</v>
      </c>
      <c r="E409" s="69" t="n">
        <f aca="true">IF($B409&gt;Input!$G$28,PMT(Input!$G$40/(100*12),($A$620-OFFSET($A$4,MATCH(Input!$G$28,$B$4:$B$620,1),0,1,1)),$H$4,0,1),0)</f>
        <v>-0</v>
      </c>
      <c r="F409" s="69" t="n">
        <f aca="false">($F408+$D409+$E409)*(1+Input!$G$40/(100*12))</f>
        <v>0</v>
      </c>
    </row>
    <row r="410" customFormat="false" ht="12.8" hidden="false" customHeight="false" outlineLevel="0" collapsed="false">
      <c r="A410" s="67" t="n">
        <v>406</v>
      </c>
      <c r="B410" s="68" t="n">
        <f aca="false">EOMONTH(Input!$C$7,A410)</f>
        <v>55273</v>
      </c>
      <c r="D410" s="69" t="n">
        <f aca="false">IF($B410&lt;Input!$G$28,Input!$G$41,0)</f>
        <v>0</v>
      </c>
      <c r="E410" s="69" t="n">
        <f aca="true">IF($B410&gt;Input!$G$28,PMT(Input!$G$40/(100*12),($A$620-OFFSET($A$4,MATCH(Input!$G$28,$B$4:$B$620,1),0,1,1)),$H$4,0,1),0)</f>
        <v>-0</v>
      </c>
      <c r="F410" s="69" t="n">
        <f aca="false">($F409+$D410+$E410)*(1+Input!$G$40/(100*12))</f>
        <v>0</v>
      </c>
    </row>
    <row r="411" customFormat="false" ht="12.8" hidden="false" customHeight="false" outlineLevel="0" collapsed="false">
      <c r="A411" s="67" t="n">
        <v>407</v>
      </c>
      <c r="B411" s="68" t="n">
        <f aca="false">EOMONTH(Input!$C$7,A411)</f>
        <v>55304</v>
      </c>
      <c r="D411" s="69" t="n">
        <f aca="false">IF($B411&lt;Input!$G$28,Input!$G$41,0)</f>
        <v>0</v>
      </c>
      <c r="E411" s="69" t="n">
        <f aca="true">IF($B411&gt;Input!$G$28,PMT(Input!$G$40/(100*12),($A$620-OFFSET($A$4,MATCH(Input!$G$28,$B$4:$B$620,1),0,1,1)),$H$4,0,1),0)</f>
        <v>-0</v>
      </c>
      <c r="F411" s="69" t="n">
        <f aca="false">($F410+$D411+$E411)*(1+Input!$G$40/(100*12))</f>
        <v>0</v>
      </c>
    </row>
    <row r="412" customFormat="false" ht="12.8" hidden="false" customHeight="false" outlineLevel="0" collapsed="false">
      <c r="A412" s="67" t="n">
        <v>408</v>
      </c>
      <c r="B412" s="68" t="n">
        <f aca="false">EOMONTH(Input!$C$7,A412)</f>
        <v>55334</v>
      </c>
      <c r="D412" s="69" t="n">
        <f aca="false">IF($B412&lt;Input!$G$28,Input!$G$41,0)</f>
        <v>0</v>
      </c>
      <c r="E412" s="69" t="n">
        <f aca="true">IF($B412&gt;Input!$G$28,PMT(Input!$G$40/(100*12),($A$620-OFFSET($A$4,MATCH(Input!$G$28,$B$4:$B$620,1),0,1,1)),$H$4,0,1),0)</f>
        <v>-0</v>
      </c>
      <c r="F412" s="69" t="n">
        <f aca="false">($F411+$D412+$E412)*(1+Input!$G$40/(100*12))</f>
        <v>0</v>
      </c>
    </row>
    <row r="413" customFormat="false" ht="12.8" hidden="false" customHeight="false" outlineLevel="0" collapsed="false">
      <c r="A413" s="67" t="n">
        <v>409</v>
      </c>
      <c r="B413" s="68" t="n">
        <f aca="false">EOMONTH(Input!$C$7,A413)</f>
        <v>55365</v>
      </c>
      <c r="D413" s="69" t="n">
        <f aca="false">IF($B413&lt;Input!$G$28,Input!$G$41,0)</f>
        <v>0</v>
      </c>
      <c r="E413" s="69" t="n">
        <f aca="true">IF($B413&gt;Input!$G$28,PMT(Input!$G$40/(100*12),($A$620-OFFSET($A$4,MATCH(Input!$G$28,$B$4:$B$620,1),0,1,1)),$H$4,0,1),0)</f>
        <v>-0</v>
      </c>
      <c r="F413" s="69" t="n">
        <f aca="false">($F412+$D413+$E413)*(1+Input!$G$40/(100*12))</f>
        <v>0</v>
      </c>
    </row>
    <row r="414" customFormat="false" ht="12.8" hidden="false" customHeight="false" outlineLevel="0" collapsed="false">
      <c r="A414" s="67" t="n">
        <v>410</v>
      </c>
      <c r="B414" s="68" t="n">
        <f aca="false">EOMONTH(Input!$C$7,A414)</f>
        <v>55396</v>
      </c>
      <c r="D414" s="69" t="n">
        <f aca="false">IF($B414&lt;Input!$G$28,Input!$G$41,0)</f>
        <v>0</v>
      </c>
      <c r="E414" s="69" t="n">
        <f aca="true">IF($B414&gt;Input!$G$28,PMT(Input!$G$40/(100*12),($A$620-OFFSET($A$4,MATCH(Input!$G$28,$B$4:$B$620,1),0,1,1)),$H$4,0,1),0)</f>
        <v>-0</v>
      </c>
      <c r="F414" s="69" t="n">
        <f aca="false">($F413+$D414+$E414)*(1+Input!$G$40/(100*12))</f>
        <v>0</v>
      </c>
    </row>
    <row r="415" customFormat="false" ht="12.8" hidden="false" customHeight="false" outlineLevel="0" collapsed="false">
      <c r="A415" s="67" t="n">
        <v>411</v>
      </c>
      <c r="B415" s="68" t="n">
        <f aca="false">EOMONTH(Input!$C$7,A415)</f>
        <v>55426</v>
      </c>
      <c r="D415" s="69" t="n">
        <f aca="false">IF($B415&lt;Input!$G$28,Input!$G$41,0)</f>
        <v>0</v>
      </c>
      <c r="E415" s="69" t="n">
        <f aca="true">IF($B415&gt;Input!$G$28,PMT(Input!$G$40/(100*12),($A$620-OFFSET($A$4,MATCH(Input!$G$28,$B$4:$B$620,1),0,1,1)),$H$4,0,1),0)</f>
        <v>-0</v>
      </c>
      <c r="F415" s="69" t="n">
        <f aca="false">($F414+$D415+$E415)*(1+Input!$G$40/(100*12))</f>
        <v>0</v>
      </c>
    </row>
    <row r="416" customFormat="false" ht="12.8" hidden="false" customHeight="false" outlineLevel="0" collapsed="false">
      <c r="A416" s="67" t="n">
        <v>412</v>
      </c>
      <c r="B416" s="68" t="n">
        <f aca="false">EOMONTH(Input!$C$7,A416)</f>
        <v>55457</v>
      </c>
      <c r="D416" s="69" t="n">
        <f aca="false">IF($B416&lt;Input!$G$28,Input!$G$41,0)</f>
        <v>0</v>
      </c>
      <c r="E416" s="69" t="n">
        <f aca="true">IF($B416&gt;Input!$G$28,PMT(Input!$G$40/(100*12),($A$620-OFFSET($A$4,MATCH(Input!$G$28,$B$4:$B$620,1),0,1,1)),$H$4,0,1),0)</f>
        <v>-0</v>
      </c>
      <c r="F416" s="69" t="n">
        <f aca="false">($F415+$D416+$E416)*(1+Input!$G$40/(100*12))</f>
        <v>0</v>
      </c>
    </row>
    <row r="417" customFormat="false" ht="12.8" hidden="false" customHeight="false" outlineLevel="0" collapsed="false">
      <c r="A417" s="67" t="n">
        <v>413</v>
      </c>
      <c r="B417" s="68" t="n">
        <f aca="false">EOMONTH(Input!$C$7,A417)</f>
        <v>55487</v>
      </c>
      <c r="D417" s="69" t="n">
        <f aca="false">IF($B417&lt;Input!$G$28,Input!$G$41,0)</f>
        <v>0</v>
      </c>
      <c r="E417" s="69" t="n">
        <f aca="true">IF($B417&gt;Input!$G$28,PMT(Input!$G$40/(100*12),($A$620-OFFSET($A$4,MATCH(Input!$G$28,$B$4:$B$620,1),0,1,1)),$H$4,0,1),0)</f>
        <v>-0</v>
      </c>
      <c r="F417" s="69" t="n">
        <f aca="false">($F416+$D417+$E417)*(1+Input!$G$40/(100*12))</f>
        <v>0</v>
      </c>
    </row>
    <row r="418" customFormat="false" ht="12.8" hidden="false" customHeight="false" outlineLevel="0" collapsed="false">
      <c r="A418" s="67" t="n">
        <v>414</v>
      </c>
      <c r="B418" s="68" t="n">
        <f aca="false">EOMONTH(Input!$C$7,A418)</f>
        <v>55518</v>
      </c>
      <c r="D418" s="69" t="n">
        <f aca="false">IF($B418&lt;Input!$G$28,Input!$G$41,0)</f>
        <v>0</v>
      </c>
      <c r="E418" s="69" t="n">
        <f aca="true">IF($B418&gt;Input!$G$28,PMT(Input!$G$40/(100*12),($A$620-OFFSET($A$4,MATCH(Input!$G$28,$B$4:$B$620,1),0,1,1)),$H$4,0,1),0)</f>
        <v>-0</v>
      </c>
      <c r="F418" s="69" t="n">
        <f aca="false">($F417+$D418+$E418)*(1+Input!$G$40/(100*12))</f>
        <v>0</v>
      </c>
    </row>
    <row r="419" customFormat="false" ht="12.8" hidden="false" customHeight="false" outlineLevel="0" collapsed="false">
      <c r="A419" s="67" t="n">
        <v>415</v>
      </c>
      <c r="B419" s="68" t="n">
        <f aca="false">EOMONTH(Input!$C$7,A419)</f>
        <v>55549</v>
      </c>
      <c r="D419" s="69" t="n">
        <f aca="false">IF($B419&lt;Input!$G$28,Input!$G$41,0)</f>
        <v>0</v>
      </c>
      <c r="E419" s="69" t="n">
        <f aca="true">IF($B419&gt;Input!$G$28,PMT(Input!$G$40/(100*12),($A$620-OFFSET($A$4,MATCH(Input!$G$28,$B$4:$B$620,1),0,1,1)),$H$4,0,1),0)</f>
        <v>-0</v>
      </c>
      <c r="F419" s="69" t="n">
        <f aca="false">($F418+$D419+$E419)*(1+Input!$G$40/(100*12))</f>
        <v>0</v>
      </c>
    </row>
    <row r="420" customFormat="false" ht="12.8" hidden="false" customHeight="false" outlineLevel="0" collapsed="false">
      <c r="A420" s="67" t="n">
        <v>416</v>
      </c>
      <c r="B420" s="68" t="n">
        <f aca="false">EOMONTH(Input!$C$7,A420)</f>
        <v>55578</v>
      </c>
      <c r="D420" s="69" t="n">
        <f aca="false">IF($B420&lt;Input!$G$28,Input!$G$41,0)</f>
        <v>0</v>
      </c>
      <c r="E420" s="69" t="n">
        <f aca="true">IF($B420&gt;Input!$G$28,PMT(Input!$G$40/(100*12),($A$620-OFFSET($A$4,MATCH(Input!$G$28,$B$4:$B$620,1),0,1,1)),$H$4,0,1),0)</f>
        <v>-0</v>
      </c>
      <c r="F420" s="69" t="n">
        <f aca="false">($F419+$D420+$E420)*(1+Input!$G$40/(100*12))</f>
        <v>0</v>
      </c>
    </row>
    <row r="421" customFormat="false" ht="12.8" hidden="false" customHeight="false" outlineLevel="0" collapsed="false">
      <c r="A421" s="67" t="n">
        <v>417</v>
      </c>
      <c r="B421" s="68" t="n">
        <f aca="false">EOMONTH(Input!$C$7,A421)</f>
        <v>55609</v>
      </c>
      <c r="D421" s="69" t="n">
        <f aca="false">IF($B421&lt;Input!$G$28,Input!$G$41,0)</f>
        <v>0</v>
      </c>
      <c r="E421" s="69" t="n">
        <f aca="true">IF($B421&gt;Input!$G$28,PMT(Input!$G$40/(100*12),($A$620-OFFSET($A$4,MATCH(Input!$G$28,$B$4:$B$620,1),0,1,1)),$H$4,0,1),0)</f>
        <v>-0</v>
      </c>
      <c r="F421" s="69" t="n">
        <f aca="false">($F420+$D421+$E421)*(1+Input!$G$40/(100*12))</f>
        <v>0</v>
      </c>
    </row>
    <row r="422" customFormat="false" ht="12.8" hidden="false" customHeight="false" outlineLevel="0" collapsed="false">
      <c r="A422" s="67" t="n">
        <v>418</v>
      </c>
      <c r="B422" s="68" t="n">
        <f aca="false">EOMONTH(Input!$C$7,A422)</f>
        <v>55639</v>
      </c>
      <c r="D422" s="69" t="n">
        <f aca="false">IF($B422&lt;Input!$G$28,Input!$G$41,0)</f>
        <v>0</v>
      </c>
      <c r="E422" s="69" t="n">
        <f aca="true">IF($B422&gt;Input!$G$28,PMT(Input!$G$40/(100*12),($A$620-OFFSET($A$4,MATCH(Input!$G$28,$B$4:$B$620,1),0,1,1)),$H$4,0,1),0)</f>
        <v>-0</v>
      </c>
      <c r="F422" s="69" t="n">
        <f aca="false">($F421+$D422+$E422)*(1+Input!$G$40/(100*12))</f>
        <v>0</v>
      </c>
    </row>
    <row r="423" customFormat="false" ht="12.8" hidden="false" customHeight="false" outlineLevel="0" collapsed="false">
      <c r="A423" s="67" t="n">
        <v>419</v>
      </c>
      <c r="B423" s="68" t="n">
        <f aca="false">EOMONTH(Input!$C$7,A423)</f>
        <v>55670</v>
      </c>
      <c r="D423" s="69" t="n">
        <f aca="false">IF($B423&lt;Input!$G$28,Input!$G$41,0)</f>
        <v>0</v>
      </c>
      <c r="E423" s="69" t="n">
        <f aca="true">IF($B423&gt;Input!$G$28,PMT(Input!$G$40/(100*12),($A$620-OFFSET($A$4,MATCH(Input!$G$28,$B$4:$B$620,1),0,1,1)),$H$4,0,1),0)</f>
        <v>-0</v>
      </c>
      <c r="F423" s="69" t="n">
        <f aca="false">($F422+$D423+$E423)*(1+Input!$G$40/(100*12))</f>
        <v>0</v>
      </c>
    </row>
    <row r="424" customFormat="false" ht="12.8" hidden="false" customHeight="false" outlineLevel="0" collapsed="false">
      <c r="A424" s="67" t="n">
        <v>420</v>
      </c>
      <c r="B424" s="68" t="n">
        <f aca="false">EOMONTH(Input!$C$7,A424)</f>
        <v>55700</v>
      </c>
      <c r="D424" s="69" t="n">
        <f aca="false">IF($B424&lt;Input!$G$28,Input!$G$41,0)</f>
        <v>0</v>
      </c>
      <c r="E424" s="69" t="n">
        <f aca="true">IF($B424&gt;Input!$G$28,PMT(Input!$G$40/(100*12),($A$620-OFFSET($A$4,MATCH(Input!$G$28,$B$4:$B$620,1),0,1,1)),$H$4,0,1),0)</f>
        <v>-0</v>
      </c>
      <c r="F424" s="69" t="n">
        <f aca="false">($F423+$D424+$E424)*(1+Input!$G$40/(100*12))</f>
        <v>0</v>
      </c>
    </row>
    <row r="425" customFormat="false" ht="12.8" hidden="false" customHeight="false" outlineLevel="0" collapsed="false">
      <c r="A425" s="67" t="n">
        <v>421</v>
      </c>
      <c r="B425" s="68" t="n">
        <f aca="false">EOMONTH(Input!$C$7,A425)</f>
        <v>55731</v>
      </c>
      <c r="D425" s="69" t="n">
        <f aca="false">IF($B425&lt;Input!$G$28,Input!$G$41,0)</f>
        <v>0</v>
      </c>
      <c r="E425" s="69" t="n">
        <f aca="true">IF($B425&gt;Input!$G$28,PMT(Input!$G$40/(100*12),($A$620-OFFSET($A$4,MATCH(Input!$G$28,$B$4:$B$620,1),0,1,1)),$H$4,0,1),0)</f>
        <v>-0</v>
      </c>
      <c r="F425" s="69" t="n">
        <f aca="false">($F424+$D425+$E425)*(1+Input!$G$40/(100*12))</f>
        <v>0</v>
      </c>
    </row>
    <row r="426" customFormat="false" ht="12.8" hidden="false" customHeight="false" outlineLevel="0" collapsed="false">
      <c r="A426" s="67" t="n">
        <v>422</v>
      </c>
      <c r="B426" s="68" t="n">
        <f aca="false">EOMONTH(Input!$C$7,A426)</f>
        <v>55762</v>
      </c>
      <c r="D426" s="69" t="n">
        <f aca="false">IF($B426&lt;Input!$G$28,Input!$G$41,0)</f>
        <v>0</v>
      </c>
      <c r="E426" s="69" t="n">
        <f aca="true">IF($B426&gt;Input!$G$28,PMT(Input!$G$40/(100*12),($A$620-OFFSET($A$4,MATCH(Input!$G$28,$B$4:$B$620,1),0,1,1)),$H$4,0,1),0)</f>
        <v>-0</v>
      </c>
      <c r="F426" s="69" t="n">
        <f aca="false">($F425+$D426+$E426)*(1+Input!$G$40/(100*12))</f>
        <v>0</v>
      </c>
    </row>
    <row r="427" customFormat="false" ht="12.8" hidden="false" customHeight="false" outlineLevel="0" collapsed="false">
      <c r="A427" s="67" t="n">
        <v>423</v>
      </c>
      <c r="B427" s="68" t="n">
        <f aca="false">EOMONTH(Input!$C$7,A427)</f>
        <v>55792</v>
      </c>
      <c r="D427" s="69" t="n">
        <f aca="false">IF($B427&lt;Input!$G$28,Input!$G$41,0)</f>
        <v>0</v>
      </c>
      <c r="E427" s="69" t="n">
        <f aca="true">IF($B427&gt;Input!$G$28,PMT(Input!$G$40/(100*12),($A$620-OFFSET($A$4,MATCH(Input!$G$28,$B$4:$B$620,1),0,1,1)),$H$4,0,1),0)</f>
        <v>-0</v>
      </c>
      <c r="F427" s="69" t="n">
        <f aca="false">($F426+$D427+$E427)*(1+Input!$G$40/(100*12))</f>
        <v>0</v>
      </c>
    </row>
    <row r="428" customFormat="false" ht="12.8" hidden="false" customHeight="false" outlineLevel="0" collapsed="false">
      <c r="A428" s="67" t="n">
        <v>424</v>
      </c>
      <c r="B428" s="68" t="n">
        <f aca="false">EOMONTH(Input!$C$7,A428)</f>
        <v>55823</v>
      </c>
      <c r="D428" s="69" t="n">
        <f aca="false">IF($B428&lt;Input!$G$28,Input!$G$41,0)</f>
        <v>0</v>
      </c>
      <c r="E428" s="69" t="n">
        <f aca="true">IF($B428&gt;Input!$G$28,PMT(Input!$G$40/(100*12),($A$620-OFFSET($A$4,MATCH(Input!$G$28,$B$4:$B$620,1),0,1,1)),$H$4,0,1),0)</f>
        <v>-0</v>
      </c>
      <c r="F428" s="69" t="n">
        <f aca="false">($F427+$D428+$E428)*(1+Input!$G$40/(100*12))</f>
        <v>0</v>
      </c>
    </row>
    <row r="429" customFormat="false" ht="12.8" hidden="false" customHeight="false" outlineLevel="0" collapsed="false">
      <c r="A429" s="67" t="n">
        <v>425</v>
      </c>
      <c r="B429" s="68" t="n">
        <f aca="false">EOMONTH(Input!$C$7,A429)</f>
        <v>55853</v>
      </c>
      <c r="D429" s="69" t="n">
        <f aca="false">IF($B429&lt;Input!$G$28,Input!$G$41,0)</f>
        <v>0</v>
      </c>
      <c r="E429" s="69" t="n">
        <f aca="true">IF($B429&gt;Input!$G$28,PMT(Input!$G$40/(100*12),($A$620-OFFSET($A$4,MATCH(Input!$G$28,$B$4:$B$620,1),0,1,1)),$H$4,0,1),0)</f>
        <v>-0</v>
      </c>
      <c r="F429" s="69" t="n">
        <f aca="false">($F428+$D429+$E429)*(1+Input!$G$40/(100*12))</f>
        <v>0</v>
      </c>
    </row>
    <row r="430" customFormat="false" ht="12.8" hidden="false" customHeight="false" outlineLevel="0" collapsed="false">
      <c r="A430" s="67" t="n">
        <v>426</v>
      </c>
      <c r="B430" s="68" t="n">
        <f aca="false">EOMONTH(Input!$C$7,A430)</f>
        <v>55884</v>
      </c>
      <c r="D430" s="69" t="n">
        <f aca="false">IF($B430&lt;Input!$G$28,Input!$G$41,0)</f>
        <v>0</v>
      </c>
      <c r="E430" s="69" t="n">
        <f aca="true">IF($B430&gt;Input!$G$28,PMT(Input!$G$40/(100*12),($A$620-OFFSET($A$4,MATCH(Input!$G$28,$B$4:$B$620,1),0,1,1)),$H$4,0,1),0)</f>
        <v>-0</v>
      </c>
      <c r="F430" s="69" t="n">
        <f aca="false">($F429+$D430+$E430)*(1+Input!$G$40/(100*12))</f>
        <v>0</v>
      </c>
    </row>
    <row r="431" customFormat="false" ht="12.8" hidden="false" customHeight="false" outlineLevel="0" collapsed="false">
      <c r="A431" s="67" t="n">
        <v>427</v>
      </c>
      <c r="B431" s="68" t="n">
        <f aca="false">EOMONTH(Input!$C$7,A431)</f>
        <v>55915</v>
      </c>
      <c r="D431" s="69" t="n">
        <f aca="false">IF($B431&lt;Input!$G$28,Input!$G$41,0)</f>
        <v>0</v>
      </c>
      <c r="E431" s="69" t="n">
        <f aca="true">IF($B431&gt;Input!$G$28,PMT(Input!$G$40/(100*12),($A$620-OFFSET($A$4,MATCH(Input!$G$28,$B$4:$B$620,1),0,1,1)),$H$4,0,1),0)</f>
        <v>-0</v>
      </c>
      <c r="F431" s="69" t="n">
        <f aca="false">($F430+$D431+$E431)*(1+Input!$G$40/(100*12))</f>
        <v>0</v>
      </c>
    </row>
    <row r="432" customFormat="false" ht="12.8" hidden="false" customHeight="false" outlineLevel="0" collapsed="false">
      <c r="A432" s="67" t="n">
        <v>428</v>
      </c>
      <c r="B432" s="68" t="n">
        <f aca="false">EOMONTH(Input!$C$7,A432)</f>
        <v>55943</v>
      </c>
      <c r="D432" s="69" t="n">
        <f aca="false">IF($B432&lt;Input!$G$28,Input!$G$41,0)</f>
        <v>0</v>
      </c>
      <c r="E432" s="69" t="n">
        <f aca="true">IF($B432&gt;Input!$G$28,PMT(Input!$G$40/(100*12),($A$620-OFFSET($A$4,MATCH(Input!$G$28,$B$4:$B$620,1),0,1,1)),$H$4,0,1),0)</f>
        <v>-0</v>
      </c>
      <c r="F432" s="69" t="n">
        <f aca="false">($F431+$D432+$E432)*(1+Input!$G$40/(100*12))</f>
        <v>0</v>
      </c>
    </row>
    <row r="433" customFormat="false" ht="12.8" hidden="false" customHeight="false" outlineLevel="0" collapsed="false">
      <c r="A433" s="67" t="n">
        <v>429</v>
      </c>
      <c r="B433" s="68" t="n">
        <f aca="false">EOMONTH(Input!$C$7,A433)</f>
        <v>55974</v>
      </c>
      <c r="D433" s="69" t="n">
        <f aca="false">IF($B433&lt;Input!$G$28,Input!$G$41,0)</f>
        <v>0</v>
      </c>
      <c r="E433" s="69" t="n">
        <f aca="true">IF($B433&gt;Input!$G$28,PMT(Input!$G$40/(100*12),($A$620-OFFSET($A$4,MATCH(Input!$G$28,$B$4:$B$620,1),0,1,1)),$H$4,0,1),0)</f>
        <v>-0</v>
      </c>
      <c r="F433" s="69" t="n">
        <f aca="false">($F432+$D433+$E433)*(1+Input!$G$40/(100*12))</f>
        <v>0</v>
      </c>
    </row>
    <row r="434" customFormat="false" ht="12.8" hidden="false" customHeight="false" outlineLevel="0" collapsed="false">
      <c r="A434" s="67" t="n">
        <v>430</v>
      </c>
      <c r="B434" s="68" t="n">
        <f aca="false">EOMONTH(Input!$C$7,A434)</f>
        <v>56004</v>
      </c>
      <c r="D434" s="69" t="n">
        <f aca="false">IF($B434&lt;Input!$G$28,Input!$G$41,0)</f>
        <v>0</v>
      </c>
      <c r="E434" s="69" t="n">
        <f aca="true">IF($B434&gt;Input!$G$28,PMT(Input!$G$40/(100*12),($A$620-OFFSET($A$4,MATCH(Input!$G$28,$B$4:$B$620,1),0,1,1)),$H$4,0,1),0)</f>
        <v>-0</v>
      </c>
      <c r="F434" s="69" t="n">
        <f aca="false">($F433+$D434+$E434)*(1+Input!$G$40/(100*12))</f>
        <v>0</v>
      </c>
    </row>
    <row r="435" customFormat="false" ht="12.8" hidden="false" customHeight="false" outlineLevel="0" collapsed="false">
      <c r="A435" s="67" t="n">
        <v>431</v>
      </c>
      <c r="B435" s="68" t="n">
        <f aca="false">EOMONTH(Input!$C$7,A435)</f>
        <v>56035</v>
      </c>
      <c r="D435" s="69" t="n">
        <f aca="false">IF($B435&lt;Input!$G$28,Input!$G$41,0)</f>
        <v>0</v>
      </c>
      <c r="E435" s="69" t="n">
        <f aca="true">IF($B435&gt;Input!$G$28,PMT(Input!$G$40/(100*12),($A$620-OFFSET($A$4,MATCH(Input!$G$28,$B$4:$B$620,1),0,1,1)),$H$4,0,1),0)</f>
        <v>-0</v>
      </c>
      <c r="F435" s="69" t="n">
        <f aca="false">($F434+$D435+$E435)*(1+Input!$G$40/(100*12))</f>
        <v>0</v>
      </c>
    </row>
    <row r="436" customFormat="false" ht="12.8" hidden="false" customHeight="false" outlineLevel="0" collapsed="false">
      <c r="A436" s="67" t="n">
        <v>432</v>
      </c>
      <c r="B436" s="68" t="n">
        <f aca="false">EOMONTH(Input!$C$7,A436)</f>
        <v>56065</v>
      </c>
      <c r="D436" s="69" t="n">
        <f aca="false">IF($B436&lt;Input!$G$28,Input!$G$41,0)</f>
        <v>0</v>
      </c>
      <c r="E436" s="69" t="n">
        <f aca="true">IF($B436&gt;Input!$G$28,PMT(Input!$G$40/(100*12),($A$620-OFFSET($A$4,MATCH(Input!$G$28,$B$4:$B$620,1),0,1,1)),$H$4,0,1),0)</f>
        <v>-0</v>
      </c>
      <c r="F436" s="69" t="n">
        <f aca="false">($F435+$D436+$E436)*(1+Input!$G$40/(100*12))</f>
        <v>0</v>
      </c>
    </row>
    <row r="437" customFormat="false" ht="12.8" hidden="false" customHeight="false" outlineLevel="0" collapsed="false">
      <c r="A437" s="67" t="n">
        <v>433</v>
      </c>
      <c r="B437" s="68" t="n">
        <f aca="false">EOMONTH(Input!$C$7,A437)</f>
        <v>56096</v>
      </c>
      <c r="D437" s="69" t="n">
        <f aca="false">IF($B437&lt;Input!$G$28,Input!$G$41,0)</f>
        <v>0</v>
      </c>
      <c r="E437" s="69" t="n">
        <f aca="true">IF($B437&gt;Input!$G$28,PMT(Input!$G$40/(100*12),($A$620-OFFSET($A$4,MATCH(Input!$G$28,$B$4:$B$620,1),0,1,1)),$H$4,0,1),0)</f>
        <v>-0</v>
      </c>
      <c r="F437" s="69" t="n">
        <f aca="false">($F436+$D437+$E437)*(1+Input!$G$40/(100*12))</f>
        <v>0</v>
      </c>
    </row>
    <row r="438" customFormat="false" ht="12.8" hidden="false" customHeight="false" outlineLevel="0" collapsed="false">
      <c r="A438" s="67" t="n">
        <v>434</v>
      </c>
      <c r="B438" s="68" t="n">
        <f aca="false">EOMONTH(Input!$C$7,A438)</f>
        <v>56127</v>
      </c>
      <c r="D438" s="69" t="n">
        <f aca="false">IF($B438&lt;Input!$G$28,Input!$G$41,0)</f>
        <v>0</v>
      </c>
      <c r="E438" s="69" t="n">
        <f aca="true">IF($B438&gt;Input!$G$28,PMT(Input!$G$40/(100*12),($A$620-OFFSET($A$4,MATCH(Input!$G$28,$B$4:$B$620,1),0,1,1)),$H$4,0,1),0)</f>
        <v>-0</v>
      </c>
      <c r="F438" s="69" t="n">
        <f aca="false">($F437+$D438+$E438)*(1+Input!$G$40/(100*12))</f>
        <v>0</v>
      </c>
    </row>
    <row r="439" customFormat="false" ht="12.8" hidden="false" customHeight="false" outlineLevel="0" collapsed="false">
      <c r="A439" s="67" t="n">
        <v>435</v>
      </c>
      <c r="B439" s="68" t="n">
        <f aca="false">EOMONTH(Input!$C$7,A439)</f>
        <v>56157</v>
      </c>
      <c r="D439" s="69" t="n">
        <f aca="false">IF($B439&lt;Input!$G$28,Input!$G$41,0)</f>
        <v>0</v>
      </c>
      <c r="E439" s="69" t="n">
        <f aca="true">IF($B439&gt;Input!$G$28,PMT(Input!$G$40/(100*12),($A$620-OFFSET($A$4,MATCH(Input!$G$28,$B$4:$B$620,1),0,1,1)),$H$4,0,1),0)</f>
        <v>-0</v>
      </c>
      <c r="F439" s="69" t="n">
        <f aca="false">($F438+$D439+$E439)*(1+Input!$G$40/(100*12))</f>
        <v>0</v>
      </c>
    </row>
    <row r="440" customFormat="false" ht="12.8" hidden="false" customHeight="false" outlineLevel="0" collapsed="false">
      <c r="A440" s="67" t="n">
        <v>436</v>
      </c>
      <c r="B440" s="68" t="n">
        <f aca="false">EOMONTH(Input!$C$7,A440)</f>
        <v>56188</v>
      </c>
      <c r="D440" s="69" t="n">
        <f aca="false">IF($B440&lt;Input!$G$28,Input!$G$41,0)</f>
        <v>0</v>
      </c>
      <c r="E440" s="69" t="n">
        <f aca="true">IF($B440&gt;Input!$G$28,PMT(Input!$G$40/(100*12),($A$620-OFFSET($A$4,MATCH(Input!$G$28,$B$4:$B$620,1),0,1,1)),$H$4,0,1),0)</f>
        <v>-0</v>
      </c>
      <c r="F440" s="69" t="n">
        <f aca="false">($F439+$D440+$E440)*(1+Input!$G$40/(100*12))</f>
        <v>0</v>
      </c>
    </row>
    <row r="441" customFormat="false" ht="12.8" hidden="false" customHeight="false" outlineLevel="0" collapsed="false">
      <c r="A441" s="67" t="n">
        <v>437</v>
      </c>
      <c r="B441" s="68" t="n">
        <f aca="false">EOMONTH(Input!$C$7,A441)</f>
        <v>56218</v>
      </c>
      <c r="D441" s="69" t="n">
        <f aca="false">IF($B441&lt;Input!$G$28,Input!$G$41,0)</f>
        <v>0</v>
      </c>
      <c r="E441" s="69" t="n">
        <f aca="true">IF($B441&gt;Input!$G$28,PMT(Input!$G$40/(100*12),($A$620-OFFSET($A$4,MATCH(Input!$G$28,$B$4:$B$620,1),0,1,1)),$H$4,0,1),0)</f>
        <v>-0</v>
      </c>
      <c r="F441" s="69" t="n">
        <f aca="false">($F440+$D441+$E441)*(1+Input!$G$40/(100*12))</f>
        <v>0</v>
      </c>
    </row>
    <row r="442" customFormat="false" ht="12.8" hidden="false" customHeight="false" outlineLevel="0" collapsed="false">
      <c r="A442" s="67" t="n">
        <v>438</v>
      </c>
      <c r="B442" s="68" t="n">
        <f aca="false">EOMONTH(Input!$C$7,A442)</f>
        <v>56249</v>
      </c>
      <c r="D442" s="69" t="n">
        <f aca="false">IF($B442&lt;Input!$G$28,Input!$G$41,0)</f>
        <v>0</v>
      </c>
      <c r="E442" s="69" t="n">
        <f aca="true">IF($B442&gt;Input!$G$28,PMT(Input!$G$40/(100*12),($A$620-OFFSET($A$4,MATCH(Input!$G$28,$B$4:$B$620,1),0,1,1)),$H$4,0,1),0)</f>
        <v>-0</v>
      </c>
      <c r="F442" s="69" t="n">
        <f aca="false">($F441+$D442+$E442)*(1+Input!$G$40/(100*12))</f>
        <v>0</v>
      </c>
    </row>
    <row r="443" customFormat="false" ht="12.8" hidden="false" customHeight="false" outlineLevel="0" collapsed="false">
      <c r="A443" s="67" t="n">
        <v>439</v>
      </c>
      <c r="B443" s="68" t="n">
        <f aca="false">EOMONTH(Input!$C$7,A443)</f>
        <v>56280</v>
      </c>
      <c r="D443" s="69" t="n">
        <f aca="false">IF($B443&lt;Input!$G$28,Input!$G$41,0)</f>
        <v>0</v>
      </c>
      <c r="E443" s="69" t="n">
        <f aca="true">IF($B443&gt;Input!$G$28,PMT(Input!$G$40/(100*12),($A$620-OFFSET($A$4,MATCH(Input!$G$28,$B$4:$B$620,1),0,1,1)),$H$4,0,1),0)</f>
        <v>-0</v>
      </c>
      <c r="F443" s="69" t="n">
        <f aca="false">($F442+$D443+$E443)*(1+Input!$G$40/(100*12))</f>
        <v>0</v>
      </c>
    </row>
    <row r="444" customFormat="false" ht="12.8" hidden="false" customHeight="false" outlineLevel="0" collapsed="false">
      <c r="A444" s="67" t="n">
        <v>440</v>
      </c>
      <c r="B444" s="68" t="n">
        <f aca="false">EOMONTH(Input!$C$7,A444)</f>
        <v>56308</v>
      </c>
      <c r="D444" s="69" t="n">
        <f aca="false">IF($B444&lt;Input!$G$28,Input!$G$41,0)</f>
        <v>0</v>
      </c>
      <c r="E444" s="69" t="n">
        <f aca="true">IF($B444&gt;Input!$G$28,PMT(Input!$G$40/(100*12),($A$620-OFFSET($A$4,MATCH(Input!$G$28,$B$4:$B$620,1),0,1,1)),$H$4,0,1),0)</f>
        <v>-0</v>
      </c>
      <c r="F444" s="69" t="n">
        <f aca="false">($F443+$D444+$E444)*(1+Input!$G$40/(100*12))</f>
        <v>0</v>
      </c>
    </row>
    <row r="445" customFormat="false" ht="12.8" hidden="false" customHeight="false" outlineLevel="0" collapsed="false">
      <c r="A445" s="67" t="n">
        <v>441</v>
      </c>
      <c r="B445" s="68" t="n">
        <f aca="false">EOMONTH(Input!$C$7,A445)</f>
        <v>56339</v>
      </c>
      <c r="D445" s="69" t="n">
        <f aca="false">IF($B445&lt;Input!$G$28,Input!$G$41,0)</f>
        <v>0</v>
      </c>
      <c r="E445" s="69" t="n">
        <f aca="true">IF($B445&gt;Input!$G$28,PMT(Input!$G$40/(100*12),($A$620-OFFSET($A$4,MATCH(Input!$G$28,$B$4:$B$620,1),0,1,1)),$H$4,0,1),0)</f>
        <v>-0</v>
      </c>
      <c r="F445" s="69" t="n">
        <f aca="false">($F444+$D445+$E445)*(1+Input!$G$40/(100*12))</f>
        <v>0</v>
      </c>
    </row>
    <row r="446" customFormat="false" ht="12.8" hidden="false" customHeight="false" outlineLevel="0" collapsed="false">
      <c r="A446" s="67" t="n">
        <v>442</v>
      </c>
      <c r="B446" s="68" t="n">
        <f aca="false">EOMONTH(Input!$C$7,A446)</f>
        <v>56369</v>
      </c>
      <c r="D446" s="69" t="n">
        <f aca="false">IF($B446&lt;Input!$G$28,Input!$G$41,0)</f>
        <v>0</v>
      </c>
      <c r="E446" s="69" t="n">
        <f aca="true">IF($B446&gt;Input!$G$28,PMT(Input!$G$40/(100*12),($A$620-OFFSET($A$4,MATCH(Input!$G$28,$B$4:$B$620,1),0,1,1)),$H$4,0,1),0)</f>
        <v>-0</v>
      </c>
      <c r="F446" s="69" t="n">
        <f aca="false">($F445+$D446+$E446)*(1+Input!$G$40/(100*12))</f>
        <v>0</v>
      </c>
    </row>
    <row r="447" customFormat="false" ht="12.8" hidden="false" customHeight="false" outlineLevel="0" collapsed="false">
      <c r="A447" s="67" t="n">
        <v>443</v>
      </c>
      <c r="B447" s="68" t="n">
        <f aca="false">EOMONTH(Input!$C$7,A447)</f>
        <v>56400</v>
      </c>
      <c r="D447" s="69" t="n">
        <f aca="false">IF($B447&lt;Input!$G$28,Input!$G$41,0)</f>
        <v>0</v>
      </c>
      <c r="E447" s="69" t="n">
        <f aca="true">IF($B447&gt;Input!$G$28,PMT(Input!$G$40/(100*12),($A$620-OFFSET($A$4,MATCH(Input!$G$28,$B$4:$B$620,1),0,1,1)),$H$4,0,1),0)</f>
        <v>-0</v>
      </c>
      <c r="F447" s="69" t="n">
        <f aca="false">($F446+$D447+$E447)*(1+Input!$G$40/(100*12))</f>
        <v>0</v>
      </c>
    </row>
    <row r="448" customFormat="false" ht="12.8" hidden="false" customHeight="false" outlineLevel="0" collapsed="false">
      <c r="A448" s="67" t="n">
        <v>444</v>
      </c>
      <c r="B448" s="68" t="n">
        <f aca="false">EOMONTH(Input!$C$7,A448)</f>
        <v>56430</v>
      </c>
      <c r="D448" s="69" t="n">
        <f aca="false">IF($B448&lt;Input!$G$28,Input!$G$41,0)</f>
        <v>0</v>
      </c>
      <c r="E448" s="69" t="n">
        <f aca="true">IF($B448&gt;Input!$G$28,PMT(Input!$G$40/(100*12),($A$620-OFFSET($A$4,MATCH(Input!$G$28,$B$4:$B$620,1),0,1,1)),$H$4,0,1),0)</f>
        <v>-0</v>
      </c>
      <c r="F448" s="69" t="n">
        <f aca="false">($F447+$D448+$E448)*(1+Input!$G$40/(100*12))</f>
        <v>0</v>
      </c>
    </row>
    <row r="449" customFormat="false" ht="12.8" hidden="false" customHeight="false" outlineLevel="0" collapsed="false">
      <c r="A449" s="67" t="n">
        <v>445</v>
      </c>
      <c r="B449" s="68" t="n">
        <f aca="false">EOMONTH(Input!$C$7,A449)</f>
        <v>56461</v>
      </c>
      <c r="D449" s="69" t="n">
        <f aca="false">IF($B449&lt;Input!$G$28,Input!$G$41,0)</f>
        <v>0</v>
      </c>
      <c r="E449" s="69" t="n">
        <f aca="true">IF($B449&gt;Input!$G$28,PMT(Input!$G$40/(100*12),($A$620-OFFSET($A$4,MATCH(Input!$G$28,$B$4:$B$620,1),0,1,1)),$H$4,0,1),0)</f>
        <v>-0</v>
      </c>
      <c r="F449" s="69" t="n">
        <f aca="false">($F448+$D449+$E449)*(1+Input!$G$40/(100*12))</f>
        <v>0</v>
      </c>
    </row>
    <row r="450" customFormat="false" ht="12.8" hidden="false" customHeight="false" outlineLevel="0" collapsed="false">
      <c r="A450" s="67" t="n">
        <v>446</v>
      </c>
      <c r="B450" s="68" t="n">
        <f aca="false">EOMONTH(Input!$C$7,A450)</f>
        <v>56492</v>
      </c>
      <c r="D450" s="69" t="n">
        <f aca="false">IF($B450&lt;Input!$G$28,Input!$G$41,0)</f>
        <v>0</v>
      </c>
      <c r="E450" s="69" t="n">
        <f aca="true">IF($B450&gt;Input!$G$28,PMT(Input!$G$40/(100*12),($A$620-OFFSET($A$4,MATCH(Input!$G$28,$B$4:$B$620,1),0,1,1)),$H$4,0,1),0)</f>
        <v>-0</v>
      </c>
      <c r="F450" s="69" t="n">
        <f aca="false">($F449+$D450+$E450)*(1+Input!$G$40/(100*12))</f>
        <v>0</v>
      </c>
    </row>
    <row r="451" customFormat="false" ht="12.8" hidden="false" customHeight="false" outlineLevel="0" collapsed="false">
      <c r="A451" s="67" t="n">
        <v>447</v>
      </c>
      <c r="B451" s="68" t="n">
        <f aca="false">EOMONTH(Input!$C$7,A451)</f>
        <v>56522</v>
      </c>
      <c r="D451" s="69" t="n">
        <f aca="false">IF($B451&lt;Input!$G$28,Input!$G$41,0)</f>
        <v>0</v>
      </c>
      <c r="E451" s="69" t="n">
        <f aca="true">IF($B451&gt;Input!$G$28,PMT(Input!$G$40/(100*12),($A$620-OFFSET($A$4,MATCH(Input!$G$28,$B$4:$B$620,1),0,1,1)),$H$4,0,1),0)</f>
        <v>-0</v>
      </c>
      <c r="F451" s="69" t="n">
        <f aca="false">($F450+$D451+$E451)*(1+Input!$G$40/(100*12))</f>
        <v>0</v>
      </c>
    </row>
    <row r="452" customFormat="false" ht="12.8" hidden="false" customHeight="false" outlineLevel="0" collapsed="false">
      <c r="A452" s="67" t="n">
        <v>448</v>
      </c>
      <c r="B452" s="68" t="n">
        <f aca="false">EOMONTH(Input!$C$7,A452)</f>
        <v>56553</v>
      </c>
      <c r="D452" s="69" t="n">
        <f aca="false">IF($B452&lt;Input!$G$28,Input!$G$41,0)</f>
        <v>0</v>
      </c>
      <c r="E452" s="69" t="n">
        <f aca="true">IF($B452&gt;Input!$G$28,PMT(Input!$G$40/(100*12),($A$620-OFFSET($A$4,MATCH(Input!$G$28,$B$4:$B$620,1),0,1,1)),$H$4,0,1),0)</f>
        <v>-0</v>
      </c>
      <c r="F452" s="69" t="n">
        <f aca="false">($F451+$D452+$E452)*(1+Input!$G$40/(100*12))</f>
        <v>0</v>
      </c>
    </row>
    <row r="453" customFormat="false" ht="12.8" hidden="false" customHeight="false" outlineLevel="0" collapsed="false">
      <c r="A453" s="67" t="n">
        <v>449</v>
      </c>
      <c r="B453" s="68" t="n">
        <f aca="false">EOMONTH(Input!$C$7,A453)</f>
        <v>56583</v>
      </c>
      <c r="D453" s="69" t="n">
        <f aca="false">IF($B453&lt;Input!$G$28,Input!$G$41,0)</f>
        <v>0</v>
      </c>
      <c r="E453" s="69" t="n">
        <f aca="true">IF($B453&gt;Input!$G$28,PMT(Input!$G$40/(100*12),($A$620-OFFSET($A$4,MATCH(Input!$G$28,$B$4:$B$620,1),0,1,1)),$H$4,0,1),0)</f>
        <v>-0</v>
      </c>
      <c r="F453" s="69" t="n">
        <f aca="false">($F452+$D453+$E453)*(1+Input!$G$40/(100*12))</f>
        <v>0</v>
      </c>
    </row>
    <row r="454" customFormat="false" ht="12.8" hidden="false" customHeight="false" outlineLevel="0" collapsed="false">
      <c r="A454" s="67" t="n">
        <v>450</v>
      </c>
      <c r="B454" s="68" t="n">
        <f aca="false">EOMONTH(Input!$C$7,A454)</f>
        <v>56614</v>
      </c>
      <c r="D454" s="69" t="n">
        <f aca="false">IF($B454&lt;Input!$G$28,Input!$G$41,0)</f>
        <v>0</v>
      </c>
      <c r="E454" s="69" t="n">
        <f aca="true">IF($B454&gt;Input!$G$28,PMT(Input!$G$40/(100*12),($A$620-OFFSET($A$4,MATCH(Input!$G$28,$B$4:$B$620,1),0,1,1)),$H$4,0,1),0)</f>
        <v>-0</v>
      </c>
      <c r="F454" s="69" t="n">
        <f aca="false">($F453+$D454+$E454)*(1+Input!$G$40/(100*12))</f>
        <v>0</v>
      </c>
    </row>
    <row r="455" customFormat="false" ht="12.8" hidden="false" customHeight="false" outlineLevel="0" collapsed="false">
      <c r="A455" s="67" t="n">
        <v>451</v>
      </c>
      <c r="B455" s="68" t="n">
        <f aca="false">EOMONTH(Input!$C$7,A455)</f>
        <v>56645</v>
      </c>
      <c r="D455" s="69" t="n">
        <f aca="false">IF($B455&lt;Input!$G$28,Input!$G$41,0)</f>
        <v>0</v>
      </c>
      <c r="E455" s="69" t="n">
        <f aca="true">IF($B455&gt;Input!$G$28,PMT(Input!$G$40/(100*12),($A$620-OFFSET($A$4,MATCH(Input!$G$28,$B$4:$B$620,1),0,1,1)),$H$4,0,1),0)</f>
        <v>-0</v>
      </c>
      <c r="F455" s="69" t="n">
        <f aca="false">($F454+$D455+$E455)*(1+Input!$G$40/(100*12))</f>
        <v>0</v>
      </c>
    </row>
    <row r="456" customFormat="false" ht="12.8" hidden="false" customHeight="false" outlineLevel="0" collapsed="false">
      <c r="A456" s="67" t="n">
        <v>452</v>
      </c>
      <c r="B456" s="68" t="n">
        <f aca="false">EOMONTH(Input!$C$7,A456)</f>
        <v>56673</v>
      </c>
      <c r="D456" s="69" t="n">
        <f aca="false">IF($B456&lt;Input!$G$28,Input!$G$41,0)</f>
        <v>0</v>
      </c>
      <c r="E456" s="69" t="n">
        <f aca="true">IF($B456&gt;Input!$G$28,PMT(Input!$G$40/(100*12),($A$620-OFFSET($A$4,MATCH(Input!$G$28,$B$4:$B$620,1),0,1,1)),$H$4,0,1),0)</f>
        <v>-0</v>
      </c>
      <c r="F456" s="69" t="n">
        <f aca="false">($F455+$D456+$E456)*(1+Input!$G$40/(100*12))</f>
        <v>0</v>
      </c>
    </row>
    <row r="457" customFormat="false" ht="12.8" hidden="false" customHeight="false" outlineLevel="0" collapsed="false">
      <c r="A457" s="67" t="n">
        <v>453</v>
      </c>
      <c r="B457" s="68" t="n">
        <f aca="false">EOMONTH(Input!$C$7,A457)</f>
        <v>56704</v>
      </c>
      <c r="D457" s="69" t="n">
        <f aca="false">IF($B457&lt;Input!$G$28,Input!$G$41,0)</f>
        <v>0</v>
      </c>
      <c r="E457" s="69" t="n">
        <f aca="true">IF($B457&gt;Input!$G$28,PMT(Input!$G$40/(100*12),($A$620-OFFSET($A$4,MATCH(Input!$G$28,$B$4:$B$620,1),0,1,1)),$H$4,0,1),0)</f>
        <v>-0</v>
      </c>
      <c r="F457" s="69" t="n">
        <f aca="false">($F456+$D457+$E457)*(1+Input!$G$40/(100*12))</f>
        <v>0</v>
      </c>
    </row>
    <row r="458" customFormat="false" ht="12.8" hidden="false" customHeight="false" outlineLevel="0" collapsed="false">
      <c r="A458" s="67" t="n">
        <v>454</v>
      </c>
      <c r="B458" s="68" t="n">
        <f aca="false">EOMONTH(Input!$C$7,A458)</f>
        <v>56734</v>
      </c>
      <c r="D458" s="69" t="n">
        <f aca="false">IF($B458&lt;Input!$G$28,Input!$G$41,0)</f>
        <v>0</v>
      </c>
      <c r="E458" s="69" t="n">
        <f aca="true">IF($B458&gt;Input!$G$28,PMT(Input!$G$40/(100*12),($A$620-OFFSET($A$4,MATCH(Input!$G$28,$B$4:$B$620,1),0,1,1)),$H$4,0,1),0)</f>
        <v>-0</v>
      </c>
      <c r="F458" s="69" t="n">
        <f aca="false">($F457+$D458+$E458)*(1+Input!$G$40/(100*12))</f>
        <v>0</v>
      </c>
    </row>
    <row r="459" customFormat="false" ht="12.8" hidden="false" customHeight="false" outlineLevel="0" collapsed="false">
      <c r="A459" s="67" t="n">
        <v>455</v>
      </c>
      <c r="B459" s="68" t="n">
        <f aca="false">EOMONTH(Input!$C$7,A459)</f>
        <v>56765</v>
      </c>
      <c r="D459" s="69" t="n">
        <f aca="false">IF($B459&lt;Input!$G$28,Input!$G$41,0)</f>
        <v>0</v>
      </c>
      <c r="E459" s="69" t="n">
        <f aca="true">IF($B459&gt;Input!$G$28,PMT(Input!$G$40/(100*12),($A$620-OFFSET($A$4,MATCH(Input!$G$28,$B$4:$B$620,1),0,1,1)),$H$4,0,1),0)</f>
        <v>-0</v>
      </c>
      <c r="F459" s="69" t="n">
        <f aca="false">($F458+$D459+$E459)*(1+Input!$G$40/(100*12))</f>
        <v>0</v>
      </c>
    </row>
    <row r="460" customFormat="false" ht="12.8" hidden="false" customHeight="false" outlineLevel="0" collapsed="false">
      <c r="A460" s="67" t="n">
        <v>456</v>
      </c>
      <c r="B460" s="68" t="n">
        <f aca="false">EOMONTH(Input!$C$7,A460)</f>
        <v>56795</v>
      </c>
      <c r="D460" s="69" t="n">
        <f aca="false">IF($B460&lt;Input!$G$28,Input!$G$41,0)</f>
        <v>0</v>
      </c>
      <c r="E460" s="69" t="n">
        <f aca="true">IF($B460&gt;Input!$G$28,PMT(Input!$G$40/(100*12),($A$620-OFFSET($A$4,MATCH(Input!$G$28,$B$4:$B$620,1),0,1,1)),$H$4,0,1),0)</f>
        <v>-0</v>
      </c>
      <c r="F460" s="69" t="n">
        <f aca="false">($F459+$D460+$E460)*(1+Input!$G$40/(100*12))</f>
        <v>0</v>
      </c>
    </row>
    <row r="461" customFormat="false" ht="12.8" hidden="false" customHeight="false" outlineLevel="0" collapsed="false">
      <c r="A461" s="67" t="n">
        <v>457</v>
      </c>
      <c r="B461" s="68" t="n">
        <f aca="false">EOMONTH(Input!$C$7,A461)</f>
        <v>56826</v>
      </c>
      <c r="D461" s="69" t="n">
        <f aca="false">IF($B461&lt;Input!$G$28,Input!$G$41,0)</f>
        <v>0</v>
      </c>
      <c r="E461" s="69" t="n">
        <f aca="true">IF($B461&gt;Input!$G$28,PMT(Input!$G$40/(100*12),($A$620-OFFSET($A$4,MATCH(Input!$G$28,$B$4:$B$620,1),0,1,1)),$H$4,0,1),0)</f>
        <v>-0</v>
      </c>
      <c r="F461" s="69" t="n">
        <f aca="false">($F460+$D461+$E461)*(1+Input!$G$40/(100*12))</f>
        <v>0</v>
      </c>
    </row>
    <row r="462" customFormat="false" ht="12.8" hidden="false" customHeight="false" outlineLevel="0" collapsed="false">
      <c r="A462" s="67" t="n">
        <v>458</v>
      </c>
      <c r="B462" s="68" t="n">
        <f aca="false">EOMONTH(Input!$C$7,A462)</f>
        <v>56857</v>
      </c>
      <c r="D462" s="69" t="n">
        <f aca="false">IF($B462&lt;Input!$G$28,Input!$G$41,0)</f>
        <v>0</v>
      </c>
      <c r="E462" s="69" t="n">
        <f aca="true">IF($B462&gt;Input!$G$28,PMT(Input!$G$40/(100*12),($A$620-OFFSET($A$4,MATCH(Input!$G$28,$B$4:$B$620,1),0,1,1)),$H$4,0,1),0)</f>
        <v>-0</v>
      </c>
      <c r="F462" s="69" t="n">
        <f aca="false">($F461+$D462+$E462)*(1+Input!$G$40/(100*12))</f>
        <v>0</v>
      </c>
    </row>
    <row r="463" customFormat="false" ht="12.8" hidden="false" customHeight="false" outlineLevel="0" collapsed="false">
      <c r="A463" s="67" t="n">
        <v>459</v>
      </c>
      <c r="B463" s="68" t="n">
        <f aca="false">EOMONTH(Input!$C$7,A463)</f>
        <v>56887</v>
      </c>
      <c r="D463" s="69" t="n">
        <f aca="false">IF($B463&lt;Input!$G$28,Input!$G$41,0)</f>
        <v>0</v>
      </c>
      <c r="E463" s="69" t="n">
        <f aca="true">IF($B463&gt;Input!$G$28,PMT(Input!$G$40/(100*12),($A$620-OFFSET($A$4,MATCH(Input!$G$28,$B$4:$B$620,1),0,1,1)),$H$4,0,1),0)</f>
        <v>-0</v>
      </c>
      <c r="F463" s="69" t="n">
        <f aca="false">($F462+$D463+$E463)*(1+Input!$G$40/(100*12))</f>
        <v>0</v>
      </c>
    </row>
    <row r="464" customFormat="false" ht="12.8" hidden="false" customHeight="false" outlineLevel="0" collapsed="false">
      <c r="A464" s="67" t="n">
        <v>460</v>
      </c>
      <c r="B464" s="68" t="n">
        <f aca="false">EOMONTH(Input!$C$7,A464)</f>
        <v>56918</v>
      </c>
      <c r="D464" s="69" t="n">
        <f aca="false">IF($B464&lt;Input!$G$28,Input!$G$41,0)</f>
        <v>0</v>
      </c>
      <c r="E464" s="69" t="n">
        <f aca="true">IF($B464&gt;Input!$G$28,PMT(Input!$G$40/(100*12),($A$620-OFFSET($A$4,MATCH(Input!$G$28,$B$4:$B$620,1),0,1,1)),$H$4,0,1),0)</f>
        <v>-0</v>
      </c>
      <c r="F464" s="69" t="n">
        <f aca="false">($F463+$D464+$E464)*(1+Input!$G$40/(100*12))</f>
        <v>0</v>
      </c>
    </row>
    <row r="465" customFormat="false" ht="12.8" hidden="false" customHeight="false" outlineLevel="0" collapsed="false">
      <c r="A465" s="67" t="n">
        <v>461</v>
      </c>
      <c r="B465" s="68" t="n">
        <f aca="false">EOMONTH(Input!$C$7,A465)</f>
        <v>56948</v>
      </c>
      <c r="D465" s="69" t="n">
        <f aca="false">IF($B465&lt;Input!$G$28,Input!$G$41,0)</f>
        <v>0</v>
      </c>
      <c r="E465" s="69" t="n">
        <f aca="true">IF($B465&gt;Input!$G$28,PMT(Input!$G$40/(100*12),($A$620-OFFSET($A$4,MATCH(Input!$G$28,$B$4:$B$620,1),0,1,1)),$H$4,0,1),0)</f>
        <v>-0</v>
      </c>
      <c r="F465" s="69" t="n">
        <f aca="false">($F464+$D465+$E465)*(1+Input!$G$40/(100*12))</f>
        <v>0</v>
      </c>
    </row>
    <row r="466" customFormat="false" ht="12.8" hidden="false" customHeight="false" outlineLevel="0" collapsed="false">
      <c r="A466" s="67" t="n">
        <v>462</v>
      </c>
      <c r="B466" s="68" t="n">
        <f aca="false">EOMONTH(Input!$C$7,A466)</f>
        <v>56979</v>
      </c>
      <c r="D466" s="69" t="n">
        <f aca="false">IF($B466&lt;Input!$G$28,Input!$G$41,0)</f>
        <v>0</v>
      </c>
      <c r="E466" s="69" t="n">
        <f aca="true">IF($B466&gt;Input!$G$28,PMT(Input!$G$40/(100*12),($A$620-OFFSET($A$4,MATCH(Input!$G$28,$B$4:$B$620,1),0,1,1)),$H$4,0,1),0)</f>
        <v>-0</v>
      </c>
      <c r="F466" s="69" t="n">
        <f aca="false">($F465+$D466+$E466)*(1+Input!$G$40/(100*12))</f>
        <v>0</v>
      </c>
    </row>
    <row r="467" customFormat="false" ht="12.8" hidden="false" customHeight="false" outlineLevel="0" collapsed="false">
      <c r="A467" s="67" t="n">
        <v>463</v>
      </c>
      <c r="B467" s="68" t="n">
        <f aca="false">EOMONTH(Input!$C$7,A467)</f>
        <v>57010</v>
      </c>
      <c r="D467" s="69" t="n">
        <f aca="false">IF($B467&lt;Input!$G$28,Input!$G$41,0)</f>
        <v>0</v>
      </c>
      <c r="E467" s="69" t="n">
        <f aca="true">IF($B467&gt;Input!$G$28,PMT(Input!$G$40/(100*12),($A$620-OFFSET($A$4,MATCH(Input!$G$28,$B$4:$B$620,1),0,1,1)),$H$4,0,1),0)</f>
        <v>-0</v>
      </c>
      <c r="F467" s="69" t="n">
        <f aca="false">($F466+$D467+$E467)*(1+Input!$G$40/(100*12))</f>
        <v>0</v>
      </c>
    </row>
    <row r="468" customFormat="false" ht="12.8" hidden="false" customHeight="false" outlineLevel="0" collapsed="false">
      <c r="A468" s="67" t="n">
        <v>464</v>
      </c>
      <c r="B468" s="68" t="n">
        <f aca="false">EOMONTH(Input!$C$7,A468)</f>
        <v>57039</v>
      </c>
      <c r="D468" s="69" t="n">
        <f aca="false">IF($B468&lt;Input!$G$28,Input!$G$41,0)</f>
        <v>0</v>
      </c>
      <c r="E468" s="69" t="n">
        <f aca="true">IF($B468&gt;Input!$G$28,PMT(Input!$G$40/(100*12),($A$620-OFFSET($A$4,MATCH(Input!$G$28,$B$4:$B$620,1),0,1,1)),$H$4,0,1),0)</f>
        <v>-0</v>
      </c>
      <c r="F468" s="69" t="n">
        <f aca="false">($F467+$D468+$E468)*(1+Input!$G$40/(100*12))</f>
        <v>0</v>
      </c>
    </row>
    <row r="469" customFormat="false" ht="12.8" hidden="false" customHeight="false" outlineLevel="0" collapsed="false">
      <c r="A469" s="67" t="n">
        <v>465</v>
      </c>
      <c r="B469" s="68" t="n">
        <f aca="false">EOMONTH(Input!$C$7,A469)</f>
        <v>57070</v>
      </c>
      <c r="D469" s="69" t="n">
        <f aca="false">IF($B469&lt;Input!$G$28,Input!$G$41,0)</f>
        <v>0</v>
      </c>
      <c r="E469" s="69" t="n">
        <f aca="true">IF($B469&gt;Input!$G$28,PMT(Input!$G$40/(100*12),($A$620-OFFSET($A$4,MATCH(Input!$G$28,$B$4:$B$620,1),0,1,1)),$H$4,0,1),0)</f>
        <v>-0</v>
      </c>
      <c r="F469" s="69" t="n">
        <f aca="false">($F468+$D469+$E469)*(1+Input!$G$40/(100*12))</f>
        <v>0</v>
      </c>
    </row>
    <row r="470" customFormat="false" ht="12.8" hidden="false" customHeight="false" outlineLevel="0" collapsed="false">
      <c r="A470" s="67" t="n">
        <v>466</v>
      </c>
      <c r="B470" s="68" t="n">
        <f aca="false">EOMONTH(Input!$C$7,A470)</f>
        <v>57100</v>
      </c>
      <c r="D470" s="69" t="n">
        <f aca="false">IF($B470&lt;Input!$G$28,Input!$G$41,0)</f>
        <v>0</v>
      </c>
      <c r="E470" s="69" t="n">
        <f aca="true">IF($B470&gt;Input!$G$28,PMT(Input!$G$40/(100*12),($A$620-OFFSET($A$4,MATCH(Input!$G$28,$B$4:$B$620,1),0,1,1)),$H$4,0,1),0)</f>
        <v>-0</v>
      </c>
      <c r="F470" s="69" t="n">
        <f aca="false">($F469+$D470+$E470)*(1+Input!$G$40/(100*12))</f>
        <v>0</v>
      </c>
    </row>
    <row r="471" customFormat="false" ht="12.8" hidden="false" customHeight="false" outlineLevel="0" collapsed="false">
      <c r="A471" s="67" t="n">
        <v>467</v>
      </c>
      <c r="B471" s="68" t="n">
        <f aca="false">EOMONTH(Input!$C$7,A471)</f>
        <v>57131</v>
      </c>
      <c r="D471" s="69" t="n">
        <f aca="false">IF($B471&lt;Input!$G$28,Input!$G$41,0)</f>
        <v>0</v>
      </c>
      <c r="E471" s="69" t="n">
        <f aca="true">IF($B471&gt;Input!$G$28,PMT(Input!$G$40/(100*12),($A$620-OFFSET($A$4,MATCH(Input!$G$28,$B$4:$B$620,1),0,1,1)),$H$4,0,1),0)</f>
        <v>-0</v>
      </c>
      <c r="F471" s="69" t="n">
        <f aca="false">($F470+$D471+$E471)*(1+Input!$G$40/(100*12))</f>
        <v>0</v>
      </c>
    </row>
    <row r="472" customFormat="false" ht="12.8" hidden="false" customHeight="false" outlineLevel="0" collapsed="false">
      <c r="A472" s="67" t="n">
        <v>468</v>
      </c>
      <c r="B472" s="68" t="n">
        <f aca="false">EOMONTH(Input!$C$7,A472)</f>
        <v>57161</v>
      </c>
      <c r="D472" s="69" t="n">
        <f aca="false">IF($B472&lt;Input!$G$28,Input!$G$41,0)</f>
        <v>0</v>
      </c>
      <c r="E472" s="69" t="n">
        <f aca="true">IF($B472&gt;Input!$G$28,PMT(Input!$G$40/(100*12),($A$620-OFFSET($A$4,MATCH(Input!$G$28,$B$4:$B$620,1),0,1,1)),$H$4,0,1),0)</f>
        <v>-0</v>
      </c>
      <c r="F472" s="69" t="n">
        <f aca="false">($F471+$D472+$E472)*(1+Input!$G$40/(100*12))</f>
        <v>0</v>
      </c>
    </row>
    <row r="473" customFormat="false" ht="12.8" hidden="false" customHeight="false" outlineLevel="0" collapsed="false">
      <c r="A473" s="67" t="n">
        <v>469</v>
      </c>
      <c r="B473" s="68" t="n">
        <f aca="false">EOMONTH(Input!$C$7,A473)</f>
        <v>57192</v>
      </c>
      <c r="D473" s="69" t="n">
        <f aca="false">IF($B473&lt;Input!$G$28,Input!$G$41,0)</f>
        <v>0</v>
      </c>
      <c r="E473" s="69" t="n">
        <f aca="true">IF($B473&gt;Input!$G$28,PMT(Input!$G$40/(100*12),($A$620-OFFSET($A$4,MATCH(Input!$G$28,$B$4:$B$620,1),0,1,1)),$H$4,0,1),0)</f>
        <v>-0</v>
      </c>
      <c r="F473" s="69" t="n">
        <f aca="false">($F472+$D473+$E473)*(1+Input!$G$40/(100*12))</f>
        <v>0</v>
      </c>
    </row>
    <row r="474" customFormat="false" ht="12.8" hidden="false" customHeight="false" outlineLevel="0" collapsed="false">
      <c r="A474" s="67" t="n">
        <v>470</v>
      </c>
      <c r="B474" s="68" t="n">
        <f aca="false">EOMONTH(Input!$C$7,A474)</f>
        <v>57223</v>
      </c>
      <c r="D474" s="69" t="n">
        <f aca="false">IF($B474&lt;Input!$G$28,Input!$G$41,0)</f>
        <v>0</v>
      </c>
      <c r="E474" s="69" t="n">
        <f aca="true">IF($B474&gt;Input!$G$28,PMT(Input!$G$40/(100*12),($A$620-OFFSET($A$4,MATCH(Input!$G$28,$B$4:$B$620,1),0,1,1)),$H$4,0,1),0)</f>
        <v>-0</v>
      </c>
      <c r="F474" s="69" t="n">
        <f aca="false">($F473+$D474+$E474)*(1+Input!$G$40/(100*12))</f>
        <v>0</v>
      </c>
    </row>
    <row r="475" customFormat="false" ht="12.8" hidden="false" customHeight="false" outlineLevel="0" collapsed="false">
      <c r="A475" s="67" t="n">
        <v>471</v>
      </c>
      <c r="B475" s="68" t="n">
        <f aca="false">EOMONTH(Input!$C$7,A475)</f>
        <v>57253</v>
      </c>
      <c r="D475" s="69" t="n">
        <f aca="false">IF($B475&lt;Input!$G$28,Input!$G$41,0)</f>
        <v>0</v>
      </c>
      <c r="E475" s="69" t="n">
        <f aca="true">IF($B475&gt;Input!$G$28,PMT(Input!$G$40/(100*12),($A$620-OFFSET($A$4,MATCH(Input!$G$28,$B$4:$B$620,1),0,1,1)),$H$4,0,1),0)</f>
        <v>-0</v>
      </c>
      <c r="F475" s="69" t="n">
        <f aca="false">($F474+$D475+$E475)*(1+Input!$G$40/(100*12))</f>
        <v>0</v>
      </c>
    </row>
    <row r="476" customFormat="false" ht="12.8" hidden="false" customHeight="false" outlineLevel="0" collapsed="false">
      <c r="A476" s="67" t="n">
        <v>472</v>
      </c>
      <c r="B476" s="68" t="n">
        <f aca="false">EOMONTH(Input!$C$7,A476)</f>
        <v>57284</v>
      </c>
      <c r="D476" s="69" t="n">
        <f aca="false">IF($B476&lt;Input!$G$28,Input!$G$41,0)</f>
        <v>0</v>
      </c>
      <c r="E476" s="69" t="n">
        <f aca="true">IF($B476&gt;Input!$G$28,PMT(Input!$G$40/(100*12),($A$620-OFFSET($A$4,MATCH(Input!$G$28,$B$4:$B$620,1),0,1,1)),$H$4,0,1),0)</f>
        <v>-0</v>
      </c>
      <c r="F476" s="69" t="n">
        <f aca="false">($F475+$D476+$E476)*(1+Input!$G$40/(100*12))</f>
        <v>0</v>
      </c>
    </row>
    <row r="477" customFormat="false" ht="12.8" hidden="false" customHeight="false" outlineLevel="0" collapsed="false">
      <c r="A477" s="67" t="n">
        <v>473</v>
      </c>
      <c r="B477" s="68" t="n">
        <f aca="false">EOMONTH(Input!$C$7,A477)</f>
        <v>57314</v>
      </c>
      <c r="D477" s="69" t="n">
        <f aca="false">IF($B477&lt;Input!$G$28,Input!$G$41,0)</f>
        <v>0</v>
      </c>
      <c r="E477" s="69" t="n">
        <f aca="true">IF($B477&gt;Input!$G$28,PMT(Input!$G$40/(100*12),($A$620-OFFSET($A$4,MATCH(Input!$G$28,$B$4:$B$620,1),0,1,1)),$H$4,0,1),0)</f>
        <v>-0</v>
      </c>
      <c r="F477" s="69" t="n">
        <f aca="false">($F476+$D477+$E477)*(1+Input!$G$40/(100*12))</f>
        <v>0</v>
      </c>
    </row>
    <row r="478" customFormat="false" ht="12.8" hidden="false" customHeight="false" outlineLevel="0" collapsed="false">
      <c r="A478" s="67" t="n">
        <v>474</v>
      </c>
      <c r="B478" s="68" t="n">
        <f aca="false">EOMONTH(Input!$C$7,A478)</f>
        <v>57345</v>
      </c>
      <c r="D478" s="69" t="n">
        <f aca="false">IF($B478&lt;Input!$G$28,Input!$G$41,0)</f>
        <v>0</v>
      </c>
      <c r="E478" s="69" t="n">
        <f aca="true">IF($B478&gt;Input!$G$28,PMT(Input!$G$40/(100*12),($A$620-OFFSET($A$4,MATCH(Input!$G$28,$B$4:$B$620,1),0,1,1)),$H$4,0,1),0)</f>
        <v>-0</v>
      </c>
      <c r="F478" s="69" t="n">
        <f aca="false">($F477+$D478+$E478)*(1+Input!$G$40/(100*12))</f>
        <v>0</v>
      </c>
    </row>
    <row r="479" customFormat="false" ht="12.8" hidden="false" customHeight="false" outlineLevel="0" collapsed="false">
      <c r="A479" s="67" t="n">
        <v>475</v>
      </c>
      <c r="B479" s="68" t="n">
        <f aca="false">EOMONTH(Input!$C$7,A479)</f>
        <v>57376</v>
      </c>
      <c r="D479" s="69" t="n">
        <f aca="false">IF($B479&lt;Input!$G$28,Input!$G$41,0)</f>
        <v>0</v>
      </c>
      <c r="E479" s="69" t="n">
        <f aca="true">IF($B479&gt;Input!$G$28,PMT(Input!$G$40/(100*12),($A$620-OFFSET($A$4,MATCH(Input!$G$28,$B$4:$B$620,1),0,1,1)),$H$4,0,1),0)</f>
        <v>-0</v>
      </c>
      <c r="F479" s="69" t="n">
        <f aca="false">($F478+$D479+$E479)*(1+Input!$G$40/(100*12))</f>
        <v>0</v>
      </c>
    </row>
    <row r="480" customFormat="false" ht="12.8" hidden="false" customHeight="false" outlineLevel="0" collapsed="false">
      <c r="A480" s="67" t="n">
        <v>476</v>
      </c>
      <c r="B480" s="68" t="n">
        <f aca="false">EOMONTH(Input!$C$7,A480)</f>
        <v>57404</v>
      </c>
      <c r="D480" s="69" t="n">
        <f aca="false">IF($B480&lt;Input!$G$28,Input!$G$41,0)</f>
        <v>0</v>
      </c>
      <c r="E480" s="69" t="n">
        <f aca="true">IF($B480&gt;Input!$G$28,PMT(Input!$G$40/(100*12),($A$620-OFFSET($A$4,MATCH(Input!$G$28,$B$4:$B$620,1),0,1,1)),$H$4,0,1),0)</f>
        <v>-0</v>
      </c>
      <c r="F480" s="69" t="n">
        <f aca="false">($F479+$D480+$E480)*(1+Input!$G$40/(100*12))</f>
        <v>0</v>
      </c>
    </row>
    <row r="481" customFormat="false" ht="12.8" hidden="false" customHeight="false" outlineLevel="0" collapsed="false">
      <c r="A481" s="67" t="n">
        <v>477</v>
      </c>
      <c r="B481" s="68" t="n">
        <f aca="false">EOMONTH(Input!$C$7,A481)</f>
        <v>57435</v>
      </c>
      <c r="D481" s="69" t="n">
        <f aca="false">IF($B481&lt;Input!$G$28,Input!$G$41,0)</f>
        <v>0</v>
      </c>
      <c r="E481" s="69" t="n">
        <f aca="true">IF($B481&gt;Input!$G$28,PMT(Input!$G$40/(100*12),($A$620-OFFSET($A$4,MATCH(Input!$G$28,$B$4:$B$620,1),0,1,1)),$H$4,0,1),0)</f>
        <v>-0</v>
      </c>
      <c r="F481" s="69" t="n">
        <f aca="false">($F480+$D481+$E481)*(1+Input!$G$40/(100*12))</f>
        <v>0</v>
      </c>
    </row>
    <row r="482" customFormat="false" ht="12.8" hidden="false" customHeight="false" outlineLevel="0" collapsed="false">
      <c r="A482" s="67" t="n">
        <v>478</v>
      </c>
      <c r="B482" s="68" t="n">
        <f aca="false">EOMONTH(Input!$C$7,A482)</f>
        <v>57465</v>
      </c>
      <c r="D482" s="69" t="n">
        <f aca="false">IF($B482&lt;Input!$G$28,Input!$G$41,0)</f>
        <v>0</v>
      </c>
      <c r="E482" s="69" t="n">
        <f aca="true">IF($B482&gt;Input!$G$28,PMT(Input!$G$40/(100*12),($A$620-OFFSET($A$4,MATCH(Input!$G$28,$B$4:$B$620,1),0,1,1)),$H$4,0,1),0)</f>
        <v>-0</v>
      </c>
      <c r="F482" s="69" t="n">
        <f aca="false">($F481+$D482+$E482)*(1+Input!$G$40/(100*12))</f>
        <v>0</v>
      </c>
    </row>
    <row r="483" customFormat="false" ht="12.8" hidden="false" customHeight="false" outlineLevel="0" collapsed="false">
      <c r="A483" s="67" t="n">
        <v>479</v>
      </c>
      <c r="B483" s="68" t="n">
        <f aca="false">EOMONTH(Input!$C$7,A483)</f>
        <v>57496</v>
      </c>
      <c r="D483" s="69" t="n">
        <f aca="false">IF($B483&lt;Input!$G$28,Input!$G$41,0)</f>
        <v>0</v>
      </c>
      <c r="E483" s="69" t="n">
        <f aca="true">IF($B483&gt;Input!$G$28,PMT(Input!$G$40/(100*12),($A$620-OFFSET($A$4,MATCH(Input!$G$28,$B$4:$B$620,1),0,1,1)),$H$4,0,1),0)</f>
        <v>-0</v>
      </c>
      <c r="F483" s="69" t="n">
        <f aca="false">($F482+$D483+$E483)*(1+Input!$G$40/(100*12))</f>
        <v>0</v>
      </c>
    </row>
    <row r="484" customFormat="false" ht="12.8" hidden="false" customHeight="false" outlineLevel="0" collapsed="false">
      <c r="A484" s="67" t="n">
        <v>480</v>
      </c>
      <c r="B484" s="68" t="n">
        <f aca="false">EOMONTH(Input!$C$7,A484)</f>
        <v>57526</v>
      </c>
      <c r="D484" s="69" t="n">
        <f aca="false">IF($B484&lt;Input!$G$28,Input!$G$41,0)</f>
        <v>0</v>
      </c>
      <c r="E484" s="69" t="n">
        <f aca="true">IF($B484&gt;Input!$G$28,PMT(Input!$G$40/(100*12),($A$620-OFFSET($A$4,MATCH(Input!$G$28,$B$4:$B$620,1),0,1,1)),$H$4,0,1),0)</f>
        <v>-0</v>
      </c>
      <c r="F484" s="69" t="n">
        <f aca="false">($F483+$D484+$E484)*(1+Input!$G$40/(100*12))</f>
        <v>0</v>
      </c>
    </row>
    <row r="485" customFormat="false" ht="12.8" hidden="false" customHeight="false" outlineLevel="0" collapsed="false">
      <c r="A485" s="67" t="n">
        <v>481</v>
      </c>
      <c r="B485" s="68" t="n">
        <f aca="false">EOMONTH(Input!$C$7,A485)</f>
        <v>57557</v>
      </c>
      <c r="D485" s="69" t="n">
        <f aca="false">IF($B485&lt;Input!$G$28,Input!$G$41,0)</f>
        <v>0</v>
      </c>
      <c r="E485" s="69" t="n">
        <f aca="true">IF($B485&gt;Input!$G$28,PMT(Input!$G$40/(100*12),($A$620-OFFSET($A$4,MATCH(Input!$G$28,$B$4:$B$620,1),0,1,1)),$H$4,0,1),0)</f>
        <v>-0</v>
      </c>
      <c r="F485" s="69" t="n">
        <f aca="false">($F484+$D485+$E485)*(1+Input!$G$40/(100*12))</f>
        <v>0</v>
      </c>
    </row>
    <row r="486" customFormat="false" ht="12.8" hidden="false" customHeight="false" outlineLevel="0" collapsed="false">
      <c r="A486" s="67" t="n">
        <v>482</v>
      </c>
      <c r="B486" s="68" t="n">
        <f aca="false">EOMONTH(Input!$C$7,A486)</f>
        <v>57588</v>
      </c>
      <c r="D486" s="69" t="n">
        <f aca="false">IF($B486&lt;Input!$G$28,Input!$G$41,0)</f>
        <v>0</v>
      </c>
      <c r="E486" s="69" t="n">
        <f aca="true">IF($B486&gt;Input!$G$28,PMT(Input!$G$40/(100*12),($A$620-OFFSET($A$4,MATCH(Input!$G$28,$B$4:$B$620,1),0,1,1)),$H$4,0,1),0)</f>
        <v>-0</v>
      </c>
      <c r="F486" s="69" t="n">
        <f aca="false">($F485+$D486+$E486)*(1+Input!$G$40/(100*12))</f>
        <v>0</v>
      </c>
    </row>
    <row r="487" customFormat="false" ht="12.8" hidden="false" customHeight="false" outlineLevel="0" collapsed="false">
      <c r="A487" s="67" t="n">
        <v>483</v>
      </c>
      <c r="B487" s="68" t="n">
        <f aca="false">EOMONTH(Input!$C$7,A487)</f>
        <v>57618</v>
      </c>
      <c r="D487" s="69" t="n">
        <f aca="false">IF($B487&lt;Input!$G$28,Input!$G$41,0)</f>
        <v>0</v>
      </c>
      <c r="E487" s="69" t="n">
        <f aca="true">IF($B487&gt;Input!$G$28,PMT(Input!$G$40/(100*12),($A$620-OFFSET($A$4,MATCH(Input!$G$28,$B$4:$B$620,1),0,1,1)),$H$4,0,1),0)</f>
        <v>-0</v>
      </c>
      <c r="F487" s="69" t="n">
        <f aca="false">($F486+$D487+$E487)*(1+Input!$G$40/(100*12))</f>
        <v>0</v>
      </c>
    </row>
    <row r="488" customFormat="false" ht="12.8" hidden="false" customHeight="false" outlineLevel="0" collapsed="false">
      <c r="A488" s="67" t="n">
        <v>484</v>
      </c>
      <c r="B488" s="68" t="n">
        <f aca="false">EOMONTH(Input!$C$7,A488)</f>
        <v>57649</v>
      </c>
      <c r="D488" s="69" t="n">
        <f aca="false">IF($B488&lt;Input!$G$28,Input!$G$41,0)</f>
        <v>0</v>
      </c>
      <c r="E488" s="69" t="n">
        <f aca="true">IF($B488&gt;Input!$G$28,PMT(Input!$G$40/(100*12),($A$620-OFFSET($A$4,MATCH(Input!$G$28,$B$4:$B$620,1),0,1,1)),$H$4,0,1),0)</f>
        <v>-0</v>
      </c>
      <c r="F488" s="69" t="n">
        <f aca="false">($F487+$D488+$E488)*(1+Input!$G$40/(100*12))</f>
        <v>0</v>
      </c>
    </row>
    <row r="489" customFormat="false" ht="12.8" hidden="false" customHeight="false" outlineLevel="0" collapsed="false">
      <c r="A489" s="67" t="n">
        <v>485</v>
      </c>
      <c r="B489" s="68" t="n">
        <f aca="false">EOMONTH(Input!$C$7,A489)</f>
        <v>57679</v>
      </c>
      <c r="D489" s="69" t="n">
        <f aca="false">IF($B489&lt;Input!$G$28,Input!$G$41,0)</f>
        <v>0</v>
      </c>
      <c r="E489" s="69" t="n">
        <f aca="true">IF($B489&gt;Input!$G$28,PMT(Input!$G$40/(100*12),($A$620-OFFSET($A$4,MATCH(Input!$G$28,$B$4:$B$620,1),0,1,1)),$H$4,0,1),0)</f>
        <v>-0</v>
      </c>
      <c r="F489" s="69" t="n">
        <f aca="false">($F488+$D489+$E489)*(1+Input!$G$40/(100*12))</f>
        <v>0</v>
      </c>
    </row>
    <row r="490" customFormat="false" ht="12.8" hidden="false" customHeight="false" outlineLevel="0" collapsed="false">
      <c r="A490" s="67" t="n">
        <v>486</v>
      </c>
      <c r="B490" s="68" t="n">
        <f aca="false">EOMONTH(Input!$C$7,A490)</f>
        <v>57710</v>
      </c>
      <c r="D490" s="69" t="n">
        <f aca="false">IF($B490&lt;Input!$G$28,Input!$G$41,0)</f>
        <v>0</v>
      </c>
      <c r="E490" s="69" t="n">
        <f aca="true">IF($B490&gt;Input!$G$28,PMT(Input!$G$40/(100*12),($A$620-OFFSET($A$4,MATCH(Input!$G$28,$B$4:$B$620,1),0,1,1)),$H$4,0,1),0)</f>
        <v>-0</v>
      </c>
      <c r="F490" s="69" t="n">
        <f aca="false">($F489+$D490+$E490)*(1+Input!$G$40/(100*12))</f>
        <v>0</v>
      </c>
    </row>
    <row r="491" customFormat="false" ht="12.8" hidden="false" customHeight="false" outlineLevel="0" collapsed="false">
      <c r="A491" s="67" t="n">
        <v>487</v>
      </c>
      <c r="B491" s="68" t="n">
        <f aca="false">EOMONTH(Input!$C$7,A491)</f>
        <v>57741</v>
      </c>
      <c r="D491" s="69" t="n">
        <f aca="false">IF($B491&lt;Input!$G$28,Input!$G$41,0)</f>
        <v>0</v>
      </c>
      <c r="E491" s="69" t="n">
        <f aca="true">IF($B491&gt;Input!$G$28,PMT(Input!$G$40/(100*12),($A$620-OFFSET($A$4,MATCH(Input!$G$28,$B$4:$B$620,1),0,1,1)),$H$4,0,1),0)</f>
        <v>-0</v>
      </c>
      <c r="F491" s="69" t="n">
        <f aca="false">($F490+$D491+$E491)*(1+Input!$G$40/(100*12))</f>
        <v>0</v>
      </c>
    </row>
    <row r="492" customFormat="false" ht="12.8" hidden="false" customHeight="false" outlineLevel="0" collapsed="false">
      <c r="A492" s="67" t="n">
        <v>488</v>
      </c>
      <c r="B492" s="68" t="n">
        <f aca="false">EOMONTH(Input!$C$7,A492)</f>
        <v>57769</v>
      </c>
      <c r="D492" s="69" t="n">
        <f aca="false">IF($B492&lt;Input!$G$28,Input!$G$41,0)</f>
        <v>0</v>
      </c>
      <c r="E492" s="69" t="n">
        <f aca="true">IF($B492&gt;Input!$G$28,PMT(Input!$G$40/(100*12),($A$620-OFFSET($A$4,MATCH(Input!$G$28,$B$4:$B$620,1),0,1,1)),$H$4,0,1),0)</f>
        <v>-0</v>
      </c>
      <c r="F492" s="69" t="n">
        <f aca="false">($F491+$D492+$E492)*(1+Input!$G$40/(100*12))</f>
        <v>0</v>
      </c>
    </row>
    <row r="493" customFormat="false" ht="12.8" hidden="false" customHeight="false" outlineLevel="0" collapsed="false">
      <c r="A493" s="67" t="n">
        <v>489</v>
      </c>
      <c r="B493" s="68" t="n">
        <f aca="false">EOMONTH(Input!$C$7,A493)</f>
        <v>57800</v>
      </c>
      <c r="D493" s="69" t="n">
        <f aca="false">IF($B493&lt;Input!$G$28,Input!$G$41,0)</f>
        <v>0</v>
      </c>
      <c r="E493" s="69" t="n">
        <f aca="true">IF($B493&gt;Input!$G$28,PMT(Input!$G$40/(100*12),($A$620-OFFSET($A$4,MATCH(Input!$G$28,$B$4:$B$620,1),0,1,1)),$H$4,0,1),0)</f>
        <v>-0</v>
      </c>
      <c r="F493" s="69" t="n">
        <f aca="false">($F492+$D493+$E493)*(1+Input!$G$40/(100*12))</f>
        <v>0</v>
      </c>
    </row>
    <row r="494" customFormat="false" ht="12.8" hidden="false" customHeight="false" outlineLevel="0" collapsed="false">
      <c r="A494" s="67" t="n">
        <v>490</v>
      </c>
      <c r="B494" s="68" t="n">
        <f aca="false">EOMONTH(Input!$C$7,A494)</f>
        <v>57830</v>
      </c>
      <c r="D494" s="69" t="n">
        <f aca="false">IF($B494&lt;Input!$G$28,Input!$G$41,0)</f>
        <v>0</v>
      </c>
      <c r="E494" s="69" t="n">
        <f aca="true">IF($B494&gt;Input!$G$28,PMT(Input!$G$40/(100*12),($A$620-OFFSET($A$4,MATCH(Input!$G$28,$B$4:$B$620,1),0,1,1)),$H$4,0,1),0)</f>
        <v>-0</v>
      </c>
      <c r="F494" s="69" t="n">
        <f aca="false">($F493+$D494+$E494)*(1+Input!$G$40/(100*12))</f>
        <v>0</v>
      </c>
    </row>
    <row r="495" customFormat="false" ht="12.8" hidden="false" customHeight="false" outlineLevel="0" collapsed="false">
      <c r="A495" s="67" t="n">
        <v>491</v>
      </c>
      <c r="B495" s="68" t="n">
        <f aca="false">EOMONTH(Input!$C$7,A495)</f>
        <v>57861</v>
      </c>
      <c r="D495" s="69" t="n">
        <f aca="false">IF($B495&lt;Input!$G$28,Input!$G$41,0)</f>
        <v>0</v>
      </c>
      <c r="E495" s="69" t="n">
        <f aca="true">IF($B495&gt;Input!$G$28,PMT(Input!$G$40/(100*12),($A$620-OFFSET($A$4,MATCH(Input!$G$28,$B$4:$B$620,1),0,1,1)),$H$4,0,1),0)</f>
        <v>-0</v>
      </c>
      <c r="F495" s="69" t="n">
        <f aca="false">($F494+$D495+$E495)*(1+Input!$G$40/(100*12))</f>
        <v>0</v>
      </c>
    </row>
    <row r="496" customFormat="false" ht="12.8" hidden="false" customHeight="false" outlineLevel="0" collapsed="false">
      <c r="A496" s="67" t="n">
        <v>492</v>
      </c>
      <c r="B496" s="68" t="n">
        <f aca="false">EOMONTH(Input!$C$7,A496)</f>
        <v>57891</v>
      </c>
      <c r="D496" s="69" t="n">
        <f aca="false">IF($B496&lt;Input!$G$28,Input!$G$41,0)</f>
        <v>0</v>
      </c>
      <c r="E496" s="69" t="n">
        <f aca="true">IF($B496&gt;Input!$G$28,PMT(Input!$G$40/(100*12),($A$620-OFFSET($A$4,MATCH(Input!$G$28,$B$4:$B$620,1),0,1,1)),$H$4,0,1),0)</f>
        <v>-0</v>
      </c>
      <c r="F496" s="69" t="n">
        <f aca="false">($F495+$D496+$E496)*(1+Input!$G$40/(100*12))</f>
        <v>0</v>
      </c>
    </row>
    <row r="497" customFormat="false" ht="12.8" hidden="false" customHeight="false" outlineLevel="0" collapsed="false">
      <c r="A497" s="67" t="n">
        <v>493</v>
      </c>
      <c r="B497" s="68" t="n">
        <f aca="false">EOMONTH(Input!$C$7,A497)</f>
        <v>57922</v>
      </c>
      <c r="D497" s="69" t="n">
        <f aca="false">IF($B497&lt;Input!$G$28,Input!$G$41,0)</f>
        <v>0</v>
      </c>
      <c r="E497" s="69" t="n">
        <f aca="true">IF($B497&gt;Input!$G$28,PMT(Input!$G$40/(100*12),($A$620-OFFSET($A$4,MATCH(Input!$G$28,$B$4:$B$620,1),0,1,1)),$H$4,0,1),0)</f>
        <v>-0</v>
      </c>
      <c r="F497" s="69" t="n">
        <f aca="false">($F496+$D497+$E497)*(1+Input!$G$40/(100*12))</f>
        <v>0</v>
      </c>
    </row>
    <row r="498" customFormat="false" ht="12.8" hidden="false" customHeight="false" outlineLevel="0" collapsed="false">
      <c r="A498" s="67" t="n">
        <v>494</v>
      </c>
      <c r="B498" s="68" t="n">
        <f aca="false">EOMONTH(Input!$C$7,A498)</f>
        <v>57953</v>
      </c>
      <c r="D498" s="69" t="n">
        <f aca="false">IF($B498&lt;Input!$G$28,Input!$G$41,0)</f>
        <v>0</v>
      </c>
      <c r="E498" s="69" t="n">
        <f aca="true">IF($B498&gt;Input!$G$28,PMT(Input!$G$40/(100*12),($A$620-OFFSET($A$4,MATCH(Input!$G$28,$B$4:$B$620,1),0,1,1)),$H$4,0,1),0)</f>
        <v>-0</v>
      </c>
      <c r="F498" s="69" t="n">
        <f aca="false">($F497+$D498+$E498)*(1+Input!$G$40/(100*12))</f>
        <v>0</v>
      </c>
    </row>
    <row r="499" customFormat="false" ht="12.8" hidden="false" customHeight="false" outlineLevel="0" collapsed="false">
      <c r="A499" s="67" t="n">
        <v>495</v>
      </c>
      <c r="B499" s="68" t="n">
        <f aca="false">EOMONTH(Input!$C$7,A499)</f>
        <v>57983</v>
      </c>
      <c r="D499" s="69" t="n">
        <f aca="false">IF($B499&lt;Input!$G$28,Input!$G$41,0)</f>
        <v>0</v>
      </c>
      <c r="E499" s="69" t="n">
        <f aca="true">IF($B499&gt;Input!$G$28,PMT(Input!$G$40/(100*12),($A$620-OFFSET($A$4,MATCH(Input!$G$28,$B$4:$B$620,1),0,1,1)),$H$4,0,1),0)</f>
        <v>-0</v>
      </c>
      <c r="F499" s="69" t="n">
        <f aca="false">($F498+$D499+$E499)*(1+Input!$G$40/(100*12))</f>
        <v>0</v>
      </c>
    </row>
    <row r="500" customFormat="false" ht="12.8" hidden="false" customHeight="false" outlineLevel="0" collapsed="false">
      <c r="A500" s="67" t="n">
        <v>496</v>
      </c>
      <c r="B500" s="68" t="n">
        <f aca="false">EOMONTH(Input!$C$7,A500)</f>
        <v>58014</v>
      </c>
      <c r="D500" s="69" t="n">
        <f aca="false">IF($B500&lt;Input!$G$28,Input!$G$41,0)</f>
        <v>0</v>
      </c>
      <c r="E500" s="69" t="n">
        <f aca="true">IF($B500&gt;Input!$G$28,PMT(Input!$G$40/(100*12),($A$620-OFFSET($A$4,MATCH(Input!$G$28,$B$4:$B$620,1),0,1,1)),$H$4,0,1),0)</f>
        <v>-0</v>
      </c>
      <c r="F500" s="69" t="n">
        <f aca="false">($F499+$D500+$E500)*(1+Input!$G$40/(100*12))</f>
        <v>0</v>
      </c>
    </row>
    <row r="501" customFormat="false" ht="12.8" hidden="false" customHeight="false" outlineLevel="0" collapsed="false">
      <c r="A501" s="67" t="n">
        <v>497</v>
      </c>
      <c r="B501" s="68" t="n">
        <f aca="false">EOMONTH(Input!$C$7,A501)</f>
        <v>58044</v>
      </c>
      <c r="D501" s="69" t="n">
        <f aca="false">IF($B501&lt;Input!$G$28,Input!$G$41,0)</f>
        <v>0</v>
      </c>
      <c r="E501" s="69" t="n">
        <f aca="true">IF($B501&gt;Input!$G$28,PMT(Input!$G$40/(100*12),($A$620-OFFSET($A$4,MATCH(Input!$G$28,$B$4:$B$620,1),0,1,1)),$H$4,0,1),0)</f>
        <v>-0</v>
      </c>
      <c r="F501" s="69" t="n">
        <f aca="false">($F500+$D501+$E501)*(1+Input!$G$40/(100*12))</f>
        <v>0</v>
      </c>
    </row>
    <row r="502" customFormat="false" ht="12.8" hidden="false" customHeight="false" outlineLevel="0" collapsed="false">
      <c r="A502" s="67" t="n">
        <v>498</v>
      </c>
      <c r="B502" s="68" t="n">
        <f aca="false">EOMONTH(Input!$C$7,A502)</f>
        <v>58075</v>
      </c>
      <c r="D502" s="69" t="n">
        <f aca="false">IF($B502&lt;Input!$G$28,Input!$G$41,0)</f>
        <v>0</v>
      </c>
      <c r="E502" s="69" t="n">
        <f aca="true">IF($B502&gt;Input!$G$28,PMT(Input!$G$40/(100*12),($A$620-OFFSET($A$4,MATCH(Input!$G$28,$B$4:$B$620,1),0,1,1)),$H$4,0,1),0)</f>
        <v>-0</v>
      </c>
      <c r="F502" s="69" t="n">
        <f aca="false">($F501+$D502+$E502)*(1+Input!$G$40/(100*12))</f>
        <v>0</v>
      </c>
    </row>
    <row r="503" customFormat="false" ht="12.8" hidden="false" customHeight="false" outlineLevel="0" collapsed="false">
      <c r="A503" s="67" t="n">
        <v>499</v>
      </c>
      <c r="B503" s="68" t="n">
        <f aca="false">EOMONTH(Input!$C$7,A503)</f>
        <v>58106</v>
      </c>
      <c r="D503" s="69" t="n">
        <f aca="false">IF($B503&lt;Input!$G$28,Input!$G$41,0)</f>
        <v>0</v>
      </c>
      <c r="E503" s="69" t="n">
        <f aca="true">IF($B503&gt;Input!$G$28,PMT(Input!$G$40/(100*12),($A$620-OFFSET($A$4,MATCH(Input!$G$28,$B$4:$B$620,1),0,1,1)),$H$4,0,1),0)</f>
        <v>-0</v>
      </c>
      <c r="F503" s="69" t="n">
        <f aca="false">($F502+$D503+$E503)*(1+Input!$G$40/(100*12))</f>
        <v>0</v>
      </c>
    </row>
    <row r="504" customFormat="false" ht="12.8" hidden="false" customHeight="false" outlineLevel="0" collapsed="false">
      <c r="A504" s="67" t="n">
        <v>500</v>
      </c>
      <c r="B504" s="68" t="n">
        <f aca="false">EOMONTH(Input!$C$7,A504)</f>
        <v>58134</v>
      </c>
      <c r="D504" s="69" t="n">
        <f aca="false">IF($B504&lt;Input!$G$28,Input!$G$41,0)</f>
        <v>0</v>
      </c>
      <c r="E504" s="69" t="n">
        <f aca="true">IF($B504&gt;Input!$G$28,PMT(Input!$G$40/(100*12),($A$620-OFFSET($A$4,MATCH(Input!$G$28,$B$4:$B$620,1),0,1,1)),$H$4,0,1),0)</f>
        <v>-0</v>
      </c>
      <c r="F504" s="69" t="n">
        <f aca="false">($F503+$D504+$E504)*(1+Input!$G$40/(100*12))</f>
        <v>0</v>
      </c>
    </row>
    <row r="505" customFormat="false" ht="12.8" hidden="false" customHeight="false" outlineLevel="0" collapsed="false">
      <c r="A505" s="67" t="n">
        <v>501</v>
      </c>
      <c r="B505" s="68" t="n">
        <f aca="false">EOMONTH(Input!$C$7,A505)</f>
        <v>58165</v>
      </c>
      <c r="D505" s="69" t="n">
        <f aca="false">IF($B505&lt;Input!$G$28,Input!$G$41,0)</f>
        <v>0</v>
      </c>
      <c r="E505" s="69" t="n">
        <f aca="true">IF($B505&gt;Input!$G$28,PMT(Input!$G$40/(100*12),($A$620-OFFSET($A$4,MATCH(Input!$G$28,$B$4:$B$620,1),0,1,1)),$H$4,0,1),0)</f>
        <v>-0</v>
      </c>
      <c r="F505" s="69" t="n">
        <f aca="false">($F504+$D505+$E505)*(1+Input!$G$40/(100*12))</f>
        <v>0</v>
      </c>
    </row>
    <row r="506" customFormat="false" ht="12.8" hidden="false" customHeight="false" outlineLevel="0" collapsed="false">
      <c r="A506" s="67" t="n">
        <v>502</v>
      </c>
      <c r="B506" s="68" t="n">
        <f aca="false">EOMONTH(Input!$C$7,A506)</f>
        <v>58195</v>
      </c>
      <c r="D506" s="69" t="n">
        <f aca="false">IF($B506&lt;Input!$G$28,Input!$G$41,0)</f>
        <v>0</v>
      </c>
      <c r="E506" s="69" t="n">
        <f aca="true">IF($B506&gt;Input!$G$28,PMT(Input!$G$40/(100*12),($A$620-OFFSET($A$4,MATCH(Input!$G$28,$B$4:$B$620,1),0,1,1)),$H$4,0,1),0)</f>
        <v>-0</v>
      </c>
      <c r="F506" s="69" t="n">
        <f aca="false">($F505+$D506+$E506)*(1+Input!$G$40/(100*12))</f>
        <v>0</v>
      </c>
    </row>
    <row r="507" customFormat="false" ht="12.8" hidden="false" customHeight="false" outlineLevel="0" collapsed="false">
      <c r="A507" s="67" t="n">
        <v>503</v>
      </c>
      <c r="B507" s="68" t="n">
        <f aca="false">EOMONTH(Input!$C$7,A507)</f>
        <v>58226</v>
      </c>
      <c r="D507" s="69" t="n">
        <f aca="false">IF($B507&lt;Input!$G$28,Input!$G$41,0)</f>
        <v>0</v>
      </c>
      <c r="E507" s="69" t="n">
        <f aca="true">IF($B507&gt;Input!$G$28,PMT(Input!$G$40/(100*12),($A$620-OFFSET($A$4,MATCH(Input!$G$28,$B$4:$B$620,1),0,1,1)),$H$4,0,1),0)</f>
        <v>-0</v>
      </c>
      <c r="F507" s="69" t="n">
        <f aca="false">($F506+$D507+$E507)*(1+Input!$G$40/(100*12))</f>
        <v>0</v>
      </c>
    </row>
    <row r="508" customFormat="false" ht="12.8" hidden="false" customHeight="false" outlineLevel="0" collapsed="false">
      <c r="A508" s="67" t="n">
        <v>504</v>
      </c>
      <c r="B508" s="68" t="n">
        <f aca="false">EOMONTH(Input!$C$7,A508)</f>
        <v>58256</v>
      </c>
      <c r="D508" s="69" t="n">
        <f aca="false">IF($B508&lt;Input!$G$28,Input!$G$41,0)</f>
        <v>0</v>
      </c>
      <c r="E508" s="69" t="n">
        <f aca="true">IF($B508&gt;Input!$G$28,PMT(Input!$G$40/(100*12),($A$620-OFFSET($A$4,MATCH(Input!$G$28,$B$4:$B$620,1),0,1,1)),$H$4,0,1),0)</f>
        <v>-0</v>
      </c>
      <c r="F508" s="69" t="n">
        <f aca="false">($F507+$D508+$E508)*(1+Input!$G$40/(100*12))</f>
        <v>0</v>
      </c>
    </row>
    <row r="509" customFormat="false" ht="12.8" hidden="false" customHeight="false" outlineLevel="0" collapsed="false">
      <c r="A509" s="67" t="n">
        <v>505</v>
      </c>
      <c r="B509" s="68" t="n">
        <f aca="false">EOMONTH(Input!$C$7,A509)</f>
        <v>58287</v>
      </c>
      <c r="D509" s="69" t="n">
        <f aca="false">IF($B509&lt;Input!$G$28,Input!$G$41,0)</f>
        <v>0</v>
      </c>
      <c r="E509" s="69" t="n">
        <f aca="true">IF($B509&gt;Input!$G$28,PMT(Input!$G$40/(100*12),($A$620-OFFSET($A$4,MATCH(Input!$G$28,$B$4:$B$620,1),0,1,1)),$H$4,0,1),0)</f>
        <v>-0</v>
      </c>
      <c r="F509" s="69" t="n">
        <f aca="false">($F508+$D509+$E509)*(1+Input!$G$40/(100*12))</f>
        <v>0</v>
      </c>
    </row>
    <row r="510" customFormat="false" ht="12.8" hidden="false" customHeight="false" outlineLevel="0" collapsed="false">
      <c r="A510" s="67" t="n">
        <v>506</v>
      </c>
      <c r="B510" s="68" t="n">
        <f aca="false">EOMONTH(Input!$C$7,A510)</f>
        <v>58318</v>
      </c>
      <c r="D510" s="69" t="n">
        <f aca="false">IF($B510&lt;Input!$G$28,Input!$G$41,0)</f>
        <v>0</v>
      </c>
      <c r="E510" s="69" t="n">
        <f aca="true">IF($B510&gt;Input!$G$28,PMT(Input!$G$40/(100*12),($A$620-OFFSET($A$4,MATCH(Input!$G$28,$B$4:$B$620,1),0,1,1)),$H$4,0,1),0)</f>
        <v>-0</v>
      </c>
      <c r="F510" s="69" t="n">
        <f aca="false">($F509+$D510+$E510)*(1+Input!$G$40/(100*12))</f>
        <v>0</v>
      </c>
    </row>
    <row r="511" customFormat="false" ht="12.8" hidden="false" customHeight="false" outlineLevel="0" collapsed="false">
      <c r="A511" s="67" t="n">
        <v>507</v>
      </c>
      <c r="B511" s="68" t="n">
        <f aca="false">EOMONTH(Input!$C$7,A511)</f>
        <v>58348</v>
      </c>
      <c r="D511" s="69" t="n">
        <f aca="false">IF($B511&lt;Input!$G$28,Input!$G$41,0)</f>
        <v>0</v>
      </c>
      <c r="E511" s="69" t="n">
        <f aca="true">IF($B511&gt;Input!$G$28,PMT(Input!$G$40/(100*12),($A$620-OFFSET($A$4,MATCH(Input!$G$28,$B$4:$B$620,1),0,1,1)),$H$4,0,1),0)</f>
        <v>-0</v>
      </c>
      <c r="F511" s="69" t="n">
        <f aca="false">($F510+$D511+$E511)*(1+Input!$G$40/(100*12))</f>
        <v>0</v>
      </c>
    </row>
    <row r="512" customFormat="false" ht="12.8" hidden="false" customHeight="false" outlineLevel="0" collapsed="false">
      <c r="A512" s="67" t="n">
        <v>508</v>
      </c>
      <c r="B512" s="68" t="n">
        <f aca="false">EOMONTH(Input!$C$7,A512)</f>
        <v>58379</v>
      </c>
      <c r="D512" s="69" t="n">
        <f aca="false">IF($B512&lt;Input!$G$28,Input!$G$41,0)</f>
        <v>0</v>
      </c>
      <c r="E512" s="69" t="n">
        <f aca="true">IF($B512&gt;Input!$G$28,PMT(Input!$G$40/(100*12),($A$620-OFFSET($A$4,MATCH(Input!$G$28,$B$4:$B$620,1),0,1,1)),$H$4,0,1),0)</f>
        <v>-0</v>
      </c>
      <c r="F512" s="69" t="n">
        <f aca="false">($F511+$D512+$E512)*(1+Input!$G$40/(100*12))</f>
        <v>0</v>
      </c>
    </row>
    <row r="513" customFormat="false" ht="12.8" hidden="false" customHeight="false" outlineLevel="0" collapsed="false">
      <c r="A513" s="67" t="n">
        <v>509</v>
      </c>
      <c r="B513" s="68" t="n">
        <f aca="false">EOMONTH(Input!$C$7,A513)</f>
        <v>58409</v>
      </c>
      <c r="D513" s="69" t="n">
        <f aca="false">IF($B513&lt;Input!$G$28,Input!$G$41,0)</f>
        <v>0</v>
      </c>
      <c r="E513" s="69" t="n">
        <f aca="true">IF($B513&gt;Input!$G$28,PMT(Input!$G$40/(100*12),($A$620-OFFSET($A$4,MATCH(Input!$G$28,$B$4:$B$620,1),0,1,1)),$H$4,0,1),0)</f>
        <v>-0</v>
      </c>
      <c r="F513" s="69" t="n">
        <f aca="false">($F512+$D513+$E513)*(1+Input!$G$40/(100*12))</f>
        <v>0</v>
      </c>
    </row>
    <row r="514" customFormat="false" ht="12.8" hidden="false" customHeight="false" outlineLevel="0" collapsed="false">
      <c r="A514" s="67" t="n">
        <v>510</v>
      </c>
      <c r="B514" s="68" t="n">
        <f aca="false">EOMONTH(Input!$C$7,A514)</f>
        <v>58440</v>
      </c>
      <c r="D514" s="69" t="n">
        <f aca="false">IF($B514&lt;Input!$G$28,Input!$G$41,0)</f>
        <v>0</v>
      </c>
      <c r="E514" s="69" t="n">
        <f aca="true">IF($B514&gt;Input!$G$28,PMT(Input!$G$40/(100*12),($A$620-OFFSET($A$4,MATCH(Input!$G$28,$B$4:$B$620,1),0,1,1)),$H$4,0,1),0)</f>
        <v>-0</v>
      </c>
      <c r="F514" s="69" t="n">
        <f aca="false">($F513+$D514+$E514)*(1+Input!$G$40/(100*12))</f>
        <v>0</v>
      </c>
    </row>
    <row r="515" customFormat="false" ht="12.8" hidden="false" customHeight="false" outlineLevel="0" collapsed="false">
      <c r="A515" s="67" t="n">
        <v>511</v>
      </c>
      <c r="B515" s="68" t="n">
        <f aca="false">EOMONTH(Input!$C$7,A515)</f>
        <v>58471</v>
      </c>
      <c r="D515" s="69" t="n">
        <f aca="false">IF($B515&lt;Input!$G$28,Input!$G$41,0)</f>
        <v>0</v>
      </c>
      <c r="E515" s="69" t="n">
        <f aca="true">IF($B515&gt;Input!$G$28,PMT(Input!$G$40/(100*12),($A$620-OFFSET($A$4,MATCH(Input!$G$28,$B$4:$B$620,1),0,1,1)),$H$4,0,1),0)</f>
        <v>-0</v>
      </c>
      <c r="F515" s="69" t="n">
        <f aca="false">($F514+$D515+$E515)*(1+Input!$G$40/(100*12))</f>
        <v>0</v>
      </c>
    </row>
    <row r="516" customFormat="false" ht="12.8" hidden="false" customHeight="false" outlineLevel="0" collapsed="false">
      <c r="A516" s="67" t="n">
        <v>512</v>
      </c>
      <c r="B516" s="68" t="n">
        <f aca="false">EOMONTH(Input!$C$7,A516)</f>
        <v>58500</v>
      </c>
      <c r="D516" s="69" t="n">
        <f aca="false">IF($B516&lt;Input!$G$28,Input!$G$41,0)</f>
        <v>0</v>
      </c>
      <c r="E516" s="69" t="n">
        <f aca="true">IF($B516&gt;Input!$G$28,PMT(Input!$G$40/(100*12),($A$620-OFFSET($A$4,MATCH(Input!$G$28,$B$4:$B$620,1),0,1,1)),$H$4,0,1),0)</f>
        <v>-0</v>
      </c>
      <c r="F516" s="69" t="n">
        <f aca="false">($F515+$D516+$E516)*(1+Input!$G$40/(100*12))</f>
        <v>0</v>
      </c>
    </row>
    <row r="517" customFormat="false" ht="12.8" hidden="false" customHeight="false" outlineLevel="0" collapsed="false">
      <c r="A517" s="67" t="n">
        <v>513</v>
      </c>
      <c r="B517" s="68" t="n">
        <f aca="false">EOMONTH(Input!$C$7,A517)</f>
        <v>58531</v>
      </c>
      <c r="D517" s="69" t="n">
        <f aca="false">IF($B517&lt;Input!$G$28,Input!$G$41,0)</f>
        <v>0</v>
      </c>
      <c r="E517" s="69" t="n">
        <f aca="true">IF($B517&gt;Input!$G$28,PMT(Input!$G$40/(100*12),($A$620-OFFSET($A$4,MATCH(Input!$G$28,$B$4:$B$620,1),0,1,1)),$H$4,0,1),0)</f>
        <v>-0</v>
      </c>
      <c r="F517" s="69" t="n">
        <f aca="false">($F516+$D517+$E517)*(1+Input!$G$40/(100*12))</f>
        <v>0</v>
      </c>
    </row>
    <row r="518" customFormat="false" ht="12.8" hidden="false" customHeight="false" outlineLevel="0" collapsed="false">
      <c r="A518" s="67" t="n">
        <v>514</v>
      </c>
      <c r="B518" s="68" t="n">
        <f aca="false">EOMONTH(Input!$C$7,A518)</f>
        <v>58561</v>
      </c>
      <c r="D518" s="69" t="n">
        <f aca="false">IF($B518&lt;Input!$G$28,Input!$G$41,0)</f>
        <v>0</v>
      </c>
      <c r="E518" s="69" t="n">
        <f aca="true">IF($B518&gt;Input!$G$28,PMT(Input!$G$40/(100*12),($A$620-OFFSET($A$4,MATCH(Input!$G$28,$B$4:$B$620,1),0,1,1)),$H$4,0,1),0)</f>
        <v>-0</v>
      </c>
      <c r="F518" s="69" t="n">
        <f aca="false">($F517+$D518+$E518)*(1+Input!$G$40/(100*12))</f>
        <v>0</v>
      </c>
    </row>
    <row r="519" customFormat="false" ht="12.8" hidden="false" customHeight="false" outlineLevel="0" collapsed="false">
      <c r="A519" s="67" t="n">
        <v>515</v>
      </c>
      <c r="B519" s="68" t="n">
        <f aca="false">EOMONTH(Input!$C$7,A519)</f>
        <v>58592</v>
      </c>
      <c r="D519" s="69" t="n">
        <f aca="false">IF($B519&lt;Input!$G$28,Input!$G$41,0)</f>
        <v>0</v>
      </c>
      <c r="E519" s="69" t="n">
        <f aca="true">IF($B519&gt;Input!$G$28,PMT(Input!$G$40/(100*12),($A$620-OFFSET($A$4,MATCH(Input!$G$28,$B$4:$B$620,1),0,1,1)),$H$4,0,1),0)</f>
        <v>-0</v>
      </c>
      <c r="F519" s="69" t="n">
        <f aca="false">($F518+$D519+$E519)*(1+Input!$G$40/(100*12))</f>
        <v>0</v>
      </c>
    </row>
    <row r="520" customFormat="false" ht="12.8" hidden="false" customHeight="false" outlineLevel="0" collapsed="false">
      <c r="A520" s="67" t="n">
        <v>516</v>
      </c>
      <c r="B520" s="68" t="n">
        <f aca="false">EOMONTH(Input!$C$7,A520)</f>
        <v>58622</v>
      </c>
      <c r="D520" s="69" t="n">
        <f aca="false">IF($B520&lt;Input!$G$28,Input!$G$41,0)</f>
        <v>0</v>
      </c>
      <c r="E520" s="69" t="n">
        <f aca="true">IF($B520&gt;Input!$G$28,PMT(Input!$G$40/(100*12),($A$620-OFFSET($A$4,MATCH(Input!$G$28,$B$4:$B$620,1),0,1,1)),$H$4,0,1),0)</f>
        <v>-0</v>
      </c>
      <c r="F520" s="69" t="n">
        <f aca="false">($F519+$D520+$E520)*(1+Input!$G$40/(100*12))</f>
        <v>0</v>
      </c>
    </row>
    <row r="521" customFormat="false" ht="12.8" hidden="false" customHeight="false" outlineLevel="0" collapsed="false">
      <c r="A521" s="67" t="n">
        <v>517</v>
      </c>
      <c r="B521" s="68" t="n">
        <f aca="false">EOMONTH(Input!$C$7,A521)</f>
        <v>58653</v>
      </c>
      <c r="D521" s="69" t="n">
        <f aca="false">IF($B521&lt;Input!$G$28,Input!$G$41,0)</f>
        <v>0</v>
      </c>
      <c r="E521" s="69" t="n">
        <f aca="true">IF($B521&gt;Input!$G$28,PMT(Input!$G$40/(100*12),($A$620-OFFSET($A$4,MATCH(Input!$G$28,$B$4:$B$620,1),0,1,1)),$H$4,0,1),0)</f>
        <v>-0</v>
      </c>
      <c r="F521" s="69" t="n">
        <f aca="false">($F520+$D521+$E521)*(1+Input!$G$40/(100*12))</f>
        <v>0</v>
      </c>
    </row>
    <row r="522" customFormat="false" ht="12.8" hidden="false" customHeight="false" outlineLevel="0" collapsed="false">
      <c r="A522" s="67" t="n">
        <v>518</v>
      </c>
      <c r="B522" s="68" t="n">
        <f aca="false">EOMONTH(Input!$C$7,A522)</f>
        <v>58684</v>
      </c>
      <c r="D522" s="69" t="n">
        <f aca="false">IF($B522&lt;Input!$G$28,Input!$G$41,0)</f>
        <v>0</v>
      </c>
      <c r="E522" s="69" t="n">
        <f aca="true">IF($B522&gt;Input!$G$28,PMT(Input!$G$40/(100*12),($A$620-OFFSET($A$4,MATCH(Input!$G$28,$B$4:$B$620,1),0,1,1)),$H$4,0,1),0)</f>
        <v>-0</v>
      </c>
      <c r="F522" s="69" t="n">
        <f aca="false">($F521+$D522+$E522)*(1+Input!$G$40/(100*12))</f>
        <v>0</v>
      </c>
    </row>
    <row r="523" customFormat="false" ht="12.8" hidden="false" customHeight="false" outlineLevel="0" collapsed="false">
      <c r="A523" s="67" t="n">
        <v>519</v>
      </c>
      <c r="B523" s="68" t="n">
        <f aca="false">EOMONTH(Input!$C$7,A523)</f>
        <v>58714</v>
      </c>
      <c r="D523" s="69" t="n">
        <f aca="false">IF($B523&lt;Input!$G$28,Input!$G$41,0)</f>
        <v>0</v>
      </c>
      <c r="E523" s="69" t="n">
        <f aca="true">IF($B523&gt;Input!$G$28,PMT(Input!$G$40/(100*12),($A$620-OFFSET($A$4,MATCH(Input!$G$28,$B$4:$B$620,1),0,1,1)),$H$4,0,1),0)</f>
        <v>-0</v>
      </c>
      <c r="F523" s="69" t="n">
        <f aca="false">($F522+$D523+$E523)*(1+Input!$G$40/(100*12))</f>
        <v>0</v>
      </c>
    </row>
    <row r="524" customFormat="false" ht="12.8" hidden="false" customHeight="false" outlineLevel="0" collapsed="false">
      <c r="A524" s="67" t="n">
        <v>520</v>
      </c>
      <c r="B524" s="68" t="n">
        <f aca="false">EOMONTH(Input!$C$7,A524)</f>
        <v>58745</v>
      </c>
      <c r="D524" s="69" t="n">
        <f aca="false">IF($B524&lt;Input!$G$28,Input!$G$41,0)</f>
        <v>0</v>
      </c>
      <c r="E524" s="69" t="n">
        <f aca="true">IF($B524&gt;Input!$G$28,PMT(Input!$G$40/(100*12),($A$620-OFFSET($A$4,MATCH(Input!$G$28,$B$4:$B$620,1),0,1,1)),$H$4,0,1),0)</f>
        <v>-0</v>
      </c>
      <c r="F524" s="69" t="n">
        <f aca="false">($F523+$D524+$E524)*(1+Input!$G$40/(100*12))</f>
        <v>0</v>
      </c>
    </row>
    <row r="525" customFormat="false" ht="12.8" hidden="false" customHeight="false" outlineLevel="0" collapsed="false">
      <c r="A525" s="67" t="n">
        <v>521</v>
      </c>
      <c r="B525" s="68" t="n">
        <f aca="false">EOMONTH(Input!$C$7,A525)</f>
        <v>58775</v>
      </c>
      <c r="D525" s="69" t="n">
        <f aca="false">IF($B525&lt;Input!$G$28,Input!$G$41,0)</f>
        <v>0</v>
      </c>
      <c r="E525" s="69" t="n">
        <f aca="true">IF($B525&gt;Input!$G$28,PMT(Input!$G$40/(100*12),($A$620-OFFSET($A$4,MATCH(Input!$G$28,$B$4:$B$620,1),0,1,1)),$H$4,0,1),0)</f>
        <v>-0</v>
      </c>
      <c r="F525" s="69" t="n">
        <f aca="false">($F524+$D525+$E525)*(1+Input!$G$40/(100*12))</f>
        <v>0</v>
      </c>
    </row>
    <row r="526" customFormat="false" ht="12.8" hidden="false" customHeight="false" outlineLevel="0" collapsed="false">
      <c r="A526" s="67" t="n">
        <v>522</v>
      </c>
      <c r="B526" s="68" t="n">
        <f aca="false">EOMONTH(Input!$C$7,A526)</f>
        <v>58806</v>
      </c>
      <c r="D526" s="69" t="n">
        <f aca="false">IF($B526&lt;Input!$G$28,Input!$G$41,0)</f>
        <v>0</v>
      </c>
      <c r="E526" s="69" t="n">
        <f aca="true">IF($B526&gt;Input!$G$28,PMT(Input!$G$40/(100*12),($A$620-OFFSET($A$4,MATCH(Input!$G$28,$B$4:$B$620,1),0,1,1)),$H$4,0,1),0)</f>
        <v>-0</v>
      </c>
      <c r="F526" s="69" t="n">
        <f aca="false">($F525+$D526+$E526)*(1+Input!$G$40/(100*12))</f>
        <v>0</v>
      </c>
    </row>
    <row r="527" customFormat="false" ht="12.8" hidden="false" customHeight="false" outlineLevel="0" collapsed="false">
      <c r="A527" s="67" t="n">
        <v>523</v>
      </c>
      <c r="B527" s="68" t="n">
        <f aca="false">EOMONTH(Input!$C$7,A527)</f>
        <v>58837</v>
      </c>
      <c r="D527" s="69" t="n">
        <f aca="false">IF($B527&lt;Input!$G$28,Input!$G$41,0)</f>
        <v>0</v>
      </c>
      <c r="E527" s="69" t="n">
        <f aca="true">IF($B527&gt;Input!$G$28,PMT(Input!$G$40/(100*12),($A$620-OFFSET($A$4,MATCH(Input!$G$28,$B$4:$B$620,1),0,1,1)),$H$4,0,1),0)</f>
        <v>-0</v>
      </c>
      <c r="F527" s="69" t="n">
        <f aca="false">($F526+$D527+$E527)*(1+Input!$G$40/(100*12))</f>
        <v>0</v>
      </c>
    </row>
    <row r="528" customFormat="false" ht="12.8" hidden="false" customHeight="false" outlineLevel="0" collapsed="false">
      <c r="A528" s="67" t="n">
        <v>524</v>
      </c>
      <c r="B528" s="68" t="n">
        <f aca="false">EOMONTH(Input!$C$7,A528)</f>
        <v>58865</v>
      </c>
      <c r="D528" s="69" t="n">
        <f aca="false">IF($B528&lt;Input!$G$28,Input!$G$41,0)</f>
        <v>0</v>
      </c>
      <c r="E528" s="69" t="n">
        <f aca="true">IF($B528&gt;Input!$G$28,PMT(Input!$G$40/(100*12),($A$620-OFFSET($A$4,MATCH(Input!$G$28,$B$4:$B$620,1),0,1,1)),$H$4,0,1),0)</f>
        <v>-0</v>
      </c>
      <c r="F528" s="69" t="n">
        <f aca="false">($F527+$D528+$E528)*(1+Input!$G$40/(100*12))</f>
        <v>0</v>
      </c>
    </row>
    <row r="529" customFormat="false" ht="12.8" hidden="false" customHeight="false" outlineLevel="0" collapsed="false">
      <c r="A529" s="67" t="n">
        <v>525</v>
      </c>
      <c r="B529" s="68" t="n">
        <f aca="false">EOMONTH(Input!$C$7,A529)</f>
        <v>58896</v>
      </c>
      <c r="D529" s="69" t="n">
        <f aca="false">IF($B529&lt;Input!$G$28,Input!$G$41,0)</f>
        <v>0</v>
      </c>
      <c r="E529" s="69" t="n">
        <f aca="true">IF($B529&gt;Input!$G$28,PMT(Input!$G$40/(100*12),($A$620-OFFSET($A$4,MATCH(Input!$G$28,$B$4:$B$620,1),0,1,1)),$H$4,0,1),0)</f>
        <v>-0</v>
      </c>
      <c r="F529" s="69" t="n">
        <f aca="false">($F528+$D529+$E529)*(1+Input!$G$40/(100*12))</f>
        <v>0</v>
      </c>
    </row>
    <row r="530" customFormat="false" ht="12.8" hidden="false" customHeight="false" outlineLevel="0" collapsed="false">
      <c r="A530" s="67" t="n">
        <v>526</v>
      </c>
      <c r="B530" s="68" t="n">
        <f aca="false">EOMONTH(Input!$C$7,A530)</f>
        <v>58926</v>
      </c>
      <c r="D530" s="69" t="n">
        <f aca="false">IF($B530&lt;Input!$G$28,Input!$G$41,0)</f>
        <v>0</v>
      </c>
      <c r="E530" s="69" t="n">
        <f aca="true">IF($B530&gt;Input!$G$28,PMT(Input!$G$40/(100*12),($A$620-OFFSET($A$4,MATCH(Input!$G$28,$B$4:$B$620,1),0,1,1)),$H$4,0,1),0)</f>
        <v>-0</v>
      </c>
      <c r="F530" s="69" t="n">
        <f aca="false">($F529+$D530+$E530)*(1+Input!$G$40/(100*12))</f>
        <v>0</v>
      </c>
    </row>
    <row r="531" customFormat="false" ht="12.8" hidden="false" customHeight="false" outlineLevel="0" collapsed="false">
      <c r="A531" s="67" t="n">
        <v>527</v>
      </c>
      <c r="B531" s="68" t="n">
        <f aca="false">EOMONTH(Input!$C$7,A531)</f>
        <v>58957</v>
      </c>
      <c r="D531" s="69" t="n">
        <f aca="false">IF($B531&lt;Input!$G$28,Input!$G$41,0)</f>
        <v>0</v>
      </c>
      <c r="E531" s="69" t="n">
        <f aca="true">IF($B531&gt;Input!$G$28,PMT(Input!$G$40/(100*12),($A$620-OFFSET($A$4,MATCH(Input!$G$28,$B$4:$B$620,1),0,1,1)),$H$4,0,1),0)</f>
        <v>-0</v>
      </c>
      <c r="F531" s="69" t="n">
        <f aca="false">($F530+$D531+$E531)*(1+Input!$G$40/(100*12))</f>
        <v>0</v>
      </c>
    </row>
    <row r="532" customFormat="false" ht="12.8" hidden="false" customHeight="false" outlineLevel="0" collapsed="false">
      <c r="A532" s="67" t="n">
        <v>528</v>
      </c>
      <c r="B532" s="68" t="n">
        <f aca="false">EOMONTH(Input!$C$7,A532)</f>
        <v>58987</v>
      </c>
      <c r="D532" s="69" t="n">
        <f aca="false">IF($B532&lt;Input!$G$28,Input!$G$41,0)</f>
        <v>0</v>
      </c>
      <c r="E532" s="69" t="n">
        <f aca="true">IF($B532&gt;Input!$G$28,PMT(Input!$G$40/(100*12),($A$620-OFFSET($A$4,MATCH(Input!$G$28,$B$4:$B$620,1),0,1,1)),$H$4,0,1),0)</f>
        <v>-0</v>
      </c>
      <c r="F532" s="69" t="n">
        <f aca="false">($F531+$D532+$E532)*(1+Input!$G$40/(100*12))</f>
        <v>0</v>
      </c>
    </row>
    <row r="533" customFormat="false" ht="12.8" hidden="false" customHeight="false" outlineLevel="0" collapsed="false">
      <c r="A533" s="67" t="n">
        <v>529</v>
      </c>
      <c r="B533" s="68" t="n">
        <f aca="false">EOMONTH(Input!$C$7,A533)</f>
        <v>59018</v>
      </c>
      <c r="D533" s="69" t="n">
        <f aca="false">IF($B533&lt;Input!$G$28,Input!$G$41,0)</f>
        <v>0</v>
      </c>
      <c r="E533" s="69" t="n">
        <f aca="true">IF($B533&gt;Input!$G$28,PMT(Input!$G$40/(100*12),($A$620-OFFSET($A$4,MATCH(Input!$G$28,$B$4:$B$620,1),0,1,1)),$H$4,0,1),0)</f>
        <v>-0</v>
      </c>
      <c r="F533" s="69" t="n">
        <f aca="false">($F532+$D533+$E533)*(1+Input!$G$40/(100*12))</f>
        <v>0</v>
      </c>
    </row>
    <row r="534" customFormat="false" ht="12.8" hidden="false" customHeight="false" outlineLevel="0" collapsed="false">
      <c r="A534" s="67" t="n">
        <v>530</v>
      </c>
      <c r="B534" s="68" t="n">
        <f aca="false">EOMONTH(Input!$C$7,A534)</f>
        <v>59049</v>
      </c>
      <c r="D534" s="69" t="n">
        <f aca="false">IF($B534&lt;Input!$G$28,Input!$G$41,0)</f>
        <v>0</v>
      </c>
      <c r="E534" s="69" t="n">
        <f aca="true">IF($B534&gt;Input!$G$28,PMT(Input!$G$40/(100*12),($A$620-OFFSET($A$4,MATCH(Input!$G$28,$B$4:$B$620,1),0,1,1)),$H$4,0,1),0)</f>
        <v>-0</v>
      </c>
      <c r="F534" s="69" t="n">
        <f aca="false">($F533+$D534+$E534)*(1+Input!$G$40/(100*12))</f>
        <v>0</v>
      </c>
    </row>
    <row r="535" customFormat="false" ht="12.8" hidden="false" customHeight="false" outlineLevel="0" collapsed="false">
      <c r="A535" s="67" t="n">
        <v>531</v>
      </c>
      <c r="B535" s="68" t="n">
        <f aca="false">EOMONTH(Input!$C$7,A535)</f>
        <v>59079</v>
      </c>
      <c r="D535" s="69" t="n">
        <f aca="false">IF($B535&lt;Input!$G$28,Input!$G$41,0)</f>
        <v>0</v>
      </c>
      <c r="E535" s="69" t="n">
        <f aca="true">IF($B535&gt;Input!$G$28,PMT(Input!$G$40/(100*12),($A$620-OFFSET($A$4,MATCH(Input!$G$28,$B$4:$B$620,1),0,1,1)),$H$4,0,1),0)</f>
        <v>-0</v>
      </c>
      <c r="F535" s="69" t="n">
        <f aca="false">($F534+$D535+$E535)*(1+Input!$G$40/(100*12))</f>
        <v>0</v>
      </c>
    </row>
    <row r="536" customFormat="false" ht="12.8" hidden="false" customHeight="false" outlineLevel="0" collapsed="false">
      <c r="A536" s="67" t="n">
        <v>532</v>
      </c>
      <c r="B536" s="68" t="n">
        <f aca="false">EOMONTH(Input!$C$7,A536)</f>
        <v>59110</v>
      </c>
      <c r="D536" s="69" t="n">
        <f aca="false">IF($B536&lt;Input!$G$28,Input!$G$41,0)</f>
        <v>0</v>
      </c>
      <c r="E536" s="69" t="n">
        <f aca="true">IF($B536&gt;Input!$G$28,PMT(Input!$G$40/(100*12),($A$620-OFFSET($A$4,MATCH(Input!$G$28,$B$4:$B$620,1),0,1,1)),$H$4,0,1),0)</f>
        <v>-0</v>
      </c>
      <c r="F536" s="69" t="n">
        <f aca="false">($F535+$D536+$E536)*(1+Input!$G$40/(100*12))</f>
        <v>0</v>
      </c>
    </row>
    <row r="537" customFormat="false" ht="12.8" hidden="false" customHeight="false" outlineLevel="0" collapsed="false">
      <c r="A537" s="67" t="n">
        <v>533</v>
      </c>
      <c r="B537" s="68" t="n">
        <f aca="false">EOMONTH(Input!$C$7,A537)</f>
        <v>59140</v>
      </c>
      <c r="D537" s="69" t="n">
        <f aca="false">IF($B537&lt;Input!$G$28,Input!$G$41,0)</f>
        <v>0</v>
      </c>
      <c r="E537" s="69" t="n">
        <f aca="true">IF($B537&gt;Input!$G$28,PMT(Input!$G$40/(100*12),($A$620-OFFSET($A$4,MATCH(Input!$G$28,$B$4:$B$620,1),0,1,1)),$H$4,0,1),0)</f>
        <v>-0</v>
      </c>
      <c r="F537" s="69" t="n">
        <f aca="false">($F536+$D537+$E537)*(1+Input!$G$40/(100*12))</f>
        <v>0</v>
      </c>
    </row>
    <row r="538" customFormat="false" ht="12.8" hidden="false" customHeight="false" outlineLevel="0" collapsed="false">
      <c r="A538" s="67" t="n">
        <v>534</v>
      </c>
      <c r="B538" s="68" t="n">
        <f aca="false">EOMONTH(Input!$C$7,A538)</f>
        <v>59171</v>
      </c>
      <c r="D538" s="69" t="n">
        <f aca="false">IF($B538&lt;Input!$G$28,Input!$G$41,0)</f>
        <v>0</v>
      </c>
      <c r="E538" s="69" t="n">
        <f aca="true">IF($B538&gt;Input!$G$28,PMT(Input!$G$40/(100*12),($A$620-OFFSET($A$4,MATCH(Input!$G$28,$B$4:$B$620,1),0,1,1)),$H$4,0,1),0)</f>
        <v>-0</v>
      </c>
      <c r="F538" s="69" t="n">
        <f aca="false">($F537+$D538+$E538)*(1+Input!$G$40/(100*12))</f>
        <v>0</v>
      </c>
    </row>
    <row r="539" customFormat="false" ht="12.8" hidden="false" customHeight="false" outlineLevel="0" collapsed="false">
      <c r="A539" s="67" t="n">
        <v>535</v>
      </c>
      <c r="B539" s="68" t="n">
        <f aca="false">EOMONTH(Input!$C$7,A539)</f>
        <v>59202</v>
      </c>
      <c r="D539" s="69" t="n">
        <f aca="false">IF($B539&lt;Input!$G$28,Input!$G$41,0)</f>
        <v>0</v>
      </c>
      <c r="E539" s="69" t="n">
        <f aca="true">IF($B539&gt;Input!$G$28,PMT(Input!$G$40/(100*12),($A$620-OFFSET($A$4,MATCH(Input!$G$28,$B$4:$B$620,1),0,1,1)),$H$4,0,1),0)</f>
        <v>-0</v>
      </c>
      <c r="F539" s="69" t="n">
        <f aca="false">($F538+$D539+$E539)*(1+Input!$G$40/(100*12))</f>
        <v>0</v>
      </c>
    </row>
    <row r="540" customFormat="false" ht="12.8" hidden="false" customHeight="false" outlineLevel="0" collapsed="false">
      <c r="A540" s="67" t="n">
        <v>536</v>
      </c>
      <c r="B540" s="68" t="n">
        <f aca="false">EOMONTH(Input!$C$7,A540)</f>
        <v>59230</v>
      </c>
      <c r="D540" s="69" t="n">
        <f aca="false">IF($B540&lt;Input!$G$28,Input!$G$41,0)</f>
        <v>0</v>
      </c>
      <c r="E540" s="69" t="n">
        <f aca="true">IF($B540&gt;Input!$G$28,PMT(Input!$G$40/(100*12),($A$620-OFFSET($A$4,MATCH(Input!$G$28,$B$4:$B$620,1),0,1,1)),$H$4,0,1),0)</f>
        <v>-0</v>
      </c>
      <c r="F540" s="69" t="n">
        <f aca="false">($F539+$D540+$E540)*(1+Input!$G$40/(100*12))</f>
        <v>0</v>
      </c>
    </row>
    <row r="541" customFormat="false" ht="12.8" hidden="false" customHeight="false" outlineLevel="0" collapsed="false">
      <c r="A541" s="67" t="n">
        <v>537</v>
      </c>
      <c r="B541" s="68" t="n">
        <f aca="false">EOMONTH(Input!$C$7,A541)</f>
        <v>59261</v>
      </c>
      <c r="D541" s="69" t="n">
        <f aca="false">IF($B541&lt;Input!$G$28,Input!$G$41,0)</f>
        <v>0</v>
      </c>
      <c r="E541" s="69" t="n">
        <f aca="true">IF($B541&gt;Input!$G$28,PMT(Input!$G$40/(100*12),($A$620-OFFSET($A$4,MATCH(Input!$G$28,$B$4:$B$620,1),0,1,1)),$H$4,0,1),0)</f>
        <v>-0</v>
      </c>
      <c r="F541" s="69" t="n">
        <f aca="false">($F540+$D541+$E541)*(1+Input!$G$40/(100*12))</f>
        <v>0</v>
      </c>
    </row>
    <row r="542" customFormat="false" ht="12.8" hidden="false" customHeight="false" outlineLevel="0" collapsed="false">
      <c r="A542" s="67" t="n">
        <v>538</v>
      </c>
      <c r="B542" s="68" t="n">
        <f aca="false">EOMONTH(Input!$C$7,A542)</f>
        <v>59291</v>
      </c>
      <c r="D542" s="69" t="n">
        <f aca="false">IF($B542&lt;Input!$G$28,Input!$G$41,0)</f>
        <v>0</v>
      </c>
      <c r="E542" s="69" t="n">
        <f aca="true">IF($B542&gt;Input!$G$28,PMT(Input!$G$40/(100*12),($A$620-OFFSET($A$4,MATCH(Input!$G$28,$B$4:$B$620,1),0,1,1)),$H$4,0,1),0)</f>
        <v>-0</v>
      </c>
      <c r="F542" s="69" t="n">
        <f aca="false">($F541+$D542+$E542)*(1+Input!$G$40/(100*12))</f>
        <v>0</v>
      </c>
    </row>
    <row r="543" customFormat="false" ht="12.8" hidden="false" customHeight="false" outlineLevel="0" collapsed="false">
      <c r="A543" s="67" t="n">
        <v>539</v>
      </c>
      <c r="B543" s="68" t="n">
        <f aca="false">EOMONTH(Input!$C$7,A543)</f>
        <v>59322</v>
      </c>
      <c r="D543" s="69" t="n">
        <f aca="false">IF($B543&lt;Input!$G$28,Input!$G$41,0)</f>
        <v>0</v>
      </c>
      <c r="E543" s="69" t="n">
        <f aca="true">IF($B543&gt;Input!$G$28,PMT(Input!$G$40/(100*12),($A$620-OFFSET($A$4,MATCH(Input!$G$28,$B$4:$B$620,1),0,1,1)),$H$4,0,1),0)</f>
        <v>-0</v>
      </c>
      <c r="F543" s="69" t="n">
        <f aca="false">($F542+$D543+$E543)*(1+Input!$G$40/(100*12))</f>
        <v>0</v>
      </c>
    </row>
    <row r="544" customFormat="false" ht="12.8" hidden="false" customHeight="false" outlineLevel="0" collapsed="false">
      <c r="A544" s="67" t="n">
        <v>540</v>
      </c>
      <c r="B544" s="68" t="n">
        <f aca="false">EOMONTH(Input!$C$7,A544)</f>
        <v>59352</v>
      </c>
      <c r="D544" s="69" t="n">
        <f aca="false">IF($B544&lt;Input!$G$28,Input!$G$41,0)</f>
        <v>0</v>
      </c>
      <c r="E544" s="69" t="n">
        <f aca="true">IF($B544&gt;Input!$G$28,PMT(Input!$G$40/(100*12),($A$620-OFFSET($A$4,MATCH(Input!$G$28,$B$4:$B$620,1),0,1,1)),$H$4,0,1),0)</f>
        <v>-0</v>
      </c>
      <c r="F544" s="69" t="n">
        <f aca="false">($F543+$D544+$E544)*(1+Input!$G$40/(100*12))</f>
        <v>0</v>
      </c>
    </row>
    <row r="545" customFormat="false" ht="12.8" hidden="false" customHeight="false" outlineLevel="0" collapsed="false">
      <c r="A545" s="67" t="n">
        <v>541</v>
      </c>
      <c r="B545" s="68" t="n">
        <f aca="false">EOMONTH(Input!$C$7,A545)</f>
        <v>59383</v>
      </c>
      <c r="D545" s="69" t="n">
        <f aca="false">IF($B545&lt;Input!$G$28,Input!$G$41,0)</f>
        <v>0</v>
      </c>
      <c r="E545" s="69" t="n">
        <f aca="true">IF($B545&gt;Input!$G$28,PMT(Input!$G$40/(100*12),($A$620-OFFSET($A$4,MATCH(Input!$G$28,$B$4:$B$620,1),0,1,1)),$H$4,0,1),0)</f>
        <v>-0</v>
      </c>
      <c r="F545" s="69" t="n">
        <f aca="false">($F544+$D545+$E545)*(1+Input!$G$40/(100*12))</f>
        <v>0</v>
      </c>
    </row>
    <row r="546" customFormat="false" ht="12.8" hidden="false" customHeight="false" outlineLevel="0" collapsed="false">
      <c r="A546" s="67" t="n">
        <v>542</v>
      </c>
      <c r="B546" s="68" t="n">
        <f aca="false">EOMONTH(Input!$C$7,A546)</f>
        <v>59414</v>
      </c>
      <c r="D546" s="69" t="n">
        <f aca="false">IF($B546&lt;Input!$G$28,Input!$G$41,0)</f>
        <v>0</v>
      </c>
      <c r="E546" s="69" t="n">
        <f aca="true">IF($B546&gt;Input!$G$28,PMT(Input!$G$40/(100*12),($A$620-OFFSET($A$4,MATCH(Input!$G$28,$B$4:$B$620,1),0,1,1)),$H$4,0,1),0)</f>
        <v>-0</v>
      </c>
      <c r="F546" s="69" t="n">
        <f aca="false">($F545+$D546+$E546)*(1+Input!$G$40/(100*12))</f>
        <v>0</v>
      </c>
    </row>
    <row r="547" customFormat="false" ht="12.8" hidden="false" customHeight="false" outlineLevel="0" collapsed="false">
      <c r="A547" s="67" t="n">
        <v>543</v>
      </c>
      <c r="B547" s="68" t="n">
        <f aca="false">EOMONTH(Input!$C$7,A547)</f>
        <v>59444</v>
      </c>
      <c r="D547" s="69" t="n">
        <f aca="false">IF($B547&lt;Input!$G$28,Input!$G$41,0)</f>
        <v>0</v>
      </c>
      <c r="E547" s="69" t="n">
        <f aca="true">IF($B547&gt;Input!$G$28,PMT(Input!$G$40/(100*12),($A$620-OFFSET($A$4,MATCH(Input!$G$28,$B$4:$B$620,1),0,1,1)),$H$4,0,1),0)</f>
        <v>-0</v>
      </c>
      <c r="F547" s="69" t="n">
        <f aca="false">($F546+$D547+$E547)*(1+Input!$G$40/(100*12))</f>
        <v>0</v>
      </c>
    </row>
    <row r="548" customFormat="false" ht="12.8" hidden="false" customHeight="false" outlineLevel="0" collapsed="false">
      <c r="A548" s="67" t="n">
        <v>544</v>
      </c>
      <c r="B548" s="68" t="n">
        <f aca="false">EOMONTH(Input!$C$7,A548)</f>
        <v>59475</v>
      </c>
      <c r="D548" s="69" t="n">
        <f aca="false">IF($B548&lt;Input!$G$28,Input!$G$41,0)</f>
        <v>0</v>
      </c>
      <c r="E548" s="69" t="n">
        <f aca="true">IF($B548&gt;Input!$G$28,PMT(Input!$G$40/(100*12),($A$620-OFFSET($A$4,MATCH(Input!$G$28,$B$4:$B$620,1),0,1,1)),$H$4,0,1),0)</f>
        <v>-0</v>
      </c>
      <c r="F548" s="69" t="n">
        <f aca="false">($F547+$D548+$E548)*(1+Input!$G$40/(100*12))</f>
        <v>0</v>
      </c>
    </row>
    <row r="549" customFormat="false" ht="12.8" hidden="false" customHeight="false" outlineLevel="0" collapsed="false">
      <c r="A549" s="67" t="n">
        <v>545</v>
      </c>
      <c r="B549" s="68" t="n">
        <f aca="false">EOMONTH(Input!$C$7,A549)</f>
        <v>59505</v>
      </c>
      <c r="D549" s="69" t="n">
        <f aca="false">IF($B549&lt;Input!$G$28,Input!$G$41,0)</f>
        <v>0</v>
      </c>
      <c r="E549" s="69" t="n">
        <f aca="true">IF($B549&gt;Input!$G$28,PMT(Input!$G$40/(100*12),($A$620-OFFSET($A$4,MATCH(Input!$G$28,$B$4:$B$620,1),0,1,1)),$H$4,0,1),0)</f>
        <v>-0</v>
      </c>
      <c r="F549" s="69" t="n">
        <f aca="false">($F548+$D549+$E549)*(1+Input!$G$40/(100*12))</f>
        <v>0</v>
      </c>
    </row>
    <row r="550" customFormat="false" ht="12.8" hidden="false" customHeight="false" outlineLevel="0" collapsed="false">
      <c r="A550" s="67" t="n">
        <v>546</v>
      </c>
      <c r="B550" s="68" t="n">
        <f aca="false">EOMONTH(Input!$C$7,A550)</f>
        <v>59536</v>
      </c>
      <c r="D550" s="69" t="n">
        <f aca="false">IF($B550&lt;Input!$G$28,Input!$G$41,0)</f>
        <v>0</v>
      </c>
      <c r="E550" s="69" t="n">
        <f aca="true">IF($B550&gt;Input!$G$28,PMT(Input!$G$40/(100*12),($A$620-OFFSET($A$4,MATCH(Input!$G$28,$B$4:$B$620,1),0,1,1)),$H$4,0,1),0)</f>
        <v>-0</v>
      </c>
      <c r="F550" s="69" t="n">
        <f aca="false">($F549+$D550+$E550)*(1+Input!$G$40/(100*12))</f>
        <v>0</v>
      </c>
    </row>
    <row r="551" customFormat="false" ht="12.8" hidden="false" customHeight="false" outlineLevel="0" collapsed="false">
      <c r="A551" s="67" t="n">
        <v>547</v>
      </c>
      <c r="B551" s="68" t="n">
        <f aca="false">EOMONTH(Input!$C$7,A551)</f>
        <v>59567</v>
      </c>
      <c r="D551" s="69" t="n">
        <f aca="false">IF($B551&lt;Input!$G$28,Input!$G$41,0)</f>
        <v>0</v>
      </c>
      <c r="E551" s="69" t="n">
        <f aca="true">IF($B551&gt;Input!$G$28,PMT(Input!$G$40/(100*12),($A$620-OFFSET($A$4,MATCH(Input!$G$28,$B$4:$B$620,1),0,1,1)),$H$4,0,1),0)</f>
        <v>-0</v>
      </c>
      <c r="F551" s="69" t="n">
        <f aca="false">($F550+$D551+$E551)*(1+Input!$G$40/(100*12))</f>
        <v>0</v>
      </c>
    </row>
    <row r="552" customFormat="false" ht="12.8" hidden="false" customHeight="false" outlineLevel="0" collapsed="false">
      <c r="A552" s="67" t="n">
        <v>548</v>
      </c>
      <c r="B552" s="68" t="n">
        <f aca="false">EOMONTH(Input!$C$7,A552)</f>
        <v>59595</v>
      </c>
      <c r="D552" s="69" t="n">
        <f aca="false">IF($B552&lt;Input!$G$28,Input!$G$41,0)</f>
        <v>0</v>
      </c>
      <c r="E552" s="69" t="n">
        <f aca="true">IF($B552&gt;Input!$G$28,PMT(Input!$G$40/(100*12),($A$620-OFFSET($A$4,MATCH(Input!$G$28,$B$4:$B$620,1),0,1,1)),$H$4,0,1),0)</f>
        <v>-0</v>
      </c>
      <c r="F552" s="69" t="n">
        <f aca="false">($F551+$D552+$E552)*(1+Input!$G$40/(100*12))</f>
        <v>0</v>
      </c>
    </row>
    <row r="553" customFormat="false" ht="12.8" hidden="false" customHeight="false" outlineLevel="0" collapsed="false">
      <c r="A553" s="67" t="n">
        <v>549</v>
      </c>
      <c r="B553" s="68" t="n">
        <f aca="false">EOMONTH(Input!$C$7,A553)</f>
        <v>59626</v>
      </c>
      <c r="D553" s="69" t="n">
        <f aca="false">IF($B553&lt;Input!$G$28,Input!$G$41,0)</f>
        <v>0</v>
      </c>
      <c r="E553" s="69" t="n">
        <f aca="true">IF($B553&gt;Input!$G$28,PMT(Input!$G$40/(100*12),($A$620-OFFSET($A$4,MATCH(Input!$G$28,$B$4:$B$620,1),0,1,1)),$H$4,0,1),0)</f>
        <v>-0</v>
      </c>
      <c r="F553" s="69" t="n">
        <f aca="false">($F552+$D553+$E553)*(1+Input!$G$40/(100*12))</f>
        <v>0</v>
      </c>
    </row>
    <row r="554" customFormat="false" ht="12.8" hidden="false" customHeight="false" outlineLevel="0" collapsed="false">
      <c r="A554" s="67" t="n">
        <v>550</v>
      </c>
      <c r="B554" s="68" t="n">
        <f aca="false">EOMONTH(Input!$C$7,A554)</f>
        <v>59656</v>
      </c>
      <c r="D554" s="69" t="n">
        <f aca="false">IF($B554&lt;Input!$G$28,Input!$G$41,0)</f>
        <v>0</v>
      </c>
      <c r="E554" s="69" t="n">
        <f aca="true">IF($B554&gt;Input!$G$28,PMT(Input!$G$40/(100*12),($A$620-OFFSET($A$4,MATCH(Input!$G$28,$B$4:$B$620,1),0,1,1)),$H$4,0,1),0)</f>
        <v>-0</v>
      </c>
      <c r="F554" s="69" t="n">
        <f aca="false">($F553+$D554+$E554)*(1+Input!$G$40/(100*12))</f>
        <v>0</v>
      </c>
    </row>
    <row r="555" customFormat="false" ht="12.8" hidden="false" customHeight="false" outlineLevel="0" collapsed="false">
      <c r="A555" s="67" t="n">
        <v>551</v>
      </c>
      <c r="B555" s="68" t="n">
        <f aca="false">EOMONTH(Input!$C$7,A555)</f>
        <v>59687</v>
      </c>
      <c r="D555" s="69" t="n">
        <f aca="false">IF($B555&lt;Input!$G$28,Input!$G$41,0)</f>
        <v>0</v>
      </c>
      <c r="E555" s="69" t="n">
        <f aca="true">IF($B555&gt;Input!$G$28,PMT(Input!$G$40/(100*12),($A$620-OFFSET($A$4,MATCH(Input!$G$28,$B$4:$B$620,1),0,1,1)),$H$4,0,1),0)</f>
        <v>-0</v>
      </c>
      <c r="F555" s="69" t="n">
        <f aca="false">($F554+$D555+$E555)*(1+Input!$G$40/(100*12))</f>
        <v>0</v>
      </c>
    </row>
    <row r="556" customFormat="false" ht="12.8" hidden="false" customHeight="false" outlineLevel="0" collapsed="false">
      <c r="A556" s="67" t="n">
        <v>552</v>
      </c>
      <c r="B556" s="68" t="n">
        <f aca="false">EOMONTH(Input!$C$7,A556)</f>
        <v>59717</v>
      </c>
      <c r="D556" s="69" t="n">
        <f aca="false">IF($B556&lt;Input!$G$28,Input!$G$41,0)</f>
        <v>0</v>
      </c>
      <c r="E556" s="69" t="n">
        <f aca="true">IF($B556&gt;Input!$G$28,PMT(Input!$G$40/(100*12),($A$620-OFFSET($A$4,MATCH(Input!$G$28,$B$4:$B$620,1),0,1,1)),$H$4,0,1),0)</f>
        <v>-0</v>
      </c>
      <c r="F556" s="69" t="n">
        <f aca="false">($F555+$D556+$E556)*(1+Input!$G$40/(100*12))</f>
        <v>0</v>
      </c>
    </row>
    <row r="557" customFormat="false" ht="12.8" hidden="false" customHeight="false" outlineLevel="0" collapsed="false">
      <c r="A557" s="67" t="n">
        <v>553</v>
      </c>
      <c r="B557" s="68" t="n">
        <f aca="false">EOMONTH(Input!$C$7,A557)</f>
        <v>59748</v>
      </c>
      <c r="D557" s="69" t="n">
        <f aca="false">IF($B557&lt;Input!$G$28,Input!$G$41,0)</f>
        <v>0</v>
      </c>
      <c r="E557" s="69" t="n">
        <f aca="true">IF($B557&gt;Input!$G$28,PMT(Input!$G$40/(100*12),($A$620-OFFSET($A$4,MATCH(Input!$G$28,$B$4:$B$620,1),0,1,1)),$H$4,0,1),0)</f>
        <v>-0</v>
      </c>
      <c r="F557" s="69" t="n">
        <f aca="false">($F556+$D557+$E557)*(1+Input!$G$40/(100*12))</f>
        <v>0</v>
      </c>
    </row>
    <row r="558" customFormat="false" ht="12.8" hidden="false" customHeight="false" outlineLevel="0" collapsed="false">
      <c r="A558" s="67" t="n">
        <v>554</v>
      </c>
      <c r="B558" s="68" t="n">
        <f aca="false">EOMONTH(Input!$C$7,A558)</f>
        <v>59779</v>
      </c>
      <c r="D558" s="69" t="n">
        <f aca="false">IF($B558&lt;Input!$G$28,Input!$G$41,0)</f>
        <v>0</v>
      </c>
      <c r="E558" s="69" t="n">
        <f aca="true">IF($B558&gt;Input!$G$28,PMT(Input!$G$40/(100*12),($A$620-OFFSET($A$4,MATCH(Input!$G$28,$B$4:$B$620,1),0,1,1)),$H$4,0,1),0)</f>
        <v>-0</v>
      </c>
      <c r="F558" s="69" t="n">
        <f aca="false">($F557+$D558+$E558)*(1+Input!$G$40/(100*12))</f>
        <v>0</v>
      </c>
    </row>
    <row r="559" customFormat="false" ht="12.8" hidden="false" customHeight="false" outlineLevel="0" collapsed="false">
      <c r="A559" s="67" t="n">
        <v>555</v>
      </c>
      <c r="B559" s="68" t="n">
        <f aca="false">EOMONTH(Input!$C$7,A559)</f>
        <v>59809</v>
      </c>
      <c r="D559" s="69" t="n">
        <f aca="false">IF($B559&lt;Input!$G$28,Input!$G$41,0)</f>
        <v>0</v>
      </c>
      <c r="E559" s="69" t="n">
        <f aca="true">IF($B559&gt;Input!$G$28,PMT(Input!$G$40/(100*12),($A$620-OFFSET($A$4,MATCH(Input!$G$28,$B$4:$B$620,1),0,1,1)),$H$4,0,1),0)</f>
        <v>-0</v>
      </c>
      <c r="F559" s="69" t="n">
        <f aca="false">($F558+$D559+$E559)*(1+Input!$G$40/(100*12))</f>
        <v>0</v>
      </c>
    </row>
    <row r="560" customFormat="false" ht="12.8" hidden="false" customHeight="false" outlineLevel="0" collapsed="false">
      <c r="A560" s="67" t="n">
        <v>556</v>
      </c>
      <c r="B560" s="68" t="n">
        <f aca="false">EOMONTH(Input!$C$7,A560)</f>
        <v>59840</v>
      </c>
      <c r="D560" s="69" t="n">
        <f aca="false">IF($B560&lt;Input!$G$28,Input!$G$41,0)</f>
        <v>0</v>
      </c>
      <c r="E560" s="69" t="n">
        <f aca="true">IF($B560&gt;Input!$G$28,PMT(Input!$G$40/(100*12),($A$620-OFFSET($A$4,MATCH(Input!$G$28,$B$4:$B$620,1),0,1,1)),$H$4,0,1),0)</f>
        <v>-0</v>
      </c>
      <c r="F560" s="69" t="n">
        <f aca="false">($F559+$D560+$E560)*(1+Input!$G$40/(100*12))</f>
        <v>0</v>
      </c>
    </row>
    <row r="561" customFormat="false" ht="12.8" hidden="false" customHeight="false" outlineLevel="0" collapsed="false">
      <c r="A561" s="67" t="n">
        <v>557</v>
      </c>
      <c r="B561" s="68" t="n">
        <f aca="false">EOMONTH(Input!$C$7,A561)</f>
        <v>59870</v>
      </c>
      <c r="D561" s="69" t="n">
        <f aca="false">IF($B561&lt;Input!$G$28,Input!$G$41,0)</f>
        <v>0</v>
      </c>
      <c r="E561" s="69" t="n">
        <f aca="true">IF($B561&gt;Input!$G$28,PMT(Input!$G$40/(100*12),($A$620-OFFSET($A$4,MATCH(Input!$G$28,$B$4:$B$620,1),0,1,1)),$H$4,0,1),0)</f>
        <v>-0</v>
      </c>
      <c r="F561" s="69" t="n">
        <f aca="false">($F560+$D561+$E561)*(1+Input!$G$40/(100*12))</f>
        <v>0</v>
      </c>
    </row>
    <row r="562" customFormat="false" ht="12.8" hidden="false" customHeight="false" outlineLevel="0" collapsed="false">
      <c r="A562" s="67" t="n">
        <v>558</v>
      </c>
      <c r="B562" s="68" t="n">
        <f aca="false">EOMONTH(Input!$C$7,A562)</f>
        <v>59901</v>
      </c>
      <c r="D562" s="69" t="n">
        <f aca="false">IF($B562&lt;Input!$G$28,Input!$G$41,0)</f>
        <v>0</v>
      </c>
      <c r="E562" s="69" t="n">
        <f aca="true">IF($B562&gt;Input!$G$28,PMT(Input!$G$40/(100*12),($A$620-OFFSET($A$4,MATCH(Input!$G$28,$B$4:$B$620,1),0,1,1)),$H$4,0,1),0)</f>
        <v>-0</v>
      </c>
      <c r="F562" s="69" t="n">
        <f aca="false">($F561+$D562+$E562)*(1+Input!$G$40/(100*12))</f>
        <v>0</v>
      </c>
    </row>
    <row r="563" customFormat="false" ht="12.8" hidden="false" customHeight="false" outlineLevel="0" collapsed="false">
      <c r="A563" s="67" t="n">
        <v>559</v>
      </c>
      <c r="B563" s="68" t="n">
        <f aca="false">EOMONTH(Input!$C$7,A563)</f>
        <v>59932</v>
      </c>
      <c r="D563" s="69" t="n">
        <f aca="false">IF($B563&lt;Input!$G$28,Input!$G$41,0)</f>
        <v>0</v>
      </c>
      <c r="E563" s="69" t="n">
        <f aca="true">IF($B563&gt;Input!$G$28,PMT(Input!$G$40/(100*12),($A$620-OFFSET($A$4,MATCH(Input!$G$28,$B$4:$B$620,1),0,1,1)),$H$4,0,1),0)</f>
        <v>-0</v>
      </c>
      <c r="F563" s="69" t="n">
        <f aca="false">($F562+$D563+$E563)*(1+Input!$G$40/(100*12))</f>
        <v>0</v>
      </c>
    </row>
    <row r="564" customFormat="false" ht="12.8" hidden="false" customHeight="false" outlineLevel="0" collapsed="false">
      <c r="A564" s="67" t="n">
        <v>560</v>
      </c>
      <c r="B564" s="68" t="n">
        <f aca="false">EOMONTH(Input!$C$7,A564)</f>
        <v>59961</v>
      </c>
      <c r="D564" s="69" t="n">
        <f aca="false">IF($B564&lt;Input!$G$28,Input!$G$41,0)</f>
        <v>0</v>
      </c>
      <c r="E564" s="69" t="n">
        <f aca="true">IF($B564&gt;Input!$G$28,PMT(Input!$G$40/(100*12),($A$620-OFFSET($A$4,MATCH(Input!$G$28,$B$4:$B$620,1),0,1,1)),$H$4,0,1),0)</f>
        <v>-0</v>
      </c>
      <c r="F564" s="69" t="n">
        <f aca="false">($F563+$D564+$E564)*(1+Input!$G$40/(100*12))</f>
        <v>0</v>
      </c>
    </row>
    <row r="565" customFormat="false" ht="12.8" hidden="false" customHeight="false" outlineLevel="0" collapsed="false">
      <c r="A565" s="67" t="n">
        <v>561</v>
      </c>
      <c r="B565" s="68" t="n">
        <f aca="false">EOMONTH(Input!$C$7,A565)</f>
        <v>59992</v>
      </c>
      <c r="D565" s="69" t="n">
        <f aca="false">IF($B565&lt;Input!$G$28,Input!$G$41,0)</f>
        <v>0</v>
      </c>
      <c r="E565" s="69" t="n">
        <f aca="true">IF($B565&gt;Input!$G$28,PMT(Input!$G$40/(100*12),($A$620-OFFSET($A$4,MATCH(Input!$G$28,$B$4:$B$620,1),0,1,1)),$H$4,0,1),0)</f>
        <v>-0</v>
      </c>
      <c r="F565" s="69" t="n">
        <f aca="false">($F564+$D565+$E565)*(1+Input!$G$40/(100*12))</f>
        <v>0</v>
      </c>
    </row>
    <row r="566" customFormat="false" ht="12.8" hidden="false" customHeight="false" outlineLevel="0" collapsed="false">
      <c r="A566" s="67" t="n">
        <v>562</v>
      </c>
      <c r="B566" s="68" t="n">
        <f aca="false">EOMONTH(Input!$C$7,A566)</f>
        <v>60022</v>
      </c>
      <c r="D566" s="69" t="n">
        <f aca="false">IF($B566&lt;Input!$G$28,Input!$G$41,0)</f>
        <v>0</v>
      </c>
      <c r="E566" s="69" t="n">
        <f aca="true">IF($B566&gt;Input!$G$28,PMT(Input!$G$40/(100*12),($A$620-OFFSET($A$4,MATCH(Input!$G$28,$B$4:$B$620,1),0,1,1)),$H$4,0,1),0)</f>
        <v>-0</v>
      </c>
      <c r="F566" s="69" t="n">
        <f aca="false">($F565+$D566+$E566)*(1+Input!$G$40/(100*12))</f>
        <v>0</v>
      </c>
    </row>
    <row r="567" customFormat="false" ht="12.8" hidden="false" customHeight="false" outlineLevel="0" collapsed="false">
      <c r="A567" s="67" t="n">
        <v>563</v>
      </c>
      <c r="B567" s="68" t="n">
        <f aca="false">EOMONTH(Input!$C$7,A567)</f>
        <v>60053</v>
      </c>
      <c r="D567" s="69" t="n">
        <f aca="false">IF($B567&lt;Input!$G$28,Input!$G$41,0)</f>
        <v>0</v>
      </c>
      <c r="E567" s="69" t="n">
        <f aca="true">IF($B567&gt;Input!$G$28,PMT(Input!$G$40/(100*12),($A$620-OFFSET($A$4,MATCH(Input!$G$28,$B$4:$B$620,1),0,1,1)),$H$4,0,1),0)</f>
        <v>-0</v>
      </c>
      <c r="F567" s="69" t="n">
        <f aca="false">($F566+$D567+$E567)*(1+Input!$G$40/(100*12))</f>
        <v>0</v>
      </c>
    </row>
    <row r="568" customFormat="false" ht="12.8" hidden="false" customHeight="false" outlineLevel="0" collapsed="false">
      <c r="A568" s="67" t="n">
        <v>564</v>
      </c>
      <c r="B568" s="68" t="n">
        <f aca="false">EOMONTH(Input!$C$7,A568)</f>
        <v>60083</v>
      </c>
      <c r="D568" s="69" t="n">
        <f aca="false">IF($B568&lt;Input!$G$28,Input!$G$41,0)</f>
        <v>0</v>
      </c>
      <c r="E568" s="69" t="n">
        <f aca="true">IF($B568&gt;Input!$G$28,PMT(Input!$G$40/(100*12),($A$620-OFFSET($A$4,MATCH(Input!$G$28,$B$4:$B$620,1),0,1,1)),$H$4,0,1),0)</f>
        <v>-0</v>
      </c>
      <c r="F568" s="69" t="n">
        <f aca="false">($F567+$D568+$E568)*(1+Input!$G$40/(100*12))</f>
        <v>0</v>
      </c>
    </row>
    <row r="569" customFormat="false" ht="12.8" hidden="false" customHeight="false" outlineLevel="0" collapsed="false">
      <c r="A569" s="67" t="n">
        <v>565</v>
      </c>
      <c r="B569" s="68" t="n">
        <f aca="false">EOMONTH(Input!$C$7,A569)</f>
        <v>60114</v>
      </c>
      <c r="D569" s="69" t="n">
        <f aca="false">IF($B569&lt;Input!$G$28,Input!$G$41,0)</f>
        <v>0</v>
      </c>
      <c r="E569" s="69" t="n">
        <f aca="true">IF($B569&gt;Input!$G$28,PMT(Input!$G$40/(100*12),($A$620-OFFSET($A$4,MATCH(Input!$G$28,$B$4:$B$620,1),0,1,1)),$H$4,0,1),0)</f>
        <v>-0</v>
      </c>
      <c r="F569" s="69" t="n">
        <f aca="false">($F568+$D569+$E569)*(1+Input!$G$40/(100*12))</f>
        <v>0</v>
      </c>
    </row>
    <row r="570" customFormat="false" ht="12.8" hidden="false" customHeight="false" outlineLevel="0" collapsed="false">
      <c r="A570" s="67" t="n">
        <v>566</v>
      </c>
      <c r="B570" s="68" t="n">
        <f aca="false">EOMONTH(Input!$C$7,A570)</f>
        <v>60145</v>
      </c>
      <c r="D570" s="69" t="n">
        <f aca="false">IF($B570&lt;Input!$G$28,Input!$G$41,0)</f>
        <v>0</v>
      </c>
      <c r="E570" s="69" t="n">
        <f aca="true">IF($B570&gt;Input!$G$28,PMT(Input!$G$40/(100*12),($A$620-OFFSET($A$4,MATCH(Input!$G$28,$B$4:$B$620,1),0,1,1)),$H$4,0,1),0)</f>
        <v>-0</v>
      </c>
      <c r="F570" s="69" t="n">
        <f aca="false">($F569+$D570+$E570)*(1+Input!$G$40/(100*12))</f>
        <v>0</v>
      </c>
    </row>
    <row r="571" customFormat="false" ht="12.8" hidden="false" customHeight="false" outlineLevel="0" collapsed="false">
      <c r="A571" s="67" t="n">
        <v>567</v>
      </c>
      <c r="B571" s="68" t="n">
        <f aca="false">EOMONTH(Input!$C$7,A571)</f>
        <v>60175</v>
      </c>
      <c r="D571" s="69" t="n">
        <f aca="false">IF($B571&lt;Input!$G$28,Input!$G$41,0)</f>
        <v>0</v>
      </c>
      <c r="E571" s="69" t="n">
        <f aca="true">IF($B571&gt;Input!$G$28,PMT(Input!$G$40/(100*12),($A$620-OFFSET($A$4,MATCH(Input!$G$28,$B$4:$B$620,1),0,1,1)),$H$4,0,1),0)</f>
        <v>-0</v>
      </c>
      <c r="F571" s="69" t="n">
        <f aca="false">($F570+$D571+$E571)*(1+Input!$G$40/(100*12))</f>
        <v>0</v>
      </c>
    </row>
    <row r="572" customFormat="false" ht="12.8" hidden="false" customHeight="false" outlineLevel="0" collapsed="false">
      <c r="A572" s="67" t="n">
        <v>568</v>
      </c>
      <c r="B572" s="68" t="n">
        <f aca="false">EOMONTH(Input!$C$7,A572)</f>
        <v>60206</v>
      </c>
      <c r="D572" s="69" t="n">
        <f aca="false">IF($B572&lt;Input!$G$28,Input!$G$41,0)</f>
        <v>0</v>
      </c>
      <c r="E572" s="69" t="n">
        <f aca="true">IF($B572&gt;Input!$G$28,PMT(Input!$G$40/(100*12),($A$620-OFFSET($A$4,MATCH(Input!$G$28,$B$4:$B$620,1),0,1,1)),$H$4,0,1),0)</f>
        <v>-0</v>
      </c>
      <c r="F572" s="69" t="n">
        <f aca="false">($F571+$D572+$E572)*(1+Input!$G$40/(100*12))</f>
        <v>0</v>
      </c>
    </row>
    <row r="573" customFormat="false" ht="12.8" hidden="false" customHeight="false" outlineLevel="0" collapsed="false">
      <c r="A573" s="67" t="n">
        <v>569</v>
      </c>
      <c r="B573" s="68" t="n">
        <f aca="false">EOMONTH(Input!$C$7,A573)</f>
        <v>60236</v>
      </c>
      <c r="D573" s="69" t="n">
        <f aca="false">IF($B573&lt;Input!$G$28,Input!$G$41,0)</f>
        <v>0</v>
      </c>
      <c r="E573" s="69" t="n">
        <f aca="true">IF($B573&gt;Input!$G$28,PMT(Input!$G$40/(100*12),($A$620-OFFSET($A$4,MATCH(Input!$G$28,$B$4:$B$620,1),0,1,1)),$H$4,0,1),0)</f>
        <v>-0</v>
      </c>
      <c r="F573" s="69" t="n">
        <f aca="false">($F572+$D573+$E573)*(1+Input!$G$40/(100*12))</f>
        <v>0</v>
      </c>
    </row>
    <row r="574" customFormat="false" ht="12.8" hidden="false" customHeight="false" outlineLevel="0" collapsed="false">
      <c r="A574" s="67" t="n">
        <v>570</v>
      </c>
      <c r="B574" s="68" t="n">
        <f aca="false">EOMONTH(Input!$C$7,A574)</f>
        <v>60267</v>
      </c>
      <c r="D574" s="69" t="n">
        <f aca="false">IF($B574&lt;Input!$G$28,Input!$G$41,0)</f>
        <v>0</v>
      </c>
      <c r="E574" s="69" t="n">
        <f aca="true">IF($B574&gt;Input!$G$28,PMT(Input!$G$40/(100*12),($A$620-OFFSET($A$4,MATCH(Input!$G$28,$B$4:$B$620,1),0,1,1)),$H$4,0,1),0)</f>
        <v>-0</v>
      </c>
      <c r="F574" s="69" t="n">
        <f aca="false">($F573+$D574+$E574)*(1+Input!$G$40/(100*12))</f>
        <v>0</v>
      </c>
    </row>
    <row r="575" customFormat="false" ht="12.8" hidden="false" customHeight="false" outlineLevel="0" collapsed="false">
      <c r="A575" s="67" t="n">
        <v>571</v>
      </c>
      <c r="B575" s="68" t="n">
        <f aca="false">EOMONTH(Input!$C$7,A575)</f>
        <v>60298</v>
      </c>
      <c r="D575" s="69" t="n">
        <f aca="false">IF($B575&lt;Input!$G$28,Input!$G$41,0)</f>
        <v>0</v>
      </c>
      <c r="E575" s="69" t="n">
        <f aca="true">IF($B575&gt;Input!$G$28,PMT(Input!$G$40/(100*12),($A$620-OFFSET($A$4,MATCH(Input!$G$28,$B$4:$B$620,1),0,1,1)),$H$4,0,1),0)</f>
        <v>-0</v>
      </c>
      <c r="F575" s="69" t="n">
        <f aca="false">($F574+$D575+$E575)*(1+Input!$G$40/(100*12))</f>
        <v>0</v>
      </c>
    </row>
    <row r="576" customFormat="false" ht="12.8" hidden="false" customHeight="false" outlineLevel="0" collapsed="false">
      <c r="A576" s="67" t="n">
        <v>572</v>
      </c>
      <c r="B576" s="68" t="n">
        <f aca="false">EOMONTH(Input!$C$7,A576)</f>
        <v>60326</v>
      </c>
      <c r="D576" s="69" t="n">
        <f aca="false">IF($B576&lt;Input!$G$28,Input!$G$41,0)</f>
        <v>0</v>
      </c>
      <c r="E576" s="69" t="n">
        <f aca="true">IF($B576&gt;Input!$G$28,PMT(Input!$G$40/(100*12),($A$620-OFFSET($A$4,MATCH(Input!$G$28,$B$4:$B$620,1),0,1,1)),$H$4,0,1),0)</f>
        <v>-0</v>
      </c>
      <c r="F576" s="69" t="n">
        <f aca="false">($F575+$D576+$E576)*(1+Input!$G$40/(100*12))</f>
        <v>0</v>
      </c>
    </row>
    <row r="577" customFormat="false" ht="12.8" hidden="false" customHeight="false" outlineLevel="0" collapsed="false">
      <c r="A577" s="67" t="n">
        <v>573</v>
      </c>
      <c r="B577" s="68" t="n">
        <f aca="false">EOMONTH(Input!$C$7,A577)</f>
        <v>60357</v>
      </c>
      <c r="D577" s="69" t="n">
        <f aca="false">IF($B577&lt;Input!$G$28,Input!$G$41,0)</f>
        <v>0</v>
      </c>
      <c r="E577" s="69" t="n">
        <f aca="true">IF($B577&gt;Input!$G$28,PMT(Input!$G$40/(100*12),($A$620-OFFSET($A$4,MATCH(Input!$G$28,$B$4:$B$620,1),0,1,1)),$H$4,0,1),0)</f>
        <v>-0</v>
      </c>
      <c r="F577" s="69" t="n">
        <f aca="false">($F576+$D577+$E577)*(1+Input!$G$40/(100*12))</f>
        <v>0</v>
      </c>
    </row>
    <row r="578" customFormat="false" ht="12.8" hidden="false" customHeight="false" outlineLevel="0" collapsed="false">
      <c r="A578" s="67" t="n">
        <v>574</v>
      </c>
      <c r="B578" s="68" t="n">
        <f aca="false">EOMONTH(Input!$C$7,A578)</f>
        <v>60387</v>
      </c>
      <c r="D578" s="69" t="n">
        <f aca="false">IF($B578&lt;Input!$G$28,Input!$G$41,0)</f>
        <v>0</v>
      </c>
      <c r="E578" s="69" t="n">
        <f aca="true">IF($B578&gt;Input!$G$28,PMT(Input!$G$40/(100*12),($A$620-OFFSET($A$4,MATCH(Input!$G$28,$B$4:$B$620,1),0,1,1)),$H$4,0,1),0)</f>
        <v>-0</v>
      </c>
      <c r="F578" s="69" t="n">
        <f aca="false">($F577+$D578+$E578)*(1+Input!$G$40/(100*12))</f>
        <v>0</v>
      </c>
    </row>
    <row r="579" customFormat="false" ht="12.8" hidden="false" customHeight="false" outlineLevel="0" collapsed="false">
      <c r="A579" s="67" t="n">
        <v>575</v>
      </c>
      <c r="B579" s="68" t="n">
        <f aca="false">EOMONTH(Input!$C$7,A579)</f>
        <v>60418</v>
      </c>
      <c r="D579" s="69" t="n">
        <f aca="false">IF($B579&lt;Input!$G$28,Input!$G$41,0)</f>
        <v>0</v>
      </c>
      <c r="E579" s="69" t="n">
        <f aca="true">IF($B579&gt;Input!$G$28,PMT(Input!$G$40/(100*12),($A$620-OFFSET($A$4,MATCH(Input!$G$28,$B$4:$B$620,1),0,1,1)),$H$4,0,1),0)</f>
        <v>-0</v>
      </c>
      <c r="F579" s="69" t="n">
        <f aca="false">($F578+$D579+$E579)*(1+Input!$G$40/(100*12))</f>
        <v>0</v>
      </c>
    </row>
    <row r="580" customFormat="false" ht="12.8" hidden="false" customHeight="false" outlineLevel="0" collapsed="false">
      <c r="A580" s="67" t="n">
        <v>576</v>
      </c>
      <c r="B580" s="68" t="n">
        <f aca="false">EOMONTH(Input!$C$7,A580)</f>
        <v>60448</v>
      </c>
      <c r="D580" s="69" t="n">
        <f aca="false">IF($B580&lt;Input!$G$28,Input!$G$41,0)</f>
        <v>0</v>
      </c>
      <c r="E580" s="69" t="n">
        <f aca="true">IF($B580&gt;Input!$G$28,PMT(Input!$G$40/(100*12),($A$620-OFFSET($A$4,MATCH(Input!$G$28,$B$4:$B$620,1),0,1,1)),$H$4,0,1),0)</f>
        <v>-0</v>
      </c>
      <c r="F580" s="69" t="n">
        <f aca="false">($F579+$D580+$E580)*(1+Input!$G$40/(100*12))</f>
        <v>0</v>
      </c>
    </row>
    <row r="581" customFormat="false" ht="12.8" hidden="false" customHeight="false" outlineLevel="0" collapsed="false">
      <c r="A581" s="67" t="n">
        <v>577</v>
      </c>
      <c r="B581" s="68" t="n">
        <f aca="false">EOMONTH(Input!$C$7,A581)</f>
        <v>60479</v>
      </c>
      <c r="D581" s="69" t="n">
        <f aca="false">IF($B581&lt;Input!$G$28,Input!$G$41,0)</f>
        <v>0</v>
      </c>
      <c r="E581" s="69" t="n">
        <f aca="true">IF($B581&gt;Input!$G$28,PMT(Input!$G$40/(100*12),($A$620-OFFSET($A$4,MATCH(Input!$G$28,$B$4:$B$620,1),0,1,1)),$H$4,0,1),0)</f>
        <v>-0</v>
      </c>
      <c r="F581" s="69" t="n">
        <f aca="false">($F580+$D581+$E581)*(1+Input!$G$40/(100*12))</f>
        <v>0</v>
      </c>
    </row>
    <row r="582" customFormat="false" ht="12.8" hidden="false" customHeight="false" outlineLevel="0" collapsed="false">
      <c r="A582" s="67" t="n">
        <v>578</v>
      </c>
      <c r="B582" s="68" t="n">
        <f aca="false">EOMONTH(Input!$C$7,A582)</f>
        <v>60510</v>
      </c>
      <c r="D582" s="69" t="n">
        <f aca="false">IF($B582&lt;Input!$G$28,Input!$G$41,0)</f>
        <v>0</v>
      </c>
      <c r="E582" s="69" t="n">
        <f aca="true">IF($B582&gt;Input!$G$28,PMT(Input!$G$40/(100*12),($A$620-OFFSET($A$4,MATCH(Input!$G$28,$B$4:$B$620,1),0,1,1)),$H$4,0,1),0)</f>
        <v>-0</v>
      </c>
      <c r="F582" s="69" t="n">
        <f aca="false">($F581+$D582+$E582)*(1+Input!$G$40/(100*12))</f>
        <v>0</v>
      </c>
    </row>
    <row r="583" customFormat="false" ht="12.8" hidden="false" customHeight="false" outlineLevel="0" collapsed="false">
      <c r="A583" s="67" t="n">
        <v>579</v>
      </c>
      <c r="B583" s="68" t="n">
        <f aca="false">EOMONTH(Input!$C$7,A583)</f>
        <v>60540</v>
      </c>
      <c r="D583" s="69" t="n">
        <f aca="false">IF($B583&lt;Input!$G$28,Input!$G$41,0)</f>
        <v>0</v>
      </c>
      <c r="E583" s="69" t="n">
        <f aca="true">IF($B583&gt;Input!$G$28,PMT(Input!$G$40/(100*12),($A$620-OFFSET($A$4,MATCH(Input!$G$28,$B$4:$B$620,1),0,1,1)),$H$4,0,1),0)</f>
        <v>-0</v>
      </c>
      <c r="F583" s="69" t="n">
        <f aca="false">($F582+$D583+$E583)*(1+Input!$G$40/(100*12))</f>
        <v>0</v>
      </c>
    </row>
    <row r="584" customFormat="false" ht="12.8" hidden="false" customHeight="false" outlineLevel="0" collapsed="false">
      <c r="A584" s="67" t="n">
        <v>580</v>
      </c>
      <c r="B584" s="68" t="n">
        <f aca="false">EOMONTH(Input!$C$7,A584)</f>
        <v>60571</v>
      </c>
      <c r="D584" s="69" t="n">
        <f aca="false">IF($B584&lt;Input!$G$28,Input!$G$41,0)</f>
        <v>0</v>
      </c>
      <c r="E584" s="69" t="n">
        <f aca="true">IF($B584&gt;Input!$G$28,PMT(Input!$G$40/(100*12),($A$620-OFFSET($A$4,MATCH(Input!$G$28,$B$4:$B$620,1),0,1,1)),$H$4,0,1),0)</f>
        <v>-0</v>
      </c>
      <c r="F584" s="69" t="n">
        <f aca="false">($F583+$D584+$E584)*(1+Input!$G$40/(100*12))</f>
        <v>0</v>
      </c>
    </row>
    <row r="585" customFormat="false" ht="12.8" hidden="false" customHeight="false" outlineLevel="0" collapsed="false">
      <c r="A585" s="67" t="n">
        <v>581</v>
      </c>
      <c r="B585" s="68" t="n">
        <f aca="false">EOMONTH(Input!$C$7,A585)</f>
        <v>60601</v>
      </c>
      <c r="D585" s="69" t="n">
        <f aca="false">IF($B585&lt;Input!$G$28,Input!$G$41,0)</f>
        <v>0</v>
      </c>
      <c r="E585" s="69" t="n">
        <f aca="true">IF($B585&gt;Input!$G$28,PMT(Input!$G$40/(100*12),($A$620-OFFSET($A$4,MATCH(Input!$G$28,$B$4:$B$620,1),0,1,1)),$H$4,0,1),0)</f>
        <v>-0</v>
      </c>
      <c r="F585" s="69" t="n">
        <f aca="false">($F584+$D585+$E585)*(1+Input!$G$40/(100*12))</f>
        <v>0</v>
      </c>
    </row>
    <row r="586" customFormat="false" ht="12.8" hidden="false" customHeight="false" outlineLevel="0" collapsed="false">
      <c r="A586" s="67" t="n">
        <v>582</v>
      </c>
      <c r="B586" s="68" t="n">
        <f aca="false">EOMONTH(Input!$C$7,A586)</f>
        <v>60632</v>
      </c>
      <c r="D586" s="69" t="n">
        <f aca="false">IF($B586&lt;Input!$G$28,Input!$G$41,0)</f>
        <v>0</v>
      </c>
      <c r="E586" s="69" t="n">
        <f aca="true">IF($B586&gt;Input!$G$28,PMT(Input!$G$40/(100*12),($A$620-OFFSET($A$4,MATCH(Input!$G$28,$B$4:$B$620,1),0,1,1)),$H$4,0,1),0)</f>
        <v>-0</v>
      </c>
      <c r="F586" s="69" t="n">
        <f aca="false">($F585+$D586+$E586)*(1+Input!$G$40/(100*12))</f>
        <v>0</v>
      </c>
    </row>
    <row r="587" customFormat="false" ht="12.8" hidden="false" customHeight="false" outlineLevel="0" collapsed="false">
      <c r="A587" s="67" t="n">
        <v>583</v>
      </c>
      <c r="B587" s="68" t="n">
        <f aca="false">EOMONTH(Input!$C$7,A587)</f>
        <v>60663</v>
      </c>
      <c r="D587" s="69" t="n">
        <f aca="false">IF($B587&lt;Input!$G$28,Input!$G$41,0)</f>
        <v>0</v>
      </c>
      <c r="E587" s="69" t="n">
        <f aca="true">IF($B587&gt;Input!$G$28,PMT(Input!$G$40/(100*12),($A$620-OFFSET($A$4,MATCH(Input!$G$28,$B$4:$B$620,1),0,1,1)),$H$4,0,1),0)</f>
        <v>-0</v>
      </c>
      <c r="F587" s="69" t="n">
        <f aca="false">($F586+$D587+$E587)*(1+Input!$G$40/(100*12))</f>
        <v>0</v>
      </c>
    </row>
    <row r="588" customFormat="false" ht="12.8" hidden="false" customHeight="false" outlineLevel="0" collapsed="false">
      <c r="A588" s="67" t="n">
        <v>584</v>
      </c>
      <c r="B588" s="68" t="n">
        <f aca="false">EOMONTH(Input!$C$7,A588)</f>
        <v>60691</v>
      </c>
      <c r="D588" s="69" t="n">
        <f aca="false">IF($B588&lt;Input!$G$28,Input!$G$41,0)</f>
        <v>0</v>
      </c>
      <c r="E588" s="69" t="n">
        <f aca="true">IF($B588&gt;Input!$G$28,PMT(Input!$G$40/(100*12),($A$620-OFFSET($A$4,MATCH(Input!$G$28,$B$4:$B$620,1),0,1,1)),$H$4,0,1),0)</f>
        <v>-0</v>
      </c>
      <c r="F588" s="69" t="n">
        <f aca="false">($F587+$D588+$E588)*(1+Input!$G$40/(100*12))</f>
        <v>0</v>
      </c>
    </row>
    <row r="589" customFormat="false" ht="12.8" hidden="false" customHeight="false" outlineLevel="0" collapsed="false">
      <c r="A589" s="67" t="n">
        <v>585</v>
      </c>
      <c r="B589" s="68" t="n">
        <f aca="false">EOMONTH(Input!$C$7,A589)</f>
        <v>60722</v>
      </c>
      <c r="D589" s="69" t="n">
        <f aca="false">IF($B589&lt;Input!$G$28,Input!$G$41,0)</f>
        <v>0</v>
      </c>
      <c r="E589" s="69" t="n">
        <f aca="true">IF($B589&gt;Input!$G$28,PMT(Input!$G$40/(100*12),($A$620-OFFSET($A$4,MATCH(Input!$G$28,$B$4:$B$620,1),0,1,1)),$H$4,0,1),0)</f>
        <v>-0</v>
      </c>
      <c r="F589" s="69" t="n">
        <f aca="false">($F588+$D589+$E589)*(1+Input!$G$40/(100*12))</f>
        <v>0</v>
      </c>
    </row>
    <row r="590" customFormat="false" ht="12.8" hidden="false" customHeight="false" outlineLevel="0" collapsed="false">
      <c r="A590" s="67" t="n">
        <v>586</v>
      </c>
      <c r="B590" s="68" t="n">
        <f aca="false">EOMONTH(Input!$C$7,A590)</f>
        <v>60752</v>
      </c>
      <c r="D590" s="69" t="n">
        <f aca="false">IF($B590&lt;Input!$G$28,Input!$G$41,0)</f>
        <v>0</v>
      </c>
      <c r="E590" s="69" t="n">
        <f aca="true">IF($B590&gt;Input!$G$28,PMT(Input!$G$40/(100*12),($A$620-OFFSET($A$4,MATCH(Input!$G$28,$B$4:$B$620,1),0,1,1)),$H$4,0,1),0)</f>
        <v>-0</v>
      </c>
      <c r="F590" s="69" t="n">
        <f aca="false">($F589+$D590+$E590)*(1+Input!$G$40/(100*12))</f>
        <v>0</v>
      </c>
    </row>
    <row r="591" customFormat="false" ht="12.8" hidden="false" customHeight="false" outlineLevel="0" collapsed="false">
      <c r="A591" s="67" t="n">
        <v>587</v>
      </c>
      <c r="B591" s="68" t="n">
        <f aca="false">EOMONTH(Input!$C$7,A591)</f>
        <v>60783</v>
      </c>
      <c r="D591" s="69" t="n">
        <f aca="false">IF($B591&lt;Input!$G$28,Input!$G$41,0)</f>
        <v>0</v>
      </c>
      <c r="E591" s="69" t="n">
        <f aca="true">IF($B591&gt;Input!$G$28,PMT(Input!$G$40/(100*12),($A$620-OFFSET($A$4,MATCH(Input!$G$28,$B$4:$B$620,1),0,1,1)),$H$4,0,1),0)</f>
        <v>-0</v>
      </c>
      <c r="F591" s="69" t="n">
        <f aca="false">($F590+$D591+$E591)*(1+Input!$G$40/(100*12))</f>
        <v>0</v>
      </c>
    </row>
    <row r="592" customFormat="false" ht="12.8" hidden="false" customHeight="false" outlineLevel="0" collapsed="false">
      <c r="A592" s="67" t="n">
        <v>588</v>
      </c>
      <c r="B592" s="68" t="n">
        <f aca="false">EOMONTH(Input!$C$7,A592)</f>
        <v>60813</v>
      </c>
      <c r="D592" s="69" t="n">
        <f aca="false">IF($B592&lt;Input!$G$28,Input!$G$41,0)</f>
        <v>0</v>
      </c>
      <c r="E592" s="69" t="n">
        <f aca="true">IF($B592&gt;Input!$G$28,PMT(Input!$G$40/(100*12),($A$620-OFFSET($A$4,MATCH(Input!$G$28,$B$4:$B$620,1),0,1,1)),$H$4,0,1),0)</f>
        <v>-0</v>
      </c>
      <c r="F592" s="69" t="n">
        <f aca="false">($F591+$D592+$E592)*(1+Input!$G$40/(100*12))</f>
        <v>0</v>
      </c>
    </row>
    <row r="593" customFormat="false" ht="12.8" hidden="false" customHeight="false" outlineLevel="0" collapsed="false">
      <c r="A593" s="67" t="n">
        <v>589</v>
      </c>
      <c r="B593" s="68" t="n">
        <f aca="false">EOMONTH(Input!$C$7,A593)</f>
        <v>60844</v>
      </c>
      <c r="D593" s="69" t="n">
        <f aca="false">IF($B593&lt;Input!$G$28,Input!$G$41,0)</f>
        <v>0</v>
      </c>
      <c r="E593" s="69" t="n">
        <f aca="true">IF($B593&gt;Input!$G$28,PMT(Input!$G$40/(100*12),($A$620-OFFSET($A$4,MATCH(Input!$G$28,$B$4:$B$620,1),0,1,1)),$H$4,0,1),0)</f>
        <v>-0</v>
      </c>
      <c r="F593" s="69" t="n">
        <f aca="false">($F592+$D593+$E593)*(1+Input!$G$40/(100*12))</f>
        <v>0</v>
      </c>
    </row>
    <row r="594" customFormat="false" ht="12.8" hidden="false" customHeight="false" outlineLevel="0" collapsed="false">
      <c r="A594" s="67" t="n">
        <v>590</v>
      </c>
      <c r="B594" s="68" t="n">
        <f aca="false">EOMONTH(Input!$C$7,A594)</f>
        <v>60875</v>
      </c>
      <c r="D594" s="69" t="n">
        <f aca="false">IF($B594&lt;Input!$G$28,Input!$G$41,0)</f>
        <v>0</v>
      </c>
      <c r="E594" s="69" t="n">
        <f aca="true">IF($B594&gt;Input!$G$28,PMT(Input!$G$40/(100*12),($A$620-OFFSET($A$4,MATCH(Input!$G$28,$B$4:$B$620,1),0,1,1)),$H$4,0,1),0)</f>
        <v>-0</v>
      </c>
      <c r="F594" s="69" t="n">
        <f aca="false">($F593+$D594+$E594)*(1+Input!$G$40/(100*12))</f>
        <v>0</v>
      </c>
    </row>
    <row r="595" customFormat="false" ht="12.8" hidden="false" customHeight="false" outlineLevel="0" collapsed="false">
      <c r="A595" s="67" t="n">
        <v>591</v>
      </c>
      <c r="B595" s="68" t="n">
        <f aca="false">EOMONTH(Input!$C$7,A595)</f>
        <v>60905</v>
      </c>
      <c r="D595" s="69" t="n">
        <f aca="false">IF($B595&lt;Input!$G$28,Input!$G$41,0)</f>
        <v>0</v>
      </c>
      <c r="E595" s="69" t="n">
        <f aca="true">IF($B595&gt;Input!$G$28,PMT(Input!$G$40/(100*12),($A$620-OFFSET($A$4,MATCH(Input!$G$28,$B$4:$B$620,1),0,1,1)),$H$4,0,1),0)</f>
        <v>-0</v>
      </c>
      <c r="F595" s="69" t="n">
        <f aca="false">($F594+$D595+$E595)*(1+Input!$G$40/(100*12))</f>
        <v>0</v>
      </c>
    </row>
    <row r="596" customFormat="false" ht="12.8" hidden="false" customHeight="false" outlineLevel="0" collapsed="false">
      <c r="A596" s="67" t="n">
        <v>592</v>
      </c>
      <c r="B596" s="68" t="n">
        <f aca="false">EOMONTH(Input!$C$7,A596)</f>
        <v>60936</v>
      </c>
      <c r="D596" s="69" t="n">
        <f aca="false">IF($B596&lt;Input!$G$28,Input!$G$41,0)</f>
        <v>0</v>
      </c>
      <c r="E596" s="69" t="n">
        <f aca="true">IF($B596&gt;Input!$G$28,PMT(Input!$G$40/(100*12),($A$620-OFFSET($A$4,MATCH(Input!$G$28,$B$4:$B$620,1),0,1,1)),$H$4,0,1),0)</f>
        <v>-0</v>
      </c>
      <c r="F596" s="69" t="n">
        <f aca="false">($F595+$D596+$E596)*(1+Input!$G$40/(100*12))</f>
        <v>0</v>
      </c>
    </row>
    <row r="597" customFormat="false" ht="12.8" hidden="false" customHeight="false" outlineLevel="0" collapsed="false">
      <c r="A597" s="67" t="n">
        <v>593</v>
      </c>
      <c r="B597" s="68" t="n">
        <f aca="false">EOMONTH(Input!$C$7,A597)</f>
        <v>60966</v>
      </c>
      <c r="D597" s="69" t="n">
        <f aca="false">IF($B597&lt;Input!$G$28,Input!$G$41,0)</f>
        <v>0</v>
      </c>
      <c r="E597" s="69" t="n">
        <f aca="true">IF($B597&gt;Input!$G$28,PMT(Input!$G$40/(100*12),($A$620-OFFSET($A$4,MATCH(Input!$G$28,$B$4:$B$620,1),0,1,1)),$H$4,0,1),0)</f>
        <v>-0</v>
      </c>
      <c r="F597" s="69" t="n">
        <f aca="false">($F596+$D597+$E597)*(1+Input!$G$40/(100*12))</f>
        <v>0</v>
      </c>
    </row>
    <row r="598" customFormat="false" ht="12.8" hidden="false" customHeight="false" outlineLevel="0" collapsed="false">
      <c r="A598" s="67" t="n">
        <v>594</v>
      </c>
      <c r="B598" s="68" t="n">
        <f aca="false">EOMONTH(Input!$C$7,A598)</f>
        <v>60997</v>
      </c>
      <c r="D598" s="69" t="n">
        <f aca="false">IF($B598&lt;Input!$G$28,Input!$G$41,0)</f>
        <v>0</v>
      </c>
      <c r="E598" s="69" t="n">
        <f aca="true">IF($B598&gt;Input!$G$28,PMT(Input!$G$40/(100*12),($A$620-OFFSET($A$4,MATCH(Input!$G$28,$B$4:$B$620,1),0,1,1)),$H$4,0,1),0)</f>
        <v>-0</v>
      </c>
      <c r="F598" s="69" t="n">
        <f aca="false">($F597+$D598+$E598)*(1+Input!$G$40/(100*12))</f>
        <v>0</v>
      </c>
    </row>
    <row r="599" customFormat="false" ht="12.8" hidden="false" customHeight="false" outlineLevel="0" collapsed="false">
      <c r="A599" s="67" t="n">
        <v>595</v>
      </c>
      <c r="B599" s="68" t="n">
        <f aca="false">EOMONTH(Input!$C$7,A599)</f>
        <v>61028</v>
      </c>
      <c r="D599" s="69" t="n">
        <f aca="false">IF($B599&lt;Input!$G$28,Input!$G$41,0)</f>
        <v>0</v>
      </c>
      <c r="E599" s="69" t="n">
        <f aca="true">IF($B599&gt;Input!$G$28,PMT(Input!$G$40/(100*12),($A$620-OFFSET($A$4,MATCH(Input!$G$28,$B$4:$B$620,1),0,1,1)),$H$4,0,1),0)</f>
        <v>-0</v>
      </c>
      <c r="F599" s="69" t="n">
        <f aca="false">($F598+$D599+$E599)*(1+Input!$G$40/(100*12))</f>
        <v>0</v>
      </c>
    </row>
    <row r="600" customFormat="false" ht="12.8" hidden="false" customHeight="false" outlineLevel="0" collapsed="false">
      <c r="A600" s="67" t="n">
        <v>596</v>
      </c>
      <c r="B600" s="68" t="n">
        <f aca="false">EOMONTH(Input!$C$7,A600)</f>
        <v>61056</v>
      </c>
      <c r="D600" s="69" t="n">
        <f aca="false">IF($B600&lt;Input!$G$28,Input!$G$41,0)</f>
        <v>0</v>
      </c>
      <c r="E600" s="69" t="n">
        <f aca="true">IF($B600&gt;Input!$G$28,PMT(Input!$G$40/(100*12),($A$620-OFFSET($A$4,MATCH(Input!$G$28,$B$4:$B$620,1),0,1,1)),$H$4,0,1),0)</f>
        <v>-0</v>
      </c>
      <c r="F600" s="69" t="n">
        <f aca="false">($F599+$D600+$E600)*(1+Input!$G$40/(100*12))</f>
        <v>0</v>
      </c>
    </row>
    <row r="601" customFormat="false" ht="12.8" hidden="false" customHeight="false" outlineLevel="0" collapsed="false">
      <c r="A601" s="67" t="n">
        <v>597</v>
      </c>
      <c r="B601" s="68" t="n">
        <f aca="false">EOMONTH(Input!$C$7,A601)</f>
        <v>61087</v>
      </c>
      <c r="D601" s="69" t="n">
        <f aca="false">IF($B601&lt;Input!$G$28,Input!$G$41,0)</f>
        <v>0</v>
      </c>
      <c r="E601" s="69" t="n">
        <f aca="true">IF($B601&gt;Input!$G$28,PMT(Input!$G$40/(100*12),($A$620-OFFSET($A$4,MATCH(Input!$G$28,$B$4:$B$620,1),0,1,1)),$H$4,0,1),0)</f>
        <v>-0</v>
      </c>
      <c r="F601" s="69" t="n">
        <f aca="false">($F600+$D601+$E601)*(1+Input!$G$40/(100*12))</f>
        <v>0</v>
      </c>
    </row>
    <row r="602" customFormat="false" ht="12.8" hidden="false" customHeight="false" outlineLevel="0" collapsed="false">
      <c r="A602" s="67" t="n">
        <v>598</v>
      </c>
      <c r="B602" s="68" t="n">
        <f aca="false">EOMONTH(Input!$C$7,A602)</f>
        <v>61117</v>
      </c>
      <c r="D602" s="69" t="n">
        <f aca="false">IF($B602&lt;Input!$G$28,Input!$G$41,0)</f>
        <v>0</v>
      </c>
      <c r="E602" s="69" t="n">
        <f aca="true">IF($B602&gt;Input!$G$28,PMT(Input!$G$40/(100*12),($A$620-OFFSET($A$4,MATCH(Input!$G$28,$B$4:$B$620,1),0,1,1)),$H$4,0,1),0)</f>
        <v>-0</v>
      </c>
      <c r="F602" s="69" t="n">
        <f aca="false">($F601+$D602+$E602)*(1+Input!$G$40/(100*12))</f>
        <v>0</v>
      </c>
    </row>
    <row r="603" customFormat="false" ht="12.8" hidden="false" customHeight="false" outlineLevel="0" collapsed="false">
      <c r="A603" s="67" t="n">
        <v>599</v>
      </c>
      <c r="B603" s="68" t="n">
        <f aca="false">EOMONTH(Input!$C$7,A603)</f>
        <v>61148</v>
      </c>
      <c r="D603" s="69" t="n">
        <f aca="false">IF($B603&lt;Input!$G$28,Input!$G$41,0)</f>
        <v>0</v>
      </c>
      <c r="E603" s="69" t="n">
        <f aca="true">IF($B603&gt;Input!$G$28,PMT(Input!$G$40/(100*12),($A$620-OFFSET($A$4,MATCH(Input!$G$28,$B$4:$B$620,1),0,1,1)),$H$4,0,1),0)</f>
        <v>-0</v>
      </c>
      <c r="F603" s="69" t="n">
        <f aca="false">($F602+$D603+$E603)*(1+Input!$G$40/(100*12))</f>
        <v>0</v>
      </c>
    </row>
    <row r="604" customFormat="false" ht="12.8" hidden="false" customHeight="false" outlineLevel="0" collapsed="false">
      <c r="A604" s="67" t="n">
        <v>600</v>
      </c>
      <c r="B604" s="68" t="n">
        <f aca="false">EOMONTH(Input!$C$7,A604)</f>
        <v>61178</v>
      </c>
      <c r="D604" s="69" t="n">
        <f aca="false">IF($B604&lt;Input!$G$28,Input!$G$41,0)</f>
        <v>0</v>
      </c>
      <c r="E604" s="69" t="n">
        <f aca="true">IF($B604&gt;Input!$G$28,PMT(Input!$G$40/(100*12),($A$620-OFFSET($A$4,MATCH(Input!$G$28,$B$4:$B$620,1),0,1,1)),$H$4,0,1),0)</f>
        <v>-0</v>
      </c>
      <c r="F604" s="69" t="n">
        <f aca="false">($F603+$D604+$E604)*(1+Input!$G$40/(100*12))</f>
        <v>0</v>
      </c>
    </row>
    <row r="605" customFormat="false" ht="12.8" hidden="false" customHeight="false" outlineLevel="0" collapsed="false">
      <c r="A605" s="67" t="n">
        <v>601</v>
      </c>
      <c r="B605" s="68" t="n">
        <f aca="false">EOMONTH(Input!$C$7,A605)</f>
        <v>61209</v>
      </c>
      <c r="D605" s="69" t="n">
        <f aca="false">IF($B605&lt;Input!$G$28,Input!$G$41,0)</f>
        <v>0</v>
      </c>
      <c r="E605" s="69" t="n">
        <f aca="true">IF($B605&gt;Input!$G$28,PMT(Input!$G$40/(100*12),($A$620-OFFSET($A$4,MATCH(Input!$G$28,$B$4:$B$620,1),0,1,1)),$H$4,0,1),0)</f>
        <v>-0</v>
      </c>
      <c r="F605" s="69" t="n">
        <f aca="false">($F604+$D605+$E605)*(1+Input!$G$40/(100*12))</f>
        <v>0</v>
      </c>
    </row>
    <row r="606" customFormat="false" ht="12.8" hidden="false" customHeight="false" outlineLevel="0" collapsed="false">
      <c r="A606" s="67" t="n">
        <v>602</v>
      </c>
      <c r="B606" s="68" t="n">
        <f aca="false">EOMONTH(Input!$C$7,A606)</f>
        <v>61240</v>
      </c>
      <c r="D606" s="69" t="n">
        <f aca="false">IF($B606&lt;Input!$G$28,Input!$G$41,0)</f>
        <v>0</v>
      </c>
      <c r="E606" s="69" t="n">
        <f aca="true">IF($B606&gt;Input!$G$28,PMT(Input!$G$40/(100*12),($A$620-OFFSET($A$4,MATCH(Input!$G$28,$B$4:$B$620,1),0,1,1)),$H$4,0,1),0)</f>
        <v>-0</v>
      </c>
      <c r="F606" s="69" t="n">
        <f aca="false">($F605+$D606+$E606)*(1+Input!$G$40/(100*12))</f>
        <v>0</v>
      </c>
    </row>
    <row r="607" customFormat="false" ht="12.8" hidden="false" customHeight="false" outlineLevel="0" collapsed="false">
      <c r="A607" s="67" t="n">
        <v>603</v>
      </c>
      <c r="B607" s="68" t="n">
        <f aca="false">EOMONTH(Input!$C$7,A607)</f>
        <v>61270</v>
      </c>
      <c r="D607" s="69" t="n">
        <f aca="false">IF($B607&lt;Input!$G$28,Input!$G$41,0)</f>
        <v>0</v>
      </c>
      <c r="E607" s="69" t="n">
        <f aca="true">IF($B607&gt;Input!$G$28,PMT(Input!$G$40/(100*12),($A$620-OFFSET($A$4,MATCH(Input!$G$28,$B$4:$B$620,1),0,1,1)),$H$4,0,1),0)</f>
        <v>-0</v>
      </c>
      <c r="F607" s="69" t="n">
        <f aca="false">($F606+$D607+$E607)*(1+Input!$G$40/(100*12))</f>
        <v>0</v>
      </c>
    </row>
    <row r="608" customFormat="false" ht="12.8" hidden="false" customHeight="false" outlineLevel="0" collapsed="false">
      <c r="A608" s="67" t="n">
        <v>604</v>
      </c>
      <c r="B608" s="68" t="n">
        <f aca="false">EOMONTH(Input!$C$7,A608)</f>
        <v>61301</v>
      </c>
      <c r="D608" s="69" t="n">
        <f aca="false">IF($B608&lt;Input!$G$28,Input!$G$41,0)</f>
        <v>0</v>
      </c>
      <c r="E608" s="69" t="n">
        <f aca="true">IF($B608&gt;Input!$G$28,PMT(Input!$G$40/(100*12),($A$620-OFFSET($A$4,MATCH(Input!$G$28,$B$4:$B$620,1),0,1,1)),$H$4,0,1),0)</f>
        <v>-0</v>
      </c>
      <c r="F608" s="69" t="n">
        <f aca="false">($F607+$D608+$E608)*(1+Input!$G$40/(100*12))</f>
        <v>0</v>
      </c>
    </row>
    <row r="609" customFormat="false" ht="12.8" hidden="false" customHeight="false" outlineLevel="0" collapsed="false">
      <c r="A609" s="67" t="n">
        <v>605</v>
      </c>
      <c r="B609" s="68" t="n">
        <f aca="false">EOMONTH(Input!$C$7,A609)</f>
        <v>61331</v>
      </c>
      <c r="D609" s="69" t="n">
        <f aca="false">IF($B609&lt;Input!$G$28,Input!$G$41,0)</f>
        <v>0</v>
      </c>
      <c r="E609" s="69" t="n">
        <f aca="true">IF($B609&gt;Input!$G$28,PMT(Input!$G$40/(100*12),($A$620-OFFSET($A$4,MATCH(Input!$G$28,$B$4:$B$620,1),0,1,1)),$H$4,0,1),0)</f>
        <v>-0</v>
      </c>
      <c r="F609" s="69" t="n">
        <f aca="false">($F608+$D609+$E609)*(1+Input!$G$40/(100*12))</f>
        <v>0</v>
      </c>
    </row>
    <row r="610" customFormat="false" ht="12.8" hidden="false" customHeight="false" outlineLevel="0" collapsed="false">
      <c r="A610" s="67" t="n">
        <v>606</v>
      </c>
      <c r="B610" s="68" t="n">
        <f aca="false">EOMONTH(Input!$C$7,A610)</f>
        <v>61362</v>
      </c>
      <c r="D610" s="69" t="n">
        <f aca="false">IF($B610&lt;Input!$G$28,Input!$G$41,0)</f>
        <v>0</v>
      </c>
      <c r="E610" s="69" t="n">
        <f aca="true">IF($B610&gt;Input!$G$28,PMT(Input!$G$40/(100*12),($A$620-OFFSET($A$4,MATCH(Input!$G$28,$B$4:$B$620,1),0,1,1)),$H$4,0,1),0)</f>
        <v>-0</v>
      </c>
      <c r="F610" s="69" t="n">
        <f aca="false">($F609+$D610+$E610)*(1+Input!$G$40/(100*12))</f>
        <v>0</v>
      </c>
    </row>
    <row r="611" customFormat="false" ht="12.8" hidden="false" customHeight="false" outlineLevel="0" collapsed="false">
      <c r="A611" s="67" t="n">
        <v>607</v>
      </c>
      <c r="B611" s="68" t="n">
        <f aca="false">EOMONTH(Input!$C$7,A611)</f>
        <v>61393</v>
      </c>
      <c r="D611" s="69" t="n">
        <f aca="false">IF($B611&lt;Input!$G$28,Input!$G$41,0)</f>
        <v>0</v>
      </c>
      <c r="E611" s="69" t="n">
        <f aca="true">IF($B611&gt;Input!$G$28,PMT(Input!$G$40/(100*12),($A$620-OFFSET($A$4,MATCH(Input!$G$28,$B$4:$B$620,1),0,1,1)),$H$4,0,1),0)</f>
        <v>-0</v>
      </c>
      <c r="F611" s="69" t="n">
        <f aca="false">($F610+$D611+$E611)*(1+Input!$G$40/(100*12))</f>
        <v>0</v>
      </c>
    </row>
    <row r="612" customFormat="false" ht="12.8" hidden="false" customHeight="false" outlineLevel="0" collapsed="false">
      <c r="A612" s="67" t="n">
        <v>608</v>
      </c>
      <c r="B612" s="68" t="n">
        <f aca="false">EOMONTH(Input!$C$7,A612)</f>
        <v>61422</v>
      </c>
      <c r="D612" s="69" t="n">
        <f aca="false">IF($B612&lt;Input!$G$28,Input!$G$41,0)</f>
        <v>0</v>
      </c>
      <c r="E612" s="69" t="n">
        <f aca="true">IF($B612&gt;Input!$G$28,PMT(Input!$G$40/(100*12),($A$620-OFFSET($A$4,MATCH(Input!$G$28,$B$4:$B$620,1),0,1,1)),$H$4,0,1),0)</f>
        <v>-0</v>
      </c>
      <c r="F612" s="69" t="n">
        <f aca="false">($F611+$D612+$E612)*(1+Input!$G$40/(100*12))</f>
        <v>0</v>
      </c>
    </row>
    <row r="613" customFormat="false" ht="12.8" hidden="false" customHeight="false" outlineLevel="0" collapsed="false">
      <c r="A613" s="67" t="n">
        <v>609</v>
      </c>
      <c r="B613" s="68" t="n">
        <f aca="false">EOMONTH(Input!$C$7,A613)</f>
        <v>61453</v>
      </c>
      <c r="D613" s="69" t="n">
        <f aca="false">IF($B613&lt;Input!$G$28,Input!$G$41,0)</f>
        <v>0</v>
      </c>
      <c r="E613" s="69" t="n">
        <f aca="true">IF($B613&gt;Input!$G$28,PMT(Input!$G$40/(100*12),($A$620-OFFSET($A$4,MATCH(Input!$G$28,$B$4:$B$620,1),0,1,1)),$H$4,0,1),0)</f>
        <v>-0</v>
      </c>
      <c r="F613" s="69" t="n">
        <f aca="false">($F612+$D613+$E613)*(1+Input!$G$40/(100*12))</f>
        <v>0</v>
      </c>
    </row>
    <row r="614" customFormat="false" ht="12.8" hidden="false" customHeight="false" outlineLevel="0" collapsed="false">
      <c r="A614" s="67" t="n">
        <v>610</v>
      </c>
      <c r="B614" s="68" t="n">
        <f aca="false">EOMONTH(Input!$C$7,A614)</f>
        <v>61483</v>
      </c>
      <c r="D614" s="69" t="n">
        <f aca="false">IF($B614&lt;Input!$G$28,Input!$G$41,0)</f>
        <v>0</v>
      </c>
      <c r="E614" s="69" t="n">
        <f aca="true">IF($B614&gt;Input!$G$28,PMT(Input!$G$40/(100*12),($A$620-OFFSET($A$4,MATCH(Input!$G$28,$B$4:$B$620,1),0,1,1)),$H$4,0,1),0)</f>
        <v>-0</v>
      </c>
      <c r="F614" s="69" t="n">
        <f aca="false">($F613+$D614+$E614)*(1+Input!$G$40/(100*12))</f>
        <v>0</v>
      </c>
    </row>
    <row r="615" customFormat="false" ht="12.8" hidden="false" customHeight="false" outlineLevel="0" collapsed="false">
      <c r="A615" s="67" t="n">
        <v>611</v>
      </c>
      <c r="B615" s="68" t="n">
        <f aca="false">EOMONTH(Input!$C$7,A615)</f>
        <v>61514</v>
      </c>
      <c r="D615" s="69" t="n">
        <f aca="false">IF($B615&lt;Input!$G$28,Input!$G$41,0)</f>
        <v>0</v>
      </c>
      <c r="E615" s="69" t="n">
        <f aca="true">IF($B615&gt;Input!$G$28,PMT(Input!$G$40/(100*12),($A$620-OFFSET($A$4,MATCH(Input!$G$28,$B$4:$B$620,1),0,1,1)),$H$4,0,1),0)</f>
        <v>-0</v>
      </c>
      <c r="F615" s="69" t="n">
        <f aca="false">($F614+$D615+$E615)*(1+Input!$G$40/(100*12))</f>
        <v>0</v>
      </c>
    </row>
    <row r="616" customFormat="false" ht="12.8" hidden="false" customHeight="false" outlineLevel="0" collapsed="false">
      <c r="A616" s="67" t="n">
        <v>612</v>
      </c>
      <c r="B616" s="68" t="n">
        <f aca="false">EOMONTH(Input!$C$7,A616)</f>
        <v>61544</v>
      </c>
      <c r="D616" s="69" t="n">
        <f aca="false">IF($B616&lt;Input!$G$28,Input!$G$41,0)</f>
        <v>0</v>
      </c>
      <c r="E616" s="69" t="n">
        <f aca="true">IF($B616&gt;Input!$G$28,PMT(Input!$G$40/(100*12),($A$620-OFFSET($A$4,MATCH(Input!$G$28,$B$4:$B$620,1),0,1,1)),$H$4,0,1),0)</f>
        <v>-0</v>
      </c>
      <c r="F616" s="69" t="n">
        <f aca="false">($F615+$D616+$E616)*(1+Input!$G$40/(100*12))</f>
        <v>0</v>
      </c>
    </row>
    <row r="617" customFormat="false" ht="12.8" hidden="false" customHeight="false" outlineLevel="0" collapsed="false">
      <c r="A617" s="67" t="n">
        <v>613</v>
      </c>
      <c r="B617" s="68" t="n">
        <f aca="false">EOMONTH(Input!$C$7,A617)</f>
        <v>61575</v>
      </c>
      <c r="D617" s="69" t="n">
        <f aca="false">IF($B617&lt;Input!$G$28,Input!$G$41,0)</f>
        <v>0</v>
      </c>
      <c r="E617" s="69" t="n">
        <f aca="true">IF($B617&gt;Input!$G$28,PMT(Input!$G$40/(100*12),($A$620-OFFSET($A$4,MATCH(Input!$G$28,$B$4:$B$620,1),0,1,1)),$H$4,0,1),0)</f>
        <v>-0</v>
      </c>
      <c r="F617" s="69" t="n">
        <f aca="false">($F616+$D617+$E617)*(1+Input!$G$40/(100*12))</f>
        <v>0</v>
      </c>
    </row>
    <row r="618" customFormat="false" ht="12.8" hidden="false" customHeight="false" outlineLevel="0" collapsed="false">
      <c r="A618" s="67" t="n">
        <v>614</v>
      </c>
      <c r="B618" s="68" t="n">
        <f aca="false">EOMONTH(Input!$C$7,A618)</f>
        <v>61606</v>
      </c>
      <c r="D618" s="69" t="n">
        <f aca="false">IF($B618&lt;Input!$G$28,Input!$G$41,0)</f>
        <v>0</v>
      </c>
      <c r="E618" s="69" t="n">
        <f aca="true">IF($B618&gt;Input!$G$28,PMT(Input!$G$40/(100*12),($A$620-OFFSET($A$4,MATCH(Input!$G$28,$B$4:$B$620,1),0,1,1)),$H$4,0,1),0)</f>
        <v>-0</v>
      </c>
      <c r="F618" s="69" t="n">
        <f aca="false">($F617+$D618+$E618)*(1+Input!$G$40/(100*12))</f>
        <v>0</v>
      </c>
    </row>
    <row r="619" customFormat="false" ht="12.8" hidden="false" customHeight="false" outlineLevel="0" collapsed="false">
      <c r="A619" s="67" t="n">
        <v>615</v>
      </c>
      <c r="B619" s="68" t="n">
        <f aca="false">EOMONTH(Input!$C$7,A619)</f>
        <v>61636</v>
      </c>
      <c r="D619" s="69" t="n">
        <f aca="false">IF($B619&lt;Input!$G$28,Input!$G$41,0)</f>
        <v>0</v>
      </c>
      <c r="E619" s="69" t="n">
        <f aca="true">IF($B619&gt;Input!$G$28,PMT(Input!$G$40/(100*12),($A$620-OFFSET($A$4,MATCH(Input!$G$28,$B$4:$B$620,1),0,1,1)),$H$4,0,1),0)</f>
        <v>-0</v>
      </c>
      <c r="F619" s="69" t="n">
        <f aca="false">($F618+$D619+$E619)*(1+Input!$G$40/(100*12))</f>
        <v>0</v>
      </c>
    </row>
    <row r="620" customFormat="false" ht="12.8" hidden="false" customHeight="false" outlineLevel="0" collapsed="false">
      <c r="A620" s="67" t="n">
        <v>616</v>
      </c>
      <c r="B620" s="68" t="n">
        <f aca="false">EOMONTH(Input!$C$7,A620)</f>
        <v>61667</v>
      </c>
      <c r="D620" s="69" t="n">
        <f aca="false">IF($B620&lt;Input!$G$28,Input!$G$41,0)</f>
        <v>0</v>
      </c>
      <c r="E620" s="69" t="n">
        <f aca="true">IF($B620&gt;Input!$G$28,PMT(Input!$G$40/(100*12),($A$620-OFFSET($A$4,MATCH(Input!$G$28,$B$4:$B$620,1),0,1,1)),$H$4,0,1),0)</f>
        <v>-0</v>
      </c>
      <c r="F620" s="69" t="n">
        <f aca="false">($F619+$D620+$E620)*(1+Input!$G$40/(100*12))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0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94"/>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Input!$C$22</f>
        <v>Tina</v>
      </c>
      <c r="B1" s="70" t="s">
        <v>224</v>
      </c>
      <c r="D1" s="69"/>
      <c r="E1" s="69"/>
      <c r="F1" s="69"/>
    </row>
    <row r="2" customFormat="false" ht="12.8" hidden="false" customHeight="false" outlineLevel="0" collapsed="false">
      <c r="E2" s="72" t="s">
        <v>157</v>
      </c>
      <c r="H2" s="72" t="s">
        <v>218</v>
      </c>
    </row>
    <row r="3" s="73" customFormat="true" ht="12.8" hidden="false" customHeight="false" outlineLevel="0" collapsed="false">
      <c r="A3" s="73" t="s">
        <v>169</v>
      </c>
      <c r="B3" s="74" t="s">
        <v>170</v>
      </c>
      <c r="D3" s="73" t="s">
        <v>222</v>
      </c>
      <c r="E3" s="73" t="s">
        <v>173</v>
      </c>
      <c r="F3" s="73" t="s">
        <v>218</v>
      </c>
      <c r="H3" s="73" t="s">
        <v>184</v>
      </c>
    </row>
    <row r="4" customFormat="false" ht="12.8" hidden="false" customHeight="false" outlineLevel="0" collapsed="false">
      <c r="A4" s="67" t="n">
        <v>0</v>
      </c>
      <c r="B4" s="68" t="n">
        <f aca="false">EOMONTH(Input!$C$7,A4)</f>
        <v>42916</v>
      </c>
      <c r="D4" s="69" t="n">
        <v>0</v>
      </c>
      <c r="E4" s="69" t="n">
        <v>0</v>
      </c>
      <c r="F4" s="69" t="n">
        <f aca="false">Input!$C$42</f>
        <v>0</v>
      </c>
      <c r="H4" s="69" t="n">
        <f aca="true">OFFSET($F$4,(MATCH(Input!$C$28,$B$4:$B$620,1)-1),0,1,1)</f>
        <v>0</v>
      </c>
    </row>
    <row r="5" customFormat="false" ht="12.8" hidden="false" customHeight="false" outlineLevel="0" collapsed="false">
      <c r="A5" s="67" t="n">
        <v>1</v>
      </c>
      <c r="B5" s="68" t="n">
        <f aca="false">EOMONTH(Input!$C$7,A5)</f>
        <v>42947</v>
      </c>
      <c r="D5" s="69" t="n">
        <f aca="false">IF($B5&lt;Input!$C$28,Input!$C$44,0)</f>
        <v>0</v>
      </c>
      <c r="E5" s="69" t="n">
        <f aca="true">IF($B5&gt;Input!$C$28,PMT(Input!$C$43/(100*12),($A$620-OFFSET($A$4,MATCH(Input!$C$28,$B$4:$B$620,1),0,1,1)),$H$4,0,1),0)</f>
        <v>0</v>
      </c>
      <c r="F5" s="69" t="n">
        <f aca="false">($F4+$D5+$E5)*(1+Input!$C$43/(100*12))</f>
        <v>0</v>
      </c>
    </row>
    <row r="6" customFormat="false" ht="12.8" hidden="false" customHeight="false" outlineLevel="0" collapsed="false">
      <c r="A6" s="67" t="n">
        <v>2</v>
      </c>
      <c r="B6" s="68" t="n">
        <f aca="false">EOMONTH(Input!$C$7,A6)</f>
        <v>42978</v>
      </c>
      <c r="D6" s="69" t="n">
        <f aca="false">IF($B6&lt;Input!$C$28,Input!$C$44,0)</f>
        <v>0</v>
      </c>
      <c r="E6" s="69" t="n">
        <f aca="true">IF($B6&gt;Input!$C$28,PMT(Input!$C$43/(100*12),($A$620-OFFSET($A$4,MATCH(Input!$C$28,$B$4:$B$620,1),0,1,1)),$H$4,0,1),0)</f>
        <v>0</v>
      </c>
      <c r="F6" s="69" t="n">
        <f aca="false">($F5+$D6+$E6)*(1+Input!$C$43/(100*12))</f>
        <v>0</v>
      </c>
    </row>
    <row r="7" customFormat="false" ht="12.8" hidden="false" customHeight="false" outlineLevel="0" collapsed="false">
      <c r="A7" s="67" t="n">
        <v>3</v>
      </c>
      <c r="B7" s="68" t="n">
        <f aca="false">EOMONTH(Input!$C$7,A7)</f>
        <v>43008</v>
      </c>
      <c r="D7" s="69" t="n">
        <f aca="false">IF($B7&lt;Input!$C$28,Input!$C$44,0)</f>
        <v>0</v>
      </c>
      <c r="E7" s="69" t="n">
        <f aca="true">IF($B7&gt;Input!$C$28,PMT(Input!$C$43/(100*12),($A$620-OFFSET($A$4,MATCH(Input!$C$28,$B$4:$B$620,1),0,1,1)),$H$4,0,1),0)</f>
        <v>0</v>
      </c>
      <c r="F7" s="69" t="n">
        <f aca="false">($F6+$D7+$E7)*(1+Input!$C$43/(100*12))</f>
        <v>0</v>
      </c>
    </row>
    <row r="8" customFormat="false" ht="12.8" hidden="false" customHeight="false" outlineLevel="0" collapsed="false">
      <c r="A8" s="67" t="n">
        <v>4</v>
      </c>
      <c r="B8" s="68" t="n">
        <f aca="false">EOMONTH(Input!$C$7,A8)</f>
        <v>43039</v>
      </c>
      <c r="D8" s="69" t="n">
        <f aca="false">IF($B8&lt;Input!$C$28,Input!$C$44,0)</f>
        <v>0</v>
      </c>
      <c r="E8" s="69" t="n">
        <f aca="true">IF($B8&gt;Input!$C$28,PMT(Input!$C$43/(100*12),($A$620-OFFSET($A$4,MATCH(Input!$C$28,$B$4:$B$620,1),0,1,1)),$H$4,0,1),0)</f>
        <v>0</v>
      </c>
      <c r="F8" s="69" t="n">
        <f aca="false">($F7+$D8+$E8)*(1+Input!$C$43/(100*12))</f>
        <v>0</v>
      </c>
    </row>
    <row r="9" customFormat="false" ht="12.8" hidden="false" customHeight="false" outlineLevel="0" collapsed="false">
      <c r="A9" s="67" t="n">
        <v>5</v>
      </c>
      <c r="B9" s="68" t="n">
        <f aca="false">EOMONTH(Input!$C$7,A9)</f>
        <v>43069</v>
      </c>
      <c r="D9" s="69" t="n">
        <f aca="false">IF($B9&lt;Input!$C$28,Input!$C$44,0)</f>
        <v>0</v>
      </c>
      <c r="E9" s="69" t="n">
        <f aca="true">IF($B9&gt;Input!$C$28,PMT(Input!$C$43/(100*12),($A$620-OFFSET($A$4,MATCH(Input!$C$28,$B$4:$B$620,1),0,1,1)),$H$4,0,1),0)</f>
        <v>0</v>
      </c>
      <c r="F9" s="69" t="n">
        <f aca="false">($F8+$D9+$E9)*(1+Input!$C$43/(100*12))</f>
        <v>0</v>
      </c>
    </row>
    <row r="10" customFormat="false" ht="12.8" hidden="false" customHeight="false" outlineLevel="0" collapsed="false">
      <c r="A10" s="67" t="n">
        <v>6</v>
      </c>
      <c r="B10" s="68" t="n">
        <f aca="false">EOMONTH(Input!$C$7,A10)</f>
        <v>43100</v>
      </c>
      <c r="D10" s="69" t="n">
        <f aca="false">IF($B10&lt;Input!$C$28,Input!$C$44,0)</f>
        <v>0</v>
      </c>
      <c r="E10" s="69" t="n">
        <f aca="true">IF($B10&gt;Input!$C$28,PMT(Input!$C$43/(100*12),($A$620-OFFSET($A$4,MATCH(Input!$C$28,$B$4:$B$620,1),0,1,1)),$H$4,0,1),0)</f>
        <v>0</v>
      </c>
      <c r="F10" s="69" t="n">
        <f aca="false">($F9+$D10+$E10)*(1+Input!$C$43/(100*12))</f>
        <v>0</v>
      </c>
    </row>
    <row r="11" customFormat="false" ht="12.8" hidden="false" customHeight="false" outlineLevel="0" collapsed="false">
      <c r="A11" s="67" t="n">
        <v>7</v>
      </c>
      <c r="B11" s="68" t="n">
        <f aca="false">EOMONTH(Input!$C$7,A11)</f>
        <v>43131</v>
      </c>
      <c r="D11" s="69" t="n">
        <f aca="false">IF($B11&lt;Input!$C$28,Input!$C$44,0)</f>
        <v>0</v>
      </c>
      <c r="E11" s="69" t="n">
        <f aca="true">IF($B11&gt;Input!$C$28,PMT(Input!$C$43/(100*12),($A$620-OFFSET($A$4,MATCH(Input!$C$28,$B$4:$B$620,1),0,1,1)),$H$4,0,1),0)</f>
        <v>0</v>
      </c>
      <c r="F11" s="69" t="n">
        <f aca="false">($F10+$D11+$E11)*(1+Input!$C$43/(100*12))</f>
        <v>0</v>
      </c>
    </row>
    <row r="12" customFormat="false" ht="12.8" hidden="false" customHeight="false" outlineLevel="0" collapsed="false">
      <c r="A12" s="67" t="n">
        <v>8</v>
      </c>
      <c r="B12" s="68" t="n">
        <f aca="false">EOMONTH(Input!$C$7,A12)</f>
        <v>43159</v>
      </c>
      <c r="D12" s="69" t="n">
        <f aca="false">IF($B12&lt;Input!$C$28,Input!$C$44,0)</f>
        <v>0</v>
      </c>
      <c r="E12" s="69" t="n">
        <f aca="true">IF($B12&gt;Input!$C$28,PMT(Input!$C$43/(100*12),($A$620-OFFSET($A$4,MATCH(Input!$C$28,$B$4:$B$620,1),0,1,1)),$H$4,0,1),0)</f>
        <v>0</v>
      </c>
      <c r="F12" s="69" t="n">
        <f aca="false">($F11+$D12+$E12)*(1+Input!$C$43/(100*12))</f>
        <v>0</v>
      </c>
    </row>
    <row r="13" customFormat="false" ht="12.8" hidden="false" customHeight="false" outlineLevel="0" collapsed="false">
      <c r="A13" s="67" t="n">
        <v>9</v>
      </c>
      <c r="B13" s="68" t="n">
        <f aca="false">EOMONTH(Input!$C$7,A13)</f>
        <v>43190</v>
      </c>
      <c r="D13" s="69" t="n">
        <f aca="false">IF($B13&lt;Input!$C$28,Input!$C$44,0)</f>
        <v>0</v>
      </c>
      <c r="E13" s="69" t="n">
        <f aca="true">IF($B13&gt;Input!$C$28,PMT(Input!$C$43/(100*12),($A$620-OFFSET($A$4,MATCH(Input!$C$28,$B$4:$B$620,1),0,1,1)),$H$4,0,1),0)</f>
        <v>0</v>
      </c>
      <c r="F13" s="69" t="n">
        <f aca="false">($F12+$D13+$E13)*(1+Input!$C$43/(100*12))</f>
        <v>0</v>
      </c>
    </row>
    <row r="14" customFormat="false" ht="12.8" hidden="false" customHeight="false" outlineLevel="0" collapsed="false">
      <c r="A14" s="67" t="n">
        <v>10</v>
      </c>
      <c r="B14" s="68" t="n">
        <f aca="false">EOMONTH(Input!$C$7,A14)</f>
        <v>43220</v>
      </c>
      <c r="D14" s="69" t="n">
        <f aca="false">IF($B14&lt;Input!$C$28,Input!$C$44,0)</f>
        <v>0</v>
      </c>
      <c r="E14" s="69" t="n">
        <f aca="true">IF($B14&gt;Input!$C$28,PMT(Input!$C$43/(100*12),($A$620-OFFSET($A$4,MATCH(Input!$C$28,$B$4:$B$620,1),0,1,1)),$H$4,0,1),0)</f>
        <v>0</v>
      </c>
      <c r="F14" s="69" t="n">
        <f aca="false">($F13+$D14+$E14)*(1+Input!$C$43/(100*12))</f>
        <v>0</v>
      </c>
    </row>
    <row r="15" customFormat="false" ht="12.8" hidden="false" customHeight="false" outlineLevel="0" collapsed="false">
      <c r="A15" s="67" t="n">
        <v>11</v>
      </c>
      <c r="B15" s="68" t="n">
        <f aca="false">EOMONTH(Input!$C$7,A15)</f>
        <v>43251</v>
      </c>
      <c r="D15" s="69" t="n">
        <f aca="false">IF($B15&lt;Input!$C$28,Input!$C$44,0)</f>
        <v>0</v>
      </c>
      <c r="E15" s="69" t="n">
        <f aca="true">IF($B15&gt;Input!$C$28,PMT(Input!$C$43/(100*12),($A$620-OFFSET($A$4,MATCH(Input!$C$28,$B$4:$B$620,1),0,1,1)),$H$4,0,1),0)</f>
        <v>0</v>
      </c>
      <c r="F15" s="69" t="n">
        <f aca="false">($F14+$D15+$E15)*(1+Input!$C$43/(100*12))</f>
        <v>0</v>
      </c>
    </row>
    <row r="16" customFormat="false" ht="12.8" hidden="false" customHeight="false" outlineLevel="0" collapsed="false">
      <c r="A16" s="67" t="n">
        <v>12</v>
      </c>
      <c r="B16" s="68" t="n">
        <f aca="false">EOMONTH(Input!$C$7,A16)</f>
        <v>43281</v>
      </c>
      <c r="D16" s="69" t="n">
        <f aca="false">IF($B16&lt;Input!$C$28,Input!$C$44,0)</f>
        <v>0</v>
      </c>
      <c r="E16" s="69" t="n">
        <f aca="true">IF($B16&gt;Input!$C$28,PMT(Input!$C$43/(100*12),($A$620-OFFSET($A$4,MATCH(Input!$C$28,$B$4:$B$620,1),0,1,1)),$H$4,0,1),0)</f>
        <v>0</v>
      </c>
      <c r="F16" s="69" t="n">
        <f aca="false">($F15+$D16+$E16)*(1+Input!$C$43/(100*12))</f>
        <v>0</v>
      </c>
      <c r="G16" s="69"/>
    </row>
    <row r="17" customFormat="false" ht="12.8" hidden="false" customHeight="false" outlineLevel="0" collapsed="false">
      <c r="A17" s="67" t="n">
        <v>13</v>
      </c>
      <c r="B17" s="68" t="n">
        <f aca="false">EOMONTH(Input!$C$7,A17)</f>
        <v>43312</v>
      </c>
      <c r="D17" s="69" t="n">
        <f aca="false">IF($B17&lt;Input!$C$28,Input!$C$44,0)</f>
        <v>0</v>
      </c>
      <c r="E17" s="69" t="n">
        <f aca="true">IF($B17&gt;Input!$C$28,PMT(Input!$C$43/(100*12),($A$620-OFFSET($A$4,MATCH(Input!$C$28,$B$4:$B$620,1),0,1,1)),$H$4,0,1),0)</f>
        <v>0</v>
      </c>
      <c r="F17" s="69" t="n">
        <f aca="false">($F16+$D17+$E17)*(1+Input!$C$43/(100*12))</f>
        <v>0</v>
      </c>
    </row>
    <row r="18" customFormat="false" ht="12.8" hidden="false" customHeight="false" outlineLevel="0" collapsed="false">
      <c r="A18" s="67" t="n">
        <v>14</v>
      </c>
      <c r="B18" s="68" t="n">
        <f aca="false">EOMONTH(Input!$C$7,A18)</f>
        <v>43343</v>
      </c>
      <c r="D18" s="69" t="n">
        <f aca="false">IF($B18&lt;Input!$C$28,Input!$C$44,0)</f>
        <v>0</v>
      </c>
      <c r="E18" s="69" t="n">
        <f aca="true">IF($B18&gt;Input!$C$28,PMT(Input!$C$43/(100*12),($A$620-OFFSET($A$4,MATCH(Input!$C$28,$B$4:$B$620,1),0,1,1)),$H$4,0,1),0)</f>
        <v>0</v>
      </c>
      <c r="F18" s="69" t="n">
        <f aca="false">($F17+$D18+$E18)*(1+Input!$C$43/(100*12))</f>
        <v>0</v>
      </c>
    </row>
    <row r="19" customFormat="false" ht="12.8" hidden="false" customHeight="false" outlineLevel="0" collapsed="false">
      <c r="A19" s="67" t="n">
        <v>15</v>
      </c>
      <c r="B19" s="68" t="n">
        <f aca="false">EOMONTH(Input!$C$7,A19)</f>
        <v>43373</v>
      </c>
      <c r="D19" s="69" t="n">
        <f aca="false">IF($B19&lt;Input!$C$28,Input!$C$44,0)</f>
        <v>0</v>
      </c>
      <c r="E19" s="69" t="n">
        <f aca="true">IF($B19&gt;Input!$C$28,PMT(Input!$C$43/(100*12),($A$620-OFFSET($A$4,MATCH(Input!$C$28,$B$4:$B$620,1),0,1,1)),$H$4,0,1),0)</f>
        <v>0</v>
      </c>
      <c r="F19" s="69" t="n">
        <f aca="false">($F18+$D19+$E19)*(1+Input!$C$43/(100*12))</f>
        <v>0</v>
      </c>
    </row>
    <row r="20" customFormat="false" ht="12.8" hidden="false" customHeight="false" outlineLevel="0" collapsed="false">
      <c r="A20" s="67" t="n">
        <v>16</v>
      </c>
      <c r="B20" s="68" t="n">
        <f aca="false">EOMONTH(Input!$C$7,A20)</f>
        <v>43404</v>
      </c>
      <c r="D20" s="69" t="n">
        <f aca="false">IF($B20&lt;Input!$C$28,Input!$C$44,0)</f>
        <v>0</v>
      </c>
      <c r="E20" s="69" t="n">
        <f aca="true">IF($B20&gt;Input!$C$28,PMT(Input!$C$43/(100*12),($A$620-OFFSET($A$4,MATCH(Input!$C$28,$B$4:$B$620,1),0,1,1)),$H$4,0,1),0)</f>
        <v>0</v>
      </c>
      <c r="F20" s="69" t="n">
        <f aca="false">($F19+$D20+$E20)*(1+Input!$C$43/(100*12))</f>
        <v>0</v>
      </c>
    </row>
    <row r="21" customFormat="false" ht="12.8" hidden="false" customHeight="false" outlineLevel="0" collapsed="false">
      <c r="A21" s="67" t="n">
        <v>17</v>
      </c>
      <c r="B21" s="68" t="n">
        <f aca="false">EOMONTH(Input!$C$7,A21)</f>
        <v>43434</v>
      </c>
      <c r="D21" s="69" t="n">
        <f aca="false">IF($B21&lt;Input!$C$28,Input!$C$44,0)</f>
        <v>0</v>
      </c>
      <c r="E21" s="69" t="n">
        <f aca="true">IF($B21&gt;Input!$C$28,PMT(Input!$C$43/(100*12),($A$620-OFFSET($A$4,MATCH(Input!$C$28,$B$4:$B$620,1),0,1,1)),$H$4,0,1),0)</f>
        <v>0</v>
      </c>
      <c r="F21" s="69" t="n">
        <f aca="false">($F20+$D21+$E21)*(1+Input!$C$43/(100*12))</f>
        <v>0</v>
      </c>
    </row>
    <row r="22" customFormat="false" ht="12.8" hidden="false" customHeight="false" outlineLevel="0" collapsed="false">
      <c r="A22" s="67" t="n">
        <v>18</v>
      </c>
      <c r="B22" s="68" t="n">
        <f aca="false">EOMONTH(Input!$C$7,A22)</f>
        <v>43465</v>
      </c>
      <c r="D22" s="69" t="n">
        <f aca="false">IF($B22&lt;Input!$C$28,Input!$C$44,0)</f>
        <v>0</v>
      </c>
      <c r="E22" s="69" t="n">
        <f aca="true">IF($B22&gt;Input!$C$28,PMT(Input!$C$43/(100*12),($A$620-OFFSET($A$4,MATCH(Input!$C$28,$B$4:$B$620,1),0,1,1)),$H$4,0,1),0)</f>
        <v>0</v>
      </c>
      <c r="F22" s="69" t="n">
        <f aca="false">($F21+$D22+$E22)*(1+Input!$C$43/(100*12))</f>
        <v>0</v>
      </c>
    </row>
    <row r="23" customFormat="false" ht="12.8" hidden="false" customHeight="false" outlineLevel="0" collapsed="false">
      <c r="A23" s="67" t="n">
        <v>19</v>
      </c>
      <c r="B23" s="68" t="n">
        <f aca="false">EOMONTH(Input!$C$7,A23)</f>
        <v>43496</v>
      </c>
      <c r="D23" s="69" t="n">
        <f aca="false">IF($B23&lt;Input!$C$28,Input!$C$44,0)</f>
        <v>0</v>
      </c>
      <c r="E23" s="69" t="n">
        <f aca="true">IF($B23&gt;Input!$C$28,PMT(Input!$C$43/(100*12),($A$620-OFFSET($A$4,MATCH(Input!$C$28,$B$4:$B$620,1),0,1,1)),$H$4,0,1),0)</f>
        <v>0</v>
      </c>
      <c r="F23" s="69" t="n">
        <f aca="false">($F22+$D23+$E23)*(1+Input!$C$43/(100*12))</f>
        <v>0</v>
      </c>
    </row>
    <row r="24" customFormat="false" ht="12.8" hidden="false" customHeight="false" outlineLevel="0" collapsed="false">
      <c r="A24" s="67" t="n">
        <v>20</v>
      </c>
      <c r="B24" s="68" t="n">
        <f aca="false">EOMONTH(Input!$C$7,A24)</f>
        <v>43524</v>
      </c>
      <c r="D24" s="69" t="n">
        <f aca="false">IF($B24&lt;Input!$C$28,Input!$C$44,0)</f>
        <v>0</v>
      </c>
      <c r="E24" s="69" t="n">
        <f aca="true">IF($B24&gt;Input!$C$28,PMT(Input!$C$43/(100*12),($A$620-OFFSET($A$4,MATCH(Input!$C$28,$B$4:$B$620,1),0,1,1)),$H$4,0,1),0)</f>
        <v>0</v>
      </c>
      <c r="F24" s="69" t="n">
        <f aca="false">($F23+$D24+$E24)*(1+Input!$C$43/(100*12))</f>
        <v>0</v>
      </c>
    </row>
    <row r="25" customFormat="false" ht="12.8" hidden="false" customHeight="false" outlineLevel="0" collapsed="false">
      <c r="A25" s="67" t="n">
        <v>21</v>
      </c>
      <c r="B25" s="68" t="n">
        <f aca="false">EOMONTH(Input!$C$7,A25)</f>
        <v>43555</v>
      </c>
      <c r="D25" s="69" t="n">
        <f aca="false">IF($B25&lt;Input!$C$28,Input!$C$44,0)</f>
        <v>0</v>
      </c>
      <c r="E25" s="69" t="n">
        <f aca="true">IF($B25&gt;Input!$C$28,PMT(Input!$C$43/(100*12),($A$620-OFFSET($A$4,MATCH(Input!$C$28,$B$4:$B$620,1),0,1,1)),$H$4,0,1),0)</f>
        <v>0</v>
      </c>
      <c r="F25" s="69" t="n">
        <f aca="false">($F24+$D25+$E25)*(1+Input!$C$43/(100*12))</f>
        <v>0</v>
      </c>
    </row>
    <row r="26" customFormat="false" ht="12.8" hidden="false" customHeight="false" outlineLevel="0" collapsed="false">
      <c r="A26" s="67" t="n">
        <v>22</v>
      </c>
      <c r="B26" s="68" t="n">
        <f aca="false">EOMONTH(Input!$C$7,A26)</f>
        <v>43585</v>
      </c>
      <c r="D26" s="69" t="n">
        <f aca="false">IF($B26&lt;Input!$C$28,Input!$C$44,0)</f>
        <v>0</v>
      </c>
      <c r="E26" s="69" t="n">
        <f aca="true">IF($B26&gt;Input!$C$28,PMT(Input!$C$43/(100*12),($A$620-OFFSET($A$4,MATCH(Input!$C$28,$B$4:$B$620,1),0,1,1)),$H$4,0,1),0)</f>
        <v>0</v>
      </c>
      <c r="F26" s="69" t="n">
        <f aca="false">($F25+$D26+$E26)*(1+Input!$C$43/(100*12))</f>
        <v>0</v>
      </c>
    </row>
    <row r="27" customFormat="false" ht="12.8" hidden="false" customHeight="false" outlineLevel="0" collapsed="false">
      <c r="A27" s="67" t="n">
        <v>23</v>
      </c>
      <c r="B27" s="68" t="n">
        <f aca="false">EOMONTH(Input!$C$7,A27)</f>
        <v>43616</v>
      </c>
      <c r="D27" s="69" t="n">
        <f aca="false">IF($B27&lt;Input!$C$28,Input!$C$44,0)</f>
        <v>0</v>
      </c>
      <c r="E27" s="69" t="n">
        <f aca="true">IF($B27&gt;Input!$C$28,PMT(Input!$C$43/(100*12),($A$620-OFFSET($A$4,MATCH(Input!$C$28,$B$4:$B$620,1),0,1,1)),$H$4,0,1),0)</f>
        <v>0</v>
      </c>
      <c r="F27" s="69" t="n">
        <f aca="false">($F26+$D27+$E27)*(1+Input!$C$43/(100*12))</f>
        <v>0</v>
      </c>
    </row>
    <row r="28" customFormat="false" ht="12.8" hidden="false" customHeight="false" outlineLevel="0" collapsed="false">
      <c r="A28" s="67" t="n">
        <v>24</v>
      </c>
      <c r="B28" s="68" t="n">
        <f aca="false">EOMONTH(Input!$C$7,A28)</f>
        <v>43646</v>
      </c>
      <c r="D28" s="69" t="n">
        <f aca="false">IF($B28&lt;Input!$C$28,Input!$C$44,0)</f>
        <v>0</v>
      </c>
      <c r="E28" s="69" t="n">
        <f aca="true">IF($B28&gt;Input!$C$28,PMT(Input!$C$43/(100*12),($A$620-OFFSET($A$4,MATCH(Input!$C$28,$B$4:$B$620,1),0,1,1)),$H$4,0,1),0)</f>
        <v>0</v>
      </c>
      <c r="F28" s="69" t="n">
        <f aca="false">($F27+$D28+$E28)*(1+Input!$C$43/(100*12))</f>
        <v>0</v>
      </c>
    </row>
    <row r="29" customFormat="false" ht="12.8" hidden="false" customHeight="false" outlineLevel="0" collapsed="false">
      <c r="A29" s="67" t="n">
        <v>25</v>
      </c>
      <c r="B29" s="68" t="n">
        <f aca="false">EOMONTH(Input!$C$7,A29)</f>
        <v>43677</v>
      </c>
      <c r="D29" s="69" t="n">
        <f aca="false">IF($B29&lt;Input!$C$28,Input!$C$44,0)</f>
        <v>0</v>
      </c>
      <c r="E29" s="69" t="n">
        <f aca="true">IF($B29&gt;Input!$C$28,PMT(Input!$C$43/(100*12),($A$620-OFFSET($A$4,MATCH(Input!$C$28,$B$4:$B$620,1),0,1,1)),$H$4,0,1),0)</f>
        <v>0</v>
      </c>
      <c r="F29" s="69" t="n">
        <f aca="false">($F28+$D29+$E29)*(1+Input!$C$43/(100*12))</f>
        <v>0</v>
      </c>
    </row>
    <row r="30" customFormat="false" ht="12.8" hidden="false" customHeight="false" outlineLevel="0" collapsed="false">
      <c r="A30" s="67" t="n">
        <v>26</v>
      </c>
      <c r="B30" s="68" t="n">
        <f aca="false">EOMONTH(Input!$C$7,A30)</f>
        <v>43708</v>
      </c>
      <c r="D30" s="69" t="n">
        <f aca="false">IF($B30&lt;Input!$C$28,Input!$C$44,0)</f>
        <v>0</v>
      </c>
      <c r="E30" s="69" t="n">
        <f aca="true">IF($B30&gt;Input!$C$28,PMT(Input!$C$43/(100*12),($A$620-OFFSET($A$4,MATCH(Input!$C$28,$B$4:$B$620,1),0,1,1)),$H$4,0,1),0)</f>
        <v>0</v>
      </c>
      <c r="F30" s="69" t="n">
        <f aca="false">($F29+$D30+$E30)*(1+Input!$C$43/(100*12))</f>
        <v>0</v>
      </c>
    </row>
    <row r="31" customFormat="false" ht="12.8" hidden="false" customHeight="false" outlineLevel="0" collapsed="false">
      <c r="A31" s="67" t="n">
        <v>27</v>
      </c>
      <c r="B31" s="68" t="n">
        <f aca="false">EOMONTH(Input!$C$7,A31)</f>
        <v>43738</v>
      </c>
      <c r="D31" s="69" t="n">
        <f aca="false">IF($B31&lt;Input!$C$28,Input!$C$44,0)</f>
        <v>0</v>
      </c>
      <c r="E31" s="69" t="n">
        <f aca="true">IF($B31&gt;Input!$C$28,PMT(Input!$C$43/(100*12),($A$620-OFFSET($A$4,MATCH(Input!$C$28,$B$4:$B$620,1),0,1,1)),$H$4,0,1),0)</f>
        <v>0</v>
      </c>
      <c r="F31" s="69" t="n">
        <f aca="false">($F30+$D31+$E31)*(1+Input!$C$43/(100*12))</f>
        <v>0</v>
      </c>
    </row>
    <row r="32" customFormat="false" ht="12.8" hidden="false" customHeight="false" outlineLevel="0" collapsed="false">
      <c r="A32" s="67" t="n">
        <v>28</v>
      </c>
      <c r="B32" s="68" t="n">
        <f aca="false">EOMONTH(Input!$C$7,A32)</f>
        <v>43769</v>
      </c>
      <c r="D32" s="69" t="n">
        <f aca="false">IF($B32&lt;Input!$C$28,Input!$C$44,0)</f>
        <v>0</v>
      </c>
      <c r="E32" s="69" t="n">
        <f aca="true">IF($B32&gt;Input!$C$28,PMT(Input!$C$43/(100*12),($A$620-OFFSET($A$4,MATCH(Input!$C$28,$B$4:$B$620,1),0,1,1)),$H$4,0,1),0)</f>
        <v>0</v>
      </c>
      <c r="F32" s="69" t="n">
        <f aca="false">($F31+$D32+$E32)*(1+Input!$C$43/(100*12))</f>
        <v>0</v>
      </c>
    </row>
    <row r="33" customFormat="false" ht="12.8" hidden="false" customHeight="false" outlineLevel="0" collapsed="false">
      <c r="A33" s="67" t="n">
        <v>29</v>
      </c>
      <c r="B33" s="68" t="n">
        <f aca="false">EOMONTH(Input!$C$7,A33)</f>
        <v>43799</v>
      </c>
      <c r="D33" s="69" t="n">
        <f aca="false">IF($B33&lt;Input!$C$28,Input!$C$44,0)</f>
        <v>0</v>
      </c>
      <c r="E33" s="69" t="n">
        <f aca="true">IF($B33&gt;Input!$C$28,PMT(Input!$C$43/(100*12),($A$620-OFFSET($A$4,MATCH(Input!$C$28,$B$4:$B$620,1),0,1,1)),$H$4,0,1),0)</f>
        <v>0</v>
      </c>
      <c r="F33" s="69" t="n">
        <f aca="false">($F32+$D33+$E33)*(1+Input!$C$43/(100*12))</f>
        <v>0</v>
      </c>
    </row>
    <row r="34" customFormat="false" ht="12.8" hidden="false" customHeight="false" outlineLevel="0" collapsed="false">
      <c r="A34" s="67" t="n">
        <v>30</v>
      </c>
      <c r="B34" s="68" t="n">
        <f aca="false">EOMONTH(Input!$C$7,A34)</f>
        <v>43830</v>
      </c>
      <c r="D34" s="69" t="n">
        <f aca="false">IF($B34&lt;Input!$C$28,Input!$C$44,0)</f>
        <v>0</v>
      </c>
      <c r="E34" s="69" t="n">
        <f aca="true">IF($B34&gt;Input!$C$28,PMT(Input!$C$43/(100*12),($A$620-OFFSET($A$4,MATCH(Input!$C$28,$B$4:$B$620,1),0,1,1)),$H$4,0,1),0)</f>
        <v>0</v>
      </c>
      <c r="F34" s="69" t="n">
        <f aca="false">($F33+$D34+$E34)*(1+Input!$C$43/(100*12))</f>
        <v>0</v>
      </c>
    </row>
    <row r="35" customFormat="false" ht="12.8" hidden="false" customHeight="false" outlineLevel="0" collapsed="false">
      <c r="A35" s="67" t="n">
        <v>31</v>
      </c>
      <c r="B35" s="68" t="n">
        <f aca="false">EOMONTH(Input!$C$7,A35)</f>
        <v>43861</v>
      </c>
      <c r="D35" s="69" t="n">
        <f aca="false">IF($B35&lt;Input!$C$28,Input!$C$44,0)</f>
        <v>0</v>
      </c>
      <c r="E35" s="69" t="n">
        <f aca="true">IF($B35&gt;Input!$C$28,PMT(Input!$C$43/(100*12),($A$620-OFFSET($A$4,MATCH(Input!$C$28,$B$4:$B$620,1),0,1,1)),$H$4,0,1),0)</f>
        <v>0</v>
      </c>
      <c r="F35" s="69" t="n">
        <f aca="false">($F34+$D35+$E35)*(1+Input!$C$43/(100*12))</f>
        <v>0</v>
      </c>
    </row>
    <row r="36" customFormat="false" ht="12.8" hidden="false" customHeight="false" outlineLevel="0" collapsed="false">
      <c r="A36" s="67" t="n">
        <v>32</v>
      </c>
      <c r="B36" s="68" t="n">
        <f aca="false">EOMONTH(Input!$C$7,A36)</f>
        <v>43890</v>
      </c>
      <c r="D36" s="69" t="n">
        <f aca="false">IF($B36&lt;Input!$C$28,Input!$C$44,0)</f>
        <v>0</v>
      </c>
      <c r="E36" s="69" t="n">
        <f aca="true">IF($B36&gt;Input!$C$28,PMT(Input!$C$43/(100*12),($A$620-OFFSET($A$4,MATCH(Input!$C$28,$B$4:$B$620,1),0,1,1)),$H$4,0,1),0)</f>
        <v>0</v>
      </c>
      <c r="F36" s="69" t="n">
        <f aca="false">($F35+$D36+$E36)*(1+Input!$C$43/(100*12))</f>
        <v>0</v>
      </c>
    </row>
    <row r="37" customFormat="false" ht="12.8" hidden="false" customHeight="false" outlineLevel="0" collapsed="false">
      <c r="A37" s="67" t="n">
        <v>33</v>
      </c>
      <c r="B37" s="68" t="n">
        <f aca="false">EOMONTH(Input!$C$7,A37)</f>
        <v>43921</v>
      </c>
      <c r="D37" s="69" t="n">
        <f aca="false">IF($B37&lt;Input!$C$28,Input!$C$44,0)</f>
        <v>0</v>
      </c>
      <c r="E37" s="69" t="n">
        <f aca="true">IF($B37&gt;Input!$C$28,PMT(Input!$C$43/(100*12),($A$620-OFFSET($A$4,MATCH(Input!$C$28,$B$4:$B$620,1),0,1,1)),$H$4,0,1),0)</f>
        <v>0</v>
      </c>
      <c r="F37" s="69" t="n">
        <f aca="false">($F36+$D37+$E37)*(1+Input!$C$43/(100*12))</f>
        <v>0</v>
      </c>
    </row>
    <row r="38" customFormat="false" ht="12.8" hidden="false" customHeight="false" outlineLevel="0" collapsed="false">
      <c r="A38" s="67" t="n">
        <v>34</v>
      </c>
      <c r="B38" s="68" t="n">
        <f aca="false">EOMONTH(Input!$C$7,A38)</f>
        <v>43951</v>
      </c>
      <c r="D38" s="69" t="n">
        <f aca="false">IF($B38&lt;Input!$C$28,Input!$C$44,0)</f>
        <v>0</v>
      </c>
      <c r="E38" s="69" t="n">
        <f aca="true">IF($B38&gt;Input!$C$28,PMT(Input!$C$43/(100*12),($A$620-OFFSET($A$4,MATCH(Input!$C$28,$B$4:$B$620,1),0,1,1)),$H$4,0,1),0)</f>
        <v>0</v>
      </c>
      <c r="F38" s="69" t="n">
        <f aca="false">($F37+$D38+$E38)*(1+Input!$C$43/(100*12))</f>
        <v>0</v>
      </c>
    </row>
    <row r="39" customFormat="false" ht="12.8" hidden="false" customHeight="false" outlineLevel="0" collapsed="false">
      <c r="A39" s="67" t="n">
        <v>35</v>
      </c>
      <c r="B39" s="68" t="n">
        <f aca="false">EOMONTH(Input!$C$7,A39)</f>
        <v>43982</v>
      </c>
      <c r="D39" s="69" t="n">
        <f aca="false">IF($B39&lt;Input!$C$28,Input!$C$44,0)</f>
        <v>0</v>
      </c>
      <c r="E39" s="69" t="n">
        <f aca="true">IF($B39&gt;Input!$C$28,PMT(Input!$C$43/(100*12),($A$620-OFFSET($A$4,MATCH(Input!$C$28,$B$4:$B$620,1),0,1,1)),$H$4,0,1),0)</f>
        <v>0</v>
      </c>
      <c r="F39" s="69" t="n">
        <f aca="false">($F38+$D39+$E39)*(1+Input!$C$43/(100*12))</f>
        <v>0</v>
      </c>
    </row>
    <row r="40" customFormat="false" ht="12.8" hidden="false" customHeight="false" outlineLevel="0" collapsed="false">
      <c r="A40" s="67" t="n">
        <v>36</v>
      </c>
      <c r="B40" s="68" t="n">
        <f aca="false">EOMONTH(Input!$C$7,A40)</f>
        <v>44012</v>
      </c>
      <c r="D40" s="69" t="n">
        <f aca="false">IF($B40&lt;Input!$C$28,Input!$C$44,0)</f>
        <v>0</v>
      </c>
      <c r="E40" s="69" t="n">
        <f aca="true">IF($B40&gt;Input!$C$28,PMT(Input!$C$43/(100*12),($A$620-OFFSET($A$4,MATCH(Input!$C$28,$B$4:$B$620,1),0,1,1)),$H$4,0,1),0)</f>
        <v>0</v>
      </c>
      <c r="F40" s="69" t="n">
        <f aca="false">($F39+$D40+$E40)*(1+Input!$C$43/(100*12))</f>
        <v>0</v>
      </c>
    </row>
    <row r="41" customFormat="false" ht="12.8" hidden="false" customHeight="false" outlineLevel="0" collapsed="false">
      <c r="A41" s="67" t="n">
        <v>37</v>
      </c>
      <c r="B41" s="68" t="n">
        <f aca="false">EOMONTH(Input!$C$7,A41)</f>
        <v>44043</v>
      </c>
      <c r="D41" s="69" t="n">
        <f aca="false">IF($B41&lt;Input!$C$28,Input!$C$44,0)</f>
        <v>0</v>
      </c>
      <c r="E41" s="69" t="n">
        <f aca="true">IF($B41&gt;Input!$C$28,PMT(Input!$C$43/(100*12),($A$620-OFFSET($A$4,MATCH(Input!$C$28,$B$4:$B$620,1),0,1,1)),$H$4,0,1),0)</f>
        <v>0</v>
      </c>
      <c r="F41" s="69" t="n">
        <f aca="false">($F40+$D41+$E41)*(1+Input!$C$43/(100*12))</f>
        <v>0</v>
      </c>
    </row>
    <row r="42" customFormat="false" ht="12.8" hidden="false" customHeight="false" outlineLevel="0" collapsed="false">
      <c r="A42" s="67" t="n">
        <v>38</v>
      </c>
      <c r="B42" s="68" t="n">
        <f aca="false">EOMONTH(Input!$C$7,A42)</f>
        <v>44074</v>
      </c>
      <c r="D42" s="69" t="n">
        <f aca="false">IF($B42&lt;Input!$C$28,Input!$C$44,0)</f>
        <v>0</v>
      </c>
      <c r="E42" s="69" t="n">
        <f aca="true">IF($B42&gt;Input!$C$28,PMT(Input!$C$43/(100*12),($A$620-OFFSET($A$4,MATCH(Input!$C$28,$B$4:$B$620,1),0,1,1)),$H$4,0,1),0)</f>
        <v>0</v>
      </c>
      <c r="F42" s="69" t="n">
        <f aca="false">($F41+$D42+$E42)*(1+Input!$C$43/(100*12))</f>
        <v>0</v>
      </c>
    </row>
    <row r="43" customFormat="false" ht="12.8" hidden="false" customHeight="false" outlineLevel="0" collapsed="false">
      <c r="A43" s="67" t="n">
        <v>39</v>
      </c>
      <c r="B43" s="68" t="n">
        <f aca="false">EOMONTH(Input!$C$7,A43)</f>
        <v>44104</v>
      </c>
      <c r="D43" s="69" t="n">
        <f aca="false">IF($B43&lt;Input!$C$28,Input!$C$44,0)</f>
        <v>0</v>
      </c>
      <c r="E43" s="69" t="n">
        <f aca="true">IF($B43&gt;Input!$C$28,PMT(Input!$C$43/(100*12),($A$620-OFFSET($A$4,MATCH(Input!$C$28,$B$4:$B$620,1),0,1,1)),$H$4,0,1),0)</f>
        <v>0</v>
      </c>
      <c r="F43" s="69" t="n">
        <f aca="false">($F42+$D43+$E43)*(1+Input!$C$43/(100*12))</f>
        <v>0</v>
      </c>
    </row>
    <row r="44" customFormat="false" ht="12.8" hidden="false" customHeight="false" outlineLevel="0" collapsed="false">
      <c r="A44" s="67" t="n">
        <v>40</v>
      </c>
      <c r="B44" s="68" t="n">
        <f aca="false">EOMONTH(Input!$C$7,A44)</f>
        <v>44135</v>
      </c>
      <c r="D44" s="69" t="n">
        <f aca="false">IF($B44&lt;Input!$C$28,Input!$C$44,0)</f>
        <v>0</v>
      </c>
      <c r="E44" s="69" t="n">
        <f aca="true">IF($B44&gt;Input!$C$28,PMT(Input!$C$43/(100*12),($A$620-OFFSET($A$4,MATCH(Input!$C$28,$B$4:$B$620,1),0,1,1)),$H$4,0,1),0)</f>
        <v>0</v>
      </c>
      <c r="F44" s="69" t="n">
        <f aca="false">($F43+$D44+$E44)*(1+Input!$C$43/(100*12))</f>
        <v>0</v>
      </c>
    </row>
    <row r="45" customFormat="false" ht="12.8" hidden="false" customHeight="false" outlineLevel="0" collapsed="false">
      <c r="A45" s="67" t="n">
        <v>41</v>
      </c>
      <c r="B45" s="68" t="n">
        <f aca="false">EOMONTH(Input!$C$7,A45)</f>
        <v>44165</v>
      </c>
      <c r="D45" s="69" t="n">
        <f aca="false">IF($B45&lt;Input!$C$28,Input!$C$44,0)</f>
        <v>0</v>
      </c>
      <c r="E45" s="69" t="n">
        <f aca="true">IF($B45&gt;Input!$C$28,PMT(Input!$C$43/(100*12),($A$620-OFFSET($A$4,MATCH(Input!$C$28,$B$4:$B$620,1),0,1,1)),$H$4,0,1),0)</f>
        <v>0</v>
      </c>
      <c r="F45" s="69" t="n">
        <f aca="false">($F44+$D45+$E45)*(1+Input!$C$43/(100*12))</f>
        <v>0</v>
      </c>
    </row>
    <row r="46" customFormat="false" ht="12.8" hidden="false" customHeight="false" outlineLevel="0" collapsed="false">
      <c r="A46" s="67" t="n">
        <v>42</v>
      </c>
      <c r="B46" s="68" t="n">
        <f aca="false">EOMONTH(Input!$C$7,A46)</f>
        <v>44196</v>
      </c>
      <c r="D46" s="69" t="n">
        <f aca="false">IF($B46&lt;Input!$C$28,Input!$C$44,0)</f>
        <v>0</v>
      </c>
      <c r="E46" s="69" t="n">
        <f aca="true">IF($B46&gt;Input!$C$28,PMT(Input!$C$43/(100*12),($A$620-OFFSET($A$4,MATCH(Input!$C$28,$B$4:$B$620,1),0,1,1)),$H$4,0,1),0)</f>
        <v>0</v>
      </c>
      <c r="F46" s="69" t="n">
        <f aca="false">($F45+$D46+$E46)*(1+Input!$C$43/(100*12))</f>
        <v>0</v>
      </c>
    </row>
    <row r="47" customFormat="false" ht="12.8" hidden="false" customHeight="false" outlineLevel="0" collapsed="false">
      <c r="A47" s="67" t="n">
        <v>43</v>
      </c>
      <c r="B47" s="68" t="n">
        <f aca="false">EOMONTH(Input!$C$7,A47)</f>
        <v>44227</v>
      </c>
      <c r="D47" s="69" t="n">
        <f aca="false">IF($B47&lt;Input!$C$28,Input!$C$44,0)</f>
        <v>0</v>
      </c>
      <c r="E47" s="69" t="n">
        <f aca="true">IF($B47&gt;Input!$C$28,PMT(Input!$C$43/(100*12),($A$620-OFFSET($A$4,MATCH(Input!$C$28,$B$4:$B$620,1),0,1,1)),$H$4,0,1),0)</f>
        <v>0</v>
      </c>
      <c r="F47" s="69" t="n">
        <f aca="false">($F46+$D47+$E47)*(1+Input!$C$43/(100*12))</f>
        <v>0</v>
      </c>
    </row>
    <row r="48" customFormat="false" ht="12.8" hidden="false" customHeight="false" outlineLevel="0" collapsed="false">
      <c r="A48" s="67" t="n">
        <v>44</v>
      </c>
      <c r="B48" s="68" t="n">
        <f aca="false">EOMONTH(Input!$C$7,A48)</f>
        <v>44255</v>
      </c>
      <c r="D48" s="69" t="n">
        <f aca="false">IF($B48&lt;Input!$C$28,Input!$C$44,0)</f>
        <v>0</v>
      </c>
      <c r="E48" s="69" t="n">
        <f aca="true">IF($B48&gt;Input!$C$28,PMT(Input!$C$43/(100*12),($A$620-OFFSET($A$4,MATCH(Input!$C$28,$B$4:$B$620,1),0,1,1)),$H$4,0,1),0)</f>
        <v>0</v>
      </c>
      <c r="F48" s="69" t="n">
        <f aca="false">($F47+$D48+$E48)*(1+Input!$C$43/(100*12))</f>
        <v>0</v>
      </c>
    </row>
    <row r="49" customFormat="false" ht="12.8" hidden="false" customHeight="false" outlineLevel="0" collapsed="false">
      <c r="A49" s="67" t="n">
        <v>45</v>
      </c>
      <c r="B49" s="68" t="n">
        <f aca="false">EOMONTH(Input!$C$7,A49)</f>
        <v>44286</v>
      </c>
      <c r="D49" s="69" t="n">
        <f aca="false">IF($B49&lt;Input!$C$28,Input!$C$44,0)</f>
        <v>0</v>
      </c>
      <c r="E49" s="69" t="n">
        <f aca="true">IF($B49&gt;Input!$C$28,PMT(Input!$C$43/(100*12),($A$620-OFFSET($A$4,MATCH(Input!$C$28,$B$4:$B$620,1),0,1,1)),$H$4,0,1),0)</f>
        <v>0</v>
      </c>
      <c r="F49" s="69" t="n">
        <f aca="false">($F48+$D49+$E49)*(1+Input!$C$43/(100*12))</f>
        <v>0</v>
      </c>
    </row>
    <row r="50" customFormat="false" ht="12.8" hidden="false" customHeight="false" outlineLevel="0" collapsed="false">
      <c r="A50" s="67" t="n">
        <v>46</v>
      </c>
      <c r="B50" s="68" t="n">
        <f aca="false">EOMONTH(Input!$C$7,A50)</f>
        <v>44316</v>
      </c>
      <c r="D50" s="69" t="n">
        <f aca="false">IF($B50&lt;Input!$C$28,Input!$C$44,0)</f>
        <v>0</v>
      </c>
      <c r="E50" s="69" t="n">
        <f aca="true">IF($B50&gt;Input!$C$28,PMT(Input!$C$43/(100*12),($A$620-OFFSET($A$4,MATCH(Input!$C$28,$B$4:$B$620,1),0,1,1)),$H$4,0,1),0)</f>
        <v>0</v>
      </c>
      <c r="F50" s="69" t="n">
        <f aca="false">($F49+$D50+$E50)*(1+Input!$C$43/(100*12))</f>
        <v>0</v>
      </c>
    </row>
    <row r="51" customFormat="false" ht="12.8" hidden="false" customHeight="false" outlineLevel="0" collapsed="false">
      <c r="A51" s="67" t="n">
        <v>47</v>
      </c>
      <c r="B51" s="68" t="n">
        <f aca="false">EOMONTH(Input!$C$7,A51)</f>
        <v>44347</v>
      </c>
      <c r="D51" s="69" t="n">
        <f aca="false">IF($B51&lt;Input!$C$28,Input!$C$44,0)</f>
        <v>0</v>
      </c>
      <c r="E51" s="69" t="n">
        <f aca="true">IF($B51&gt;Input!$C$28,PMT(Input!$C$43/(100*12),($A$620-OFFSET($A$4,MATCH(Input!$C$28,$B$4:$B$620,1),0,1,1)),$H$4,0,1),0)</f>
        <v>0</v>
      </c>
      <c r="F51" s="69" t="n">
        <f aca="false">($F50+$D51+$E51)*(1+Input!$C$43/(100*12))</f>
        <v>0</v>
      </c>
    </row>
    <row r="52" customFormat="false" ht="12.8" hidden="false" customHeight="false" outlineLevel="0" collapsed="false">
      <c r="A52" s="67" t="n">
        <v>48</v>
      </c>
      <c r="B52" s="68" t="n">
        <f aca="false">EOMONTH(Input!$C$7,A52)</f>
        <v>44377</v>
      </c>
      <c r="D52" s="69" t="n">
        <f aca="false">IF($B52&lt;Input!$C$28,Input!$C$44,0)</f>
        <v>0</v>
      </c>
      <c r="E52" s="69" t="n">
        <f aca="true">IF($B52&gt;Input!$C$28,PMT(Input!$C$43/(100*12),($A$620-OFFSET($A$4,MATCH(Input!$C$28,$B$4:$B$620,1),0,1,1)),$H$4,0,1),0)</f>
        <v>0</v>
      </c>
      <c r="F52" s="69" t="n">
        <f aca="false">($F51+$D52+$E52)*(1+Input!$C$43/(100*12))</f>
        <v>0</v>
      </c>
    </row>
    <row r="53" customFormat="false" ht="12.8" hidden="false" customHeight="false" outlineLevel="0" collapsed="false">
      <c r="A53" s="67" t="n">
        <v>49</v>
      </c>
      <c r="B53" s="68" t="n">
        <f aca="false">EOMONTH(Input!$C$7,A53)</f>
        <v>44408</v>
      </c>
      <c r="D53" s="69" t="n">
        <f aca="false">IF($B53&lt;Input!$C$28,Input!$C$44,0)</f>
        <v>0</v>
      </c>
      <c r="E53" s="69" t="n">
        <f aca="true">IF($B53&gt;Input!$C$28,PMT(Input!$C$43/(100*12),($A$620-OFFSET($A$4,MATCH(Input!$C$28,$B$4:$B$620,1),0,1,1)),$H$4,0,1),0)</f>
        <v>0</v>
      </c>
      <c r="F53" s="69" t="n">
        <f aca="false">($F52+$D53+$E53)*(1+Input!$C$43/(100*12))</f>
        <v>0</v>
      </c>
    </row>
    <row r="54" customFormat="false" ht="12.8" hidden="false" customHeight="false" outlineLevel="0" collapsed="false">
      <c r="A54" s="67" t="n">
        <v>50</v>
      </c>
      <c r="B54" s="68" t="n">
        <f aca="false">EOMONTH(Input!$C$7,A54)</f>
        <v>44439</v>
      </c>
      <c r="D54" s="69" t="n">
        <f aca="false">IF($B54&lt;Input!$C$28,Input!$C$44,0)</f>
        <v>0</v>
      </c>
      <c r="E54" s="69" t="n">
        <f aca="true">IF($B54&gt;Input!$C$28,PMT(Input!$C$43/(100*12),($A$620-OFFSET($A$4,MATCH(Input!$C$28,$B$4:$B$620,1),0,1,1)),$H$4,0,1),0)</f>
        <v>0</v>
      </c>
      <c r="F54" s="69" t="n">
        <f aca="false">($F53+$D54+$E54)*(1+Input!$C$43/(100*12))</f>
        <v>0</v>
      </c>
    </row>
    <row r="55" customFormat="false" ht="12.8" hidden="false" customHeight="false" outlineLevel="0" collapsed="false">
      <c r="A55" s="67" t="n">
        <v>51</v>
      </c>
      <c r="B55" s="68" t="n">
        <f aca="false">EOMONTH(Input!$C$7,A55)</f>
        <v>44469</v>
      </c>
      <c r="D55" s="69" t="n">
        <f aca="false">IF($B55&lt;Input!$C$28,Input!$C$44,0)</f>
        <v>0</v>
      </c>
      <c r="E55" s="69" t="n">
        <f aca="true">IF($B55&gt;Input!$C$28,PMT(Input!$C$43/(100*12),($A$620-OFFSET($A$4,MATCH(Input!$C$28,$B$4:$B$620,1),0,1,1)),$H$4,0,1),0)</f>
        <v>0</v>
      </c>
      <c r="F55" s="69" t="n">
        <f aca="false">($F54+$D55+$E55)*(1+Input!$C$43/(100*12))</f>
        <v>0</v>
      </c>
    </row>
    <row r="56" customFormat="false" ht="12.8" hidden="false" customHeight="false" outlineLevel="0" collapsed="false">
      <c r="A56" s="67" t="n">
        <v>52</v>
      </c>
      <c r="B56" s="68" t="n">
        <f aca="false">EOMONTH(Input!$C$7,A56)</f>
        <v>44500</v>
      </c>
      <c r="D56" s="69" t="n">
        <f aca="false">IF($B56&lt;Input!$C$28,Input!$C$44,0)</f>
        <v>0</v>
      </c>
      <c r="E56" s="69" t="n">
        <f aca="true">IF($B56&gt;Input!$C$28,PMT(Input!$C$43/(100*12),($A$620-OFFSET($A$4,MATCH(Input!$C$28,$B$4:$B$620,1),0,1,1)),$H$4,0,1),0)</f>
        <v>0</v>
      </c>
      <c r="F56" s="69" t="n">
        <f aca="false">($F55+$D56+$E56)*(1+Input!$C$43/(100*12))</f>
        <v>0</v>
      </c>
    </row>
    <row r="57" customFormat="false" ht="12.8" hidden="false" customHeight="false" outlineLevel="0" collapsed="false">
      <c r="A57" s="67" t="n">
        <v>53</v>
      </c>
      <c r="B57" s="68" t="n">
        <f aca="false">EOMONTH(Input!$C$7,A57)</f>
        <v>44530</v>
      </c>
      <c r="D57" s="69" t="n">
        <f aca="false">IF($B57&lt;Input!$C$28,Input!$C$44,0)</f>
        <v>0</v>
      </c>
      <c r="E57" s="69" t="n">
        <f aca="true">IF($B57&gt;Input!$C$28,PMT(Input!$C$43/(100*12),($A$620-OFFSET($A$4,MATCH(Input!$C$28,$B$4:$B$620,1),0,1,1)),$H$4,0,1),0)</f>
        <v>0</v>
      </c>
      <c r="F57" s="69" t="n">
        <f aca="false">($F56+$D57+$E57)*(1+Input!$C$43/(100*12))</f>
        <v>0</v>
      </c>
    </row>
    <row r="58" customFormat="false" ht="12.8" hidden="false" customHeight="false" outlineLevel="0" collapsed="false">
      <c r="A58" s="67" t="n">
        <v>54</v>
      </c>
      <c r="B58" s="68" t="n">
        <f aca="false">EOMONTH(Input!$C$7,A58)</f>
        <v>44561</v>
      </c>
      <c r="D58" s="69" t="n">
        <f aca="false">IF($B58&lt;Input!$C$28,Input!$C$44,0)</f>
        <v>0</v>
      </c>
      <c r="E58" s="69" t="n">
        <f aca="true">IF($B58&gt;Input!$C$28,PMT(Input!$C$43/(100*12),($A$620-OFFSET($A$4,MATCH(Input!$C$28,$B$4:$B$620,1),0,1,1)),$H$4,0,1),0)</f>
        <v>0</v>
      </c>
      <c r="F58" s="69" t="n">
        <f aca="false">($F57+$D58+$E58)*(1+Input!$C$43/(100*12))</f>
        <v>0</v>
      </c>
    </row>
    <row r="59" customFormat="false" ht="12.8" hidden="false" customHeight="false" outlineLevel="0" collapsed="false">
      <c r="A59" s="67" t="n">
        <v>55</v>
      </c>
      <c r="B59" s="68" t="n">
        <f aca="false">EOMONTH(Input!$C$7,A59)</f>
        <v>44592</v>
      </c>
      <c r="D59" s="69" t="n">
        <f aca="false">IF($B59&lt;Input!$C$28,Input!$C$44,0)</f>
        <v>0</v>
      </c>
      <c r="E59" s="69" t="n">
        <f aca="true">IF($B59&gt;Input!$C$28,PMT(Input!$C$43/(100*12),($A$620-OFFSET($A$4,MATCH(Input!$C$28,$B$4:$B$620,1),0,1,1)),$H$4,0,1),0)</f>
        <v>0</v>
      </c>
      <c r="F59" s="69" t="n">
        <f aca="false">($F58+$D59+$E59)*(1+Input!$C$43/(100*12))</f>
        <v>0</v>
      </c>
    </row>
    <row r="60" customFormat="false" ht="12.8" hidden="false" customHeight="false" outlineLevel="0" collapsed="false">
      <c r="A60" s="67" t="n">
        <v>56</v>
      </c>
      <c r="B60" s="68" t="n">
        <f aca="false">EOMONTH(Input!$C$7,A60)</f>
        <v>44620</v>
      </c>
      <c r="D60" s="69" t="n">
        <f aca="false">IF($B60&lt;Input!$C$28,Input!$C$44,0)</f>
        <v>0</v>
      </c>
      <c r="E60" s="69" t="n">
        <f aca="true">IF($B60&gt;Input!$C$28,PMT(Input!$C$43/(100*12),($A$620-OFFSET($A$4,MATCH(Input!$C$28,$B$4:$B$620,1),0,1,1)),$H$4,0,1),0)</f>
        <v>0</v>
      </c>
      <c r="F60" s="69" t="n">
        <f aca="false">($F59+$D60+$E60)*(1+Input!$C$43/(100*12))</f>
        <v>0</v>
      </c>
    </row>
    <row r="61" customFormat="false" ht="12.8" hidden="false" customHeight="false" outlineLevel="0" collapsed="false">
      <c r="A61" s="67" t="n">
        <v>57</v>
      </c>
      <c r="B61" s="68" t="n">
        <f aca="false">EOMONTH(Input!$C$7,A61)</f>
        <v>44651</v>
      </c>
      <c r="D61" s="69" t="n">
        <f aca="false">IF($B61&lt;Input!$C$28,Input!$C$44,0)</f>
        <v>0</v>
      </c>
      <c r="E61" s="69" t="n">
        <f aca="true">IF($B61&gt;Input!$C$28,PMT(Input!$C$43/(100*12),($A$620-OFFSET($A$4,MATCH(Input!$C$28,$B$4:$B$620,1),0,1,1)),$H$4,0,1),0)</f>
        <v>0</v>
      </c>
      <c r="F61" s="69" t="n">
        <f aca="false">($F60+$D61+$E61)*(1+Input!$C$43/(100*12))</f>
        <v>0</v>
      </c>
    </row>
    <row r="62" customFormat="false" ht="12.8" hidden="false" customHeight="false" outlineLevel="0" collapsed="false">
      <c r="A62" s="67" t="n">
        <v>58</v>
      </c>
      <c r="B62" s="68" t="n">
        <f aca="false">EOMONTH(Input!$C$7,A62)</f>
        <v>44681</v>
      </c>
      <c r="D62" s="69" t="n">
        <f aca="false">IF($B62&lt;Input!$C$28,Input!$C$44,0)</f>
        <v>0</v>
      </c>
      <c r="E62" s="69" t="n">
        <f aca="true">IF($B62&gt;Input!$C$28,PMT(Input!$C$43/(100*12),($A$620-OFFSET($A$4,MATCH(Input!$C$28,$B$4:$B$620,1),0,1,1)),$H$4,0,1),0)</f>
        <v>0</v>
      </c>
      <c r="F62" s="69" t="n">
        <f aca="false">($F61+$D62+$E62)*(1+Input!$C$43/(100*12))</f>
        <v>0</v>
      </c>
    </row>
    <row r="63" customFormat="false" ht="12.8" hidden="false" customHeight="false" outlineLevel="0" collapsed="false">
      <c r="A63" s="67" t="n">
        <v>59</v>
      </c>
      <c r="B63" s="68" t="n">
        <f aca="false">EOMONTH(Input!$C$7,A63)</f>
        <v>44712</v>
      </c>
      <c r="D63" s="69" t="n">
        <f aca="false">IF($B63&lt;Input!$C$28,Input!$C$44,0)</f>
        <v>0</v>
      </c>
      <c r="E63" s="69" t="n">
        <f aca="true">IF($B63&gt;Input!$C$28,PMT(Input!$C$43/(100*12),($A$620-OFFSET($A$4,MATCH(Input!$C$28,$B$4:$B$620,1),0,1,1)),$H$4,0,1),0)</f>
        <v>0</v>
      </c>
      <c r="F63" s="69" t="n">
        <f aca="false">($F62+$D63+$E63)*(1+Input!$C$43/(100*12))</f>
        <v>0</v>
      </c>
    </row>
    <row r="64" customFormat="false" ht="12.8" hidden="false" customHeight="false" outlineLevel="0" collapsed="false">
      <c r="A64" s="67" t="n">
        <v>60</v>
      </c>
      <c r="B64" s="68" t="n">
        <f aca="false">EOMONTH(Input!$C$7,A64)</f>
        <v>44742</v>
      </c>
      <c r="D64" s="69" t="n">
        <f aca="false">IF($B64&lt;Input!$C$28,Input!$C$44,0)</f>
        <v>0</v>
      </c>
      <c r="E64" s="69" t="n">
        <f aca="true">IF($B64&gt;Input!$C$28,PMT(Input!$C$43/(100*12),($A$620-OFFSET($A$4,MATCH(Input!$C$28,$B$4:$B$620,1),0,1,1)),$H$4,0,1),0)</f>
        <v>0</v>
      </c>
      <c r="F64" s="69" t="n">
        <f aca="false">($F63+$D64+$E64)*(1+Input!$C$43/(100*12))</f>
        <v>0</v>
      </c>
    </row>
    <row r="65" customFormat="false" ht="12.8" hidden="false" customHeight="false" outlineLevel="0" collapsed="false">
      <c r="A65" s="67" t="n">
        <v>61</v>
      </c>
      <c r="B65" s="68" t="n">
        <f aca="false">EOMONTH(Input!$C$7,A65)</f>
        <v>44773</v>
      </c>
      <c r="D65" s="69" t="n">
        <f aca="false">IF($B65&lt;Input!$C$28,Input!$C$44,0)</f>
        <v>0</v>
      </c>
      <c r="E65" s="69" t="n">
        <f aca="true">IF($B65&gt;Input!$C$28,PMT(Input!$C$43/(100*12),($A$620-OFFSET($A$4,MATCH(Input!$C$28,$B$4:$B$620,1),0,1,1)),$H$4,0,1),0)</f>
        <v>0</v>
      </c>
      <c r="F65" s="69" t="n">
        <f aca="false">($F64+$D65+$E65)*(1+Input!$C$43/(100*12))</f>
        <v>0</v>
      </c>
    </row>
    <row r="66" customFormat="false" ht="12.8" hidden="false" customHeight="false" outlineLevel="0" collapsed="false">
      <c r="A66" s="67" t="n">
        <v>62</v>
      </c>
      <c r="B66" s="68" t="n">
        <f aca="false">EOMONTH(Input!$C$7,A66)</f>
        <v>44804</v>
      </c>
      <c r="D66" s="69" t="n">
        <f aca="false">IF($B66&lt;Input!$C$28,Input!$C$44,0)</f>
        <v>0</v>
      </c>
      <c r="E66" s="69" t="n">
        <f aca="true">IF($B66&gt;Input!$C$28,PMT(Input!$C$43/(100*12),($A$620-OFFSET($A$4,MATCH(Input!$C$28,$B$4:$B$620,1),0,1,1)),$H$4,0,1),0)</f>
        <v>0</v>
      </c>
      <c r="F66" s="69" t="n">
        <f aca="false">($F65+$D66+$E66)*(1+Input!$C$43/(100*12))</f>
        <v>0</v>
      </c>
    </row>
    <row r="67" customFormat="false" ht="12.8" hidden="false" customHeight="false" outlineLevel="0" collapsed="false">
      <c r="A67" s="67" t="n">
        <v>63</v>
      </c>
      <c r="B67" s="68" t="n">
        <f aca="false">EOMONTH(Input!$C$7,A67)</f>
        <v>44834</v>
      </c>
      <c r="D67" s="69" t="n">
        <f aca="false">IF($B67&lt;Input!$C$28,Input!$C$44,0)</f>
        <v>0</v>
      </c>
      <c r="E67" s="69" t="n">
        <f aca="true">IF($B67&gt;Input!$C$28,PMT(Input!$C$43/(100*12),($A$620-OFFSET($A$4,MATCH(Input!$C$28,$B$4:$B$620,1),0,1,1)),$H$4,0,1),0)</f>
        <v>0</v>
      </c>
      <c r="F67" s="69" t="n">
        <f aca="false">($F66+$D67+$E67)*(1+Input!$C$43/(100*12))</f>
        <v>0</v>
      </c>
    </row>
    <row r="68" customFormat="false" ht="12.8" hidden="false" customHeight="false" outlineLevel="0" collapsed="false">
      <c r="A68" s="67" t="n">
        <v>64</v>
      </c>
      <c r="B68" s="68" t="n">
        <f aca="false">EOMONTH(Input!$C$7,A68)</f>
        <v>44865</v>
      </c>
      <c r="D68" s="69" t="n">
        <f aca="false">IF($B68&lt;Input!$C$28,Input!$C$44,0)</f>
        <v>0</v>
      </c>
      <c r="E68" s="69" t="n">
        <f aca="true">IF($B68&gt;Input!$C$28,PMT(Input!$C$43/(100*12),($A$620-OFFSET($A$4,MATCH(Input!$C$28,$B$4:$B$620,1),0,1,1)),$H$4,0,1),0)</f>
        <v>0</v>
      </c>
      <c r="F68" s="69" t="n">
        <f aca="false">($F67+$D68+$E68)*(1+Input!$C$43/(100*12))</f>
        <v>0</v>
      </c>
    </row>
    <row r="69" customFormat="false" ht="12.8" hidden="false" customHeight="false" outlineLevel="0" collapsed="false">
      <c r="A69" s="67" t="n">
        <v>65</v>
      </c>
      <c r="B69" s="68" t="n">
        <f aca="false">EOMONTH(Input!$C$7,A69)</f>
        <v>44895</v>
      </c>
      <c r="D69" s="69" t="n">
        <f aca="false">IF($B69&lt;Input!$C$28,Input!$C$44,0)</f>
        <v>0</v>
      </c>
      <c r="E69" s="69" t="n">
        <f aca="true">IF($B69&gt;Input!$C$28,PMT(Input!$C$43/(100*12),($A$620-OFFSET($A$4,MATCH(Input!$C$28,$B$4:$B$620,1),0,1,1)),$H$4,0,1),0)</f>
        <v>0</v>
      </c>
      <c r="F69" s="69" t="n">
        <f aca="false">($F68+$D69+$E69)*(1+Input!$C$43/(100*12))</f>
        <v>0</v>
      </c>
    </row>
    <row r="70" customFormat="false" ht="12.8" hidden="false" customHeight="false" outlineLevel="0" collapsed="false">
      <c r="A70" s="67" t="n">
        <v>66</v>
      </c>
      <c r="B70" s="68" t="n">
        <f aca="false">EOMONTH(Input!$C$7,A70)</f>
        <v>44926</v>
      </c>
      <c r="D70" s="69" t="n">
        <f aca="false">IF($B70&lt;Input!$C$28,Input!$C$44,0)</f>
        <v>0</v>
      </c>
      <c r="E70" s="69" t="n">
        <f aca="true">IF($B70&gt;Input!$C$28,PMT(Input!$C$43/(100*12),($A$620-OFFSET($A$4,MATCH(Input!$C$28,$B$4:$B$620,1),0,1,1)),$H$4,0,1),0)</f>
        <v>0</v>
      </c>
      <c r="F70" s="69" t="n">
        <f aca="false">($F69+$D70+$E70)*(1+Input!$C$43/(100*12))</f>
        <v>0</v>
      </c>
    </row>
    <row r="71" customFormat="false" ht="12.8" hidden="false" customHeight="false" outlineLevel="0" collapsed="false">
      <c r="A71" s="67" t="n">
        <v>67</v>
      </c>
      <c r="B71" s="68" t="n">
        <f aca="false">EOMONTH(Input!$C$7,A71)</f>
        <v>44957</v>
      </c>
      <c r="D71" s="69" t="n">
        <f aca="false">IF($B71&lt;Input!$C$28,Input!$C$44,0)</f>
        <v>0</v>
      </c>
      <c r="E71" s="69" t="n">
        <f aca="true">IF($B71&gt;Input!$C$28,PMT(Input!$C$43/(100*12),($A$620-OFFSET($A$4,MATCH(Input!$C$28,$B$4:$B$620,1),0,1,1)),$H$4,0,1),0)</f>
        <v>0</v>
      </c>
      <c r="F71" s="69" t="n">
        <f aca="false">($F70+$D71+$E71)*(1+Input!$C$43/(100*12))</f>
        <v>0</v>
      </c>
    </row>
    <row r="72" customFormat="false" ht="12.8" hidden="false" customHeight="false" outlineLevel="0" collapsed="false">
      <c r="A72" s="67" t="n">
        <v>68</v>
      </c>
      <c r="B72" s="68" t="n">
        <f aca="false">EOMONTH(Input!$C$7,A72)</f>
        <v>44985</v>
      </c>
      <c r="D72" s="69" t="n">
        <f aca="false">IF($B72&lt;Input!$C$28,Input!$C$44,0)</f>
        <v>0</v>
      </c>
      <c r="E72" s="69" t="n">
        <f aca="true">IF($B72&gt;Input!$C$28,PMT(Input!$C$43/(100*12),($A$620-OFFSET($A$4,MATCH(Input!$C$28,$B$4:$B$620,1),0,1,1)),$H$4,0,1),0)</f>
        <v>0</v>
      </c>
      <c r="F72" s="69" t="n">
        <f aca="false">($F71+$D72+$E72)*(1+Input!$C$43/(100*12))</f>
        <v>0</v>
      </c>
    </row>
    <row r="73" customFormat="false" ht="12.8" hidden="false" customHeight="false" outlineLevel="0" collapsed="false">
      <c r="A73" s="67" t="n">
        <v>69</v>
      </c>
      <c r="B73" s="68" t="n">
        <f aca="false">EOMONTH(Input!$C$7,A73)</f>
        <v>45016</v>
      </c>
      <c r="D73" s="69" t="n">
        <f aca="false">IF($B73&lt;Input!$C$28,Input!$C$44,0)</f>
        <v>0</v>
      </c>
      <c r="E73" s="69" t="n">
        <f aca="true">IF($B73&gt;Input!$C$28,PMT(Input!$C$43/(100*12),($A$620-OFFSET($A$4,MATCH(Input!$C$28,$B$4:$B$620,1),0,1,1)),$H$4,0,1),0)</f>
        <v>0</v>
      </c>
      <c r="F73" s="69" t="n">
        <f aca="false">($F72+$D73+$E73)*(1+Input!$C$43/(100*12))</f>
        <v>0</v>
      </c>
    </row>
    <row r="74" customFormat="false" ht="12.8" hidden="false" customHeight="false" outlineLevel="0" collapsed="false">
      <c r="A74" s="67" t="n">
        <v>70</v>
      </c>
      <c r="B74" s="68" t="n">
        <f aca="false">EOMONTH(Input!$C$7,A74)</f>
        <v>45046</v>
      </c>
      <c r="D74" s="69" t="n">
        <f aca="false">IF($B74&lt;Input!$C$28,Input!$C$44,0)</f>
        <v>0</v>
      </c>
      <c r="E74" s="69" t="n">
        <f aca="true">IF($B74&gt;Input!$C$28,PMT(Input!$C$43/(100*12),($A$620-OFFSET($A$4,MATCH(Input!$C$28,$B$4:$B$620,1),0,1,1)),$H$4,0,1),0)</f>
        <v>0</v>
      </c>
      <c r="F74" s="69" t="n">
        <f aca="false">($F73+$D74+$E74)*(1+Input!$C$43/(100*12))</f>
        <v>0</v>
      </c>
    </row>
    <row r="75" customFormat="false" ht="12.8" hidden="false" customHeight="false" outlineLevel="0" collapsed="false">
      <c r="A75" s="67" t="n">
        <v>71</v>
      </c>
      <c r="B75" s="68" t="n">
        <f aca="false">EOMONTH(Input!$C$7,A75)</f>
        <v>45077</v>
      </c>
      <c r="D75" s="69" t="n">
        <f aca="false">IF($B75&lt;Input!$C$28,Input!$C$44,0)</f>
        <v>0</v>
      </c>
      <c r="E75" s="69" t="n">
        <f aca="true">IF($B75&gt;Input!$C$28,PMT(Input!$C$43/(100*12),($A$620-OFFSET($A$4,MATCH(Input!$C$28,$B$4:$B$620,1),0,1,1)),$H$4,0,1),0)</f>
        <v>0</v>
      </c>
      <c r="F75" s="69" t="n">
        <f aca="false">($F74+$D75+$E75)*(1+Input!$C$43/(100*12))</f>
        <v>0</v>
      </c>
    </row>
    <row r="76" customFormat="false" ht="12.8" hidden="false" customHeight="false" outlineLevel="0" collapsed="false">
      <c r="A76" s="67" t="n">
        <v>72</v>
      </c>
      <c r="B76" s="68" t="n">
        <f aca="false">EOMONTH(Input!$C$7,A76)</f>
        <v>45107</v>
      </c>
      <c r="D76" s="69" t="n">
        <f aca="false">IF($B76&lt;Input!$C$28,Input!$C$44,0)</f>
        <v>0</v>
      </c>
      <c r="E76" s="69" t="n">
        <f aca="true">IF($B76&gt;Input!$C$28,PMT(Input!$C$43/(100*12),($A$620-OFFSET($A$4,MATCH(Input!$C$28,$B$4:$B$620,1),0,1,1)),$H$4,0,1),0)</f>
        <v>0</v>
      </c>
      <c r="F76" s="69" t="n">
        <f aca="false">($F75+$D76+$E76)*(1+Input!$C$43/(100*12))</f>
        <v>0</v>
      </c>
    </row>
    <row r="77" customFormat="false" ht="12.8" hidden="false" customHeight="false" outlineLevel="0" collapsed="false">
      <c r="A77" s="67" t="n">
        <v>73</v>
      </c>
      <c r="B77" s="68" t="n">
        <f aca="false">EOMONTH(Input!$C$7,A77)</f>
        <v>45138</v>
      </c>
      <c r="D77" s="69" t="n">
        <f aca="false">IF($B77&lt;Input!$C$28,Input!$C$44,0)</f>
        <v>0</v>
      </c>
      <c r="E77" s="69" t="n">
        <f aca="true">IF($B77&gt;Input!$C$28,PMT(Input!$C$43/(100*12),($A$620-OFFSET($A$4,MATCH(Input!$C$28,$B$4:$B$620,1),0,1,1)),$H$4,0,1),0)</f>
        <v>0</v>
      </c>
      <c r="F77" s="69" t="n">
        <f aca="false">($F76+$D77+$E77)*(1+Input!$C$43/(100*12))</f>
        <v>0</v>
      </c>
    </row>
    <row r="78" customFormat="false" ht="12.8" hidden="false" customHeight="false" outlineLevel="0" collapsed="false">
      <c r="A78" s="67" t="n">
        <v>74</v>
      </c>
      <c r="B78" s="68" t="n">
        <f aca="false">EOMONTH(Input!$C$7,A78)</f>
        <v>45169</v>
      </c>
      <c r="D78" s="69" t="n">
        <f aca="false">IF($B78&lt;Input!$C$28,Input!$C$44,0)</f>
        <v>0</v>
      </c>
      <c r="E78" s="69" t="n">
        <f aca="true">IF($B78&gt;Input!$C$28,PMT(Input!$C$43/(100*12),($A$620-OFFSET($A$4,MATCH(Input!$C$28,$B$4:$B$620,1),0,1,1)),$H$4,0,1),0)</f>
        <v>0</v>
      </c>
      <c r="F78" s="69" t="n">
        <f aca="false">($F77+$D78+$E78)*(1+Input!$C$43/(100*12))</f>
        <v>0</v>
      </c>
    </row>
    <row r="79" customFormat="false" ht="12.8" hidden="false" customHeight="false" outlineLevel="0" collapsed="false">
      <c r="A79" s="67" t="n">
        <v>75</v>
      </c>
      <c r="B79" s="68" t="n">
        <f aca="false">EOMONTH(Input!$C$7,A79)</f>
        <v>45199</v>
      </c>
      <c r="D79" s="69" t="n">
        <f aca="false">IF($B79&lt;Input!$C$28,Input!$C$44,0)</f>
        <v>0</v>
      </c>
      <c r="E79" s="69" t="n">
        <f aca="true">IF($B79&gt;Input!$C$28,PMT(Input!$C$43/(100*12),($A$620-OFFSET($A$4,MATCH(Input!$C$28,$B$4:$B$620,1),0,1,1)),$H$4,0,1),0)</f>
        <v>0</v>
      </c>
      <c r="F79" s="69" t="n">
        <f aca="false">($F78+$D79+$E79)*(1+Input!$C$43/(100*12))</f>
        <v>0</v>
      </c>
    </row>
    <row r="80" customFormat="false" ht="12.8" hidden="false" customHeight="false" outlineLevel="0" collapsed="false">
      <c r="A80" s="67" t="n">
        <v>76</v>
      </c>
      <c r="B80" s="68" t="n">
        <f aca="false">EOMONTH(Input!$C$7,A80)</f>
        <v>45230</v>
      </c>
      <c r="D80" s="69" t="n">
        <f aca="false">IF($B80&lt;Input!$C$28,Input!$C$44,0)</f>
        <v>0</v>
      </c>
      <c r="E80" s="69" t="n">
        <f aca="true">IF($B80&gt;Input!$C$28,PMT(Input!$C$43/(100*12),($A$620-OFFSET($A$4,MATCH(Input!$C$28,$B$4:$B$620,1),0,1,1)),$H$4,0,1),0)</f>
        <v>0</v>
      </c>
      <c r="F80" s="69" t="n">
        <f aca="false">($F79+$D80+$E80)*(1+Input!$C$43/(100*12))</f>
        <v>0</v>
      </c>
    </row>
    <row r="81" customFormat="false" ht="12.8" hidden="false" customHeight="false" outlineLevel="0" collapsed="false">
      <c r="A81" s="67" t="n">
        <v>77</v>
      </c>
      <c r="B81" s="68" t="n">
        <f aca="false">EOMONTH(Input!$C$7,A81)</f>
        <v>45260</v>
      </c>
      <c r="D81" s="69" t="n">
        <f aca="false">IF($B81&lt;Input!$C$28,Input!$C$44,0)</f>
        <v>0</v>
      </c>
      <c r="E81" s="69" t="n">
        <f aca="true">IF($B81&gt;Input!$C$28,PMT(Input!$C$43/(100*12),($A$620-OFFSET($A$4,MATCH(Input!$C$28,$B$4:$B$620,1),0,1,1)),$H$4,0,1),0)</f>
        <v>0</v>
      </c>
      <c r="F81" s="69" t="n">
        <f aca="false">($F80+$D81+$E81)*(1+Input!$C$43/(100*12))</f>
        <v>0</v>
      </c>
    </row>
    <row r="82" customFormat="false" ht="12.8" hidden="false" customHeight="false" outlineLevel="0" collapsed="false">
      <c r="A82" s="67" t="n">
        <v>78</v>
      </c>
      <c r="B82" s="68" t="n">
        <f aca="false">EOMONTH(Input!$C$7,A82)</f>
        <v>45291</v>
      </c>
      <c r="D82" s="69" t="n">
        <f aca="false">IF($B82&lt;Input!$C$28,Input!$C$44,0)</f>
        <v>0</v>
      </c>
      <c r="E82" s="69" t="n">
        <f aca="true">IF($B82&gt;Input!$C$28,PMT(Input!$C$43/(100*12),($A$620-OFFSET($A$4,MATCH(Input!$C$28,$B$4:$B$620,1),0,1,1)),$H$4,0,1),0)</f>
        <v>0</v>
      </c>
      <c r="F82" s="69" t="n">
        <f aca="false">($F81+$D82+$E82)*(1+Input!$C$43/(100*12))</f>
        <v>0</v>
      </c>
    </row>
    <row r="83" customFormat="false" ht="12.8" hidden="false" customHeight="false" outlineLevel="0" collapsed="false">
      <c r="A83" s="67" t="n">
        <v>79</v>
      </c>
      <c r="B83" s="68" t="n">
        <f aca="false">EOMONTH(Input!$C$7,A83)</f>
        <v>45322</v>
      </c>
      <c r="D83" s="69" t="n">
        <f aca="false">IF($B83&lt;Input!$C$28,Input!$C$44,0)</f>
        <v>0</v>
      </c>
      <c r="E83" s="69" t="n">
        <f aca="true">IF($B83&gt;Input!$C$28,PMT(Input!$C$43/(100*12),($A$620-OFFSET($A$4,MATCH(Input!$C$28,$B$4:$B$620,1),0,1,1)),$H$4,0,1),0)</f>
        <v>0</v>
      </c>
      <c r="F83" s="69" t="n">
        <f aca="false">($F82+$D83+$E83)*(1+Input!$C$43/(100*12))</f>
        <v>0</v>
      </c>
    </row>
    <row r="84" customFormat="false" ht="12.8" hidden="false" customHeight="false" outlineLevel="0" collapsed="false">
      <c r="A84" s="67" t="n">
        <v>80</v>
      </c>
      <c r="B84" s="68" t="n">
        <f aca="false">EOMONTH(Input!$C$7,A84)</f>
        <v>45351</v>
      </c>
      <c r="D84" s="69" t="n">
        <f aca="false">IF($B84&lt;Input!$C$28,Input!$C$44,0)</f>
        <v>0</v>
      </c>
      <c r="E84" s="69" t="n">
        <f aca="true">IF($B84&gt;Input!$C$28,PMT(Input!$C$43/(100*12),($A$620-OFFSET($A$4,MATCH(Input!$C$28,$B$4:$B$620,1),0,1,1)),$H$4,0,1),0)</f>
        <v>0</v>
      </c>
      <c r="F84" s="69" t="n">
        <f aca="false">($F83+$D84+$E84)*(1+Input!$C$43/(100*12))</f>
        <v>0</v>
      </c>
    </row>
    <row r="85" customFormat="false" ht="12.8" hidden="false" customHeight="false" outlineLevel="0" collapsed="false">
      <c r="A85" s="67" t="n">
        <v>81</v>
      </c>
      <c r="B85" s="68" t="n">
        <f aca="false">EOMONTH(Input!$C$7,A85)</f>
        <v>45382</v>
      </c>
      <c r="D85" s="69" t="n">
        <f aca="false">IF($B85&lt;Input!$C$28,Input!$C$44,0)</f>
        <v>0</v>
      </c>
      <c r="E85" s="69" t="n">
        <f aca="true">IF($B85&gt;Input!$C$28,PMT(Input!$C$43/(100*12),($A$620-OFFSET($A$4,MATCH(Input!$C$28,$B$4:$B$620,1),0,1,1)),$H$4,0,1),0)</f>
        <v>0</v>
      </c>
      <c r="F85" s="69" t="n">
        <f aca="false">($F84+$D85+$E85)*(1+Input!$C$43/(100*12))</f>
        <v>0</v>
      </c>
    </row>
    <row r="86" customFormat="false" ht="12.8" hidden="false" customHeight="false" outlineLevel="0" collapsed="false">
      <c r="A86" s="67" t="n">
        <v>82</v>
      </c>
      <c r="B86" s="68" t="n">
        <f aca="false">EOMONTH(Input!$C$7,A86)</f>
        <v>45412</v>
      </c>
      <c r="D86" s="69" t="n">
        <f aca="false">IF($B86&lt;Input!$C$28,Input!$C$44,0)</f>
        <v>0</v>
      </c>
      <c r="E86" s="69" t="n">
        <f aca="true">IF($B86&gt;Input!$C$28,PMT(Input!$C$43/(100*12),($A$620-OFFSET($A$4,MATCH(Input!$C$28,$B$4:$B$620,1),0,1,1)),$H$4,0,1),0)</f>
        <v>0</v>
      </c>
      <c r="F86" s="69" t="n">
        <f aca="false">($F85+$D86+$E86)*(1+Input!$C$43/(100*12))</f>
        <v>0</v>
      </c>
    </row>
    <row r="87" customFormat="false" ht="12.8" hidden="false" customHeight="false" outlineLevel="0" collapsed="false">
      <c r="A87" s="67" t="n">
        <v>83</v>
      </c>
      <c r="B87" s="68" t="n">
        <f aca="false">EOMONTH(Input!$C$7,A87)</f>
        <v>45443</v>
      </c>
      <c r="D87" s="69" t="n">
        <f aca="false">IF($B87&lt;Input!$C$28,Input!$C$44,0)</f>
        <v>0</v>
      </c>
      <c r="E87" s="69" t="n">
        <f aca="true">IF($B87&gt;Input!$C$28,PMT(Input!$C$43/(100*12),($A$620-OFFSET($A$4,MATCH(Input!$C$28,$B$4:$B$620,1),0,1,1)),$H$4,0,1),0)</f>
        <v>0</v>
      </c>
      <c r="F87" s="69" t="n">
        <f aca="false">($F86+$D87+$E87)*(1+Input!$C$43/(100*12))</f>
        <v>0</v>
      </c>
    </row>
    <row r="88" customFormat="false" ht="12.8" hidden="false" customHeight="false" outlineLevel="0" collapsed="false">
      <c r="A88" s="67" t="n">
        <v>84</v>
      </c>
      <c r="B88" s="68" t="n">
        <f aca="false">EOMONTH(Input!$C$7,A88)</f>
        <v>45473</v>
      </c>
      <c r="D88" s="69" t="n">
        <f aca="false">IF($B88&lt;Input!$C$28,Input!$C$44,0)</f>
        <v>0</v>
      </c>
      <c r="E88" s="69" t="n">
        <f aca="true">IF($B88&gt;Input!$C$28,PMT(Input!$C$43/(100*12),($A$620-OFFSET($A$4,MATCH(Input!$C$28,$B$4:$B$620,1),0,1,1)),$H$4,0,1),0)</f>
        <v>0</v>
      </c>
      <c r="F88" s="69" t="n">
        <f aca="false">($F87+$D88+$E88)*(1+Input!$C$43/(100*12))</f>
        <v>0</v>
      </c>
    </row>
    <row r="89" customFormat="false" ht="12.8" hidden="false" customHeight="false" outlineLevel="0" collapsed="false">
      <c r="A89" s="67" t="n">
        <v>85</v>
      </c>
      <c r="B89" s="68" t="n">
        <f aca="false">EOMONTH(Input!$C$7,A89)</f>
        <v>45504</v>
      </c>
      <c r="D89" s="69" t="n">
        <f aca="false">IF($B89&lt;Input!$C$28,Input!$C$44,0)</f>
        <v>0</v>
      </c>
      <c r="E89" s="69" t="n">
        <f aca="true">IF($B89&gt;Input!$C$28,PMT(Input!$C$43/(100*12),($A$620-OFFSET($A$4,MATCH(Input!$C$28,$B$4:$B$620,1),0,1,1)),$H$4,0,1),0)</f>
        <v>0</v>
      </c>
      <c r="F89" s="69" t="n">
        <f aca="false">($F88+$D89+$E89)*(1+Input!$C$43/(100*12))</f>
        <v>0</v>
      </c>
    </row>
    <row r="90" customFormat="false" ht="12.8" hidden="false" customHeight="false" outlineLevel="0" collapsed="false">
      <c r="A90" s="67" t="n">
        <v>86</v>
      </c>
      <c r="B90" s="68" t="n">
        <f aca="false">EOMONTH(Input!$C$7,A90)</f>
        <v>45535</v>
      </c>
      <c r="D90" s="69" t="n">
        <f aca="false">IF($B90&lt;Input!$C$28,Input!$C$44,0)</f>
        <v>0</v>
      </c>
      <c r="E90" s="69" t="n">
        <f aca="true">IF($B90&gt;Input!$C$28,PMT(Input!$C$43/(100*12),($A$620-OFFSET($A$4,MATCH(Input!$C$28,$B$4:$B$620,1),0,1,1)),$H$4,0,1),0)</f>
        <v>0</v>
      </c>
      <c r="F90" s="69" t="n">
        <f aca="false">($F89+$D90+$E90)*(1+Input!$C$43/(100*12))</f>
        <v>0</v>
      </c>
    </row>
    <row r="91" customFormat="false" ht="12.8" hidden="false" customHeight="false" outlineLevel="0" collapsed="false">
      <c r="A91" s="67" t="n">
        <v>87</v>
      </c>
      <c r="B91" s="68" t="n">
        <f aca="false">EOMONTH(Input!$C$7,A91)</f>
        <v>45565</v>
      </c>
      <c r="D91" s="69" t="n">
        <f aca="false">IF($B91&lt;Input!$C$28,Input!$C$44,0)</f>
        <v>0</v>
      </c>
      <c r="E91" s="69" t="n">
        <f aca="true">IF($B91&gt;Input!$C$28,PMT(Input!$C$43/(100*12),($A$620-OFFSET($A$4,MATCH(Input!$C$28,$B$4:$B$620,1),0,1,1)),$H$4,0,1),0)</f>
        <v>0</v>
      </c>
      <c r="F91" s="69" t="n">
        <f aca="false">($F90+$D91+$E91)*(1+Input!$C$43/(100*12))</f>
        <v>0</v>
      </c>
    </row>
    <row r="92" customFormat="false" ht="12.8" hidden="false" customHeight="false" outlineLevel="0" collapsed="false">
      <c r="A92" s="67" t="n">
        <v>88</v>
      </c>
      <c r="B92" s="68" t="n">
        <f aca="false">EOMONTH(Input!$C$7,A92)</f>
        <v>45596</v>
      </c>
      <c r="D92" s="69" t="n">
        <f aca="false">IF($B92&lt;Input!$C$28,Input!$C$44,0)</f>
        <v>0</v>
      </c>
      <c r="E92" s="69" t="n">
        <f aca="true">IF($B92&gt;Input!$C$28,PMT(Input!$C$43/(100*12),($A$620-OFFSET($A$4,MATCH(Input!$C$28,$B$4:$B$620,1),0,1,1)),$H$4,0,1),0)</f>
        <v>0</v>
      </c>
      <c r="F92" s="69" t="n">
        <f aca="false">($F91+$D92+$E92)*(1+Input!$C$43/(100*12))</f>
        <v>0</v>
      </c>
    </row>
    <row r="93" customFormat="false" ht="12.8" hidden="false" customHeight="false" outlineLevel="0" collapsed="false">
      <c r="A93" s="67" t="n">
        <v>89</v>
      </c>
      <c r="B93" s="68" t="n">
        <f aca="false">EOMONTH(Input!$C$7,A93)</f>
        <v>45626</v>
      </c>
      <c r="D93" s="69" t="n">
        <f aca="false">IF($B93&lt;Input!$C$28,Input!$C$44,0)</f>
        <v>0</v>
      </c>
      <c r="E93" s="69" t="n">
        <f aca="true">IF($B93&gt;Input!$C$28,PMT(Input!$C$43/(100*12),($A$620-OFFSET($A$4,MATCH(Input!$C$28,$B$4:$B$620,1),0,1,1)),$H$4,0,1),0)</f>
        <v>0</v>
      </c>
      <c r="F93" s="69" t="n">
        <f aca="false">($F92+$D93+$E93)*(1+Input!$C$43/(100*12))</f>
        <v>0</v>
      </c>
    </row>
    <row r="94" customFormat="false" ht="12.8" hidden="false" customHeight="false" outlineLevel="0" collapsed="false">
      <c r="A94" s="67" t="n">
        <v>90</v>
      </c>
      <c r="B94" s="68" t="n">
        <f aca="false">EOMONTH(Input!$C$7,A94)</f>
        <v>45657</v>
      </c>
      <c r="D94" s="69" t="n">
        <f aca="false">IF($B94&lt;Input!$C$28,Input!$C$44,0)</f>
        <v>0</v>
      </c>
      <c r="E94" s="69" t="n">
        <f aca="true">IF($B94&gt;Input!$C$28,PMT(Input!$C$43/(100*12),($A$620-OFFSET($A$4,MATCH(Input!$C$28,$B$4:$B$620,1),0,1,1)),$H$4,0,1),0)</f>
        <v>0</v>
      </c>
      <c r="F94" s="69" t="n">
        <f aca="false">($F93+$D94+$E94)*(1+Input!$C$43/(100*12))</f>
        <v>0</v>
      </c>
    </row>
    <row r="95" customFormat="false" ht="12.8" hidden="false" customHeight="false" outlineLevel="0" collapsed="false">
      <c r="A95" s="67" t="n">
        <v>91</v>
      </c>
      <c r="B95" s="68" t="n">
        <f aca="false">EOMONTH(Input!$C$7,A95)</f>
        <v>45688</v>
      </c>
      <c r="D95" s="69" t="n">
        <f aca="false">IF($B95&lt;Input!$C$28,Input!$C$44,0)</f>
        <v>0</v>
      </c>
      <c r="E95" s="69" t="n">
        <f aca="true">IF($B95&gt;Input!$C$28,PMT(Input!$C$43/(100*12),($A$620-OFFSET($A$4,MATCH(Input!$C$28,$B$4:$B$620,1),0,1,1)),$H$4,0,1),0)</f>
        <v>0</v>
      </c>
      <c r="F95" s="69" t="n">
        <f aca="false">($F94+$D95+$E95)*(1+Input!$C$43/(100*12))</f>
        <v>0</v>
      </c>
    </row>
    <row r="96" customFormat="false" ht="12.8" hidden="false" customHeight="false" outlineLevel="0" collapsed="false">
      <c r="A96" s="67" t="n">
        <v>92</v>
      </c>
      <c r="B96" s="68" t="n">
        <f aca="false">EOMONTH(Input!$C$7,A96)</f>
        <v>45716</v>
      </c>
      <c r="D96" s="69" t="n">
        <f aca="false">IF($B96&lt;Input!$C$28,Input!$C$44,0)</f>
        <v>0</v>
      </c>
      <c r="E96" s="69" t="n">
        <f aca="true">IF($B96&gt;Input!$C$28,PMT(Input!$C$43/(100*12),($A$620-OFFSET($A$4,MATCH(Input!$C$28,$B$4:$B$620,1),0,1,1)),$H$4,0,1),0)</f>
        <v>0</v>
      </c>
      <c r="F96" s="69" t="n">
        <f aca="false">($F95+$D96+$E96)*(1+Input!$C$43/(100*12))</f>
        <v>0</v>
      </c>
    </row>
    <row r="97" customFormat="false" ht="12.8" hidden="false" customHeight="false" outlineLevel="0" collapsed="false">
      <c r="A97" s="67" t="n">
        <v>93</v>
      </c>
      <c r="B97" s="68" t="n">
        <f aca="false">EOMONTH(Input!$C$7,A97)</f>
        <v>45747</v>
      </c>
      <c r="D97" s="69" t="n">
        <f aca="false">IF($B97&lt;Input!$C$28,Input!$C$44,0)</f>
        <v>0</v>
      </c>
      <c r="E97" s="69" t="n">
        <f aca="true">IF($B97&gt;Input!$C$28,PMT(Input!$C$43/(100*12),($A$620-OFFSET($A$4,MATCH(Input!$C$28,$B$4:$B$620,1),0,1,1)),$H$4,0,1),0)</f>
        <v>0</v>
      </c>
      <c r="F97" s="69" t="n">
        <f aca="false">($F96+$D97+$E97)*(1+Input!$C$43/(100*12))</f>
        <v>0</v>
      </c>
    </row>
    <row r="98" customFormat="false" ht="12.8" hidden="false" customHeight="false" outlineLevel="0" collapsed="false">
      <c r="A98" s="67" t="n">
        <v>94</v>
      </c>
      <c r="B98" s="68" t="n">
        <f aca="false">EOMONTH(Input!$C$7,A98)</f>
        <v>45777</v>
      </c>
      <c r="D98" s="69" t="n">
        <f aca="false">IF($B98&lt;Input!$C$28,Input!$C$44,0)</f>
        <v>0</v>
      </c>
      <c r="E98" s="69" t="n">
        <f aca="true">IF($B98&gt;Input!$C$28,PMT(Input!$C$43/(100*12),($A$620-OFFSET($A$4,MATCH(Input!$C$28,$B$4:$B$620,1),0,1,1)),$H$4,0,1),0)</f>
        <v>0</v>
      </c>
      <c r="F98" s="69" t="n">
        <f aca="false">($F97+$D98+$E98)*(1+Input!$C$43/(100*12))</f>
        <v>0</v>
      </c>
    </row>
    <row r="99" customFormat="false" ht="12.8" hidden="false" customHeight="false" outlineLevel="0" collapsed="false">
      <c r="A99" s="67" t="n">
        <v>95</v>
      </c>
      <c r="B99" s="68" t="n">
        <f aca="false">EOMONTH(Input!$C$7,A99)</f>
        <v>45808</v>
      </c>
      <c r="D99" s="69" t="n">
        <f aca="false">IF($B99&lt;Input!$C$28,Input!$C$44,0)</f>
        <v>0</v>
      </c>
      <c r="E99" s="69" t="n">
        <f aca="true">IF($B99&gt;Input!$C$28,PMT(Input!$C$43/(100*12),($A$620-OFFSET($A$4,MATCH(Input!$C$28,$B$4:$B$620,1),0,1,1)),$H$4,0,1),0)</f>
        <v>0</v>
      </c>
      <c r="F99" s="69" t="n">
        <f aca="false">($F98+$D99+$E99)*(1+Input!$C$43/(100*12))</f>
        <v>0</v>
      </c>
    </row>
    <row r="100" customFormat="false" ht="12.8" hidden="false" customHeight="false" outlineLevel="0" collapsed="false">
      <c r="A100" s="67" t="n">
        <v>96</v>
      </c>
      <c r="B100" s="68" t="n">
        <f aca="false">EOMONTH(Input!$C$7,A100)</f>
        <v>45838</v>
      </c>
      <c r="D100" s="69" t="n">
        <f aca="false">IF($B100&lt;Input!$C$28,Input!$C$44,0)</f>
        <v>0</v>
      </c>
      <c r="E100" s="69" t="n">
        <f aca="true">IF($B100&gt;Input!$C$28,PMT(Input!$C$43/(100*12),($A$620-OFFSET($A$4,MATCH(Input!$C$28,$B$4:$B$620,1),0,1,1)),$H$4,0,1),0)</f>
        <v>0</v>
      </c>
      <c r="F100" s="69" t="n">
        <f aca="false">($F99+$D100+$E100)*(1+Input!$C$43/(100*12))</f>
        <v>0</v>
      </c>
    </row>
    <row r="101" customFormat="false" ht="12.8" hidden="false" customHeight="false" outlineLevel="0" collapsed="false">
      <c r="A101" s="67" t="n">
        <v>97</v>
      </c>
      <c r="B101" s="68" t="n">
        <f aca="false">EOMONTH(Input!$C$7,A101)</f>
        <v>45869</v>
      </c>
      <c r="D101" s="69" t="n">
        <f aca="false">IF($B101&lt;Input!$C$28,Input!$C$44,0)</f>
        <v>0</v>
      </c>
      <c r="E101" s="69" t="n">
        <f aca="true">IF($B101&gt;Input!$C$28,PMT(Input!$C$43/(100*12),($A$620-OFFSET($A$4,MATCH(Input!$C$28,$B$4:$B$620,1),0,1,1)),$H$4,0,1),0)</f>
        <v>0</v>
      </c>
      <c r="F101" s="69" t="n">
        <f aca="false">($F100+$D101+$E101)*(1+Input!$C$43/(100*12))</f>
        <v>0</v>
      </c>
    </row>
    <row r="102" customFormat="false" ht="12.8" hidden="false" customHeight="false" outlineLevel="0" collapsed="false">
      <c r="A102" s="67" t="n">
        <v>98</v>
      </c>
      <c r="B102" s="68" t="n">
        <f aca="false">EOMONTH(Input!$C$7,A102)</f>
        <v>45900</v>
      </c>
      <c r="D102" s="69" t="n">
        <f aca="false">IF($B102&lt;Input!$C$28,Input!$C$44,0)</f>
        <v>0</v>
      </c>
      <c r="E102" s="69" t="n">
        <f aca="true">IF($B102&gt;Input!$C$28,PMT(Input!$C$43/(100*12),($A$620-OFFSET($A$4,MATCH(Input!$C$28,$B$4:$B$620,1),0,1,1)),$H$4,0,1),0)</f>
        <v>0</v>
      </c>
      <c r="F102" s="69" t="n">
        <f aca="false">($F101+$D102+$E102)*(1+Input!$C$43/(100*12))</f>
        <v>0</v>
      </c>
    </row>
    <row r="103" customFormat="false" ht="12.8" hidden="false" customHeight="false" outlineLevel="0" collapsed="false">
      <c r="A103" s="67" t="n">
        <v>99</v>
      </c>
      <c r="B103" s="68" t="n">
        <f aca="false">EOMONTH(Input!$C$7,A103)</f>
        <v>45930</v>
      </c>
      <c r="D103" s="69" t="n">
        <f aca="false">IF($B103&lt;Input!$C$28,Input!$C$44,0)</f>
        <v>0</v>
      </c>
      <c r="E103" s="69" t="n">
        <f aca="true">IF($B103&gt;Input!$C$28,PMT(Input!$C$43/(100*12),($A$620-OFFSET($A$4,MATCH(Input!$C$28,$B$4:$B$620,1),0,1,1)),$H$4,0,1),0)</f>
        <v>0</v>
      </c>
      <c r="F103" s="69" t="n">
        <f aca="false">($F102+$D103+$E103)*(1+Input!$C$43/(100*12))</f>
        <v>0</v>
      </c>
    </row>
    <row r="104" customFormat="false" ht="12.8" hidden="false" customHeight="false" outlineLevel="0" collapsed="false">
      <c r="A104" s="67" t="n">
        <v>100</v>
      </c>
      <c r="B104" s="68" t="n">
        <f aca="false">EOMONTH(Input!$C$7,A104)</f>
        <v>45961</v>
      </c>
      <c r="D104" s="69" t="n">
        <f aca="false">IF($B104&lt;Input!$C$28,Input!$C$44,0)</f>
        <v>0</v>
      </c>
      <c r="E104" s="69" t="n">
        <f aca="true">IF($B104&gt;Input!$C$28,PMT(Input!$C$43/(100*12),($A$620-OFFSET($A$4,MATCH(Input!$C$28,$B$4:$B$620,1),0,1,1)),$H$4,0,1),0)</f>
        <v>0</v>
      </c>
      <c r="F104" s="69" t="n">
        <f aca="false">($F103+$D104+$E104)*(1+Input!$C$43/(100*12))</f>
        <v>0</v>
      </c>
    </row>
    <row r="105" customFormat="false" ht="12.8" hidden="false" customHeight="false" outlineLevel="0" collapsed="false">
      <c r="A105" s="67" t="n">
        <v>101</v>
      </c>
      <c r="B105" s="68" t="n">
        <f aca="false">EOMONTH(Input!$C$7,A105)</f>
        <v>45991</v>
      </c>
      <c r="D105" s="69" t="n">
        <f aca="false">IF($B105&lt;Input!$C$28,Input!$C$44,0)</f>
        <v>0</v>
      </c>
      <c r="E105" s="69" t="n">
        <f aca="true">IF($B105&gt;Input!$C$28,PMT(Input!$C$43/(100*12),($A$620-OFFSET($A$4,MATCH(Input!$C$28,$B$4:$B$620,1),0,1,1)),$H$4,0,1),0)</f>
        <v>0</v>
      </c>
      <c r="F105" s="69" t="n">
        <f aca="false">($F104+$D105+$E105)*(1+Input!$C$43/(100*12))</f>
        <v>0</v>
      </c>
    </row>
    <row r="106" customFormat="false" ht="12.8" hidden="false" customHeight="false" outlineLevel="0" collapsed="false">
      <c r="A106" s="67" t="n">
        <v>102</v>
      </c>
      <c r="B106" s="68" t="n">
        <f aca="false">EOMONTH(Input!$C$7,A106)</f>
        <v>46022</v>
      </c>
      <c r="D106" s="69" t="n">
        <f aca="false">IF($B106&lt;Input!$C$28,Input!$C$44,0)</f>
        <v>0</v>
      </c>
      <c r="E106" s="69" t="n">
        <f aca="true">IF($B106&gt;Input!$C$28,PMT(Input!$C$43/(100*12),($A$620-OFFSET($A$4,MATCH(Input!$C$28,$B$4:$B$620,1),0,1,1)),$H$4,0,1),0)</f>
        <v>0</v>
      </c>
      <c r="F106" s="69" t="n">
        <f aca="false">($F105+$D106+$E106)*(1+Input!$C$43/(100*12))</f>
        <v>0</v>
      </c>
    </row>
    <row r="107" customFormat="false" ht="12.8" hidden="false" customHeight="false" outlineLevel="0" collapsed="false">
      <c r="A107" s="67" t="n">
        <v>103</v>
      </c>
      <c r="B107" s="68" t="n">
        <f aca="false">EOMONTH(Input!$C$7,A107)</f>
        <v>46053</v>
      </c>
      <c r="D107" s="69" t="n">
        <f aca="false">IF($B107&lt;Input!$C$28,Input!$C$44,0)</f>
        <v>0</v>
      </c>
      <c r="E107" s="69" t="n">
        <f aca="true">IF($B107&gt;Input!$C$28,PMT(Input!$C$43/(100*12),($A$620-OFFSET($A$4,MATCH(Input!$C$28,$B$4:$B$620,1),0,1,1)),$H$4,0,1),0)</f>
        <v>0</v>
      </c>
      <c r="F107" s="69" t="n">
        <f aca="false">($F106+$D107+$E107)*(1+Input!$C$43/(100*12))</f>
        <v>0</v>
      </c>
    </row>
    <row r="108" customFormat="false" ht="12.8" hidden="false" customHeight="false" outlineLevel="0" collapsed="false">
      <c r="A108" s="67" t="n">
        <v>104</v>
      </c>
      <c r="B108" s="68" t="n">
        <f aca="false">EOMONTH(Input!$C$7,A108)</f>
        <v>46081</v>
      </c>
      <c r="D108" s="69" t="n">
        <f aca="false">IF($B108&lt;Input!$C$28,Input!$C$44,0)</f>
        <v>0</v>
      </c>
      <c r="E108" s="69" t="n">
        <f aca="true">IF($B108&gt;Input!$C$28,PMT(Input!$C$43/(100*12),($A$620-OFFSET($A$4,MATCH(Input!$C$28,$B$4:$B$620,1),0,1,1)),$H$4,0,1),0)</f>
        <v>0</v>
      </c>
      <c r="F108" s="69" t="n">
        <f aca="false">($F107+$D108+$E108)*(1+Input!$C$43/(100*12))</f>
        <v>0</v>
      </c>
    </row>
    <row r="109" customFormat="false" ht="12.8" hidden="false" customHeight="false" outlineLevel="0" collapsed="false">
      <c r="A109" s="67" t="n">
        <v>105</v>
      </c>
      <c r="B109" s="68" t="n">
        <f aca="false">EOMONTH(Input!$C$7,A109)</f>
        <v>46112</v>
      </c>
      <c r="D109" s="69" t="n">
        <f aca="false">IF($B109&lt;Input!$C$28,Input!$C$44,0)</f>
        <v>0</v>
      </c>
      <c r="E109" s="69" t="n">
        <f aca="true">IF($B109&gt;Input!$C$28,PMT(Input!$C$43/(100*12),($A$620-OFFSET($A$4,MATCH(Input!$C$28,$B$4:$B$620,1),0,1,1)),$H$4,0,1),0)</f>
        <v>0</v>
      </c>
      <c r="F109" s="69" t="n">
        <f aca="false">($F108+$D109+$E109)*(1+Input!$C$43/(100*12))</f>
        <v>0</v>
      </c>
    </row>
    <row r="110" customFormat="false" ht="12.8" hidden="false" customHeight="false" outlineLevel="0" collapsed="false">
      <c r="A110" s="67" t="n">
        <v>106</v>
      </c>
      <c r="B110" s="68" t="n">
        <f aca="false">EOMONTH(Input!$C$7,A110)</f>
        <v>46142</v>
      </c>
      <c r="D110" s="69" t="n">
        <f aca="false">IF($B110&lt;Input!$C$28,Input!$C$44,0)</f>
        <v>0</v>
      </c>
      <c r="E110" s="69" t="n">
        <f aca="true">IF($B110&gt;Input!$C$28,PMT(Input!$C$43/(100*12),($A$620-OFFSET($A$4,MATCH(Input!$C$28,$B$4:$B$620,1),0,1,1)),$H$4,0,1),0)</f>
        <v>0</v>
      </c>
      <c r="F110" s="69" t="n">
        <f aca="false">($F109+$D110+$E110)*(1+Input!$C$43/(100*12))</f>
        <v>0</v>
      </c>
    </row>
    <row r="111" customFormat="false" ht="12.8" hidden="false" customHeight="false" outlineLevel="0" collapsed="false">
      <c r="A111" s="67" t="n">
        <v>107</v>
      </c>
      <c r="B111" s="68" t="n">
        <f aca="false">EOMONTH(Input!$C$7,A111)</f>
        <v>46173</v>
      </c>
      <c r="D111" s="69" t="n">
        <f aca="false">IF($B111&lt;Input!$C$28,Input!$C$44,0)</f>
        <v>0</v>
      </c>
      <c r="E111" s="69" t="n">
        <f aca="true">IF($B111&gt;Input!$C$28,PMT(Input!$C$43/(100*12),($A$620-OFFSET($A$4,MATCH(Input!$C$28,$B$4:$B$620,1),0,1,1)),$H$4,0,1),0)</f>
        <v>0</v>
      </c>
      <c r="F111" s="69" t="n">
        <f aca="false">($F110+$D111+$E111)*(1+Input!$C$43/(100*12))</f>
        <v>0</v>
      </c>
    </row>
    <row r="112" customFormat="false" ht="12.8" hidden="false" customHeight="false" outlineLevel="0" collapsed="false">
      <c r="A112" s="67" t="n">
        <v>108</v>
      </c>
      <c r="B112" s="68" t="n">
        <f aca="false">EOMONTH(Input!$C$7,A112)</f>
        <v>46203</v>
      </c>
      <c r="D112" s="69" t="n">
        <f aca="false">IF($B112&lt;Input!$C$28,Input!$C$44,0)</f>
        <v>0</v>
      </c>
      <c r="E112" s="69" t="n">
        <f aca="true">IF($B112&gt;Input!$C$28,PMT(Input!$C$43/(100*12),($A$620-OFFSET($A$4,MATCH(Input!$C$28,$B$4:$B$620,1),0,1,1)),$H$4,0,1),0)</f>
        <v>0</v>
      </c>
      <c r="F112" s="69" t="n">
        <f aca="false">($F111+$D112+$E112)*(1+Input!$C$43/(100*12))</f>
        <v>0</v>
      </c>
    </row>
    <row r="113" customFormat="false" ht="12.8" hidden="false" customHeight="false" outlineLevel="0" collapsed="false">
      <c r="A113" s="67" t="n">
        <v>109</v>
      </c>
      <c r="B113" s="68" t="n">
        <f aca="false">EOMONTH(Input!$C$7,A113)</f>
        <v>46234</v>
      </c>
      <c r="D113" s="69" t="n">
        <f aca="false">IF($B113&lt;Input!$C$28,Input!$C$44,0)</f>
        <v>0</v>
      </c>
      <c r="E113" s="69" t="n">
        <f aca="true">IF($B113&gt;Input!$C$28,PMT(Input!$C$43/(100*12),($A$620-OFFSET($A$4,MATCH(Input!$C$28,$B$4:$B$620,1),0,1,1)),$H$4,0,1),0)</f>
        <v>0</v>
      </c>
      <c r="F113" s="69" t="n">
        <f aca="false">($F112+$D113+$E113)*(1+Input!$C$43/(100*12))</f>
        <v>0</v>
      </c>
    </row>
    <row r="114" customFormat="false" ht="12.8" hidden="false" customHeight="false" outlineLevel="0" collapsed="false">
      <c r="A114" s="67" t="n">
        <v>110</v>
      </c>
      <c r="B114" s="68" t="n">
        <f aca="false">EOMONTH(Input!$C$7,A114)</f>
        <v>46265</v>
      </c>
      <c r="D114" s="69" t="n">
        <f aca="false">IF($B114&lt;Input!$C$28,Input!$C$44,0)</f>
        <v>0</v>
      </c>
      <c r="E114" s="69" t="n">
        <f aca="true">IF($B114&gt;Input!$C$28,PMT(Input!$C$43/(100*12),($A$620-OFFSET($A$4,MATCH(Input!$C$28,$B$4:$B$620,1),0,1,1)),$H$4,0,1),0)</f>
        <v>0</v>
      </c>
      <c r="F114" s="69" t="n">
        <f aca="false">($F113+$D114+$E114)*(1+Input!$C$43/(100*12))</f>
        <v>0</v>
      </c>
    </row>
    <row r="115" customFormat="false" ht="12.8" hidden="false" customHeight="false" outlineLevel="0" collapsed="false">
      <c r="A115" s="67" t="n">
        <v>111</v>
      </c>
      <c r="B115" s="68" t="n">
        <f aca="false">EOMONTH(Input!$C$7,A115)</f>
        <v>46295</v>
      </c>
      <c r="D115" s="69" t="n">
        <f aca="false">IF($B115&lt;Input!$C$28,Input!$C$44,0)</f>
        <v>0</v>
      </c>
      <c r="E115" s="69" t="n">
        <f aca="true">IF($B115&gt;Input!$C$28,PMT(Input!$C$43/(100*12),($A$620-OFFSET($A$4,MATCH(Input!$C$28,$B$4:$B$620,1),0,1,1)),$H$4,0,1),0)</f>
        <v>0</v>
      </c>
      <c r="F115" s="69" t="n">
        <f aca="false">($F114+$D115+$E115)*(1+Input!$C$43/(100*12))</f>
        <v>0</v>
      </c>
    </row>
    <row r="116" customFormat="false" ht="12.8" hidden="false" customHeight="false" outlineLevel="0" collapsed="false">
      <c r="A116" s="67" t="n">
        <v>112</v>
      </c>
      <c r="B116" s="68" t="n">
        <f aca="false">EOMONTH(Input!$C$7,A116)</f>
        <v>46326</v>
      </c>
      <c r="D116" s="69" t="n">
        <f aca="false">IF($B116&lt;Input!$C$28,Input!$C$44,0)</f>
        <v>0</v>
      </c>
      <c r="E116" s="69" t="n">
        <f aca="true">IF($B116&gt;Input!$C$28,PMT(Input!$C$43/(100*12),($A$620-OFFSET($A$4,MATCH(Input!$C$28,$B$4:$B$620,1),0,1,1)),$H$4,0,1),0)</f>
        <v>0</v>
      </c>
      <c r="F116" s="69" t="n">
        <f aca="false">($F115+$D116+$E116)*(1+Input!$C$43/(100*12))</f>
        <v>0</v>
      </c>
    </row>
    <row r="117" customFormat="false" ht="12.8" hidden="false" customHeight="false" outlineLevel="0" collapsed="false">
      <c r="A117" s="67" t="n">
        <v>113</v>
      </c>
      <c r="B117" s="68" t="n">
        <f aca="false">EOMONTH(Input!$C$7,A117)</f>
        <v>46356</v>
      </c>
      <c r="D117" s="69" t="n">
        <f aca="false">IF($B117&lt;Input!$C$28,Input!$C$44,0)</f>
        <v>0</v>
      </c>
      <c r="E117" s="69" t="n">
        <f aca="true">IF($B117&gt;Input!$C$28,PMT(Input!$C$43/(100*12),($A$620-OFFSET($A$4,MATCH(Input!$C$28,$B$4:$B$620,1),0,1,1)),$H$4,0,1),0)</f>
        <v>0</v>
      </c>
      <c r="F117" s="69" t="n">
        <f aca="false">($F116+$D117+$E117)*(1+Input!$C$43/(100*12))</f>
        <v>0</v>
      </c>
    </row>
    <row r="118" customFormat="false" ht="12.8" hidden="false" customHeight="false" outlineLevel="0" collapsed="false">
      <c r="A118" s="67" t="n">
        <v>114</v>
      </c>
      <c r="B118" s="68" t="n">
        <f aca="false">EOMONTH(Input!$C$7,A118)</f>
        <v>46387</v>
      </c>
      <c r="D118" s="69" t="n">
        <f aca="false">IF($B118&lt;Input!$C$28,Input!$C$44,0)</f>
        <v>0</v>
      </c>
      <c r="E118" s="69" t="n">
        <f aca="true">IF($B118&gt;Input!$C$28,PMT(Input!$C$43/(100*12),($A$620-OFFSET($A$4,MATCH(Input!$C$28,$B$4:$B$620,1),0,1,1)),$H$4,0,1),0)</f>
        <v>0</v>
      </c>
      <c r="F118" s="69" t="n">
        <f aca="false">($F117+$D118+$E118)*(1+Input!$C$43/(100*12))</f>
        <v>0</v>
      </c>
    </row>
    <row r="119" customFormat="false" ht="12.8" hidden="false" customHeight="false" outlineLevel="0" collapsed="false">
      <c r="A119" s="67" t="n">
        <v>115</v>
      </c>
      <c r="B119" s="68" t="n">
        <f aca="false">EOMONTH(Input!$C$7,A119)</f>
        <v>46418</v>
      </c>
      <c r="D119" s="69" t="n">
        <f aca="false">IF($B119&lt;Input!$C$28,Input!$C$44,0)</f>
        <v>0</v>
      </c>
      <c r="E119" s="69" t="n">
        <f aca="true">IF($B119&gt;Input!$C$28,PMT(Input!$C$43/(100*12),($A$620-OFFSET($A$4,MATCH(Input!$C$28,$B$4:$B$620,1),0,1,1)),$H$4,0,1),0)</f>
        <v>0</v>
      </c>
      <c r="F119" s="69" t="n">
        <f aca="false">($F118+$D119+$E119)*(1+Input!$C$43/(100*12))</f>
        <v>0</v>
      </c>
    </row>
    <row r="120" customFormat="false" ht="12.8" hidden="false" customHeight="false" outlineLevel="0" collapsed="false">
      <c r="A120" s="67" t="n">
        <v>116</v>
      </c>
      <c r="B120" s="68" t="n">
        <f aca="false">EOMONTH(Input!$C$7,A120)</f>
        <v>46446</v>
      </c>
      <c r="D120" s="69" t="n">
        <f aca="false">IF($B120&lt;Input!$C$28,Input!$C$44,0)</f>
        <v>0</v>
      </c>
      <c r="E120" s="69" t="n">
        <f aca="true">IF($B120&gt;Input!$C$28,PMT(Input!$C$43/(100*12),($A$620-OFFSET($A$4,MATCH(Input!$C$28,$B$4:$B$620,1),0,1,1)),$H$4,0,1),0)</f>
        <v>0</v>
      </c>
      <c r="F120" s="69" t="n">
        <f aca="false">($F119+$D120+$E120)*(1+Input!$C$43/(100*12))</f>
        <v>0</v>
      </c>
    </row>
    <row r="121" customFormat="false" ht="12.8" hidden="false" customHeight="false" outlineLevel="0" collapsed="false">
      <c r="A121" s="67" t="n">
        <v>117</v>
      </c>
      <c r="B121" s="68" t="n">
        <f aca="false">EOMONTH(Input!$C$7,A121)</f>
        <v>46477</v>
      </c>
      <c r="D121" s="69" t="n">
        <f aca="false">IF($B121&lt;Input!$C$28,Input!$C$44,0)</f>
        <v>0</v>
      </c>
      <c r="E121" s="69" t="n">
        <f aca="true">IF($B121&gt;Input!$C$28,PMT(Input!$C$43/(100*12),($A$620-OFFSET($A$4,MATCH(Input!$C$28,$B$4:$B$620,1),0,1,1)),$H$4,0,1),0)</f>
        <v>0</v>
      </c>
      <c r="F121" s="69" t="n">
        <f aca="false">($F120+$D121+$E121)*(1+Input!$C$43/(100*12))</f>
        <v>0</v>
      </c>
    </row>
    <row r="122" customFormat="false" ht="12.8" hidden="false" customHeight="false" outlineLevel="0" collapsed="false">
      <c r="A122" s="67" t="n">
        <v>118</v>
      </c>
      <c r="B122" s="68" t="n">
        <f aca="false">EOMONTH(Input!$C$7,A122)</f>
        <v>46507</v>
      </c>
      <c r="D122" s="69" t="n">
        <f aca="false">IF($B122&lt;Input!$C$28,Input!$C$44,0)</f>
        <v>0</v>
      </c>
      <c r="E122" s="69" t="n">
        <f aca="true">IF($B122&gt;Input!$C$28,PMT(Input!$C$43/(100*12),($A$620-OFFSET($A$4,MATCH(Input!$C$28,$B$4:$B$620,1),0,1,1)),$H$4,0,1),0)</f>
        <v>0</v>
      </c>
      <c r="F122" s="69" t="n">
        <f aca="false">($F121+$D122+$E122)*(1+Input!$C$43/(100*12))</f>
        <v>0</v>
      </c>
    </row>
    <row r="123" customFormat="false" ht="12.8" hidden="false" customHeight="false" outlineLevel="0" collapsed="false">
      <c r="A123" s="67" t="n">
        <v>119</v>
      </c>
      <c r="B123" s="68" t="n">
        <f aca="false">EOMONTH(Input!$C$7,A123)</f>
        <v>46538</v>
      </c>
      <c r="D123" s="69" t="n">
        <f aca="false">IF($B123&lt;Input!$C$28,Input!$C$44,0)</f>
        <v>0</v>
      </c>
      <c r="E123" s="69" t="n">
        <f aca="true">IF($B123&gt;Input!$C$28,PMT(Input!$C$43/(100*12),($A$620-OFFSET($A$4,MATCH(Input!$C$28,$B$4:$B$620,1),0,1,1)),$H$4,0,1),0)</f>
        <v>0</v>
      </c>
      <c r="F123" s="69" t="n">
        <f aca="false">($F122+$D123+$E123)*(1+Input!$C$43/(100*12))</f>
        <v>0</v>
      </c>
    </row>
    <row r="124" customFormat="false" ht="12.8" hidden="false" customHeight="false" outlineLevel="0" collapsed="false">
      <c r="A124" s="67" t="n">
        <v>120</v>
      </c>
      <c r="B124" s="68" t="n">
        <f aca="false">EOMONTH(Input!$C$7,A124)</f>
        <v>46568</v>
      </c>
      <c r="D124" s="69" t="n">
        <f aca="false">IF($B124&lt;Input!$C$28,Input!$C$44,0)</f>
        <v>0</v>
      </c>
      <c r="E124" s="69" t="n">
        <f aca="true">IF($B124&gt;Input!$C$28,PMT(Input!$C$43/(100*12),($A$620-OFFSET($A$4,MATCH(Input!$C$28,$B$4:$B$620,1),0,1,1)),$H$4,0,1),0)</f>
        <v>0</v>
      </c>
      <c r="F124" s="69" t="n">
        <f aca="false">($F123+$D124+$E124)*(1+Input!$C$43/(100*12))</f>
        <v>0</v>
      </c>
    </row>
    <row r="125" customFormat="false" ht="12.8" hidden="false" customHeight="false" outlineLevel="0" collapsed="false">
      <c r="A125" s="67" t="n">
        <v>121</v>
      </c>
      <c r="B125" s="68" t="n">
        <f aca="false">EOMONTH(Input!$C$7,A125)</f>
        <v>46599</v>
      </c>
      <c r="D125" s="69" t="n">
        <f aca="false">IF($B125&lt;Input!$C$28,Input!$C$44,0)</f>
        <v>0</v>
      </c>
      <c r="E125" s="69" t="n">
        <f aca="true">IF($B125&gt;Input!$C$28,PMT(Input!$C$43/(100*12),($A$620-OFFSET($A$4,MATCH(Input!$C$28,$B$4:$B$620,1),0,1,1)),$H$4,0,1),0)</f>
        <v>0</v>
      </c>
      <c r="F125" s="69" t="n">
        <f aca="false">($F124+$D125+$E125)*(1+Input!$C$43/(100*12))</f>
        <v>0</v>
      </c>
    </row>
    <row r="126" customFormat="false" ht="12.8" hidden="false" customHeight="false" outlineLevel="0" collapsed="false">
      <c r="A126" s="67" t="n">
        <v>122</v>
      </c>
      <c r="B126" s="68" t="n">
        <f aca="false">EOMONTH(Input!$C$7,A126)</f>
        <v>46630</v>
      </c>
      <c r="D126" s="69" t="n">
        <f aca="false">IF($B126&lt;Input!$C$28,Input!$C$44,0)</f>
        <v>0</v>
      </c>
      <c r="E126" s="69" t="n">
        <f aca="true">IF($B126&gt;Input!$C$28,PMT(Input!$C$43/(100*12),($A$620-OFFSET($A$4,MATCH(Input!$C$28,$B$4:$B$620,1),0,1,1)),$H$4,0,1),0)</f>
        <v>0</v>
      </c>
      <c r="F126" s="69" t="n">
        <f aca="false">($F125+$D126+$E126)*(1+Input!$C$43/(100*12))</f>
        <v>0</v>
      </c>
    </row>
    <row r="127" customFormat="false" ht="12.8" hidden="false" customHeight="false" outlineLevel="0" collapsed="false">
      <c r="A127" s="67" t="n">
        <v>123</v>
      </c>
      <c r="B127" s="68" t="n">
        <f aca="false">EOMONTH(Input!$C$7,A127)</f>
        <v>46660</v>
      </c>
      <c r="D127" s="69" t="n">
        <f aca="false">IF($B127&lt;Input!$C$28,Input!$C$44,0)</f>
        <v>0</v>
      </c>
      <c r="E127" s="69" t="n">
        <f aca="true">IF($B127&gt;Input!$C$28,PMT(Input!$C$43/(100*12),($A$620-OFFSET($A$4,MATCH(Input!$C$28,$B$4:$B$620,1),0,1,1)),$H$4,0,1),0)</f>
        <v>0</v>
      </c>
      <c r="F127" s="69" t="n">
        <f aca="false">($F126+$D127+$E127)*(1+Input!$C$43/(100*12))</f>
        <v>0</v>
      </c>
    </row>
    <row r="128" customFormat="false" ht="12.8" hidden="false" customHeight="false" outlineLevel="0" collapsed="false">
      <c r="A128" s="67" t="n">
        <v>124</v>
      </c>
      <c r="B128" s="68" t="n">
        <f aca="false">EOMONTH(Input!$C$7,A128)</f>
        <v>46691</v>
      </c>
      <c r="D128" s="69" t="n">
        <f aca="false">IF($B128&lt;Input!$C$28,Input!$C$44,0)</f>
        <v>0</v>
      </c>
      <c r="E128" s="69" t="n">
        <f aca="true">IF($B128&gt;Input!$C$28,PMT(Input!$C$43/(100*12),($A$620-OFFSET($A$4,MATCH(Input!$C$28,$B$4:$B$620,1),0,1,1)),$H$4,0,1),0)</f>
        <v>0</v>
      </c>
      <c r="F128" s="69" t="n">
        <f aca="false">($F127+$D128+$E128)*(1+Input!$C$43/(100*12))</f>
        <v>0</v>
      </c>
    </row>
    <row r="129" customFormat="false" ht="12.8" hidden="false" customHeight="false" outlineLevel="0" collapsed="false">
      <c r="A129" s="67" t="n">
        <v>125</v>
      </c>
      <c r="B129" s="68" t="n">
        <f aca="false">EOMONTH(Input!$C$7,A129)</f>
        <v>46721</v>
      </c>
      <c r="D129" s="69" t="n">
        <f aca="false">IF($B129&lt;Input!$C$28,Input!$C$44,0)</f>
        <v>0</v>
      </c>
      <c r="E129" s="69" t="n">
        <f aca="true">IF($B129&gt;Input!$C$28,PMT(Input!$C$43/(100*12),($A$620-OFFSET($A$4,MATCH(Input!$C$28,$B$4:$B$620,1),0,1,1)),$H$4,0,1),0)</f>
        <v>0</v>
      </c>
      <c r="F129" s="69" t="n">
        <f aca="false">($F128+$D129+$E129)*(1+Input!$C$43/(100*12))</f>
        <v>0</v>
      </c>
    </row>
    <row r="130" customFormat="false" ht="12.8" hidden="false" customHeight="false" outlineLevel="0" collapsed="false">
      <c r="A130" s="67" t="n">
        <v>126</v>
      </c>
      <c r="B130" s="68" t="n">
        <f aca="false">EOMONTH(Input!$C$7,A130)</f>
        <v>46752</v>
      </c>
      <c r="D130" s="69" t="n">
        <f aca="false">IF($B130&lt;Input!$C$28,Input!$C$44,0)</f>
        <v>0</v>
      </c>
      <c r="E130" s="69" t="n">
        <f aca="true">IF($B130&gt;Input!$C$28,PMT(Input!$C$43/(100*12),($A$620-OFFSET($A$4,MATCH(Input!$C$28,$B$4:$B$620,1),0,1,1)),$H$4,0,1),0)</f>
        <v>0</v>
      </c>
      <c r="F130" s="69" t="n">
        <f aca="false">($F129+$D130+$E130)*(1+Input!$C$43/(100*12))</f>
        <v>0</v>
      </c>
    </row>
    <row r="131" customFormat="false" ht="12.8" hidden="false" customHeight="false" outlineLevel="0" collapsed="false">
      <c r="A131" s="67" t="n">
        <v>127</v>
      </c>
      <c r="B131" s="68" t="n">
        <f aca="false">EOMONTH(Input!$C$7,A131)</f>
        <v>46783</v>
      </c>
      <c r="D131" s="69" t="n">
        <f aca="false">IF($B131&lt;Input!$C$28,Input!$C$44,0)</f>
        <v>0</v>
      </c>
      <c r="E131" s="69" t="n">
        <f aca="true">IF($B131&gt;Input!$C$28,PMT(Input!$C$43/(100*12),($A$620-OFFSET($A$4,MATCH(Input!$C$28,$B$4:$B$620,1),0,1,1)),$H$4,0,1),0)</f>
        <v>0</v>
      </c>
      <c r="F131" s="69" t="n">
        <f aca="false">($F130+$D131+$E131)*(1+Input!$C$43/(100*12))</f>
        <v>0</v>
      </c>
    </row>
    <row r="132" customFormat="false" ht="12.8" hidden="false" customHeight="false" outlineLevel="0" collapsed="false">
      <c r="A132" s="67" t="n">
        <v>128</v>
      </c>
      <c r="B132" s="68" t="n">
        <f aca="false">EOMONTH(Input!$C$7,A132)</f>
        <v>46812</v>
      </c>
      <c r="D132" s="69" t="n">
        <f aca="false">IF($B132&lt;Input!$C$28,Input!$C$44,0)</f>
        <v>0</v>
      </c>
      <c r="E132" s="69" t="n">
        <f aca="true">IF($B132&gt;Input!$C$28,PMT(Input!$C$43/(100*12),($A$620-OFFSET($A$4,MATCH(Input!$C$28,$B$4:$B$620,1),0,1,1)),$H$4,0,1),0)</f>
        <v>0</v>
      </c>
      <c r="F132" s="69" t="n">
        <f aca="false">($F131+$D132+$E132)*(1+Input!$C$43/(100*12))</f>
        <v>0</v>
      </c>
    </row>
    <row r="133" customFormat="false" ht="12.8" hidden="false" customHeight="false" outlineLevel="0" collapsed="false">
      <c r="A133" s="67" t="n">
        <v>129</v>
      </c>
      <c r="B133" s="68" t="n">
        <f aca="false">EOMONTH(Input!$C$7,A133)</f>
        <v>46843</v>
      </c>
      <c r="D133" s="69" t="n">
        <f aca="false">IF($B133&lt;Input!$C$28,Input!$C$44,0)</f>
        <v>0</v>
      </c>
      <c r="E133" s="69" t="n">
        <f aca="true">IF($B133&gt;Input!$C$28,PMT(Input!$C$43/(100*12),($A$620-OFFSET($A$4,MATCH(Input!$C$28,$B$4:$B$620,1),0,1,1)),$H$4,0,1),0)</f>
        <v>0</v>
      </c>
      <c r="F133" s="69" t="n">
        <f aca="false">($F132+$D133+$E133)*(1+Input!$C$43/(100*12))</f>
        <v>0</v>
      </c>
    </row>
    <row r="134" customFormat="false" ht="12.8" hidden="false" customHeight="false" outlineLevel="0" collapsed="false">
      <c r="A134" s="67" t="n">
        <v>130</v>
      </c>
      <c r="B134" s="68" t="n">
        <f aca="false">EOMONTH(Input!$C$7,A134)</f>
        <v>46873</v>
      </c>
      <c r="D134" s="69" t="n">
        <f aca="false">IF($B134&lt;Input!$C$28,Input!$C$44,0)</f>
        <v>0</v>
      </c>
      <c r="E134" s="69" t="n">
        <f aca="true">IF($B134&gt;Input!$C$28,PMT(Input!$C$43/(100*12),($A$620-OFFSET($A$4,MATCH(Input!$C$28,$B$4:$B$620,1),0,1,1)),$H$4,0,1),0)</f>
        <v>0</v>
      </c>
      <c r="F134" s="69" t="n">
        <f aca="false">($F133+$D134+$E134)*(1+Input!$C$43/(100*12))</f>
        <v>0</v>
      </c>
    </row>
    <row r="135" customFormat="false" ht="12.8" hidden="false" customHeight="false" outlineLevel="0" collapsed="false">
      <c r="A135" s="67" t="n">
        <v>131</v>
      </c>
      <c r="B135" s="68" t="n">
        <f aca="false">EOMONTH(Input!$C$7,A135)</f>
        <v>46904</v>
      </c>
      <c r="D135" s="69" t="n">
        <f aca="false">IF($B135&lt;Input!$C$28,Input!$C$44,0)</f>
        <v>0</v>
      </c>
      <c r="E135" s="69" t="n">
        <f aca="true">IF($B135&gt;Input!$C$28,PMT(Input!$C$43/(100*12),($A$620-OFFSET($A$4,MATCH(Input!$C$28,$B$4:$B$620,1),0,1,1)),$H$4,0,1),0)</f>
        <v>0</v>
      </c>
      <c r="F135" s="69" t="n">
        <f aca="false">($F134+$D135+$E135)*(1+Input!$C$43/(100*12))</f>
        <v>0</v>
      </c>
    </row>
    <row r="136" customFormat="false" ht="12.8" hidden="false" customHeight="false" outlineLevel="0" collapsed="false">
      <c r="A136" s="67" t="n">
        <v>132</v>
      </c>
      <c r="B136" s="68" t="n">
        <f aca="false">EOMONTH(Input!$C$7,A136)</f>
        <v>46934</v>
      </c>
      <c r="D136" s="69" t="n">
        <f aca="false">IF($B136&lt;Input!$C$28,Input!$C$44,0)</f>
        <v>0</v>
      </c>
      <c r="E136" s="69" t="n">
        <f aca="true">IF($B136&gt;Input!$C$28,PMT(Input!$C$43/(100*12),($A$620-OFFSET($A$4,MATCH(Input!$C$28,$B$4:$B$620,1),0,1,1)),$H$4,0,1),0)</f>
        <v>0</v>
      </c>
      <c r="F136" s="69" t="n">
        <f aca="false">($F135+$D136+$E136)*(1+Input!$C$43/(100*12))</f>
        <v>0</v>
      </c>
    </row>
    <row r="137" customFormat="false" ht="12.8" hidden="false" customHeight="false" outlineLevel="0" collapsed="false">
      <c r="A137" s="67" t="n">
        <v>133</v>
      </c>
      <c r="B137" s="68" t="n">
        <f aca="false">EOMONTH(Input!$C$7,A137)</f>
        <v>46965</v>
      </c>
      <c r="D137" s="69" t="n">
        <f aca="false">IF($B137&lt;Input!$C$28,Input!$C$44,0)</f>
        <v>0</v>
      </c>
      <c r="E137" s="69" t="n">
        <f aca="true">IF($B137&gt;Input!$C$28,PMT(Input!$C$43/(100*12),($A$620-OFFSET($A$4,MATCH(Input!$C$28,$B$4:$B$620,1),0,1,1)),$H$4,0,1),0)</f>
        <v>0</v>
      </c>
      <c r="F137" s="69" t="n">
        <f aca="false">($F136+$D137+$E137)*(1+Input!$C$43/(100*12))</f>
        <v>0</v>
      </c>
    </row>
    <row r="138" customFormat="false" ht="12.8" hidden="false" customHeight="false" outlineLevel="0" collapsed="false">
      <c r="A138" s="67" t="n">
        <v>134</v>
      </c>
      <c r="B138" s="68" t="n">
        <f aca="false">EOMONTH(Input!$C$7,A138)</f>
        <v>46996</v>
      </c>
      <c r="D138" s="69" t="n">
        <f aca="false">IF($B138&lt;Input!$C$28,Input!$C$44,0)</f>
        <v>0</v>
      </c>
      <c r="E138" s="69" t="n">
        <f aca="true">IF($B138&gt;Input!$C$28,PMT(Input!$C$43/(100*12),($A$620-OFFSET($A$4,MATCH(Input!$C$28,$B$4:$B$620,1),0,1,1)),$H$4,0,1),0)</f>
        <v>0</v>
      </c>
      <c r="F138" s="69" t="n">
        <f aca="false">($F137+$D138+$E138)*(1+Input!$C$43/(100*12))</f>
        <v>0</v>
      </c>
    </row>
    <row r="139" customFormat="false" ht="12.8" hidden="false" customHeight="false" outlineLevel="0" collapsed="false">
      <c r="A139" s="67" t="n">
        <v>135</v>
      </c>
      <c r="B139" s="68" t="n">
        <f aca="false">EOMONTH(Input!$C$7,A139)</f>
        <v>47026</v>
      </c>
      <c r="D139" s="69" t="n">
        <f aca="false">IF($B139&lt;Input!$C$28,Input!$C$44,0)</f>
        <v>0</v>
      </c>
      <c r="E139" s="69" t="n">
        <f aca="true">IF($B139&gt;Input!$C$28,PMT(Input!$C$43/(100*12),($A$620-OFFSET($A$4,MATCH(Input!$C$28,$B$4:$B$620,1),0,1,1)),$H$4,0,1),0)</f>
        <v>0</v>
      </c>
      <c r="F139" s="69" t="n">
        <f aca="false">($F138+$D139+$E139)*(1+Input!$C$43/(100*12))</f>
        <v>0</v>
      </c>
    </row>
    <row r="140" customFormat="false" ht="12.8" hidden="false" customHeight="false" outlineLevel="0" collapsed="false">
      <c r="A140" s="67" t="n">
        <v>136</v>
      </c>
      <c r="B140" s="68" t="n">
        <f aca="false">EOMONTH(Input!$C$7,A140)</f>
        <v>47057</v>
      </c>
      <c r="D140" s="69" t="n">
        <f aca="false">IF($B140&lt;Input!$C$28,Input!$C$44,0)</f>
        <v>0</v>
      </c>
      <c r="E140" s="69" t="n">
        <f aca="true">IF($B140&gt;Input!$C$28,PMT(Input!$C$43/(100*12),($A$620-OFFSET($A$4,MATCH(Input!$C$28,$B$4:$B$620,1),0,1,1)),$H$4,0,1),0)</f>
        <v>0</v>
      </c>
      <c r="F140" s="69" t="n">
        <f aca="false">($F139+$D140+$E140)*(1+Input!$C$43/(100*12))</f>
        <v>0</v>
      </c>
    </row>
    <row r="141" customFormat="false" ht="12.8" hidden="false" customHeight="false" outlineLevel="0" collapsed="false">
      <c r="A141" s="67" t="n">
        <v>137</v>
      </c>
      <c r="B141" s="68" t="n">
        <f aca="false">EOMONTH(Input!$C$7,A141)</f>
        <v>47087</v>
      </c>
      <c r="D141" s="69" t="n">
        <f aca="false">IF($B141&lt;Input!$C$28,Input!$C$44,0)</f>
        <v>0</v>
      </c>
      <c r="E141" s="69" t="n">
        <f aca="true">IF($B141&gt;Input!$C$28,PMT(Input!$C$43/(100*12),($A$620-OFFSET($A$4,MATCH(Input!$C$28,$B$4:$B$620,1),0,1,1)),$H$4,0,1),0)</f>
        <v>0</v>
      </c>
      <c r="F141" s="69" t="n">
        <f aca="false">($F140+$D141+$E141)*(1+Input!$C$43/(100*12))</f>
        <v>0</v>
      </c>
    </row>
    <row r="142" customFormat="false" ht="12.8" hidden="false" customHeight="false" outlineLevel="0" collapsed="false">
      <c r="A142" s="67" t="n">
        <v>138</v>
      </c>
      <c r="B142" s="68" t="n">
        <f aca="false">EOMONTH(Input!$C$7,A142)</f>
        <v>47118</v>
      </c>
      <c r="D142" s="69" t="n">
        <f aca="false">IF($B142&lt;Input!$C$28,Input!$C$44,0)</f>
        <v>0</v>
      </c>
      <c r="E142" s="69" t="n">
        <f aca="true">IF($B142&gt;Input!$C$28,PMT(Input!$C$43/(100*12),($A$620-OFFSET($A$4,MATCH(Input!$C$28,$B$4:$B$620,1),0,1,1)),$H$4,0,1),0)</f>
        <v>0</v>
      </c>
      <c r="F142" s="69" t="n">
        <f aca="false">($F141+$D142+$E142)*(1+Input!$C$43/(100*12))</f>
        <v>0</v>
      </c>
    </row>
    <row r="143" customFormat="false" ht="12.8" hidden="false" customHeight="false" outlineLevel="0" collapsed="false">
      <c r="A143" s="67" t="n">
        <v>139</v>
      </c>
      <c r="B143" s="68" t="n">
        <f aca="false">EOMONTH(Input!$C$7,A143)</f>
        <v>47149</v>
      </c>
      <c r="D143" s="69" t="n">
        <f aca="false">IF($B143&lt;Input!$C$28,Input!$C$44,0)</f>
        <v>0</v>
      </c>
      <c r="E143" s="69" t="n">
        <f aca="true">IF($B143&gt;Input!$C$28,PMT(Input!$C$43/(100*12),($A$620-OFFSET($A$4,MATCH(Input!$C$28,$B$4:$B$620,1),0,1,1)),$H$4,0,1),0)</f>
        <v>0</v>
      </c>
      <c r="F143" s="69" t="n">
        <f aca="false">($F142+$D143+$E143)*(1+Input!$C$43/(100*12))</f>
        <v>0</v>
      </c>
    </row>
    <row r="144" customFormat="false" ht="12.8" hidden="false" customHeight="false" outlineLevel="0" collapsed="false">
      <c r="A144" s="67" t="n">
        <v>140</v>
      </c>
      <c r="B144" s="68" t="n">
        <f aca="false">EOMONTH(Input!$C$7,A144)</f>
        <v>47177</v>
      </c>
      <c r="D144" s="69" t="n">
        <f aca="false">IF($B144&lt;Input!$C$28,Input!$C$44,0)</f>
        <v>0</v>
      </c>
      <c r="E144" s="69" t="n">
        <f aca="true">IF($B144&gt;Input!$C$28,PMT(Input!$C$43/(100*12),($A$620-OFFSET($A$4,MATCH(Input!$C$28,$B$4:$B$620,1),0,1,1)),$H$4,0,1),0)</f>
        <v>0</v>
      </c>
      <c r="F144" s="69" t="n">
        <f aca="false">($F143+$D144+$E144)*(1+Input!$C$43/(100*12))</f>
        <v>0</v>
      </c>
    </row>
    <row r="145" customFormat="false" ht="12.8" hidden="false" customHeight="false" outlineLevel="0" collapsed="false">
      <c r="A145" s="67" t="n">
        <v>141</v>
      </c>
      <c r="B145" s="68" t="n">
        <f aca="false">EOMONTH(Input!$C$7,A145)</f>
        <v>47208</v>
      </c>
      <c r="D145" s="69" t="n">
        <f aca="false">IF($B145&lt;Input!$C$28,Input!$C$44,0)</f>
        <v>0</v>
      </c>
      <c r="E145" s="69" t="n">
        <f aca="true">IF($B145&gt;Input!$C$28,PMT(Input!$C$43/(100*12),($A$620-OFFSET($A$4,MATCH(Input!$C$28,$B$4:$B$620,1),0,1,1)),$H$4,0,1),0)</f>
        <v>0</v>
      </c>
      <c r="F145" s="69" t="n">
        <f aca="false">($F144+$D145+$E145)*(1+Input!$C$43/(100*12))</f>
        <v>0</v>
      </c>
    </row>
    <row r="146" customFormat="false" ht="12.8" hidden="false" customHeight="false" outlineLevel="0" collapsed="false">
      <c r="A146" s="67" t="n">
        <v>142</v>
      </c>
      <c r="B146" s="68" t="n">
        <f aca="false">EOMONTH(Input!$C$7,A146)</f>
        <v>47238</v>
      </c>
      <c r="D146" s="69" t="n">
        <f aca="false">IF($B146&lt;Input!$C$28,Input!$C$44,0)</f>
        <v>0</v>
      </c>
      <c r="E146" s="69" t="n">
        <f aca="true">IF($B146&gt;Input!$C$28,PMT(Input!$C$43/(100*12),($A$620-OFFSET($A$4,MATCH(Input!$C$28,$B$4:$B$620,1),0,1,1)),$H$4,0,1),0)</f>
        <v>0</v>
      </c>
      <c r="F146" s="69" t="n">
        <f aca="false">($F145+$D146+$E146)*(1+Input!$C$43/(100*12))</f>
        <v>0</v>
      </c>
    </row>
    <row r="147" customFormat="false" ht="12.8" hidden="false" customHeight="false" outlineLevel="0" collapsed="false">
      <c r="A147" s="67" t="n">
        <v>143</v>
      </c>
      <c r="B147" s="68" t="n">
        <f aca="false">EOMONTH(Input!$C$7,A147)</f>
        <v>47269</v>
      </c>
      <c r="D147" s="69" t="n">
        <f aca="false">IF($B147&lt;Input!$C$28,Input!$C$44,0)</f>
        <v>0</v>
      </c>
      <c r="E147" s="69" t="n">
        <f aca="true">IF($B147&gt;Input!$C$28,PMT(Input!$C$43/(100*12),($A$620-OFFSET($A$4,MATCH(Input!$C$28,$B$4:$B$620,1),0,1,1)),$H$4,0,1),0)</f>
        <v>0</v>
      </c>
      <c r="F147" s="69" t="n">
        <f aca="false">($F146+$D147+$E147)*(1+Input!$C$43/(100*12))</f>
        <v>0</v>
      </c>
    </row>
    <row r="148" customFormat="false" ht="12.8" hidden="false" customHeight="false" outlineLevel="0" collapsed="false">
      <c r="A148" s="67" t="n">
        <v>144</v>
      </c>
      <c r="B148" s="68" t="n">
        <f aca="false">EOMONTH(Input!$C$7,A148)</f>
        <v>47299</v>
      </c>
      <c r="D148" s="69" t="n">
        <f aca="false">IF($B148&lt;Input!$C$28,Input!$C$44,0)</f>
        <v>0</v>
      </c>
      <c r="E148" s="69" t="n">
        <f aca="true">IF($B148&gt;Input!$C$28,PMT(Input!$C$43/(100*12),($A$620-OFFSET($A$4,MATCH(Input!$C$28,$B$4:$B$620,1),0,1,1)),$H$4,0,1),0)</f>
        <v>0</v>
      </c>
      <c r="F148" s="69" t="n">
        <f aca="false">($F147+$D148+$E148)*(1+Input!$C$43/(100*12))</f>
        <v>0</v>
      </c>
    </row>
    <row r="149" customFormat="false" ht="12.8" hidden="false" customHeight="false" outlineLevel="0" collapsed="false">
      <c r="A149" s="67" t="n">
        <v>145</v>
      </c>
      <c r="B149" s="68" t="n">
        <f aca="false">EOMONTH(Input!$C$7,A149)</f>
        <v>47330</v>
      </c>
      <c r="D149" s="69" t="n">
        <f aca="false">IF($B149&lt;Input!$C$28,Input!$C$44,0)</f>
        <v>0</v>
      </c>
      <c r="E149" s="69" t="n">
        <f aca="true">IF($B149&gt;Input!$C$28,PMT(Input!$C$43/(100*12),($A$620-OFFSET($A$4,MATCH(Input!$C$28,$B$4:$B$620,1),0,1,1)),$H$4,0,1),0)</f>
        <v>0</v>
      </c>
      <c r="F149" s="69" t="n">
        <f aca="false">($F148+$D149+$E149)*(1+Input!$C$43/(100*12))</f>
        <v>0</v>
      </c>
    </row>
    <row r="150" customFormat="false" ht="12.8" hidden="false" customHeight="false" outlineLevel="0" collapsed="false">
      <c r="A150" s="67" t="n">
        <v>146</v>
      </c>
      <c r="B150" s="68" t="n">
        <f aca="false">EOMONTH(Input!$C$7,A150)</f>
        <v>47361</v>
      </c>
      <c r="D150" s="69" t="n">
        <f aca="false">IF($B150&lt;Input!$C$28,Input!$C$44,0)</f>
        <v>0</v>
      </c>
      <c r="E150" s="69" t="n">
        <f aca="true">IF($B150&gt;Input!$C$28,PMT(Input!$C$43/(100*12),($A$620-OFFSET($A$4,MATCH(Input!$C$28,$B$4:$B$620,1),0,1,1)),$H$4,0,1),0)</f>
        <v>0</v>
      </c>
      <c r="F150" s="69" t="n">
        <f aca="false">($F149+$D150+$E150)*(1+Input!$C$43/(100*12))</f>
        <v>0</v>
      </c>
    </row>
    <row r="151" customFormat="false" ht="12.8" hidden="false" customHeight="false" outlineLevel="0" collapsed="false">
      <c r="A151" s="67" t="n">
        <v>147</v>
      </c>
      <c r="B151" s="68" t="n">
        <f aca="false">EOMONTH(Input!$C$7,A151)</f>
        <v>47391</v>
      </c>
      <c r="D151" s="69" t="n">
        <f aca="false">IF($B151&lt;Input!$C$28,Input!$C$44,0)</f>
        <v>0</v>
      </c>
      <c r="E151" s="69" t="n">
        <f aca="true">IF($B151&gt;Input!$C$28,PMT(Input!$C$43/(100*12),($A$620-OFFSET($A$4,MATCH(Input!$C$28,$B$4:$B$620,1),0,1,1)),$H$4,0,1),0)</f>
        <v>0</v>
      </c>
      <c r="F151" s="69" t="n">
        <f aca="false">($F150+$D151+$E151)*(1+Input!$C$43/(100*12))</f>
        <v>0</v>
      </c>
    </row>
    <row r="152" customFormat="false" ht="12.8" hidden="false" customHeight="false" outlineLevel="0" collapsed="false">
      <c r="A152" s="67" t="n">
        <v>148</v>
      </c>
      <c r="B152" s="68" t="n">
        <f aca="false">EOMONTH(Input!$C$7,A152)</f>
        <v>47422</v>
      </c>
      <c r="D152" s="69" t="n">
        <f aca="false">IF($B152&lt;Input!$C$28,Input!$C$44,0)</f>
        <v>0</v>
      </c>
      <c r="E152" s="69" t="n">
        <f aca="true">IF($B152&gt;Input!$C$28,PMT(Input!$C$43/(100*12),($A$620-OFFSET($A$4,MATCH(Input!$C$28,$B$4:$B$620,1),0,1,1)),$H$4,0,1),0)</f>
        <v>0</v>
      </c>
      <c r="F152" s="69" t="n">
        <f aca="false">($F151+$D152+$E152)*(1+Input!$C$43/(100*12))</f>
        <v>0</v>
      </c>
    </row>
    <row r="153" customFormat="false" ht="12.8" hidden="false" customHeight="false" outlineLevel="0" collapsed="false">
      <c r="A153" s="67" t="n">
        <v>149</v>
      </c>
      <c r="B153" s="68" t="n">
        <f aca="false">EOMONTH(Input!$C$7,A153)</f>
        <v>47452</v>
      </c>
      <c r="D153" s="69" t="n">
        <f aca="false">IF($B153&lt;Input!$C$28,Input!$C$44,0)</f>
        <v>0</v>
      </c>
      <c r="E153" s="69" t="n">
        <f aca="true">IF($B153&gt;Input!$C$28,PMT(Input!$C$43/(100*12),($A$620-OFFSET($A$4,MATCH(Input!$C$28,$B$4:$B$620,1),0,1,1)),$H$4,0,1),0)</f>
        <v>0</v>
      </c>
      <c r="F153" s="69" t="n">
        <f aca="false">($F152+$D153+$E153)*(1+Input!$C$43/(100*12))</f>
        <v>0</v>
      </c>
    </row>
    <row r="154" customFormat="false" ht="12.8" hidden="false" customHeight="false" outlineLevel="0" collapsed="false">
      <c r="A154" s="67" t="n">
        <v>150</v>
      </c>
      <c r="B154" s="68" t="n">
        <f aca="false">EOMONTH(Input!$C$7,A154)</f>
        <v>47483</v>
      </c>
      <c r="D154" s="69" t="n">
        <f aca="false">IF($B154&lt;Input!$C$28,Input!$C$44,0)</f>
        <v>0</v>
      </c>
      <c r="E154" s="69" t="n">
        <f aca="true">IF($B154&gt;Input!$C$28,PMT(Input!$C$43/(100*12),($A$620-OFFSET($A$4,MATCH(Input!$C$28,$B$4:$B$620,1),0,1,1)),$H$4,0,1),0)</f>
        <v>0</v>
      </c>
      <c r="F154" s="69" t="n">
        <f aca="false">($F153+$D154+$E154)*(1+Input!$C$43/(100*12))</f>
        <v>0</v>
      </c>
    </row>
    <row r="155" customFormat="false" ht="12.8" hidden="false" customHeight="false" outlineLevel="0" collapsed="false">
      <c r="A155" s="67" t="n">
        <v>151</v>
      </c>
      <c r="B155" s="68" t="n">
        <f aca="false">EOMONTH(Input!$C$7,A155)</f>
        <v>47514</v>
      </c>
      <c r="D155" s="69" t="n">
        <f aca="false">IF($B155&lt;Input!$C$28,Input!$C$44,0)</f>
        <v>0</v>
      </c>
      <c r="E155" s="69" t="n">
        <f aca="true">IF($B155&gt;Input!$C$28,PMT(Input!$C$43/(100*12),($A$620-OFFSET($A$4,MATCH(Input!$C$28,$B$4:$B$620,1),0,1,1)),$H$4,0,1),0)</f>
        <v>0</v>
      </c>
      <c r="F155" s="69" t="n">
        <f aca="false">($F154+$D155+$E155)*(1+Input!$C$43/(100*12))</f>
        <v>0</v>
      </c>
    </row>
    <row r="156" customFormat="false" ht="12.8" hidden="false" customHeight="false" outlineLevel="0" collapsed="false">
      <c r="A156" s="67" t="n">
        <v>152</v>
      </c>
      <c r="B156" s="68" t="n">
        <f aca="false">EOMONTH(Input!$C$7,A156)</f>
        <v>47542</v>
      </c>
      <c r="D156" s="69" t="n">
        <f aca="false">IF($B156&lt;Input!$C$28,Input!$C$44,0)</f>
        <v>0</v>
      </c>
      <c r="E156" s="69" t="n">
        <f aca="true">IF($B156&gt;Input!$C$28,PMT(Input!$C$43/(100*12),($A$620-OFFSET($A$4,MATCH(Input!$C$28,$B$4:$B$620,1),0,1,1)),$H$4,0,1),0)</f>
        <v>0</v>
      </c>
      <c r="F156" s="69" t="n">
        <f aca="false">($F155+$D156+$E156)*(1+Input!$C$43/(100*12))</f>
        <v>0</v>
      </c>
    </row>
    <row r="157" customFormat="false" ht="12.8" hidden="false" customHeight="false" outlineLevel="0" collapsed="false">
      <c r="A157" s="67" t="n">
        <v>153</v>
      </c>
      <c r="B157" s="68" t="n">
        <f aca="false">EOMONTH(Input!$C$7,A157)</f>
        <v>47573</v>
      </c>
      <c r="D157" s="69" t="n">
        <f aca="false">IF($B157&lt;Input!$C$28,Input!$C$44,0)</f>
        <v>0</v>
      </c>
      <c r="E157" s="69" t="n">
        <f aca="true">IF($B157&gt;Input!$C$28,PMT(Input!$C$43/(100*12),($A$620-OFFSET($A$4,MATCH(Input!$C$28,$B$4:$B$620,1),0,1,1)),$H$4,0,1),0)</f>
        <v>0</v>
      </c>
      <c r="F157" s="69" t="n">
        <f aca="false">($F156+$D157+$E157)*(1+Input!$C$43/(100*12))</f>
        <v>0</v>
      </c>
    </row>
    <row r="158" customFormat="false" ht="12.8" hidden="false" customHeight="false" outlineLevel="0" collapsed="false">
      <c r="A158" s="67" t="n">
        <v>154</v>
      </c>
      <c r="B158" s="68" t="n">
        <f aca="false">EOMONTH(Input!$C$7,A158)</f>
        <v>47603</v>
      </c>
      <c r="D158" s="69" t="n">
        <f aca="false">IF($B158&lt;Input!$C$28,Input!$C$44,0)</f>
        <v>0</v>
      </c>
      <c r="E158" s="69" t="n">
        <f aca="true">IF($B158&gt;Input!$C$28,PMT(Input!$C$43/(100*12),($A$620-OFFSET($A$4,MATCH(Input!$C$28,$B$4:$B$620,1),0,1,1)),$H$4,0,1),0)</f>
        <v>0</v>
      </c>
      <c r="F158" s="69" t="n">
        <f aca="false">($F157+$D158+$E158)*(1+Input!$C$43/(100*12))</f>
        <v>0</v>
      </c>
    </row>
    <row r="159" customFormat="false" ht="12.8" hidden="false" customHeight="false" outlineLevel="0" collapsed="false">
      <c r="A159" s="67" t="n">
        <v>155</v>
      </c>
      <c r="B159" s="68" t="n">
        <f aca="false">EOMONTH(Input!$C$7,A159)</f>
        <v>47634</v>
      </c>
      <c r="D159" s="69" t="n">
        <f aca="false">IF($B159&lt;Input!$C$28,Input!$C$44,0)</f>
        <v>0</v>
      </c>
      <c r="E159" s="69" t="n">
        <f aca="true">IF($B159&gt;Input!$C$28,PMT(Input!$C$43/(100*12),($A$620-OFFSET($A$4,MATCH(Input!$C$28,$B$4:$B$620,1),0,1,1)),$H$4,0,1),0)</f>
        <v>0</v>
      </c>
      <c r="F159" s="69" t="n">
        <f aca="false">($F158+$D159+$E159)*(1+Input!$C$43/(100*12))</f>
        <v>0</v>
      </c>
    </row>
    <row r="160" customFormat="false" ht="12.8" hidden="false" customHeight="false" outlineLevel="0" collapsed="false">
      <c r="A160" s="67" t="n">
        <v>156</v>
      </c>
      <c r="B160" s="68" t="n">
        <f aca="false">EOMONTH(Input!$C$7,A160)</f>
        <v>47664</v>
      </c>
      <c r="D160" s="69" t="n">
        <f aca="false">IF($B160&lt;Input!$C$28,Input!$C$44,0)</f>
        <v>0</v>
      </c>
      <c r="E160" s="69" t="n">
        <f aca="true">IF($B160&gt;Input!$C$28,PMT(Input!$C$43/(100*12),($A$620-OFFSET($A$4,MATCH(Input!$C$28,$B$4:$B$620,1),0,1,1)),$H$4,0,1),0)</f>
        <v>0</v>
      </c>
      <c r="F160" s="69" t="n">
        <f aca="false">($F159+$D160+$E160)*(1+Input!$C$43/(100*12))</f>
        <v>0</v>
      </c>
    </row>
    <row r="161" customFormat="false" ht="12.8" hidden="false" customHeight="false" outlineLevel="0" collapsed="false">
      <c r="A161" s="67" t="n">
        <v>157</v>
      </c>
      <c r="B161" s="68" t="n">
        <f aca="false">EOMONTH(Input!$C$7,A161)</f>
        <v>47695</v>
      </c>
      <c r="D161" s="69" t="n">
        <f aca="false">IF($B161&lt;Input!$C$28,Input!$C$44,0)</f>
        <v>0</v>
      </c>
      <c r="E161" s="69" t="n">
        <f aca="true">IF($B161&gt;Input!$C$28,PMT(Input!$C$43/(100*12),($A$620-OFFSET($A$4,MATCH(Input!$C$28,$B$4:$B$620,1),0,1,1)),$H$4,0,1),0)</f>
        <v>0</v>
      </c>
      <c r="F161" s="69" t="n">
        <f aca="false">($F160+$D161+$E161)*(1+Input!$C$43/(100*12))</f>
        <v>0</v>
      </c>
    </row>
    <row r="162" customFormat="false" ht="12.8" hidden="false" customHeight="false" outlineLevel="0" collapsed="false">
      <c r="A162" s="67" t="n">
        <v>158</v>
      </c>
      <c r="B162" s="68" t="n">
        <f aca="false">EOMONTH(Input!$C$7,A162)</f>
        <v>47726</v>
      </c>
      <c r="D162" s="69" t="n">
        <f aca="false">IF($B162&lt;Input!$C$28,Input!$C$44,0)</f>
        <v>0</v>
      </c>
      <c r="E162" s="69" t="n">
        <f aca="true">IF($B162&gt;Input!$C$28,PMT(Input!$C$43/(100*12),($A$620-OFFSET($A$4,MATCH(Input!$C$28,$B$4:$B$620,1),0,1,1)),$H$4,0,1),0)</f>
        <v>0</v>
      </c>
      <c r="F162" s="69" t="n">
        <f aca="false">($F161+$D162+$E162)*(1+Input!$C$43/(100*12))</f>
        <v>0</v>
      </c>
    </row>
    <row r="163" customFormat="false" ht="12.8" hidden="false" customHeight="false" outlineLevel="0" collapsed="false">
      <c r="A163" s="67" t="n">
        <v>159</v>
      </c>
      <c r="B163" s="68" t="n">
        <f aca="false">EOMONTH(Input!$C$7,A163)</f>
        <v>47756</v>
      </c>
      <c r="D163" s="69" t="n">
        <f aca="false">IF($B163&lt;Input!$C$28,Input!$C$44,0)</f>
        <v>0</v>
      </c>
      <c r="E163" s="69" t="n">
        <f aca="true">IF($B163&gt;Input!$C$28,PMT(Input!$C$43/(100*12),($A$620-OFFSET($A$4,MATCH(Input!$C$28,$B$4:$B$620,1),0,1,1)),$H$4,0,1),0)</f>
        <v>0</v>
      </c>
      <c r="F163" s="69" t="n">
        <f aca="false">($F162+$D163+$E163)*(1+Input!$C$43/(100*12))</f>
        <v>0</v>
      </c>
    </row>
    <row r="164" customFormat="false" ht="12.8" hidden="false" customHeight="false" outlineLevel="0" collapsed="false">
      <c r="A164" s="67" t="n">
        <v>160</v>
      </c>
      <c r="B164" s="68" t="n">
        <f aca="false">EOMONTH(Input!$C$7,A164)</f>
        <v>47787</v>
      </c>
      <c r="D164" s="69" t="n">
        <f aca="false">IF($B164&lt;Input!$C$28,Input!$C$44,0)</f>
        <v>0</v>
      </c>
      <c r="E164" s="69" t="n">
        <f aca="true">IF($B164&gt;Input!$C$28,PMT(Input!$C$43/(100*12),($A$620-OFFSET($A$4,MATCH(Input!$C$28,$B$4:$B$620,1),0,1,1)),$H$4,0,1),0)</f>
        <v>0</v>
      </c>
      <c r="F164" s="69" t="n">
        <f aca="false">($F163+$D164+$E164)*(1+Input!$C$43/(100*12))</f>
        <v>0</v>
      </c>
    </row>
    <row r="165" customFormat="false" ht="12.8" hidden="false" customHeight="false" outlineLevel="0" collapsed="false">
      <c r="A165" s="67" t="n">
        <v>161</v>
      </c>
      <c r="B165" s="68" t="n">
        <f aca="false">EOMONTH(Input!$C$7,A165)</f>
        <v>47817</v>
      </c>
      <c r="D165" s="69" t="n">
        <f aca="false">IF($B165&lt;Input!$C$28,Input!$C$44,0)</f>
        <v>0</v>
      </c>
      <c r="E165" s="69" t="n">
        <f aca="true">IF($B165&gt;Input!$C$28,PMT(Input!$C$43/(100*12),($A$620-OFFSET($A$4,MATCH(Input!$C$28,$B$4:$B$620,1),0,1,1)),$H$4,0,1),0)</f>
        <v>0</v>
      </c>
      <c r="F165" s="69" t="n">
        <f aca="false">($F164+$D165+$E165)*(1+Input!$C$43/(100*12))</f>
        <v>0</v>
      </c>
    </row>
    <row r="166" customFormat="false" ht="12.8" hidden="false" customHeight="false" outlineLevel="0" collapsed="false">
      <c r="A166" s="67" t="n">
        <v>162</v>
      </c>
      <c r="B166" s="68" t="n">
        <f aca="false">EOMONTH(Input!$C$7,A166)</f>
        <v>47848</v>
      </c>
      <c r="D166" s="69" t="n">
        <f aca="false">IF($B166&lt;Input!$C$28,Input!$C$44,0)</f>
        <v>0</v>
      </c>
      <c r="E166" s="69" t="n">
        <f aca="true">IF($B166&gt;Input!$C$28,PMT(Input!$C$43/(100*12),($A$620-OFFSET($A$4,MATCH(Input!$C$28,$B$4:$B$620,1),0,1,1)),$H$4,0,1),0)</f>
        <v>0</v>
      </c>
      <c r="F166" s="69" t="n">
        <f aca="false">($F165+$D166+$E166)*(1+Input!$C$43/(100*12))</f>
        <v>0</v>
      </c>
    </row>
    <row r="167" customFormat="false" ht="12.8" hidden="false" customHeight="false" outlineLevel="0" collapsed="false">
      <c r="A167" s="67" t="n">
        <v>163</v>
      </c>
      <c r="B167" s="68" t="n">
        <f aca="false">EOMONTH(Input!$C$7,A167)</f>
        <v>47879</v>
      </c>
      <c r="D167" s="69" t="n">
        <f aca="false">IF($B167&lt;Input!$C$28,Input!$C$44,0)</f>
        <v>0</v>
      </c>
      <c r="E167" s="69" t="n">
        <f aca="true">IF($B167&gt;Input!$C$28,PMT(Input!$C$43/(100*12),($A$620-OFFSET($A$4,MATCH(Input!$C$28,$B$4:$B$620,1),0,1,1)),$H$4,0,1),0)</f>
        <v>0</v>
      </c>
      <c r="F167" s="69" t="n">
        <f aca="false">($F166+$D167+$E167)*(1+Input!$C$43/(100*12))</f>
        <v>0</v>
      </c>
    </row>
    <row r="168" customFormat="false" ht="12.8" hidden="false" customHeight="false" outlineLevel="0" collapsed="false">
      <c r="A168" s="67" t="n">
        <v>164</v>
      </c>
      <c r="B168" s="68" t="n">
        <f aca="false">EOMONTH(Input!$C$7,A168)</f>
        <v>47907</v>
      </c>
      <c r="D168" s="69" t="n">
        <f aca="false">IF($B168&lt;Input!$C$28,Input!$C$44,0)</f>
        <v>0</v>
      </c>
      <c r="E168" s="69" t="n">
        <f aca="true">IF($B168&gt;Input!$C$28,PMT(Input!$C$43/(100*12),($A$620-OFFSET($A$4,MATCH(Input!$C$28,$B$4:$B$620,1),0,1,1)),$H$4,0,1),0)</f>
        <v>0</v>
      </c>
      <c r="F168" s="69" t="n">
        <f aca="false">($F167+$D168+$E168)*(1+Input!$C$43/(100*12))</f>
        <v>0</v>
      </c>
    </row>
    <row r="169" customFormat="false" ht="12.8" hidden="false" customHeight="false" outlineLevel="0" collapsed="false">
      <c r="A169" s="67" t="n">
        <v>165</v>
      </c>
      <c r="B169" s="68" t="n">
        <f aca="false">EOMONTH(Input!$C$7,A169)</f>
        <v>47938</v>
      </c>
      <c r="D169" s="69" t="n">
        <f aca="false">IF($B169&lt;Input!$C$28,Input!$C$44,0)</f>
        <v>0</v>
      </c>
      <c r="E169" s="69" t="n">
        <f aca="true">IF($B169&gt;Input!$C$28,PMT(Input!$C$43/(100*12),($A$620-OFFSET($A$4,MATCH(Input!$C$28,$B$4:$B$620,1),0,1,1)),$H$4,0,1),0)</f>
        <v>0</v>
      </c>
      <c r="F169" s="69" t="n">
        <f aca="false">($F168+$D169+$E169)*(1+Input!$C$43/(100*12))</f>
        <v>0</v>
      </c>
    </row>
    <row r="170" customFormat="false" ht="12.8" hidden="false" customHeight="false" outlineLevel="0" collapsed="false">
      <c r="A170" s="67" t="n">
        <v>166</v>
      </c>
      <c r="B170" s="68" t="n">
        <f aca="false">EOMONTH(Input!$C$7,A170)</f>
        <v>47968</v>
      </c>
      <c r="D170" s="69" t="n">
        <f aca="false">IF($B170&lt;Input!$C$28,Input!$C$44,0)</f>
        <v>0</v>
      </c>
      <c r="E170" s="69" t="n">
        <f aca="true">IF($B170&gt;Input!$C$28,PMT(Input!$C$43/(100*12),($A$620-OFFSET($A$4,MATCH(Input!$C$28,$B$4:$B$620,1),0,1,1)),$H$4,0,1),0)</f>
        <v>0</v>
      </c>
      <c r="F170" s="69" t="n">
        <f aca="false">($F169+$D170+$E170)*(1+Input!$C$43/(100*12))</f>
        <v>0</v>
      </c>
    </row>
    <row r="171" customFormat="false" ht="12.8" hidden="false" customHeight="false" outlineLevel="0" collapsed="false">
      <c r="A171" s="67" t="n">
        <v>167</v>
      </c>
      <c r="B171" s="68" t="n">
        <f aca="false">EOMONTH(Input!$C$7,A171)</f>
        <v>47999</v>
      </c>
      <c r="D171" s="69" t="n">
        <f aca="false">IF($B171&lt;Input!$C$28,Input!$C$44,0)</f>
        <v>0</v>
      </c>
      <c r="E171" s="69" t="n">
        <f aca="true">IF($B171&gt;Input!$C$28,PMT(Input!$C$43/(100*12),($A$620-OFFSET($A$4,MATCH(Input!$C$28,$B$4:$B$620,1),0,1,1)),$H$4,0,1),0)</f>
        <v>0</v>
      </c>
      <c r="F171" s="69" t="n">
        <f aca="false">($F170+$D171+$E171)*(1+Input!$C$43/(100*12))</f>
        <v>0</v>
      </c>
    </row>
    <row r="172" customFormat="false" ht="12.8" hidden="false" customHeight="false" outlineLevel="0" collapsed="false">
      <c r="A172" s="67" t="n">
        <v>168</v>
      </c>
      <c r="B172" s="68" t="n">
        <f aca="false">EOMONTH(Input!$C$7,A172)</f>
        <v>48029</v>
      </c>
      <c r="D172" s="69" t="n">
        <f aca="false">IF($B172&lt;Input!$C$28,Input!$C$44,0)</f>
        <v>0</v>
      </c>
      <c r="E172" s="69" t="n">
        <f aca="true">IF($B172&gt;Input!$C$28,PMT(Input!$C$43/(100*12),($A$620-OFFSET($A$4,MATCH(Input!$C$28,$B$4:$B$620,1),0,1,1)),$H$4,0,1),0)</f>
        <v>0</v>
      </c>
      <c r="F172" s="69" t="n">
        <f aca="false">($F171+$D172+$E172)*(1+Input!$C$43/(100*12))</f>
        <v>0</v>
      </c>
    </row>
    <row r="173" customFormat="false" ht="12.8" hidden="false" customHeight="false" outlineLevel="0" collapsed="false">
      <c r="A173" s="67" t="n">
        <v>169</v>
      </c>
      <c r="B173" s="68" t="n">
        <f aca="false">EOMONTH(Input!$C$7,A173)</f>
        <v>48060</v>
      </c>
      <c r="D173" s="69" t="n">
        <f aca="false">IF($B173&lt;Input!$C$28,Input!$C$44,0)</f>
        <v>0</v>
      </c>
      <c r="E173" s="69" t="n">
        <f aca="true">IF($B173&gt;Input!$C$28,PMT(Input!$C$43/(100*12),($A$620-OFFSET($A$4,MATCH(Input!$C$28,$B$4:$B$620,1),0,1,1)),$H$4,0,1),0)</f>
        <v>0</v>
      </c>
      <c r="F173" s="69" t="n">
        <f aca="false">($F172+$D173+$E173)*(1+Input!$C$43/(100*12))</f>
        <v>0</v>
      </c>
    </row>
    <row r="174" customFormat="false" ht="12.8" hidden="false" customHeight="false" outlineLevel="0" collapsed="false">
      <c r="A174" s="67" t="n">
        <v>170</v>
      </c>
      <c r="B174" s="68" t="n">
        <f aca="false">EOMONTH(Input!$C$7,A174)</f>
        <v>48091</v>
      </c>
      <c r="D174" s="69" t="n">
        <f aca="false">IF($B174&lt;Input!$C$28,Input!$C$44,0)</f>
        <v>0</v>
      </c>
      <c r="E174" s="69" t="n">
        <f aca="true">IF($B174&gt;Input!$C$28,PMT(Input!$C$43/(100*12),($A$620-OFFSET($A$4,MATCH(Input!$C$28,$B$4:$B$620,1),0,1,1)),$H$4,0,1),0)</f>
        <v>0</v>
      </c>
      <c r="F174" s="69" t="n">
        <f aca="false">($F173+$D174+$E174)*(1+Input!$C$43/(100*12))</f>
        <v>0</v>
      </c>
    </row>
    <row r="175" customFormat="false" ht="12.8" hidden="false" customHeight="false" outlineLevel="0" collapsed="false">
      <c r="A175" s="67" t="n">
        <v>171</v>
      </c>
      <c r="B175" s="68" t="n">
        <f aca="false">EOMONTH(Input!$C$7,A175)</f>
        <v>48121</v>
      </c>
      <c r="D175" s="69" t="n">
        <f aca="false">IF($B175&lt;Input!$C$28,Input!$C$44,0)</f>
        <v>0</v>
      </c>
      <c r="E175" s="69" t="n">
        <f aca="true">IF($B175&gt;Input!$C$28,PMT(Input!$C$43/(100*12),($A$620-OFFSET($A$4,MATCH(Input!$C$28,$B$4:$B$620,1),0,1,1)),$H$4,0,1),0)</f>
        <v>0</v>
      </c>
      <c r="F175" s="69" t="n">
        <f aca="false">($F174+$D175+$E175)*(1+Input!$C$43/(100*12))</f>
        <v>0</v>
      </c>
    </row>
    <row r="176" customFormat="false" ht="12.8" hidden="false" customHeight="false" outlineLevel="0" collapsed="false">
      <c r="A176" s="67" t="n">
        <v>172</v>
      </c>
      <c r="B176" s="68" t="n">
        <f aca="false">EOMONTH(Input!$C$7,A176)</f>
        <v>48152</v>
      </c>
      <c r="D176" s="69" t="n">
        <f aca="false">IF($B176&lt;Input!$C$28,Input!$C$44,0)</f>
        <v>0</v>
      </c>
      <c r="E176" s="69" t="n">
        <f aca="true">IF($B176&gt;Input!$C$28,PMT(Input!$C$43/(100*12),($A$620-OFFSET($A$4,MATCH(Input!$C$28,$B$4:$B$620,1),0,1,1)),$H$4,0,1),0)</f>
        <v>0</v>
      </c>
      <c r="F176" s="69" t="n">
        <f aca="false">($F175+$D176+$E176)*(1+Input!$C$43/(100*12))</f>
        <v>0</v>
      </c>
    </row>
    <row r="177" customFormat="false" ht="12.8" hidden="false" customHeight="false" outlineLevel="0" collapsed="false">
      <c r="A177" s="67" t="n">
        <v>173</v>
      </c>
      <c r="B177" s="68" t="n">
        <f aca="false">EOMONTH(Input!$C$7,A177)</f>
        <v>48182</v>
      </c>
      <c r="D177" s="69" t="n">
        <f aca="false">IF($B177&lt;Input!$C$28,Input!$C$44,0)</f>
        <v>0</v>
      </c>
      <c r="E177" s="69" t="n">
        <f aca="true">IF($B177&gt;Input!$C$28,PMT(Input!$C$43/(100*12),($A$620-OFFSET($A$4,MATCH(Input!$C$28,$B$4:$B$620,1),0,1,1)),$H$4,0,1),0)</f>
        <v>0</v>
      </c>
      <c r="F177" s="69" t="n">
        <f aca="false">($F176+$D177+$E177)*(1+Input!$C$43/(100*12))</f>
        <v>0</v>
      </c>
    </row>
    <row r="178" customFormat="false" ht="12.8" hidden="false" customHeight="false" outlineLevel="0" collapsed="false">
      <c r="A178" s="67" t="n">
        <v>174</v>
      </c>
      <c r="B178" s="68" t="n">
        <f aca="false">EOMONTH(Input!$C$7,A178)</f>
        <v>48213</v>
      </c>
      <c r="D178" s="69" t="n">
        <f aca="false">IF($B178&lt;Input!$C$28,Input!$C$44,0)</f>
        <v>0</v>
      </c>
      <c r="E178" s="69" t="n">
        <f aca="true">IF($B178&gt;Input!$C$28,PMT(Input!$C$43/(100*12),($A$620-OFFSET($A$4,MATCH(Input!$C$28,$B$4:$B$620,1),0,1,1)),$H$4,0,1),0)</f>
        <v>0</v>
      </c>
      <c r="F178" s="69" t="n">
        <f aca="false">($F177+$D178+$E178)*(1+Input!$C$43/(100*12))</f>
        <v>0</v>
      </c>
    </row>
    <row r="179" customFormat="false" ht="12.8" hidden="false" customHeight="false" outlineLevel="0" collapsed="false">
      <c r="A179" s="67" t="n">
        <v>175</v>
      </c>
      <c r="B179" s="68" t="n">
        <f aca="false">EOMONTH(Input!$C$7,A179)</f>
        <v>48244</v>
      </c>
      <c r="D179" s="69" t="n">
        <f aca="false">IF($B179&lt;Input!$C$28,Input!$C$44,0)</f>
        <v>0</v>
      </c>
      <c r="E179" s="69" t="n">
        <f aca="true">IF($B179&gt;Input!$C$28,PMT(Input!$C$43/(100*12),($A$620-OFFSET($A$4,MATCH(Input!$C$28,$B$4:$B$620,1),0,1,1)),$H$4,0,1),0)</f>
        <v>0</v>
      </c>
      <c r="F179" s="69" t="n">
        <f aca="false">($F178+$D179+$E179)*(1+Input!$C$43/(100*12))</f>
        <v>0</v>
      </c>
    </row>
    <row r="180" customFormat="false" ht="12.8" hidden="false" customHeight="false" outlineLevel="0" collapsed="false">
      <c r="A180" s="67" t="n">
        <v>176</v>
      </c>
      <c r="B180" s="68" t="n">
        <f aca="false">EOMONTH(Input!$C$7,A180)</f>
        <v>48273</v>
      </c>
      <c r="D180" s="69" t="n">
        <f aca="false">IF($B180&lt;Input!$C$28,Input!$C$44,0)</f>
        <v>0</v>
      </c>
      <c r="E180" s="69" t="n">
        <f aca="true">IF($B180&gt;Input!$C$28,PMT(Input!$C$43/(100*12),($A$620-OFFSET($A$4,MATCH(Input!$C$28,$B$4:$B$620,1),0,1,1)),$H$4,0,1),0)</f>
        <v>0</v>
      </c>
      <c r="F180" s="69" t="n">
        <f aca="false">($F179+$D180+$E180)*(1+Input!$C$43/(100*12))</f>
        <v>0</v>
      </c>
    </row>
    <row r="181" customFormat="false" ht="12.8" hidden="false" customHeight="false" outlineLevel="0" collapsed="false">
      <c r="A181" s="67" t="n">
        <v>177</v>
      </c>
      <c r="B181" s="68" t="n">
        <f aca="false">EOMONTH(Input!$C$7,A181)</f>
        <v>48304</v>
      </c>
      <c r="D181" s="69" t="n">
        <f aca="false">IF($B181&lt;Input!$C$28,Input!$C$44,0)</f>
        <v>0</v>
      </c>
      <c r="E181" s="69" t="n">
        <f aca="true">IF($B181&gt;Input!$C$28,PMT(Input!$C$43/(100*12),($A$620-OFFSET($A$4,MATCH(Input!$C$28,$B$4:$B$620,1),0,1,1)),$H$4,0,1),0)</f>
        <v>0</v>
      </c>
      <c r="F181" s="69" t="n">
        <f aca="false">($F180+$D181+$E181)*(1+Input!$C$43/(100*12))</f>
        <v>0</v>
      </c>
    </row>
    <row r="182" customFormat="false" ht="12.8" hidden="false" customHeight="false" outlineLevel="0" collapsed="false">
      <c r="A182" s="67" t="n">
        <v>178</v>
      </c>
      <c r="B182" s="68" t="n">
        <f aca="false">EOMONTH(Input!$C$7,A182)</f>
        <v>48334</v>
      </c>
      <c r="D182" s="69" t="n">
        <f aca="false">IF($B182&lt;Input!$C$28,Input!$C$44,0)</f>
        <v>0</v>
      </c>
      <c r="E182" s="69" t="n">
        <f aca="true">IF($B182&gt;Input!$C$28,PMT(Input!$C$43/(100*12),($A$620-OFFSET($A$4,MATCH(Input!$C$28,$B$4:$B$620,1),0,1,1)),$H$4,0,1),0)</f>
        <v>0</v>
      </c>
      <c r="F182" s="69" t="n">
        <f aca="false">($F181+$D182+$E182)*(1+Input!$C$43/(100*12))</f>
        <v>0</v>
      </c>
    </row>
    <row r="183" customFormat="false" ht="12.8" hidden="false" customHeight="false" outlineLevel="0" collapsed="false">
      <c r="A183" s="67" t="n">
        <v>179</v>
      </c>
      <c r="B183" s="68" t="n">
        <f aca="false">EOMONTH(Input!$C$7,A183)</f>
        <v>48365</v>
      </c>
      <c r="D183" s="69" t="n">
        <f aca="false">IF($B183&lt;Input!$C$28,Input!$C$44,0)</f>
        <v>0</v>
      </c>
      <c r="E183" s="69" t="n">
        <f aca="true">IF($B183&gt;Input!$C$28,PMT(Input!$C$43/(100*12),($A$620-OFFSET($A$4,MATCH(Input!$C$28,$B$4:$B$620,1),0,1,1)),$H$4,0,1),0)</f>
        <v>0</v>
      </c>
      <c r="F183" s="69" t="n">
        <f aca="false">($F182+$D183+$E183)*(1+Input!$C$43/(100*12))</f>
        <v>0</v>
      </c>
    </row>
    <row r="184" customFormat="false" ht="12.8" hidden="false" customHeight="false" outlineLevel="0" collapsed="false">
      <c r="A184" s="67" t="n">
        <v>180</v>
      </c>
      <c r="B184" s="68" t="n">
        <f aca="false">EOMONTH(Input!$C$7,A184)</f>
        <v>48395</v>
      </c>
      <c r="D184" s="69" t="n">
        <f aca="false">IF($B184&lt;Input!$C$28,Input!$C$44,0)</f>
        <v>0</v>
      </c>
      <c r="E184" s="69" t="n">
        <f aca="true">IF($B184&gt;Input!$C$28,PMT(Input!$C$43/(100*12),($A$620-OFFSET($A$4,MATCH(Input!$C$28,$B$4:$B$620,1),0,1,1)),$H$4,0,1),0)</f>
        <v>0</v>
      </c>
      <c r="F184" s="69" t="n">
        <f aca="false">($F183+$D184+$E184)*(1+Input!$C$43/(100*12))</f>
        <v>0</v>
      </c>
    </row>
    <row r="185" customFormat="false" ht="12.8" hidden="false" customHeight="false" outlineLevel="0" collapsed="false">
      <c r="A185" s="67" t="n">
        <v>181</v>
      </c>
      <c r="B185" s="68" t="n">
        <f aca="false">EOMONTH(Input!$C$7,A185)</f>
        <v>48426</v>
      </c>
      <c r="D185" s="69" t="n">
        <f aca="false">IF($B185&lt;Input!$C$28,Input!$C$44,0)</f>
        <v>0</v>
      </c>
      <c r="E185" s="69" t="n">
        <f aca="true">IF($B185&gt;Input!$C$28,PMT(Input!$C$43/(100*12),($A$620-OFFSET($A$4,MATCH(Input!$C$28,$B$4:$B$620,1),0,1,1)),$H$4,0,1),0)</f>
        <v>0</v>
      </c>
      <c r="F185" s="69" t="n">
        <f aca="false">($F184+$D185+$E185)*(1+Input!$C$43/(100*12))</f>
        <v>0</v>
      </c>
    </row>
    <row r="186" customFormat="false" ht="12.8" hidden="false" customHeight="false" outlineLevel="0" collapsed="false">
      <c r="A186" s="67" t="n">
        <v>182</v>
      </c>
      <c r="B186" s="68" t="n">
        <f aca="false">EOMONTH(Input!$C$7,A186)</f>
        <v>48457</v>
      </c>
      <c r="D186" s="69" t="n">
        <f aca="false">IF($B186&lt;Input!$C$28,Input!$C$44,0)</f>
        <v>0</v>
      </c>
      <c r="E186" s="69" t="n">
        <f aca="true">IF($B186&gt;Input!$C$28,PMT(Input!$C$43/(100*12),($A$620-OFFSET($A$4,MATCH(Input!$C$28,$B$4:$B$620,1),0,1,1)),$H$4,0,1),0)</f>
        <v>0</v>
      </c>
      <c r="F186" s="69" t="n">
        <f aca="false">($F185+$D186+$E186)*(1+Input!$C$43/(100*12))</f>
        <v>0</v>
      </c>
    </row>
    <row r="187" customFormat="false" ht="12.8" hidden="false" customHeight="false" outlineLevel="0" collapsed="false">
      <c r="A187" s="67" t="n">
        <v>183</v>
      </c>
      <c r="B187" s="68" t="n">
        <f aca="false">EOMONTH(Input!$C$7,A187)</f>
        <v>48487</v>
      </c>
      <c r="D187" s="69" t="n">
        <f aca="false">IF($B187&lt;Input!$C$28,Input!$C$44,0)</f>
        <v>0</v>
      </c>
      <c r="E187" s="69" t="n">
        <f aca="true">IF($B187&gt;Input!$C$28,PMT(Input!$C$43/(100*12),($A$620-OFFSET($A$4,MATCH(Input!$C$28,$B$4:$B$620,1),0,1,1)),$H$4,0,1),0)</f>
        <v>0</v>
      </c>
      <c r="F187" s="69" t="n">
        <f aca="false">($F186+$D187+$E187)*(1+Input!$C$43/(100*12))</f>
        <v>0</v>
      </c>
    </row>
    <row r="188" customFormat="false" ht="12.8" hidden="false" customHeight="false" outlineLevel="0" collapsed="false">
      <c r="A188" s="67" t="n">
        <v>184</v>
      </c>
      <c r="B188" s="68" t="n">
        <f aca="false">EOMONTH(Input!$C$7,A188)</f>
        <v>48518</v>
      </c>
      <c r="D188" s="69" t="n">
        <f aca="false">IF($B188&lt;Input!$C$28,Input!$C$44,0)</f>
        <v>0</v>
      </c>
      <c r="E188" s="69" t="n">
        <f aca="true">IF($B188&gt;Input!$C$28,PMT(Input!$C$43/(100*12),($A$620-OFFSET($A$4,MATCH(Input!$C$28,$B$4:$B$620,1),0,1,1)),$H$4,0,1),0)</f>
        <v>0</v>
      </c>
      <c r="F188" s="69" t="n">
        <f aca="false">($F187+$D188+$E188)*(1+Input!$C$43/(100*12))</f>
        <v>0</v>
      </c>
    </row>
    <row r="189" customFormat="false" ht="12.8" hidden="false" customHeight="false" outlineLevel="0" collapsed="false">
      <c r="A189" s="67" t="n">
        <v>185</v>
      </c>
      <c r="B189" s="68" t="n">
        <f aca="false">EOMONTH(Input!$C$7,A189)</f>
        <v>48548</v>
      </c>
      <c r="D189" s="69" t="n">
        <f aca="false">IF($B189&lt;Input!$C$28,Input!$C$44,0)</f>
        <v>0</v>
      </c>
      <c r="E189" s="69" t="n">
        <f aca="true">IF($B189&gt;Input!$C$28,PMT(Input!$C$43/(100*12),($A$620-OFFSET($A$4,MATCH(Input!$C$28,$B$4:$B$620,1),0,1,1)),$H$4,0,1),0)</f>
        <v>0</v>
      </c>
      <c r="F189" s="69" t="n">
        <f aca="false">($F188+$D189+$E189)*(1+Input!$C$43/(100*12))</f>
        <v>0</v>
      </c>
    </row>
    <row r="190" customFormat="false" ht="12.8" hidden="false" customHeight="false" outlineLevel="0" collapsed="false">
      <c r="A190" s="67" t="n">
        <v>186</v>
      </c>
      <c r="B190" s="68" t="n">
        <f aca="false">EOMONTH(Input!$C$7,A190)</f>
        <v>48579</v>
      </c>
      <c r="D190" s="69" t="n">
        <f aca="false">IF($B190&lt;Input!$C$28,Input!$C$44,0)</f>
        <v>0</v>
      </c>
      <c r="E190" s="69" t="n">
        <f aca="true">IF($B190&gt;Input!$C$28,PMT(Input!$C$43/(100*12),($A$620-OFFSET($A$4,MATCH(Input!$C$28,$B$4:$B$620,1),0,1,1)),$H$4,0,1),0)</f>
        <v>0</v>
      </c>
      <c r="F190" s="69" t="n">
        <f aca="false">($F189+$D190+$E190)*(1+Input!$C$43/(100*12))</f>
        <v>0</v>
      </c>
    </row>
    <row r="191" customFormat="false" ht="12.8" hidden="false" customHeight="false" outlineLevel="0" collapsed="false">
      <c r="A191" s="67" t="n">
        <v>187</v>
      </c>
      <c r="B191" s="68" t="n">
        <f aca="false">EOMONTH(Input!$C$7,A191)</f>
        <v>48610</v>
      </c>
      <c r="D191" s="69" t="n">
        <f aca="false">IF($B191&lt;Input!$C$28,Input!$C$44,0)</f>
        <v>0</v>
      </c>
      <c r="E191" s="69" t="n">
        <f aca="true">IF($B191&gt;Input!$C$28,PMT(Input!$C$43/(100*12),($A$620-OFFSET($A$4,MATCH(Input!$C$28,$B$4:$B$620,1),0,1,1)),$H$4,0,1),0)</f>
        <v>0</v>
      </c>
      <c r="F191" s="69" t="n">
        <f aca="false">($F190+$D191+$E191)*(1+Input!$C$43/(100*12))</f>
        <v>0</v>
      </c>
    </row>
    <row r="192" customFormat="false" ht="12.8" hidden="false" customHeight="false" outlineLevel="0" collapsed="false">
      <c r="A192" s="67" t="n">
        <v>188</v>
      </c>
      <c r="B192" s="68" t="n">
        <f aca="false">EOMONTH(Input!$C$7,A192)</f>
        <v>48638</v>
      </c>
      <c r="D192" s="69" t="n">
        <f aca="false">IF($B192&lt;Input!$C$28,Input!$C$44,0)</f>
        <v>0</v>
      </c>
      <c r="E192" s="69" t="n">
        <f aca="true">IF($B192&gt;Input!$C$28,PMT(Input!$C$43/(100*12),($A$620-OFFSET($A$4,MATCH(Input!$C$28,$B$4:$B$620,1),0,1,1)),$H$4,0,1),0)</f>
        <v>0</v>
      </c>
      <c r="F192" s="69" t="n">
        <f aca="false">($F191+$D192+$E192)*(1+Input!$C$43/(100*12))</f>
        <v>0</v>
      </c>
    </row>
    <row r="193" customFormat="false" ht="12.8" hidden="false" customHeight="false" outlineLevel="0" collapsed="false">
      <c r="A193" s="67" t="n">
        <v>189</v>
      </c>
      <c r="B193" s="68" t="n">
        <f aca="false">EOMONTH(Input!$C$7,A193)</f>
        <v>48669</v>
      </c>
      <c r="D193" s="69" t="n">
        <f aca="false">IF($B193&lt;Input!$C$28,Input!$C$44,0)</f>
        <v>0</v>
      </c>
      <c r="E193" s="69" t="n">
        <f aca="true">IF($B193&gt;Input!$C$28,PMT(Input!$C$43/(100*12),($A$620-OFFSET($A$4,MATCH(Input!$C$28,$B$4:$B$620,1),0,1,1)),$H$4,0,1),0)</f>
        <v>0</v>
      </c>
      <c r="F193" s="69" t="n">
        <f aca="false">($F192+$D193+$E193)*(1+Input!$C$43/(100*12))</f>
        <v>0</v>
      </c>
    </row>
    <row r="194" customFormat="false" ht="12.8" hidden="false" customHeight="false" outlineLevel="0" collapsed="false">
      <c r="A194" s="67" t="n">
        <v>190</v>
      </c>
      <c r="B194" s="68" t="n">
        <f aca="false">EOMONTH(Input!$C$7,A194)</f>
        <v>48699</v>
      </c>
      <c r="D194" s="69" t="n">
        <f aca="false">IF($B194&lt;Input!$C$28,Input!$C$44,0)</f>
        <v>0</v>
      </c>
      <c r="E194" s="69" t="n">
        <f aca="true">IF($B194&gt;Input!$C$28,PMT(Input!$C$43/(100*12),($A$620-OFFSET($A$4,MATCH(Input!$C$28,$B$4:$B$620,1),0,1,1)),$H$4,0,1),0)</f>
        <v>0</v>
      </c>
      <c r="F194" s="69" t="n">
        <f aca="false">($F193+$D194+$E194)*(1+Input!$C$43/(100*12))</f>
        <v>0</v>
      </c>
    </row>
    <row r="195" customFormat="false" ht="12.8" hidden="false" customHeight="false" outlineLevel="0" collapsed="false">
      <c r="A195" s="67" t="n">
        <v>191</v>
      </c>
      <c r="B195" s="68" t="n">
        <f aca="false">EOMONTH(Input!$C$7,A195)</f>
        <v>48730</v>
      </c>
      <c r="D195" s="69" t="n">
        <f aca="false">IF($B195&lt;Input!$C$28,Input!$C$44,0)</f>
        <v>0</v>
      </c>
      <c r="E195" s="69" t="n">
        <f aca="true">IF($B195&gt;Input!$C$28,PMT(Input!$C$43/(100*12),($A$620-OFFSET($A$4,MATCH(Input!$C$28,$B$4:$B$620,1),0,1,1)),$H$4,0,1),0)</f>
        <v>0</v>
      </c>
      <c r="F195" s="69" t="n">
        <f aca="false">($F194+$D195+$E195)*(1+Input!$C$43/(100*12))</f>
        <v>0</v>
      </c>
    </row>
    <row r="196" customFormat="false" ht="12.8" hidden="false" customHeight="false" outlineLevel="0" collapsed="false">
      <c r="A196" s="67" t="n">
        <v>192</v>
      </c>
      <c r="B196" s="68" t="n">
        <f aca="false">EOMONTH(Input!$C$7,A196)</f>
        <v>48760</v>
      </c>
      <c r="D196" s="69" t="n">
        <f aca="false">IF($B196&lt;Input!$C$28,Input!$C$44,0)</f>
        <v>0</v>
      </c>
      <c r="E196" s="69" t="n">
        <f aca="true">IF($B196&gt;Input!$C$28,PMT(Input!$C$43/(100*12),($A$620-OFFSET($A$4,MATCH(Input!$C$28,$B$4:$B$620,1),0,1,1)),$H$4,0,1),0)</f>
        <v>0</v>
      </c>
      <c r="F196" s="69" t="n">
        <f aca="false">($F195+$D196+$E196)*(1+Input!$C$43/(100*12))</f>
        <v>0</v>
      </c>
    </row>
    <row r="197" customFormat="false" ht="12.8" hidden="false" customHeight="false" outlineLevel="0" collapsed="false">
      <c r="A197" s="67" t="n">
        <v>193</v>
      </c>
      <c r="B197" s="68" t="n">
        <f aca="false">EOMONTH(Input!$C$7,A197)</f>
        <v>48791</v>
      </c>
      <c r="D197" s="69" t="n">
        <f aca="false">IF($B197&lt;Input!$C$28,Input!$C$44,0)</f>
        <v>0</v>
      </c>
      <c r="E197" s="69" t="n">
        <f aca="true">IF($B197&gt;Input!$C$28,PMT(Input!$C$43/(100*12),($A$620-OFFSET($A$4,MATCH(Input!$C$28,$B$4:$B$620,1),0,1,1)),$H$4,0,1),0)</f>
        <v>0</v>
      </c>
      <c r="F197" s="69" t="n">
        <f aca="false">($F196+$D197+$E197)*(1+Input!$C$43/(100*12))</f>
        <v>0</v>
      </c>
    </row>
    <row r="198" customFormat="false" ht="12.8" hidden="false" customHeight="false" outlineLevel="0" collapsed="false">
      <c r="A198" s="67" t="n">
        <v>194</v>
      </c>
      <c r="B198" s="68" t="n">
        <f aca="false">EOMONTH(Input!$C$7,A198)</f>
        <v>48822</v>
      </c>
      <c r="D198" s="69" t="n">
        <f aca="false">IF($B198&lt;Input!$C$28,Input!$C$44,0)</f>
        <v>0</v>
      </c>
      <c r="E198" s="69" t="n">
        <f aca="true">IF($B198&gt;Input!$C$28,PMT(Input!$C$43/(100*12),($A$620-OFFSET($A$4,MATCH(Input!$C$28,$B$4:$B$620,1),0,1,1)),$H$4,0,1),0)</f>
        <v>0</v>
      </c>
      <c r="F198" s="69" t="n">
        <f aca="false">($F197+$D198+$E198)*(1+Input!$C$43/(100*12))</f>
        <v>0</v>
      </c>
    </row>
    <row r="199" customFormat="false" ht="12.8" hidden="false" customHeight="false" outlineLevel="0" collapsed="false">
      <c r="A199" s="67" t="n">
        <v>195</v>
      </c>
      <c r="B199" s="68" t="n">
        <f aca="false">EOMONTH(Input!$C$7,A199)</f>
        <v>48852</v>
      </c>
      <c r="D199" s="69" t="n">
        <f aca="false">IF($B199&lt;Input!$C$28,Input!$C$44,0)</f>
        <v>0</v>
      </c>
      <c r="E199" s="69" t="n">
        <f aca="true">IF($B199&gt;Input!$C$28,PMT(Input!$C$43/(100*12),($A$620-OFFSET($A$4,MATCH(Input!$C$28,$B$4:$B$620,1),0,1,1)),$H$4,0,1),0)</f>
        <v>0</v>
      </c>
      <c r="F199" s="69" t="n">
        <f aca="false">($F198+$D199+$E199)*(1+Input!$C$43/(100*12))</f>
        <v>0</v>
      </c>
    </row>
    <row r="200" customFormat="false" ht="12.8" hidden="false" customHeight="false" outlineLevel="0" collapsed="false">
      <c r="A200" s="67" t="n">
        <v>196</v>
      </c>
      <c r="B200" s="68" t="n">
        <f aca="false">EOMONTH(Input!$C$7,A200)</f>
        <v>48883</v>
      </c>
      <c r="D200" s="69" t="n">
        <f aca="false">IF($B200&lt;Input!$C$28,Input!$C$44,0)</f>
        <v>0</v>
      </c>
      <c r="E200" s="69" t="n">
        <f aca="true">IF($B200&gt;Input!$C$28,PMT(Input!$C$43/(100*12),($A$620-OFFSET($A$4,MATCH(Input!$C$28,$B$4:$B$620,1),0,1,1)),$H$4,0,1),0)</f>
        <v>0</v>
      </c>
      <c r="F200" s="69" t="n">
        <f aca="false">($F199+$D200+$E200)*(1+Input!$C$43/(100*12))</f>
        <v>0</v>
      </c>
    </row>
    <row r="201" customFormat="false" ht="12.8" hidden="false" customHeight="false" outlineLevel="0" collapsed="false">
      <c r="A201" s="67" t="n">
        <v>197</v>
      </c>
      <c r="B201" s="68" t="n">
        <f aca="false">EOMONTH(Input!$C$7,A201)</f>
        <v>48913</v>
      </c>
      <c r="D201" s="69" t="n">
        <f aca="false">IF($B201&lt;Input!$C$28,Input!$C$44,0)</f>
        <v>0</v>
      </c>
      <c r="E201" s="69" t="n">
        <f aca="true">IF($B201&gt;Input!$C$28,PMT(Input!$C$43/(100*12),($A$620-OFFSET($A$4,MATCH(Input!$C$28,$B$4:$B$620,1),0,1,1)),$H$4,0,1),0)</f>
        <v>0</v>
      </c>
      <c r="F201" s="69" t="n">
        <f aca="false">($F200+$D201+$E201)*(1+Input!$C$43/(100*12))</f>
        <v>0</v>
      </c>
    </row>
    <row r="202" customFormat="false" ht="12.8" hidden="false" customHeight="false" outlineLevel="0" collapsed="false">
      <c r="A202" s="67" t="n">
        <v>198</v>
      </c>
      <c r="B202" s="68" t="n">
        <f aca="false">EOMONTH(Input!$C$7,A202)</f>
        <v>48944</v>
      </c>
      <c r="D202" s="69" t="n">
        <f aca="false">IF($B202&lt;Input!$C$28,Input!$C$44,0)</f>
        <v>0</v>
      </c>
      <c r="E202" s="69" t="n">
        <f aca="true">IF($B202&gt;Input!$C$28,PMT(Input!$C$43/(100*12),($A$620-OFFSET($A$4,MATCH(Input!$C$28,$B$4:$B$620,1),0,1,1)),$H$4,0,1),0)</f>
        <v>0</v>
      </c>
      <c r="F202" s="69" t="n">
        <f aca="false">($F201+$D202+$E202)*(1+Input!$C$43/(100*12))</f>
        <v>0</v>
      </c>
    </row>
    <row r="203" customFormat="false" ht="12.8" hidden="false" customHeight="false" outlineLevel="0" collapsed="false">
      <c r="A203" s="67" t="n">
        <v>199</v>
      </c>
      <c r="B203" s="68" t="n">
        <f aca="false">EOMONTH(Input!$C$7,A203)</f>
        <v>48975</v>
      </c>
      <c r="D203" s="69" t="n">
        <f aca="false">IF($B203&lt;Input!$C$28,Input!$C$44,0)</f>
        <v>0</v>
      </c>
      <c r="E203" s="69" t="n">
        <f aca="true">IF($B203&gt;Input!$C$28,PMT(Input!$C$43/(100*12),($A$620-OFFSET($A$4,MATCH(Input!$C$28,$B$4:$B$620,1),0,1,1)),$H$4,0,1),0)</f>
        <v>0</v>
      </c>
      <c r="F203" s="69" t="n">
        <f aca="false">($F202+$D203+$E203)*(1+Input!$C$43/(100*12))</f>
        <v>0</v>
      </c>
    </row>
    <row r="204" customFormat="false" ht="12.8" hidden="false" customHeight="false" outlineLevel="0" collapsed="false">
      <c r="A204" s="67" t="n">
        <v>200</v>
      </c>
      <c r="B204" s="68" t="n">
        <f aca="false">EOMONTH(Input!$C$7,A204)</f>
        <v>49003</v>
      </c>
      <c r="D204" s="69" t="n">
        <f aca="false">IF($B204&lt;Input!$C$28,Input!$C$44,0)</f>
        <v>0</v>
      </c>
      <c r="E204" s="69" t="n">
        <f aca="true">IF($B204&gt;Input!$C$28,PMT(Input!$C$43/(100*12),($A$620-OFFSET($A$4,MATCH(Input!$C$28,$B$4:$B$620,1),0,1,1)),$H$4,0,1),0)</f>
        <v>0</v>
      </c>
      <c r="F204" s="69" t="n">
        <f aca="false">($F203+$D204+$E204)*(1+Input!$C$43/(100*12))</f>
        <v>0</v>
      </c>
    </row>
    <row r="205" customFormat="false" ht="12.8" hidden="false" customHeight="false" outlineLevel="0" collapsed="false">
      <c r="A205" s="67" t="n">
        <v>201</v>
      </c>
      <c r="B205" s="68" t="n">
        <f aca="false">EOMONTH(Input!$C$7,A205)</f>
        <v>49034</v>
      </c>
      <c r="D205" s="69" t="n">
        <f aca="false">IF($B205&lt;Input!$C$28,Input!$C$44,0)</f>
        <v>0</v>
      </c>
      <c r="E205" s="69" t="n">
        <f aca="true">IF($B205&gt;Input!$C$28,PMT(Input!$C$43/(100*12),($A$620-OFFSET($A$4,MATCH(Input!$C$28,$B$4:$B$620,1),0,1,1)),$H$4,0,1),0)</f>
        <v>0</v>
      </c>
      <c r="F205" s="69" t="n">
        <f aca="false">($F204+$D205+$E205)*(1+Input!$C$43/(100*12))</f>
        <v>0</v>
      </c>
    </row>
    <row r="206" customFormat="false" ht="12.8" hidden="false" customHeight="false" outlineLevel="0" collapsed="false">
      <c r="A206" s="67" t="n">
        <v>202</v>
      </c>
      <c r="B206" s="68" t="n">
        <f aca="false">EOMONTH(Input!$C$7,A206)</f>
        <v>49064</v>
      </c>
      <c r="D206" s="69" t="n">
        <f aca="false">IF($B206&lt;Input!$C$28,Input!$C$44,0)</f>
        <v>0</v>
      </c>
      <c r="E206" s="69" t="n">
        <f aca="true">IF($B206&gt;Input!$C$28,PMT(Input!$C$43/(100*12),($A$620-OFFSET($A$4,MATCH(Input!$C$28,$B$4:$B$620,1),0,1,1)),$H$4,0,1),0)</f>
        <v>0</v>
      </c>
      <c r="F206" s="69" t="n">
        <f aca="false">($F205+$D206+$E206)*(1+Input!$C$43/(100*12))</f>
        <v>0</v>
      </c>
    </row>
    <row r="207" customFormat="false" ht="12.8" hidden="false" customHeight="false" outlineLevel="0" collapsed="false">
      <c r="A207" s="67" t="n">
        <v>203</v>
      </c>
      <c r="B207" s="68" t="n">
        <f aca="false">EOMONTH(Input!$C$7,A207)</f>
        <v>49095</v>
      </c>
      <c r="D207" s="69" t="n">
        <f aca="false">IF($B207&lt;Input!$C$28,Input!$C$44,0)</f>
        <v>0</v>
      </c>
      <c r="E207" s="69" t="n">
        <f aca="true">IF($B207&gt;Input!$C$28,PMT(Input!$C$43/(100*12),($A$620-OFFSET($A$4,MATCH(Input!$C$28,$B$4:$B$620,1),0,1,1)),$H$4,0,1),0)</f>
        <v>0</v>
      </c>
      <c r="F207" s="69" t="n">
        <f aca="false">($F206+$D207+$E207)*(1+Input!$C$43/(100*12))</f>
        <v>0</v>
      </c>
    </row>
    <row r="208" customFormat="false" ht="12.8" hidden="false" customHeight="false" outlineLevel="0" collapsed="false">
      <c r="A208" s="67" t="n">
        <v>204</v>
      </c>
      <c r="B208" s="68" t="n">
        <f aca="false">EOMONTH(Input!$C$7,A208)</f>
        <v>49125</v>
      </c>
      <c r="D208" s="69" t="n">
        <f aca="false">IF($B208&lt;Input!$C$28,Input!$C$44,0)</f>
        <v>0</v>
      </c>
      <c r="E208" s="69" t="n">
        <f aca="true">IF($B208&gt;Input!$C$28,PMT(Input!$C$43/(100*12),($A$620-OFFSET($A$4,MATCH(Input!$C$28,$B$4:$B$620,1),0,1,1)),$H$4,0,1),0)</f>
        <v>0</v>
      </c>
      <c r="F208" s="69" t="n">
        <f aca="false">($F207+$D208+$E208)*(1+Input!$C$43/(100*12))</f>
        <v>0</v>
      </c>
    </row>
    <row r="209" customFormat="false" ht="12.8" hidden="false" customHeight="false" outlineLevel="0" collapsed="false">
      <c r="A209" s="67" t="n">
        <v>205</v>
      </c>
      <c r="B209" s="68" t="n">
        <f aca="false">EOMONTH(Input!$C$7,A209)</f>
        <v>49156</v>
      </c>
      <c r="D209" s="69" t="n">
        <f aca="false">IF($B209&lt;Input!$C$28,Input!$C$44,0)</f>
        <v>0</v>
      </c>
      <c r="E209" s="69" t="n">
        <f aca="true">IF($B209&gt;Input!$C$28,PMT(Input!$C$43/(100*12),($A$620-OFFSET($A$4,MATCH(Input!$C$28,$B$4:$B$620,1),0,1,1)),$H$4,0,1),0)</f>
        <v>0</v>
      </c>
      <c r="F209" s="69" t="n">
        <f aca="false">($F208+$D209+$E209)*(1+Input!$C$43/(100*12))</f>
        <v>0</v>
      </c>
    </row>
    <row r="210" customFormat="false" ht="12.8" hidden="false" customHeight="false" outlineLevel="0" collapsed="false">
      <c r="A210" s="67" t="n">
        <v>206</v>
      </c>
      <c r="B210" s="68" t="n">
        <f aca="false">EOMONTH(Input!$C$7,A210)</f>
        <v>49187</v>
      </c>
      <c r="D210" s="69" t="n">
        <f aca="false">IF($B210&lt;Input!$C$28,Input!$C$44,0)</f>
        <v>0</v>
      </c>
      <c r="E210" s="69" t="n">
        <f aca="true">IF($B210&gt;Input!$C$28,PMT(Input!$C$43/(100*12),($A$620-OFFSET($A$4,MATCH(Input!$C$28,$B$4:$B$620,1),0,1,1)),$H$4,0,1),0)</f>
        <v>0</v>
      </c>
      <c r="F210" s="69" t="n">
        <f aca="false">($F209+$D210+$E210)*(1+Input!$C$43/(100*12))</f>
        <v>0</v>
      </c>
    </row>
    <row r="211" customFormat="false" ht="12.8" hidden="false" customHeight="false" outlineLevel="0" collapsed="false">
      <c r="A211" s="67" t="n">
        <v>207</v>
      </c>
      <c r="B211" s="68" t="n">
        <f aca="false">EOMONTH(Input!$C$7,A211)</f>
        <v>49217</v>
      </c>
      <c r="D211" s="69" t="n">
        <f aca="false">IF($B211&lt;Input!$C$28,Input!$C$44,0)</f>
        <v>0</v>
      </c>
      <c r="E211" s="69" t="n">
        <f aca="true">IF($B211&gt;Input!$C$28,PMT(Input!$C$43/(100*12),($A$620-OFFSET($A$4,MATCH(Input!$C$28,$B$4:$B$620,1),0,1,1)),$H$4,0,1),0)</f>
        <v>0</v>
      </c>
      <c r="F211" s="69" t="n">
        <f aca="false">($F210+$D211+$E211)*(1+Input!$C$43/(100*12))</f>
        <v>0</v>
      </c>
    </row>
    <row r="212" customFormat="false" ht="12.8" hidden="false" customHeight="false" outlineLevel="0" collapsed="false">
      <c r="A212" s="67" t="n">
        <v>208</v>
      </c>
      <c r="B212" s="68" t="n">
        <f aca="false">EOMONTH(Input!$C$7,A212)</f>
        <v>49248</v>
      </c>
      <c r="D212" s="69" t="n">
        <f aca="false">IF($B212&lt;Input!$C$28,Input!$C$44,0)</f>
        <v>0</v>
      </c>
      <c r="E212" s="69" t="n">
        <f aca="true">IF($B212&gt;Input!$C$28,PMT(Input!$C$43/(100*12),($A$620-OFFSET($A$4,MATCH(Input!$C$28,$B$4:$B$620,1),0,1,1)),$H$4,0,1),0)</f>
        <v>0</v>
      </c>
      <c r="F212" s="69" t="n">
        <f aca="false">($F211+$D212+$E212)*(1+Input!$C$43/(100*12))</f>
        <v>0</v>
      </c>
    </row>
    <row r="213" customFormat="false" ht="12.8" hidden="false" customHeight="false" outlineLevel="0" collapsed="false">
      <c r="A213" s="67" t="n">
        <v>209</v>
      </c>
      <c r="B213" s="68" t="n">
        <f aca="false">EOMONTH(Input!$C$7,A213)</f>
        <v>49278</v>
      </c>
      <c r="D213" s="69" t="n">
        <f aca="false">IF($B213&lt;Input!$C$28,Input!$C$44,0)</f>
        <v>0</v>
      </c>
      <c r="E213" s="69" t="n">
        <f aca="true">IF($B213&gt;Input!$C$28,PMT(Input!$C$43/(100*12),($A$620-OFFSET($A$4,MATCH(Input!$C$28,$B$4:$B$620,1),0,1,1)),$H$4,0,1),0)</f>
        <v>0</v>
      </c>
      <c r="F213" s="69" t="n">
        <f aca="false">($F212+$D213+$E213)*(1+Input!$C$43/(100*12))</f>
        <v>0</v>
      </c>
    </row>
    <row r="214" customFormat="false" ht="12.8" hidden="false" customHeight="false" outlineLevel="0" collapsed="false">
      <c r="A214" s="67" t="n">
        <v>210</v>
      </c>
      <c r="B214" s="68" t="n">
        <f aca="false">EOMONTH(Input!$C$7,A214)</f>
        <v>49309</v>
      </c>
      <c r="D214" s="69" t="n">
        <f aca="false">IF($B214&lt;Input!$C$28,Input!$C$44,0)</f>
        <v>0</v>
      </c>
      <c r="E214" s="69" t="n">
        <f aca="true">IF($B214&gt;Input!$C$28,PMT(Input!$C$43/(100*12),($A$620-OFFSET($A$4,MATCH(Input!$C$28,$B$4:$B$620,1),0,1,1)),$H$4,0,1),0)</f>
        <v>0</v>
      </c>
      <c r="F214" s="69" t="n">
        <f aca="false">($F213+$D214+$E214)*(1+Input!$C$43/(100*12))</f>
        <v>0</v>
      </c>
    </row>
    <row r="215" customFormat="false" ht="12.8" hidden="false" customHeight="false" outlineLevel="0" collapsed="false">
      <c r="A215" s="67" t="n">
        <v>211</v>
      </c>
      <c r="B215" s="68" t="n">
        <f aca="false">EOMONTH(Input!$C$7,A215)</f>
        <v>49340</v>
      </c>
      <c r="D215" s="69" t="n">
        <f aca="false">IF($B215&lt;Input!$C$28,Input!$C$44,0)</f>
        <v>0</v>
      </c>
      <c r="E215" s="69" t="n">
        <f aca="true">IF($B215&gt;Input!$C$28,PMT(Input!$C$43/(100*12),($A$620-OFFSET($A$4,MATCH(Input!$C$28,$B$4:$B$620,1),0,1,1)),$H$4,0,1),0)</f>
        <v>0</v>
      </c>
      <c r="F215" s="69" t="n">
        <f aca="false">($F214+$D215+$E215)*(1+Input!$C$43/(100*12))</f>
        <v>0</v>
      </c>
    </row>
    <row r="216" customFormat="false" ht="12.8" hidden="false" customHeight="false" outlineLevel="0" collapsed="false">
      <c r="A216" s="67" t="n">
        <v>212</v>
      </c>
      <c r="B216" s="68" t="n">
        <f aca="false">EOMONTH(Input!$C$7,A216)</f>
        <v>49368</v>
      </c>
      <c r="D216" s="69" t="n">
        <f aca="false">IF($B216&lt;Input!$C$28,Input!$C$44,0)</f>
        <v>0</v>
      </c>
      <c r="E216" s="69" t="n">
        <f aca="true">IF($B216&gt;Input!$C$28,PMT(Input!$C$43/(100*12),($A$620-OFFSET($A$4,MATCH(Input!$C$28,$B$4:$B$620,1),0,1,1)),$H$4,0,1),0)</f>
        <v>0</v>
      </c>
      <c r="F216" s="69" t="n">
        <f aca="false">($F215+$D216+$E216)*(1+Input!$C$43/(100*12))</f>
        <v>0</v>
      </c>
    </row>
    <row r="217" customFormat="false" ht="12.8" hidden="false" customHeight="false" outlineLevel="0" collapsed="false">
      <c r="A217" s="67" t="n">
        <v>213</v>
      </c>
      <c r="B217" s="68" t="n">
        <f aca="false">EOMONTH(Input!$C$7,A217)</f>
        <v>49399</v>
      </c>
      <c r="D217" s="69" t="n">
        <f aca="false">IF($B217&lt;Input!$C$28,Input!$C$44,0)</f>
        <v>0</v>
      </c>
      <c r="E217" s="69" t="n">
        <f aca="true">IF($B217&gt;Input!$C$28,PMT(Input!$C$43/(100*12),($A$620-OFFSET($A$4,MATCH(Input!$C$28,$B$4:$B$620,1),0,1,1)),$H$4,0,1),0)</f>
        <v>0</v>
      </c>
      <c r="F217" s="69" t="n">
        <f aca="false">($F216+$D217+$E217)*(1+Input!$C$43/(100*12))</f>
        <v>0</v>
      </c>
    </row>
    <row r="218" customFormat="false" ht="12.8" hidden="false" customHeight="false" outlineLevel="0" collapsed="false">
      <c r="A218" s="67" t="n">
        <v>214</v>
      </c>
      <c r="B218" s="68" t="n">
        <f aca="false">EOMONTH(Input!$C$7,A218)</f>
        <v>49429</v>
      </c>
      <c r="D218" s="69" t="n">
        <f aca="false">IF($B218&lt;Input!$C$28,Input!$C$44,0)</f>
        <v>0</v>
      </c>
      <c r="E218" s="69" t="n">
        <f aca="true">IF($B218&gt;Input!$C$28,PMT(Input!$C$43/(100*12),($A$620-OFFSET($A$4,MATCH(Input!$C$28,$B$4:$B$620,1),0,1,1)),$H$4,0,1),0)</f>
        <v>0</v>
      </c>
      <c r="F218" s="69" t="n">
        <f aca="false">($F217+$D218+$E218)*(1+Input!$C$43/(100*12))</f>
        <v>0</v>
      </c>
    </row>
    <row r="219" customFormat="false" ht="12.8" hidden="false" customHeight="false" outlineLevel="0" collapsed="false">
      <c r="A219" s="67" t="n">
        <v>215</v>
      </c>
      <c r="B219" s="68" t="n">
        <f aca="false">EOMONTH(Input!$C$7,A219)</f>
        <v>49460</v>
      </c>
      <c r="D219" s="69" t="n">
        <f aca="false">IF($B219&lt;Input!$C$28,Input!$C$44,0)</f>
        <v>0</v>
      </c>
      <c r="E219" s="69" t="n">
        <f aca="true">IF($B219&gt;Input!$C$28,PMT(Input!$C$43/(100*12),($A$620-OFFSET($A$4,MATCH(Input!$C$28,$B$4:$B$620,1),0,1,1)),$H$4,0,1),0)</f>
        <v>0</v>
      </c>
      <c r="F219" s="69" t="n">
        <f aca="false">($F218+$D219+$E219)*(1+Input!$C$43/(100*12))</f>
        <v>0</v>
      </c>
    </row>
    <row r="220" customFormat="false" ht="12.8" hidden="false" customHeight="false" outlineLevel="0" collapsed="false">
      <c r="A220" s="67" t="n">
        <v>216</v>
      </c>
      <c r="B220" s="68" t="n">
        <f aca="false">EOMONTH(Input!$C$7,A220)</f>
        <v>49490</v>
      </c>
      <c r="D220" s="69" t="n">
        <f aca="false">IF($B220&lt;Input!$C$28,Input!$C$44,0)</f>
        <v>0</v>
      </c>
      <c r="E220" s="69" t="n">
        <f aca="true">IF($B220&gt;Input!$C$28,PMT(Input!$C$43/(100*12),($A$620-OFFSET($A$4,MATCH(Input!$C$28,$B$4:$B$620,1),0,1,1)),$H$4,0,1),0)</f>
        <v>0</v>
      </c>
      <c r="F220" s="69" t="n">
        <f aca="false">($F219+$D220+$E220)*(1+Input!$C$43/(100*12))</f>
        <v>0</v>
      </c>
    </row>
    <row r="221" customFormat="false" ht="12.8" hidden="false" customHeight="false" outlineLevel="0" collapsed="false">
      <c r="A221" s="67" t="n">
        <v>217</v>
      </c>
      <c r="B221" s="68" t="n">
        <f aca="false">EOMONTH(Input!$C$7,A221)</f>
        <v>49521</v>
      </c>
      <c r="D221" s="69" t="n">
        <f aca="false">IF($B221&lt;Input!$C$28,Input!$C$44,0)</f>
        <v>0</v>
      </c>
      <c r="E221" s="69" t="n">
        <f aca="true">IF($B221&gt;Input!$C$28,PMT(Input!$C$43/(100*12),($A$620-OFFSET($A$4,MATCH(Input!$C$28,$B$4:$B$620,1),0,1,1)),$H$4,0,1),0)</f>
        <v>0</v>
      </c>
      <c r="F221" s="69" t="n">
        <f aca="false">($F220+$D221+$E221)*(1+Input!$C$43/(100*12))</f>
        <v>0</v>
      </c>
    </row>
    <row r="222" customFormat="false" ht="12.8" hidden="false" customHeight="false" outlineLevel="0" collapsed="false">
      <c r="A222" s="67" t="n">
        <v>218</v>
      </c>
      <c r="B222" s="68" t="n">
        <f aca="false">EOMONTH(Input!$C$7,A222)</f>
        <v>49552</v>
      </c>
      <c r="D222" s="69" t="n">
        <f aca="false">IF($B222&lt;Input!$C$28,Input!$C$44,0)</f>
        <v>0</v>
      </c>
      <c r="E222" s="69" t="n">
        <f aca="true">IF($B222&gt;Input!$C$28,PMT(Input!$C$43/(100*12),($A$620-OFFSET($A$4,MATCH(Input!$C$28,$B$4:$B$620,1),0,1,1)),$H$4,0,1),0)</f>
        <v>0</v>
      </c>
      <c r="F222" s="69" t="n">
        <f aca="false">($F221+$D222+$E222)*(1+Input!$C$43/(100*12))</f>
        <v>0</v>
      </c>
    </row>
    <row r="223" customFormat="false" ht="12.8" hidden="false" customHeight="false" outlineLevel="0" collapsed="false">
      <c r="A223" s="67" t="n">
        <v>219</v>
      </c>
      <c r="B223" s="68" t="n">
        <f aca="false">EOMONTH(Input!$C$7,A223)</f>
        <v>49582</v>
      </c>
      <c r="D223" s="69" t="n">
        <f aca="false">IF($B223&lt;Input!$C$28,Input!$C$44,0)</f>
        <v>0</v>
      </c>
      <c r="E223" s="69" t="n">
        <f aca="true">IF($B223&gt;Input!$C$28,PMT(Input!$C$43/(100*12),($A$620-OFFSET($A$4,MATCH(Input!$C$28,$B$4:$B$620,1),0,1,1)),$H$4,0,1),0)</f>
        <v>0</v>
      </c>
      <c r="F223" s="69" t="n">
        <f aca="false">($F222+$D223+$E223)*(1+Input!$C$43/(100*12))</f>
        <v>0</v>
      </c>
    </row>
    <row r="224" customFormat="false" ht="12.8" hidden="false" customHeight="false" outlineLevel="0" collapsed="false">
      <c r="A224" s="67" t="n">
        <v>220</v>
      </c>
      <c r="B224" s="68" t="n">
        <f aca="false">EOMONTH(Input!$C$7,A224)</f>
        <v>49613</v>
      </c>
      <c r="D224" s="69" t="n">
        <f aca="false">IF($B224&lt;Input!$C$28,Input!$C$44,0)</f>
        <v>0</v>
      </c>
      <c r="E224" s="69" t="n">
        <f aca="true">IF($B224&gt;Input!$C$28,PMT(Input!$C$43/(100*12),($A$620-OFFSET($A$4,MATCH(Input!$C$28,$B$4:$B$620,1),0,1,1)),$H$4,0,1),0)</f>
        <v>0</v>
      </c>
      <c r="F224" s="69" t="n">
        <f aca="false">($F223+$D224+$E224)*(1+Input!$C$43/(100*12))</f>
        <v>0</v>
      </c>
    </row>
    <row r="225" customFormat="false" ht="12.8" hidden="false" customHeight="false" outlineLevel="0" collapsed="false">
      <c r="A225" s="67" t="n">
        <v>221</v>
      </c>
      <c r="B225" s="68" t="n">
        <f aca="false">EOMONTH(Input!$C$7,A225)</f>
        <v>49643</v>
      </c>
      <c r="D225" s="69" t="n">
        <f aca="false">IF($B225&lt;Input!$C$28,Input!$C$44,0)</f>
        <v>0</v>
      </c>
      <c r="E225" s="69" t="n">
        <f aca="true">IF($B225&gt;Input!$C$28,PMT(Input!$C$43/(100*12),($A$620-OFFSET($A$4,MATCH(Input!$C$28,$B$4:$B$620,1),0,1,1)),$H$4,0,1),0)</f>
        <v>0</v>
      </c>
      <c r="F225" s="69" t="n">
        <f aca="false">($F224+$D225+$E225)*(1+Input!$C$43/(100*12))</f>
        <v>0</v>
      </c>
    </row>
    <row r="226" customFormat="false" ht="12.8" hidden="false" customHeight="false" outlineLevel="0" collapsed="false">
      <c r="A226" s="67" t="n">
        <v>222</v>
      </c>
      <c r="B226" s="68" t="n">
        <f aca="false">EOMONTH(Input!$C$7,A226)</f>
        <v>49674</v>
      </c>
      <c r="D226" s="69" t="n">
        <f aca="false">IF($B226&lt;Input!$C$28,Input!$C$44,0)</f>
        <v>0</v>
      </c>
      <c r="E226" s="69" t="n">
        <f aca="true">IF($B226&gt;Input!$C$28,PMT(Input!$C$43/(100*12),($A$620-OFFSET($A$4,MATCH(Input!$C$28,$B$4:$B$620,1),0,1,1)),$H$4,0,1),0)</f>
        <v>0</v>
      </c>
      <c r="F226" s="69" t="n">
        <f aca="false">($F225+$D226+$E226)*(1+Input!$C$43/(100*12))</f>
        <v>0</v>
      </c>
    </row>
    <row r="227" customFormat="false" ht="12.8" hidden="false" customHeight="false" outlineLevel="0" collapsed="false">
      <c r="A227" s="67" t="n">
        <v>223</v>
      </c>
      <c r="B227" s="68" t="n">
        <f aca="false">EOMONTH(Input!$C$7,A227)</f>
        <v>49705</v>
      </c>
      <c r="D227" s="69" t="n">
        <f aca="false">IF($B227&lt;Input!$C$28,Input!$C$44,0)</f>
        <v>0</v>
      </c>
      <c r="E227" s="69" t="n">
        <f aca="true">IF($B227&gt;Input!$C$28,PMT(Input!$C$43/(100*12),($A$620-OFFSET($A$4,MATCH(Input!$C$28,$B$4:$B$620,1),0,1,1)),$H$4,0,1),0)</f>
        <v>0</v>
      </c>
      <c r="F227" s="69" t="n">
        <f aca="false">($F226+$D227+$E227)*(1+Input!$C$43/(100*12))</f>
        <v>0</v>
      </c>
    </row>
    <row r="228" customFormat="false" ht="12.8" hidden="false" customHeight="false" outlineLevel="0" collapsed="false">
      <c r="A228" s="67" t="n">
        <v>224</v>
      </c>
      <c r="B228" s="68" t="n">
        <f aca="false">EOMONTH(Input!$C$7,A228)</f>
        <v>49734</v>
      </c>
      <c r="D228" s="69" t="n">
        <f aca="false">IF($B228&lt;Input!$C$28,Input!$C$44,0)</f>
        <v>0</v>
      </c>
      <c r="E228" s="69" t="n">
        <f aca="true">IF($B228&gt;Input!$C$28,PMT(Input!$C$43/(100*12),($A$620-OFFSET($A$4,MATCH(Input!$C$28,$B$4:$B$620,1),0,1,1)),$H$4,0,1),0)</f>
        <v>0</v>
      </c>
      <c r="F228" s="69" t="n">
        <f aca="false">($F227+$D228+$E228)*(1+Input!$C$43/(100*12))</f>
        <v>0</v>
      </c>
    </row>
    <row r="229" customFormat="false" ht="12.8" hidden="false" customHeight="false" outlineLevel="0" collapsed="false">
      <c r="A229" s="67" t="n">
        <v>225</v>
      </c>
      <c r="B229" s="68" t="n">
        <f aca="false">EOMONTH(Input!$C$7,A229)</f>
        <v>49765</v>
      </c>
      <c r="D229" s="69" t="n">
        <f aca="false">IF($B229&lt;Input!$C$28,Input!$C$44,0)</f>
        <v>0</v>
      </c>
      <c r="E229" s="69" t="n">
        <f aca="true">IF($B229&gt;Input!$C$28,PMT(Input!$C$43/(100*12),($A$620-OFFSET($A$4,MATCH(Input!$C$28,$B$4:$B$620,1),0,1,1)),$H$4,0,1),0)</f>
        <v>0</v>
      </c>
      <c r="F229" s="69" t="n">
        <f aca="false">($F228+$D229+$E229)*(1+Input!$C$43/(100*12))</f>
        <v>0</v>
      </c>
    </row>
    <row r="230" customFormat="false" ht="12.8" hidden="false" customHeight="false" outlineLevel="0" collapsed="false">
      <c r="A230" s="67" t="n">
        <v>226</v>
      </c>
      <c r="B230" s="68" t="n">
        <f aca="false">EOMONTH(Input!$C$7,A230)</f>
        <v>49795</v>
      </c>
      <c r="D230" s="69" t="n">
        <f aca="false">IF($B230&lt;Input!$C$28,Input!$C$44,0)</f>
        <v>0</v>
      </c>
      <c r="E230" s="69" t="n">
        <f aca="true">IF($B230&gt;Input!$C$28,PMT(Input!$C$43/(100*12),($A$620-OFFSET($A$4,MATCH(Input!$C$28,$B$4:$B$620,1),0,1,1)),$H$4,0,1),0)</f>
        <v>0</v>
      </c>
      <c r="F230" s="69" t="n">
        <f aca="false">($F229+$D230+$E230)*(1+Input!$C$43/(100*12))</f>
        <v>0</v>
      </c>
    </row>
    <row r="231" customFormat="false" ht="12.8" hidden="false" customHeight="false" outlineLevel="0" collapsed="false">
      <c r="A231" s="67" t="n">
        <v>227</v>
      </c>
      <c r="B231" s="68" t="n">
        <f aca="false">EOMONTH(Input!$C$7,A231)</f>
        <v>49826</v>
      </c>
      <c r="D231" s="69" t="n">
        <f aca="false">IF($B231&lt;Input!$C$28,Input!$C$44,0)</f>
        <v>0</v>
      </c>
      <c r="E231" s="69" t="n">
        <f aca="true">IF($B231&gt;Input!$C$28,PMT(Input!$C$43/(100*12),($A$620-OFFSET($A$4,MATCH(Input!$C$28,$B$4:$B$620,1),0,1,1)),$H$4,0,1),0)</f>
        <v>0</v>
      </c>
      <c r="F231" s="69" t="n">
        <f aca="false">($F230+$D231+$E231)*(1+Input!$C$43/(100*12))</f>
        <v>0</v>
      </c>
    </row>
    <row r="232" customFormat="false" ht="12.8" hidden="false" customHeight="false" outlineLevel="0" collapsed="false">
      <c r="A232" s="67" t="n">
        <v>228</v>
      </c>
      <c r="B232" s="68" t="n">
        <f aca="false">EOMONTH(Input!$C$7,A232)</f>
        <v>49856</v>
      </c>
      <c r="D232" s="69" t="n">
        <f aca="false">IF($B232&lt;Input!$C$28,Input!$C$44,0)</f>
        <v>0</v>
      </c>
      <c r="E232" s="69" t="n">
        <f aca="true">IF($B232&gt;Input!$C$28,PMT(Input!$C$43/(100*12),($A$620-OFFSET($A$4,MATCH(Input!$C$28,$B$4:$B$620,1),0,1,1)),$H$4,0,1),0)</f>
        <v>0</v>
      </c>
      <c r="F232" s="69" t="n">
        <f aca="false">($F231+$D232+$E232)*(1+Input!$C$43/(100*12))</f>
        <v>0</v>
      </c>
    </row>
    <row r="233" customFormat="false" ht="12.8" hidden="false" customHeight="false" outlineLevel="0" collapsed="false">
      <c r="A233" s="67" t="n">
        <v>229</v>
      </c>
      <c r="B233" s="68" t="n">
        <f aca="false">EOMONTH(Input!$C$7,A233)</f>
        <v>49887</v>
      </c>
      <c r="D233" s="69" t="n">
        <f aca="false">IF($B233&lt;Input!$C$28,Input!$C$44,0)</f>
        <v>0</v>
      </c>
      <c r="E233" s="69" t="n">
        <f aca="true">IF($B233&gt;Input!$C$28,PMT(Input!$C$43/(100*12),($A$620-OFFSET($A$4,MATCH(Input!$C$28,$B$4:$B$620,1),0,1,1)),$H$4,0,1),0)</f>
        <v>0</v>
      </c>
      <c r="F233" s="69" t="n">
        <f aca="false">($F232+$D233+$E233)*(1+Input!$C$43/(100*12))</f>
        <v>0</v>
      </c>
    </row>
    <row r="234" customFormat="false" ht="12.8" hidden="false" customHeight="false" outlineLevel="0" collapsed="false">
      <c r="A234" s="67" t="n">
        <v>230</v>
      </c>
      <c r="B234" s="68" t="n">
        <f aca="false">EOMONTH(Input!$C$7,A234)</f>
        <v>49918</v>
      </c>
      <c r="D234" s="69" t="n">
        <f aca="false">IF($B234&lt;Input!$C$28,Input!$C$44,0)</f>
        <v>0</v>
      </c>
      <c r="E234" s="69" t="n">
        <f aca="true">IF($B234&gt;Input!$C$28,PMT(Input!$C$43/(100*12),($A$620-OFFSET($A$4,MATCH(Input!$C$28,$B$4:$B$620,1),0,1,1)),$H$4,0,1),0)</f>
        <v>0</v>
      </c>
      <c r="F234" s="69" t="n">
        <f aca="false">($F233+$D234+$E234)*(1+Input!$C$43/(100*12))</f>
        <v>0</v>
      </c>
    </row>
    <row r="235" customFormat="false" ht="12.8" hidden="false" customHeight="false" outlineLevel="0" collapsed="false">
      <c r="A235" s="67" t="n">
        <v>231</v>
      </c>
      <c r="B235" s="68" t="n">
        <f aca="false">EOMONTH(Input!$C$7,A235)</f>
        <v>49948</v>
      </c>
      <c r="D235" s="69" t="n">
        <f aca="false">IF($B235&lt;Input!$C$28,Input!$C$44,0)</f>
        <v>0</v>
      </c>
      <c r="E235" s="69" t="n">
        <f aca="true">IF($B235&gt;Input!$C$28,PMT(Input!$C$43/(100*12),($A$620-OFFSET($A$4,MATCH(Input!$C$28,$B$4:$B$620,1),0,1,1)),$H$4,0,1),0)</f>
        <v>0</v>
      </c>
      <c r="F235" s="69" t="n">
        <f aca="false">($F234+$D235+$E235)*(1+Input!$C$43/(100*12))</f>
        <v>0</v>
      </c>
    </row>
    <row r="236" customFormat="false" ht="12.8" hidden="false" customHeight="false" outlineLevel="0" collapsed="false">
      <c r="A236" s="67" t="n">
        <v>232</v>
      </c>
      <c r="B236" s="68" t="n">
        <f aca="false">EOMONTH(Input!$C$7,A236)</f>
        <v>49979</v>
      </c>
      <c r="D236" s="69" t="n">
        <f aca="false">IF($B236&lt;Input!$C$28,Input!$C$44,0)</f>
        <v>0</v>
      </c>
      <c r="E236" s="69" t="n">
        <f aca="true">IF($B236&gt;Input!$C$28,PMT(Input!$C$43/(100*12),($A$620-OFFSET($A$4,MATCH(Input!$C$28,$B$4:$B$620,1),0,1,1)),$H$4,0,1),0)</f>
        <v>0</v>
      </c>
      <c r="F236" s="69" t="n">
        <f aca="false">($F235+$D236+$E236)*(1+Input!$C$43/(100*12))</f>
        <v>0</v>
      </c>
    </row>
    <row r="237" customFormat="false" ht="12.8" hidden="false" customHeight="false" outlineLevel="0" collapsed="false">
      <c r="A237" s="67" t="n">
        <v>233</v>
      </c>
      <c r="B237" s="68" t="n">
        <f aca="false">EOMONTH(Input!$C$7,A237)</f>
        <v>50009</v>
      </c>
      <c r="D237" s="69" t="n">
        <f aca="false">IF($B237&lt;Input!$C$28,Input!$C$44,0)</f>
        <v>0</v>
      </c>
      <c r="E237" s="69" t="n">
        <f aca="true">IF($B237&gt;Input!$C$28,PMT(Input!$C$43/(100*12),($A$620-OFFSET($A$4,MATCH(Input!$C$28,$B$4:$B$620,1),0,1,1)),$H$4,0,1),0)</f>
        <v>0</v>
      </c>
      <c r="F237" s="69" t="n">
        <f aca="false">($F236+$D237+$E237)*(1+Input!$C$43/(100*12))</f>
        <v>0</v>
      </c>
    </row>
    <row r="238" customFormat="false" ht="12.8" hidden="false" customHeight="false" outlineLevel="0" collapsed="false">
      <c r="A238" s="67" t="n">
        <v>234</v>
      </c>
      <c r="B238" s="68" t="n">
        <f aca="false">EOMONTH(Input!$C$7,A238)</f>
        <v>50040</v>
      </c>
      <c r="D238" s="69" t="n">
        <f aca="false">IF($B238&lt;Input!$C$28,Input!$C$44,0)</f>
        <v>0</v>
      </c>
      <c r="E238" s="69" t="n">
        <f aca="true">IF($B238&gt;Input!$C$28,PMT(Input!$C$43/(100*12),($A$620-OFFSET($A$4,MATCH(Input!$C$28,$B$4:$B$620,1),0,1,1)),$H$4,0,1),0)</f>
        <v>0</v>
      </c>
      <c r="F238" s="69" t="n">
        <f aca="false">($F237+$D238+$E238)*(1+Input!$C$43/(100*12))</f>
        <v>0</v>
      </c>
    </row>
    <row r="239" customFormat="false" ht="12.8" hidden="false" customHeight="false" outlineLevel="0" collapsed="false">
      <c r="A239" s="67" t="n">
        <v>235</v>
      </c>
      <c r="B239" s="68" t="n">
        <f aca="false">EOMONTH(Input!$C$7,A239)</f>
        <v>50071</v>
      </c>
      <c r="D239" s="69" t="n">
        <f aca="false">IF($B239&lt;Input!$C$28,Input!$C$44,0)</f>
        <v>0</v>
      </c>
      <c r="E239" s="69" t="n">
        <f aca="true">IF($B239&gt;Input!$C$28,PMT(Input!$C$43/(100*12),($A$620-OFFSET($A$4,MATCH(Input!$C$28,$B$4:$B$620,1),0,1,1)),$H$4,0,1),0)</f>
        <v>0</v>
      </c>
      <c r="F239" s="69" t="n">
        <f aca="false">($F238+$D239+$E239)*(1+Input!$C$43/(100*12))</f>
        <v>0</v>
      </c>
    </row>
    <row r="240" customFormat="false" ht="12.8" hidden="false" customHeight="false" outlineLevel="0" collapsed="false">
      <c r="A240" s="67" t="n">
        <v>236</v>
      </c>
      <c r="B240" s="68" t="n">
        <f aca="false">EOMONTH(Input!$C$7,A240)</f>
        <v>50099</v>
      </c>
      <c r="D240" s="69" t="n">
        <f aca="false">IF($B240&lt;Input!$C$28,Input!$C$44,0)</f>
        <v>0</v>
      </c>
      <c r="E240" s="69" t="n">
        <f aca="true">IF($B240&gt;Input!$C$28,PMT(Input!$C$43/(100*12),($A$620-OFFSET($A$4,MATCH(Input!$C$28,$B$4:$B$620,1),0,1,1)),$H$4,0,1),0)</f>
        <v>0</v>
      </c>
      <c r="F240" s="69" t="n">
        <f aca="false">($F239+$D240+$E240)*(1+Input!$C$43/(100*12))</f>
        <v>0</v>
      </c>
    </row>
    <row r="241" customFormat="false" ht="12.8" hidden="false" customHeight="false" outlineLevel="0" collapsed="false">
      <c r="A241" s="67" t="n">
        <v>237</v>
      </c>
      <c r="B241" s="68" t="n">
        <f aca="false">EOMONTH(Input!$C$7,A241)</f>
        <v>50130</v>
      </c>
      <c r="D241" s="69" t="n">
        <f aca="false">IF($B241&lt;Input!$C$28,Input!$C$44,0)</f>
        <v>0</v>
      </c>
      <c r="E241" s="69" t="n">
        <f aca="true">IF($B241&gt;Input!$C$28,PMT(Input!$C$43/(100*12),($A$620-OFFSET($A$4,MATCH(Input!$C$28,$B$4:$B$620,1),0,1,1)),$H$4,0,1),0)</f>
        <v>0</v>
      </c>
      <c r="F241" s="69" t="n">
        <f aca="false">($F240+$D241+$E241)*(1+Input!$C$43/(100*12))</f>
        <v>0</v>
      </c>
    </row>
    <row r="242" customFormat="false" ht="12.8" hidden="false" customHeight="false" outlineLevel="0" collapsed="false">
      <c r="A242" s="67" t="n">
        <v>238</v>
      </c>
      <c r="B242" s="68" t="n">
        <f aca="false">EOMONTH(Input!$C$7,A242)</f>
        <v>50160</v>
      </c>
      <c r="D242" s="69" t="n">
        <f aca="false">IF($B242&lt;Input!$C$28,Input!$C$44,0)</f>
        <v>0</v>
      </c>
      <c r="E242" s="69" t="n">
        <f aca="true">IF($B242&gt;Input!$C$28,PMT(Input!$C$43/(100*12),($A$620-OFFSET($A$4,MATCH(Input!$C$28,$B$4:$B$620,1),0,1,1)),$H$4,0,1),0)</f>
        <v>0</v>
      </c>
      <c r="F242" s="69" t="n">
        <f aca="false">($F241+$D242+$E242)*(1+Input!$C$43/(100*12))</f>
        <v>0</v>
      </c>
    </row>
    <row r="243" customFormat="false" ht="12.8" hidden="false" customHeight="false" outlineLevel="0" collapsed="false">
      <c r="A243" s="67" t="n">
        <v>239</v>
      </c>
      <c r="B243" s="68" t="n">
        <f aca="false">EOMONTH(Input!$C$7,A243)</f>
        <v>50191</v>
      </c>
      <c r="D243" s="69" t="n">
        <f aca="false">IF($B243&lt;Input!$C$28,Input!$C$44,0)</f>
        <v>0</v>
      </c>
      <c r="E243" s="69" t="n">
        <f aca="true">IF($B243&gt;Input!$C$28,PMT(Input!$C$43/(100*12),($A$620-OFFSET($A$4,MATCH(Input!$C$28,$B$4:$B$620,1),0,1,1)),$H$4,0,1),0)</f>
        <v>0</v>
      </c>
      <c r="F243" s="69" t="n">
        <f aca="false">($F242+$D243+$E243)*(1+Input!$C$43/(100*12))</f>
        <v>0</v>
      </c>
    </row>
    <row r="244" customFormat="false" ht="12.8" hidden="false" customHeight="false" outlineLevel="0" collapsed="false">
      <c r="A244" s="67" t="n">
        <v>240</v>
      </c>
      <c r="B244" s="68" t="n">
        <f aca="false">EOMONTH(Input!$C$7,A244)</f>
        <v>50221</v>
      </c>
      <c r="D244" s="69" t="n">
        <f aca="false">IF($B244&lt;Input!$C$28,Input!$C$44,0)</f>
        <v>0</v>
      </c>
      <c r="E244" s="69" t="n">
        <f aca="true">IF($B244&gt;Input!$C$28,PMT(Input!$C$43/(100*12),($A$620-OFFSET($A$4,MATCH(Input!$C$28,$B$4:$B$620,1),0,1,1)),$H$4,0,1),0)</f>
        <v>0</v>
      </c>
      <c r="F244" s="69" t="n">
        <f aca="false">($F243+$D244+$E244)*(1+Input!$C$43/(100*12))</f>
        <v>0</v>
      </c>
    </row>
    <row r="245" customFormat="false" ht="12.8" hidden="false" customHeight="false" outlineLevel="0" collapsed="false">
      <c r="A245" s="67" t="n">
        <v>241</v>
      </c>
      <c r="B245" s="68" t="n">
        <f aca="false">EOMONTH(Input!$C$7,A245)</f>
        <v>50252</v>
      </c>
      <c r="D245" s="69" t="n">
        <f aca="false">IF($B245&lt;Input!$C$28,Input!$C$44,0)</f>
        <v>0</v>
      </c>
      <c r="E245" s="69" t="n">
        <f aca="true">IF($B245&gt;Input!$C$28,PMT(Input!$C$43/(100*12),($A$620-OFFSET($A$4,MATCH(Input!$C$28,$B$4:$B$620,1),0,1,1)),$H$4,0,1),0)</f>
        <v>0</v>
      </c>
      <c r="F245" s="69" t="n">
        <f aca="false">($F244+$D245+$E245)*(1+Input!$C$43/(100*12))</f>
        <v>0</v>
      </c>
    </row>
    <row r="246" customFormat="false" ht="12.8" hidden="false" customHeight="false" outlineLevel="0" collapsed="false">
      <c r="A246" s="67" t="n">
        <v>242</v>
      </c>
      <c r="B246" s="68" t="n">
        <f aca="false">EOMONTH(Input!$C$7,A246)</f>
        <v>50283</v>
      </c>
      <c r="D246" s="69" t="n">
        <f aca="false">IF($B246&lt;Input!$C$28,Input!$C$44,0)</f>
        <v>0</v>
      </c>
      <c r="E246" s="69" t="n">
        <f aca="true">IF($B246&gt;Input!$C$28,PMT(Input!$C$43/(100*12),($A$620-OFFSET($A$4,MATCH(Input!$C$28,$B$4:$B$620,1),0,1,1)),$H$4,0,1),0)</f>
        <v>0</v>
      </c>
      <c r="F246" s="69" t="n">
        <f aca="false">($F245+$D246+$E246)*(1+Input!$C$43/(100*12))</f>
        <v>0</v>
      </c>
    </row>
    <row r="247" customFormat="false" ht="12.8" hidden="false" customHeight="false" outlineLevel="0" collapsed="false">
      <c r="A247" s="67" t="n">
        <v>243</v>
      </c>
      <c r="B247" s="68" t="n">
        <f aca="false">EOMONTH(Input!$C$7,A247)</f>
        <v>50313</v>
      </c>
      <c r="D247" s="69" t="n">
        <f aca="false">IF($B247&lt;Input!$C$28,Input!$C$44,0)</f>
        <v>0</v>
      </c>
      <c r="E247" s="69" t="n">
        <f aca="true">IF($B247&gt;Input!$C$28,PMT(Input!$C$43/(100*12),($A$620-OFFSET($A$4,MATCH(Input!$C$28,$B$4:$B$620,1),0,1,1)),$H$4,0,1),0)</f>
        <v>0</v>
      </c>
      <c r="F247" s="69" t="n">
        <f aca="false">($F246+$D247+$E247)*(1+Input!$C$43/(100*12))</f>
        <v>0</v>
      </c>
    </row>
    <row r="248" customFormat="false" ht="12.8" hidden="false" customHeight="false" outlineLevel="0" collapsed="false">
      <c r="A248" s="67" t="n">
        <v>244</v>
      </c>
      <c r="B248" s="68" t="n">
        <f aca="false">EOMONTH(Input!$C$7,A248)</f>
        <v>50344</v>
      </c>
      <c r="D248" s="69" t="n">
        <f aca="false">IF($B248&lt;Input!$C$28,Input!$C$44,0)</f>
        <v>0</v>
      </c>
      <c r="E248" s="69" t="n">
        <f aca="true">IF($B248&gt;Input!$C$28,PMT(Input!$C$43/(100*12),($A$620-OFFSET($A$4,MATCH(Input!$C$28,$B$4:$B$620,1),0,1,1)),$H$4,0,1),0)</f>
        <v>0</v>
      </c>
      <c r="F248" s="69" t="n">
        <f aca="false">($F247+$D248+$E248)*(1+Input!$C$43/(100*12))</f>
        <v>0</v>
      </c>
    </row>
    <row r="249" customFormat="false" ht="12.8" hidden="false" customHeight="false" outlineLevel="0" collapsed="false">
      <c r="A249" s="67" t="n">
        <v>245</v>
      </c>
      <c r="B249" s="68" t="n">
        <f aca="false">EOMONTH(Input!$C$7,A249)</f>
        <v>50374</v>
      </c>
      <c r="D249" s="69" t="n">
        <f aca="false">IF($B249&lt;Input!$C$28,Input!$C$44,0)</f>
        <v>0</v>
      </c>
      <c r="E249" s="69" t="n">
        <f aca="true">IF($B249&gt;Input!$C$28,PMT(Input!$C$43/(100*12),($A$620-OFFSET($A$4,MATCH(Input!$C$28,$B$4:$B$620,1),0,1,1)),$H$4,0,1),0)</f>
        <v>0</v>
      </c>
      <c r="F249" s="69" t="n">
        <f aca="false">($F248+$D249+$E249)*(1+Input!$C$43/(100*12))</f>
        <v>0</v>
      </c>
    </row>
    <row r="250" customFormat="false" ht="12.8" hidden="false" customHeight="false" outlineLevel="0" collapsed="false">
      <c r="A250" s="67" t="n">
        <v>246</v>
      </c>
      <c r="B250" s="68" t="n">
        <f aca="false">EOMONTH(Input!$C$7,A250)</f>
        <v>50405</v>
      </c>
      <c r="D250" s="69" t="n">
        <f aca="false">IF($B250&lt;Input!$C$28,Input!$C$44,0)</f>
        <v>0</v>
      </c>
      <c r="E250" s="69" t="n">
        <f aca="true">IF($B250&gt;Input!$C$28,PMT(Input!$C$43/(100*12),($A$620-OFFSET($A$4,MATCH(Input!$C$28,$B$4:$B$620,1),0,1,1)),$H$4,0,1),0)</f>
        <v>0</v>
      </c>
      <c r="F250" s="69" t="n">
        <f aca="false">($F249+$D250+$E250)*(1+Input!$C$43/(100*12))</f>
        <v>0</v>
      </c>
    </row>
    <row r="251" customFormat="false" ht="12.8" hidden="false" customHeight="false" outlineLevel="0" collapsed="false">
      <c r="A251" s="67" t="n">
        <v>247</v>
      </c>
      <c r="B251" s="68" t="n">
        <f aca="false">EOMONTH(Input!$C$7,A251)</f>
        <v>50436</v>
      </c>
      <c r="D251" s="69" t="n">
        <f aca="false">IF($B251&lt;Input!$C$28,Input!$C$44,0)</f>
        <v>0</v>
      </c>
      <c r="E251" s="69" t="n">
        <f aca="true">IF($B251&gt;Input!$C$28,PMT(Input!$C$43/(100*12),($A$620-OFFSET($A$4,MATCH(Input!$C$28,$B$4:$B$620,1),0,1,1)),$H$4,0,1),0)</f>
        <v>0</v>
      </c>
      <c r="F251" s="69" t="n">
        <f aca="false">($F250+$D251+$E251)*(1+Input!$C$43/(100*12))</f>
        <v>0</v>
      </c>
    </row>
    <row r="252" customFormat="false" ht="12.8" hidden="false" customHeight="false" outlineLevel="0" collapsed="false">
      <c r="A252" s="67" t="n">
        <v>248</v>
      </c>
      <c r="B252" s="68" t="n">
        <f aca="false">EOMONTH(Input!$C$7,A252)</f>
        <v>50464</v>
      </c>
      <c r="D252" s="69" t="n">
        <f aca="false">IF($B252&lt;Input!$C$28,Input!$C$44,0)</f>
        <v>0</v>
      </c>
      <c r="E252" s="69" t="n">
        <f aca="true">IF($B252&gt;Input!$C$28,PMT(Input!$C$43/(100*12),($A$620-OFFSET($A$4,MATCH(Input!$C$28,$B$4:$B$620,1),0,1,1)),$H$4,0,1),0)</f>
        <v>0</v>
      </c>
      <c r="F252" s="69" t="n">
        <f aca="false">($F251+$D252+$E252)*(1+Input!$C$43/(100*12))</f>
        <v>0</v>
      </c>
    </row>
    <row r="253" customFormat="false" ht="12.8" hidden="false" customHeight="false" outlineLevel="0" collapsed="false">
      <c r="A253" s="67" t="n">
        <v>249</v>
      </c>
      <c r="B253" s="68" t="n">
        <f aca="false">EOMONTH(Input!$C$7,A253)</f>
        <v>50495</v>
      </c>
      <c r="D253" s="69" t="n">
        <f aca="false">IF($B253&lt;Input!$C$28,Input!$C$44,0)</f>
        <v>0</v>
      </c>
      <c r="E253" s="69" t="n">
        <f aca="true">IF($B253&gt;Input!$C$28,PMT(Input!$C$43/(100*12),($A$620-OFFSET($A$4,MATCH(Input!$C$28,$B$4:$B$620,1),0,1,1)),$H$4,0,1),0)</f>
        <v>0</v>
      </c>
      <c r="F253" s="69" t="n">
        <f aca="false">($F252+$D253+$E253)*(1+Input!$C$43/(100*12))</f>
        <v>0</v>
      </c>
    </row>
    <row r="254" customFormat="false" ht="12.8" hidden="false" customHeight="false" outlineLevel="0" collapsed="false">
      <c r="A254" s="67" t="n">
        <v>250</v>
      </c>
      <c r="B254" s="68" t="n">
        <f aca="false">EOMONTH(Input!$C$7,A254)</f>
        <v>50525</v>
      </c>
      <c r="D254" s="69" t="n">
        <f aca="false">IF($B254&lt;Input!$C$28,Input!$C$44,0)</f>
        <v>0</v>
      </c>
      <c r="E254" s="69" t="n">
        <f aca="true">IF($B254&gt;Input!$C$28,PMT(Input!$C$43/(100*12),($A$620-OFFSET($A$4,MATCH(Input!$C$28,$B$4:$B$620,1),0,1,1)),$H$4,0,1),0)</f>
        <v>0</v>
      </c>
      <c r="F254" s="69" t="n">
        <f aca="false">($F253+$D254+$E254)*(1+Input!$C$43/(100*12))</f>
        <v>0</v>
      </c>
    </row>
    <row r="255" customFormat="false" ht="12.8" hidden="false" customHeight="false" outlineLevel="0" collapsed="false">
      <c r="A255" s="67" t="n">
        <v>251</v>
      </c>
      <c r="B255" s="68" t="n">
        <f aca="false">EOMONTH(Input!$C$7,A255)</f>
        <v>50556</v>
      </c>
      <c r="D255" s="69" t="n">
        <f aca="false">IF($B255&lt;Input!$C$28,Input!$C$44,0)</f>
        <v>0</v>
      </c>
      <c r="E255" s="69" t="n">
        <f aca="true">IF($B255&gt;Input!$C$28,PMT(Input!$C$43/(100*12),($A$620-OFFSET($A$4,MATCH(Input!$C$28,$B$4:$B$620,1),0,1,1)),$H$4,0,1),0)</f>
        <v>0</v>
      </c>
      <c r="F255" s="69" t="n">
        <f aca="false">($F254+$D255+$E255)*(1+Input!$C$43/(100*12))</f>
        <v>0</v>
      </c>
    </row>
    <row r="256" customFormat="false" ht="12.8" hidden="false" customHeight="false" outlineLevel="0" collapsed="false">
      <c r="A256" s="67" t="n">
        <v>252</v>
      </c>
      <c r="B256" s="68" t="n">
        <f aca="false">EOMONTH(Input!$C$7,A256)</f>
        <v>50586</v>
      </c>
      <c r="D256" s="69" t="n">
        <f aca="false">IF($B256&lt;Input!$C$28,Input!$C$44,0)</f>
        <v>0</v>
      </c>
      <c r="E256" s="69" t="n">
        <f aca="true">IF($B256&gt;Input!$C$28,PMT(Input!$C$43/(100*12),($A$620-OFFSET($A$4,MATCH(Input!$C$28,$B$4:$B$620,1),0,1,1)),$H$4,0,1),0)</f>
        <v>0</v>
      </c>
      <c r="F256" s="69" t="n">
        <f aca="false">($F255+$D256+$E256)*(1+Input!$C$43/(100*12))</f>
        <v>0</v>
      </c>
    </row>
    <row r="257" customFormat="false" ht="12.8" hidden="false" customHeight="false" outlineLevel="0" collapsed="false">
      <c r="A257" s="67" t="n">
        <v>253</v>
      </c>
      <c r="B257" s="68" t="n">
        <f aca="false">EOMONTH(Input!$C$7,A257)</f>
        <v>50617</v>
      </c>
      <c r="D257" s="69" t="n">
        <f aca="false">IF($B257&lt;Input!$C$28,Input!$C$44,0)</f>
        <v>0</v>
      </c>
      <c r="E257" s="69" t="n">
        <f aca="true">IF($B257&gt;Input!$C$28,PMT(Input!$C$43/(100*12),($A$620-OFFSET($A$4,MATCH(Input!$C$28,$B$4:$B$620,1),0,1,1)),$H$4,0,1),0)</f>
        <v>0</v>
      </c>
      <c r="F257" s="69" t="n">
        <f aca="false">($F256+$D257+$E257)*(1+Input!$C$43/(100*12))</f>
        <v>0</v>
      </c>
    </row>
    <row r="258" customFormat="false" ht="12.8" hidden="false" customHeight="false" outlineLevel="0" collapsed="false">
      <c r="A258" s="67" t="n">
        <v>254</v>
      </c>
      <c r="B258" s="68" t="n">
        <f aca="false">EOMONTH(Input!$C$7,A258)</f>
        <v>50648</v>
      </c>
      <c r="D258" s="69" t="n">
        <f aca="false">IF($B258&lt;Input!$C$28,Input!$C$44,0)</f>
        <v>0</v>
      </c>
      <c r="E258" s="69" t="n">
        <f aca="true">IF($B258&gt;Input!$C$28,PMT(Input!$C$43/(100*12),($A$620-OFFSET($A$4,MATCH(Input!$C$28,$B$4:$B$620,1),0,1,1)),$H$4,0,1),0)</f>
        <v>0</v>
      </c>
      <c r="F258" s="69" t="n">
        <f aca="false">($F257+$D258+$E258)*(1+Input!$C$43/(100*12))</f>
        <v>0</v>
      </c>
    </row>
    <row r="259" customFormat="false" ht="12.8" hidden="false" customHeight="false" outlineLevel="0" collapsed="false">
      <c r="A259" s="67" t="n">
        <v>255</v>
      </c>
      <c r="B259" s="68" t="n">
        <f aca="false">EOMONTH(Input!$C$7,A259)</f>
        <v>50678</v>
      </c>
      <c r="D259" s="69" t="n">
        <f aca="false">IF($B259&lt;Input!$C$28,Input!$C$44,0)</f>
        <v>0</v>
      </c>
      <c r="E259" s="69" t="n">
        <f aca="true">IF($B259&gt;Input!$C$28,PMT(Input!$C$43/(100*12),($A$620-OFFSET($A$4,MATCH(Input!$C$28,$B$4:$B$620,1),0,1,1)),$H$4,0,1),0)</f>
        <v>-0</v>
      </c>
      <c r="F259" s="69" t="n">
        <f aca="false">($F258+$D259+$E259)*(1+Input!$C$43/(100*12))</f>
        <v>0</v>
      </c>
    </row>
    <row r="260" customFormat="false" ht="12.8" hidden="false" customHeight="false" outlineLevel="0" collapsed="false">
      <c r="A260" s="67" t="n">
        <v>256</v>
      </c>
      <c r="B260" s="68" t="n">
        <f aca="false">EOMONTH(Input!$C$7,A260)</f>
        <v>50709</v>
      </c>
      <c r="D260" s="69" t="n">
        <f aca="false">IF($B260&lt;Input!$C$28,Input!$C$44,0)</f>
        <v>0</v>
      </c>
      <c r="E260" s="69" t="n">
        <f aca="true">IF($B260&gt;Input!$C$28,PMT(Input!$C$43/(100*12),($A$620-OFFSET($A$4,MATCH(Input!$C$28,$B$4:$B$620,1),0,1,1)),$H$4,0,1),0)</f>
        <v>-0</v>
      </c>
      <c r="F260" s="69" t="n">
        <f aca="false">($F259+$D260+$E260)*(1+Input!$C$43/(100*12))</f>
        <v>0</v>
      </c>
      <c r="H260" s="69"/>
    </row>
    <row r="261" customFormat="false" ht="12.8" hidden="false" customHeight="false" outlineLevel="0" collapsed="false">
      <c r="A261" s="67" t="n">
        <v>257</v>
      </c>
      <c r="B261" s="68" t="n">
        <f aca="false">EOMONTH(Input!$C$7,A261)</f>
        <v>50739</v>
      </c>
      <c r="D261" s="69" t="n">
        <f aca="false">IF($B261&lt;Input!$C$28,Input!$C$44,0)</f>
        <v>0</v>
      </c>
      <c r="E261" s="69" t="n">
        <f aca="true">IF($B261&gt;Input!$C$28,PMT(Input!$C$43/(100*12),($A$620-OFFSET($A$4,MATCH(Input!$C$28,$B$4:$B$620,1),0,1,1)),$H$4,0,1),0)</f>
        <v>-0</v>
      </c>
      <c r="F261" s="69" t="n">
        <f aca="false">($F260+$D261+$E261)*(1+Input!$C$43/(100*12))</f>
        <v>0</v>
      </c>
    </row>
    <row r="262" customFormat="false" ht="12.8" hidden="false" customHeight="false" outlineLevel="0" collapsed="false">
      <c r="A262" s="67" t="n">
        <v>258</v>
      </c>
      <c r="B262" s="68" t="n">
        <f aca="false">EOMONTH(Input!$C$7,A262)</f>
        <v>50770</v>
      </c>
      <c r="D262" s="69" t="n">
        <f aca="false">IF($B262&lt;Input!$C$28,Input!$C$44,0)</f>
        <v>0</v>
      </c>
      <c r="E262" s="69" t="n">
        <f aca="true">IF($B262&gt;Input!$C$28,PMT(Input!$C$43/(100*12),($A$620-OFFSET($A$4,MATCH(Input!$C$28,$B$4:$B$620,1),0,1,1)),$H$4,0,1),0)</f>
        <v>-0</v>
      </c>
      <c r="F262" s="69" t="n">
        <f aca="false">($F261+$D262+$E262)*(1+Input!$C$43/(100*12))</f>
        <v>0</v>
      </c>
    </row>
    <row r="263" customFormat="false" ht="12.8" hidden="false" customHeight="false" outlineLevel="0" collapsed="false">
      <c r="A263" s="67" t="n">
        <v>259</v>
      </c>
      <c r="B263" s="68" t="n">
        <f aca="false">EOMONTH(Input!$C$7,A263)</f>
        <v>50801</v>
      </c>
      <c r="D263" s="69" t="n">
        <f aca="false">IF($B263&lt;Input!$C$28,Input!$C$44,0)</f>
        <v>0</v>
      </c>
      <c r="E263" s="69" t="n">
        <f aca="true">IF($B263&gt;Input!$C$28,PMT(Input!$C$43/(100*12),($A$620-OFFSET($A$4,MATCH(Input!$C$28,$B$4:$B$620,1),0,1,1)),$H$4,0,1),0)</f>
        <v>-0</v>
      </c>
      <c r="F263" s="69" t="n">
        <f aca="false">($F262+$D263+$E263)*(1+Input!$C$43/(100*12))</f>
        <v>0</v>
      </c>
    </row>
    <row r="264" customFormat="false" ht="12.8" hidden="false" customHeight="false" outlineLevel="0" collapsed="false">
      <c r="A264" s="67" t="n">
        <v>260</v>
      </c>
      <c r="B264" s="68" t="n">
        <f aca="false">EOMONTH(Input!$C$7,A264)</f>
        <v>50829</v>
      </c>
      <c r="D264" s="69" t="n">
        <f aca="false">IF($B264&lt;Input!$C$28,Input!$C$44,0)</f>
        <v>0</v>
      </c>
      <c r="E264" s="69" t="n">
        <f aca="true">IF($B264&gt;Input!$C$28,PMT(Input!$C$43/(100*12),($A$620-OFFSET($A$4,MATCH(Input!$C$28,$B$4:$B$620,1),0,1,1)),$H$4,0,1),0)</f>
        <v>-0</v>
      </c>
      <c r="F264" s="69" t="n">
        <f aca="false">($F263+$D264+$E264)*(1+Input!$C$43/(100*12))</f>
        <v>0</v>
      </c>
    </row>
    <row r="265" customFormat="false" ht="12.8" hidden="false" customHeight="false" outlineLevel="0" collapsed="false">
      <c r="A265" s="67" t="n">
        <v>261</v>
      </c>
      <c r="B265" s="68" t="n">
        <f aca="false">EOMONTH(Input!$C$7,A265)</f>
        <v>50860</v>
      </c>
      <c r="D265" s="69" t="n">
        <f aca="false">IF($B265&lt;Input!$C$28,Input!$C$44,0)</f>
        <v>0</v>
      </c>
      <c r="E265" s="69" t="n">
        <f aca="true">IF($B265&gt;Input!$C$28,PMT(Input!$C$43/(100*12),($A$620-OFFSET($A$4,MATCH(Input!$C$28,$B$4:$B$620,1),0,1,1)),$H$4,0,1),0)</f>
        <v>-0</v>
      </c>
      <c r="F265" s="69" t="n">
        <f aca="false">($F264+$D265+$E265)*(1+Input!$C$43/(100*12))</f>
        <v>0</v>
      </c>
    </row>
    <row r="266" customFormat="false" ht="12.8" hidden="false" customHeight="false" outlineLevel="0" collapsed="false">
      <c r="A266" s="67" t="n">
        <v>262</v>
      </c>
      <c r="B266" s="68" t="n">
        <f aca="false">EOMONTH(Input!$C$7,A266)</f>
        <v>50890</v>
      </c>
      <c r="D266" s="69" t="n">
        <f aca="false">IF($B266&lt;Input!$C$28,Input!$C$44,0)</f>
        <v>0</v>
      </c>
      <c r="E266" s="69" t="n">
        <f aca="true">IF($B266&gt;Input!$C$28,PMT(Input!$C$43/(100*12),($A$620-OFFSET($A$4,MATCH(Input!$C$28,$B$4:$B$620,1),0,1,1)),$H$4,0,1),0)</f>
        <v>-0</v>
      </c>
      <c r="F266" s="69" t="n">
        <f aca="false">($F265+$D266+$E266)*(1+Input!$C$43/(100*12))</f>
        <v>0</v>
      </c>
    </row>
    <row r="267" customFormat="false" ht="12.8" hidden="false" customHeight="false" outlineLevel="0" collapsed="false">
      <c r="A267" s="67" t="n">
        <v>263</v>
      </c>
      <c r="B267" s="68" t="n">
        <f aca="false">EOMONTH(Input!$C$7,A267)</f>
        <v>50921</v>
      </c>
      <c r="D267" s="69" t="n">
        <f aca="false">IF($B267&lt;Input!$C$28,Input!$C$44,0)</f>
        <v>0</v>
      </c>
      <c r="E267" s="69" t="n">
        <f aca="true">IF($B267&gt;Input!$C$28,PMT(Input!$C$43/(100*12),($A$620-OFFSET($A$4,MATCH(Input!$C$28,$B$4:$B$620,1),0,1,1)),$H$4,0,1),0)</f>
        <v>-0</v>
      </c>
      <c r="F267" s="69" t="n">
        <f aca="false">($F266+$D267+$E267)*(1+Input!$C$43/(100*12))</f>
        <v>0</v>
      </c>
    </row>
    <row r="268" customFormat="false" ht="12.8" hidden="false" customHeight="false" outlineLevel="0" collapsed="false">
      <c r="A268" s="67" t="n">
        <v>264</v>
      </c>
      <c r="B268" s="68" t="n">
        <f aca="false">EOMONTH(Input!$C$7,A268)</f>
        <v>50951</v>
      </c>
      <c r="D268" s="69" t="n">
        <f aca="false">IF($B268&lt;Input!$C$28,Input!$C$44,0)</f>
        <v>0</v>
      </c>
      <c r="E268" s="69" t="n">
        <f aca="true">IF($B268&gt;Input!$C$28,PMT(Input!$C$43/(100*12),($A$620-OFFSET($A$4,MATCH(Input!$C$28,$B$4:$B$620,1),0,1,1)),$H$4,0,1),0)</f>
        <v>-0</v>
      </c>
      <c r="F268" s="69" t="n">
        <f aca="false">($F267+$D268+$E268)*(1+Input!$C$43/(100*12))</f>
        <v>0</v>
      </c>
    </row>
    <row r="269" customFormat="false" ht="12.8" hidden="false" customHeight="false" outlineLevel="0" collapsed="false">
      <c r="A269" s="67" t="n">
        <v>265</v>
      </c>
      <c r="B269" s="68" t="n">
        <f aca="false">EOMONTH(Input!$C$7,A269)</f>
        <v>50982</v>
      </c>
      <c r="D269" s="69" t="n">
        <f aca="false">IF($B269&lt;Input!$C$28,Input!$C$44,0)</f>
        <v>0</v>
      </c>
      <c r="E269" s="69" t="n">
        <f aca="true">IF($B269&gt;Input!$C$28,PMT(Input!$C$43/(100*12),($A$620-OFFSET($A$4,MATCH(Input!$C$28,$B$4:$B$620,1),0,1,1)),$H$4,0,1),0)</f>
        <v>-0</v>
      </c>
      <c r="F269" s="69" t="n">
        <f aca="false">($F268+$D269+$E269)*(1+Input!$C$43/(100*12))</f>
        <v>0</v>
      </c>
    </row>
    <row r="270" customFormat="false" ht="12.8" hidden="false" customHeight="false" outlineLevel="0" collapsed="false">
      <c r="A270" s="67" t="n">
        <v>266</v>
      </c>
      <c r="B270" s="68" t="n">
        <f aca="false">EOMONTH(Input!$C$7,A270)</f>
        <v>51013</v>
      </c>
      <c r="D270" s="69" t="n">
        <f aca="false">IF($B270&lt;Input!$C$28,Input!$C$44,0)</f>
        <v>0</v>
      </c>
      <c r="E270" s="69" t="n">
        <f aca="true">IF($B270&gt;Input!$C$28,PMT(Input!$C$43/(100*12),($A$620-OFFSET($A$4,MATCH(Input!$C$28,$B$4:$B$620,1),0,1,1)),$H$4,0,1),0)</f>
        <v>-0</v>
      </c>
      <c r="F270" s="69" t="n">
        <f aca="false">($F269+$D270+$E270)*(1+Input!$C$43/(100*12))</f>
        <v>0</v>
      </c>
    </row>
    <row r="271" customFormat="false" ht="12.8" hidden="false" customHeight="false" outlineLevel="0" collapsed="false">
      <c r="A271" s="67" t="n">
        <v>267</v>
      </c>
      <c r="B271" s="68" t="n">
        <f aca="false">EOMONTH(Input!$C$7,A271)</f>
        <v>51043</v>
      </c>
      <c r="D271" s="69" t="n">
        <f aca="false">IF($B271&lt;Input!$C$28,Input!$C$44,0)</f>
        <v>0</v>
      </c>
      <c r="E271" s="69" t="n">
        <f aca="true">IF($B271&gt;Input!$C$28,PMT(Input!$C$43/(100*12),($A$620-OFFSET($A$4,MATCH(Input!$C$28,$B$4:$B$620,1),0,1,1)),$H$4,0,1),0)</f>
        <v>-0</v>
      </c>
      <c r="F271" s="69" t="n">
        <f aca="false">($F270+$D271+$E271)*(1+Input!$C$43/(100*12))</f>
        <v>0</v>
      </c>
    </row>
    <row r="272" customFormat="false" ht="12.8" hidden="false" customHeight="false" outlineLevel="0" collapsed="false">
      <c r="A272" s="67" t="n">
        <v>268</v>
      </c>
      <c r="B272" s="68" t="n">
        <f aca="false">EOMONTH(Input!$C$7,A272)</f>
        <v>51074</v>
      </c>
      <c r="D272" s="69" t="n">
        <f aca="false">IF($B272&lt;Input!$C$28,Input!$C$44,0)</f>
        <v>0</v>
      </c>
      <c r="E272" s="69" t="n">
        <f aca="true">IF($B272&gt;Input!$C$28,PMT(Input!$C$43/(100*12),($A$620-OFFSET($A$4,MATCH(Input!$C$28,$B$4:$B$620,1),0,1,1)),$H$4,0,1),0)</f>
        <v>-0</v>
      </c>
      <c r="F272" s="69" t="n">
        <f aca="false">($F271+$D272+$E272)*(1+Input!$C$43/(100*12))</f>
        <v>0</v>
      </c>
    </row>
    <row r="273" customFormat="false" ht="12.8" hidden="false" customHeight="false" outlineLevel="0" collapsed="false">
      <c r="A273" s="67" t="n">
        <v>269</v>
      </c>
      <c r="B273" s="68" t="n">
        <f aca="false">EOMONTH(Input!$C$7,A273)</f>
        <v>51104</v>
      </c>
      <c r="D273" s="69" t="n">
        <f aca="false">IF($B273&lt;Input!$C$28,Input!$C$44,0)</f>
        <v>0</v>
      </c>
      <c r="E273" s="69" t="n">
        <f aca="true">IF($B273&gt;Input!$C$28,PMT(Input!$C$43/(100*12),($A$620-OFFSET($A$4,MATCH(Input!$C$28,$B$4:$B$620,1),0,1,1)),$H$4,0,1),0)</f>
        <v>-0</v>
      </c>
      <c r="F273" s="69" t="n">
        <f aca="false">($F272+$D273+$E273)*(1+Input!$C$43/(100*12))</f>
        <v>0</v>
      </c>
    </row>
    <row r="274" customFormat="false" ht="12.8" hidden="false" customHeight="false" outlineLevel="0" collapsed="false">
      <c r="A274" s="67" t="n">
        <v>270</v>
      </c>
      <c r="B274" s="68" t="n">
        <f aca="false">EOMONTH(Input!$C$7,A274)</f>
        <v>51135</v>
      </c>
      <c r="D274" s="69" t="n">
        <f aca="false">IF($B274&lt;Input!$C$28,Input!$C$44,0)</f>
        <v>0</v>
      </c>
      <c r="E274" s="69" t="n">
        <f aca="true">IF($B274&gt;Input!$C$28,PMT(Input!$C$43/(100*12),($A$620-OFFSET($A$4,MATCH(Input!$C$28,$B$4:$B$620,1),0,1,1)),$H$4,0,1),0)</f>
        <v>-0</v>
      </c>
      <c r="F274" s="69" t="n">
        <f aca="false">($F273+$D274+$E274)*(1+Input!$C$43/(100*12))</f>
        <v>0</v>
      </c>
    </row>
    <row r="275" customFormat="false" ht="12.8" hidden="false" customHeight="false" outlineLevel="0" collapsed="false">
      <c r="A275" s="67" t="n">
        <v>271</v>
      </c>
      <c r="B275" s="68" t="n">
        <f aca="false">EOMONTH(Input!$C$7,A275)</f>
        <v>51166</v>
      </c>
      <c r="D275" s="69" t="n">
        <f aca="false">IF($B275&lt;Input!$C$28,Input!$C$44,0)</f>
        <v>0</v>
      </c>
      <c r="E275" s="69" t="n">
        <f aca="true">IF($B275&gt;Input!$C$28,PMT(Input!$C$43/(100*12),($A$620-OFFSET($A$4,MATCH(Input!$C$28,$B$4:$B$620,1),0,1,1)),$H$4,0,1),0)</f>
        <v>-0</v>
      </c>
      <c r="F275" s="69" t="n">
        <f aca="false">($F274+$D275+$E275)*(1+Input!$C$43/(100*12))</f>
        <v>0</v>
      </c>
    </row>
    <row r="276" customFormat="false" ht="12.8" hidden="false" customHeight="false" outlineLevel="0" collapsed="false">
      <c r="A276" s="67" t="n">
        <v>272</v>
      </c>
      <c r="B276" s="68" t="n">
        <f aca="false">EOMONTH(Input!$C$7,A276)</f>
        <v>51195</v>
      </c>
      <c r="D276" s="69" t="n">
        <f aca="false">IF($B276&lt;Input!$C$28,Input!$C$44,0)</f>
        <v>0</v>
      </c>
      <c r="E276" s="69" t="n">
        <f aca="true">IF($B276&gt;Input!$C$28,PMT(Input!$C$43/(100*12),($A$620-OFFSET($A$4,MATCH(Input!$C$28,$B$4:$B$620,1),0,1,1)),$H$4,0,1),0)</f>
        <v>-0</v>
      </c>
      <c r="F276" s="69" t="n">
        <f aca="false">($F275+$D276+$E276)*(1+Input!$C$43/(100*12))</f>
        <v>0</v>
      </c>
    </row>
    <row r="277" customFormat="false" ht="12.8" hidden="false" customHeight="false" outlineLevel="0" collapsed="false">
      <c r="A277" s="67" t="n">
        <v>273</v>
      </c>
      <c r="B277" s="68" t="n">
        <f aca="false">EOMONTH(Input!$C$7,A277)</f>
        <v>51226</v>
      </c>
      <c r="D277" s="69" t="n">
        <f aca="false">IF($B277&lt;Input!$C$28,Input!$C$44,0)</f>
        <v>0</v>
      </c>
      <c r="E277" s="69" t="n">
        <f aca="true">IF($B277&gt;Input!$C$28,PMT(Input!$C$43/(100*12),($A$620-OFFSET($A$4,MATCH(Input!$C$28,$B$4:$B$620,1),0,1,1)),$H$4,0,1),0)</f>
        <v>-0</v>
      </c>
      <c r="F277" s="69" t="n">
        <f aca="false">($F276+$D277+$E277)*(1+Input!$C$43/(100*12))</f>
        <v>0</v>
      </c>
    </row>
    <row r="278" customFormat="false" ht="12.8" hidden="false" customHeight="false" outlineLevel="0" collapsed="false">
      <c r="A278" s="67" t="n">
        <v>274</v>
      </c>
      <c r="B278" s="68" t="n">
        <f aca="false">EOMONTH(Input!$C$7,A278)</f>
        <v>51256</v>
      </c>
      <c r="D278" s="69" t="n">
        <f aca="false">IF($B278&lt;Input!$C$28,Input!$C$44,0)</f>
        <v>0</v>
      </c>
      <c r="E278" s="69" t="n">
        <f aca="true">IF($B278&gt;Input!$C$28,PMT(Input!$C$43/(100*12),($A$620-OFFSET($A$4,MATCH(Input!$C$28,$B$4:$B$620,1),0,1,1)),$H$4,0,1),0)</f>
        <v>-0</v>
      </c>
      <c r="F278" s="69" t="n">
        <f aca="false">($F277+$D278+$E278)*(1+Input!$C$43/(100*12))</f>
        <v>0</v>
      </c>
    </row>
    <row r="279" customFormat="false" ht="12.8" hidden="false" customHeight="false" outlineLevel="0" collapsed="false">
      <c r="A279" s="67" t="n">
        <v>275</v>
      </c>
      <c r="B279" s="68" t="n">
        <f aca="false">EOMONTH(Input!$C$7,A279)</f>
        <v>51287</v>
      </c>
      <c r="D279" s="69" t="n">
        <f aca="false">IF($B279&lt;Input!$C$28,Input!$C$44,0)</f>
        <v>0</v>
      </c>
      <c r="E279" s="69" t="n">
        <f aca="true">IF($B279&gt;Input!$C$28,PMT(Input!$C$43/(100*12),($A$620-OFFSET($A$4,MATCH(Input!$C$28,$B$4:$B$620,1),0,1,1)),$H$4,0,1),0)</f>
        <v>-0</v>
      </c>
      <c r="F279" s="69" t="n">
        <f aca="false">($F278+$D279+$E279)*(1+Input!$C$43/(100*12))</f>
        <v>0</v>
      </c>
    </row>
    <row r="280" customFormat="false" ht="12.8" hidden="false" customHeight="false" outlineLevel="0" collapsed="false">
      <c r="A280" s="67" t="n">
        <v>276</v>
      </c>
      <c r="B280" s="68" t="n">
        <f aca="false">EOMONTH(Input!$C$7,A280)</f>
        <v>51317</v>
      </c>
      <c r="D280" s="69" t="n">
        <f aca="false">IF($B280&lt;Input!$C$28,Input!$C$44,0)</f>
        <v>0</v>
      </c>
      <c r="E280" s="69" t="n">
        <f aca="true">IF($B280&gt;Input!$C$28,PMT(Input!$C$43/(100*12),($A$620-OFFSET($A$4,MATCH(Input!$C$28,$B$4:$B$620,1),0,1,1)),$H$4,0,1),0)</f>
        <v>-0</v>
      </c>
      <c r="F280" s="69" t="n">
        <f aca="false">($F279+$D280+$E280)*(1+Input!$C$43/(100*12))</f>
        <v>0</v>
      </c>
    </row>
    <row r="281" customFormat="false" ht="12.8" hidden="false" customHeight="false" outlineLevel="0" collapsed="false">
      <c r="A281" s="67" t="n">
        <v>277</v>
      </c>
      <c r="B281" s="68" t="n">
        <f aca="false">EOMONTH(Input!$C$7,A281)</f>
        <v>51348</v>
      </c>
      <c r="D281" s="69" t="n">
        <f aca="false">IF($B281&lt;Input!$C$28,Input!$C$44,0)</f>
        <v>0</v>
      </c>
      <c r="E281" s="69" t="n">
        <f aca="true">IF($B281&gt;Input!$C$28,PMT(Input!$C$43/(100*12),($A$620-OFFSET($A$4,MATCH(Input!$C$28,$B$4:$B$620,1),0,1,1)),$H$4,0,1),0)</f>
        <v>-0</v>
      </c>
      <c r="F281" s="69" t="n">
        <f aca="false">($F280+$D281+$E281)*(1+Input!$C$43/(100*12))</f>
        <v>0</v>
      </c>
    </row>
    <row r="282" customFormat="false" ht="12.8" hidden="false" customHeight="false" outlineLevel="0" collapsed="false">
      <c r="A282" s="67" t="n">
        <v>278</v>
      </c>
      <c r="B282" s="68" t="n">
        <f aca="false">EOMONTH(Input!$C$7,A282)</f>
        <v>51379</v>
      </c>
      <c r="D282" s="69" t="n">
        <f aca="false">IF($B282&lt;Input!$C$28,Input!$C$44,0)</f>
        <v>0</v>
      </c>
      <c r="E282" s="69" t="n">
        <f aca="true">IF($B282&gt;Input!$C$28,PMT(Input!$C$43/(100*12),($A$620-OFFSET($A$4,MATCH(Input!$C$28,$B$4:$B$620,1),0,1,1)),$H$4,0,1),0)</f>
        <v>-0</v>
      </c>
      <c r="F282" s="69" t="n">
        <f aca="false">($F281+$D282+$E282)*(1+Input!$C$43/(100*12))</f>
        <v>0</v>
      </c>
    </row>
    <row r="283" customFormat="false" ht="12.8" hidden="false" customHeight="false" outlineLevel="0" collapsed="false">
      <c r="A283" s="67" t="n">
        <v>279</v>
      </c>
      <c r="B283" s="68" t="n">
        <f aca="false">EOMONTH(Input!$C$7,A283)</f>
        <v>51409</v>
      </c>
      <c r="D283" s="69" t="n">
        <f aca="false">IF($B283&lt;Input!$C$28,Input!$C$44,0)</f>
        <v>0</v>
      </c>
      <c r="E283" s="69" t="n">
        <f aca="true">IF($B283&gt;Input!$C$28,PMT(Input!$C$43/(100*12),($A$620-OFFSET($A$4,MATCH(Input!$C$28,$B$4:$B$620,1),0,1,1)),$H$4,0,1),0)</f>
        <v>-0</v>
      </c>
      <c r="F283" s="69" t="n">
        <f aca="false">($F282+$D283+$E283)*(1+Input!$C$43/(100*12))</f>
        <v>0</v>
      </c>
    </row>
    <row r="284" customFormat="false" ht="12.8" hidden="false" customHeight="false" outlineLevel="0" collapsed="false">
      <c r="A284" s="67" t="n">
        <v>280</v>
      </c>
      <c r="B284" s="68" t="n">
        <f aca="false">EOMONTH(Input!$C$7,A284)</f>
        <v>51440</v>
      </c>
      <c r="D284" s="69" t="n">
        <f aca="false">IF($B284&lt;Input!$C$28,Input!$C$44,0)</f>
        <v>0</v>
      </c>
      <c r="E284" s="69" t="n">
        <f aca="true">IF($B284&gt;Input!$C$28,PMT(Input!$C$43/(100*12),($A$620-OFFSET($A$4,MATCH(Input!$C$28,$B$4:$B$620,1),0,1,1)),$H$4,0,1),0)</f>
        <v>-0</v>
      </c>
      <c r="F284" s="69" t="n">
        <f aca="false">($F283+$D284+$E284)*(1+Input!$C$43/(100*12))</f>
        <v>0</v>
      </c>
    </row>
    <row r="285" customFormat="false" ht="12.8" hidden="false" customHeight="false" outlineLevel="0" collapsed="false">
      <c r="A285" s="67" t="n">
        <v>281</v>
      </c>
      <c r="B285" s="68" t="n">
        <f aca="false">EOMONTH(Input!$C$7,A285)</f>
        <v>51470</v>
      </c>
      <c r="D285" s="69" t="n">
        <f aca="false">IF($B285&lt;Input!$C$28,Input!$C$44,0)</f>
        <v>0</v>
      </c>
      <c r="E285" s="69" t="n">
        <f aca="true">IF($B285&gt;Input!$C$28,PMT(Input!$C$43/(100*12),($A$620-OFFSET($A$4,MATCH(Input!$C$28,$B$4:$B$620,1),0,1,1)),$H$4,0,1),0)</f>
        <v>-0</v>
      </c>
      <c r="F285" s="69" t="n">
        <f aca="false">($F284+$D285+$E285)*(1+Input!$C$43/(100*12))</f>
        <v>0</v>
      </c>
    </row>
    <row r="286" customFormat="false" ht="12.8" hidden="false" customHeight="false" outlineLevel="0" collapsed="false">
      <c r="A286" s="67" t="n">
        <v>282</v>
      </c>
      <c r="B286" s="68" t="n">
        <f aca="false">EOMONTH(Input!$C$7,A286)</f>
        <v>51501</v>
      </c>
      <c r="D286" s="69" t="n">
        <f aca="false">IF($B286&lt;Input!$C$28,Input!$C$44,0)</f>
        <v>0</v>
      </c>
      <c r="E286" s="69" t="n">
        <f aca="true">IF($B286&gt;Input!$C$28,PMT(Input!$C$43/(100*12),($A$620-OFFSET($A$4,MATCH(Input!$C$28,$B$4:$B$620,1),0,1,1)),$H$4,0,1),0)</f>
        <v>-0</v>
      </c>
      <c r="F286" s="69" t="n">
        <f aca="false">($F285+$D286+$E286)*(1+Input!$C$43/(100*12))</f>
        <v>0</v>
      </c>
    </row>
    <row r="287" customFormat="false" ht="12.8" hidden="false" customHeight="false" outlineLevel="0" collapsed="false">
      <c r="A287" s="67" t="n">
        <v>283</v>
      </c>
      <c r="B287" s="68" t="n">
        <f aca="false">EOMONTH(Input!$C$7,A287)</f>
        <v>51532</v>
      </c>
      <c r="D287" s="69" t="n">
        <f aca="false">IF($B287&lt;Input!$C$28,Input!$C$44,0)</f>
        <v>0</v>
      </c>
      <c r="E287" s="69" t="n">
        <f aca="true">IF($B287&gt;Input!$C$28,PMT(Input!$C$43/(100*12),($A$620-OFFSET($A$4,MATCH(Input!$C$28,$B$4:$B$620,1),0,1,1)),$H$4,0,1),0)</f>
        <v>-0</v>
      </c>
      <c r="F287" s="69" t="n">
        <f aca="false">($F286+$D287+$E287)*(1+Input!$C$43/(100*12))</f>
        <v>0</v>
      </c>
    </row>
    <row r="288" customFormat="false" ht="12.8" hidden="false" customHeight="false" outlineLevel="0" collapsed="false">
      <c r="A288" s="67" t="n">
        <v>284</v>
      </c>
      <c r="B288" s="68" t="n">
        <f aca="false">EOMONTH(Input!$C$7,A288)</f>
        <v>51560</v>
      </c>
      <c r="D288" s="69" t="n">
        <f aca="false">IF($B288&lt;Input!$C$28,Input!$C$44,0)</f>
        <v>0</v>
      </c>
      <c r="E288" s="69" t="n">
        <f aca="true">IF($B288&gt;Input!$C$28,PMT(Input!$C$43/(100*12),($A$620-OFFSET($A$4,MATCH(Input!$C$28,$B$4:$B$620,1),0,1,1)),$H$4,0,1),0)</f>
        <v>-0</v>
      </c>
      <c r="F288" s="69" t="n">
        <f aca="false">($F287+$D288+$E288)*(1+Input!$C$43/(100*12))</f>
        <v>0</v>
      </c>
    </row>
    <row r="289" customFormat="false" ht="12.8" hidden="false" customHeight="false" outlineLevel="0" collapsed="false">
      <c r="A289" s="67" t="n">
        <v>285</v>
      </c>
      <c r="B289" s="68" t="n">
        <f aca="false">EOMONTH(Input!$C$7,A289)</f>
        <v>51591</v>
      </c>
      <c r="D289" s="69" t="n">
        <f aca="false">IF($B289&lt;Input!$C$28,Input!$C$44,0)</f>
        <v>0</v>
      </c>
      <c r="E289" s="69" t="n">
        <f aca="true">IF($B289&gt;Input!$C$28,PMT(Input!$C$43/(100*12),($A$620-OFFSET($A$4,MATCH(Input!$C$28,$B$4:$B$620,1),0,1,1)),$H$4,0,1),0)</f>
        <v>-0</v>
      </c>
      <c r="F289" s="69" t="n">
        <f aca="false">($F288+$D289+$E289)*(1+Input!$C$43/(100*12))</f>
        <v>0</v>
      </c>
    </row>
    <row r="290" customFormat="false" ht="12.8" hidden="false" customHeight="false" outlineLevel="0" collapsed="false">
      <c r="A290" s="67" t="n">
        <v>286</v>
      </c>
      <c r="B290" s="68" t="n">
        <f aca="false">EOMONTH(Input!$C$7,A290)</f>
        <v>51621</v>
      </c>
      <c r="D290" s="69" t="n">
        <f aca="false">IF($B290&lt;Input!$C$28,Input!$C$44,0)</f>
        <v>0</v>
      </c>
      <c r="E290" s="69" t="n">
        <f aca="true">IF($B290&gt;Input!$C$28,PMT(Input!$C$43/(100*12),($A$620-OFFSET($A$4,MATCH(Input!$C$28,$B$4:$B$620,1),0,1,1)),$H$4,0,1),0)</f>
        <v>-0</v>
      </c>
      <c r="F290" s="69" t="n">
        <f aca="false">($F289+$D290+$E290)*(1+Input!$C$43/(100*12))</f>
        <v>0</v>
      </c>
    </row>
    <row r="291" customFormat="false" ht="12.8" hidden="false" customHeight="false" outlineLevel="0" collapsed="false">
      <c r="A291" s="67" t="n">
        <v>287</v>
      </c>
      <c r="B291" s="68" t="n">
        <f aca="false">EOMONTH(Input!$C$7,A291)</f>
        <v>51652</v>
      </c>
      <c r="D291" s="69" t="n">
        <f aca="false">IF($B291&lt;Input!$C$28,Input!$C$44,0)</f>
        <v>0</v>
      </c>
      <c r="E291" s="69" t="n">
        <f aca="true">IF($B291&gt;Input!$C$28,PMT(Input!$C$43/(100*12),($A$620-OFFSET($A$4,MATCH(Input!$C$28,$B$4:$B$620,1),0,1,1)),$H$4,0,1),0)</f>
        <v>-0</v>
      </c>
      <c r="F291" s="69" t="n">
        <f aca="false">($F290+$D291+$E291)*(1+Input!$C$43/(100*12))</f>
        <v>0</v>
      </c>
    </row>
    <row r="292" customFormat="false" ht="12.8" hidden="false" customHeight="false" outlineLevel="0" collapsed="false">
      <c r="A292" s="67" t="n">
        <v>288</v>
      </c>
      <c r="B292" s="68" t="n">
        <f aca="false">EOMONTH(Input!$C$7,A292)</f>
        <v>51682</v>
      </c>
      <c r="D292" s="69" t="n">
        <f aca="false">IF($B292&lt;Input!$C$28,Input!$C$44,0)</f>
        <v>0</v>
      </c>
      <c r="E292" s="69" t="n">
        <f aca="true">IF($B292&gt;Input!$C$28,PMT(Input!$C$43/(100*12),($A$620-OFFSET($A$4,MATCH(Input!$C$28,$B$4:$B$620,1),0,1,1)),$H$4,0,1),0)</f>
        <v>-0</v>
      </c>
      <c r="F292" s="69" t="n">
        <f aca="false">($F291+$D292+$E292)*(1+Input!$C$43/(100*12))</f>
        <v>0</v>
      </c>
    </row>
    <row r="293" customFormat="false" ht="12.8" hidden="false" customHeight="false" outlineLevel="0" collapsed="false">
      <c r="A293" s="67" t="n">
        <v>289</v>
      </c>
      <c r="B293" s="68" t="n">
        <f aca="false">EOMONTH(Input!$C$7,A293)</f>
        <v>51713</v>
      </c>
      <c r="D293" s="69" t="n">
        <f aca="false">IF($B293&lt;Input!$C$28,Input!$C$44,0)</f>
        <v>0</v>
      </c>
      <c r="E293" s="69" t="n">
        <f aca="true">IF($B293&gt;Input!$C$28,PMT(Input!$C$43/(100*12),($A$620-OFFSET($A$4,MATCH(Input!$C$28,$B$4:$B$620,1),0,1,1)),$H$4,0,1),0)</f>
        <v>-0</v>
      </c>
      <c r="F293" s="69" t="n">
        <f aca="false">($F292+$D293+$E293)*(1+Input!$C$43/(100*12))</f>
        <v>0</v>
      </c>
    </row>
    <row r="294" customFormat="false" ht="12.8" hidden="false" customHeight="false" outlineLevel="0" collapsed="false">
      <c r="A294" s="67" t="n">
        <v>290</v>
      </c>
      <c r="B294" s="68" t="n">
        <f aca="false">EOMONTH(Input!$C$7,A294)</f>
        <v>51744</v>
      </c>
      <c r="D294" s="69" t="n">
        <f aca="false">IF($B294&lt;Input!$C$28,Input!$C$44,0)</f>
        <v>0</v>
      </c>
      <c r="E294" s="69" t="n">
        <f aca="true">IF($B294&gt;Input!$C$28,PMT(Input!$C$43/(100*12),($A$620-OFFSET($A$4,MATCH(Input!$C$28,$B$4:$B$620,1),0,1,1)),$H$4,0,1),0)</f>
        <v>-0</v>
      </c>
      <c r="F294" s="69" t="n">
        <f aca="false">($F293+$D294+$E294)*(1+Input!$C$43/(100*12))</f>
        <v>0</v>
      </c>
    </row>
    <row r="295" customFormat="false" ht="12.8" hidden="false" customHeight="false" outlineLevel="0" collapsed="false">
      <c r="A295" s="67" t="n">
        <v>291</v>
      </c>
      <c r="B295" s="68" t="n">
        <f aca="false">EOMONTH(Input!$C$7,A295)</f>
        <v>51774</v>
      </c>
      <c r="D295" s="69" t="n">
        <f aca="false">IF($B295&lt;Input!$C$28,Input!$C$44,0)</f>
        <v>0</v>
      </c>
      <c r="E295" s="69" t="n">
        <f aca="true">IF($B295&gt;Input!$C$28,PMT(Input!$C$43/(100*12),($A$620-OFFSET($A$4,MATCH(Input!$C$28,$B$4:$B$620,1),0,1,1)),$H$4,0,1),0)</f>
        <v>-0</v>
      </c>
      <c r="F295" s="69" t="n">
        <f aca="false">($F294+$D295+$E295)*(1+Input!$C$43/(100*12))</f>
        <v>0</v>
      </c>
    </row>
    <row r="296" customFormat="false" ht="12.8" hidden="false" customHeight="false" outlineLevel="0" collapsed="false">
      <c r="A296" s="67" t="n">
        <v>292</v>
      </c>
      <c r="B296" s="68" t="n">
        <f aca="false">EOMONTH(Input!$C$7,A296)</f>
        <v>51805</v>
      </c>
      <c r="D296" s="69" t="n">
        <f aca="false">IF($B296&lt;Input!$C$28,Input!$C$44,0)</f>
        <v>0</v>
      </c>
      <c r="E296" s="69" t="n">
        <f aca="true">IF($B296&gt;Input!$C$28,PMT(Input!$C$43/(100*12),($A$620-OFFSET($A$4,MATCH(Input!$C$28,$B$4:$B$620,1),0,1,1)),$H$4,0,1),0)</f>
        <v>-0</v>
      </c>
      <c r="F296" s="69" t="n">
        <f aca="false">($F295+$D296+$E296)*(1+Input!$C$43/(100*12))</f>
        <v>0</v>
      </c>
    </row>
    <row r="297" customFormat="false" ht="12.8" hidden="false" customHeight="false" outlineLevel="0" collapsed="false">
      <c r="A297" s="67" t="n">
        <v>293</v>
      </c>
      <c r="B297" s="68" t="n">
        <f aca="false">EOMONTH(Input!$C$7,A297)</f>
        <v>51835</v>
      </c>
      <c r="D297" s="69" t="n">
        <f aca="false">IF($B297&lt;Input!$C$28,Input!$C$44,0)</f>
        <v>0</v>
      </c>
      <c r="E297" s="69" t="n">
        <f aca="true">IF($B297&gt;Input!$C$28,PMT(Input!$C$43/(100*12),($A$620-OFFSET($A$4,MATCH(Input!$C$28,$B$4:$B$620,1),0,1,1)),$H$4,0,1),0)</f>
        <v>-0</v>
      </c>
      <c r="F297" s="69" t="n">
        <f aca="false">($F296+$D297+$E297)*(1+Input!$C$43/(100*12))</f>
        <v>0</v>
      </c>
    </row>
    <row r="298" customFormat="false" ht="12.8" hidden="false" customHeight="false" outlineLevel="0" collapsed="false">
      <c r="A298" s="67" t="n">
        <v>294</v>
      </c>
      <c r="B298" s="68" t="n">
        <f aca="false">EOMONTH(Input!$C$7,A298)</f>
        <v>51866</v>
      </c>
      <c r="D298" s="69" t="n">
        <f aca="false">IF($B298&lt;Input!$C$28,Input!$C$44,0)</f>
        <v>0</v>
      </c>
      <c r="E298" s="69" t="n">
        <f aca="true">IF($B298&gt;Input!$C$28,PMT(Input!$C$43/(100*12),($A$620-OFFSET($A$4,MATCH(Input!$C$28,$B$4:$B$620,1),0,1,1)),$H$4,0,1),0)</f>
        <v>-0</v>
      </c>
      <c r="F298" s="69" t="n">
        <f aca="false">($F297+$D298+$E298)*(1+Input!$C$43/(100*12))</f>
        <v>0</v>
      </c>
    </row>
    <row r="299" customFormat="false" ht="12.8" hidden="false" customHeight="false" outlineLevel="0" collapsed="false">
      <c r="A299" s="67" t="n">
        <v>295</v>
      </c>
      <c r="B299" s="68" t="n">
        <f aca="false">EOMONTH(Input!$C$7,A299)</f>
        <v>51897</v>
      </c>
      <c r="D299" s="69" t="n">
        <f aca="false">IF($B299&lt;Input!$C$28,Input!$C$44,0)</f>
        <v>0</v>
      </c>
      <c r="E299" s="69" t="n">
        <f aca="true">IF($B299&gt;Input!$C$28,PMT(Input!$C$43/(100*12),($A$620-OFFSET($A$4,MATCH(Input!$C$28,$B$4:$B$620,1),0,1,1)),$H$4,0,1),0)</f>
        <v>-0</v>
      </c>
      <c r="F299" s="69" t="n">
        <f aca="false">($F298+$D299+$E299)*(1+Input!$C$43/(100*12))</f>
        <v>0</v>
      </c>
    </row>
    <row r="300" customFormat="false" ht="12.8" hidden="false" customHeight="false" outlineLevel="0" collapsed="false">
      <c r="A300" s="67" t="n">
        <v>296</v>
      </c>
      <c r="B300" s="68" t="n">
        <f aca="false">EOMONTH(Input!$C$7,A300)</f>
        <v>51925</v>
      </c>
      <c r="D300" s="69" t="n">
        <f aca="false">IF($B300&lt;Input!$C$28,Input!$C$44,0)</f>
        <v>0</v>
      </c>
      <c r="E300" s="69" t="n">
        <f aca="true">IF($B300&gt;Input!$C$28,PMT(Input!$C$43/(100*12),($A$620-OFFSET($A$4,MATCH(Input!$C$28,$B$4:$B$620,1),0,1,1)),$H$4,0,1),0)</f>
        <v>-0</v>
      </c>
      <c r="F300" s="69" t="n">
        <f aca="false">($F299+$D300+$E300)*(1+Input!$C$43/(100*12))</f>
        <v>0</v>
      </c>
    </row>
    <row r="301" customFormat="false" ht="12.8" hidden="false" customHeight="false" outlineLevel="0" collapsed="false">
      <c r="A301" s="67" t="n">
        <v>297</v>
      </c>
      <c r="B301" s="68" t="n">
        <f aca="false">EOMONTH(Input!$C$7,A301)</f>
        <v>51956</v>
      </c>
      <c r="D301" s="69" t="n">
        <f aca="false">IF($B301&lt;Input!$C$28,Input!$C$44,0)</f>
        <v>0</v>
      </c>
      <c r="E301" s="69" t="n">
        <f aca="true">IF($B301&gt;Input!$C$28,PMT(Input!$C$43/(100*12),($A$620-OFFSET($A$4,MATCH(Input!$C$28,$B$4:$B$620,1),0,1,1)),$H$4,0,1),0)</f>
        <v>-0</v>
      </c>
      <c r="F301" s="69" t="n">
        <f aca="false">($F300+$D301+$E301)*(1+Input!$C$43/(100*12))</f>
        <v>0</v>
      </c>
    </row>
    <row r="302" customFormat="false" ht="12.8" hidden="false" customHeight="false" outlineLevel="0" collapsed="false">
      <c r="A302" s="67" t="n">
        <v>298</v>
      </c>
      <c r="B302" s="68" t="n">
        <f aca="false">EOMONTH(Input!$C$7,A302)</f>
        <v>51986</v>
      </c>
      <c r="D302" s="69" t="n">
        <f aca="false">IF($B302&lt;Input!$C$28,Input!$C$44,0)</f>
        <v>0</v>
      </c>
      <c r="E302" s="69" t="n">
        <f aca="true">IF($B302&gt;Input!$C$28,PMT(Input!$C$43/(100*12),($A$620-OFFSET($A$4,MATCH(Input!$C$28,$B$4:$B$620,1),0,1,1)),$H$4,0,1),0)</f>
        <v>-0</v>
      </c>
      <c r="F302" s="69" t="n">
        <f aca="false">($F301+$D302+$E302)*(1+Input!$C$43/(100*12))</f>
        <v>0</v>
      </c>
    </row>
    <row r="303" customFormat="false" ht="12.8" hidden="false" customHeight="false" outlineLevel="0" collapsed="false">
      <c r="A303" s="67" t="n">
        <v>299</v>
      </c>
      <c r="B303" s="68" t="n">
        <f aca="false">EOMONTH(Input!$C$7,A303)</f>
        <v>52017</v>
      </c>
      <c r="D303" s="69" t="n">
        <f aca="false">IF($B303&lt;Input!$C$28,Input!$C$44,0)</f>
        <v>0</v>
      </c>
      <c r="E303" s="69" t="n">
        <f aca="true">IF($B303&gt;Input!$C$28,PMT(Input!$C$43/(100*12),($A$620-OFFSET($A$4,MATCH(Input!$C$28,$B$4:$B$620,1),0,1,1)),$H$4,0,1),0)</f>
        <v>-0</v>
      </c>
      <c r="F303" s="69" t="n">
        <f aca="false">($F302+$D303+$E303)*(1+Input!$C$43/(100*12))</f>
        <v>0</v>
      </c>
    </row>
    <row r="304" customFormat="false" ht="12.8" hidden="false" customHeight="false" outlineLevel="0" collapsed="false">
      <c r="A304" s="67" t="n">
        <v>300</v>
      </c>
      <c r="B304" s="68" t="n">
        <f aca="false">EOMONTH(Input!$C$7,A304)</f>
        <v>52047</v>
      </c>
      <c r="D304" s="69" t="n">
        <f aca="false">IF($B304&lt;Input!$C$28,Input!$C$44,0)</f>
        <v>0</v>
      </c>
      <c r="E304" s="69" t="n">
        <f aca="true">IF($B304&gt;Input!$C$28,PMT(Input!$C$43/(100*12),($A$620-OFFSET($A$4,MATCH(Input!$C$28,$B$4:$B$620,1),0,1,1)),$H$4,0,1),0)</f>
        <v>-0</v>
      </c>
      <c r="F304" s="69" t="n">
        <f aca="false">($F303+$D304+$E304)*(1+Input!$C$43/(100*12))</f>
        <v>0</v>
      </c>
    </row>
    <row r="305" customFormat="false" ht="12.8" hidden="false" customHeight="false" outlineLevel="0" collapsed="false">
      <c r="A305" s="67" t="n">
        <v>301</v>
      </c>
      <c r="B305" s="68" t="n">
        <f aca="false">EOMONTH(Input!$C$7,A305)</f>
        <v>52078</v>
      </c>
      <c r="D305" s="69" t="n">
        <f aca="false">IF($B305&lt;Input!$C$28,Input!$C$44,0)</f>
        <v>0</v>
      </c>
      <c r="E305" s="69" t="n">
        <f aca="true">IF($B305&gt;Input!$C$28,PMT(Input!$C$43/(100*12),($A$620-OFFSET($A$4,MATCH(Input!$C$28,$B$4:$B$620,1),0,1,1)),$H$4,0,1),0)</f>
        <v>-0</v>
      </c>
      <c r="F305" s="69" t="n">
        <f aca="false">($F304+$D305+$E305)*(1+Input!$C$43/(100*12))</f>
        <v>0</v>
      </c>
    </row>
    <row r="306" customFormat="false" ht="12.8" hidden="false" customHeight="false" outlineLevel="0" collapsed="false">
      <c r="A306" s="67" t="n">
        <v>302</v>
      </c>
      <c r="B306" s="68" t="n">
        <f aca="false">EOMONTH(Input!$C$7,A306)</f>
        <v>52109</v>
      </c>
      <c r="D306" s="69" t="n">
        <f aca="false">IF($B306&lt;Input!$C$28,Input!$C$44,0)</f>
        <v>0</v>
      </c>
      <c r="E306" s="69" t="n">
        <f aca="true">IF($B306&gt;Input!$C$28,PMT(Input!$C$43/(100*12),($A$620-OFFSET($A$4,MATCH(Input!$C$28,$B$4:$B$620,1),0,1,1)),$H$4,0,1),0)</f>
        <v>-0</v>
      </c>
      <c r="F306" s="69" t="n">
        <f aca="false">($F305+$D306+$E306)*(1+Input!$C$43/(100*12))</f>
        <v>0</v>
      </c>
    </row>
    <row r="307" customFormat="false" ht="12.8" hidden="false" customHeight="false" outlineLevel="0" collapsed="false">
      <c r="A307" s="67" t="n">
        <v>303</v>
      </c>
      <c r="B307" s="68" t="n">
        <f aca="false">EOMONTH(Input!$C$7,A307)</f>
        <v>52139</v>
      </c>
      <c r="D307" s="69" t="n">
        <f aca="false">IF($B307&lt;Input!$C$28,Input!$C$44,0)</f>
        <v>0</v>
      </c>
      <c r="E307" s="69" t="n">
        <f aca="true">IF($B307&gt;Input!$C$28,PMT(Input!$C$43/(100*12),($A$620-OFFSET($A$4,MATCH(Input!$C$28,$B$4:$B$620,1),0,1,1)),$H$4,0,1),0)</f>
        <v>-0</v>
      </c>
      <c r="F307" s="69" t="n">
        <f aca="false">($F306+$D307+$E307)*(1+Input!$C$43/(100*12))</f>
        <v>0</v>
      </c>
    </row>
    <row r="308" customFormat="false" ht="12.8" hidden="false" customHeight="false" outlineLevel="0" collapsed="false">
      <c r="A308" s="67" t="n">
        <v>304</v>
      </c>
      <c r="B308" s="68" t="n">
        <f aca="false">EOMONTH(Input!$C$7,A308)</f>
        <v>52170</v>
      </c>
      <c r="D308" s="69" t="n">
        <f aca="false">IF($B308&lt;Input!$C$28,Input!$C$44,0)</f>
        <v>0</v>
      </c>
      <c r="E308" s="69" t="n">
        <f aca="true">IF($B308&gt;Input!$C$28,PMT(Input!$C$43/(100*12),($A$620-OFFSET($A$4,MATCH(Input!$C$28,$B$4:$B$620,1),0,1,1)),$H$4,0,1),0)</f>
        <v>-0</v>
      </c>
      <c r="F308" s="69" t="n">
        <f aca="false">($F307+$D308+$E308)*(1+Input!$C$43/(100*12))</f>
        <v>0</v>
      </c>
    </row>
    <row r="309" customFormat="false" ht="12.8" hidden="false" customHeight="false" outlineLevel="0" collapsed="false">
      <c r="A309" s="67" t="n">
        <v>305</v>
      </c>
      <c r="B309" s="68" t="n">
        <f aca="false">EOMONTH(Input!$C$7,A309)</f>
        <v>52200</v>
      </c>
      <c r="D309" s="69" t="n">
        <f aca="false">IF($B309&lt;Input!$C$28,Input!$C$44,0)</f>
        <v>0</v>
      </c>
      <c r="E309" s="69" t="n">
        <f aca="true">IF($B309&gt;Input!$C$28,PMT(Input!$C$43/(100*12),($A$620-OFFSET($A$4,MATCH(Input!$C$28,$B$4:$B$620,1),0,1,1)),$H$4,0,1),0)</f>
        <v>-0</v>
      </c>
      <c r="F309" s="69" t="n">
        <f aca="false">($F308+$D309+$E309)*(1+Input!$C$43/(100*12))</f>
        <v>0</v>
      </c>
    </row>
    <row r="310" customFormat="false" ht="12.8" hidden="false" customHeight="false" outlineLevel="0" collapsed="false">
      <c r="A310" s="67" t="n">
        <v>306</v>
      </c>
      <c r="B310" s="68" t="n">
        <f aca="false">EOMONTH(Input!$C$7,A310)</f>
        <v>52231</v>
      </c>
      <c r="D310" s="69" t="n">
        <f aca="false">IF($B310&lt;Input!$C$28,Input!$C$44,0)</f>
        <v>0</v>
      </c>
      <c r="E310" s="69" t="n">
        <f aca="true">IF($B310&gt;Input!$C$28,PMT(Input!$C$43/(100*12),($A$620-OFFSET($A$4,MATCH(Input!$C$28,$B$4:$B$620,1),0,1,1)),$H$4,0,1),0)</f>
        <v>-0</v>
      </c>
      <c r="F310" s="69" t="n">
        <f aca="false">($F309+$D310+$E310)*(1+Input!$C$43/(100*12))</f>
        <v>0</v>
      </c>
    </row>
    <row r="311" customFormat="false" ht="12.8" hidden="false" customHeight="false" outlineLevel="0" collapsed="false">
      <c r="A311" s="67" t="n">
        <v>307</v>
      </c>
      <c r="B311" s="68" t="n">
        <f aca="false">EOMONTH(Input!$C$7,A311)</f>
        <v>52262</v>
      </c>
      <c r="D311" s="69" t="n">
        <f aca="false">IF($B311&lt;Input!$C$28,Input!$C$44,0)</f>
        <v>0</v>
      </c>
      <c r="E311" s="69" t="n">
        <f aca="true">IF($B311&gt;Input!$C$28,PMT(Input!$C$43/(100*12),($A$620-OFFSET($A$4,MATCH(Input!$C$28,$B$4:$B$620,1),0,1,1)),$H$4,0,1),0)</f>
        <v>-0</v>
      </c>
      <c r="F311" s="69" t="n">
        <f aca="false">($F310+$D311+$E311)*(1+Input!$C$43/(100*12))</f>
        <v>0</v>
      </c>
    </row>
    <row r="312" customFormat="false" ht="12.8" hidden="false" customHeight="false" outlineLevel="0" collapsed="false">
      <c r="A312" s="67" t="n">
        <v>308</v>
      </c>
      <c r="B312" s="68" t="n">
        <f aca="false">EOMONTH(Input!$C$7,A312)</f>
        <v>52290</v>
      </c>
      <c r="D312" s="69" t="n">
        <f aca="false">IF($B312&lt;Input!$C$28,Input!$C$44,0)</f>
        <v>0</v>
      </c>
      <c r="E312" s="69" t="n">
        <f aca="true">IF($B312&gt;Input!$C$28,PMT(Input!$C$43/(100*12),($A$620-OFFSET($A$4,MATCH(Input!$C$28,$B$4:$B$620,1),0,1,1)),$H$4,0,1),0)</f>
        <v>-0</v>
      </c>
      <c r="F312" s="69" t="n">
        <f aca="false">($F311+$D312+$E312)*(1+Input!$C$43/(100*12))</f>
        <v>0</v>
      </c>
    </row>
    <row r="313" customFormat="false" ht="12.8" hidden="false" customHeight="false" outlineLevel="0" collapsed="false">
      <c r="A313" s="67" t="n">
        <v>309</v>
      </c>
      <c r="B313" s="68" t="n">
        <f aca="false">EOMONTH(Input!$C$7,A313)</f>
        <v>52321</v>
      </c>
      <c r="D313" s="69" t="n">
        <f aca="false">IF($B313&lt;Input!$C$28,Input!$C$44,0)</f>
        <v>0</v>
      </c>
      <c r="E313" s="69" t="n">
        <f aca="true">IF($B313&gt;Input!$C$28,PMT(Input!$C$43/(100*12),($A$620-OFFSET($A$4,MATCH(Input!$C$28,$B$4:$B$620,1),0,1,1)),$H$4,0,1),0)</f>
        <v>-0</v>
      </c>
      <c r="F313" s="69" t="n">
        <f aca="false">($F312+$D313+$E313)*(1+Input!$C$43/(100*12))</f>
        <v>0</v>
      </c>
    </row>
    <row r="314" customFormat="false" ht="12.8" hidden="false" customHeight="false" outlineLevel="0" collapsed="false">
      <c r="A314" s="67" t="n">
        <v>310</v>
      </c>
      <c r="B314" s="68" t="n">
        <f aca="false">EOMONTH(Input!$C$7,A314)</f>
        <v>52351</v>
      </c>
      <c r="D314" s="69" t="n">
        <f aca="false">IF($B314&lt;Input!$C$28,Input!$C$44,0)</f>
        <v>0</v>
      </c>
      <c r="E314" s="69" t="n">
        <f aca="true">IF($B314&gt;Input!$C$28,PMT(Input!$C$43/(100*12),($A$620-OFFSET($A$4,MATCH(Input!$C$28,$B$4:$B$620,1),0,1,1)),$H$4,0,1),0)</f>
        <v>-0</v>
      </c>
      <c r="F314" s="69" t="n">
        <f aca="false">($F313+$D314+$E314)*(1+Input!$C$43/(100*12))</f>
        <v>0</v>
      </c>
    </row>
    <row r="315" customFormat="false" ht="12.8" hidden="false" customHeight="false" outlineLevel="0" collapsed="false">
      <c r="A315" s="67" t="n">
        <v>311</v>
      </c>
      <c r="B315" s="68" t="n">
        <f aca="false">EOMONTH(Input!$C$7,A315)</f>
        <v>52382</v>
      </c>
      <c r="D315" s="69" t="n">
        <f aca="false">IF($B315&lt;Input!$C$28,Input!$C$44,0)</f>
        <v>0</v>
      </c>
      <c r="E315" s="69" t="n">
        <f aca="true">IF($B315&gt;Input!$C$28,PMT(Input!$C$43/(100*12),($A$620-OFFSET($A$4,MATCH(Input!$C$28,$B$4:$B$620,1),0,1,1)),$H$4,0,1),0)</f>
        <v>-0</v>
      </c>
      <c r="F315" s="69" t="n">
        <f aca="false">($F314+$D315+$E315)*(1+Input!$C$43/(100*12))</f>
        <v>0</v>
      </c>
    </row>
    <row r="316" customFormat="false" ht="12.8" hidden="false" customHeight="false" outlineLevel="0" collapsed="false">
      <c r="A316" s="67" t="n">
        <v>312</v>
      </c>
      <c r="B316" s="68" t="n">
        <f aca="false">EOMONTH(Input!$C$7,A316)</f>
        <v>52412</v>
      </c>
      <c r="D316" s="69" t="n">
        <f aca="false">IF($B316&lt;Input!$C$28,Input!$C$44,0)</f>
        <v>0</v>
      </c>
      <c r="E316" s="69" t="n">
        <f aca="true">IF($B316&gt;Input!$C$28,PMT(Input!$C$43/(100*12),($A$620-OFFSET($A$4,MATCH(Input!$C$28,$B$4:$B$620,1),0,1,1)),$H$4,0,1),0)</f>
        <v>-0</v>
      </c>
      <c r="F316" s="69" t="n">
        <f aca="false">($F315+$D316+$E316)*(1+Input!$C$43/(100*12))</f>
        <v>0</v>
      </c>
    </row>
    <row r="317" customFormat="false" ht="12.8" hidden="false" customHeight="false" outlineLevel="0" collapsed="false">
      <c r="A317" s="67" t="n">
        <v>313</v>
      </c>
      <c r="B317" s="68" t="n">
        <f aca="false">EOMONTH(Input!$C$7,A317)</f>
        <v>52443</v>
      </c>
      <c r="D317" s="69" t="n">
        <f aca="false">IF($B317&lt;Input!$C$28,Input!$C$44,0)</f>
        <v>0</v>
      </c>
      <c r="E317" s="69" t="n">
        <f aca="true">IF($B317&gt;Input!$C$28,PMT(Input!$C$43/(100*12),($A$620-OFFSET($A$4,MATCH(Input!$C$28,$B$4:$B$620,1),0,1,1)),$H$4,0,1),0)</f>
        <v>-0</v>
      </c>
      <c r="F317" s="69" t="n">
        <f aca="false">($F316+$D317+$E317)*(1+Input!$C$43/(100*12))</f>
        <v>0</v>
      </c>
    </row>
    <row r="318" customFormat="false" ht="12.8" hidden="false" customHeight="false" outlineLevel="0" collapsed="false">
      <c r="A318" s="67" t="n">
        <v>314</v>
      </c>
      <c r="B318" s="68" t="n">
        <f aca="false">EOMONTH(Input!$C$7,A318)</f>
        <v>52474</v>
      </c>
      <c r="D318" s="69" t="n">
        <f aca="false">IF($B318&lt;Input!$C$28,Input!$C$44,0)</f>
        <v>0</v>
      </c>
      <c r="E318" s="69" t="n">
        <f aca="true">IF($B318&gt;Input!$C$28,PMT(Input!$C$43/(100*12),($A$620-OFFSET($A$4,MATCH(Input!$C$28,$B$4:$B$620,1),0,1,1)),$H$4,0,1),0)</f>
        <v>-0</v>
      </c>
      <c r="F318" s="69" t="n">
        <f aca="false">($F317+$D318+$E318)*(1+Input!$C$43/(100*12))</f>
        <v>0</v>
      </c>
    </row>
    <row r="319" customFormat="false" ht="12.8" hidden="false" customHeight="false" outlineLevel="0" collapsed="false">
      <c r="A319" s="67" t="n">
        <v>315</v>
      </c>
      <c r="B319" s="68" t="n">
        <f aca="false">EOMONTH(Input!$C$7,A319)</f>
        <v>52504</v>
      </c>
      <c r="D319" s="69" t="n">
        <f aca="false">IF($B319&lt;Input!$C$28,Input!$C$44,0)</f>
        <v>0</v>
      </c>
      <c r="E319" s="69" t="n">
        <f aca="true">IF($B319&gt;Input!$C$28,PMT(Input!$C$43/(100*12),($A$620-OFFSET($A$4,MATCH(Input!$C$28,$B$4:$B$620,1),0,1,1)),$H$4,0,1),0)</f>
        <v>-0</v>
      </c>
      <c r="F319" s="69" t="n">
        <f aca="false">($F318+$D319+$E319)*(1+Input!$C$43/(100*12))</f>
        <v>0</v>
      </c>
    </row>
    <row r="320" customFormat="false" ht="12.8" hidden="false" customHeight="false" outlineLevel="0" collapsed="false">
      <c r="A320" s="67" t="n">
        <v>316</v>
      </c>
      <c r="B320" s="68" t="n">
        <f aca="false">EOMONTH(Input!$C$7,A320)</f>
        <v>52535</v>
      </c>
      <c r="D320" s="69" t="n">
        <f aca="false">IF($B320&lt;Input!$C$28,Input!$C$44,0)</f>
        <v>0</v>
      </c>
      <c r="E320" s="69" t="n">
        <f aca="true">IF($B320&gt;Input!$C$28,PMT(Input!$C$43/(100*12),($A$620-OFFSET($A$4,MATCH(Input!$C$28,$B$4:$B$620,1),0,1,1)),$H$4,0,1),0)</f>
        <v>-0</v>
      </c>
      <c r="F320" s="69" t="n">
        <f aca="false">($F319+$D320+$E320)*(1+Input!$C$43/(100*12))</f>
        <v>0</v>
      </c>
    </row>
    <row r="321" customFormat="false" ht="12.8" hidden="false" customHeight="false" outlineLevel="0" collapsed="false">
      <c r="A321" s="67" t="n">
        <v>317</v>
      </c>
      <c r="B321" s="68" t="n">
        <f aca="false">EOMONTH(Input!$C$7,A321)</f>
        <v>52565</v>
      </c>
      <c r="D321" s="69" t="n">
        <f aca="false">IF($B321&lt;Input!$C$28,Input!$C$44,0)</f>
        <v>0</v>
      </c>
      <c r="E321" s="69" t="n">
        <f aca="true">IF($B321&gt;Input!$C$28,PMT(Input!$C$43/(100*12),($A$620-OFFSET($A$4,MATCH(Input!$C$28,$B$4:$B$620,1),0,1,1)),$H$4,0,1),0)</f>
        <v>-0</v>
      </c>
      <c r="F321" s="69" t="n">
        <f aca="false">($F320+$D321+$E321)*(1+Input!$C$43/(100*12))</f>
        <v>0</v>
      </c>
    </row>
    <row r="322" customFormat="false" ht="12.8" hidden="false" customHeight="false" outlineLevel="0" collapsed="false">
      <c r="A322" s="67" t="n">
        <v>318</v>
      </c>
      <c r="B322" s="68" t="n">
        <f aca="false">EOMONTH(Input!$C$7,A322)</f>
        <v>52596</v>
      </c>
      <c r="D322" s="69" t="n">
        <f aca="false">IF($B322&lt;Input!$C$28,Input!$C$44,0)</f>
        <v>0</v>
      </c>
      <c r="E322" s="69" t="n">
        <f aca="true">IF($B322&gt;Input!$C$28,PMT(Input!$C$43/(100*12),($A$620-OFFSET($A$4,MATCH(Input!$C$28,$B$4:$B$620,1),0,1,1)),$H$4,0,1),0)</f>
        <v>-0</v>
      </c>
      <c r="F322" s="69" t="n">
        <f aca="false">($F321+$D322+$E322)*(1+Input!$C$43/(100*12))</f>
        <v>0</v>
      </c>
    </row>
    <row r="323" customFormat="false" ht="12.8" hidden="false" customHeight="false" outlineLevel="0" collapsed="false">
      <c r="A323" s="67" t="n">
        <v>319</v>
      </c>
      <c r="B323" s="68" t="n">
        <f aca="false">EOMONTH(Input!$C$7,A323)</f>
        <v>52627</v>
      </c>
      <c r="D323" s="69" t="n">
        <f aca="false">IF($B323&lt;Input!$C$28,Input!$C$44,0)</f>
        <v>0</v>
      </c>
      <c r="E323" s="69" t="n">
        <f aca="true">IF($B323&gt;Input!$C$28,PMT(Input!$C$43/(100*12),($A$620-OFFSET($A$4,MATCH(Input!$C$28,$B$4:$B$620,1),0,1,1)),$H$4,0,1),0)</f>
        <v>-0</v>
      </c>
      <c r="F323" s="69" t="n">
        <f aca="false">($F322+$D323+$E323)*(1+Input!$C$43/(100*12))</f>
        <v>0</v>
      </c>
    </row>
    <row r="324" customFormat="false" ht="12.8" hidden="false" customHeight="false" outlineLevel="0" collapsed="false">
      <c r="A324" s="67" t="n">
        <v>320</v>
      </c>
      <c r="B324" s="68" t="n">
        <f aca="false">EOMONTH(Input!$C$7,A324)</f>
        <v>52656</v>
      </c>
      <c r="D324" s="69" t="n">
        <f aca="false">IF($B324&lt;Input!$C$28,Input!$C$44,0)</f>
        <v>0</v>
      </c>
      <c r="E324" s="69" t="n">
        <f aca="true">IF($B324&gt;Input!$C$28,PMT(Input!$C$43/(100*12),($A$620-OFFSET($A$4,MATCH(Input!$C$28,$B$4:$B$620,1),0,1,1)),$H$4,0,1),0)</f>
        <v>-0</v>
      </c>
      <c r="F324" s="69" t="n">
        <f aca="false">($F323+$D324+$E324)*(1+Input!$C$43/(100*12))</f>
        <v>0</v>
      </c>
    </row>
    <row r="325" customFormat="false" ht="12.8" hidden="false" customHeight="false" outlineLevel="0" collapsed="false">
      <c r="A325" s="67" t="n">
        <v>321</v>
      </c>
      <c r="B325" s="68" t="n">
        <f aca="false">EOMONTH(Input!$C$7,A325)</f>
        <v>52687</v>
      </c>
      <c r="D325" s="69" t="n">
        <f aca="false">IF($B325&lt;Input!$C$28,Input!$C$44,0)</f>
        <v>0</v>
      </c>
      <c r="E325" s="69" t="n">
        <f aca="true">IF($B325&gt;Input!$C$28,PMT(Input!$C$43/(100*12),($A$620-OFFSET($A$4,MATCH(Input!$C$28,$B$4:$B$620,1),0,1,1)),$H$4,0,1),0)</f>
        <v>-0</v>
      </c>
      <c r="F325" s="69" t="n">
        <f aca="false">($F324+$D325+$E325)*(1+Input!$C$43/(100*12))</f>
        <v>0</v>
      </c>
    </row>
    <row r="326" customFormat="false" ht="12.8" hidden="false" customHeight="false" outlineLevel="0" collapsed="false">
      <c r="A326" s="67" t="n">
        <v>322</v>
      </c>
      <c r="B326" s="68" t="n">
        <f aca="false">EOMONTH(Input!$C$7,A326)</f>
        <v>52717</v>
      </c>
      <c r="D326" s="69" t="n">
        <f aca="false">IF($B326&lt;Input!$C$28,Input!$C$44,0)</f>
        <v>0</v>
      </c>
      <c r="E326" s="69" t="n">
        <f aca="true">IF($B326&gt;Input!$C$28,PMT(Input!$C$43/(100*12),($A$620-OFFSET($A$4,MATCH(Input!$C$28,$B$4:$B$620,1),0,1,1)),$H$4,0,1),0)</f>
        <v>-0</v>
      </c>
      <c r="F326" s="69" t="n">
        <f aca="false">($F325+$D326+$E326)*(1+Input!$C$43/(100*12))</f>
        <v>0</v>
      </c>
    </row>
    <row r="327" customFormat="false" ht="12.8" hidden="false" customHeight="false" outlineLevel="0" collapsed="false">
      <c r="A327" s="67" t="n">
        <v>323</v>
      </c>
      <c r="B327" s="68" t="n">
        <f aca="false">EOMONTH(Input!$C$7,A327)</f>
        <v>52748</v>
      </c>
      <c r="D327" s="69" t="n">
        <f aca="false">IF($B327&lt;Input!$C$28,Input!$C$44,0)</f>
        <v>0</v>
      </c>
      <c r="E327" s="69" t="n">
        <f aca="true">IF($B327&gt;Input!$C$28,PMT(Input!$C$43/(100*12),($A$620-OFFSET($A$4,MATCH(Input!$C$28,$B$4:$B$620,1),0,1,1)),$H$4,0,1),0)</f>
        <v>-0</v>
      </c>
      <c r="F327" s="69" t="n">
        <f aca="false">($F326+$D327+$E327)*(1+Input!$C$43/(100*12))</f>
        <v>0</v>
      </c>
    </row>
    <row r="328" customFormat="false" ht="12.8" hidden="false" customHeight="false" outlineLevel="0" collapsed="false">
      <c r="A328" s="67" t="n">
        <v>324</v>
      </c>
      <c r="B328" s="68" t="n">
        <f aca="false">EOMONTH(Input!$C$7,A328)</f>
        <v>52778</v>
      </c>
      <c r="D328" s="69" t="n">
        <f aca="false">IF($B328&lt;Input!$C$28,Input!$C$44,0)</f>
        <v>0</v>
      </c>
      <c r="E328" s="69" t="n">
        <f aca="true">IF($B328&gt;Input!$C$28,PMT(Input!$C$43/(100*12),($A$620-OFFSET($A$4,MATCH(Input!$C$28,$B$4:$B$620,1),0,1,1)),$H$4,0,1),0)</f>
        <v>-0</v>
      </c>
      <c r="F328" s="69" t="n">
        <f aca="false">($F327+$D328+$E328)*(1+Input!$C$43/(100*12))</f>
        <v>0</v>
      </c>
    </row>
    <row r="329" customFormat="false" ht="12.8" hidden="false" customHeight="false" outlineLevel="0" collapsed="false">
      <c r="A329" s="67" t="n">
        <v>325</v>
      </c>
      <c r="B329" s="68" t="n">
        <f aca="false">EOMONTH(Input!$C$7,A329)</f>
        <v>52809</v>
      </c>
      <c r="D329" s="69" t="n">
        <f aca="false">IF($B329&lt;Input!$C$28,Input!$C$44,0)</f>
        <v>0</v>
      </c>
      <c r="E329" s="69" t="n">
        <f aca="true">IF($B329&gt;Input!$C$28,PMT(Input!$C$43/(100*12),($A$620-OFFSET($A$4,MATCH(Input!$C$28,$B$4:$B$620,1),0,1,1)),$H$4,0,1),0)</f>
        <v>-0</v>
      </c>
      <c r="F329" s="69" t="n">
        <f aca="false">($F328+$D329+$E329)*(1+Input!$C$43/(100*12))</f>
        <v>0</v>
      </c>
    </row>
    <row r="330" customFormat="false" ht="12.8" hidden="false" customHeight="false" outlineLevel="0" collapsed="false">
      <c r="A330" s="67" t="n">
        <v>326</v>
      </c>
      <c r="B330" s="68" t="n">
        <f aca="false">EOMONTH(Input!$C$7,A330)</f>
        <v>52840</v>
      </c>
      <c r="D330" s="69" t="n">
        <f aca="false">IF($B330&lt;Input!$C$28,Input!$C$44,0)</f>
        <v>0</v>
      </c>
      <c r="E330" s="69" t="n">
        <f aca="true">IF($B330&gt;Input!$C$28,PMT(Input!$C$43/(100*12),($A$620-OFFSET($A$4,MATCH(Input!$C$28,$B$4:$B$620,1),0,1,1)),$H$4,0,1),0)</f>
        <v>-0</v>
      </c>
      <c r="F330" s="69" t="n">
        <f aca="false">($F329+$D330+$E330)*(1+Input!$C$43/(100*12))</f>
        <v>0</v>
      </c>
    </row>
    <row r="331" customFormat="false" ht="12.8" hidden="false" customHeight="false" outlineLevel="0" collapsed="false">
      <c r="A331" s="67" t="n">
        <v>327</v>
      </c>
      <c r="B331" s="68" t="n">
        <f aca="false">EOMONTH(Input!$C$7,A331)</f>
        <v>52870</v>
      </c>
      <c r="D331" s="69" t="n">
        <f aca="false">IF($B331&lt;Input!$C$28,Input!$C$44,0)</f>
        <v>0</v>
      </c>
      <c r="E331" s="69" t="n">
        <f aca="true">IF($B331&gt;Input!$C$28,PMT(Input!$C$43/(100*12),($A$620-OFFSET($A$4,MATCH(Input!$C$28,$B$4:$B$620,1),0,1,1)),$H$4,0,1),0)</f>
        <v>-0</v>
      </c>
      <c r="F331" s="69" t="n">
        <f aca="false">($F330+$D331+$E331)*(1+Input!$C$43/(100*12))</f>
        <v>0</v>
      </c>
    </row>
    <row r="332" customFormat="false" ht="12.8" hidden="false" customHeight="false" outlineLevel="0" collapsed="false">
      <c r="A332" s="67" t="n">
        <v>328</v>
      </c>
      <c r="B332" s="68" t="n">
        <f aca="false">EOMONTH(Input!$C$7,A332)</f>
        <v>52901</v>
      </c>
      <c r="D332" s="69" t="n">
        <f aca="false">IF($B332&lt;Input!$C$28,Input!$C$44,0)</f>
        <v>0</v>
      </c>
      <c r="E332" s="69" t="n">
        <f aca="true">IF($B332&gt;Input!$C$28,PMT(Input!$C$43/(100*12),($A$620-OFFSET($A$4,MATCH(Input!$C$28,$B$4:$B$620,1),0,1,1)),$H$4,0,1),0)</f>
        <v>-0</v>
      </c>
      <c r="F332" s="69" t="n">
        <f aca="false">($F331+$D332+$E332)*(1+Input!$C$43/(100*12))</f>
        <v>0</v>
      </c>
    </row>
    <row r="333" customFormat="false" ht="12.8" hidden="false" customHeight="false" outlineLevel="0" collapsed="false">
      <c r="A333" s="67" t="n">
        <v>329</v>
      </c>
      <c r="B333" s="68" t="n">
        <f aca="false">EOMONTH(Input!$C$7,A333)</f>
        <v>52931</v>
      </c>
      <c r="D333" s="69" t="n">
        <f aca="false">IF($B333&lt;Input!$C$28,Input!$C$44,0)</f>
        <v>0</v>
      </c>
      <c r="E333" s="69" t="n">
        <f aca="true">IF($B333&gt;Input!$C$28,PMT(Input!$C$43/(100*12),($A$620-OFFSET($A$4,MATCH(Input!$C$28,$B$4:$B$620,1),0,1,1)),$H$4,0,1),0)</f>
        <v>-0</v>
      </c>
      <c r="F333" s="69" t="n">
        <f aca="false">($F332+$D333+$E333)*(1+Input!$C$43/(100*12))</f>
        <v>0</v>
      </c>
    </row>
    <row r="334" customFormat="false" ht="12.8" hidden="false" customHeight="false" outlineLevel="0" collapsed="false">
      <c r="A334" s="67" t="n">
        <v>330</v>
      </c>
      <c r="B334" s="68" t="n">
        <f aca="false">EOMONTH(Input!$C$7,A334)</f>
        <v>52962</v>
      </c>
      <c r="D334" s="69" t="n">
        <f aca="false">IF($B334&lt;Input!$C$28,Input!$C$44,0)</f>
        <v>0</v>
      </c>
      <c r="E334" s="69" t="n">
        <f aca="true">IF($B334&gt;Input!$C$28,PMT(Input!$C$43/(100*12),($A$620-OFFSET($A$4,MATCH(Input!$C$28,$B$4:$B$620,1),0,1,1)),$H$4,0,1),0)</f>
        <v>-0</v>
      </c>
      <c r="F334" s="69" t="n">
        <f aca="false">($F333+$D334+$E334)*(1+Input!$C$43/(100*12))</f>
        <v>0</v>
      </c>
    </row>
    <row r="335" customFormat="false" ht="12.8" hidden="false" customHeight="false" outlineLevel="0" collapsed="false">
      <c r="A335" s="67" t="n">
        <v>331</v>
      </c>
      <c r="B335" s="68" t="n">
        <f aca="false">EOMONTH(Input!$C$7,A335)</f>
        <v>52993</v>
      </c>
      <c r="D335" s="69" t="n">
        <f aca="false">IF($B335&lt;Input!$C$28,Input!$C$44,0)</f>
        <v>0</v>
      </c>
      <c r="E335" s="69" t="n">
        <f aca="true">IF($B335&gt;Input!$C$28,PMT(Input!$C$43/(100*12),($A$620-OFFSET($A$4,MATCH(Input!$C$28,$B$4:$B$620,1),0,1,1)),$H$4,0,1),0)</f>
        <v>-0</v>
      </c>
      <c r="F335" s="69" t="n">
        <f aca="false">($F334+$D335+$E335)*(1+Input!$C$43/(100*12))</f>
        <v>0</v>
      </c>
    </row>
    <row r="336" customFormat="false" ht="12.8" hidden="false" customHeight="false" outlineLevel="0" collapsed="false">
      <c r="A336" s="67" t="n">
        <v>332</v>
      </c>
      <c r="B336" s="68" t="n">
        <f aca="false">EOMONTH(Input!$C$7,A336)</f>
        <v>53021</v>
      </c>
      <c r="D336" s="69" t="n">
        <f aca="false">IF($B336&lt;Input!$C$28,Input!$C$44,0)</f>
        <v>0</v>
      </c>
      <c r="E336" s="69" t="n">
        <f aca="true">IF($B336&gt;Input!$C$28,PMT(Input!$C$43/(100*12),($A$620-OFFSET($A$4,MATCH(Input!$C$28,$B$4:$B$620,1),0,1,1)),$H$4,0,1),0)</f>
        <v>-0</v>
      </c>
      <c r="F336" s="69" t="n">
        <f aca="false">($F335+$D336+$E336)*(1+Input!$C$43/(100*12))</f>
        <v>0</v>
      </c>
    </row>
    <row r="337" customFormat="false" ht="12.8" hidden="false" customHeight="false" outlineLevel="0" collapsed="false">
      <c r="A337" s="67" t="n">
        <v>333</v>
      </c>
      <c r="B337" s="68" t="n">
        <f aca="false">EOMONTH(Input!$C$7,A337)</f>
        <v>53052</v>
      </c>
      <c r="D337" s="69" t="n">
        <f aca="false">IF($B337&lt;Input!$C$28,Input!$C$44,0)</f>
        <v>0</v>
      </c>
      <c r="E337" s="69" t="n">
        <f aca="true">IF($B337&gt;Input!$C$28,PMT(Input!$C$43/(100*12),($A$620-OFFSET($A$4,MATCH(Input!$C$28,$B$4:$B$620,1),0,1,1)),$H$4,0,1),0)</f>
        <v>-0</v>
      </c>
      <c r="F337" s="69" t="n">
        <f aca="false">($F336+$D337+$E337)*(1+Input!$C$43/(100*12))</f>
        <v>0</v>
      </c>
    </row>
    <row r="338" customFormat="false" ht="12.8" hidden="false" customHeight="false" outlineLevel="0" collapsed="false">
      <c r="A338" s="67" t="n">
        <v>334</v>
      </c>
      <c r="B338" s="68" t="n">
        <f aca="false">EOMONTH(Input!$C$7,A338)</f>
        <v>53082</v>
      </c>
      <c r="D338" s="69" t="n">
        <f aca="false">IF($B338&lt;Input!$C$28,Input!$C$44,0)</f>
        <v>0</v>
      </c>
      <c r="E338" s="69" t="n">
        <f aca="true">IF($B338&gt;Input!$C$28,PMT(Input!$C$43/(100*12),($A$620-OFFSET($A$4,MATCH(Input!$C$28,$B$4:$B$620,1),0,1,1)),$H$4,0,1),0)</f>
        <v>-0</v>
      </c>
      <c r="F338" s="69" t="n">
        <f aca="false">($F337+$D338+$E338)*(1+Input!$C$43/(100*12))</f>
        <v>0</v>
      </c>
    </row>
    <row r="339" customFormat="false" ht="12.8" hidden="false" customHeight="false" outlineLevel="0" collapsed="false">
      <c r="A339" s="67" t="n">
        <v>335</v>
      </c>
      <c r="B339" s="68" t="n">
        <f aca="false">EOMONTH(Input!$C$7,A339)</f>
        <v>53113</v>
      </c>
      <c r="D339" s="69" t="n">
        <f aca="false">IF($B339&lt;Input!$C$28,Input!$C$44,0)</f>
        <v>0</v>
      </c>
      <c r="E339" s="69" t="n">
        <f aca="true">IF($B339&gt;Input!$C$28,PMT(Input!$C$43/(100*12),($A$620-OFFSET($A$4,MATCH(Input!$C$28,$B$4:$B$620,1),0,1,1)),$H$4,0,1),0)</f>
        <v>-0</v>
      </c>
      <c r="F339" s="69" t="n">
        <f aca="false">($F338+$D339+$E339)*(1+Input!$C$43/(100*12))</f>
        <v>0</v>
      </c>
    </row>
    <row r="340" customFormat="false" ht="12.8" hidden="false" customHeight="false" outlineLevel="0" collapsed="false">
      <c r="A340" s="67" t="n">
        <v>336</v>
      </c>
      <c r="B340" s="68" t="n">
        <f aca="false">EOMONTH(Input!$C$7,A340)</f>
        <v>53143</v>
      </c>
      <c r="D340" s="69" t="n">
        <f aca="false">IF($B340&lt;Input!$C$28,Input!$C$44,0)</f>
        <v>0</v>
      </c>
      <c r="E340" s="69" t="n">
        <f aca="true">IF($B340&gt;Input!$C$28,PMT(Input!$C$43/(100*12),($A$620-OFFSET($A$4,MATCH(Input!$C$28,$B$4:$B$620,1),0,1,1)),$H$4,0,1),0)</f>
        <v>-0</v>
      </c>
      <c r="F340" s="69" t="n">
        <f aca="false">($F339+$D340+$E340)*(1+Input!$C$43/(100*12))</f>
        <v>0</v>
      </c>
    </row>
    <row r="341" customFormat="false" ht="12.8" hidden="false" customHeight="false" outlineLevel="0" collapsed="false">
      <c r="A341" s="67" t="n">
        <v>337</v>
      </c>
      <c r="B341" s="68" t="n">
        <f aca="false">EOMONTH(Input!$C$7,A341)</f>
        <v>53174</v>
      </c>
      <c r="D341" s="69" t="n">
        <f aca="false">IF($B341&lt;Input!$C$28,Input!$C$44,0)</f>
        <v>0</v>
      </c>
      <c r="E341" s="69" t="n">
        <f aca="true">IF($B341&gt;Input!$C$28,PMT(Input!$C$43/(100*12),($A$620-OFFSET($A$4,MATCH(Input!$C$28,$B$4:$B$620,1),0,1,1)),$H$4,0,1),0)</f>
        <v>-0</v>
      </c>
      <c r="F341" s="69" t="n">
        <f aca="false">($F340+$D341+$E341)*(1+Input!$C$43/(100*12))</f>
        <v>0</v>
      </c>
    </row>
    <row r="342" customFormat="false" ht="12.8" hidden="false" customHeight="false" outlineLevel="0" collapsed="false">
      <c r="A342" s="67" t="n">
        <v>338</v>
      </c>
      <c r="B342" s="68" t="n">
        <f aca="false">EOMONTH(Input!$C$7,A342)</f>
        <v>53205</v>
      </c>
      <c r="D342" s="69" t="n">
        <f aca="false">IF($B342&lt;Input!$C$28,Input!$C$44,0)</f>
        <v>0</v>
      </c>
      <c r="E342" s="69" t="n">
        <f aca="true">IF($B342&gt;Input!$C$28,PMT(Input!$C$43/(100*12),($A$620-OFFSET($A$4,MATCH(Input!$C$28,$B$4:$B$620,1),0,1,1)),$H$4,0,1),0)</f>
        <v>-0</v>
      </c>
      <c r="F342" s="69" t="n">
        <f aca="false">($F341+$D342+$E342)*(1+Input!$C$43/(100*12))</f>
        <v>0</v>
      </c>
    </row>
    <row r="343" customFormat="false" ht="12.8" hidden="false" customHeight="false" outlineLevel="0" collapsed="false">
      <c r="A343" s="67" t="n">
        <v>339</v>
      </c>
      <c r="B343" s="68" t="n">
        <f aca="false">EOMONTH(Input!$C$7,A343)</f>
        <v>53235</v>
      </c>
      <c r="D343" s="69" t="n">
        <f aca="false">IF($B343&lt;Input!$C$28,Input!$C$44,0)</f>
        <v>0</v>
      </c>
      <c r="E343" s="69" t="n">
        <f aca="true">IF($B343&gt;Input!$C$28,PMT(Input!$C$43/(100*12),($A$620-OFFSET($A$4,MATCH(Input!$C$28,$B$4:$B$620,1),0,1,1)),$H$4,0,1),0)</f>
        <v>-0</v>
      </c>
      <c r="F343" s="69" t="n">
        <f aca="false">($F342+$D343+$E343)*(1+Input!$C$43/(100*12))</f>
        <v>0</v>
      </c>
    </row>
    <row r="344" customFormat="false" ht="12.8" hidden="false" customHeight="false" outlineLevel="0" collapsed="false">
      <c r="A344" s="67" t="n">
        <v>340</v>
      </c>
      <c r="B344" s="68" t="n">
        <f aca="false">EOMONTH(Input!$C$7,A344)</f>
        <v>53266</v>
      </c>
      <c r="D344" s="69" t="n">
        <f aca="false">IF($B344&lt;Input!$C$28,Input!$C$44,0)</f>
        <v>0</v>
      </c>
      <c r="E344" s="69" t="n">
        <f aca="true">IF($B344&gt;Input!$C$28,PMT(Input!$C$43/(100*12),($A$620-OFFSET($A$4,MATCH(Input!$C$28,$B$4:$B$620,1),0,1,1)),$H$4,0,1),0)</f>
        <v>-0</v>
      </c>
      <c r="F344" s="69" t="n">
        <f aca="false">($F343+$D344+$E344)*(1+Input!$C$43/(100*12))</f>
        <v>0</v>
      </c>
    </row>
    <row r="345" customFormat="false" ht="12.8" hidden="false" customHeight="false" outlineLevel="0" collapsed="false">
      <c r="A345" s="67" t="n">
        <v>341</v>
      </c>
      <c r="B345" s="68" t="n">
        <f aca="false">EOMONTH(Input!$C$7,A345)</f>
        <v>53296</v>
      </c>
      <c r="D345" s="69" t="n">
        <f aca="false">IF($B345&lt;Input!$C$28,Input!$C$44,0)</f>
        <v>0</v>
      </c>
      <c r="E345" s="69" t="n">
        <f aca="true">IF($B345&gt;Input!$C$28,PMT(Input!$C$43/(100*12),($A$620-OFFSET($A$4,MATCH(Input!$C$28,$B$4:$B$620,1),0,1,1)),$H$4,0,1),0)</f>
        <v>-0</v>
      </c>
      <c r="F345" s="69" t="n">
        <f aca="false">($F344+$D345+$E345)*(1+Input!$C$43/(100*12))</f>
        <v>0</v>
      </c>
    </row>
    <row r="346" customFormat="false" ht="12.8" hidden="false" customHeight="false" outlineLevel="0" collapsed="false">
      <c r="A346" s="67" t="n">
        <v>342</v>
      </c>
      <c r="B346" s="68" t="n">
        <f aca="false">EOMONTH(Input!$C$7,A346)</f>
        <v>53327</v>
      </c>
      <c r="D346" s="69" t="n">
        <f aca="false">IF($B346&lt;Input!$C$28,Input!$C$44,0)</f>
        <v>0</v>
      </c>
      <c r="E346" s="69" t="n">
        <f aca="true">IF($B346&gt;Input!$C$28,PMT(Input!$C$43/(100*12),($A$620-OFFSET($A$4,MATCH(Input!$C$28,$B$4:$B$620,1),0,1,1)),$H$4,0,1),0)</f>
        <v>-0</v>
      </c>
      <c r="F346" s="69" t="n">
        <f aca="false">($F345+$D346+$E346)*(1+Input!$C$43/(100*12))</f>
        <v>0</v>
      </c>
    </row>
    <row r="347" customFormat="false" ht="12.8" hidden="false" customHeight="false" outlineLevel="0" collapsed="false">
      <c r="A347" s="67" t="n">
        <v>343</v>
      </c>
      <c r="B347" s="68" t="n">
        <f aca="false">EOMONTH(Input!$C$7,A347)</f>
        <v>53358</v>
      </c>
      <c r="D347" s="69" t="n">
        <f aca="false">IF($B347&lt;Input!$C$28,Input!$C$44,0)</f>
        <v>0</v>
      </c>
      <c r="E347" s="69" t="n">
        <f aca="true">IF($B347&gt;Input!$C$28,PMT(Input!$C$43/(100*12),($A$620-OFFSET($A$4,MATCH(Input!$C$28,$B$4:$B$620,1),0,1,1)),$H$4,0,1),0)</f>
        <v>-0</v>
      </c>
      <c r="F347" s="69" t="n">
        <f aca="false">($F346+$D347+$E347)*(1+Input!$C$43/(100*12))</f>
        <v>0</v>
      </c>
    </row>
    <row r="348" customFormat="false" ht="12.8" hidden="false" customHeight="false" outlineLevel="0" collapsed="false">
      <c r="A348" s="67" t="n">
        <v>344</v>
      </c>
      <c r="B348" s="68" t="n">
        <f aca="false">EOMONTH(Input!$C$7,A348)</f>
        <v>53386</v>
      </c>
      <c r="D348" s="69" t="n">
        <f aca="false">IF($B348&lt;Input!$C$28,Input!$C$44,0)</f>
        <v>0</v>
      </c>
      <c r="E348" s="69" t="n">
        <f aca="true">IF($B348&gt;Input!$C$28,PMT(Input!$C$43/(100*12),($A$620-OFFSET($A$4,MATCH(Input!$C$28,$B$4:$B$620,1),0,1,1)),$H$4,0,1),0)</f>
        <v>-0</v>
      </c>
      <c r="F348" s="69" t="n">
        <f aca="false">($F347+$D348+$E348)*(1+Input!$C$43/(100*12))</f>
        <v>0</v>
      </c>
    </row>
    <row r="349" customFormat="false" ht="12.8" hidden="false" customHeight="false" outlineLevel="0" collapsed="false">
      <c r="A349" s="67" t="n">
        <v>345</v>
      </c>
      <c r="B349" s="68" t="n">
        <f aca="false">EOMONTH(Input!$C$7,A349)</f>
        <v>53417</v>
      </c>
      <c r="D349" s="69" t="n">
        <f aca="false">IF($B349&lt;Input!$C$28,Input!$C$44,0)</f>
        <v>0</v>
      </c>
      <c r="E349" s="69" t="n">
        <f aca="true">IF($B349&gt;Input!$C$28,PMT(Input!$C$43/(100*12),($A$620-OFFSET($A$4,MATCH(Input!$C$28,$B$4:$B$620,1),0,1,1)),$H$4,0,1),0)</f>
        <v>-0</v>
      </c>
      <c r="F349" s="69" t="n">
        <f aca="false">($F348+$D349+$E349)*(1+Input!$C$43/(100*12))</f>
        <v>0</v>
      </c>
    </row>
    <row r="350" customFormat="false" ht="12.8" hidden="false" customHeight="false" outlineLevel="0" collapsed="false">
      <c r="A350" s="67" t="n">
        <v>346</v>
      </c>
      <c r="B350" s="68" t="n">
        <f aca="false">EOMONTH(Input!$C$7,A350)</f>
        <v>53447</v>
      </c>
      <c r="D350" s="69" t="n">
        <f aca="false">IF($B350&lt;Input!$C$28,Input!$C$44,0)</f>
        <v>0</v>
      </c>
      <c r="E350" s="69" t="n">
        <f aca="true">IF($B350&gt;Input!$C$28,PMT(Input!$C$43/(100*12),($A$620-OFFSET($A$4,MATCH(Input!$C$28,$B$4:$B$620,1),0,1,1)),$H$4,0,1),0)</f>
        <v>-0</v>
      </c>
      <c r="F350" s="69" t="n">
        <f aca="false">($F349+$D350+$E350)*(1+Input!$C$43/(100*12))</f>
        <v>0</v>
      </c>
    </row>
    <row r="351" customFormat="false" ht="12.8" hidden="false" customHeight="false" outlineLevel="0" collapsed="false">
      <c r="A351" s="67" t="n">
        <v>347</v>
      </c>
      <c r="B351" s="68" t="n">
        <f aca="false">EOMONTH(Input!$C$7,A351)</f>
        <v>53478</v>
      </c>
      <c r="D351" s="69" t="n">
        <f aca="false">IF($B351&lt;Input!$C$28,Input!$C$44,0)</f>
        <v>0</v>
      </c>
      <c r="E351" s="69" t="n">
        <f aca="true">IF($B351&gt;Input!$C$28,PMT(Input!$C$43/(100*12),($A$620-OFFSET($A$4,MATCH(Input!$C$28,$B$4:$B$620,1),0,1,1)),$H$4,0,1),0)</f>
        <v>-0</v>
      </c>
      <c r="F351" s="69" t="n">
        <f aca="false">($F350+$D351+$E351)*(1+Input!$C$43/(100*12))</f>
        <v>0</v>
      </c>
    </row>
    <row r="352" customFormat="false" ht="12.8" hidden="false" customHeight="false" outlineLevel="0" collapsed="false">
      <c r="A352" s="67" t="n">
        <v>348</v>
      </c>
      <c r="B352" s="68" t="n">
        <f aca="false">EOMONTH(Input!$C$7,A352)</f>
        <v>53508</v>
      </c>
      <c r="D352" s="69" t="n">
        <f aca="false">IF($B352&lt;Input!$C$28,Input!$C$44,0)</f>
        <v>0</v>
      </c>
      <c r="E352" s="69" t="n">
        <f aca="true">IF($B352&gt;Input!$C$28,PMT(Input!$C$43/(100*12),($A$620-OFFSET($A$4,MATCH(Input!$C$28,$B$4:$B$620,1),0,1,1)),$H$4,0,1),0)</f>
        <v>-0</v>
      </c>
      <c r="F352" s="69" t="n">
        <f aca="false">($F351+$D352+$E352)*(1+Input!$C$43/(100*12))</f>
        <v>0</v>
      </c>
    </row>
    <row r="353" customFormat="false" ht="12.8" hidden="false" customHeight="false" outlineLevel="0" collapsed="false">
      <c r="A353" s="67" t="n">
        <v>349</v>
      </c>
      <c r="B353" s="68" t="n">
        <f aca="false">EOMONTH(Input!$C$7,A353)</f>
        <v>53539</v>
      </c>
      <c r="D353" s="69" t="n">
        <f aca="false">IF($B353&lt;Input!$C$28,Input!$C$44,0)</f>
        <v>0</v>
      </c>
      <c r="E353" s="69" t="n">
        <f aca="true">IF($B353&gt;Input!$C$28,PMT(Input!$C$43/(100*12),($A$620-OFFSET($A$4,MATCH(Input!$C$28,$B$4:$B$620,1),0,1,1)),$H$4,0,1),0)</f>
        <v>-0</v>
      </c>
      <c r="F353" s="69" t="n">
        <f aca="false">($F352+$D353+$E353)*(1+Input!$C$43/(100*12))</f>
        <v>0</v>
      </c>
    </row>
    <row r="354" customFormat="false" ht="12.8" hidden="false" customHeight="false" outlineLevel="0" collapsed="false">
      <c r="A354" s="67" t="n">
        <v>350</v>
      </c>
      <c r="B354" s="68" t="n">
        <f aca="false">EOMONTH(Input!$C$7,A354)</f>
        <v>53570</v>
      </c>
      <c r="D354" s="69" t="n">
        <f aca="false">IF($B354&lt;Input!$C$28,Input!$C$44,0)</f>
        <v>0</v>
      </c>
      <c r="E354" s="69" t="n">
        <f aca="true">IF($B354&gt;Input!$C$28,PMT(Input!$C$43/(100*12),($A$620-OFFSET($A$4,MATCH(Input!$C$28,$B$4:$B$620,1),0,1,1)),$H$4,0,1),0)</f>
        <v>-0</v>
      </c>
      <c r="F354" s="69" t="n">
        <f aca="false">($F353+$D354+$E354)*(1+Input!$C$43/(100*12))</f>
        <v>0</v>
      </c>
    </row>
    <row r="355" customFormat="false" ht="12.8" hidden="false" customHeight="false" outlineLevel="0" collapsed="false">
      <c r="A355" s="67" t="n">
        <v>351</v>
      </c>
      <c r="B355" s="68" t="n">
        <f aca="false">EOMONTH(Input!$C$7,A355)</f>
        <v>53600</v>
      </c>
      <c r="D355" s="69" t="n">
        <f aca="false">IF($B355&lt;Input!$C$28,Input!$C$44,0)</f>
        <v>0</v>
      </c>
      <c r="E355" s="69" t="n">
        <f aca="true">IF($B355&gt;Input!$C$28,PMT(Input!$C$43/(100*12),($A$620-OFFSET($A$4,MATCH(Input!$C$28,$B$4:$B$620,1),0,1,1)),$H$4,0,1),0)</f>
        <v>-0</v>
      </c>
      <c r="F355" s="69" t="n">
        <f aca="false">($F354+$D355+$E355)*(1+Input!$C$43/(100*12))</f>
        <v>0</v>
      </c>
    </row>
    <row r="356" customFormat="false" ht="12.8" hidden="false" customHeight="false" outlineLevel="0" collapsed="false">
      <c r="A356" s="67" t="n">
        <v>352</v>
      </c>
      <c r="B356" s="68" t="n">
        <f aca="false">EOMONTH(Input!$C$7,A356)</f>
        <v>53631</v>
      </c>
      <c r="D356" s="69" t="n">
        <f aca="false">IF($B356&lt;Input!$C$28,Input!$C$44,0)</f>
        <v>0</v>
      </c>
      <c r="E356" s="69" t="n">
        <f aca="true">IF($B356&gt;Input!$C$28,PMT(Input!$C$43/(100*12),($A$620-OFFSET($A$4,MATCH(Input!$C$28,$B$4:$B$620,1),0,1,1)),$H$4,0,1),0)</f>
        <v>-0</v>
      </c>
      <c r="F356" s="69" t="n">
        <f aca="false">($F355+$D356+$E356)*(1+Input!$C$43/(100*12))</f>
        <v>0</v>
      </c>
    </row>
    <row r="357" customFormat="false" ht="12.8" hidden="false" customHeight="false" outlineLevel="0" collapsed="false">
      <c r="A357" s="67" t="n">
        <v>353</v>
      </c>
      <c r="B357" s="68" t="n">
        <f aca="false">EOMONTH(Input!$C$7,A357)</f>
        <v>53661</v>
      </c>
      <c r="D357" s="69" t="n">
        <f aca="false">IF($B357&lt;Input!$C$28,Input!$C$44,0)</f>
        <v>0</v>
      </c>
      <c r="E357" s="69" t="n">
        <f aca="true">IF($B357&gt;Input!$C$28,PMT(Input!$C$43/(100*12),($A$620-OFFSET($A$4,MATCH(Input!$C$28,$B$4:$B$620,1),0,1,1)),$H$4,0,1),0)</f>
        <v>-0</v>
      </c>
      <c r="F357" s="69" t="n">
        <f aca="false">($F356+$D357+$E357)*(1+Input!$C$43/(100*12))</f>
        <v>0</v>
      </c>
    </row>
    <row r="358" customFormat="false" ht="12.8" hidden="false" customHeight="false" outlineLevel="0" collapsed="false">
      <c r="A358" s="67" t="n">
        <v>354</v>
      </c>
      <c r="B358" s="68" t="n">
        <f aca="false">EOMONTH(Input!$C$7,A358)</f>
        <v>53692</v>
      </c>
      <c r="D358" s="69" t="n">
        <f aca="false">IF($B358&lt;Input!$C$28,Input!$C$44,0)</f>
        <v>0</v>
      </c>
      <c r="E358" s="69" t="n">
        <f aca="true">IF($B358&gt;Input!$C$28,PMT(Input!$C$43/(100*12),($A$620-OFFSET($A$4,MATCH(Input!$C$28,$B$4:$B$620,1),0,1,1)),$H$4,0,1),0)</f>
        <v>-0</v>
      </c>
      <c r="F358" s="69" t="n">
        <f aca="false">($F357+$D358+$E358)*(1+Input!$C$43/(100*12))</f>
        <v>0</v>
      </c>
    </row>
    <row r="359" customFormat="false" ht="12.8" hidden="false" customHeight="false" outlineLevel="0" collapsed="false">
      <c r="A359" s="67" t="n">
        <v>355</v>
      </c>
      <c r="B359" s="68" t="n">
        <f aca="false">EOMONTH(Input!$C$7,A359)</f>
        <v>53723</v>
      </c>
      <c r="D359" s="69" t="n">
        <f aca="false">IF($B359&lt;Input!$C$28,Input!$C$44,0)</f>
        <v>0</v>
      </c>
      <c r="E359" s="69" t="n">
        <f aca="true">IF($B359&gt;Input!$C$28,PMT(Input!$C$43/(100*12),($A$620-OFFSET($A$4,MATCH(Input!$C$28,$B$4:$B$620,1),0,1,1)),$H$4,0,1),0)</f>
        <v>-0</v>
      </c>
      <c r="F359" s="69" t="n">
        <f aca="false">($F358+$D359+$E359)*(1+Input!$C$43/(100*12))</f>
        <v>0</v>
      </c>
    </row>
    <row r="360" customFormat="false" ht="12.8" hidden="false" customHeight="false" outlineLevel="0" collapsed="false">
      <c r="A360" s="67" t="n">
        <v>356</v>
      </c>
      <c r="B360" s="68" t="n">
        <f aca="false">EOMONTH(Input!$C$7,A360)</f>
        <v>53751</v>
      </c>
      <c r="D360" s="69" t="n">
        <f aca="false">IF($B360&lt;Input!$C$28,Input!$C$44,0)</f>
        <v>0</v>
      </c>
      <c r="E360" s="69" t="n">
        <f aca="true">IF($B360&gt;Input!$C$28,PMT(Input!$C$43/(100*12),($A$620-OFFSET($A$4,MATCH(Input!$C$28,$B$4:$B$620,1),0,1,1)),$H$4,0,1),0)</f>
        <v>-0</v>
      </c>
      <c r="F360" s="69" t="n">
        <f aca="false">($F359+$D360+$E360)*(1+Input!$C$43/(100*12))</f>
        <v>0</v>
      </c>
    </row>
    <row r="361" customFormat="false" ht="12.8" hidden="false" customHeight="false" outlineLevel="0" collapsed="false">
      <c r="A361" s="67" t="n">
        <v>357</v>
      </c>
      <c r="B361" s="68" t="n">
        <f aca="false">EOMONTH(Input!$C$7,A361)</f>
        <v>53782</v>
      </c>
      <c r="D361" s="69" t="n">
        <f aca="false">IF($B361&lt;Input!$C$28,Input!$C$44,0)</f>
        <v>0</v>
      </c>
      <c r="E361" s="69" t="n">
        <f aca="true">IF($B361&gt;Input!$C$28,PMT(Input!$C$43/(100*12),($A$620-OFFSET($A$4,MATCH(Input!$C$28,$B$4:$B$620,1),0,1,1)),$H$4,0,1),0)</f>
        <v>-0</v>
      </c>
      <c r="F361" s="69" t="n">
        <f aca="false">($F360+$D361+$E361)*(1+Input!$C$43/(100*12))</f>
        <v>0</v>
      </c>
    </row>
    <row r="362" customFormat="false" ht="12.8" hidden="false" customHeight="false" outlineLevel="0" collapsed="false">
      <c r="A362" s="67" t="n">
        <v>358</v>
      </c>
      <c r="B362" s="68" t="n">
        <f aca="false">EOMONTH(Input!$C$7,A362)</f>
        <v>53812</v>
      </c>
      <c r="D362" s="69" t="n">
        <f aca="false">IF($B362&lt;Input!$C$28,Input!$C$44,0)</f>
        <v>0</v>
      </c>
      <c r="E362" s="69" t="n">
        <f aca="true">IF($B362&gt;Input!$C$28,PMT(Input!$C$43/(100*12),($A$620-OFFSET($A$4,MATCH(Input!$C$28,$B$4:$B$620,1),0,1,1)),$H$4,0,1),0)</f>
        <v>-0</v>
      </c>
      <c r="F362" s="69" t="n">
        <f aca="false">($F361+$D362+$E362)*(1+Input!$C$43/(100*12))</f>
        <v>0</v>
      </c>
    </row>
    <row r="363" customFormat="false" ht="12.8" hidden="false" customHeight="false" outlineLevel="0" collapsed="false">
      <c r="A363" s="67" t="n">
        <v>359</v>
      </c>
      <c r="B363" s="68" t="n">
        <f aca="false">EOMONTH(Input!$C$7,A363)</f>
        <v>53843</v>
      </c>
      <c r="D363" s="69" t="n">
        <f aca="false">IF($B363&lt;Input!$C$28,Input!$C$44,0)</f>
        <v>0</v>
      </c>
      <c r="E363" s="69" t="n">
        <f aca="true">IF($B363&gt;Input!$C$28,PMT(Input!$C$43/(100*12),($A$620-OFFSET($A$4,MATCH(Input!$C$28,$B$4:$B$620,1),0,1,1)),$H$4,0,1),0)</f>
        <v>-0</v>
      </c>
      <c r="F363" s="69" t="n">
        <f aca="false">($F362+$D363+$E363)*(1+Input!$C$43/(100*12))</f>
        <v>0</v>
      </c>
    </row>
    <row r="364" customFormat="false" ht="12.8" hidden="false" customHeight="false" outlineLevel="0" collapsed="false">
      <c r="A364" s="67" t="n">
        <v>360</v>
      </c>
      <c r="B364" s="68" t="n">
        <f aca="false">EOMONTH(Input!$C$7,A364)</f>
        <v>53873</v>
      </c>
      <c r="D364" s="69" t="n">
        <f aca="false">IF($B364&lt;Input!$C$28,Input!$C$44,0)</f>
        <v>0</v>
      </c>
      <c r="E364" s="69" t="n">
        <f aca="true">IF($B364&gt;Input!$C$28,PMT(Input!$C$43/(100*12),($A$620-OFFSET($A$4,MATCH(Input!$C$28,$B$4:$B$620,1),0,1,1)),$H$4,0,1),0)</f>
        <v>-0</v>
      </c>
      <c r="F364" s="69" t="n">
        <f aca="false">($F363+$D364+$E364)*(1+Input!$C$43/(100*12))</f>
        <v>0</v>
      </c>
    </row>
    <row r="365" customFormat="false" ht="12.8" hidden="false" customHeight="false" outlineLevel="0" collapsed="false">
      <c r="A365" s="67" t="n">
        <v>361</v>
      </c>
      <c r="B365" s="68" t="n">
        <f aca="false">EOMONTH(Input!$C$7,A365)</f>
        <v>53904</v>
      </c>
      <c r="D365" s="69" t="n">
        <f aca="false">IF($B365&lt;Input!$C$28,Input!$C$44,0)</f>
        <v>0</v>
      </c>
      <c r="E365" s="69" t="n">
        <f aca="true">IF($B365&gt;Input!$C$28,PMT(Input!$C$43/(100*12),($A$620-OFFSET($A$4,MATCH(Input!$C$28,$B$4:$B$620,1),0,1,1)),$H$4,0,1),0)</f>
        <v>-0</v>
      </c>
      <c r="F365" s="69" t="n">
        <f aca="false">($F364+$D365+$E365)*(1+Input!$C$43/(100*12))</f>
        <v>0</v>
      </c>
    </row>
    <row r="366" customFormat="false" ht="12.8" hidden="false" customHeight="false" outlineLevel="0" collapsed="false">
      <c r="A366" s="67" t="n">
        <v>362</v>
      </c>
      <c r="B366" s="68" t="n">
        <f aca="false">EOMONTH(Input!$C$7,A366)</f>
        <v>53935</v>
      </c>
      <c r="D366" s="69" t="n">
        <f aca="false">IF($B366&lt;Input!$C$28,Input!$C$44,0)</f>
        <v>0</v>
      </c>
      <c r="E366" s="69" t="n">
        <f aca="true">IF($B366&gt;Input!$C$28,PMT(Input!$C$43/(100*12),($A$620-OFFSET($A$4,MATCH(Input!$C$28,$B$4:$B$620,1),0,1,1)),$H$4,0,1),0)</f>
        <v>-0</v>
      </c>
      <c r="F366" s="69" t="n">
        <f aca="false">($F365+$D366+$E366)*(1+Input!$C$43/(100*12))</f>
        <v>0</v>
      </c>
    </row>
    <row r="367" customFormat="false" ht="12.8" hidden="false" customHeight="false" outlineLevel="0" collapsed="false">
      <c r="A367" s="67" t="n">
        <v>363</v>
      </c>
      <c r="B367" s="68" t="n">
        <f aca="false">EOMONTH(Input!$C$7,A367)</f>
        <v>53965</v>
      </c>
      <c r="D367" s="69" t="n">
        <f aca="false">IF($B367&lt;Input!$C$28,Input!$C$44,0)</f>
        <v>0</v>
      </c>
      <c r="E367" s="69" t="n">
        <f aca="true">IF($B367&gt;Input!$C$28,PMT(Input!$C$43/(100*12),($A$620-OFFSET($A$4,MATCH(Input!$C$28,$B$4:$B$620,1),0,1,1)),$H$4,0,1),0)</f>
        <v>-0</v>
      </c>
      <c r="F367" s="69" t="n">
        <f aca="false">($F366+$D367+$E367)*(1+Input!$C$43/(100*12))</f>
        <v>0</v>
      </c>
    </row>
    <row r="368" customFormat="false" ht="12.8" hidden="false" customHeight="false" outlineLevel="0" collapsed="false">
      <c r="A368" s="67" t="n">
        <v>364</v>
      </c>
      <c r="B368" s="68" t="n">
        <f aca="false">EOMONTH(Input!$C$7,A368)</f>
        <v>53996</v>
      </c>
      <c r="D368" s="69" t="n">
        <f aca="false">IF($B368&lt;Input!$C$28,Input!$C$44,0)</f>
        <v>0</v>
      </c>
      <c r="E368" s="69" t="n">
        <f aca="true">IF($B368&gt;Input!$C$28,PMT(Input!$C$43/(100*12),($A$620-OFFSET($A$4,MATCH(Input!$C$28,$B$4:$B$620,1),0,1,1)),$H$4,0,1),0)</f>
        <v>-0</v>
      </c>
      <c r="F368" s="69" t="n">
        <f aca="false">($F367+$D368+$E368)*(1+Input!$C$43/(100*12))</f>
        <v>0</v>
      </c>
    </row>
    <row r="369" customFormat="false" ht="12.8" hidden="false" customHeight="false" outlineLevel="0" collapsed="false">
      <c r="A369" s="67" t="n">
        <v>365</v>
      </c>
      <c r="B369" s="68" t="n">
        <f aca="false">EOMONTH(Input!$C$7,A369)</f>
        <v>54026</v>
      </c>
      <c r="D369" s="69" t="n">
        <f aca="false">IF($B369&lt;Input!$C$28,Input!$C$44,0)</f>
        <v>0</v>
      </c>
      <c r="E369" s="69" t="n">
        <f aca="true">IF($B369&gt;Input!$C$28,PMT(Input!$C$43/(100*12),($A$620-OFFSET($A$4,MATCH(Input!$C$28,$B$4:$B$620,1),0,1,1)),$H$4,0,1),0)</f>
        <v>-0</v>
      </c>
      <c r="F369" s="69" t="n">
        <f aca="false">($F368+$D369+$E369)*(1+Input!$C$43/(100*12))</f>
        <v>0</v>
      </c>
    </row>
    <row r="370" customFormat="false" ht="12.8" hidden="false" customHeight="false" outlineLevel="0" collapsed="false">
      <c r="A370" s="67" t="n">
        <v>366</v>
      </c>
      <c r="B370" s="68" t="n">
        <f aca="false">EOMONTH(Input!$C$7,A370)</f>
        <v>54057</v>
      </c>
      <c r="D370" s="69" t="n">
        <f aca="false">IF($B370&lt;Input!$C$28,Input!$C$44,0)</f>
        <v>0</v>
      </c>
      <c r="E370" s="69" t="n">
        <f aca="true">IF($B370&gt;Input!$C$28,PMT(Input!$C$43/(100*12),($A$620-OFFSET($A$4,MATCH(Input!$C$28,$B$4:$B$620,1),0,1,1)),$H$4,0,1),0)</f>
        <v>-0</v>
      </c>
      <c r="F370" s="69" t="n">
        <f aca="false">($F369+$D370+$E370)*(1+Input!$C$43/(100*12))</f>
        <v>0</v>
      </c>
    </row>
    <row r="371" customFormat="false" ht="12.8" hidden="false" customHeight="false" outlineLevel="0" collapsed="false">
      <c r="A371" s="67" t="n">
        <v>367</v>
      </c>
      <c r="B371" s="68" t="n">
        <f aca="false">EOMONTH(Input!$C$7,A371)</f>
        <v>54088</v>
      </c>
      <c r="D371" s="69" t="n">
        <f aca="false">IF($B371&lt;Input!$C$28,Input!$C$44,0)</f>
        <v>0</v>
      </c>
      <c r="E371" s="69" t="n">
        <f aca="true">IF($B371&gt;Input!$C$28,PMT(Input!$C$43/(100*12),($A$620-OFFSET($A$4,MATCH(Input!$C$28,$B$4:$B$620,1),0,1,1)),$H$4,0,1),0)</f>
        <v>-0</v>
      </c>
      <c r="F371" s="69" t="n">
        <f aca="false">($F370+$D371+$E371)*(1+Input!$C$43/(100*12))</f>
        <v>0</v>
      </c>
    </row>
    <row r="372" customFormat="false" ht="12.8" hidden="false" customHeight="false" outlineLevel="0" collapsed="false">
      <c r="A372" s="67" t="n">
        <v>368</v>
      </c>
      <c r="B372" s="68" t="n">
        <f aca="false">EOMONTH(Input!$C$7,A372)</f>
        <v>54117</v>
      </c>
      <c r="D372" s="69" t="n">
        <f aca="false">IF($B372&lt;Input!$C$28,Input!$C$44,0)</f>
        <v>0</v>
      </c>
      <c r="E372" s="69" t="n">
        <f aca="true">IF($B372&gt;Input!$C$28,PMT(Input!$C$43/(100*12),($A$620-OFFSET($A$4,MATCH(Input!$C$28,$B$4:$B$620,1),0,1,1)),$H$4,0,1),0)</f>
        <v>-0</v>
      </c>
      <c r="F372" s="69" t="n">
        <f aca="false">($F371+$D372+$E372)*(1+Input!$C$43/(100*12))</f>
        <v>0</v>
      </c>
    </row>
    <row r="373" customFormat="false" ht="12.8" hidden="false" customHeight="false" outlineLevel="0" collapsed="false">
      <c r="A373" s="67" t="n">
        <v>369</v>
      </c>
      <c r="B373" s="68" t="n">
        <f aca="false">EOMONTH(Input!$C$7,A373)</f>
        <v>54148</v>
      </c>
      <c r="D373" s="69" t="n">
        <f aca="false">IF($B373&lt;Input!$C$28,Input!$C$44,0)</f>
        <v>0</v>
      </c>
      <c r="E373" s="69" t="n">
        <f aca="true">IF($B373&gt;Input!$C$28,PMT(Input!$C$43/(100*12),($A$620-OFFSET($A$4,MATCH(Input!$C$28,$B$4:$B$620,1),0,1,1)),$H$4,0,1),0)</f>
        <v>-0</v>
      </c>
      <c r="F373" s="69" t="n">
        <f aca="false">($F372+$D373+$E373)*(1+Input!$C$43/(100*12))</f>
        <v>0</v>
      </c>
    </row>
    <row r="374" customFormat="false" ht="12.8" hidden="false" customHeight="false" outlineLevel="0" collapsed="false">
      <c r="A374" s="67" t="n">
        <v>370</v>
      </c>
      <c r="B374" s="68" t="n">
        <f aca="false">EOMONTH(Input!$C$7,A374)</f>
        <v>54178</v>
      </c>
      <c r="D374" s="69" t="n">
        <f aca="false">IF($B374&lt;Input!$C$28,Input!$C$44,0)</f>
        <v>0</v>
      </c>
      <c r="E374" s="69" t="n">
        <f aca="true">IF($B374&gt;Input!$C$28,PMT(Input!$C$43/(100*12),($A$620-OFFSET($A$4,MATCH(Input!$C$28,$B$4:$B$620,1),0,1,1)),$H$4,0,1),0)</f>
        <v>-0</v>
      </c>
      <c r="F374" s="69" t="n">
        <f aca="false">($F373+$D374+$E374)*(1+Input!$C$43/(100*12))</f>
        <v>0</v>
      </c>
    </row>
    <row r="375" customFormat="false" ht="12.8" hidden="false" customHeight="false" outlineLevel="0" collapsed="false">
      <c r="A375" s="67" t="n">
        <v>371</v>
      </c>
      <c r="B375" s="68" t="n">
        <f aca="false">EOMONTH(Input!$C$7,A375)</f>
        <v>54209</v>
      </c>
      <c r="D375" s="69" t="n">
        <f aca="false">IF($B375&lt;Input!$C$28,Input!$C$44,0)</f>
        <v>0</v>
      </c>
      <c r="E375" s="69" t="n">
        <f aca="true">IF($B375&gt;Input!$C$28,PMT(Input!$C$43/(100*12),($A$620-OFFSET($A$4,MATCH(Input!$C$28,$B$4:$B$620,1),0,1,1)),$H$4,0,1),0)</f>
        <v>-0</v>
      </c>
      <c r="F375" s="69" t="n">
        <f aca="false">($F374+$D375+$E375)*(1+Input!$C$43/(100*12))</f>
        <v>0</v>
      </c>
    </row>
    <row r="376" customFormat="false" ht="12.8" hidden="false" customHeight="false" outlineLevel="0" collapsed="false">
      <c r="A376" s="67" t="n">
        <v>372</v>
      </c>
      <c r="B376" s="68" t="n">
        <f aca="false">EOMONTH(Input!$C$7,A376)</f>
        <v>54239</v>
      </c>
      <c r="D376" s="69" t="n">
        <f aca="false">IF($B376&lt;Input!$C$28,Input!$C$44,0)</f>
        <v>0</v>
      </c>
      <c r="E376" s="69" t="n">
        <f aca="true">IF($B376&gt;Input!$C$28,PMT(Input!$C$43/(100*12),($A$620-OFFSET($A$4,MATCH(Input!$C$28,$B$4:$B$620,1),0,1,1)),$H$4,0,1),0)</f>
        <v>-0</v>
      </c>
      <c r="F376" s="69" t="n">
        <f aca="false">($F375+$D376+$E376)*(1+Input!$C$43/(100*12))</f>
        <v>0</v>
      </c>
    </row>
    <row r="377" customFormat="false" ht="12.8" hidden="false" customHeight="false" outlineLevel="0" collapsed="false">
      <c r="A377" s="67" t="n">
        <v>373</v>
      </c>
      <c r="B377" s="68" t="n">
        <f aca="false">EOMONTH(Input!$C$7,A377)</f>
        <v>54270</v>
      </c>
      <c r="D377" s="69" t="n">
        <f aca="false">IF($B377&lt;Input!$C$28,Input!$C$44,0)</f>
        <v>0</v>
      </c>
      <c r="E377" s="69" t="n">
        <f aca="true">IF($B377&gt;Input!$C$28,PMT(Input!$C$43/(100*12),($A$620-OFFSET($A$4,MATCH(Input!$C$28,$B$4:$B$620,1),0,1,1)),$H$4,0,1),0)</f>
        <v>-0</v>
      </c>
      <c r="F377" s="69" t="n">
        <f aca="false">($F376+$D377+$E377)*(1+Input!$C$43/(100*12))</f>
        <v>0</v>
      </c>
    </row>
    <row r="378" customFormat="false" ht="12.8" hidden="false" customHeight="false" outlineLevel="0" collapsed="false">
      <c r="A378" s="67" t="n">
        <v>374</v>
      </c>
      <c r="B378" s="68" t="n">
        <f aca="false">EOMONTH(Input!$C$7,A378)</f>
        <v>54301</v>
      </c>
      <c r="D378" s="69" t="n">
        <f aca="false">IF($B378&lt;Input!$C$28,Input!$C$44,0)</f>
        <v>0</v>
      </c>
      <c r="E378" s="69" t="n">
        <f aca="true">IF($B378&gt;Input!$C$28,PMT(Input!$C$43/(100*12),($A$620-OFFSET($A$4,MATCH(Input!$C$28,$B$4:$B$620,1),0,1,1)),$H$4,0,1),0)</f>
        <v>-0</v>
      </c>
      <c r="F378" s="69" t="n">
        <f aca="false">($F377+$D378+$E378)*(1+Input!$C$43/(100*12))</f>
        <v>0</v>
      </c>
    </row>
    <row r="379" customFormat="false" ht="12.8" hidden="false" customHeight="false" outlineLevel="0" collapsed="false">
      <c r="A379" s="67" t="n">
        <v>375</v>
      </c>
      <c r="B379" s="68" t="n">
        <f aca="false">EOMONTH(Input!$C$7,A379)</f>
        <v>54331</v>
      </c>
      <c r="D379" s="69" t="n">
        <f aca="false">IF($B379&lt;Input!$C$28,Input!$C$44,0)</f>
        <v>0</v>
      </c>
      <c r="E379" s="69" t="n">
        <f aca="true">IF($B379&gt;Input!$C$28,PMT(Input!$C$43/(100*12),($A$620-OFFSET($A$4,MATCH(Input!$C$28,$B$4:$B$620,1),0,1,1)),$H$4,0,1),0)</f>
        <v>-0</v>
      </c>
      <c r="F379" s="69" t="n">
        <f aca="false">($F378+$D379+$E379)*(1+Input!$C$43/(100*12))</f>
        <v>0</v>
      </c>
    </row>
    <row r="380" customFormat="false" ht="12.8" hidden="false" customHeight="false" outlineLevel="0" collapsed="false">
      <c r="A380" s="67" t="n">
        <v>376</v>
      </c>
      <c r="B380" s="68" t="n">
        <f aca="false">EOMONTH(Input!$C$7,A380)</f>
        <v>54362</v>
      </c>
      <c r="D380" s="69" t="n">
        <f aca="false">IF($B380&lt;Input!$C$28,Input!$C$44,0)</f>
        <v>0</v>
      </c>
      <c r="E380" s="69" t="n">
        <f aca="true">IF($B380&gt;Input!$C$28,PMT(Input!$C$43/(100*12),($A$620-OFFSET($A$4,MATCH(Input!$C$28,$B$4:$B$620,1),0,1,1)),$H$4,0,1),0)</f>
        <v>-0</v>
      </c>
      <c r="F380" s="69" t="n">
        <f aca="false">($F379+$D380+$E380)*(1+Input!$C$43/(100*12))</f>
        <v>0</v>
      </c>
    </row>
    <row r="381" customFormat="false" ht="12.8" hidden="false" customHeight="false" outlineLevel="0" collapsed="false">
      <c r="A381" s="67" t="n">
        <v>377</v>
      </c>
      <c r="B381" s="68" t="n">
        <f aca="false">EOMONTH(Input!$C$7,A381)</f>
        <v>54392</v>
      </c>
      <c r="D381" s="69" t="n">
        <f aca="false">IF($B381&lt;Input!$C$28,Input!$C$44,0)</f>
        <v>0</v>
      </c>
      <c r="E381" s="69" t="n">
        <f aca="true">IF($B381&gt;Input!$C$28,PMT(Input!$C$43/(100*12),($A$620-OFFSET($A$4,MATCH(Input!$C$28,$B$4:$B$620,1),0,1,1)),$H$4,0,1),0)</f>
        <v>-0</v>
      </c>
      <c r="F381" s="69" t="n">
        <f aca="false">($F380+$D381+$E381)*(1+Input!$C$43/(100*12))</f>
        <v>0</v>
      </c>
    </row>
    <row r="382" customFormat="false" ht="12.8" hidden="false" customHeight="false" outlineLevel="0" collapsed="false">
      <c r="A382" s="67" t="n">
        <v>378</v>
      </c>
      <c r="B382" s="68" t="n">
        <f aca="false">EOMONTH(Input!$C$7,A382)</f>
        <v>54423</v>
      </c>
      <c r="D382" s="69" t="n">
        <f aca="false">IF($B382&lt;Input!$C$28,Input!$C$44,0)</f>
        <v>0</v>
      </c>
      <c r="E382" s="69" t="n">
        <f aca="true">IF($B382&gt;Input!$C$28,PMT(Input!$C$43/(100*12),($A$620-OFFSET($A$4,MATCH(Input!$C$28,$B$4:$B$620,1),0,1,1)),$H$4,0,1),0)</f>
        <v>-0</v>
      </c>
      <c r="F382" s="69" t="n">
        <f aca="false">($F381+$D382+$E382)*(1+Input!$C$43/(100*12))</f>
        <v>0</v>
      </c>
    </row>
    <row r="383" customFormat="false" ht="12.8" hidden="false" customHeight="false" outlineLevel="0" collapsed="false">
      <c r="A383" s="67" t="n">
        <v>379</v>
      </c>
      <c r="B383" s="68" t="n">
        <f aca="false">EOMONTH(Input!$C$7,A383)</f>
        <v>54454</v>
      </c>
      <c r="D383" s="69" t="n">
        <f aca="false">IF($B383&lt;Input!$C$28,Input!$C$44,0)</f>
        <v>0</v>
      </c>
      <c r="E383" s="69" t="n">
        <f aca="true">IF($B383&gt;Input!$C$28,PMT(Input!$C$43/(100*12),($A$620-OFFSET($A$4,MATCH(Input!$C$28,$B$4:$B$620,1),0,1,1)),$H$4,0,1),0)</f>
        <v>-0</v>
      </c>
      <c r="F383" s="69" t="n">
        <f aca="false">($F382+$D383+$E383)*(1+Input!$C$43/(100*12))</f>
        <v>0</v>
      </c>
    </row>
    <row r="384" customFormat="false" ht="12.8" hidden="false" customHeight="false" outlineLevel="0" collapsed="false">
      <c r="A384" s="67" t="n">
        <v>380</v>
      </c>
      <c r="B384" s="68" t="n">
        <f aca="false">EOMONTH(Input!$C$7,A384)</f>
        <v>54482</v>
      </c>
      <c r="D384" s="69" t="n">
        <f aca="false">IF($B384&lt;Input!$C$28,Input!$C$44,0)</f>
        <v>0</v>
      </c>
      <c r="E384" s="69" t="n">
        <f aca="true">IF($B384&gt;Input!$C$28,PMT(Input!$C$43/(100*12),($A$620-OFFSET($A$4,MATCH(Input!$C$28,$B$4:$B$620,1),0,1,1)),$H$4,0,1),0)</f>
        <v>-0</v>
      </c>
      <c r="F384" s="69" t="n">
        <f aca="false">($F383+$D384+$E384)*(1+Input!$C$43/(100*12))</f>
        <v>0</v>
      </c>
    </row>
    <row r="385" customFormat="false" ht="12.8" hidden="false" customHeight="false" outlineLevel="0" collapsed="false">
      <c r="A385" s="67" t="n">
        <v>381</v>
      </c>
      <c r="B385" s="68" t="n">
        <f aca="false">EOMONTH(Input!$C$7,A385)</f>
        <v>54513</v>
      </c>
      <c r="D385" s="69" t="n">
        <f aca="false">IF($B385&lt;Input!$C$28,Input!$C$44,0)</f>
        <v>0</v>
      </c>
      <c r="E385" s="69" t="n">
        <f aca="true">IF($B385&gt;Input!$C$28,PMT(Input!$C$43/(100*12),($A$620-OFFSET($A$4,MATCH(Input!$C$28,$B$4:$B$620,1),0,1,1)),$H$4,0,1),0)</f>
        <v>-0</v>
      </c>
      <c r="F385" s="69" t="n">
        <f aca="false">($F384+$D385+$E385)*(1+Input!$C$43/(100*12))</f>
        <v>0</v>
      </c>
    </row>
    <row r="386" customFormat="false" ht="12.8" hidden="false" customHeight="false" outlineLevel="0" collapsed="false">
      <c r="A386" s="67" t="n">
        <v>382</v>
      </c>
      <c r="B386" s="68" t="n">
        <f aca="false">EOMONTH(Input!$C$7,A386)</f>
        <v>54543</v>
      </c>
      <c r="D386" s="69" t="n">
        <f aca="false">IF($B386&lt;Input!$C$28,Input!$C$44,0)</f>
        <v>0</v>
      </c>
      <c r="E386" s="69" t="n">
        <f aca="true">IF($B386&gt;Input!$C$28,PMT(Input!$C$43/(100*12),($A$620-OFFSET($A$4,MATCH(Input!$C$28,$B$4:$B$620,1),0,1,1)),$H$4,0,1),0)</f>
        <v>-0</v>
      </c>
      <c r="F386" s="69" t="n">
        <f aca="false">($F385+$D386+$E386)*(1+Input!$C$43/(100*12))</f>
        <v>0</v>
      </c>
    </row>
    <row r="387" customFormat="false" ht="12.8" hidden="false" customHeight="false" outlineLevel="0" collapsed="false">
      <c r="A387" s="67" t="n">
        <v>383</v>
      </c>
      <c r="B387" s="68" t="n">
        <f aca="false">EOMONTH(Input!$C$7,A387)</f>
        <v>54574</v>
      </c>
      <c r="D387" s="69" t="n">
        <f aca="false">IF($B387&lt;Input!$C$28,Input!$C$44,0)</f>
        <v>0</v>
      </c>
      <c r="E387" s="69" t="n">
        <f aca="true">IF($B387&gt;Input!$C$28,PMT(Input!$C$43/(100*12),($A$620-OFFSET($A$4,MATCH(Input!$C$28,$B$4:$B$620,1),0,1,1)),$H$4,0,1),0)</f>
        <v>-0</v>
      </c>
      <c r="F387" s="69" t="n">
        <f aca="false">($F386+$D387+$E387)*(1+Input!$C$43/(100*12))</f>
        <v>0</v>
      </c>
    </row>
    <row r="388" customFormat="false" ht="12.8" hidden="false" customHeight="false" outlineLevel="0" collapsed="false">
      <c r="A388" s="67" t="n">
        <v>384</v>
      </c>
      <c r="B388" s="68" t="n">
        <f aca="false">EOMONTH(Input!$C$7,A388)</f>
        <v>54604</v>
      </c>
      <c r="D388" s="69" t="n">
        <f aca="false">IF($B388&lt;Input!$C$28,Input!$C$44,0)</f>
        <v>0</v>
      </c>
      <c r="E388" s="69" t="n">
        <f aca="true">IF($B388&gt;Input!$C$28,PMT(Input!$C$43/(100*12),($A$620-OFFSET($A$4,MATCH(Input!$C$28,$B$4:$B$620,1),0,1,1)),$H$4,0,1),0)</f>
        <v>-0</v>
      </c>
      <c r="F388" s="69" t="n">
        <f aca="false">($F387+$D388+$E388)*(1+Input!$C$43/(100*12))</f>
        <v>0</v>
      </c>
    </row>
    <row r="389" customFormat="false" ht="12.8" hidden="false" customHeight="false" outlineLevel="0" collapsed="false">
      <c r="A389" s="67" t="n">
        <v>385</v>
      </c>
      <c r="B389" s="68" t="n">
        <f aca="false">EOMONTH(Input!$C$7,A389)</f>
        <v>54635</v>
      </c>
      <c r="D389" s="69" t="n">
        <f aca="false">IF($B389&lt;Input!$C$28,Input!$C$44,0)</f>
        <v>0</v>
      </c>
      <c r="E389" s="69" t="n">
        <f aca="true">IF($B389&gt;Input!$C$28,PMT(Input!$C$43/(100*12),($A$620-OFFSET($A$4,MATCH(Input!$C$28,$B$4:$B$620,1),0,1,1)),$H$4,0,1),0)</f>
        <v>-0</v>
      </c>
      <c r="F389" s="69" t="n">
        <f aca="false">($F388+$D389+$E389)*(1+Input!$C$43/(100*12))</f>
        <v>0</v>
      </c>
    </row>
    <row r="390" customFormat="false" ht="12.8" hidden="false" customHeight="false" outlineLevel="0" collapsed="false">
      <c r="A390" s="67" t="n">
        <v>386</v>
      </c>
      <c r="B390" s="68" t="n">
        <f aca="false">EOMONTH(Input!$C$7,A390)</f>
        <v>54666</v>
      </c>
      <c r="D390" s="69" t="n">
        <f aca="false">IF($B390&lt;Input!$C$28,Input!$C$44,0)</f>
        <v>0</v>
      </c>
      <c r="E390" s="69" t="n">
        <f aca="true">IF($B390&gt;Input!$C$28,PMT(Input!$C$43/(100*12),($A$620-OFFSET($A$4,MATCH(Input!$C$28,$B$4:$B$620,1),0,1,1)),$H$4,0,1),0)</f>
        <v>-0</v>
      </c>
      <c r="F390" s="69" t="n">
        <f aca="false">($F389+$D390+$E390)*(1+Input!$C$43/(100*12))</f>
        <v>0</v>
      </c>
    </row>
    <row r="391" customFormat="false" ht="12.8" hidden="false" customHeight="false" outlineLevel="0" collapsed="false">
      <c r="A391" s="67" t="n">
        <v>387</v>
      </c>
      <c r="B391" s="68" t="n">
        <f aca="false">EOMONTH(Input!$C$7,A391)</f>
        <v>54696</v>
      </c>
      <c r="D391" s="69" t="n">
        <f aca="false">IF($B391&lt;Input!$C$28,Input!$C$44,0)</f>
        <v>0</v>
      </c>
      <c r="E391" s="69" t="n">
        <f aca="true">IF($B391&gt;Input!$C$28,PMT(Input!$C$43/(100*12),($A$620-OFFSET($A$4,MATCH(Input!$C$28,$B$4:$B$620,1),0,1,1)),$H$4,0,1),0)</f>
        <v>-0</v>
      </c>
      <c r="F391" s="69" t="n">
        <f aca="false">($F390+$D391+$E391)*(1+Input!$C$43/(100*12))</f>
        <v>0</v>
      </c>
    </row>
    <row r="392" customFormat="false" ht="12.8" hidden="false" customHeight="false" outlineLevel="0" collapsed="false">
      <c r="A392" s="67" t="n">
        <v>388</v>
      </c>
      <c r="B392" s="68" t="n">
        <f aca="false">EOMONTH(Input!$C$7,A392)</f>
        <v>54727</v>
      </c>
      <c r="D392" s="69" t="n">
        <f aca="false">IF($B392&lt;Input!$C$28,Input!$C$44,0)</f>
        <v>0</v>
      </c>
      <c r="E392" s="69" t="n">
        <f aca="true">IF($B392&gt;Input!$C$28,PMT(Input!$C$43/(100*12),($A$620-OFFSET($A$4,MATCH(Input!$C$28,$B$4:$B$620,1),0,1,1)),$H$4,0,1),0)</f>
        <v>-0</v>
      </c>
      <c r="F392" s="69" t="n">
        <f aca="false">($F391+$D392+$E392)*(1+Input!$C$43/(100*12))</f>
        <v>0</v>
      </c>
    </row>
    <row r="393" customFormat="false" ht="12.8" hidden="false" customHeight="false" outlineLevel="0" collapsed="false">
      <c r="A393" s="67" t="n">
        <v>389</v>
      </c>
      <c r="B393" s="68" t="n">
        <f aca="false">EOMONTH(Input!$C$7,A393)</f>
        <v>54757</v>
      </c>
      <c r="D393" s="69" t="n">
        <f aca="false">IF($B393&lt;Input!$C$28,Input!$C$44,0)</f>
        <v>0</v>
      </c>
      <c r="E393" s="69" t="n">
        <f aca="true">IF($B393&gt;Input!$C$28,PMT(Input!$C$43/(100*12),($A$620-OFFSET($A$4,MATCH(Input!$C$28,$B$4:$B$620,1),0,1,1)),$H$4,0,1),0)</f>
        <v>-0</v>
      </c>
      <c r="F393" s="69" t="n">
        <f aca="false">($F392+$D393+$E393)*(1+Input!$C$43/(100*12))</f>
        <v>0</v>
      </c>
    </row>
    <row r="394" customFormat="false" ht="12.8" hidden="false" customHeight="false" outlineLevel="0" collapsed="false">
      <c r="A394" s="67" t="n">
        <v>390</v>
      </c>
      <c r="B394" s="68" t="n">
        <f aca="false">EOMONTH(Input!$C$7,A394)</f>
        <v>54788</v>
      </c>
      <c r="D394" s="69" t="n">
        <f aca="false">IF($B394&lt;Input!$C$28,Input!$C$44,0)</f>
        <v>0</v>
      </c>
      <c r="E394" s="69" t="n">
        <f aca="true">IF($B394&gt;Input!$C$28,PMT(Input!$C$43/(100*12),($A$620-OFFSET($A$4,MATCH(Input!$C$28,$B$4:$B$620,1),0,1,1)),$H$4,0,1),0)</f>
        <v>-0</v>
      </c>
      <c r="F394" s="69" t="n">
        <f aca="false">($F393+$D394+$E394)*(1+Input!$C$43/(100*12))</f>
        <v>0</v>
      </c>
    </row>
    <row r="395" customFormat="false" ht="12.8" hidden="false" customHeight="false" outlineLevel="0" collapsed="false">
      <c r="A395" s="67" t="n">
        <v>391</v>
      </c>
      <c r="B395" s="68" t="n">
        <f aca="false">EOMONTH(Input!$C$7,A395)</f>
        <v>54819</v>
      </c>
      <c r="D395" s="69" t="n">
        <f aca="false">IF($B395&lt;Input!$C$28,Input!$C$44,0)</f>
        <v>0</v>
      </c>
      <c r="E395" s="69" t="n">
        <f aca="true">IF($B395&gt;Input!$C$28,PMT(Input!$C$43/(100*12),($A$620-OFFSET($A$4,MATCH(Input!$C$28,$B$4:$B$620,1),0,1,1)),$H$4,0,1),0)</f>
        <v>-0</v>
      </c>
      <c r="F395" s="69" t="n">
        <f aca="false">($F394+$D395+$E395)*(1+Input!$C$43/(100*12))</f>
        <v>0</v>
      </c>
    </row>
    <row r="396" customFormat="false" ht="12.8" hidden="false" customHeight="false" outlineLevel="0" collapsed="false">
      <c r="A396" s="67" t="n">
        <v>392</v>
      </c>
      <c r="B396" s="68" t="n">
        <f aca="false">EOMONTH(Input!$C$7,A396)</f>
        <v>54847</v>
      </c>
      <c r="D396" s="69" t="n">
        <f aca="false">IF($B396&lt;Input!$C$28,Input!$C$44,0)</f>
        <v>0</v>
      </c>
      <c r="E396" s="69" t="n">
        <f aca="true">IF($B396&gt;Input!$C$28,PMT(Input!$C$43/(100*12),($A$620-OFFSET($A$4,MATCH(Input!$C$28,$B$4:$B$620,1),0,1,1)),$H$4,0,1),0)</f>
        <v>-0</v>
      </c>
      <c r="F396" s="69" t="n">
        <f aca="false">($F395+$D396+$E396)*(1+Input!$C$43/(100*12))</f>
        <v>0</v>
      </c>
    </row>
    <row r="397" customFormat="false" ht="12.8" hidden="false" customHeight="false" outlineLevel="0" collapsed="false">
      <c r="A397" s="67" t="n">
        <v>393</v>
      </c>
      <c r="B397" s="68" t="n">
        <f aca="false">EOMONTH(Input!$C$7,A397)</f>
        <v>54878</v>
      </c>
      <c r="D397" s="69" t="n">
        <f aca="false">IF($B397&lt;Input!$C$28,Input!$C$44,0)</f>
        <v>0</v>
      </c>
      <c r="E397" s="69" t="n">
        <f aca="true">IF($B397&gt;Input!$C$28,PMT(Input!$C$43/(100*12),($A$620-OFFSET($A$4,MATCH(Input!$C$28,$B$4:$B$620,1),0,1,1)),$H$4,0,1),0)</f>
        <v>-0</v>
      </c>
      <c r="F397" s="69" t="n">
        <f aca="false">($F396+$D397+$E397)*(1+Input!$C$43/(100*12))</f>
        <v>0</v>
      </c>
    </row>
    <row r="398" customFormat="false" ht="12.8" hidden="false" customHeight="false" outlineLevel="0" collapsed="false">
      <c r="A398" s="67" t="n">
        <v>394</v>
      </c>
      <c r="B398" s="68" t="n">
        <f aca="false">EOMONTH(Input!$C$7,A398)</f>
        <v>54908</v>
      </c>
      <c r="D398" s="69" t="n">
        <f aca="false">IF($B398&lt;Input!$C$28,Input!$C$44,0)</f>
        <v>0</v>
      </c>
      <c r="E398" s="69" t="n">
        <f aca="true">IF($B398&gt;Input!$C$28,PMT(Input!$C$43/(100*12),($A$620-OFFSET($A$4,MATCH(Input!$C$28,$B$4:$B$620,1),0,1,1)),$H$4,0,1),0)</f>
        <v>-0</v>
      </c>
      <c r="F398" s="69" t="n">
        <f aca="false">($F397+$D398+$E398)*(1+Input!$C$43/(100*12))</f>
        <v>0</v>
      </c>
    </row>
    <row r="399" customFormat="false" ht="12.8" hidden="false" customHeight="false" outlineLevel="0" collapsed="false">
      <c r="A399" s="67" t="n">
        <v>395</v>
      </c>
      <c r="B399" s="68" t="n">
        <f aca="false">EOMONTH(Input!$C$7,A399)</f>
        <v>54939</v>
      </c>
      <c r="D399" s="69" t="n">
        <f aca="false">IF($B399&lt;Input!$C$28,Input!$C$44,0)</f>
        <v>0</v>
      </c>
      <c r="E399" s="69" t="n">
        <f aca="true">IF($B399&gt;Input!$C$28,PMT(Input!$C$43/(100*12),($A$620-OFFSET($A$4,MATCH(Input!$C$28,$B$4:$B$620,1),0,1,1)),$H$4,0,1),0)</f>
        <v>-0</v>
      </c>
      <c r="F399" s="69" t="n">
        <f aca="false">($F398+$D399+$E399)*(1+Input!$C$43/(100*12))</f>
        <v>0</v>
      </c>
    </row>
    <row r="400" customFormat="false" ht="12.8" hidden="false" customHeight="false" outlineLevel="0" collapsed="false">
      <c r="A400" s="67" t="n">
        <v>396</v>
      </c>
      <c r="B400" s="68" t="n">
        <f aca="false">EOMONTH(Input!$C$7,A400)</f>
        <v>54969</v>
      </c>
      <c r="D400" s="69" t="n">
        <f aca="false">IF($B400&lt;Input!$C$28,Input!$C$44,0)</f>
        <v>0</v>
      </c>
      <c r="E400" s="69" t="n">
        <f aca="true">IF($B400&gt;Input!$C$28,PMT(Input!$C$43/(100*12),($A$620-OFFSET($A$4,MATCH(Input!$C$28,$B$4:$B$620,1),0,1,1)),$H$4,0,1),0)</f>
        <v>-0</v>
      </c>
      <c r="F400" s="69" t="n">
        <f aca="false">($F399+$D400+$E400)*(1+Input!$C$43/(100*12))</f>
        <v>0</v>
      </c>
    </row>
    <row r="401" customFormat="false" ht="12.8" hidden="false" customHeight="false" outlineLevel="0" collapsed="false">
      <c r="A401" s="67" t="n">
        <v>397</v>
      </c>
      <c r="B401" s="68" t="n">
        <f aca="false">EOMONTH(Input!$C$7,A401)</f>
        <v>55000</v>
      </c>
      <c r="D401" s="69" t="n">
        <f aca="false">IF($B401&lt;Input!$C$28,Input!$C$44,0)</f>
        <v>0</v>
      </c>
      <c r="E401" s="69" t="n">
        <f aca="true">IF($B401&gt;Input!$C$28,PMT(Input!$C$43/(100*12),($A$620-OFFSET($A$4,MATCH(Input!$C$28,$B$4:$B$620,1),0,1,1)),$H$4,0,1),0)</f>
        <v>-0</v>
      </c>
      <c r="F401" s="69" t="n">
        <f aca="false">($F400+$D401+$E401)*(1+Input!$C$43/(100*12))</f>
        <v>0</v>
      </c>
    </row>
    <row r="402" customFormat="false" ht="12.8" hidden="false" customHeight="false" outlineLevel="0" collapsed="false">
      <c r="A402" s="67" t="n">
        <v>398</v>
      </c>
      <c r="B402" s="68" t="n">
        <f aca="false">EOMONTH(Input!$C$7,A402)</f>
        <v>55031</v>
      </c>
      <c r="D402" s="69" t="n">
        <f aca="false">IF($B402&lt;Input!$C$28,Input!$C$44,0)</f>
        <v>0</v>
      </c>
      <c r="E402" s="69" t="n">
        <f aca="true">IF($B402&gt;Input!$C$28,PMT(Input!$C$43/(100*12),($A$620-OFFSET($A$4,MATCH(Input!$C$28,$B$4:$B$620,1),0,1,1)),$H$4,0,1),0)</f>
        <v>-0</v>
      </c>
      <c r="F402" s="69" t="n">
        <f aca="false">($F401+$D402+$E402)*(1+Input!$C$43/(100*12))</f>
        <v>0</v>
      </c>
    </row>
    <row r="403" customFormat="false" ht="12.8" hidden="false" customHeight="false" outlineLevel="0" collapsed="false">
      <c r="A403" s="67" t="n">
        <v>399</v>
      </c>
      <c r="B403" s="68" t="n">
        <f aca="false">EOMONTH(Input!$C$7,A403)</f>
        <v>55061</v>
      </c>
      <c r="D403" s="69" t="n">
        <f aca="false">IF($B403&lt;Input!$C$28,Input!$C$44,0)</f>
        <v>0</v>
      </c>
      <c r="E403" s="69" t="n">
        <f aca="true">IF($B403&gt;Input!$C$28,PMT(Input!$C$43/(100*12),($A$620-OFFSET($A$4,MATCH(Input!$C$28,$B$4:$B$620,1),0,1,1)),$H$4,0,1),0)</f>
        <v>-0</v>
      </c>
      <c r="F403" s="69" t="n">
        <f aca="false">($F402+$D403+$E403)*(1+Input!$C$43/(100*12))</f>
        <v>0</v>
      </c>
    </row>
    <row r="404" customFormat="false" ht="12.8" hidden="false" customHeight="false" outlineLevel="0" collapsed="false">
      <c r="A404" s="67" t="n">
        <v>400</v>
      </c>
      <c r="B404" s="68" t="n">
        <f aca="false">EOMONTH(Input!$C$7,A404)</f>
        <v>55092</v>
      </c>
      <c r="D404" s="69" t="n">
        <f aca="false">IF($B404&lt;Input!$C$28,Input!$C$44,0)</f>
        <v>0</v>
      </c>
      <c r="E404" s="69" t="n">
        <f aca="true">IF($B404&gt;Input!$C$28,PMT(Input!$C$43/(100*12),($A$620-OFFSET($A$4,MATCH(Input!$C$28,$B$4:$B$620,1),0,1,1)),$H$4,0,1),0)</f>
        <v>-0</v>
      </c>
      <c r="F404" s="69" t="n">
        <f aca="false">($F403+$D404+$E404)*(1+Input!$C$43/(100*12))</f>
        <v>0</v>
      </c>
    </row>
    <row r="405" customFormat="false" ht="12.8" hidden="false" customHeight="false" outlineLevel="0" collapsed="false">
      <c r="A405" s="67" t="n">
        <v>401</v>
      </c>
      <c r="B405" s="68" t="n">
        <f aca="false">EOMONTH(Input!$C$7,A405)</f>
        <v>55122</v>
      </c>
      <c r="D405" s="69" t="n">
        <f aca="false">IF($B405&lt;Input!$C$28,Input!$C$44,0)</f>
        <v>0</v>
      </c>
      <c r="E405" s="69" t="n">
        <f aca="true">IF($B405&gt;Input!$C$28,PMT(Input!$C$43/(100*12),($A$620-OFFSET($A$4,MATCH(Input!$C$28,$B$4:$B$620,1),0,1,1)),$H$4,0,1),0)</f>
        <v>-0</v>
      </c>
      <c r="F405" s="69" t="n">
        <f aca="false">($F404+$D405+$E405)*(1+Input!$C$43/(100*12))</f>
        <v>0</v>
      </c>
    </row>
    <row r="406" customFormat="false" ht="12.8" hidden="false" customHeight="false" outlineLevel="0" collapsed="false">
      <c r="A406" s="67" t="n">
        <v>402</v>
      </c>
      <c r="B406" s="68" t="n">
        <f aca="false">EOMONTH(Input!$C$7,A406)</f>
        <v>55153</v>
      </c>
      <c r="D406" s="69" t="n">
        <f aca="false">IF($B406&lt;Input!$C$28,Input!$C$44,0)</f>
        <v>0</v>
      </c>
      <c r="E406" s="69" t="n">
        <f aca="true">IF($B406&gt;Input!$C$28,PMT(Input!$C$43/(100*12),($A$620-OFFSET($A$4,MATCH(Input!$C$28,$B$4:$B$620,1),0,1,1)),$H$4,0,1),0)</f>
        <v>-0</v>
      </c>
      <c r="F406" s="69" t="n">
        <f aca="false">($F405+$D406+$E406)*(1+Input!$C$43/(100*12))</f>
        <v>0</v>
      </c>
    </row>
    <row r="407" customFormat="false" ht="12.8" hidden="false" customHeight="false" outlineLevel="0" collapsed="false">
      <c r="A407" s="67" t="n">
        <v>403</v>
      </c>
      <c r="B407" s="68" t="n">
        <f aca="false">EOMONTH(Input!$C$7,A407)</f>
        <v>55184</v>
      </c>
      <c r="D407" s="69" t="n">
        <f aca="false">IF($B407&lt;Input!$C$28,Input!$C$44,0)</f>
        <v>0</v>
      </c>
      <c r="E407" s="69" t="n">
        <f aca="true">IF($B407&gt;Input!$C$28,PMT(Input!$C$43/(100*12),($A$620-OFFSET($A$4,MATCH(Input!$C$28,$B$4:$B$620,1),0,1,1)),$H$4,0,1),0)</f>
        <v>-0</v>
      </c>
      <c r="F407" s="69" t="n">
        <f aca="false">($F406+$D407+$E407)*(1+Input!$C$43/(100*12))</f>
        <v>0</v>
      </c>
    </row>
    <row r="408" customFormat="false" ht="12.8" hidden="false" customHeight="false" outlineLevel="0" collapsed="false">
      <c r="A408" s="67" t="n">
        <v>404</v>
      </c>
      <c r="B408" s="68" t="n">
        <f aca="false">EOMONTH(Input!$C$7,A408)</f>
        <v>55212</v>
      </c>
      <c r="D408" s="69" t="n">
        <f aca="false">IF($B408&lt;Input!$C$28,Input!$C$44,0)</f>
        <v>0</v>
      </c>
      <c r="E408" s="69" t="n">
        <f aca="true">IF($B408&gt;Input!$C$28,PMT(Input!$C$43/(100*12),($A$620-OFFSET($A$4,MATCH(Input!$C$28,$B$4:$B$620,1),0,1,1)),$H$4,0,1),0)</f>
        <v>-0</v>
      </c>
      <c r="F408" s="69" t="n">
        <f aca="false">($F407+$D408+$E408)*(1+Input!$C$43/(100*12))</f>
        <v>0</v>
      </c>
    </row>
    <row r="409" customFormat="false" ht="12.8" hidden="false" customHeight="false" outlineLevel="0" collapsed="false">
      <c r="A409" s="67" t="n">
        <v>405</v>
      </c>
      <c r="B409" s="68" t="n">
        <f aca="false">EOMONTH(Input!$C$7,A409)</f>
        <v>55243</v>
      </c>
      <c r="D409" s="69" t="n">
        <f aca="false">IF($B409&lt;Input!$C$28,Input!$C$44,0)</f>
        <v>0</v>
      </c>
      <c r="E409" s="69" t="n">
        <f aca="true">IF($B409&gt;Input!$C$28,PMT(Input!$C$43/(100*12),($A$620-OFFSET($A$4,MATCH(Input!$C$28,$B$4:$B$620,1),0,1,1)),$H$4,0,1),0)</f>
        <v>-0</v>
      </c>
      <c r="F409" s="69" t="n">
        <f aca="false">($F408+$D409+$E409)*(1+Input!$C$43/(100*12))</f>
        <v>0</v>
      </c>
    </row>
    <row r="410" customFormat="false" ht="12.8" hidden="false" customHeight="false" outlineLevel="0" collapsed="false">
      <c r="A410" s="67" t="n">
        <v>406</v>
      </c>
      <c r="B410" s="68" t="n">
        <f aca="false">EOMONTH(Input!$C$7,A410)</f>
        <v>55273</v>
      </c>
      <c r="D410" s="69" t="n">
        <f aca="false">IF($B410&lt;Input!$C$28,Input!$C$44,0)</f>
        <v>0</v>
      </c>
      <c r="E410" s="69" t="n">
        <f aca="true">IF($B410&gt;Input!$C$28,PMT(Input!$C$43/(100*12),($A$620-OFFSET($A$4,MATCH(Input!$C$28,$B$4:$B$620,1),0,1,1)),$H$4,0,1),0)</f>
        <v>-0</v>
      </c>
      <c r="F410" s="69" t="n">
        <f aca="false">($F409+$D410+$E410)*(1+Input!$C$43/(100*12))</f>
        <v>0</v>
      </c>
    </row>
    <row r="411" customFormat="false" ht="12.8" hidden="false" customHeight="false" outlineLevel="0" collapsed="false">
      <c r="A411" s="67" t="n">
        <v>407</v>
      </c>
      <c r="B411" s="68" t="n">
        <f aca="false">EOMONTH(Input!$C$7,A411)</f>
        <v>55304</v>
      </c>
      <c r="D411" s="69" t="n">
        <f aca="false">IF($B411&lt;Input!$C$28,Input!$C$44,0)</f>
        <v>0</v>
      </c>
      <c r="E411" s="69" t="n">
        <f aca="true">IF($B411&gt;Input!$C$28,PMT(Input!$C$43/(100*12),($A$620-OFFSET($A$4,MATCH(Input!$C$28,$B$4:$B$620,1),0,1,1)),$H$4,0,1),0)</f>
        <v>-0</v>
      </c>
      <c r="F411" s="69" t="n">
        <f aca="false">($F410+$D411+$E411)*(1+Input!$C$43/(100*12))</f>
        <v>0</v>
      </c>
    </row>
    <row r="412" customFormat="false" ht="12.8" hidden="false" customHeight="false" outlineLevel="0" collapsed="false">
      <c r="A412" s="67" t="n">
        <v>408</v>
      </c>
      <c r="B412" s="68" t="n">
        <f aca="false">EOMONTH(Input!$C$7,A412)</f>
        <v>55334</v>
      </c>
      <c r="D412" s="69" t="n">
        <f aca="false">IF($B412&lt;Input!$C$28,Input!$C$44,0)</f>
        <v>0</v>
      </c>
      <c r="E412" s="69" t="n">
        <f aca="true">IF($B412&gt;Input!$C$28,PMT(Input!$C$43/(100*12),($A$620-OFFSET($A$4,MATCH(Input!$C$28,$B$4:$B$620,1),0,1,1)),$H$4,0,1),0)</f>
        <v>-0</v>
      </c>
      <c r="F412" s="69" t="n">
        <f aca="false">($F411+$D412+$E412)*(1+Input!$C$43/(100*12))</f>
        <v>0</v>
      </c>
    </row>
    <row r="413" customFormat="false" ht="12.8" hidden="false" customHeight="false" outlineLevel="0" collapsed="false">
      <c r="A413" s="67" t="n">
        <v>409</v>
      </c>
      <c r="B413" s="68" t="n">
        <f aca="false">EOMONTH(Input!$C$7,A413)</f>
        <v>55365</v>
      </c>
      <c r="D413" s="69" t="n">
        <f aca="false">IF($B413&lt;Input!$C$28,Input!$C$44,0)</f>
        <v>0</v>
      </c>
      <c r="E413" s="69" t="n">
        <f aca="true">IF($B413&gt;Input!$C$28,PMT(Input!$C$43/(100*12),($A$620-OFFSET($A$4,MATCH(Input!$C$28,$B$4:$B$620,1),0,1,1)),$H$4,0,1),0)</f>
        <v>-0</v>
      </c>
      <c r="F413" s="69" t="n">
        <f aca="false">($F412+$D413+$E413)*(1+Input!$C$43/(100*12))</f>
        <v>0</v>
      </c>
    </row>
    <row r="414" customFormat="false" ht="12.8" hidden="false" customHeight="false" outlineLevel="0" collapsed="false">
      <c r="A414" s="67" t="n">
        <v>410</v>
      </c>
      <c r="B414" s="68" t="n">
        <f aca="false">EOMONTH(Input!$C$7,A414)</f>
        <v>55396</v>
      </c>
      <c r="D414" s="69" t="n">
        <f aca="false">IF($B414&lt;Input!$C$28,Input!$C$44,0)</f>
        <v>0</v>
      </c>
      <c r="E414" s="69" t="n">
        <f aca="true">IF($B414&gt;Input!$C$28,PMT(Input!$C$43/(100*12),($A$620-OFFSET($A$4,MATCH(Input!$C$28,$B$4:$B$620,1),0,1,1)),$H$4,0,1),0)</f>
        <v>-0</v>
      </c>
      <c r="F414" s="69" t="n">
        <f aca="false">($F413+$D414+$E414)*(1+Input!$C$43/(100*12))</f>
        <v>0</v>
      </c>
    </row>
    <row r="415" customFormat="false" ht="12.8" hidden="false" customHeight="false" outlineLevel="0" collapsed="false">
      <c r="A415" s="67" t="n">
        <v>411</v>
      </c>
      <c r="B415" s="68" t="n">
        <f aca="false">EOMONTH(Input!$C$7,A415)</f>
        <v>55426</v>
      </c>
      <c r="D415" s="69" t="n">
        <f aca="false">IF($B415&lt;Input!$C$28,Input!$C$44,0)</f>
        <v>0</v>
      </c>
      <c r="E415" s="69" t="n">
        <f aca="true">IF($B415&gt;Input!$C$28,PMT(Input!$C$43/(100*12),($A$620-OFFSET($A$4,MATCH(Input!$C$28,$B$4:$B$620,1),0,1,1)),$H$4,0,1),0)</f>
        <v>-0</v>
      </c>
      <c r="F415" s="69" t="n">
        <f aca="false">($F414+$D415+$E415)*(1+Input!$C$43/(100*12))</f>
        <v>0</v>
      </c>
    </row>
    <row r="416" customFormat="false" ht="12.8" hidden="false" customHeight="false" outlineLevel="0" collapsed="false">
      <c r="A416" s="67" t="n">
        <v>412</v>
      </c>
      <c r="B416" s="68" t="n">
        <f aca="false">EOMONTH(Input!$C$7,A416)</f>
        <v>55457</v>
      </c>
      <c r="D416" s="69" t="n">
        <f aca="false">IF($B416&lt;Input!$C$28,Input!$C$44,0)</f>
        <v>0</v>
      </c>
      <c r="E416" s="69" t="n">
        <f aca="true">IF($B416&gt;Input!$C$28,PMT(Input!$C$43/(100*12),($A$620-OFFSET($A$4,MATCH(Input!$C$28,$B$4:$B$620,1),0,1,1)),$H$4,0,1),0)</f>
        <v>-0</v>
      </c>
      <c r="F416" s="69" t="n">
        <f aca="false">($F415+$D416+$E416)*(1+Input!$C$43/(100*12))</f>
        <v>0</v>
      </c>
    </row>
    <row r="417" customFormat="false" ht="12.8" hidden="false" customHeight="false" outlineLevel="0" collapsed="false">
      <c r="A417" s="67" t="n">
        <v>413</v>
      </c>
      <c r="B417" s="68" t="n">
        <f aca="false">EOMONTH(Input!$C$7,A417)</f>
        <v>55487</v>
      </c>
      <c r="D417" s="69" t="n">
        <f aca="false">IF($B417&lt;Input!$C$28,Input!$C$44,0)</f>
        <v>0</v>
      </c>
      <c r="E417" s="69" t="n">
        <f aca="true">IF($B417&gt;Input!$C$28,PMT(Input!$C$43/(100*12),($A$620-OFFSET($A$4,MATCH(Input!$C$28,$B$4:$B$620,1),0,1,1)),$H$4,0,1),0)</f>
        <v>-0</v>
      </c>
      <c r="F417" s="69" t="n">
        <f aca="false">($F416+$D417+$E417)*(1+Input!$C$43/(100*12))</f>
        <v>0</v>
      </c>
    </row>
    <row r="418" customFormat="false" ht="12.8" hidden="false" customHeight="false" outlineLevel="0" collapsed="false">
      <c r="A418" s="67" t="n">
        <v>414</v>
      </c>
      <c r="B418" s="68" t="n">
        <f aca="false">EOMONTH(Input!$C$7,A418)</f>
        <v>55518</v>
      </c>
      <c r="D418" s="69" t="n">
        <f aca="false">IF($B418&lt;Input!$C$28,Input!$C$44,0)</f>
        <v>0</v>
      </c>
      <c r="E418" s="69" t="n">
        <f aca="true">IF($B418&gt;Input!$C$28,PMT(Input!$C$43/(100*12),($A$620-OFFSET($A$4,MATCH(Input!$C$28,$B$4:$B$620,1),0,1,1)),$H$4,0,1),0)</f>
        <v>-0</v>
      </c>
      <c r="F418" s="69" t="n">
        <f aca="false">($F417+$D418+$E418)*(1+Input!$C$43/(100*12))</f>
        <v>0</v>
      </c>
    </row>
    <row r="419" customFormat="false" ht="12.8" hidden="false" customHeight="false" outlineLevel="0" collapsed="false">
      <c r="A419" s="67" t="n">
        <v>415</v>
      </c>
      <c r="B419" s="68" t="n">
        <f aca="false">EOMONTH(Input!$C$7,A419)</f>
        <v>55549</v>
      </c>
      <c r="D419" s="69" t="n">
        <f aca="false">IF($B419&lt;Input!$C$28,Input!$C$44,0)</f>
        <v>0</v>
      </c>
      <c r="E419" s="69" t="n">
        <f aca="true">IF($B419&gt;Input!$C$28,PMT(Input!$C$43/(100*12),($A$620-OFFSET($A$4,MATCH(Input!$C$28,$B$4:$B$620,1),0,1,1)),$H$4,0,1),0)</f>
        <v>-0</v>
      </c>
      <c r="F419" s="69" t="n">
        <f aca="false">($F418+$D419+$E419)*(1+Input!$C$43/(100*12))</f>
        <v>0</v>
      </c>
    </row>
    <row r="420" customFormat="false" ht="12.8" hidden="false" customHeight="false" outlineLevel="0" collapsed="false">
      <c r="A420" s="67" t="n">
        <v>416</v>
      </c>
      <c r="B420" s="68" t="n">
        <f aca="false">EOMONTH(Input!$C$7,A420)</f>
        <v>55578</v>
      </c>
      <c r="D420" s="69" t="n">
        <f aca="false">IF($B420&lt;Input!$C$28,Input!$C$44,0)</f>
        <v>0</v>
      </c>
      <c r="E420" s="69" t="n">
        <f aca="true">IF($B420&gt;Input!$C$28,PMT(Input!$C$43/(100*12),($A$620-OFFSET($A$4,MATCH(Input!$C$28,$B$4:$B$620,1),0,1,1)),$H$4,0,1),0)</f>
        <v>-0</v>
      </c>
      <c r="F420" s="69" t="n">
        <f aca="false">($F419+$D420+$E420)*(1+Input!$C$43/(100*12))</f>
        <v>0</v>
      </c>
    </row>
    <row r="421" customFormat="false" ht="12.8" hidden="false" customHeight="false" outlineLevel="0" collapsed="false">
      <c r="A421" s="67" t="n">
        <v>417</v>
      </c>
      <c r="B421" s="68" t="n">
        <f aca="false">EOMONTH(Input!$C$7,A421)</f>
        <v>55609</v>
      </c>
      <c r="D421" s="69" t="n">
        <f aca="false">IF($B421&lt;Input!$C$28,Input!$C$44,0)</f>
        <v>0</v>
      </c>
      <c r="E421" s="69" t="n">
        <f aca="true">IF($B421&gt;Input!$C$28,PMT(Input!$C$43/(100*12),($A$620-OFFSET($A$4,MATCH(Input!$C$28,$B$4:$B$620,1),0,1,1)),$H$4,0,1),0)</f>
        <v>-0</v>
      </c>
      <c r="F421" s="69" t="n">
        <f aca="false">($F420+$D421+$E421)*(1+Input!$C$43/(100*12))</f>
        <v>0</v>
      </c>
    </row>
    <row r="422" customFormat="false" ht="12.8" hidden="false" customHeight="false" outlineLevel="0" collapsed="false">
      <c r="A422" s="67" t="n">
        <v>418</v>
      </c>
      <c r="B422" s="68" t="n">
        <f aca="false">EOMONTH(Input!$C$7,A422)</f>
        <v>55639</v>
      </c>
      <c r="D422" s="69" t="n">
        <f aca="false">IF($B422&lt;Input!$C$28,Input!$C$44,0)</f>
        <v>0</v>
      </c>
      <c r="E422" s="69" t="n">
        <f aca="true">IF($B422&gt;Input!$C$28,PMT(Input!$C$43/(100*12),($A$620-OFFSET($A$4,MATCH(Input!$C$28,$B$4:$B$620,1),0,1,1)),$H$4,0,1),0)</f>
        <v>-0</v>
      </c>
      <c r="F422" s="69" t="n">
        <f aca="false">($F421+$D422+$E422)*(1+Input!$C$43/(100*12))</f>
        <v>0</v>
      </c>
    </row>
    <row r="423" customFormat="false" ht="12.8" hidden="false" customHeight="false" outlineLevel="0" collapsed="false">
      <c r="A423" s="67" t="n">
        <v>419</v>
      </c>
      <c r="B423" s="68" t="n">
        <f aca="false">EOMONTH(Input!$C$7,A423)</f>
        <v>55670</v>
      </c>
      <c r="D423" s="69" t="n">
        <f aca="false">IF($B423&lt;Input!$C$28,Input!$C$44,0)</f>
        <v>0</v>
      </c>
      <c r="E423" s="69" t="n">
        <f aca="true">IF($B423&gt;Input!$C$28,PMT(Input!$C$43/(100*12),($A$620-OFFSET($A$4,MATCH(Input!$C$28,$B$4:$B$620,1),0,1,1)),$H$4,0,1),0)</f>
        <v>-0</v>
      </c>
      <c r="F423" s="69" t="n">
        <f aca="false">($F422+$D423+$E423)*(1+Input!$C$43/(100*12))</f>
        <v>0</v>
      </c>
    </row>
    <row r="424" customFormat="false" ht="12.8" hidden="false" customHeight="false" outlineLevel="0" collapsed="false">
      <c r="A424" s="67" t="n">
        <v>420</v>
      </c>
      <c r="B424" s="68" t="n">
        <f aca="false">EOMONTH(Input!$C$7,A424)</f>
        <v>55700</v>
      </c>
      <c r="D424" s="69" t="n">
        <f aca="false">IF($B424&lt;Input!$C$28,Input!$C$44,0)</f>
        <v>0</v>
      </c>
      <c r="E424" s="69" t="n">
        <f aca="true">IF($B424&gt;Input!$C$28,PMT(Input!$C$43/(100*12),($A$620-OFFSET($A$4,MATCH(Input!$C$28,$B$4:$B$620,1),0,1,1)),$H$4,0,1),0)</f>
        <v>-0</v>
      </c>
      <c r="F424" s="69" t="n">
        <f aca="false">($F423+$D424+$E424)*(1+Input!$C$43/(100*12))</f>
        <v>0</v>
      </c>
    </row>
    <row r="425" customFormat="false" ht="12.8" hidden="false" customHeight="false" outlineLevel="0" collapsed="false">
      <c r="A425" s="67" t="n">
        <v>421</v>
      </c>
      <c r="B425" s="68" t="n">
        <f aca="false">EOMONTH(Input!$C$7,A425)</f>
        <v>55731</v>
      </c>
      <c r="D425" s="69" t="n">
        <f aca="false">IF($B425&lt;Input!$C$28,Input!$C$44,0)</f>
        <v>0</v>
      </c>
      <c r="E425" s="69" t="n">
        <f aca="true">IF($B425&gt;Input!$C$28,PMT(Input!$C$43/(100*12),($A$620-OFFSET($A$4,MATCH(Input!$C$28,$B$4:$B$620,1),0,1,1)),$H$4,0,1),0)</f>
        <v>-0</v>
      </c>
      <c r="F425" s="69" t="n">
        <f aca="false">($F424+$D425+$E425)*(1+Input!$C$43/(100*12))</f>
        <v>0</v>
      </c>
    </row>
    <row r="426" customFormat="false" ht="12.8" hidden="false" customHeight="false" outlineLevel="0" collapsed="false">
      <c r="A426" s="67" t="n">
        <v>422</v>
      </c>
      <c r="B426" s="68" t="n">
        <f aca="false">EOMONTH(Input!$C$7,A426)</f>
        <v>55762</v>
      </c>
      <c r="D426" s="69" t="n">
        <f aca="false">IF($B426&lt;Input!$C$28,Input!$C$44,0)</f>
        <v>0</v>
      </c>
      <c r="E426" s="69" t="n">
        <f aca="true">IF($B426&gt;Input!$C$28,PMT(Input!$C$43/(100*12),($A$620-OFFSET($A$4,MATCH(Input!$C$28,$B$4:$B$620,1),0,1,1)),$H$4,0,1),0)</f>
        <v>-0</v>
      </c>
      <c r="F426" s="69" t="n">
        <f aca="false">($F425+$D426+$E426)*(1+Input!$C$43/(100*12))</f>
        <v>0</v>
      </c>
    </row>
    <row r="427" customFormat="false" ht="12.8" hidden="false" customHeight="false" outlineLevel="0" collapsed="false">
      <c r="A427" s="67" t="n">
        <v>423</v>
      </c>
      <c r="B427" s="68" t="n">
        <f aca="false">EOMONTH(Input!$C$7,A427)</f>
        <v>55792</v>
      </c>
      <c r="D427" s="69" t="n">
        <f aca="false">IF($B427&lt;Input!$C$28,Input!$C$44,0)</f>
        <v>0</v>
      </c>
      <c r="E427" s="69" t="n">
        <f aca="true">IF($B427&gt;Input!$C$28,PMT(Input!$C$43/(100*12),($A$620-OFFSET($A$4,MATCH(Input!$C$28,$B$4:$B$620,1),0,1,1)),$H$4,0,1),0)</f>
        <v>-0</v>
      </c>
      <c r="F427" s="69" t="n">
        <f aca="false">($F426+$D427+$E427)*(1+Input!$C$43/(100*12))</f>
        <v>0</v>
      </c>
    </row>
    <row r="428" customFormat="false" ht="12.8" hidden="false" customHeight="false" outlineLevel="0" collapsed="false">
      <c r="A428" s="67" t="n">
        <v>424</v>
      </c>
      <c r="B428" s="68" t="n">
        <f aca="false">EOMONTH(Input!$C$7,A428)</f>
        <v>55823</v>
      </c>
      <c r="D428" s="69" t="n">
        <f aca="false">IF($B428&lt;Input!$C$28,Input!$C$44,0)</f>
        <v>0</v>
      </c>
      <c r="E428" s="69" t="n">
        <f aca="true">IF($B428&gt;Input!$C$28,PMT(Input!$C$43/(100*12),($A$620-OFFSET($A$4,MATCH(Input!$C$28,$B$4:$B$620,1),0,1,1)),$H$4,0,1),0)</f>
        <v>-0</v>
      </c>
      <c r="F428" s="69" t="n">
        <f aca="false">($F427+$D428+$E428)*(1+Input!$C$43/(100*12))</f>
        <v>0</v>
      </c>
    </row>
    <row r="429" customFormat="false" ht="12.8" hidden="false" customHeight="false" outlineLevel="0" collapsed="false">
      <c r="A429" s="67" t="n">
        <v>425</v>
      </c>
      <c r="B429" s="68" t="n">
        <f aca="false">EOMONTH(Input!$C$7,A429)</f>
        <v>55853</v>
      </c>
      <c r="D429" s="69" t="n">
        <f aca="false">IF($B429&lt;Input!$C$28,Input!$C$44,0)</f>
        <v>0</v>
      </c>
      <c r="E429" s="69" t="n">
        <f aca="true">IF($B429&gt;Input!$C$28,PMT(Input!$C$43/(100*12),($A$620-OFFSET($A$4,MATCH(Input!$C$28,$B$4:$B$620,1),0,1,1)),$H$4,0,1),0)</f>
        <v>-0</v>
      </c>
      <c r="F429" s="69" t="n">
        <f aca="false">($F428+$D429+$E429)*(1+Input!$C$43/(100*12))</f>
        <v>0</v>
      </c>
    </row>
    <row r="430" customFormat="false" ht="12.8" hidden="false" customHeight="false" outlineLevel="0" collapsed="false">
      <c r="A430" s="67" t="n">
        <v>426</v>
      </c>
      <c r="B430" s="68" t="n">
        <f aca="false">EOMONTH(Input!$C$7,A430)</f>
        <v>55884</v>
      </c>
      <c r="D430" s="69" t="n">
        <f aca="false">IF($B430&lt;Input!$C$28,Input!$C$44,0)</f>
        <v>0</v>
      </c>
      <c r="E430" s="69" t="n">
        <f aca="true">IF($B430&gt;Input!$C$28,PMT(Input!$C$43/(100*12),($A$620-OFFSET($A$4,MATCH(Input!$C$28,$B$4:$B$620,1),0,1,1)),$H$4,0,1),0)</f>
        <v>-0</v>
      </c>
      <c r="F430" s="69" t="n">
        <f aca="false">($F429+$D430+$E430)*(1+Input!$C$43/(100*12))</f>
        <v>0</v>
      </c>
    </row>
    <row r="431" customFormat="false" ht="12.8" hidden="false" customHeight="false" outlineLevel="0" collapsed="false">
      <c r="A431" s="67" t="n">
        <v>427</v>
      </c>
      <c r="B431" s="68" t="n">
        <f aca="false">EOMONTH(Input!$C$7,A431)</f>
        <v>55915</v>
      </c>
      <c r="D431" s="69" t="n">
        <f aca="false">IF($B431&lt;Input!$C$28,Input!$C$44,0)</f>
        <v>0</v>
      </c>
      <c r="E431" s="69" t="n">
        <f aca="true">IF($B431&gt;Input!$C$28,PMT(Input!$C$43/(100*12),($A$620-OFFSET($A$4,MATCH(Input!$C$28,$B$4:$B$620,1),0,1,1)),$H$4,0,1),0)</f>
        <v>-0</v>
      </c>
      <c r="F431" s="69" t="n">
        <f aca="false">($F430+$D431+$E431)*(1+Input!$C$43/(100*12))</f>
        <v>0</v>
      </c>
    </row>
    <row r="432" customFormat="false" ht="12.8" hidden="false" customHeight="false" outlineLevel="0" collapsed="false">
      <c r="A432" s="67" t="n">
        <v>428</v>
      </c>
      <c r="B432" s="68" t="n">
        <f aca="false">EOMONTH(Input!$C$7,A432)</f>
        <v>55943</v>
      </c>
      <c r="D432" s="69" t="n">
        <f aca="false">IF($B432&lt;Input!$C$28,Input!$C$44,0)</f>
        <v>0</v>
      </c>
      <c r="E432" s="69" t="n">
        <f aca="true">IF($B432&gt;Input!$C$28,PMT(Input!$C$43/(100*12),($A$620-OFFSET($A$4,MATCH(Input!$C$28,$B$4:$B$620,1),0,1,1)),$H$4,0,1),0)</f>
        <v>-0</v>
      </c>
      <c r="F432" s="69" t="n">
        <f aca="false">($F431+$D432+$E432)*(1+Input!$C$43/(100*12))</f>
        <v>0</v>
      </c>
    </row>
    <row r="433" customFormat="false" ht="12.8" hidden="false" customHeight="false" outlineLevel="0" collapsed="false">
      <c r="A433" s="67" t="n">
        <v>429</v>
      </c>
      <c r="B433" s="68" t="n">
        <f aca="false">EOMONTH(Input!$C$7,A433)</f>
        <v>55974</v>
      </c>
      <c r="D433" s="69" t="n">
        <f aca="false">IF($B433&lt;Input!$C$28,Input!$C$44,0)</f>
        <v>0</v>
      </c>
      <c r="E433" s="69" t="n">
        <f aca="true">IF($B433&gt;Input!$C$28,PMT(Input!$C$43/(100*12),($A$620-OFFSET($A$4,MATCH(Input!$C$28,$B$4:$B$620,1),0,1,1)),$H$4,0,1),0)</f>
        <v>-0</v>
      </c>
      <c r="F433" s="69" t="n">
        <f aca="false">($F432+$D433+$E433)*(1+Input!$C$43/(100*12))</f>
        <v>0</v>
      </c>
    </row>
    <row r="434" customFormat="false" ht="12.8" hidden="false" customHeight="false" outlineLevel="0" collapsed="false">
      <c r="A434" s="67" t="n">
        <v>430</v>
      </c>
      <c r="B434" s="68" t="n">
        <f aca="false">EOMONTH(Input!$C$7,A434)</f>
        <v>56004</v>
      </c>
      <c r="D434" s="69" t="n">
        <f aca="false">IF($B434&lt;Input!$C$28,Input!$C$44,0)</f>
        <v>0</v>
      </c>
      <c r="E434" s="69" t="n">
        <f aca="true">IF($B434&gt;Input!$C$28,PMT(Input!$C$43/(100*12),($A$620-OFFSET($A$4,MATCH(Input!$C$28,$B$4:$B$620,1),0,1,1)),$H$4,0,1),0)</f>
        <v>-0</v>
      </c>
      <c r="F434" s="69" t="n">
        <f aca="false">($F433+$D434+$E434)*(1+Input!$C$43/(100*12))</f>
        <v>0</v>
      </c>
    </row>
    <row r="435" customFormat="false" ht="12.8" hidden="false" customHeight="false" outlineLevel="0" collapsed="false">
      <c r="A435" s="67" t="n">
        <v>431</v>
      </c>
      <c r="B435" s="68" t="n">
        <f aca="false">EOMONTH(Input!$C$7,A435)</f>
        <v>56035</v>
      </c>
      <c r="D435" s="69" t="n">
        <f aca="false">IF($B435&lt;Input!$C$28,Input!$C$44,0)</f>
        <v>0</v>
      </c>
      <c r="E435" s="69" t="n">
        <f aca="true">IF($B435&gt;Input!$C$28,PMT(Input!$C$43/(100*12),($A$620-OFFSET($A$4,MATCH(Input!$C$28,$B$4:$B$620,1),0,1,1)),$H$4,0,1),0)</f>
        <v>-0</v>
      </c>
      <c r="F435" s="69" t="n">
        <f aca="false">($F434+$D435+$E435)*(1+Input!$C$43/(100*12))</f>
        <v>0</v>
      </c>
    </row>
    <row r="436" customFormat="false" ht="12.8" hidden="false" customHeight="false" outlineLevel="0" collapsed="false">
      <c r="A436" s="67" t="n">
        <v>432</v>
      </c>
      <c r="B436" s="68" t="n">
        <f aca="false">EOMONTH(Input!$C$7,A436)</f>
        <v>56065</v>
      </c>
      <c r="D436" s="69" t="n">
        <f aca="false">IF($B436&lt;Input!$C$28,Input!$C$44,0)</f>
        <v>0</v>
      </c>
      <c r="E436" s="69" t="n">
        <f aca="true">IF($B436&gt;Input!$C$28,PMT(Input!$C$43/(100*12),($A$620-OFFSET($A$4,MATCH(Input!$C$28,$B$4:$B$620,1),0,1,1)),$H$4,0,1),0)</f>
        <v>-0</v>
      </c>
      <c r="F436" s="69" t="n">
        <f aca="false">($F435+$D436+$E436)*(1+Input!$C$43/(100*12))</f>
        <v>0</v>
      </c>
    </row>
    <row r="437" customFormat="false" ht="12.8" hidden="false" customHeight="false" outlineLevel="0" collapsed="false">
      <c r="A437" s="67" t="n">
        <v>433</v>
      </c>
      <c r="B437" s="68" t="n">
        <f aca="false">EOMONTH(Input!$C$7,A437)</f>
        <v>56096</v>
      </c>
      <c r="D437" s="69" t="n">
        <f aca="false">IF($B437&lt;Input!$C$28,Input!$C$44,0)</f>
        <v>0</v>
      </c>
      <c r="E437" s="69" t="n">
        <f aca="true">IF($B437&gt;Input!$C$28,PMT(Input!$C$43/(100*12),($A$620-OFFSET($A$4,MATCH(Input!$C$28,$B$4:$B$620,1),0,1,1)),$H$4,0,1),0)</f>
        <v>-0</v>
      </c>
      <c r="F437" s="69" t="n">
        <f aca="false">($F436+$D437+$E437)*(1+Input!$C$43/(100*12))</f>
        <v>0</v>
      </c>
    </row>
    <row r="438" customFormat="false" ht="12.8" hidden="false" customHeight="false" outlineLevel="0" collapsed="false">
      <c r="A438" s="67" t="n">
        <v>434</v>
      </c>
      <c r="B438" s="68" t="n">
        <f aca="false">EOMONTH(Input!$C$7,A438)</f>
        <v>56127</v>
      </c>
      <c r="D438" s="69" t="n">
        <f aca="false">IF($B438&lt;Input!$C$28,Input!$C$44,0)</f>
        <v>0</v>
      </c>
      <c r="E438" s="69" t="n">
        <f aca="true">IF($B438&gt;Input!$C$28,PMT(Input!$C$43/(100*12),($A$620-OFFSET($A$4,MATCH(Input!$C$28,$B$4:$B$620,1),0,1,1)),$H$4,0,1),0)</f>
        <v>-0</v>
      </c>
      <c r="F438" s="69" t="n">
        <f aca="false">($F437+$D438+$E438)*(1+Input!$C$43/(100*12))</f>
        <v>0</v>
      </c>
    </row>
    <row r="439" customFormat="false" ht="12.8" hidden="false" customHeight="false" outlineLevel="0" collapsed="false">
      <c r="A439" s="67" t="n">
        <v>435</v>
      </c>
      <c r="B439" s="68" t="n">
        <f aca="false">EOMONTH(Input!$C$7,A439)</f>
        <v>56157</v>
      </c>
      <c r="D439" s="69" t="n">
        <f aca="false">IF($B439&lt;Input!$C$28,Input!$C$44,0)</f>
        <v>0</v>
      </c>
      <c r="E439" s="69" t="n">
        <f aca="true">IF($B439&gt;Input!$C$28,PMT(Input!$C$43/(100*12),($A$620-OFFSET($A$4,MATCH(Input!$C$28,$B$4:$B$620,1),0,1,1)),$H$4,0,1),0)</f>
        <v>-0</v>
      </c>
      <c r="F439" s="69" t="n">
        <f aca="false">($F438+$D439+$E439)*(1+Input!$C$43/(100*12))</f>
        <v>0</v>
      </c>
    </row>
    <row r="440" customFormat="false" ht="12.8" hidden="false" customHeight="false" outlineLevel="0" collapsed="false">
      <c r="A440" s="67" t="n">
        <v>436</v>
      </c>
      <c r="B440" s="68" t="n">
        <f aca="false">EOMONTH(Input!$C$7,A440)</f>
        <v>56188</v>
      </c>
      <c r="D440" s="69" t="n">
        <f aca="false">IF($B440&lt;Input!$C$28,Input!$C$44,0)</f>
        <v>0</v>
      </c>
      <c r="E440" s="69" t="n">
        <f aca="true">IF($B440&gt;Input!$C$28,PMT(Input!$C$43/(100*12),($A$620-OFFSET($A$4,MATCH(Input!$C$28,$B$4:$B$620,1),0,1,1)),$H$4,0,1),0)</f>
        <v>-0</v>
      </c>
      <c r="F440" s="69" t="n">
        <f aca="false">($F439+$D440+$E440)*(1+Input!$C$43/(100*12))</f>
        <v>0</v>
      </c>
    </row>
    <row r="441" customFormat="false" ht="12.8" hidden="false" customHeight="false" outlineLevel="0" collapsed="false">
      <c r="A441" s="67" t="n">
        <v>437</v>
      </c>
      <c r="B441" s="68" t="n">
        <f aca="false">EOMONTH(Input!$C$7,A441)</f>
        <v>56218</v>
      </c>
      <c r="D441" s="69" t="n">
        <f aca="false">IF($B441&lt;Input!$C$28,Input!$C$44,0)</f>
        <v>0</v>
      </c>
      <c r="E441" s="69" t="n">
        <f aca="true">IF($B441&gt;Input!$C$28,PMT(Input!$C$43/(100*12),($A$620-OFFSET($A$4,MATCH(Input!$C$28,$B$4:$B$620,1),0,1,1)),$H$4,0,1),0)</f>
        <v>-0</v>
      </c>
      <c r="F441" s="69" t="n">
        <f aca="false">($F440+$D441+$E441)*(1+Input!$C$43/(100*12))</f>
        <v>0</v>
      </c>
    </row>
    <row r="442" customFormat="false" ht="12.8" hidden="false" customHeight="false" outlineLevel="0" collapsed="false">
      <c r="A442" s="67" t="n">
        <v>438</v>
      </c>
      <c r="B442" s="68" t="n">
        <f aca="false">EOMONTH(Input!$C$7,A442)</f>
        <v>56249</v>
      </c>
      <c r="D442" s="69" t="n">
        <f aca="false">IF($B442&lt;Input!$C$28,Input!$C$44,0)</f>
        <v>0</v>
      </c>
      <c r="E442" s="69" t="n">
        <f aca="true">IF($B442&gt;Input!$C$28,PMT(Input!$C$43/(100*12),($A$620-OFFSET($A$4,MATCH(Input!$C$28,$B$4:$B$620,1),0,1,1)),$H$4,0,1),0)</f>
        <v>-0</v>
      </c>
      <c r="F442" s="69" t="n">
        <f aca="false">($F441+$D442+$E442)*(1+Input!$C$43/(100*12))</f>
        <v>0</v>
      </c>
    </row>
    <row r="443" customFormat="false" ht="12.8" hidden="false" customHeight="false" outlineLevel="0" collapsed="false">
      <c r="A443" s="67" t="n">
        <v>439</v>
      </c>
      <c r="B443" s="68" t="n">
        <f aca="false">EOMONTH(Input!$C$7,A443)</f>
        <v>56280</v>
      </c>
      <c r="D443" s="69" t="n">
        <f aca="false">IF($B443&lt;Input!$C$28,Input!$C$44,0)</f>
        <v>0</v>
      </c>
      <c r="E443" s="69" t="n">
        <f aca="true">IF($B443&gt;Input!$C$28,PMT(Input!$C$43/(100*12),($A$620-OFFSET($A$4,MATCH(Input!$C$28,$B$4:$B$620,1),0,1,1)),$H$4,0,1),0)</f>
        <v>-0</v>
      </c>
      <c r="F443" s="69" t="n">
        <f aca="false">($F442+$D443+$E443)*(1+Input!$C$43/(100*12))</f>
        <v>0</v>
      </c>
    </row>
    <row r="444" customFormat="false" ht="12.8" hidden="false" customHeight="false" outlineLevel="0" collapsed="false">
      <c r="A444" s="67" t="n">
        <v>440</v>
      </c>
      <c r="B444" s="68" t="n">
        <f aca="false">EOMONTH(Input!$C$7,A444)</f>
        <v>56308</v>
      </c>
      <c r="D444" s="69" t="n">
        <f aca="false">IF($B444&lt;Input!$C$28,Input!$C$44,0)</f>
        <v>0</v>
      </c>
      <c r="E444" s="69" t="n">
        <f aca="true">IF($B444&gt;Input!$C$28,PMT(Input!$C$43/(100*12),($A$620-OFFSET($A$4,MATCH(Input!$C$28,$B$4:$B$620,1),0,1,1)),$H$4,0,1),0)</f>
        <v>-0</v>
      </c>
      <c r="F444" s="69" t="n">
        <f aca="false">($F443+$D444+$E444)*(1+Input!$C$43/(100*12))</f>
        <v>0</v>
      </c>
    </row>
    <row r="445" customFormat="false" ht="12.8" hidden="false" customHeight="false" outlineLevel="0" collapsed="false">
      <c r="A445" s="67" t="n">
        <v>441</v>
      </c>
      <c r="B445" s="68" t="n">
        <f aca="false">EOMONTH(Input!$C$7,A445)</f>
        <v>56339</v>
      </c>
      <c r="D445" s="69" t="n">
        <f aca="false">IF($B445&lt;Input!$C$28,Input!$C$44,0)</f>
        <v>0</v>
      </c>
      <c r="E445" s="69" t="n">
        <f aca="true">IF($B445&gt;Input!$C$28,PMT(Input!$C$43/(100*12),($A$620-OFFSET($A$4,MATCH(Input!$C$28,$B$4:$B$620,1),0,1,1)),$H$4,0,1),0)</f>
        <v>-0</v>
      </c>
      <c r="F445" s="69" t="n">
        <f aca="false">($F444+$D445+$E445)*(1+Input!$C$43/(100*12))</f>
        <v>0</v>
      </c>
    </row>
    <row r="446" customFormat="false" ht="12.8" hidden="false" customHeight="false" outlineLevel="0" collapsed="false">
      <c r="A446" s="67" t="n">
        <v>442</v>
      </c>
      <c r="B446" s="68" t="n">
        <f aca="false">EOMONTH(Input!$C$7,A446)</f>
        <v>56369</v>
      </c>
      <c r="D446" s="69" t="n">
        <f aca="false">IF($B446&lt;Input!$C$28,Input!$C$44,0)</f>
        <v>0</v>
      </c>
      <c r="E446" s="69" t="n">
        <f aca="true">IF($B446&gt;Input!$C$28,PMT(Input!$C$43/(100*12),($A$620-OFFSET($A$4,MATCH(Input!$C$28,$B$4:$B$620,1),0,1,1)),$H$4,0,1),0)</f>
        <v>-0</v>
      </c>
      <c r="F446" s="69" t="n">
        <f aca="false">($F445+$D446+$E446)*(1+Input!$C$43/(100*12))</f>
        <v>0</v>
      </c>
    </row>
    <row r="447" customFormat="false" ht="12.8" hidden="false" customHeight="false" outlineLevel="0" collapsed="false">
      <c r="A447" s="67" t="n">
        <v>443</v>
      </c>
      <c r="B447" s="68" t="n">
        <f aca="false">EOMONTH(Input!$C$7,A447)</f>
        <v>56400</v>
      </c>
      <c r="D447" s="69" t="n">
        <f aca="false">IF($B447&lt;Input!$C$28,Input!$C$44,0)</f>
        <v>0</v>
      </c>
      <c r="E447" s="69" t="n">
        <f aca="true">IF($B447&gt;Input!$C$28,PMT(Input!$C$43/(100*12),($A$620-OFFSET($A$4,MATCH(Input!$C$28,$B$4:$B$620,1),0,1,1)),$H$4,0,1),0)</f>
        <v>-0</v>
      </c>
      <c r="F447" s="69" t="n">
        <f aca="false">($F446+$D447+$E447)*(1+Input!$C$43/(100*12))</f>
        <v>0</v>
      </c>
    </row>
    <row r="448" customFormat="false" ht="12.8" hidden="false" customHeight="false" outlineLevel="0" collapsed="false">
      <c r="A448" s="67" t="n">
        <v>444</v>
      </c>
      <c r="B448" s="68" t="n">
        <f aca="false">EOMONTH(Input!$C$7,A448)</f>
        <v>56430</v>
      </c>
      <c r="D448" s="69" t="n">
        <f aca="false">IF($B448&lt;Input!$C$28,Input!$C$44,0)</f>
        <v>0</v>
      </c>
      <c r="E448" s="69" t="n">
        <f aca="true">IF($B448&gt;Input!$C$28,PMT(Input!$C$43/(100*12),($A$620-OFFSET($A$4,MATCH(Input!$C$28,$B$4:$B$620,1),0,1,1)),$H$4,0,1),0)</f>
        <v>-0</v>
      </c>
      <c r="F448" s="69" t="n">
        <f aca="false">($F447+$D448+$E448)*(1+Input!$C$43/(100*12))</f>
        <v>0</v>
      </c>
    </row>
    <row r="449" customFormat="false" ht="12.8" hidden="false" customHeight="false" outlineLevel="0" collapsed="false">
      <c r="A449" s="67" t="n">
        <v>445</v>
      </c>
      <c r="B449" s="68" t="n">
        <f aca="false">EOMONTH(Input!$C$7,A449)</f>
        <v>56461</v>
      </c>
      <c r="D449" s="69" t="n">
        <f aca="false">IF($B449&lt;Input!$C$28,Input!$C$44,0)</f>
        <v>0</v>
      </c>
      <c r="E449" s="69" t="n">
        <f aca="true">IF($B449&gt;Input!$C$28,PMT(Input!$C$43/(100*12),($A$620-OFFSET($A$4,MATCH(Input!$C$28,$B$4:$B$620,1),0,1,1)),$H$4,0,1),0)</f>
        <v>-0</v>
      </c>
      <c r="F449" s="69" t="n">
        <f aca="false">($F448+$D449+$E449)*(1+Input!$C$43/(100*12))</f>
        <v>0</v>
      </c>
    </row>
    <row r="450" customFormat="false" ht="12.8" hidden="false" customHeight="false" outlineLevel="0" collapsed="false">
      <c r="A450" s="67" t="n">
        <v>446</v>
      </c>
      <c r="B450" s="68" t="n">
        <f aca="false">EOMONTH(Input!$C$7,A450)</f>
        <v>56492</v>
      </c>
      <c r="D450" s="69" t="n">
        <f aca="false">IF($B450&lt;Input!$C$28,Input!$C$44,0)</f>
        <v>0</v>
      </c>
      <c r="E450" s="69" t="n">
        <f aca="true">IF($B450&gt;Input!$C$28,PMT(Input!$C$43/(100*12),($A$620-OFFSET($A$4,MATCH(Input!$C$28,$B$4:$B$620,1),0,1,1)),$H$4,0,1),0)</f>
        <v>-0</v>
      </c>
      <c r="F450" s="69" t="n">
        <f aca="false">($F449+$D450+$E450)*(1+Input!$C$43/(100*12))</f>
        <v>0</v>
      </c>
    </row>
    <row r="451" customFormat="false" ht="12.8" hidden="false" customHeight="false" outlineLevel="0" collapsed="false">
      <c r="A451" s="67" t="n">
        <v>447</v>
      </c>
      <c r="B451" s="68" t="n">
        <f aca="false">EOMONTH(Input!$C$7,A451)</f>
        <v>56522</v>
      </c>
      <c r="D451" s="69" t="n">
        <f aca="false">IF($B451&lt;Input!$C$28,Input!$C$44,0)</f>
        <v>0</v>
      </c>
      <c r="E451" s="69" t="n">
        <f aca="true">IF($B451&gt;Input!$C$28,PMT(Input!$C$43/(100*12),($A$620-OFFSET($A$4,MATCH(Input!$C$28,$B$4:$B$620,1),0,1,1)),$H$4,0,1),0)</f>
        <v>-0</v>
      </c>
      <c r="F451" s="69" t="n">
        <f aca="false">($F450+$D451+$E451)*(1+Input!$C$43/(100*12))</f>
        <v>0</v>
      </c>
    </row>
    <row r="452" customFormat="false" ht="12.8" hidden="false" customHeight="false" outlineLevel="0" collapsed="false">
      <c r="A452" s="67" t="n">
        <v>448</v>
      </c>
      <c r="B452" s="68" t="n">
        <f aca="false">EOMONTH(Input!$C$7,A452)</f>
        <v>56553</v>
      </c>
      <c r="D452" s="69" t="n">
        <f aca="false">IF($B452&lt;Input!$C$28,Input!$C$44,0)</f>
        <v>0</v>
      </c>
      <c r="E452" s="69" t="n">
        <f aca="true">IF($B452&gt;Input!$C$28,PMT(Input!$C$43/(100*12),($A$620-OFFSET($A$4,MATCH(Input!$C$28,$B$4:$B$620,1),0,1,1)),$H$4,0,1),0)</f>
        <v>-0</v>
      </c>
      <c r="F452" s="69" t="n">
        <f aca="false">($F451+$D452+$E452)*(1+Input!$C$43/(100*12))</f>
        <v>0</v>
      </c>
    </row>
    <row r="453" customFormat="false" ht="12.8" hidden="false" customHeight="false" outlineLevel="0" collapsed="false">
      <c r="A453" s="67" t="n">
        <v>449</v>
      </c>
      <c r="B453" s="68" t="n">
        <f aca="false">EOMONTH(Input!$C$7,A453)</f>
        <v>56583</v>
      </c>
      <c r="D453" s="69" t="n">
        <f aca="false">IF($B453&lt;Input!$C$28,Input!$C$44,0)</f>
        <v>0</v>
      </c>
      <c r="E453" s="69" t="n">
        <f aca="true">IF($B453&gt;Input!$C$28,PMT(Input!$C$43/(100*12),($A$620-OFFSET($A$4,MATCH(Input!$C$28,$B$4:$B$620,1),0,1,1)),$H$4,0,1),0)</f>
        <v>-0</v>
      </c>
      <c r="F453" s="69" t="n">
        <f aca="false">($F452+$D453+$E453)*(1+Input!$C$43/(100*12))</f>
        <v>0</v>
      </c>
    </row>
    <row r="454" customFormat="false" ht="12.8" hidden="false" customHeight="false" outlineLevel="0" collapsed="false">
      <c r="A454" s="67" t="n">
        <v>450</v>
      </c>
      <c r="B454" s="68" t="n">
        <f aca="false">EOMONTH(Input!$C$7,A454)</f>
        <v>56614</v>
      </c>
      <c r="D454" s="69" t="n">
        <f aca="false">IF($B454&lt;Input!$C$28,Input!$C$44,0)</f>
        <v>0</v>
      </c>
      <c r="E454" s="69" t="n">
        <f aca="true">IF($B454&gt;Input!$C$28,PMT(Input!$C$43/(100*12),($A$620-OFFSET($A$4,MATCH(Input!$C$28,$B$4:$B$620,1),0,1,1)),$H$4,0,1),0)</f>
        <v>-0</v>
      </c>
      <c r="F454" s="69" t="n">
        <f aca="false">($F453+$D454+$E454)*(1+Input!$C$43/(100*12))</f>
        <v>0</v>
      </c>
    </row>
    <row r="455" customFormat="false" ht="12.8" hidden="false" customHeight="false" outlineLevel="0" collapsed="false">
      <c r="A455" s="67" t="n">
        <v>451</v>
      </c>
      <c r="B455" s="68" t="n">
        <f aca="false">EOMONTH(Input!$C$7,A455)</f>
        <v>56645</v>
      </c>
      <c r="D455" s="69" t="n">
        <f aca="false">IF($B455&lt;Input!$C$28,Input!$C$44,0)</f>
        <v>0</v>
      </c>
      <c r="E455" s="69" t="n">
        <f aca="true">IF($B455&gt;Input!$C$28,PMT(Input!$C$43/(100*12),($A$620-OFFSET($A$4,MATCH(Input!$C$28,$B$4:$B$620,1),0,1,1)),$H$4,0,1),0)</f>
        <v>-0</v>
      </c>
      <c r="F455" s="69" t="n">
        <f aca="false">($F454+$D455+$E455)*(1+Input!$C$43/(100*12))</f>
        <v>0</v>
      </c>
    </row>
    <row r="456" customFormat="false" ht="12.8" hidden="false" customHeight="false" outlineLevel="0" collapsed="false">
      <c r="A456" s="67" t="n">
        <v>452</v>
      </c>
      <c r="B456" s="68" t="n">
        <f aca="false">EOMONTH(Input!$C$7,A456)</f>
        <v>56673</v>
      </c>
      <c r="D456" s="69" t="n">
        <f aca="false">IF($B456&lt;Input!$C$28,Input!$C$44,0)</f>
        <v>0</v>
      </c>
      <c r="E456" s="69" t="n">
        <f aca="true">IF($B456&gt;Input!$C$28,PMT(Input!$C$43/(100*12),($A$620-OFFSET($A$4,MATCH(Input!$C$28,$B$4:$B$620,1),0,1,1)),$H$4,0,1),0)</f>
        <v>-0</v>
      </c>
      <c r="F456" s="69" t="n">
        <f aca="false">($F455+$D456+$E456)*(1+Input!$C$43/(100*12))</f>
        <v>0</v>
      </c>
    </row>
    <row r="457" customFormat="false" ht="12.8" hidden="false" customHeight="false" outlineLevel="0" collapsed="false">
      <c r="A457" s="67" t="n">
        <v>453</v>
      </c>
      <c r="B457" s="68" t="n">
        <f aca="false">EOMONTH(Input!$C$7,A457)</f>
        <v>56704</v>
      </c>
      <c r="D457" s="69" t="n">
        <f aca="false">IF($B457&lt;Input!$C$28,Input!$C$44,0)</f>
        <v>0</v>
      </c>
      <c r="E457" s="69" t="n">
        <f aca="true">IF($B457&gt;Input!$C$28,PMT(Input!$C$43/(100*12),($A$620-OFFSET($A$4,MATCH(Input!$C$28,$B$4:$B$620,1),0,1,1)),$H$4,0,1),0)</f>
        <v>-0</v>
      </c>
      <c r="F457" s="69" t="n">
        <f aca="false">($F456+$D457+$E457)*(1+Input!$C$43/(100*12))</f>
        <v>0</v>
      </c>
    </row>
    <row r="458" customFormat="false" ht="12.8" hidden="false" customHeight="false" outlineLevel="0" collapsed="false">
      <c r="A458" s="67" t="n">
        <v>454</v>
      </c>
      <c r="B458" s="68" t="n">
        <f aca="false">EOMONTH(Input!$C$7,A458)</f>
        <v>56734</v>
      </c>
      <c r="D458" s="69" t="n">
        <f aca="false">IF($B458&lt;Input!$C$28,Input!$C$44,0)</f>
        <v>0</v>
      </c>
      <c r="E458" s="69" t="n">
        <f aca="true">IF($B458&gt;Input!$C$28,PMT(Input!$C$43/(100*12),($A$620-OFFSET($A$4,MATCH(Input!$C$28,$B$4:$B$620,1),0,1,1)),$H$4,0,1),0)</f>
        <v>-0</v>
      </c>
      <c r="F458" s="69" t="n">
        <f aca="false">($F457+$D458+$E458)*(1+Input!$C$43/(100*12))</f>
        <v>0</v>
      </c>
    </row>
    <row r="459" customFormat="false" ht="12.8" hidden="false" customHeight="false" outlineLevel="0" collapsed="false">
      <c r="A459" s="67" t="n">
        <v>455</v>
      </c>
      <c r="B459" s="68" t="n">
        <f aca="false">EOMONTH(Input!$C$7,A459)</f>
        <v>56765</v>
      </c>
      <c r="D459" s="69" t="n">
        <f aca="false">IF($B459&lt;Input!$C$28,Input!$C$44,0)</f>
        <v>0</v>
      </c>
      <c r="E459" s="69" t="n">
        <f aca="true">IF($B459&gt;Input!$C$28,PMT(Input!$C$43/(100*12),($A$620-OFFSET($A$4,MATCH(Input!$C$28,$B$4:$B$620,1),0,1,1)),$H$4,0,1),0)</f>
        <v>-0</v>
      </c>
      <c r="F459" s="69" t="n">
        <f aca="false">($F458+$D459+$E459)*(1+Input!$C$43/(100*12))</f>
        <v>0</v>
      </c>
    </row>
    <row r="460" customFormat="false" ht="12.8" hidden="false" customHeight="false" outlineLevel="0" collapsed="false">
      <c r="A460" s="67" t="n">
        <v>456</v>
      </c>
      <c r="B460" s="68" t="n">
        <f aca="false">EOMONTH(Input!$C$7,A460)</f>
        <v>56795</v>
      </c>
      <c r="D460" s="69" t="n">
        <f aca="false">IF($B460&lt;Input!$C$28,Input!$C$44,0)</f>
        <v>0</v>
      </c>
      <c r="E460" s="69" t="n">
        <f aca="true">IF($B460&gt;Input!$C$28,PMT(Input!$C$43/(100*12),($A$620-OFFSET($A$4,MATCH(Input!$C$28,$B$4:$B$620,1),0,1,1)),$H$4,0,1),0)</f>
        <v>-0</v>
      </c>
      <c r="F460" s="69" t="n">
        <f aca="false">($F459+$D460+$E460)*(1+Input!$C$43/(100*12))</f>
        <v>0</v>
      </c>
    </row>
    <row r="461" customFormat="false" ht="12.8" hidden="false" customHeight="false" outlineLevel="0" collapsed="false">
      <c r="A461" s="67" t="n">
        <v>457</v>
      </c>
      <c r="B461" s="68" t="n">
        <f aca="false">EOMONTH(Input!$C$7,A461)</f>
        <v>56826</v>
      </c>
      <c r="D461" s="69" t="n">
        <f aca="false">IF($B461&lt;Input!$C$28,Input!$C$44,0)</f>
        <v>0</v>
      </c>
      <c r="E461" s="69" t="n">
        <f aca="true">IF($B461&gt;Input!$C$28,PMT(Input!$C$43/(100*12),($A$620-OFFSET($A$4,MATCH(Input!$C$28,$B$4:$B$620,1),0,1,1)),$H$4,0,1),0)</f>
        <v>-0</v>
      </c>
      <c r="F461" s="69" t="n">
        <f aca="false">($F460+$D461+$E461)*(1+Input!$C$43/(100*12))</f>
        <v>0</v>
      </c>
    </row>
    <row r="462" customFormat="false" ht="12.8" hidden="false" customHeight="false" outlineLevel="0" collapsed="false">
      <c r="A462" s="67" t="n">
        <v>458</v>
      </c>
      <c r="B462" s="68" t="n">
        <f aca="false">EOMONTH(Input!$C$7,A462)</f>
        <v>56857</v>
      </c>
      <c r="D462" s="69" t="n">
        <f aca="false">IF($B462&lt;Input!$C$28,Input!$C$44,0)</f>
        <v>0</v>
      </c>
      <c r="E462" s="69" t="n">
        <f aca="true">IF($B462&gt;Input!$C$28,PMT(Input!$C$43/(100*12),($A$620-OFFSET($A$4,MATCH(Input!$C$28,$B$4:$B$620,1),0,1,1)),$H$4,0,1),0)</f>
        <v>-0</v>
      </c>
      <c r="F462" s="69" t="n">
        <f aca="false">($F461+$D462+$E462)*(1+Input!$C$43/(100*12))</f>
        <v>0</v>
      </c>
    </row>
    <row r="463" customFormat="false" ht="12.8" hidden="false" customHeight="false" outlineLevel="0" collapsed="false">
      <c r="A463" s="67" t="n">
        <v>459</v>
      </c>
      <c r="B463" s="68" t="n">
        <f aca="false">EOMONTH(Input!$C$7,A463)</f>
        <v>56887</v>
      </c>
      <c r="D463" s="69" t="n">
        <f aca="false">IF($B463&lt;Input!$C$28,Input!$C$44,0)</f>
        <v>0</v>
      </c>
      <c r="E463" s="69" t="n">
        <f aca="true">IF($B463&gt;Input!$C$28,PMT(Input!$C$43/(100*12),($A$620-OFFSET($A$4,MATCH(Input!$C$28,$B$4:$B$620,1),0,1,1)),$H$4,0,1),0)</f>
        <v>-0</v>
      </c>
      <c r="F463" s="69" t="n">
        <f aca="false">($F462+$D463+$E463)*(1+Input!$C$43/(100*12))</f>
        <v>0</v>
      </c>
    </row>
    <row r="464" customFormat="false" ht="12.8" hidden="false" customHeight="false" outlineLevel="0" collapsed="false">
      <c r="A464" s="67" t="n">
        <v>460</v>
      </c>
      <c r="B464" s="68" t="n">
        <f aca="false">EOMONTH(Input!$C$7,A464)</f>
        <v>56918</v>
      </c>
      <c r="D464" s="69" t="n">
        <f aca="false">IF($B464&lt;Input!$C$28,Input!$C$44,0)</f>
        <v>0</v>
      </c>
      <c r="E464" s="69" t="n">
        <f aca="true">IF($B464&gt;Input!$C$28,PMT(Input!$C$43/(100*12),($A$620-OFFSET($A$4,MATCH(Input!$C$28,$B$4:$B$620,1),0,1,1)),$H$4,0,1),0)</f>
        <v>-0</v>
      </c>
      <c r="F464" s="69" t="n">
        <f aca="false">($F463+$D464+$E464)*(1+Input!$C$43/(100*12))</f>
        <v>0</v>
      </c>
    </row>
    <row r="465" customFormat="false" ht="12.8" hidden="false" customHeight="false" outlineLevel="0" collapsed="false">
      <c r="A465" s="67" t="n">
        <v>461</v>
      </c>
      <c r="B465" s="68" t="n">
        <f aca="false">EOMONTH(Input!$C$7,A465)</f>
        <v>56948</v>
      </c>
      <c r="D465" s="69" t="n">
        <f aca="false">IF($B465&lt;Input!$C$28,Input!$C$44,0)</f>
        <v>0</v>
      </c>
      <c r="E465" s="69" t="n">
        <f aca="true">IF($B465&gt;Input!$C$28,PMT(Input!$C$43/(100*12),($A$620-OFFSET($A$4,MATCH(Input!$C$28,$B$4:$B$620,1),0,1,1)),$H$4,0,1),0)</f>
        <v>-0</v>
      </c>
      <c r="F465" s="69" t="n">
        <f aca="false">($F464+$D465+$E465)*(1+Input!$C$43/(100*12))</f>
        <v>0</v>
      </c>
    </row>
    <row r="466" customFormat="false" ht="12.8" hidden="false" customHeight="false" outlineLevel="0" collapsed="false">
      <c r="A466" s="67" t="n">
        <v>462</v>
      </c>
      <c r="B466" s="68" t="n">
        <f aca="false">EOMONTH(Input!$C$7,A466)</f>
        <v>56979</v>
      </c>
      <c r="D466" s="69" t="n">
        <f aca="false">IF($B466&lt;Input!$C$28,Input!$C$44,0)</f>
        <v>0</v>
      </c>
      <c r="E466" s="69" t="n">
        <f aca="true">IF($B466&gt;Input!$C$28,PMT(Input!$C$43/(100*12),($A$620-OFFSET($A$4,MATCH(Input!$C$28,$B$4:$B$620,1),0,1,1)),$H$4,0,1),0)</f>
        <v>-0</v>
      </c>
      <c r="F466" s="69" t="n">
        <f aca="false">($F465+$D466+$E466)*(1+Input!$C$43/(100*12))</f>
        <v>0</v>
      </c>
    </row>
    <row r="467" customFormat="false" ht="12.8" hidden="false" customHeight="false" outlineLevel="0" collapsed="false">
      <c r="A467" s="67" t="n">
        <v>463</v>
      </c>
      <c r="B467" s="68" t="n">
        <f aca="false">EOMONTH(Input!$C$7,A467)</f>
        <v>57010</v>
      </c>
      <c r="D467" s="69" t="n">
        <f aca="false">IF($B467&lt;Input!$C$28,Input!$C$44,0)</f>
        <v>0</v>
      </c>
      <c r="E467" s="69" t="n">
        <f aca="true">IF($B467&gt;Input!$C$28,PMT(Input!$C$43/(100*12),($A$620-OFFSET($A$4,MATCH(Input!$C$28,$B$4:$B$620,1),0,1,1)),$H$4,0,1),0)</f>
        <v>-0</v>
      </c>
      <c r="F467" s="69" t="n">
        <f aca="false">($F466+$D467+$E467)*(1+Input!$C$43/(100*12))</f>
        <v>0</v>
      </c>
    </row>
    <row r="468" customFormat="false" ht="12.8" hidden="false" customHeight="false" outlineLevel="0" collapsed="false">
      <c r="A468" s="67" t="n">
        <v>464</v>
      </c>
      <c r="B468" s="68" t="n">
        <f aca="false">EOMONTH(Input!$C$7,A468)</f>
        <v>57039</v>
      </c>
      <c r="D468" s="69" t="n">
        <f aca="false">IF($B468&lt;Input!$C$28,Input!$C$44,0)</f>
        <v>0</v>
      </c>
      <c r="E468" s="69" t="n">
        <f aca="true">IF($B468&gt;Input!$C$28,PMT(Input!$C$43/(100*12),($A$620-OFFSET($A$4,MATCH(Input!$C$28,$B$4:$B$620,1),0,1,1)),$H$4,0,1),0)</f>
        <v>-0</v>
      </c>
      <c r="F468" s="69" t="n">
        <f aca="false">($F467+$D468+$E468)*(1+Input!$C$43/(100*12))</f>
        <v>0</v>
      </c>
    </row>
    <row r="469" customFormat="false" ht="12.8" hidden="false" customHeight="false" outlineLevel="0" collapsed="false">
      <c r="A469" s="67" t="n">
        <v>465</v>
      </c>
      <c r="B469" s="68" t="n">
        <f aca="false">EOMONTH(Input!$C$7,A469)</f>
        <v>57070</v>
      </c>
      <c r="D469" s="69" t="n">
        <f aca="false">IF($B469&lt;Input!$C$28,Input!$C$44,0)</f>
        <v>0</v>
      </c>
      <c r="E469" s="69" t="n">
        <f aca="true">IF($B469&gt;Input!$C$28,PMT(Input!$C$43/(100*12),($A$620-OFFSET($A$4,MATCH(Input!$C$28,$B$4:$B$620,1),0,1,1)),$H$4,0,1),0)</f>
        <v>-0</v>
      </c>
      <c r="F469" s="69" t="n">
        <f aca="false">($F468+$D469+$E469)*(1+Input!$C$43/(100*12))</f>
        <v>0</v>
      </c>
    </row>
    <row r="470" customFormat="false" ht="12.8" hidden="false" customHeight="false" outlineLevel="0" collapsed="false">
      <c r="A470" s="67" t="n">
        <v>466</v>
      </c>
      <c r="B470" s="68" t="n">
        <f aca="false">EOMONTH(Input!$C$7,A470)</f>
        <v>57100</v>
      </c>
      <c r="D470" s="69" t="n">
        <f aca="false">IF($B470&lt;Input!$C$28,Input!$C$44,0)</f>
        <v>0</v>
      </c>
      <c r="E470" s="69" t="n">
        <f aca="true">IF($B470&gt;Input!$C$28,PMT(Input!$C$43/(100*12),($A$620-OFFSET($A$4,MATCH(Input!$C$28,$B$4:$B$620,1),0,1,1)),$H$4,0,1),0)</f>
        <v>-0</v>
      </c>
      <c r="F470" s="69" t="n">
        <f aca="false">($F469+$D470+$E470)*(1+Input!$C$43/(100*12))</f>
        <v>0</v>
      </c>
    </row>
    <row r="471" customFormat="false" ht="12.8" hidden="false" customHeight="false" outlineLevel="0" collapsed="false">
      <c r="A471" s="67" t="n">
        <v>467</v>
      </c>
      <c r="B471" s="68" t="n">
        <f aca="false">EOMONTH(Input!$C$7,A471)</f>
        <v>57131</v>
      </c>
      <c r="D471" s="69" t="n">
        <f aca="false">IF($B471&lt;Input!$C$28,Input!$C$44,0)</f>
        <v>0</v>
      </c>
      <c r="E471" s="69" t="n">
        <f aca="true">IF($B471&gt;Input!$C$28,PMT(Input!$C$43/(100*12),($A$620-OFFSET($A$4,MATCH(Input!$C$28,$B$4:$B$620,1),0,1,1)),$H$4,0,1),0)</f>
        <v>-0</v>
      </c>
      <c r="F471" s="69" t="n">
        <f aca="false">($F470+$D471+$E471)*(1+Input!$C$43/(100*12))</f>
        <v>0</v>
      </c>
    </row>
    <row r="472" customFormat="false" ht="12.8" hidden="false" customHeight="false" outlineLevel="0" collapsed="false">
      <c r="A472" s="67" t="n">
        <v>468</v>
      </c>
      <c r="B472" s="68" t="n">
        <f aca="false">EOMONTH(Input!$C$7,A472)</f>
        <v>57161</v>
      </c>
      <c r="D472" s="69" t="n">
        <f aca="false">IF($B472&lt;Input!$C$28,Input!$C$44,0)</f>
        <v>0</v>
      </c>
      <c r="E472" s="69" t="n">
        <f aca="true">IF($B472&gt;Input!$C$28,PMT(Input!$C$43/(100*12),($A$620-OFFSET($A$4,MATCH(Input!$C$28,$B$4:$B$620,1),0,1,1)),$H$4,0,1),0)</f>
        <v>-0</v>
      </c>
      <c r="F472" s="69" t="n">
        <f aca="false">($F471+$D472+$E472)*(1+Input!$C$43/(100*12))</f>
        <v>0</v>
      </c>
    </row>
    <row r="473" customFormat="false" ht="12.8" hidden="false" customHeight="false" outlineLevel="0" collapsed="false">
      <c r="A473" s="67" t="n">
        <v>469</v>
      </c>
      <c r="B473" s="68" t="n">
        <f aca="false">EOMONTH(Input!$C$7,A473)</f>
        <v>57192</v>
      </c>
      <c r="D473" s="69" t="n">
        <f aca="false">IF($B473&lt;Input!$C$28,Input!$C$44,0)</f>
        <v>0</v>
      </c>
      <c r="E473" s="69" t="n">
        <f aca="true">IF($B473&gt;Input!$C$28,PMT(Input!$C$43/(100*12),($A$620-OFFSET($A$4,MATCH(Input!$C$28,$B$4:$B$620,1),0,1,1)),$H$4,0,1),0)</f>
        <v>-0</v>
      </c>
      <c r="F473" s="69" t="n">
        <f aca="false">($F472+$D473+$E473)*(1+Input!$C$43/(100*12))</f>
        <v>0</v>
      </c>
    </row>
    <row r="474" customFormat="false" ht="12.8" hidden="false" customHeight="false" outlineLevel="0" collapsed="false">
      <c r="A474" s="67" t="n">
        <v>470</v>
      </c>
      <c r="B474" s="68" t="n">
        <f aca="false">EOMONTH(Input!$C$7,A474)</f>
        <v>57223</v>
      </c>
      <c r="D474" s="69" t="n">
        <f aca="false">IF($B474&lt;Input!$C$28,Input!$C$44,0)</f>
        <v>0</v>
      </c>
      <c r="E474" s="69" t="n">
        <f aca="true">IF($B474&gt;Input!$C$28,PMT(Input!$C$43/(100*12),($A$620-OFFSET($A$4,MATCH(Input!$C$28,$B$4:$B$620,1),0,1,1)),$H$4,0,1),0)</f>
        <v>-0</v>
      </c>
      <c r="F474" s="69" t="n">
        <f aca="false">($F473+$D474+$E474)*(1+Input!$C$43/(100*12))</f>
        <v>0</v>
      </c>
    </row>
    <row r="475" customFormat="false" ht="12.8" hidden="false" customHeight="false" outlineLevel="0" collapsed="false">
      <c r="A475" s="67" t="n">
        <v>471</v>
      </c>
      <c r="B475" s="68" t="n">
        <f aca="false">EOMONTH(Input!$C$7,A475)</f>
        <v>57253</v>
      </c>
      <c r="D475" s="69" t="n">
        <f aca="false">IF($B475&lt;Input!$C$28,Input!$C$44,0)</f>
        <v>0</v>
      </c>
      <c r="E475" s="69" t="n">
        <f aca="true">IF($B475&gt;Input!$C$28,PMT(Input!$C$43/(100*12),($A$620-OFFSET($A$4,MATCH(Input!$C$28,$B$4:$B$620,1),0,1,1)),$H$4,0,1),0)</f>
        <v>-0</v>
      </c>
      <c r="F475" s="69" t="n">
        <f aca="false">($F474+$D475+$E475)*(1+Input!$C$43/(100*12))</f>
        <v>0</v>
      </c>
    </row>
    <row r="476" customFormat="false" ht="12.8" hidden="false" customHeight="false" outlineLevel="0" collapsed="false">
      <c r="A476" s="67" t="n">
        <v>472</v>
      </c>
      <c r="B476" s="68" t="n">
        <f aca="false">EOMONTH(Input!$C$7,A476)</f>
        <v>57284</v>
      </c>
      <c r="D476" s="69" t="n">
        <f aca="false">IF($B476&lt;Input!$C$28,Input!$C$44,0)</f>
        <v>0</v>
      </c>
      <c r="E476" s="69" t="n">
        <f aca="true">IF($B476&gt;Input!$C$28,PMT(Input!$C$43/(100*12),($A$620-OFFSET($A$4,MATCH(Input!$C$28,$B$4:$B$620,1),0,1,1)),$H$4,0,1),0)</f>
        <v>-0</v>
      </c>
      <c r="F476" s="69" t="n">
        <f aca="false">($F475+$D476+$E476)*(1+Input!$C$43/(100*12))</f>
        <v>0</v>
      </c>
    </row>
    <row r="477" customFormat="false" ht="12.8" hidden="false" customHeight="false" outlineLevel="0" collapsed="false">
      <c r="A477" s="67" t="n">
        <v>473</v>
      </c>
      <c r="B477" s="68" t="n">
        <f aca="false">EOMONTH(Input!$C$7,A477)</f>
        <v>57314</v>
      </c>
      <c r="D477" s="69" t="n">
        <f aca="false">IF($B477&lt;Input!$C$28,Input!$C$44,0)</f>
        <v>0</v>
      </c>
      <c r="E477" s="69" t="n">
        <f aca="true">IF($B477&gt;Input!$C$28,PMT(Input!$C$43/(100*12),($A$620-OFFSET($A$4,MATCH(Input!$C$28,$B$4:$B$620,1),0,1,1)),$H$4,0,1),0)</f>
        <v>-0</v>
      </c>
      <c r="F477" s="69" t="n">
        <f aca="false">($F476+$D477+$E477)*(1+Input!$C$43/(100*12))</f>
        <v>0</v>
      </c>
    </row>
    <row r="478" customFormat="false" ht="12.8" hidden="false" customHeight="false" outlineLevel="0" collapsed="false">
      <c r="A478" s="67" t="n">
        <v>474</v>
      </c>
      <c r="B478" s="68" t="n">
        <f aca="false">EOMONTH(Input!$C$7,A478)</f>
        <v>57345</v>
      </c>
      <c r="D478" s="69" t="n">
        <f aca="false">IF($B478&lt;Input!$C$28,Input!$C$44,0)</f>
        <v>0</v>
      </c>
      <c r="E478" s="69" t="n">
        <f aca="true">IF($B478&gt;Input!$C$28,PMT(Input!$C$43/(100*12),($A$620-OFFSET($A$4,MATCH(Input!$C$28,$B$4:$B$620,1),0,1,1)),$H$4,0,1),0)</f>
        <v>-0</v>
      </c>
      <c r="F478" s="69" t="n">
        <f aca="false">($F477+$D478+$E478)*(1+Input!$C$43/(100*12))</f>
        <v>0</v>
      </c>
    </row>
    <row r="479" customFormat="false" ht="12.8" hidden="false" customHeight="false" outlineLevel="0" collapsed="false">
      <c r="A479" s="67" t="n">
        <v>475</v>
      </c>
      <c r="B479" s="68" t="n">
        <f aca="false">EOMONTH(Input!$C$7,A479)</f>
        <v>57376</v>
      </c>
      <c r="D479" s="69" t="n">
        <f aca="false">IF($B479&lt;Input!$C$28,Input!$C$44,0)</f>
        <v>0</v>
      </c>
      <c r="E479" s="69" t="n">
        <f aca="true">IF($B479&gt;Input!$C$28,PMT(Input!$C$43/(100*12),($A$620-OFFSET($A$4,MATCH(Input!$C$28,$B$4:$B$620,1),0,1,1)),$H$4,0,1),0)</f>
        <v>-0</v>
      </c>
      <c r="F479" s="69" t="n">
        <f aca="false">($F478+$D479+$E479)*(1+Input!$C$43/(100*12))</f>
        <v>0</v>
      </c>
    </row>
    <row r="480" customFormat="false" ht="12.8" hidden="false" customHeight="false" outlineLevel="0" collapsed="false">
      <c r="A480" s="67" t="n">
        <v>476</v>
      </c>
      <c r="B480" s="68" t="n">
        <f aca="false">EOMONTH(Input!$C$7,A480)</f>
        <v>57404</v>
      </c>
      <c r="D480" s="69" t="n">
        <f aca="false">IF($B480&lt;Input!$C$28,Input!$C$44,0)</f>
        <v>0</v>
      </c>
      <c r="E480" s="69" t="n">
        <f aca="true">IF($B480&gt;Input!$C$28,PMT(Input!$C$43/(100*12),($A$620-OFFSET($A$4,MATCH(Input!$C$28,$B$4:$B$620,1),0,1,1)),$H$4,0,1),0)</f>
        <v>-0</v>
      </c>
      <c r="F480" s="69" t="n">
        <f aca="false">($F479+$D480+$E480)*(1+Input!$C$43/(100*12))</f>
        <v>0</v>
      </c>
    </row>
    <row r="481" customFormat="false" ht="12.8" hidden="false" customHeight="false" outlineLevel="0" collapsed="false">
      <c r="A481" s="67" t="n">
        <v>477</v>
      </c>
      <c r="B481" s="68" t="n">
        <f aca="false">EOMONTH(Input!$C$7,A481)</f>
        <v>57435</v>
      </c>
      <c r="D481" s="69" t="n">
        <f aca="false">IF($B481&lt;Input!$C$28,Input!$C$44,0)</f>
        <v>0</v>
      </c>
      <c r="E481" s="69" t="n">
        <f aca="true">IF($B481&gt;Input!$C$28,PMT(Input!$C$43/(100*12),($A$620-OFFSET($A$4,MATCH(Input!$C$28,$B$4:$B$620,1),0,1,1)),$H$4,0,1),0)</f>
        <v>-0</v>
      </c>
      <c r="F481" s="69" t="n">
        <f aca="false">($F480+$D481+$E481)*(1+Input!$C$43/(100*12))</f>
        <v>0</v>
      </c>
    </row>
    <row r="482" customFormat="false" ht="12.8" hidden="false" customHeight="false" outlineLevel="0" collapsed="false">
      <c r="A482" s="67" t="n">
        <v>478</v>
      </c>
      <c r="B482" s="68" t="n">
        <f aca="false">EOMONTH(Input!$C$7,A482)</f>
        <v>57465</v>
      </c>
      <c r="D482" s="69" t="n">
        <f aca="false">IF($B482&lt;Input!$C$28,Input!$C$44,0)</f>
        <v>0</v>
      </c>
      <c r="E482" s="69" t="n">
        <f aca="true">IF($B482&gt;Input!$C$28,PMT(Input!$C$43/(100*12),($A$620-OFFSET($A$4,MATCH(Input!$C$28,$B$4:$B$620,1),0,1,1)),$H$4,0,1),0)</f>
        <v>-0</v>
      </c>
      <c r="F482" s="69" t="n">
        <f aca="false">($F481+$D482+$E482)*(1+Input!$C$43/(100*12))</f>
        <v>0</v>
      </c>
    </row>
    <row r="483" customFormat="false" ht="12.8" hidden="false" customHeight="false" outlineLevel="0" collapsed="false">
      <c r="A483" s="67" t="n">
        <v>479</v>
      </c>
      <c r="B483" s="68" t="n">
        <f aca="false">EOMONTH(Input!$C$7,A483)</f>
        <v>57496</v>
      </c>
      <c r="D483" s="69" t="n">
        <f aca="false">IF($B483&lt;Input!$C$28,Input!$C$44,0)</f>
        <v>0</v>
      </c>
      <c r="E483" s="69" t="n">
        <f aca="true">IF($B483&gt;Input!$C$28,PMT(Input!$C$43/(100*12),($A$620-OFFSET($A$4,MATCH(Input!$C$28,$B$4:$B$620,1),0,1,1)),$H$4,0,1),0)</f>
        <v>-0</v>
      </c>
      <c r="F483" s="69" t="n">
        <f aca="false">($F482+$D483+$E483)*(1+Input!$C$43/(100*12))</f>
        <v>0</v>
      </c>
    </row>
    <row r="484" customFormat="false" ht="12.8" hidden="false" customHeight="false" outlineLevel="0" collapsed="false">
      <c r="A484" s="67" t="n">
        <v>480</v>
      </c>
      <c r="B484" s="68" t="n">
        <f aca="false">EOMONTH(Input!$C$7,A484)</f>
        <v>57526</v>
      </c>
      <c r="D484" s="69" t="n">
        <f aca="false">IF($B484&lt;Input!$C$28,Input!$C$44,0)</f>
        <v>0</v>
      </c>
      <c r="E484" s="69" t="n">
        <f aca="true">IF($B484&gt;Input!$C$28,PMT(Input!$C$43/(100*12),($A$620-OFFSET($A$4,MATCH(Input!$C$28,$B$4:$B$620,1),0,1,1)),$H$4,0,1),0)</f>
        <v>-0</v>
      </c>
      <c r="F484" s="69" t="n">
        <f aca="false">($F483+$D484+$E484)*(1+Input!$C$43/(100*12))</f>
        <v>0</v>
      </c>
    </row>
    <row r="485" customFormat="false" ht="12.8" hidden="false" customHeight="false" outlineLevel="0" collapsed="false">
      <c r="A485" s="67" t="n">
        <v>481</v>
      </c>
      <c r="B485" s="68" t="n">
        <f aca="false">EOMONTH(Input!$C$7,A485)</f>
        <v>57557</v>
      </c>
      <c r="D485" s="69" t="n">
        <f aca="false">IF($B485&lt;Input!$C$28,Input!$C$44,0)</f>
        <v>0</v>
      </c>
      <c r="E485" s="69" t="n">
        <f aca="true">IF($B485&gt;Input!$C$28,PMT(Input!$C$43/(100*12),($A$620-OFFSET($A$4,MATCH(Input!$C$28,$B$4:$B$620,1),0,1,1)),$H$4,0,1),0)</f>
        <v>-0</v>
      </c>
      <c r="F485" s="69" t="n">
        <f aca="false">($F484+$D485+$E485)*(1+Input!$C$43/(100*12))</f>
        <v>0</v>
      </c>
    </row>
    <row r="486" customFormat="false" ht="12.8" hidden="false" customHeight="false" outlineLevel="0" collapsed="false">
      <c r="A486" s="67" t="n">
        <v>482</v>
      </c>
      <c r="B486" s="68" t="n">
        <f aca="false">EOMONTH(Input!$C$7,A486)</f>
        <v>57588</v>
      </c>
      <c r="D486" s="69" t="n">
        <f aca="false">IF($B486&lt;Input!$C$28,Input!$C$44,0)</f>
        <v>0</v>
      </c>
      <c r="E486" s="69" t="n">
        <f aca="true">IF($B486&gt;Input!$C$28,PMT(Input!$C$43/(100*12),($A$620-OFFSET($A$4,MATCH(Input!$C$28,$B$4:$B$620,1),0,1,1)),$H$4,0,1),0)</f>
        <v>-0</v>
      </c>
      <c r="F486" s="69" t="n">
        <f aca="false">($F485+$D486+$E486)*(1+Input!$C$43/(100*12))</f>
        <v>0</v>
      </c>
    </row>
    <row r="487" customFormat="false" ht="12.8" hidden="false" customHeight="false" outlineLevel="0" collapsed="false">
      <c r="A487" s="67" t="n">
        <v>483</v>
      </c>
      <c r="B487" s="68" t="n">
        <f aca="false">EOMONTH(Input!$C$7,A487)</f>
        <v>57618</v>
      </c>
      <c r="D487" s="69" t="n">
        <f aca="false">IF($B487&lt;Input!$C$28,Input!$C$44,0)</f>
        <v>0</v>
      </c>
      <c r="E487" s="69" t="n">
        <f aca="true">IF($B487&gt;Input!$C$28,PMT(Input!$C$43/(100*12),($A$620-OFFSET($A$4,MATCH(Input!$C$28,$B$4:$B$620,1),0,1,1)),$H$4,0,1),0)</f>
        <v>-0</v>
      </c>
      <c r="F487" s="69" t="n">
        <f aca="false">($F486+$D487+$E487)*(1+Input!$C$43/(100*12))</f>
        <v>0</v>
      </c>
    </row>
    <row r="488" customFormat="false" ht="12.8" hidden="false" customHeight="false" outlineLevel="0" collapsed="false">
      <c r="A488" s="67" t="n">
        <v>484</v>
      </c>
      <c r="B488" s="68" t="n">
        <f aca="false">EOMONTH(Input!$C$7,A488)</f>
        <v>57649</v>
      </c>
      <c r="D488" s="69" t="n">
        <f aca="false">IF($B488&lt;Input!$C$28,Input!$C$44,0)</f>
        <v>0</v>
      </c>
      <c r="E488" s="69" t="n">
        <f aca="true">IF($B488&gt;Input!$C$28,PMT(Input!$C$43/(100*12),($A$620-OFFSET($A$4,MATCH(Input!$C$28,$B$4:$B$620,1),0,1,1)),$H$4,0,1),0)</f>
        <v>-0</v>
      </c>
      <c r="F488" s="69" t="n">
        <f aca="false">($F487+$D488+$E488)*(1+Input!$C$43/(100*12))</f>
        <v>0</v>
      </c>
    </row>
    <row r="489" customFormat="false" ht="12.8" hidden="false" customHeight="false" outlineLevel="0" collapsed="false">
      <c r="A489" s="67" t="n">
        <v>485</v>
      </c>
      <c r="B489" s="68" t="n">
        <f aca="false">EOMONTH(Input!$C$7,A489)</f>
        <v>57679</v>
      </c>
      <c r="D489" s="69" t="n">
        <f aca="false">IF($B489&lt;Input!$C$28,Input!$C$44,0)</f>
        <v>0</v>
      </c>
      <c r="E489" s="69" t="n">
        <f aca="true">IF($B489&gt;Input!$C$28,PMT(Input!$C$43/(100*12),($A$620-OFFSET($A$4,MATCH(Input!$C$28,$B$4:$B$620,1),0,1,1)),$H$4,0,1),0)</f>
        <v>-0</v>
      </c>
      <c r="F489" s="69" t="n">
        <f aca="false">($F488+$D489+$E489)*(1+Input!$C$43/(100*12))</f>
        <v>0</v>
      </c>
    </row>
    <row r="490" customFormat="false" ht="12.8" hidden="false" customHeight="false" outlineLevel="0" collapsed="false">
      <c r="A490" s="67" t="n">
        <v>486</v>
      </c>
      <c r="B490" s="68" t="n">
        <f aca="false">EOMONTH(Input!$C$7,A490)</f>
        <v>57710</v>
      </c>
      <c r="D490" s="69" t="n">
        <f aca="false">IF($B490&lt;Input!$C$28,Input!$C$44,0)</f>
        <v>0</v>
      </c>
      <c r="E490" s="69" t="n">
        <f aca="true">IF($B490&gt;Input!$C$28,PMT(Input!$C$43/(100*12),($A$620-OFFSET($A$4,MATCH(Input!$C$28,$B$4:$B$620,1),0,1,1)),$H$4,0,1),0)</f>
        <v>-0</v>
      </c>
      <c r="F490" s="69" t="n">
        <f aca="false">($F489+$D490+$E490)*(1+Input!$C$43/(100*12))</f>
        <v>0</v>
      </c>
    </row>
    <row r="491" customFormat="false" ht="12.8" hidden="false" customHeight="false" outlineLevel="0" collapsed="false">
      <c r="A491" s="67" t="n">
        <v>487</v>
      </c>
      <c r="B491" s="68" t="n">
        <f aca="false">EOMONTH(Input!$C$7,A491)</f>
        <v>57741</v>
      </c>
      <c r="D491" s="69" t="n">
        <f aca="false">IF($B491&lt;Input!$C$28,Input!$C$44,0)</f>
        <v>0</v>
      </c>
      <c r="E491" s="69" t="n">
        <f aca="true">IF($B491&gt;Input!$C$28,PMT(Input!$C$43/(100*12),($A$620-OFFSET($A$4,MATCH(Input!$C$28,$B$4:$B$620,1),0,1,1)),$H$4,0,1),0)</f>
        <v>-0</v>
      </c>
      <c r="F491" s="69" t="n">
        <f aca="false">($F490+$D491+$E491)*(1+Input!$C$43/(100*12))</f>
        <v>0</v>
      </c>
    </row>
    <row r="492" customFormat="false" ht="12.8" hidden="false" customHeight="false" outlineLevel="0" collapsed="false">
      <c r="A492" s="67" t="n">
        <v>488</v>
      </c>
      <c r="B492" s="68" t="n">
        <f aca="false">EOMONTH(Input!$C$7,A492)</f>
        <v>57769</v>
      </c>
      <c r="D492" s="69" t="n">
        <f aca="false">IF($B492&lt;Input!$C$28,Input!$C$44,0)</f>
        <v>0</v>
      </c>
      <c r="E492" s="69" t="n">
        <f aca="true">IF($B492&gt;Input!$C$28,PMT(Input!$C$43/(100*12),($A$620-OFFSET($A$4,MATCH(Input!$C$28,$B$4:$B$620,1),0,1,1)),$H$4,0,1),0)</f>
        <v>-0</v>
      </c>
      <c r="F492" s="69" t="n">
        <f aca="false">($F491+$D492+$E492)*(1+Input!$C$43/(100*12))</f>
        <v>0</v>
      </c>
    </row>
    <row r="493" customFormat="false" ht="12.8" hidden="false" customHeight="false" outlineLevel="0" collapsed="false">
      <c r="A493" s="67" t="n">
        <v>489</v>
      </c>
      <c r="B493" s="68" t="n">
        <f aca="false">EOMONTH(Input!$C$7,A493)</f>
        <v>57800</v>
      </c>
      <c r="D493" s="69" t="n">
        <f aca="false">IF($B493&lt;Input!$C$28,Input!$C$44,0)</f>
        <v>0</v>
      </c>
      <c r="E493" s="69" t="n">
        <f aca="true">IF($B493&gt;Input!$C$28,PMT(Input!$C$43/(100*12),($A$620-OFFSET($A$4,MATCH(Input!$C$28,$B$4:$B$620,1),0,1,1)),$H$4,0,1),0)</f>
        <v>-0</v>
      </c>
      <c r="F493" s="69" t="n">
        <f aca="false">($F492+$D493+$E493)*(1+Input!$C$43/(100*12))</f>
        <v>0</v>
      </c>
    </row>
    <row r="494" customFormat="false" ht="12.8" hidden="false" customHeight="false" outlineLevel="0" collapsed="false">
      <c r="A494" s="67" t="n">
        <v>490</v>
      </c>
      <c r="B494" s="68" t="n">
        <f aca="false">EOMONTH(Input!$C$7,A494)</f>
        <v>57830</v>
      </c>
      <c r="D494" s="69" t="n">
        <f aca="false">IF($B494&lt;Input!$C$28,Input!$C$44,0)</f>
        <v>0</v>
      </c>
      <c r="E494" s="69" t="n">
        <f aca="true">IF($B494&gt;Input!$C$28,PMT(Input!$C$43/(100*12),($A$620-OFFSET($A$4,MATCH(Input!$C$28,$B$4:$B$620,1),0,1,1)),$H$4,0,1),0)</f>
        <v>-0</v>
      </c>
      <c r="F494" s="69" t="n">
        <f aca="false">($F493+$D494+$E494)*(1+Input!$C$43/(100*12))</f>
        <v>0</v>
      </c>
    </row>
    <row r="495" customFormat="false" ht="12.8" hidden="false" customHeight="false" outlineLevel="0" collapsed="false">
      <c r="A495" s="67" t="n">
        <v>491</v>
      </c>
      <c r="B495" s="68" t="n">
        <f aca="false">EOMONTH(Input!$C$7,A495)</f>
        <v>57861</v>
      </c>
      <c r="D495" s="69" t="n">
        <f aca="false">IF($B495&lt;Input!$C$28,Input!$C$44,0)</f>
        <v>0</v>
      </c>
      <c r="E495" s="69" t="n">
        <f aca="true">IF($B495&gt;Input!$C$28,PMT(Input!$C$43/(100*12),($A$620-OFFSET($A$4,MATCH(Input!$C$28,$B$4:$B$620,1),0,1,1)),$H$4,0,1),0)</f>
        <v>-0</v>
      </c>
      <c r="F495" s="69" t="n">
        <f aca="false">($F494+$D495+$E495)*(1+Input!$C$43/(100*12))</f>
        <v>0</v>
      </c>
    </row>
    <row r="496" customFormat="false" ht="12.8" hidden="false" customHeight="false" outlineLevel="0" collapsed="false">
      <c r="A496" s="67" t="n">
        <v>492</v>
      </c>
      <c r="B496" s="68" t="n">
        <f aca="false">EOMONTH(Input!$C$7,A496)</f>
        <v>57891</v>
      </c>
      <c r="D496" s="69" t="n">
        <f aca="false">IF($B496&lt;Input!$C$28,Input!$C$44,0)</f>
        <v>0</v>
      </c>
      <c r="E496" s="69" t="n">
        <f aca="true">IF($B496&gt;Input!$C$28,PMT(Input!$C$43/(100*12),($A$620-OFFSET($A$4,MATCH(Input!$C$28,$B$4:$B$620,1),0,1,1)),$H$4,0,1),0)</f>
        <v>-0</v>
      </c>
      <c r="F496" s="69" t="n">
        <f aca="false">($F495+$D496+$E496)*(1+Input!$C$43/(100*12))</f>
        <v>0</v>
      </c>
    </row>
    <row r="497" customFormat="false" ht="12.8" hidden="false" customHeight="false" outlineLevel="0" collapsed="false">
      <c r="A497" s="67" t="n">
        <v>493</v>
      </c>
      <c r="B497" s="68" t="n">
        <f aca="false">EOMONTH(Input!$C$7,A497)</f>
        <v>57922</v>
      </c>
      <c r="D497" s="69" t="n">
        <f aca="false">IF($B497&lt;Input!$C$28,Input!$C$44,0)</f>
        <v>0</v>
      </c>
      <c r="E497" s="69" t="n">
        <f aca="true">IF($B497&gt;Input!$C$28,PMT(Input!$C$43/(100*12),($A$620-OFFSET($A$4,MATCH(Input!$C$28,$B$4:$B$620,1),0,1,1)),$H$4,0,1),0)</f>
        <v>-0</v>
      </c>
      <c r="F497" s="69" t="n">
        <f aca="false">($F496+$D497+$E497)*(1+Input!$C$43/(100*12))</f>
        <v>0</v>
      </c>
    </row>
    <row r="498" customFormat="false" ht="12.8" hidden="false" customHeight="false" outlineLevel="0" collapsed="false">
      <c r="A498" s="67" t="n">
        <v>494</v>
      </c>
      <c r="B498" s="68" t="n">
        <f aca="false">EOMONTH(Input!$C$7,A498)</f>
        <v>57953</v>
      </c>
      <c r="D498" s="69" t="n">
        <f aca="false">IF($B498&lt;Input!$C$28,Input!$C$44,0)</f>
        <v>0</v>
      </c>
      <c r="E498" s="69" t="n">
        <f aca="true">IF($B498&gt;Input!$C$28,PMT(Input!$C$43/(100*12),($A$620-OFFSET($A$4,MATCH(Input!$C$28,$B$4:$B$620,1),0,1,1)),$H$4,0,1),0)</f>
        <v>-0</v>
      </c>
      <c r="F498" s="69" t="n">
        <f aca="false">($F497+$D498+$E498)*(1+Input!$C$43/(100*12))</f>
        <v>0</v>
      </c>
    </row>
    <row r="499" customFormat="false" ht="12.8" hidden="false" customHeight="false" outlineLevel="0" collapsed="false">
      <c r="A499" s="67" t="n">
        <v>495</v>
      </c>
      <c r="B499" s="68" t="n">
        <f aca="false">EOMONTH(Input!$C$7,A499)</f>
        <v>57983</v>
      </c>
      <c r="D499" s="69" t="n">
        <f aca="false">IF($B499&lt;Input!$C$28,Input!$C$44,0)</f>
        <v>0</v>
      </c>
      <c r="E499" s="69" t="n">
        <f aca="true">IF($B499&gt;Input!$C$28,PMT(Input!$C$43/(100*12),($A$620-OFFSET($A$4,MATCH(Input!$C$28,$B$4:$B$620,1),0,1,1)),$H$4,0,1),0)</f>
        <v>-0</v>
      </c>
      <c r="F499" s="69" t="n">
        <f aca="false">($F498+$D499+$E499)*(1+Input!$C$43/(100*12))</f>
        <v>0</v>
      </c>
    </row>
    <row r="500" customFormat="false" ht="12.8" hidden="false" customHeight="false" outlineLevel="0" collapsed="false">
      <c r="A500" s="67" t="n">
        <v>496</v>
      </c>
      <c r="B500" s="68" t="n">
        <f aca="false">EOMONTH(Input!$C$7,A500)</f>
        <v>58014</v>
      </c>
      <c r="D500" s="69" t="n">
        <f aca="false">IF($B500&lt;Input!$C$28,Input!$C$44,0)</f>
        <v>0</v>
      </c>
      <c r="E500" s="69" t="n">
        <f aca="true">IF($B500&gt;Input!$C$28,PMT(Input!$C$43/(100*12),($A$620-OFFSET($A$4,MATCH(Input!$C$28,$B$4:$B$620,1),0,1,1)),$H$4,0,1),0)</f>
        <v>-0</v>
      </c>
      <c r="F500" s="69" t="n">
        <f aca="false">($F499+$D500+$E500)*(1+Input!$C$43/(100*12))</f>
        <v>0</v>
      </c>
    </row>
    <row r="501" customFormat="false" ht="12.8" hidden="false" customHeight="false" outlineLevel="0" collapsed="false">
      <c r="A501" s="67" t="n">
        <v>497</v>
      </c>
      <c r="B501" s="68" t="n">
        <f aca="false">EOMONTH(Input!$C$7,A501)</f>
        <v>58044</v>
      </c>
      <c r="D501" s="69" t="n">
        <f aca="false">IF($B501&lt;Input!$C$28,Input!$C$44,0)</f>
        <v>0</v>
      </c>
      <c r="E501" s="69" t="n">
        <f aca="true">IF($B501&gt;Input!$C$28,PMT(Input!$C$43/(100*12),($A$620-OFFSET($A$4,MATCH(Input!$C$28,$B$4:$B$620,1),0,1,1)),$H$4,0,1),0)</f>
        <v>-0</v>
      </c>
      <c r="F501" s="69" t="n">
        <f aca="false">($F500+$D501+$E501)*(1+Input!$C$43/(100*12))</f>
        <v>0</v>
      </c>
    </row>
    <row r="502" customFormat="false" ht="12.8" hidden="false" customHeight="false" outlineLevel="0" collapsed="false">
      <c r="A502" s="67" t="n">
        <v>498</v>
      </c>
      <c r="B502" s="68" t="n">
        <f aca="false">EOMONTH(Input!$C$7,A502)</f>
        <v>58075</v>
      </c>
      <c r="D502" s="69" t="n">
        <f aca="false">IF($B502&lt;Input!$C$28,Input!$C$44,0)</f>
        <v>0</v>
      </c>
      <c r="E502" s="69" t="n">
        <f aca="true">IF($B502&gt;Input!$C$28,PMT(Input!$C$43/(100*12),($A$620-OFFSET($A$4,MATCH(Input!$C$28,$B$4:$B$620,1),0,1,1)),$H$4,0,1),0)</f>
        <v>-0</v>
      </c>
      <c r="F502" s="69" t="n">
        <f aca="false">($F501+$D502+$E502)*(1+Input!$C$43/(100*12))</f>
        <v>0</v>
      </c>
    </row>
    <row r="503" customFormat="false" ht="12.8" hidden="false" customHeight="false" outlineLevel="0" collapsed="false">
      <c r="A503" s="67" t="n">
        <v>499</v>
      </c>
      <c r="B503" s="68" t="n">
        <f aca="false">EOMONTH(Input!$C$7,A503)</f>
        <v>58106</v>
      </c>
      <c r="D503" s="69" t="n">
        <f aca="false">IF($B503&lt;Input!$C$28,Input!$C$44,0)</f>
        <v>0</v>
      </c>
      <c r="E503" s="69" t="n">
        <f aca="true">IF($B503&gt;Input!$C$28,PMT(Input!$C$43/(100*12),($A$620-OFFSET($A$4,MATCH(Input!$C$28,$B$4:$B$620,1),0,1,1)),$H$4,0,1),0)</f>
        <v>-0</v>
      </c>
      <c r="F503" s="69" t="n">
        <f aca="false">($F502+$D503+$E503)*(1+Input!$C$43/(100*12))</f>
        <v>0</v>
      </c>
    </row>
    <row r="504" customFormat="false" ht="12.8" hidden="false" customHeight="false" outlineLevel="0" collapsed="false">
      <c r="A504" s="67" t="n">
        <v>500</v>
      </c>
      <c r="B504" s="68" t="n">
        <f aca="false">EOMONTH(Input!$C$7,A504)</f>
        <v>58134</v>
      </c>
      <c r="D504" s="69" t="n">
        <f aca="false">IF($B504&lt;Input!$C$28,Input!$C$44,0)</f>
        <v>0</v>
      </c>
      <c r="E504" s="69" t="n">
        <f aca="true">IF($B504&gt;Input!$C$28,PMT(Input!$C$43/(100*12),($A$620-OFFSET($A$4,MATCH(Input!$C$28,$B$4:$B$620,1),0,1,1)),$H$4,0,1),0)</f>
        <v>-0</v>
      </c>
      <c r="F504" s="69" t="n">
        <f aca="false">($F503+$D504+$E504)*(1+Input!$C$43/(100*12))</f>
        <v>0</v>
      </c>
    </row>
    <row r="505" customFormat="false" ht="12.8" hidden="false" customHeight="false" outlineLevel="0" collapsed="false">
      <c r="A505" s="67" t="n">
        <v>501</v>
      </c>
      <c r="B505" s="68" t="n">
        <f aca="false">EOMONTH(Input!$C$7,A505)</f>
        <v>58165</v>
      </c>
      <c r="D505" s="69" t="n">
        <f aca="false">IF($B505&lt;Input!$C$28,Input!$C$44,0)</f>
        <v>0</v>
      </c>
      <c r="E505" s="69" t="n">
        <f aca="true">IF($B505&gt;Input!$C$28,PMT(Input!$C$43/(100*12),($A$620-OFFSET($A$4,MATCH(Input!$C$28,$B$4:$B$620,1),0,1,1)),$H$4,0,1),0)</f>
        <v>-0</v>
      </c>
      <c r="F505" s="69" t="n">
        <f aca="false">($F504+$D505+$E505)*(1+Input!$C$43/(100*12))</f>
        <v>0</v>
      </c>
    </row>
    <row r="506" customFormat="false" ht="12.8" hidden="false" customHeight="false" outlineLevel="0" collapsed="false">
      <c r="A506" s="67" t="n">
        <v>502</v>
      </c>
      <c r="B506" s="68" t="n">
        <f aca="false">EOMONTH(Input!$C$7,A506)</f>
        <v>58195</v>
      </c>
      <c r="D506" s="69" t="n">
        <f aca="false">IF($B506&lt;Input!$C$28,Input!$C$44,0)</f>
        <v>0</v>
      </c>
      <c r="E506" s="69" t="n">
        <f aca="true">IF($B506&gt;Input!$C$28,PMT(Input!$C$43/(100*12),($A$620-OFFSET($A$4,MATCH(Input!$C$28,$B$4:$B$620,1),0,1,1)),$H$4,0,1),0)</f>
        <v>-0</v>
      </c>
      <c r="F506" s="69" t="n">
        <f aca="false">($F505+$D506+$E506)*(1+Input!$C$43/(100*12))</f>
        <v>0</v>
      </c>
    </row>
    <row r="507" customFormat="false" ht="12.8" hidden="false" customHeight="false" outlineLevel="0" collapsed="false">
      <c r="A507" s="67" t="n">
        <v>503</v>
      </c>
      <c r="B507" s="68" t="n">
        <f aca="false">EOMONTH(Input!$C$7,A507)</f>
        <v>58226</v>
      </c>
      <c r="D507" s="69" t="n">
        <f aca="false">IF($B507&lt;Input!$C$28,Input!$C$44,0)</f>
        <v>0</v>
      </c>
      <c r="E507" s="69" t="n">
        <f aca="true">IF($B507&gt;Input!$C$28,PMT(Input!$C$43/(100*12),($A$620-OFFSET($A$4,MATCH(Input!$C$28,$B$4:$B$620,1),0,1,1)),$H$4,0,1),0)</f>
        <v>-0</v>
      </c>
      <c r="F507" s="69" t="n">
        <f aca="false">($F506+$D507+$E507)*(1+Input!$C$43/(100*12))</f>
        <v>0</v>
      </c>
    </row>
    <row r="508" customFormat="false" ht="12.8" hidden="false" customHeight="false" outlineLevel="0" collapsed="false">
      <c r="A508" s="67" t="n">
        <v>504</v>
      </c>
      <c r="B508" s="68" t="n">
        <f aca="false">EOMONTH(Input!$C$7,A508)</f>
        <v>58256</v>
      </c>
      <c r="D508" s="69" t="n">
        <f aca="false">IF($B508&lt;Input!$C$28,Input!$C$44,0)</f>
        <v>0</v>
      </c>
      <c r="E508" s="69" t="n">
        <f aca="true">IF($B508&gt;Input!$C$28,PMT(Input!$C$43/(100*12),($A$620-OFFSET($A$4,MATCH(Input!$C$28,$B$4:$B$620,1),0,1,1)),$H$4,0,1),0)</f>
        <v>-0</v>
      </c>
      <c r="F508" s="69" t="n">
        <f aca="false">($F507+$D508+$E508)*(1+Input!$C$43/(100*12))</f>
        <v>0</v>
      </c>
    </row>
    <row r="509" customFormat="false" ht="12.8" hidden="false" customHeight="false" outlineLevel="0" collapsed="false">
      <c r="A509" s="67" t="n">
        <v>505</v>
      </c>
      <c r="B509" s="68" t="n">
        <f aca="false">EOMONTH(Input!$C$7,A509)</f>
        <v>58287</v>
      </c>
      <c r="D509" s="69" t="n">
        <f aca="false">IF($B509&lt;Input!$C$28,Input!$C$44,0)</f>
        <v>0</v>
      </c>
      <c r="E509" s="69" t="n">
        <f aca="true">IF($B509&gt;Input!$C$28,PMT(Input!$C$43/(100*12),($A$620-OFFSET($A$4,MATCH(Input!$C$28,$B$4:$B$620,1),0,1,1)),$H$4,0,1),0)</f>
        <v>-0</v>
      </c>
      <c r="F509" s="69" t="n">
        <f aca="false">($F508+$D509+$E509)*(1+Input!$C$43/(100*12))</f>
        <v>0</v>
      </c>
    </row>
    <row r="510" customFormat="false" ht="12.8" hidden="false" customHeight="false" outlineLevel="0" collapsed="false">
      <c r="A510" s="67" t="n">
        <v>506</v>
      </c>
      <c r="B510" s="68" t="n">
        <f aca="false">EOMONTH(Input!$C$7,A510)</f>
        <v>58318</v>
      </c>
      <c r="D510" s="69" t="n">
        <f aca="false">IF($B510&lt;Input!$C$28,Input!$C$44,0)</f>
        <v>0</v>
      </c>
      <c r="E510" s="69" t="n">
        <f aca="true">IF($B510&gt;Input!$C$28,PMT(Input!$C$43/(100*12),($A$620-OFFSET($A$4,MATCH(Input!$C$28,$B$4:$B$620,1),0,1,1)),$H$4,0,1),0)</f>
        <v>-0</v>
      </c>
      <c r="F510" s="69" t="n">
        <f aca="false">($F509+$D510+$E510)*(1+Input!$C$43/(100*12))</f>
        <v>0</v>
      </c>
    </row>
    <row r="511" customFormat="false" ht="12.8" hidden="false" customHeight="false" outlineLevel="0" collapsed="false">
      <c r="A511" s="67" t="n">
        <v>507</v>
      </c>
      <c r="B511" s="68" t="n">
        <f aca="false">EOMONTH(Input!$C$7,A511)</f>
        <v>58348</v>
      </c>
      <c r="D511" s="69" t="n">
        <f aca="false">IF($B511&lt;Input!$C$28,Input!$C$44,0)</f>
        <v>0</v>
      </c>
      <c r="E511" s="69" t="n">
        <f aca="true">IF($B511&gt;Input!$C$28,PMT(Input!$C$43/(100*12),($A$620-OFFSET($A$4,MATCH(Input!$C$28,$B$4:$B$620,1),0,1,1)),$H$4,0,1),0)</f>
        <v>-0</v>
      </c>
      <c r="F511" s="69" t="n">
        <f aca="false">($F510+$D511+$E511)*(1+Input!$C$43/(100*12))</f>
        <v>0</v>
      </c>
    </row>
    <row r="512" customFormat="false" ht="12.8" hidden="false" customHeight="false" outlineLevel="0" collapsed="false">
      <c r="A512" s="67" t="n">
        <v>508</v>
      </c>
      <c r="B512" s="68" t="n">
        <f aca="false">EOMONTH(Input!$C$7,A512)</f>
        <v>58379</v>
      </c>
      <c r="D512" s="69" t="n">
        <f aca="false">IF($B512&lt;Input!$C$28,Input!$C$44,0)</f>
        <v>0</v>
      </c>
      <c r="E512" s="69" t="n">
        <f aca="true">IF($B512&gt;Input!$C$28,PMT(Input!$C$43/(100*12),($A$620-OFFSET($A$4,MATCH(Input!$C$28,$B$4:$B$620,1),0,1,1)),$H$4,0,1),0)</f>
        <v>-0</v>
      </c>
      <c r="F512" s="69" t="n">
        <f aca="false">($F511+$D512+$E512)*(1+Input!$C$43/(100*12))</f>
        <v>0</v>
      </c>
    </row>
    <row r="513" customFormat="false" ht="12.8" hidden="false" customHeight="false" outlineLevel="0" collapsed="false">
      <c r="A513" s="67" t="n">
        <v>509</v>
      </c>
      <c r="B513" s="68" t="n">
        <f aca="false">EOMONTH(Input!$C$7,A513)</f>
        <v>58409</v>
      </c>
      <c r="D513" s="69" t="n">
        <f aca="false">IF($B513&lt;Input!$C$28,Input!$C$44,0)</f>
        <v>0</v>
      </c>
      <c r="E513" s="69" t="n">
        <f aca="true">IF($B513&gt;Input!$C$28,PMT(Input!$C$43/(100*12),($A$620-OFFSET($A$4,MATCH(Input!$C$28,$B$4:$B$620,1),0,1,1)),$H$4,0,1),0)</f>
        <v>-0</v>
      </c>
      <c r="F513" s="69" t="n">
        <f aca="false">($F512+$D513+$E513)*(1+Input!$C$43/(100*12))</f>
        <v>0</v>
      </c>
    </row>
    <row r="514" customFormat="false" ht="12.8" hidden="false" customHeight="false" outlineLevel="0" collapsed="false">
      <c r="A514" s="67" t="n">
        <v>510</v>
      </c>
      <c r="B514" s="68" t="n">
        <f aca="false">EOMONTH(Input!$C$7,A514)</f>
        <v>58440</v>
      </c>
      <c r="D514" s="69" t="n">
        <f aca="false">IF($B514&lt;Input!$C$28,Input!$C$44,0)</f>
        <v>0</v>
      </c>
      <c r="E514" s="69" t="n">
        <f aca="true">IF($B514&gt;Input!$C$28,PMT(Input!$C$43/(100*12),($A$620-OFFSET($A$4,MATCH(Input!$C$28,$B$4:$B$620,1),0,1,1)),$H$4,0,1),0)</f>
        <v>-0</v>
      </c>
      <c r="F514" s="69" t="n">
        <f aca="false">($F513+$D514+$E514)*(1+Input!$C$43/(100*12))</f>
        <v>0</v>
      </c>
    </row>
    <row r="515" customFormat="false" ht="12.8" hidden="false" customHeight="false" outlineLevel="0" collapsed="false">
      <c r="A515" s="67" t="n">
        <v>511</v>
      </c>
      <c r="B515" s="68" t="n">
        <f aca="false">EOMONTH(Input!$C$7,A515)</f>
        <v>58471</v>
      </c>
      <c r="D515" s="69" t="n">
        <f aca="false">IF($B515&lt;Input!$C$28,Input!$C$44,0)</f>
        <v>0</v>
      </c>
      <c r="E515" s="69" t="n">
        <f aca="true">IF($B515&gt;Input!$C$28,PMT(Input!$C$43/(100*12),($A$620-OFFSET($A$4,MATCH(Input!$C$28,$B$4:$B$620,1),0,1,1)),$H$4,0,1),0)</f>
        <v>-0</v>
      </c>
      <c r="F515" s="69" t="n">
        <f aca="false">($F514+$D515+$E515)*(1+Input!$C$43/(100*12))</f>
        <v>0</v>
      </c>
    </row>
    <row r="516" customFormat="false" ht="12.8" hidden="false" customHeight="false" outlineLevel="0" collapsed="false">
      <c r="A516" s="67" t="n">
        <v>512</v>
      </c>
      <c r="B516" s="68" t="n">
        <f aca="false">EOMONTH(Input!$C$7,A516)</f>
        <v>58500</v>
      </c>
      <c r="D516" s="69" t="n">
        <f aca="false">IF($B516&lt;Input!$C$28,Input!$C$44,0)</f>
        <v>0</v>
      </c>
      <c r="E516" s="69" t="n">
        <f aca="true">IF($B516&gt;Input!$C$28,PMT(Input!$C$43/(100*12),($A$620-OFFSET($A$4,MATCH(Input!$C$28,$B$4:$B$620,1),0,1,1)),$H$4,0,1),0)</f>
        <v>-0</v>
      </c>
      <c r="F516" s="69" t="n">
        <f aca="false">($F515+$D516+$E516)*(1+Input!$C$43/(100*12))</f>
        <v>0</v>
      </c>
    </row>
    <row r="517" customFormat="false" ht="12.8" hidden="false" customHeight="false" outlineLevel="0" collapsed="false">
      <c r="A517" s="67" t="n">
        <v>513</v>
      </c>
      <c r="B517" s="68" t="n">
        <f aca="false">EOMONTH(Input!$C$7,A517)</f>
        <v>58531</v>
      </c>
      <c r="D517" s="69" t="n">
        <f aca="false">IF($B517&lt;Input!$C$28,Input!$C$44,0)</f>
        <v>0</v>
      </c>
      <c r="E517" s="69" t="n">
        <f aca="true">IF($B517&gt;Input!$C$28,PMT(Input!$C$43/(100*12),($A$620-OFFSET($A$4,MATCH(Input!$C$28,$B$4:$B$620,1),0,1,1)),$H$4,0,1),0)</f>
        <v>-0</v>
      </c>
      <c r="F517" s="69" t="n">
        <f aca="false">($F516+$D517+$E517)*(1+Input!$C$43/(100*12))</f>
        <v>0</v>
      </c>
    </row>
    <row r="518" customFormat="false" ht="12.8" hidden="false" customHeight="false" outlineLevel="0" collapsed="false">
      <c r="A518" s="67" t="n">
        <v>514</v>
      </c>
      <c r="B518" s="68" t="n">
        <f aca="false">EOMONTH(Input!$C$7,A518)</f>
        <v>58561</v>
      </c>
      <c r="D518" s="69" t="n">
        <f aca="false">IF($B518&lt;Input!$C$28,Input!$C$44,0)</f>
        <v>0</v>
      </c>
      <c r="E518" s="69" t="n">
        <f aca="true">IF($B518&gt;Input!$C$28,PMT(Input!$C$43/(100*12),($A$620-OFFSET($A$4,MATCH(Input!$C$28,$B$4:$B$620,1),0,1,1)),$H$4,0,1),0)</f>
        <v>-0</v>
      </c>
      <c r="F518" s="69" t="n">
        <f aca="false">($F517+$D518+$E518)*(1+Input!$C$43/(100*12))</f>
        <v>0</v>
      </c>
    </row>
    <row r="519" customFormat="false" ht="12.8" hidden="false" customHeight="false" outlineLevel="0" collapsed="false">
      <c r="A519" s="67" t="n">
        <v>515</v>
      </c>
      <c r="B519" s="68" t="n">
        <f aca="false">EOMONTH(Input!$C$7,A519)</f>
        <v>58592</v>
      </c>
      <c r="D519" s="69" t="n">
        <f aca="false">IF($B519&lt;Input!$C$28,Input!$C$44,0)</f>
        <v>0</v>
      </c>
      <c r="E519" s="69" t="n">
        <f aca="true">IF($B519&gt;Input!$C$28,PMT(Input!$C$43/(100*12),($A$620-OFFSET($A$4,MATCH(Input!$C$28,$B$4:$B$620,1),0,1,1)),$H$4,0,1),0)</f>
        <v>-0</v>
      </c>
      <c r="F519" s="69" t="n">
        <f aca="false">($F518+$D519+$E519)*(1+Input!$C$43/(100*12))</f>
        <v>0</v>
      </c>
    </row>
    <row r="520" customFormat="false" ht="12.8" hidden="false" customHeight="false" outlineLevel="0" collapsed="false">
      <c r="A520" s="67" t="n">
        <v>516</v>
      </c>
      <c r="B520" s="68" t="n">
        <f aca="false">EOMONTH(Input!$C$7,A520)</f>
        <v>58622</v>
      </c>
      <c r="D520" s="69" t="n">
        <f aca="false">IF($B520&lt;Input!$C$28,Input!$C$44,0)</f>
        <v>0</v>
      </c>
      <c r="E520" s="69" t="n">
        <f aca="true">IF($B520&gt;Input!$C$28,PMT(Input!$C$43/(100*12),($A$620-OFFSET($A$4,MATCH(Input!$C$28,$B$4:$B$620,1),0,1,1)),$H$4,0,1),0)</f>
        <v>-0</v>
      </c>
      <c r="F520" s="69" t="n">
        <f aca="false">($F519+$D520+$E520)*(1+Input!$C$43/(100*12))</f>
        <v>0</v>
      </c>
    </row>
    <row r="521" customFormat="false" ht="12.8" hidden="false" customHeight="false" outlineLevel="0" collapsed="false">
      <c r="A521" s="67" t="n">
        <v>517</v>
      </c>
      <c r="B521" s="68" t="n">
        <f aca="false">EOMONTH(Input!$C$7,A521)</f>
        <v>58653</v>
      </c>
      <c r="D521" s="69" t="n">
        <f aca="false">IF($B521&lt;Input!$C$28,Input!$C$44,0)</f>
        <v>0</v>
      </c>
      <c r="E521" s="69" t="n">
        <f aca="true">IF($B521&gt;Input!$C$28,PMT(Input!$C$43/(100*12),($A$620-OFFSET($A$4,MATCH(Input!$C$28,$B$4:$B$620,1),0,1,1)),$H$4,0,1),0)</f>
        <v>-0</v>
      </c>
      <c r="F521" s="69" t="n">
        <f aca="false">($F520+$D521+$E521)*(1+Input!$C$43/(100*12))</f>
        <v>0</v>
      </c>
    </row>
    <row r="522" customFormat="false" ht="12.8" hidden="false" customHeight="false" outlineLevel="0" collapsed="false">
      <c r="A522" s="67" t="n">
        <v>518</v>
      </c>
      <c r="B522" s="68" t="n">
        <f aca="false">EOMONTH(Input!$C$7,A522)</f>
        <v>58684</v>
      </c>
      <c r="D522" s="69" t="n">
        <f aca="false">IF($B522&lt;Input!$C$28,Input!$C$44,0)</f>
        <v>0</v>
      </c>
      <c r="E522" s="69" t="n">
        <f aca="true">IF($B522&gt;Input!$C$28,PMT(Input!$C$43/(100*12),($A$620-OFFSET($A$4,MATCH(Input!$C$28,$B$4:$B$620,1),0,1,1)),$H$4,0,1),0)</f>
        <v>-0</v>
      </c>
      <c r="F522" s="69" t="n">
        <f aca="false">($F521+$D522+$E522)*(1+Input!$C$43/(100*12))</f>
        <v>0</v>
      </c>
    </row>
    <row r="523" customFormat="false" ht="12.8" hidden="false" customHeight="false" outlineLevel="0" collapsed="false">
      <c r="A523" s="67" t="n">
        <v>519</v>
      </c>
      <c r="B523" s="68" t="n">
        <f aca="false">EOMONTH(Input!$C$7,A523)</f>
        <v>58714</v>
      </c>
      <c r="D523" s="69" t="n">
        <f aca="false">IF($B523&lt;Input!$C$28,Input!$C$44,0)</f>
        <v>0</v>
      </c>
      <c r="E523" s="69" t="n">
        <f aca="true">IF($B523&gt;Input!$C$28,PMT(Input!$C$43/(100*12),($A$620-OFFSET($A$4,MATCH(Input!$C$28,$B$4:$B$620,1),0,1,1)),$H$4,0,1),0)</f>
        <v>-0</v>
      </c>
      <c r="F523" s="69" t="n">
        <f aca="false">($F522+$D523+$E523)*(1+Input!$C$43/(100*12))</f>
        <v>0</v>
      </c>
    </row>
    <row r="524" customFormat="false" ht="12.8" hidden="false" customHeight="false" outlineLevel="0" collapsed="false">
      <c r="A524" s="67" t="n">
        <v>520</v>
      </c>
      <c r="B524" s="68" t="n">
        <f aca="false">EOMONTH(Input!$C$7,A524)</f>
        <v>58745</v>
      </c>
      <c r="D524" s="69" t="n">
        <f aca="false">IF($B524&lt;Input!$C$28,Input!$C$44,0)</f>
        <v>0</v>
      </c>
      <c r="E524" s="69" t="n">
        <f aca="true">IF($B524&gt;Input!$C$28,PMT(Input!$C$43/(100*12),($A$620-OFFSET($A$4,MATCH(Input!$C$28,$B$4:$B$620,1),0,1,1)),$H$4,0,1),0)</f>
        <v>-0</v>
      </c>
      <c r="F524" s="69" t="n">
        <f aca="false">($F523+$D524+$E524)*(1+Input!$C$43/(100*12))</f>
        <v>0</v>
      </c>
    </row>
    <row r="525" customFormat="false" ht="12.8" hidden="false" customHeight="false" outlineLevel="0" collapsed="false">
      <c r="A525" s="67" t="n">
        <v>521</v>
      </c>
      <c r="B525" s="68" t="n">
        <f aca="false">EOMONTH(Input!$C$7,A525)</f>
        <v>58775</v>
      </c>
      <c r="D525" s="69" t="n">
        <f aca="false">IF($B525&lt;Input!$C$28,Input!$C$44,0)</f>
        <v>0</v>
      </c>
      <c r="E525" s="69" t="n">
        <f aca="true">IF($B525&gt;Input!$C$28,PMT(Input!$C$43/(100*12),($A$620-OFFSET($A$4,MATCH(Input!$C$28,$B$4:$B$620,1),0,1,1)),$H$4,0,1),0)</f>
        <v>-0</v>
      </c>
      <c r="F525" s="69" t="n">
        <f aca="false">($F524+$D525+$E525)*(1+Input!$C$43/(100*12))</f>
        <v>0</v>
      </c>
    </row>
    <row r="526" customFormat="false" ht="12.8" hidden="false" customHeight="false" outlineLevel="0" collapsed="false">
      <c r="A526" s="67" t="n">
        <v>522</v>
      </c>
      <c r="B526" s="68" t="n">
        <f aca="false">EOMONTH(Input!$C$7,A526)</f>
        <v>58806</v>
      </c>
      <c r="D526" s="69" t="n">
        <f aca="false">IF($B526&lt;Input!$C$28,Input!$C$44,0)</f>
        <v>0</v>
      </c>
      <c r="E526" s="69" t="n">
        <f aca="true">IF($B526&gt;Input!$C$28,PMT(Input!$C$43/(100*12),($A$620-OFFSET($A$4,MATCH(Input!$C$28,$B$4:$B$620,1),0,1,1)),$H$4,0,1),0)</f>
        <v>-0</v>
      </c>
      <c r="F526" s="69" t="n">
        <f aca="false">($F525+$D526+$E526)*(1+Input!$C$43/(100*12))</f>
        <v>0</v>
      </c>
    </row>
    <row r="527" customFormat="false" ht="12.8" hidden="false" customHeight="false" outlineLevel="0" collapsed="false">
      <c r="A527" s="67" t="n">
        <v>523</v>
      </c>
      <c r="B527" s="68" t="n">
        <f aca="false">EOMONTH(Input!$C$7,A527)</f>
        <v>58837</v>
      </c>
      <c r="D527" s="69" t="n">
        <f aca="false">IF($B527&lt;Input!$C$28,Input!$C$44,0)</f>
        <v>0</v>
      </c>
      <c r="E527" s="69" t="n">
        <f aca="true">IF($B527&gt;Input!$C$28,PMT(Input!$C$43/(100*12),($A$620-OFFSET($A$4,MATCH(Input!$C$28,$B$4:$B$620,1),0,1,1)),$H$4,0,1),0)</f>
        <v>-0</v>
      </c>
      <c r="F527" s="69" t="n">
        <f aca="false">($F526+$D527+$E527)*(1+Input!$C$43/(100*12))</f>
        <v>0</v>
      </c>
    </row>
    <row r="528" customFormat="false" ht="12.8" hidden="false" customHeight="false" outlineLevel="0" collapsed="false">
      <c r="A528" s="67" t="n">
        <v>524</v>
      </c>
      <c r="B528" s="68" t="n">
        <f aca="false">EOMONTH(Input!$C$7,A528)</f>
        <v>58865</v>
      </c>
      <c r="D528" s="69" t="n">
        <f aca="false">IF($B528&lt;Input!$C$28,Input!$C$44,0)</f>
        <v>0</v>
      </c>
      <c r="E528" s="69" t="n">
        <f aca="true">IF($B528&gt;Input!$C$28,PMT(Input!$C$43/(100*12),($A$620-OFFSET($A$4,MATCH(Input!$C$28,$B$4:$B$620,1),0,1,1)),$H$4,0,1),0)</f>
        <v>-0</v>
      </c>
      <c r="F528" s="69" t="n">
        <f aca="false">($F527+$D528+$E528)*(1+Input!$C$43/(100*12))</f>
        <v>0</v>
      </c>
    </row>
    <row r="529" customFormat="false" ht="12.8" hidden="false" customHeight="false" outlineLevel="0" collapsed="false">
      <c r="A529" s="67" t="n">
        <v>525</v>
      </c>
      <c r="B529" s="68" t="n">
        <f aca="false">EOMONTH(Input!$C$7,A529)</f>
        <v>58896</v>
      </c>
      <c r="D529" s="69" t="n">
        <f aca="false">IF($B529&lt;Input!$C$28,Input!$C$44,0)</f>
        <v>0</v>
      </c>
      <c r="E529" s="69" t="n">
        <f aca="true">IF($B529&gt;Input!$C$28,PMT(Input!$C$43/(100*12),($A$620-OFFSET($A$4,MATCH(Input!$C$28,$B$4:$B$620,1),0,1,1)),$H$4,0,1),0)</f>
        <v>-0</v>
      </c>
      <c r="F529" s="69" t="n">
        <f aca="false">($F528+$D529+$E529)*(1+Input!$C$43/(100*12))</f>
        <v>0</v>
      </c>
    </row>
    <row r="530" customFormat="false" ht="12.8" hidden="false" customHeight="false" outlineLevel="0" collapsed="false">
      <c r="A530" s="67" t="n">
        <v>526</v>
      </c>
      <c r="B530" s="68" t="n">
        <f aca="false">EOMONTH(Input!$C$7,A530)</f>
        <v>58926</v>
      </c>
      <c r="D530" s="69" t="n">
        <f aca="false">IF($B530&lt;Input!$C$28,Input!$C$44,0)</f>
        <v>0</v>
      </c>
      <c r="E530" s="69" t="n">
        <f aca="true">IF($B530&gt;Input!$C$28,PMT(Input!$C$43/(100*12),($A$620-OFFSET($A$4,MATCH(Input!$C$28,$B$4:$B$620,1),0,1,1)),$H$4,0,1),0)</f>
        <v>-0</v>
      </c>
      <c r="F530" s="69" t="n">
        <f aca="false">($F529+$D530+$E530)*(1+Input!$C$43/(100*12))</f>
        <v>0</v>
      </c>
    </row>
    <row r="531" customFormat="false" ht="12.8" hidden="false" customHeight="false" outlineLevel="0" collapsed="false">
      <c r="A531" s="67" t="n">
        <v>527</v>
      </c>
      <c r="B531" s="68" t="n">
        <f aca="false">EOMONTH(Input!$C$7,A531)</f>
        <v>58957</v>
      </c>
      <c r="D531" s="69" t="n">
        <f aca="false">IF($B531&lt;Input!$C$28,Input!$C$44,0)</f>
        <v>0</v>
      </c>
      <c r="E531" s="69" t="n">
        <f aca="true">IF($B531&gt;Input!$C$28,PMT(Input!$C$43/(100*12),($A$620-OFFSET($A$4,MATCH(Input!$C$28,$B$4:$B$620,1),0,1,1)),$H$4,0,1),0)</f>
        <v>-0</v>
      </c>
      <c r="F531" s="69" t="n">
        <f aca="false">($F530+$D531+$E531)*(1+Input!$C$43/(100*12))</f>
        <v>0</v>
      </c>
    </row>
    <row r="532" customFormat="false" ht="12.8" hidden="false" customHeight="false" outlineLevel="0" collapsed="false">
      <c r="A532" s="67" t="n">
        <v>528</v>
      </c>
      <c r="B532" s="68" t="n">
        <f aca="false">EOMONTH(Input!$C$7,A532)</f>
        <v>58987</v>
      </c>
      <c r="D532" s="69" t="n">
        <f aca="false">IF($B532&lt;Input!$C$28,Input!$C$44,0)</f>
        <v>0</v>
      </c>
      <c r="E532" s="69" t="n">
        <f aca="true">IF($B532&gt;Input!$C$28,PMT(Input!$C$43/(100*12),($A$620-OFFSET($A$4,MATCH(Input!$C$28,$B$4:$B$620,1),0,1,1)),$H$4,0,1),0)</f>
        <v>-0</v>
      </c>
      <c r="F532" s="69" t="n">
        <f aca="false">($F531+$D532+$E532)*(1+Input!$C$43/(100*12))</f>
        <v>0</v>
      </c>
    </row>
    <row r="533" customFormat="false" ht="12.8" hidden="false" customHeight="false" outlineLevel="0" collapsed="false">
      <c r="A533" s="67" t="n">
        <v>529</v>
      </c>
      <c r="B533" s="68" t="n">
        <f aca="false">EOMONTH(Input!$C$7,A533)</f>
        <v>59018</v>
      </c>
      <c r="D533" s="69" t="n">
        <f aca="false">IF($B533&lt;Input!$C$28,Input!$C$44,0)</f>
        <v>0</v>
      </c>
      <c r="E533" s="69" t="n">
        <f aca="true">IF($B533&gt;Input!$C$28,PMT(Input!$C$43/(100*12),($A$620-OFFSET($A$4,MATCH(Input!$C$28,$B$4:$B$620,1),0,1,1)),$H$4,0,1),0)</f>
        <v>-0</v>
      </c>
      <c r="F533" s="69" t="n">
        <f aca="false">($F532+$D533+$E533)*(1+Input!$C$43/(100*12))</f>
        <v>0</v>
      </c>
    </row>
    <row r="534" customFormat="false" ht="12.8" hidden="false" customHeight="false" outlineLevel="0" collapsed="false">
      <c r="A534" s="67" t="n">
        <v>530</v>
      </c>
      <c r="B534" s="68" t="n">
        <f aca="false">EOMONTH(Input!$C$7,A534)</f>
        <v>59049</v>
      </c>
      <c r="D534" s="69" t="n">
        <f aca="false">IF($B534&lt;Input!$C$28,Input!$C$44,0)</f>
        <v>0</v>
      </c>
      <c r="E534" s="69" t="n">
        <f aca="true">IF($B534&gt;Input!$C$28,PMT(Input!$C$43/(100*12),($A$620-OFFSET($A$4,MATCH(Input!$C$28,$B$4:$B$620,1),0,1,1)),$H$4,0,1),0)</f>
        <v>-0</v>
      </c>
      <c r="F534" s="69" t="n">
        <f aca="false">($F533+$D534+$E534)*(1+Input!$C$43/(100*12))</f>
        <v>0</v>
      </c>
    </row>
    <row r="535" customFormat="false" ht="12.8" hidden="false" customHeight="false" outlineLevel="0" collapsed="false">
      <c r="A535" s="67" t="n">
        <v>531</v>
      </c>
      <c r="B535" s="68" t="n">
        <f aca="false">EOMONTH(Input!$C$7,A535)</f>
        <v>59079</v>
      </c>
      <c r="D535" s="69" t="n">
        <f aca="false">IF($B535&lt;Input!$C$28,Input!$C$44,0)</f>
        <v>0</v>
      </c>
      <c r="E535" s="69" t="n">
        <f aca="true">IF($B535&gt;Input!$C$28,PMT(Input!$C$43/(100*12),($A$620-OFFSET($A$4,MATCH(Input!$C$28,$B$4:$B$620,1),0,1,1)),$H$4,0,1),0)</f>
        <v>-0</v>
      </c>
      <c r="F535" s="69" t="n">
        <f aca="false">($F534+$D535+$E535)*(1+Input!$C$43/(100*12))</f>
        <v>0</v>
      </c>
    </row>
    <row r="536" customFormat="false" ht="12.8" hidden="false" customHeight="false" outlineLevel="0" collapsed="false">
      <c r="A536" s="67" t="n">
        <v>532</v>
      </c>
      <c r="B536" s="68" t="n">
        <f aca="false">EOMONTH(Input!$C$7,A536)</f>
        <v>59110</v>
      </c>
      <c r="D536" s="69" t="n">
        <f aca="false">IF($B536&lt;Input!$C$28,Input!$C$44,0)</f>
        <v>0</v>
      </c>
      <c r="E536" s="69" t="n">
        <f aca="true">IF($B536&gt;Input!$C$28,PMT(Input!$C$43/(100*12),($A$620-OFFSET($A$4,MATCH(Input!$C$28,$B$4:$B$620,1),0,1,1)),$H$4,0,1),0)</f>
        <v>-0</v>
      </c>
      <c r="F536" s="69" t="n">
        <f aca="false">($F535+$D536+$E536)*(1+Input!$C$43/(100*12))</f>
        <v>0</v>
      </c>
    </row>
    <row r="537" customFormat="false" ht="12.8" hidden="false" customHeight="false" outlineLevel="0" collapsed="false">
      <c r="A537" s="67" t="n">
        <v>533</v>
      </c>
      <c r="B537" s="68" t="n">
        <f aca="false">EOMONTH(Input!$C$7,A537)</f>
        <v>59140</v>
      </c>
      <c r="D537" s="69" t="n">
        <f aca="false">IF($B537&lt;Input!$C$28,Input!$C$44,0)</f>
        <v>0</v>
      </c>
      <c r="E537" s="69" t="n">
        <f aca="true">IF($B537&gt;Input!$C$28,PMT(Input!$C$43/(100*12),($A$620-OFFSET($A$4,MATCH(Input!$C$28,$B$4:$B$620,1),0,1,1)),$H$4,0,1),0)</f>
        <v>-0</v>
      </c>
      <c r="F537" s="69" t="n">
        <f aca="false">($F536+$D537+$E537)*(1+Input!$C$43/(100*12))</f>
        <v>0</v>
      </c>
    </row>
    <row r="538" customFormat="false" ht="12.8" hidden="false" customHeight="false" outlineLevel="0" collapsed="false">
      <c r="A538" s="67" t="n">
        <v>534</v>
      </c>
      <c r="B538" s="68" t="n">
        <f aca="false">EOMONTH(Input!$C$7,A538)</f>
        <v>59171</v>
      </c>
      <c r="D538" s="69" t="n">
        <f aca="false">IF($B538&lt;Input!$C$28,Input!$C$44,0)</f>
        <v>0</v>
      </c>
      <c r="E538" s="69" t="n">
        <f aca="true">IF($B538&gt;Input!$C$28,PMT(Input!$C$43/(100*12),($A$620-OFFSET($A$4,MATCH(Input!$C$28,$B$4:$B$620,1),0,1,1)),$H$4,0,1),0)</f>
        <v>-0</v>
      </c>
      <c r="F538" s="69" t="n">
        <f aca="false">($F537+$D538+$E538)*(1+Input!$C$43/(100*12))</f>
        <v>0</v>
      </c>
    </row>
    <row r="539" customFormat="false" ht="12.8" hidden="false" customHeight="false" outlineLevel="0" collapsed="false">
      <c r="A539" s="67" t="n">
        <v>535</v>
      </c>
      <c r="B539" s="68" t="n">
        <f aca="false">EOMONTH(Input!$C$7,A539)</f>
        <v>59202</v>
      </c>
      <c r="D539" s="69" t="n">
        <f aca="false">IF($B539&lt;Input!$C$28,Input!$C$44,0)</f>
        <v>0</v>
      </c>
      <c r="E539" s="69" t="n">
        <f aca="true">IF($B539&gt;Input!$C$28,PMT(Input!$C$43/(100*12),($A$620-OFFSET($A$4,MATCH(Input!$C$28,$B$4:$B$620,1),0,1,1)),$H$4,0,1),0)</f>
        <v>-0</v>
      </c>
      <c r="F539" s="69" t="n">
        <f aca="false">($F538+$D539+$E539)*(1+Input!$C$43/(100*12))</f>
        <v>0</v>
      </c>
    </row>
    <row r="540" customFormat="false" ht="12.8" hidden="false" customHeight="false" outlineLevel="0" collapsed="false">
      <c r="A540" s="67" t="n">
        <v>536</v>
      </c>
      <c r="B540" s="68" t="n">
        <f aca="false">EOMONTH(Input!$C$7,A540)</f>
        <v>59230</v>
      </c>
      <c r="D540" s="69" t="n">
        <f aca="false">IF($B540&lt;Input!$C$28,Input!$C$44,0)</f>
        <v>0</v>
      </c>
      <c r="E540" s="69" t="n">
        <f aca="true">IF($B540&gt;Input!$C$28,PMT(Input!$C$43/(100*12),($A$620-OFFSET($A$4,MATCH(Input!$C$28,$B$4:$B$620,1),0,1,1)),$H$4,0,1),0)</f>
        <v>-0</v>
      </c>
      <c r="F540" s="69" t="n">
        <f aca="false">($F539+$D540+$E540)*(1+Input!$C$43/(100*12))</f>
        <v>0</v>
      </c>
    </row>
    <row r="541" customFormat="false" ht="12.8" hidden="false" customHeight="false" outlineLevel="0" collapsed="false">
      <c r="A541" s="67" t="n">
        <v>537</v>
      </c>
      <c r="B541" s="68" t="n">
        <f aca="false">EOMONTH(Input!$C$7,A541)</f>
        <v>59261</v>
      </c>
      <c r="D541" s="69" t="n">
        <f aca="false">IF($B541&lt;Input!$C$28,Input!$C$44,0)</f>
        <v>0</v>
      </c>
      <c r="E541" s="69" t="n">
        <f aca="true">IF($B541&gt;Input!$C$28,PMT(Input!$C$43/(100*12),($A$620-OFFSET($A$4,MATCH(Input!$C$28,$B$4:$B$620,1),0,1,1)),$H$4,0,1),0)</f>
        <v>-0</v>
      </c>
      <c r="F541" s="69" t="n">
        <f aca="false">($F540+$D541+$E541)*(1+Input!$C$43/(100*12))</f>
        <v>0</v>
      </c>
    </row>
    <row r="542" customFormat="false" ht="12.8" hidden="false" customHeight="false" outlineLevel="0" collapsed="false">
      <c r="A542" s="67" t="n">
        <v>538</v>
      </c>
      <c r="B542" s="68" t="n">
        <f aca="false">EOMONTH(Input!$C$7,A542)</f>
        <v>59291</v>
      </c>
      <c r="D542" s="69" t="n">
        <f aca="false">IF($B542&lt;Input!$C$28,Input!$C$44,0)</f>
        <v>0</v>
      </c>
      <c r="E542" s="69" t="n">
        <f aca="true">IF($B542&gt;Input!$C$28,PMT(Input!$C$43/(100*12),($A$620-OFFSET($A$4,MATCH(Input!$C$28,$B$4:$B$620,1),0,1,1)),$H$4,0,1),0)</f>
        <v>-0</v>
      </c>
      <c r="F542" s="69" t="n">
        <f aca="false">($F541+$D542+$E542)*(1+Input!$C$43/(100*12))</f>
        <v>0</v>
      </c>
    </row>
    <row r="543" customFormat="false" ht="12.8" hidden="false" customHeight="false" outlineLevel="0" collapsed="false">
      <c r="A543" s="67" t="n">
        <v>539</v>
      </c>
      <c r="B543" s="68" t="n">
        <f aca="false">EOMONTH(Input!$C$7,A543)</f>
        <v>59322</v>
      </c>
      <c r="D543" s="69" t="n">
        <f aca="false">IF($B543&lt;Input!$C$28,Input!$C$44,0)</f>
        <v>0</v>
      </c>
      <c r="E543" s="69" t="n">
        <f aca="true">IF($B543&gt;Input!$C$28,PMT(Input!$C$43/(100*12),($A$620-OFFSET($A$4,MATCH(Input!$C$28,$B$4:$B$620,1),0,1,1)),$H$4,0,1),0)</f>
        <v>-0</v>
      </c>
      <c r="F543" s="69" t="n">
        <f aca="false">($F542+$D543+$E543)*(1+Input!$C$43/(100*12))</f>
        <v>0</v>
      </c>
    </row>
    <row r="544" customFormat="false" ht="12.8" hidden="false" customHeight="false" outlineLevel="0" collapsed="false">
      <c r="A544" s="67" t="n">
        <v>540</v>
      </c>
      <c r="B544" s="68" t="n">
        <f aca="false">EOMONTH(Input!$C$7,A544)</f>
        <v>59352</v>
      </c>
      <c r="D544" s="69" t="n">
        <f aca="false">IF($B544&lt;Input!$C$28,Input!$C$44,0)</f>
        <v>0</v>
      </c>
      <c r="E544" s="69" t="n">
        <f aca="true">IF($B544&gt;Input!$C$28,PMT(Input!$C$43/(100*12),($A$620-OFFSET($A$4,MATCH(Input!$C$28,$B$4:$B$620,1),0,1,1)),$H$4,0,1),0)</f>
        <v>-0</v>
      </c>
      <c r="F544" s="69" t="n">
        <f aca="false">($F543+$D544+$E544)*(1+Input!$C$43/(100*12))</f>
        <v>0</v>
      </c>
    </row>
    <row r="545" customFormat="false" ht="12.8" hidden="false" customHeight="false" outlineLevel="0" collapsed="false">
      <c r="A545" s="67" t="n">
        <v>541</v>
      </c>
      <c r="B545" s="68" t="n">
        <f aca="false">EOMONTH(Input!$C$7,A545)</f>
        <v>59383</v>
      </c>
      <c r="D545" s="69" t="n">
        <f aca="false">IF($B545&lt;Input!$C$28,Input!$C$44,0)</f>
        <v>0</v>
      </c>
      <c r="E545" s="69" t="n">
        <f aca="true">IF($B545&gt;Input!$C$28,PMT(Input!$C$43/(100*12),($A$620-OFFSET($A$4,MATCH(Input!$C$28,$B$4:$B$620,1),0,1,1)),$H$4,0,1),0)</f>
        <v>-0</v>
      </c>
      <c r="F545" s="69" t="n">
        <f aca="false">($F544+$D545+$E545)*(1+Input!$C$43/(100*12))</f>
        <v>0</v>
      </c>
    </row>
    <row r="546" customFormat="false" ht="12.8" hidden="false" customHeight="false" outlineLevel="0" collapsed="false">
      <c r="A546" s="67" t="n">
        <v>542</v>
      </c>
      <c r="B546" s="68" t="n">
        <f aca="false">EOMONTH(Input!$C$7,A546)</f>
        <v>59414</v>
      </c>
      <c r="D546" s="69" t="n">
        <f aca="false">IF($B546&lt;Input!$C$28,Input!$C$44,0)</f>
        <v>0</v>
      </c>
      <c r="E546" s="69" t="n">
        <f aca="true">IF($B546&gt;Input!$C$28,PMT(Input!$C$43/(100*12),($A$620-OFFSET($A$4,MATCH(Input!$C$28,$B$4:$B$620,1),0,1,1)),$H$4,0,1),0)</f>
        <v>-0</v>
      </c>
      <c r="F546" s="69" t="n">
        <f aca="false">($F545+$D546+$E546)*(1+Input!$C$43/(100*12))</f>
        <v>0</v>
      </c>
    </row>
    <row r="547" customFormat="false" ht="12.8" hidden="false" customHeight="false" outlineLevel="0" collapsed="false">
      <c r="A547" s="67" t="n">
        <v>543</v>
      </c>
      <c r="B547" s="68" t="n">
        <f aca="false">EOMONTH(Input!$C$7,A547)</f>
        <v>59444</v>
      </c>
      <c r="D547" s="69" t="n">
        <f aca="false">IF($B547&lt;Input!$C$28,Input!$C$44,0)</f>
        <v>0</v>
      </c>
      <c r="E547" s="69" t="n">
        <f aca="true">IF($B547&gt;Input!$C$28,PMT(Input!$C$43/(100*12),($A$620-OFFSET($A$4,MATCH(Input!$C$28,$B$4:$B$620,1),0,1,1)),$H$4,0,1),0)</f>
        <v>-0</v>
      </c>
      <c r="F547" s="69" t="n">
        <f aca="false">($F546+$D547+$E547)*(1+Input!$C$43/(100*12))</f>
        <v>0</v>
      </c>
    </row>
    <row r="548" customFormat="false" ht="12.8" hidden="false" customHeight="false" outlineLevel="0" collapsed="false">
      <c r="A548" s="67" t="n">
        <v>544</v>
      </c>
      <c r="B548" s="68" t="n">
        <f aca="false">EOMONTH(Input!$C$7,A548)</f>
        <v>59475</v>
      </c>
      <c r="D548" s="69" t="n">
        <f aca="false">IF($B548&lt;Input!$C$28,Input!$C$44,0)</f>
        <v>0</v>
      </c>
      <c r="E548" s="69" t="n">
        <f aca="true">IF($B548&gt;Input!$C$28,PMT(Input!$C$43/(100*12),($A$620-OFFSET($A$4,MATCH(Input!$C$28,$B$4:$B$620,1),0,1,1)),$H$4,0,1),0)</f>
        <v>-0</v>
      </c>
      <c r="F548" s="69" t="n">
        <f aca="false">($F547+$D548+$E548)*(1+Input!$C$43/(100*12))</f>
        <v>0</v>
      </c>
    </row>
    <row r="549" customFormat="false" ht="12.8" hidden="false" customHeight="false" outlineLevel="0" collapsed="false">
      <c r="A549" s="67" t="n">
        <v>545</v>
      </c>
      <c r="B549" s="68" t="n">
        <f aca="false">EOMONTH(Input!$C$7,A549)</f>
        <v>59505</v>
      </c>
      <c r="D549" s="69" t="n">
        <f aca="false">IF($B549&lt;Input!$C$28,Input!$C$44,0)</f>
        <v>0</v>
      </c>
      <c r="E549" s="69" t="n">
        <f aca="true">IF($B549&gt;Input!$C$28,PMT(Input!$C$43/(100*12),($A$620-OFFSET($A$4,MATCH(Input!$C$28,$B$4:$B$620,1),0,1,1)),$H$4,0,1),0)</f>
        <v>-0</v>
      </c>
      <c r="F549" s="69" t="n">
        <f aca="false">($F548+$D549+$E549)*(1+Input!$C$43/(100*12))</f>
        <v>0</v>
      </c>
    </row>
    <row r="550" customFormat="false" ht="12.8" hidden="false" customHeight="false" outlineLevel="0" collapsed="false">
      <c r="A550" s="67" t="n">
        <v>546</v>
      </c>
      <c r="B550" s="68" t="n">
        <f aca="false">EOMONTH(Input!$C$7,A550)</f>
        <v>59536</v>
      </c>
      <c r="D550" s="69" t="n">
        <f aca="false">IF($B550&lt;Input!$C$28,Input!$C$44,0)</f>
        <v>0</v>
      </c>
      <c r="E550" s="69" t="n">
        <f aca="true">IF($B550&gt;Input!$C$28,PMT(Input!$C$43/(100*12),($A$620-OFFSET($A$4,MATCH(Input!$C$28,$B$4:$B$620,1),0,1,1)),$H$4,0,1),0)</f>
        <v>-0</v>
      </c>
      <c r="F550" s="69" t="n">
        <f aca="false">($F549+$D550+$E550)*(1+Input!$C$43/(100*12))</f>
        <v>0</v>
      </c>
    </row>
    <row r="551" customFormat="false" ht="12.8" hidden="false" customHeight="false" outlineLevel="0" collapsed="false">
      <c r="A551" s="67" t="n">
        <v>547</v>
      </c>
      <c r="B551" s="68" t="n">
        <f aca="false">EOMONTH(Input!$C$7,A551)</f>
        <v>59567</v>
      </c>
      <c r="D551" s="69" t="n">
        <f aca="false">IF($B551&lt;Input!$C$28,Input!$C$44,0)</f>
        <v>0</v>
      </c>
      <c r="E551" s="69" t="n">
        <f aca="true">IF($B551&gt;Input!$C$28,PMT(Input!$C$43/(100*12),($A$620-OFFSET($A$4,MATCH(Input!$C$28,$B$4:$B$620,1),0,1,1)),$H$4,0,1),0)</f>
        <v>-0</v>
      </c>
      <c r="F551" s="69" t="n">
        <f aca="false">($F550+$D551+$E551)*(1+Input!$C$43/(100*12))</f>
        <v>0</v>
      </c>
    </row>
    <row r="552" customFormat="false" ht="12.8" hidden="false" customHeight="false" outlineLevel="0" collapsed="false">
      <c r="A552" s="67" t="n">
        <v>548</v>
      </c>
      <c r="B552" s="68" t="n">
        <f aca="false">EOMONTH(Input!$C$7,A552)</f>
        <v>59595</v>
      </c>
      <c r="D552" s="69" t="n">
        <f aca="false">IF($B552&lt;Input!$C$28,Input!$C$44,0)</f>
        <v>0</v>
      </c>
      <c r="E552" s="69" t="n">
        <f aca="true">IF($B552&gt;Input!$C$28,PMT(Input!$C$43/(100*12),($A$620-OFFSET($A$4,MATCH(Input!$C$28,$B$4:$B$620,1),0,1,1)),$H$4,0,1),0)</f>
        <v>-0</v>
      </c>
      <c r="F552" s="69" t="n">
        <f aca="false">($F551+$D552+$E552)*(1+Input!$C$43/(100*12))</f>
        <v>0</v>
      </c>
    </row>
    <row r="553" customFormat="false" ht="12.8" hidden="false" customHeight="false" outlineLevel="0" collapsed="false">
      <c r="A553" s="67" t="n">
        <v>549</v>
      </c>
      <c r="B553" s="68" t="n">
        <f aca="false">EOMONTH(Input!$C$7,A553)</f>
        <v>59626</v>
      </c>
      <c r="D553" s="69" t="n">
        <f aca="false">IF($B553&lt;Input!$C$28,Input!$C$44,0)</f>
        <v>0</v>
      </c>
      <c r="E553" s="69" t="n">
        <f aca="true">IF($B553&gt;Input!$C$28,PMT(Input!$C$43/(100*12),($A$620-OFFSET($A$4,MATCH(Input!$C$28,$B$4:$B$620,1),0,1,1)),$H$4,0,1),0)</f>
        <v>-0</v>
      </c>
      <c r="F553" s="69" t="n">
        <f aca="false">($F552+$D553+$E553)*(1+Input!$C$43/(100*12))</f>
        <v>0</v>
      </c>
    </row>
    <row r="554" customFormat="false" ht="12.8" hidden="false" customHeight="false" outlineLevel="0" collapsed="false">
      <c r="A554" s="67" t="n">
        <v>550</v>
      </c>
      <c r="B554" s="68" t="n">
        <f aca="false">EOMONTH(Input!$C$7,A554)</f>
        <v>59656</v>
      </c>
      <c r="D554" s="69" t="n">
        <f aca="false">IF($B554&lt;Input!$C$28,Input!$C$44,0)</f>
        <v>0</v>
      </c>
      <c r="E554" s="69" t="n">
        <f aca="true">IF($B554&gt;Input!$C$28,PMT(Input!$C$43/(100*12),($A$620-OFFSET($A$4,MATCH(Input!$C$28,$B$4:$B$620,1),0,1,1)),$H$4,0,1),0)</f>
        <v>-0</v>
      </c>
      <c r="F554" s="69" t="n">
        <f aca="false">($F553+$D554+$E554)*(1+Input!$C$43/(100*12))</f>
        <v>0</v>
      </c>
    </row>
    <row r="555" customFormat="false" ht="12.8" hidden="false" customHeight="false" outlineLevel="0" collapsed="false">
      <c r="A555" s="67" t="n">
        <v>551</v>
      </c>
      <c r="B555" s="68" t="n">
        <f aca="false">EOMONTH(Input!$C$7,A555)</f>
        <v>59687</v>
      </c>
      <c r="D555" s="69" t="n">
        <f aca="false">IF($B555&lt;Input!$C$28,Input!$C$44,0)</f>
        <v>0</v>
      </c>
      <c r="E555" s="69" t="n">
        <f aca="true">IF($B555&gt;Input!$C$28,PMT(Input!$C$43/(100*12),($A$620-OFFSET($A$4,MATCH(Input!$C$28,$B$4:$B$620,1),0,1,1)),$H$4,0,1),0)</f>
        <v>-0</v>
      </c>
      <c r="F555" s="69" t="n">
        <f aca="false">($F554+$D555+$E555)*(1+Input!$C$43/(100*12))</f>
        <v>0</v>
      </c>
    </row>
    <row r="556" customFormat="false" ht="12.8" hidden="false" customHeight="false" outlineLevel="0" collapsed="false">
      <c r="A556" s="67" t="n">
        <v>552</v>
      </c>
      <c r="B556" s="68" t="n">
        <f aca="false">EOMONTH(Input!$C$7,A556)</f>
        <v>59717</v>
      </c>
      <c r="D556" s="69" t="n">
        <f aca="false">IF($B556&lt;Input!$C$28,Input!$C$44,0)</f>
        <v>0</v>
      </c>
      <c r="E556" s="69" t="n">
        <f aca="true">IF($B556&gt;Input!$C$28,PMT(Input!$C$43/(100*12),($A$620-OFFSET($A$4,MATCH(Input!$C$28,$B$4:$B$620,1),0,1,1)),$H$4,0,1),0)</f>
        <v>-0</v>
      </c>
      <c r="F556" s="69" t="n">
        <f aca="false">($F555+$D556+$E556)*(1+Input!$C$43/(100*12))</f>
        <v>0</v>
      </c>
    </row>
    <row r="557" customFormat="false" ht="12.8" hidden="false" customHeight="false" outlineLevel="0" collapsed="false">
      <c r="A557" s="67" t="n">
        <v>553</v>
      </c>
      <c r="B557" s="68" t="n">
        <f aca="false">EOMONTH(Input!$C$7,A557)</f>
        <v>59748</v>
      </c>
      <c r="D557" s="69" t="n">
        <f aca="false">IF($B557&lt;Input!$C$28,Input!$C$44,0)</f>
        <v>0</v>
      </c>
      <c r="E557" s="69" t="n">
        <f aca="true">IF($B557&gt;Input!$C$28,PMT(Input!$C$43/(100*12),($A$620-OFFSET($A$4,MATCH(Input!$C$28,$B$4:$B$620,1),0,1,1)),$H$4,0,1),0)</f>
        <v>-0</v>
      </c>
      <c r="F557" s="69" t="n">
        <f aca="false">($F556+$D557+$E557)*(1+Input!$C$43/(100*12))</f>
        <v>0</v>
      </c>
    </row>
    <row r="558" customFormat="false" ht="12.8" hidden="false" customHeight="false" outlineLevel="0" collapsed="false">
      <c r="A558" s="67" t="n">
        <v>554</v>
      </c>
      <c r="B558" s="68" t="n">
        <f aca="false">EOMONTH(Input!$C$7,A558)</f>
        <v>59779</v>
      </c>
      <c r="D558" s="69" t="n">
        <f aca="false">IF($B558&lt;Input!$C$28,Input!$C$44,0)</f>
        <v>0</v>
      </c>
      <c r="E558" s="69" t="n">
        <f aca="true">IF($B558&gt;Input!$C$28,PMT(Input!$C$43/(100*12),($A$620-OFFSET($A$4,MATCH(Input!$C$28,$B$4:$B$620,1),0,1,1)),$H$4,0,1),0)</f>
        <v>-0</v>
      </c>
      <c r="F558" s="69" t="n">
        <f aca="false">($F557+$D558+$E558)*(1+Input!$C$43/(100*12))</f>
        <v>0</v>
      </c>
    </row>
    <row r="559" customFormat="false" ht="12.8" hidden="false" customHeight="false" outlineLevel="0" collapsed="false">
      <c r="A559" s="67" t="n">
        <v>555</v>
      </c>
      <c r="B559" s="68" t="n">
        <f aca="false">EOMONTH(Input!$C$7,A559)</f>
        <v>59809</v>
      </c>
      <c r="D559" s="69" t="n">
        <f aca="false">IF($B559&lt;Input!$C$28,Input!$C$44,0)</f>
        <v>0</v>
      </c>
      <c r="E559" s="69" t="n">
        <f aca="true">IF($B559&gt;Input!$C$28,PMT(Input!$C$43/(100*12),($A$620-OFFSET($A$4,MATCH(Input!$C$28,$B$4:$B$620,1),0,1,1)),$H$4,0,1),0)</f>
        <v>-0</v>
      </c>
      <c r="F559" s="69" t="n">
        <f aca="false">($F558+$D559+$E559)*(1+Input!$C$43/(100*12))</f>
        <v>0</v>
      </c>
    </row>
    <row r="560" customFormat="false" ht="12.8" hidden="false" customHeight="false" outlineLevel="0" collapsed="false">
      <c r="A560" s="67" t="n">
        <v>556</v>
      </c>
      <c r="B560" s="68" t="n">
        <f aca="false">EOMONTH(Input!$C$7,A560)</f>
        <v>59840</v>
      </c>
      <c r="D560" s="69" t="n">
        <f aca="false">IF($B560&lt;Input!$C$28,Input!$C$44,0)</f>
        <v>0</v>
      </c>
      <c r="E560" s="69" t="n">
        <f aca="true">IF($B560&gt;Input!$C$28,PMT(Input!$C$43/(100*12),($A$620-OFFSET($A$4,MATCH(Input!$C$28,$B$4:$B$620,1),0,1,1)),$H$4,0,1),0)</f>
        <v>-0</v>
      </c>
      <c r="F560" s="69" t="n">
        <f aca="false">($F559+$D560+$E560)*(1+Input!$C$43/(100*12))</f>
        <v>0</v>
      </c>
    </row>
    <row r="561" customFormat="false" ht="12.8" hidden="false" customHeight="false" outlineLevel="0" collapsed="false">
      <c r="A561" s="67" t="n">
        <v>557</v>
      </c>
      <c r="B561" s="68" t="n">
        <f aca="false">EOMONTH(Input!$C$7,A561)</f>
        <v>59870</v>
      </c>
      <c r="D561" s="69" t="n">
        <f aca="false">IF($B561&lt;Input!$C$28,Input!$C$44,0)</f>
        <v>0</v>
      </c>
      <c r="E561" s="69" t="n">
        <f aca="true">IF($B561&gt;Input!$C$28,PMT(Input!$C$43/(100*12),($A$620-OFFSET($A$4,MATCH(Input!$C$28,$B$4:$B$620,1),0,1,1)),$H$4,0,1),0)</f>
        <v>-0</v>
      </c>
      <c r="F561" s="69" t="n">
        <f aca="false">($F560+$D561+$E561)*(1+Input!$C$43/(100*12))</f>
        <v>0</v>
      </c>
    </row>
    <row r="562" customFormat="false" ht="12.8" hidden="false" customHeight="false" outlineLevel="0" collapsed="false">
      <c r="A562" s="67" t="n">
        <v>558</v>
      </c>
      <c r="B562" s="68" t="n">
        <f aca="false">EOMONTH(Input!$C$7,A562)</f>
        <v>59901</v>
      </c>
      <c r="D562" s="69" t="n">
        <f aca="false">IF($B562&lt;Input!$C$28,Input!$C$44,0)</f>
        <v>0</v>
      </c>
      <c r="E562" s="69" t="n">
        <f aca="true">IF($B562&gt;Input!$C$28,PMT(Input!$C$43/(100*12),($A$620-OFFSET($A$4,MATCH(Input!$C$28,$B$4:$B$620,1),0,1,1)),$H$4,0,1),0)</f>
        <v>-0</v>
      </c>
      <c r="F562" s="69" t="n">
        <f aca="false">($F561+$D562+$E562)*(1+Input!$C$43/(100*12))</f>
        <v>0</v>
      </c>
    </row>
    <row r="563" customFormat="false" ht="12.8" hidden="false" customHeight="false" outlineLevel="0" collapsed="false">
      <c r="A563" s="67" t="n">
        <v>559</v>
      </c>
      <c r="B563" s="68" t="n">
        <f aca="false">EOMONTH(Input!$C$7,A563)</f>
        <v>59932</v>
      </c>
      <c r="D563" s="69" t="n">
        <f aca="false">IF($B563&lt;Input!$C$28,Input!$C$44,0)</f>
        <v>0</v>
      </c>
      <c r="E563" s="69" t="n">
        <f aca="true">IF($B563&gt;Input!$C$28,PMT(Input!$C$43/(100*12),($A$620-OFFSET($A$4,MATCH(Input!$C$28,$B$4:$B$620,1),0,1,1)),$H$4,0,1),0)</f>
        <v>-0</v>
      </c>
      <c r="F563" s="69" t="n">
        <f aca="false">($F562+$D563+$E563)*(1+Input!$C$43/(100*12))</f>
        <v>0</v>
      </c>
    </row>
    <row r="564" customFormat="false" ht="12.8" hidden="false" customHeight="false" outlineLevel="0" collapsed="false">
      <c r="A564" s="67" t="n">
        <v>560</v>
      </c>
      <c r="B564" s="68" t="n">
        <f aca="false">EOMONTH(Input!$C$7,A564)</f>
        <v>59961</v>
      </c>
      <c r="D564" s="69" t="n">
        <f aca="false">IF($B564&lt;Input!$C$28,Input!$C$44,0)</f>
        <v>0</v>
      </c>
      <c r="E564" s="69" t="n">
        <f aca="true">IF($B564&gt;Input!$C$28,PMT(Input!$C$43/(100*12),($A$620-OFFSET($A$4,MATCH(Input!$C$28,$B$4:$B$620,1),0,1,1)),$H$4,0,1),0)</f>
        <v>-0</v>
      </c>
      <c r="F564" s="69" t="n">
        <f aca="false">($F563+$D564+$E564)*(1+Input!$C$43/(100*12))</f>
        <v>0</v>
      </c>
    </row>
    <row r="565" customFormat="false" ht="12.8" hidden="false" customHeight="false" outlineLevel="0" collapsed="false">
      <c r="A565" s="67" t="n">
        <v>561</v>
      </c>
      <c r="B565" s="68" t="n">
        <f aca="false">EOMONTH(Input!$C$7,A565)</f>
        <v>59992</v>
      </c>
      <c r="D565" s="69" t="n">
        <f aca="false">IF($B565&lt;Input!$C$28,Input!$C$44,0)</f>
        <v>0</v>
      </c>
      <c r="E565" s="69" t="n">
        <f aca="true">IF($B565&gt;Input!$C$28,PMT(Input!$C$43/(100*12),($A$620-OFFSET($A$4,MATCH(Input!$C$28,$B$4:$B$620,1),0,1,1)),$H$4,0,1),0)</f>
        <v>-0</v>
      </c>
      <c r="F565" s="69" t="n">
        <f aca="false">($F564+$D565+$E565)*(1+Input!$C$43/(100*12))</f>
        <v>0</v>
      </c>
    </row>
    <row r="566" customFormat="false" ht="12.8" hidden="false" customHeight="false" outlineLevel="0" collapsed="false">
      <c r="A566" s="67" t="n">
        <v>562</v>
      </c>
      <c r="B566" s="68" t="n">
        <f aca="false">EOMONTH(Input!$C$7,A566)</f>
        <v>60022</v>
      </c>
      <c r="D566" s="69" t="n">
        <f aca="false">IF($B566&lt;Input!$C$28,Input!$C$44,0)</f>
        <v>0</v>
      </c>
      <c r="E566" s="69" t="n">
        <f aca="true">IF($B566&gt;Input!$C$28,PMT(Input!$C$43/(100*12),($A$620-OFFSET($A$4,MATCH(Input!$C$28,$B$4:$B$620,1),0,1,1)),$H$4,0,1),0)</f>
        <v>-0</v>
      </c>
      <c r="F566" s="69" t="n">
        <f aca="false">($F565+$D566+$E566)*(1+Input!$C$43/(100*12))</f>
        <v>0</v>
      </c>
    </row>
    <row r="567" customFormat="false" ht="12.8" hidden="false" customHeight="false" outlineLevel="0" collapsed="false">
      <c r="A567" s="67" t="n">
        <v>563</v>
      </c>
      <c r="B567" s="68" t="n">
        <f aca="false">EOMONTH(Input!$C$7,A567)</f>
        <v>60053</v>
      </c>
      <c r="D567" s="69" t="n">
        <f aca="false">IF($B567&lt;Input!$C$28,Input!$C$44,0)</f>
        <v>0</v>
      </c>
      <c r="E567" s="69" t="n">
        <f aca="true">IF($B567&gt;Input!$C$28,PMT(Input!$C$43/(100*12),($A$620-OFFSET($A$4,MATCH(Input!$C$28,$B$4:$B$620,1),0,1,1)),$H$4,0,1),0)</f>
        <v>-0</v>
      </c>
      <c r="F567" s="69" t="n">
        <f aca="false">($F566+$D567+$E567)*(1+Input!$C$43/(100*12))</f>
        <v>0</v>
      </c>
    </row>
    <row r="568" customFormat="false" ht="12.8" hidden="false" customHeight="false" outlineLevel="0" collapsed="false">
      <c r="A568" s="67" t="n">
        <v>564</v>
      </c>
      <c r="B568" s="68" t="n">
        <f aca="false">EOMONTH(Input!$C$7,A568)</f>
        <v>60083</v>
      </c>
      <c r="D568" s="69" t="n">
        <f aca="false">IF($B568&lt;Input!$C$28,Input!$C$44,0)</f>
        <v>0</v>
      </c>
      <c r="E568" s="69" t="n">
        <f aca="true">IF($B568&gt;Input!$C$28,PMT(Input!$C$43/(100*12),($A$620-OFFSET($A$4,MATCH(Input!$C$28,$B$4:$B$620,1),0,1,1)),$H$4,0,1),0)</f>
        <v>-0</v>
      </c>
      <c r="F568" s="69" t="n">
        <f aca="false">($F567+$D568+$E568)*(1+Input!$C$43/(100*12))</f>
        <v>0</v>
      </c>
    </row>
    <row r="569" customFormat="false" ht="12.8" hidden="false" customHeight="false" outlineLevel="0" collapsed="false">
      <c r="A569" s="67" t="n">
        <v>565</v>
      </c>
      <c r="B569" s="68" t="n">
        <f aca="false">EOMONTH(Input!$C$7,A569)</f>
        <v>60114</v>
      </c>
      <c r="D569" s="69" t="n">
        <f aca="false">IF($B569&lt;Input!$C$28,Input!$C$44,0)</f>
        <v>0</v>
      </c>
      <c r="E569" s="69" t="n">
        <f aca="true">IF($B569&gt;Input!$C$28,PMT(Input!$C$43/(100*12),($A$620-OFFSET($A$4,MATCH(Input!$C$28,$B$4:$B$620,1),0,1,1)),$H$4,0,1),0)</f>
        <v>-0</v>
      </c>
      <c r="F569" s="69" t="n">
        <f aca="false">($F568+$D569+$E569)*(1+Input!$C$43/(100*12))</f>
        <v>0</v>
      </c>
    </row>
    <row r="570" customFormat="false" ht="12.8" hidden="false" customHeight="false" outlineLevel="0" collapsed="false">
      <c r="A570" s="67" t="n">
        <v>566</v>
      </c>
      <c r="B570" s="68" t="n">
        <f aca="false">EOMONTH(Input!$C$7,A570)</f>
        <v>60145</v>
      </c>
      <c r="D570" s="69" t="n">
        <f aca="false">IF($B570&lt;Input!$C$28,Input!$C$44,0)</f>
        <v>0</v>
      </c>
      <c r="E570" s="69" t="n">
        <f aca="true">IF($B570&gt;Input!$C$28,PMT(Input!$C$43/(100*12),($A$620-OFFSET($A$4,MATCH(Input!$C$28,$B$4:$B$620,1),0,1,1)),$H$4,0,1),0)</f>
        <v>-0</v>
      </c>
      <c r="F570" s="69" t="n">
        <f aca="false">($F569+$D570+$E570)*(1+Input!$C$43/(100*12))</f>
        <v>0</v>
      </c>
    </row>
    <row r="571" customFormat="false" ht="12.8" hidden="false" customHeight="false" outlineLevel="0" collapsed="false">
      <c r="A571" s="67" t="n">
        <v>567</v>
      </c>
      <c r="B571" s="68" t="n">
        <f aca="false">EOMONTH(Input!$C$7,A571)</f>
        <v>60175</v>
      </c>
      <c r="D571" s="69" t="n">
        <f aca="false">IF($B571&lt;Input!$C$28,Input!$C$44,0)</f>
        <v>0</v>
      </c>
      <c r="E571" s="69" t="n">
        <f aca="true">IF($B571&gt;Input!$C$28,PMT(Input!$C$43/(100*12),($A$620-OFFSET($A$4,MATCH(Input!$C$28,$B$4:$B$620,1),0,1,1)),$H$4,0,1),0)</f>
        <v>-0</v>
      </c>
      <c r="F571" s="69" t="n">
        <f aca="false">($F570+$D571+$E571)*(1+Input!$C$43/(100*12))</f>
        <v>0</v>
      </c>
    </row>
    <row r="572" customFormat="false" ht="12.8" hidden="false" customHeight="false" outlineLevel="0" collapsed="false">
      <c r="A572" s="67" t="n">
        <v>568</v>
      </c>
      <c r="B572" s="68" t="n">
        <f aca="false">EOMONTH(Input!$C$7,A572)</f>
        <v>60206</v>
      </c>
      <c r="D572" s="69" t="n">
        <f aca="false">IF($B572&lt;Input!$C$28,Input!$C$44,0)</f>
        <v>0</v>
      </c>
      <c r="E572" s="69" t="n">
        <f aca="true">IF($B572&gt;Input!$C$28,PMT(Input!$C$43/(100*12),($A$620-OFFSET($A$4,MATCH(Input!$C$28,$B$4:$B$620,1),0,1,1)),$H$4,0,1),0)</f>
        <v>-0</v>
      </c>
      <c r="F572" s="69" t="n">
        <f aca="false">($F571+$D572+$E572)*(1+Input!$C$43/(100*12))</f>
        <v>0</v>
      </c>
    </row>
    <row r="573" customFormat="false" ht="12.8" hidden="false" customHeight="false" outlineLevel="0" collapsed="false">
      <c r="A573" s="67" t="n">
        <v>569</v>
      </c>
      <c r="B573" s="68" t="n">
        <f aca="false">EOMONTH(Input!$C$7,A573)</f>
        <v>60236</v>
      </c>
      <c r="D573" s="69" t="n">
        <f aca="false">IF($B573&lt;Input!$C$28,Input!$C$44,0)</f>
        <v>0</v>
      </c>
      <c r="E573" s="69" t="n">
        <f aca="true">IF($B573&gt;Input!$C$28,PMT(Input!$C$43/(100*12),($A$620-OFFSET($A$4,MATCH(Input!$C$28,$B$4:$B$620,1),0,1,1)),$H$4,0,1),0)</f>
        <v>-0</v>
      </c>
      <c r="F573" s="69" t="n">
        <f aca="false">($F572+$D573+$E573)*(1+Input!$C$43/(100*12))</f>
        <v>0</v>
      </c>
    </row>
    <row r="574" customFormat="false" ht="12.8" hidden="false" customHeight="false" outlineLevel="0" collapsed="false">
      <c r="A574" s="67" t="n">
        <v>570</v>
      </c>
      <c r="B574" s="68" t="n">
        <f aca="false">EOMONTH(Input!$C$7,A574)</f>
        <v>60267</v>
      </c>
      <c r="D574" s="69" t="n">
        <f aca="false">IF($B574&lt;Input!$C$28,Input!$C$44,0)</f>
        <v>0</v>
      </c>
      <c r="E574" s="69" t="n">
        <f aca="true">IF($B574&gt;Input!$C$28,PMT(Input!$C$43/(100*12),($A$620-OFFSET($A$4,MATCH(Input!$C$28,$B$4:$B$620,1),0,1,1)),$H$4,0,1),0)</f>
        <v>-0</v>
      </c>
      <c r="F574" s="69" t="n">
        <f aca="false">($F573+$D574+$E574)*(1+Input!$C$43/(100*12))</f>
        <v>0</v>
      </c>
    </row>
    <row r="575" customFormat="false" ht="12.8" hidden="false" customHeight="false" outlineLevel="0" collapsed="false">
      <c r="A575" s="67" t="n">
        <v>571</v>
      </c>
      <c r="B575" s="68" t="n">
        <f aca="false">EOMONTH(Input!$C$7,A575)</f>
        <v>60298</v>
      </c>
      <c r="D575" s="69" t="n">
        <f aca="false">IF($B575&lt;Input!$C$28,Input!$C$44,0)</f>
        <v>0</v>
      </c>
      <c r="E575" s="69" t="n">
        <f aca="true">IF($B575&gt;Input!$C$28,PMT(Input!$C$43/(100*12),($A$620-OFFSET($A$4,MATCH(Input!$C$28,$B$4:$B$620,1),0,1,1)),$H$4,0,1),0)</f>
        <v>-0</v>
      </c>
      <c r="F575" s="69" t="n">
        <f aca="false">($F574+$D575+$E575)*(1+Input!$C$43/(100*12))</f>
        <v>0</v>
      </c>
    </row>
    <row r="576" customFormat="false" ht="12.8" hidden="false" customHeight="false" outlineLevel="0" collapsed="false">
      <c r="A576" s="67" t="n">
        <v>572</v>
      </c>
      <c r="B576" s="68" t="n">
        <f aca="false">EOMONTH(Input!$C$7,A576)</f>
        <v>60326</v>
      </c>
      <c r="D576" s="69" t="n">
        <f aca="false">IF($B576&lt;Input!$C$28,Input!$C$44,0)</f>
        <v>0</v>
      </c>
      <c r="E576" s="69" t="n">
        <f aca="true">IF($B576&gt;Input!$C$28,PMT(Input!$C$43/(100*12),($A$620-OFFSET($A$4,MATCH(Input!$C$28,$B$4:$B$620,1),0,1,1)),$H$4,0,1),0)</f>
        <v>-0</v>
      </c>
      <c r="F576" s="69" t="n">
        <f aca="false">($F575+$D576+$E576)*(1+Input!$C$43/(100*12))</f>
        <v>0</v>
      </c>
    </row>
    <row r="577" customFormat="false" ht="12.8" hidden="false" customHeight="false" outlineLevel="0" collapsed="false">
      <c r="A577" s="67" t="n">
        <v>573</v>
      </c>
      <c r="B577" s="68" t="n">
        <f aca="false">EOMONTH(Input!$C$7,A577)</f>
        <v>60357</v>
      </c>
      <c r="D577" s="69" t="n">
        <f aca="false">IF($B577&lt;Input!$C$28,Input!$C$44,0)</f>
        <v>0</v>
      </c>
      <c r="E577" s="69" t="n">
        <f aca="true">IF($B577&gt;Input!$C$28,PMT(Input!$C$43/(100*12),($A$620-OFFSET($A$4,MATCH(Input!$C$28,$B$4:$B$620,1),0,1,1)),$H$4,0,1),0)</f>
        <v>-0</v>
      </c>
      <c r="F577" s="69" t="n">
        <f aca="false">($F576+$D577+$E577)*(1+Input!$C$43/(100*12))</f>
        <v>0</v>
      </c>
    </row>
    <row r="578" customFormat="false" ht="12.8" hidden="false" customHeight="false" outlineLevel="0" collapsed="false">
      <c r="A578" s="67" t="n">
        <v>574</v>
      </c>
      <c r="B578" s="68" t="n">
        <f aca="false">EOMONTH(Input!$C$7,A578)</f>
        <v>60387</v>
      </c>
      <c r="D578" s="69" t="n">
        <f aca="false">IF($B578&lt;Input!$C$28,Input!$C$44,0)</f>
        <v>0</v>
      </c>
      <c r="E578" s="69" t="n">
        <f aca="true">IF($B578&gt;Input!$C$28,PMT(Input!$C$43/(100*12),($A$620-OFFSET($A$4,MATCH(Input!$C$28,$B$4:$B$620,1),0,1,1)),$H$4,0,1),0)</f>
        <v>-0</v>
      </c>
      <c r="F578" s="69" t="n">
        <f aca="false">($F577+$D578+$E578)*(1+Input!$C$43/(100*12))</f>
        <v>0</v>
      </c>
    </row>
    <row r="579" customFormat="false" ht="12.8" hidden="false" customHeight="false" outlineLevel="0" collapsed="false">
      <c r="A579" s="67" t="n">
        <v>575</v>
      </c>
      <c r="B579" s="68" t="n">
        <f aca="false">EOMONTH(Input!$C$7,A579)</f>
        <v>60418</v>
      </c>
      <c r="D579" s="69" t="n">
        <f aca="false">IF($B579&lt;Input!$C$28,Input!$C$44,0)</f>
        <v>0</v>
      </c>
      <c r="E579" s="69" t="n">
        <f aca="true">IF($B579&gt;Input!$C$28,PMT(Input!$C$43/(100*12),($A$620-OFFSET($A$4,MATCH(Input!$C$28,$B$4:$B$620,1),0,1,1)),$H$4,0,1),0)</f>
        <v>-0</v>
      </c>
      <c r="F579" s="69" t="n">
        <f aca="false">($F578+$D579+$E579)*(1+Input!$C$43/(100*12))</f>
        <v>0</v>
      </c>
    </row>
    <row r="580" customFormat="false" ht="12.8" hidden="false" customHeight="false" outlineLevel="0" collapsed="false">
      <c r="A580" s="67" t="n">
        <v>576</v>
      </c>
      <c r="B580" s="68" t="n">
        <f aca="false">EOMONTH(Input!$C$7,A580)</f>
        <v>60448</v>
      </c>
      <c r="D580" s="69" t="n">
        <f aca="false">IF($B580&lt;Input!$C$28,Input!$C$44,0)</f>
        <v>0</v>
      </c>
      <c r="E580" s="69" t="n">
        <f aca="true">IF($B580&gt;Input!$C$28,PMT(Input!$C$43/(100*12),($A$620-OFFSET($A$4,MATCH(Input!$C$28,$B$4:$B$620,1),0,1,1)),$H$4,0,1),0)</f>
        <v>-0</v>
      </c>
      <c r="F580" s="69" t="n">
        <f aca="false">($F579+$D580+$E580)*(1+Input!$C$43/(100*12))</f>
        <v>0</v>
      </c>
    </row>
    <row r="581" customFormat="false" ht="12.8" hidden="false" customHeight="false" outlineLevel="0" collapsed="false">
      <c r="A581" s="67" t="n">
        <v>577</v>
      </c>
      <c r="B581" s="68" t="n">
        <f aca="false">EOMONTH(Input!$C$7,A581)</f>
        <v>60479</v>
      </c>
      <c r="D581" s="69" t="n">
        <f aca="false">IF($B581&lt;Input!$C$28,Input!$C$44,0)</f>
        <v>0</v>
      </c>
      <c r="E581" s="69" t="n">
        <f aca="true">IF($B581&gt;Input!$C$28,PMT(Input!$C$43/(100*12),($A$620-OFFSET($A$4,MATCH(Input!$C$28,$B$4:$B$620,1),0,1,1)),$H$4,0,1),0)</f>
        <v>-0</v>
      </c>
      <c r="F581" s="69" t="n">
        <f aca="false">($F580+$D581+$E581)*(1+Input!$C$43/(100*12))</f>
        <v>0</v>
      </c>
    </row>
    <row r="582" customFormat="false" ht="12.8" hidden="false" customHeight="false" outlineLevel="0" collapsed="false">
      <c r="A582" s="67" t="n">
        <v>578</v>
      </c>
      <c r="B582" s="68" t="n">
        <f aca="false">EOMONTH(Input!$C$7,A582)</f>
        <v>60510</v>
      </c>
      <c r="D582" s="69" t="n">
        <f aca="false">IF($B582&lt;Input!$C$28,Input!$C$44,0)</f>
        <v>0</v>
      </c>
      <c r="E582" s="69" t="n">
        <f aca="true">IF($B582&gt;Input!$C$28,PMT(Input!$C$43/(100*12),($A$620-OFFSET($A$4,MATCH(Input!$C$28,$B$4:$B$620,1),0,1,1)),$H$4,0,1),0)</f>
        <v>-0</v>
      </c>
      <c r="F582" s="69" t="n">
        <f aca="false">($F581+$D582+$E582)*(1+Input!$C$43/(100*12))</f>
        <v>0</v>
      </c>
    </row>
    <row r="583" customFormat="false" ht="12.8" hidden="false" customHeight="false" outlineLevel="0" collapsed="false">
      <c r="A583" s="67" t="n">
        <v>579</v>
      </c>
      <c r="B583" s="68" t="n">
        <f aca="false">EOMONTH(Input!$C$7,A583)</f>
        <v>60540</v>
      </c>
      <c r="D583" s="69" t="n">
        <f aca="false">IF($B583&lt;Input!$C$28,Input!$C$44,0)</f>
        <v>0</v>
      </c>
      <c r="E583" s="69" t="n">
        <f aca="true">IF($B583&gt;Input!$C$28,PMT(Input!$C$43/(100*12),($A$620-OFFSET($A$4,MATCH(Input!$C$28,$B$4:$B$620,1),0,1,1)),$H$4,0,1),0)</f>
        <v>-0</v>
      </c>
      <c r="F583" s="69" t="n">
        <f aca="false">($F582+$D583+$E583)*(1+Input!$C$43/(100*12))</f>
        <v>0</v>
      </c>
    </row>
    <row r="584" customFormat="false" ht="12.8" hidden="false" customHeight="false" outlineLevel="0" collapsed="false">
      <c r="A584" s="67" t="n">
        <v>580</v>
      </c>
      <c r="B584" s="68" t="n">
        <f aca="false">EOMONTH(Input!$C$7,A584)</f>
        <v>60571</v>
      </c>
      <c r="D584" s="69" t="n">
        <f aca="false">IF($B584&lt;Input!$C$28,Input!$C$44,0)</f>
        <v>0</v>
      </c>
      <c r="E584" s="69" t="n">
        <f aca="true">IF($B584&gt;Input!$C$28,PMT(Input!$C$43/(100*12),($A$620-OFFSET($A$4,MATCH(Input!$C$28,$B$4:$B$620,1),0,1,1)),$H$4,0,1),0)</f>
        <v>-0</v>
      </c>
      <c r="F584" s="69" t="n">
        <f aca="false">($F583+$D584+$E584)*(1+Input!$C$43/(100*12))</f>
        <v>0</v>
      </c>
    </row>
    <row r="585" customFormat="false" ht="12.8" hidden="false" customHeight="false" outlineLevel="0" collapsed="false">
      <c r="A585" s="67" t="n">
        <v>581</v>
      </c>
      <c r="B585" s="68" t="n">
        <f aca="false">EOMONTH(Input!$C$7,A585)</f>
        <v>60601</v>
      </c>
      <c r="D585" s="69" t="n">
        <f aca="false">IF($B585&lt;Input!$C$28,Input!$C$44,0)</f>
        <v>0</v>
      </c>
      <c r="E585" s="69" t="n">
        <f aca="true">IF($B585&gt;Input!$C$28,PMT(Input!$C$43/(100*12),($A$620-OFFSET($A$4,MATCH(Input!$C$28,$B$4:$B$620,1),0,1,1)),$H$4,0,1),0)</f>
        <v>-0</v>
      </c>
      <c r="F585" s="69" t="n">
        <f aca="false">($F584+$D585+$E585)*(1+Input!$C$43/(100*12))</f>
        <v>0</v>
      </c>
    </row>
    <row r="586" customFormat="false" ht="12.8" hidden="false" customHeight="false" outlineLevel="0" collapsed="false">
      <c r="A586" s="67" t="n">
        <v>582</v>
      </c>
      <c r="B586" s="68" t="n">
        <f aca="false">EOMONTH(Input!$C$7,A586)</f>
        <v>60632</v>
      </c>
      <c r="D586" s="69" t="n">
        <f aca="false">IF($B586&lt;Input!$C$28,Input!$C$44,0)</f>
        <v>0</v>
      </c>
      <c r="E586" s="69" t="n">
        <f aca="true">IF($B586&gt;Input!$C$28,PMT(Input!$C$43/(100*12),($A$620-OFFSET($A$4,MATCH(Input!$C$28,$B$4:$B$620,1),0,1,1)),$H$4,0,1),0)</f>
        <v>-0</v>
      </c>
      <c r="F586" s="69" t="n">
        <f aca="false">($F585+$D586+$E586)*(1+Input!$C$43/(100*12))</f>
        <v>0</v>
      </c>
    </row>
    <row r="587" customFormat="false" ht="12.8" hidden="false" customHeight="false" outlineLevel="0" collapsed="false">
      <c r="A587" s="67" t="n">
        <v>583</v>
      </c>
      <c r="B587" s="68" t="n">
        <f aca="false">EOMONTH(Input!$C$7,A587)</f>
        <v>60663</v>
      </c>
      <c r="D587" s="69" t="n">
        <f aca="false">IF($B587&lt;Input!$C$28,Input!$C$44,0)</f>
        <v>0</v>
      </c>
      <c r="E587" s="69" t="n">
        <f aca="true">IF($B587&gt;Input!$C$28,PMT(Input!$C$43/(100*12),($A$620-OFFSET($A$4,MATCH(Input!$C$28,$B$4:$B$620,1),0,1,1)),$H$4,0,1),0)</f>
        <v>-0</v>
      </c>
      <c r="F587" s="69" t="n">
        <f aca="false">($F586+$D587+$E587)*(1+Input!$C$43/(100*12))</f>
        <v>0</v>
      </c>
    </row>
    <row r="588" customFormat="false" ht="12.8" hidden="false" customHeight="false" outlineLevel="0" collapsed="false">
      <c r="A588" s="67" t="n">
        <v>584</v>
      </c>
      <c r="B588" s="68" t="n">
        <f aca="false">EOMONTH(Input!$C$7,A588)</f>
        <v>60691</v>
      </c>
      <c r="D588" s="69" t="n">
        <f aca="false">IF($B588&lt;Input!$C$28,Input!$C$44,0)</f>
        <v>0</v>
      </c>
      <c r="E588" s="69" t="n">
        <f aca="true">IF($B588&gt;Input!$C$28,PMT(Input!$C$43/(100*12),($A$620-OFFSET($A$4,MATCH(Input!$C$28,$B$4:$B$620,1),0,1,1)),$H$4,0,1),0)</f>
        <v>-0</v>
      </c>
      <c r="F588" s="69" t="n">
        <f aca="false">($F587+$D588+$E588)*(1+Input!$C$43/(100*12))</f>
        <v>0</v>
      </c>
    </row>
    <row r="589" customFormat="false" ht="12.8" hidden="false" customHeight="false" outlineLevel="0" collapsed="false">
      <c r="A589" s="67" t="n">
        <v>585</v>
      </c>
      <c r="B589" s="68" t="n">
        <f aca="false">EOMONTH(Input!$C$7,A589)</f>
        <v>60722</v>
      </c>
      <c r="D589" s="69" t="n">
        <f aca="false">IF($B589&lt;Input!$C$28,Input!$C$44,0)</f>
        <v>0</v>
      </c>
      <c r="E589" s="69" t="n">
        <f aca="true">IF($B589&gt;Input!$C$28,PMT(Input!$C$43/(100*12),($A$620-OFFSET($A$4,MATCH(Input!$C$28,$B$4:$B$620,1),0,1,1)),$H$4,0,1),0)</f>
        <v>-0</v>
      </c>
      <c r="F589" s="69" t="n">
        <f aca="false">($F588+$D589+$E589)*(1+Input!$C$43/(100*12))</f>
        <v>0</v>
      </c>
    </row>
    <row r="590" customFormat="false" ht="12.8" hidden="false" customHeight="false" outlineLevel="0" collapsed="false">
      <c r="A590" s="67" t="n">
        <v>586</v>
      </c>
      <c r="B590" s="68" t="n">
        <f aca="false">EOMONTH(Input!$C$7,A590)</f>
        <v>60752</v>
      </c>
      <c r="D590" s="69" t="n">
        <f aca="false">IF($B590&lt;Input!$C$28,Input!$C$44,0)</f>
        <v>0</v>
      </c>
      <c r="E590" s="69" t="n">
        <f aca="true">IF($B590&gt;Input!$C$28,PMT(Input!$C$43/(100*12),($A$620-OFFSET($A$4,MATCH(Input!$C$28,$B$4:$B$620,1),0,1,1)),$H$4,0,1),0)</f>
        <v>-0</v>
      </c>
      <c r="F590" s="69" t="n">
        <f aca="false">($F589+$D590+$E590)*(1+Input!$C$43/(100*12))</f>
        <v>0</v>
      </c>
    </row>
    <row r="591" customFormat="false" ht="12.8" hidden="false" customHeight="false" outlineLevel="0" collapsed="false">
      <c r="A591" s="67" t="n">
        <v>587</v>
      </c>
      <c r="B591" s="68" t="n">
        <f aca="false">EOMONTH(Input!$C$7,A591)</f>
        <v>60783</v>
      </c>
      <c r="D591" s="69" t="n">
        <f aca="false">IF($B591&lt;Input!$C$28,Input!$C$44,0)</f>
        <v>0</v>
      </c>
      <c r="E591" s="69" t="n">
        <f aca="true">IF($B591&gt;Input!$C$28,PMT(Input!$C$43/(100*12),($A$620-OFFSET($A$4,MATCH(Input!$C$28,$B$4:$B$620,1),0,1,1)),$H$4,0,1),0)</f>
        <v>-0</v>
      </c>
      <c r="F591" s="69" t="n">
        <f aca="false">($F590+$D591+$E591)*(1+Input!$C$43/(100*12))</f>
        <v>0</v>
      </c>
    </row>
    <row r="592" customFormat="false" ht="12.8" hidden="false" customHeight="false" outlineLevel="0" collapsed="false">
      <c r="A592" s="67" t="n">
        <v>588</v>
      </c>
      <c r="B592" s="68" t="n">
        <f aca="false">EOMONTH(Input!$C$7,A592)</f>
        <v>60813</v>
      </c>
      <c r="D592" s="69" t="n">
        <f aca="false">IF($B592&lt;Input!$C$28,Input!$C$44,0)</f>
        <v>0</v>
      </c>
      <c r="E592" s="69" t="n">
        <f aca="true">IF($B592&gt;Input!$C$28,PMT(Input!$C$43/(100*12),($A$620-OFFSET($A$4,MATCH(Input!$C$28,$B$4:$B$620,1),0,1,1)),$H$4,0,1),0)</f>
        <v>-0</v>
      </c>
      <c r="F592" s="69" t="n">
        <f aca="false">($F591+$D592+$E592)*(1+Input!$C$43/(100*12))</f>
        <v>0</v>
      </c>
    </row>
    <row r="593" customFormat="false" ht="12.8" hidden="false" customHeight="false" outlineLevel="0" collapsed="false">
      <c r="A593" s="67" t="n">
        <v>589</v>
      </c>
      <c r="B593" s="68" t="n">
        <f aca="false">EOMONTH(Input!$C$7,A593)</f>
        <v>60844</v>
      </c>
      <c r="D593" s="69" t="n">
        <f aca="false">IF($B593&lt;Input!$C$28,Input!$C$44,0)</f>
        <v>0</v>
      </c>
      <c r="E593" s="69" t="n">
        <f aca="true">IF($B593&gt;Input!$C$28,PMT(Input!$C$43/(100*12),($A$620-OFFSET($A$4,MATCH(Input!$C$28,$B$4:$B$620,1),0,1,1)),$H$4,0,1),0)</f>
        <v>-0</v>
      </c>
      <c r="F593" s="69" t="n">
        <f aca="false">($F592+$D593+$E593)*(1+Input!$C$43/(100*12))</f>
        <v>0</v>
      </c>
    </row>
    <row r="594" customFormat="false" ht="12.8" hidden="false" customHeight="false" outlineLevel="0" collapsed="false">
      <c r="A594" s="67" t="n">
        <v>590</v>
      </c>
      <c r="B594" s="68" t="n">
        <f aca="false">EOMONTH(Input!$C$7,A594)</f>
        <v>60875</v>
      </c>
      <c r="D594" s="69" t="n">
        <f aca="false">IF($B594&lt;Input!$C$28,Input!$C$44,0)</f>
        <v>0</v>
      </c>
      <c r="E594" s="69" t="n">
        <f aca="true">IF($B594&gt;Input!$C$28,PMT(Input!$C$43/(100*12),($A$620-OFFSET($A$4,MATCH(Input!$C$28,$B$4:$B$620,1),0,1,1)),$H$4,0,1),0)</f>
        <v>-0</v>
      </c>
      <c r="F594" s="69" t="n">
        <f aca="false">($F593+$D594+$E594)*(1+Input!$C$43/(100*12))</f>
        <v>0</v>
      </c>
    </row>
    <row r="595" customFormat="false" ht="12.8" hidden="false" customHeight="false" outlineLevel="0" collapsed="false">
      <c r="A595" s="67" t="n">
        <v>591</v>
      </c>
      <c r="B595" s="68" t="n">
        <f aca="false">EOMONTH(Input!$C$7,A595)</f>
        <v>60905</v>
      </c>
      <c r="D595" s="69" t="n">
        <f aca="false">IF($B595&lt;Input!$C$28,Input!$C$44,0)</f>
        <v>0</v>
      </c>
      <c r="E595" s="69" t="n">
        <f aca="true">IF($B595&gt;Input!$C$28,PMT(Input!$C$43/(100*12),($A$620-OFFSET($A$4,MATCH(Input!$C$28,$B$4:$B$620,1),0,1,1)),$H$4,0,1),0)</f>
        <v>-0</v>
      </c>
      <c r="F595" s="69" t="n">
        <f aca="false">($F594+$D595+$E595)*(1+Input!$C$43/(100*12))</f>
        <v>0</v>
      </c>
    </row>
    <row r="596" customFormat="false" ht="12.8" hidden="false" customHeight="false" outlineLevel="0" collapsed="false">
      <c r="A596" s="67" t="n">
        <v>592</v>
      </c>
      <c r="B596" s="68" t="n">
        <f aca="false">EOMONTH(Input!$C$7,A596)</f>
        <v>60936</v>
      </c>
      <c r="D596" s="69" t="n">
        <f aca="false">IF($B596&lt;Input!$C$28,Input!$C$44,0)</f>
        <v>0</v>
      </c>
      <c r="E596" s="69" t="n">
        <f aca="true">IF($B596&gt;Input!$C$28,PMT(Input!$C$43/(100*12),($A$620-OFFSET($A$4,MATCH(Input!$C$28,$B$4:$B$620,1),0,1,1)),$H$4,0,1),0)</f>
        <v>-0</v>
      </c>
      <c r="F596" s="69" t="n">
        <f aca="false">($F595+$D596+$E596)*(1+Input!$C$43/(100*12))</f>
        <v>0</v>
      </c>
    </row>
    <row r="597" customFormat="false" ht="12.8" hidden="false" customHeight="false" outlineLevel="0" collapsed="false">
      <c r="A597" s="67" t="n">
        <v>593</v>
      </c>
      <c r="B597" s="68" t="n">
        <f aca="false">EOMONTH(Input!$C$7,A597)</f>
        <v>60966</v>
      </c>
      <c r="D597" s="69" t="n">
        <f aca="false">IF($B597&lt;Input!$C$28,Input!$C$44,0)</f>
        <v>0</v>
      </c>
      <c r="E597" s="69" t="n">
        <f aca="true">IF($B597&gt;Input!$C$28,PMT(Input!$C$43/(100*12),($A$620-OFFSET($A$4,MATCH(Input!$C$28,$B$4:$B$620,1),0,1,1)),$H$4,0,1),0)</f>
        <v>-0</v>
      </c>
      <c r="F597" s="69" t="n">
        <f aca="false">($F596+$D597+$E597)*(1+Input!$C$43/(100*12))</f>
        <v>0</v>
      </c>
    </row>
    <row r="598" customFormat="false" ht="12.8" hidden="false" customHeight="false" outlineLevel="0" collapsed="false">
      <c r="A598" s="67" t="n">
        <v>594</v>
      </c>
      <c r="B598" s="68" t="n">
        <f aca="false">EOMONTH(Input!$C$7,A598)</f>
        <v>60997</v>
      </c>
      <c r="D598" s="69" t="n">
        <f aca="false">IF($B598&lt;Input!$C$28,Input!$C$44,0)</f>
        <v>0</v>
      </c>
      <c r="E598" s="69" t="n">
        <f aca="true">IF($B598&gt;Input!$C$28,PMT(Input!$C$43/(100*12),($A$620-OFFSET($A$4,MATCH(Input!$C$28,$B$4:$B$620,1),0,1,1)),$H$4,0,1),0)</f>
        <v>-0</v>
      </c>
      <c r="F598" s="69" t="n">
        <f aca="false">($F597+$D598+$E598)*(1+Input!$C$43/(100*12))</f>
        <v>0</v>
      </c>
    </row>
    <row r="599" customFormat="false" ht="12.8" hidden="false" customHeight="false" outlineLevel="0" collapsed="false">
      <c r="A599" s="67" t="n">
        <v>595</v>
      </c>
      <c r="B599" s="68" t="n">
        <f aca="false">EOMONTH(Input!$C$7,A599)</f>
        <v>61028</v>
      </c>
      <c r="D599" s="69" t="n">
        <f aca="false">IF($B599&lt;Input!$C$28,Input!$C$44,0)</f>
        <v>0</v>
      </c>
      <c r="E599" s="69" t="n">
        <f aca="true">IF($B599&gt;Input!$C$28,PMT(Input!$C$43/(100*12),($A$620-OFFSET($A$4,MATCH(Input!$C$28,$B$4:$B$620,1),0,1,1)),$H$4,0,1),0)</f>
        <v>-0</v>
      </c>
      <c r="F599" s="69" t="n">
        <f aca="false">($F598+$D599+$E599)*(1+Input!$C$43/(100*12))</f>
        <v>0</v>
      </c>
    </row>
    <row r="600" customFormat="false" ht="12.8" hidden="false" customHeight="false" outlineLevel="0" collapsed="false">
      <c r="A600" s="67" t="n">
        <v>596</v>
      </c>
      <c r="B600" s="68" t="n">
        <f aca="false">EOMONTH(Input!$C$7,A600)</f>
        <v>61056</v>
      </c>
      <c r="D600" s="69" t="n">
        <f aca="false">IF($B600&lt;Input!$C$28,Input!$C$44,0)</f>
        <v>0</v>
      </c>
      <c r="E600" s="69" t="n">
        <f aca="true">IF($B600&gt;Input!$C$28,PMT(Input!$C$43/(100*12),($A$620-OFFSET($A$4,MATCH(Input!$C$28,$B$4:$B$620,1),0,1,1)),$H$4,0,1),0)</f>
        <v>-0</v>
      </c>
      <c r="F600" s="69" t="n">
        <f aca="false">($F599+$D600+$E600)*(1+Input!$C$43/(100*12))</f>
        <v>0</v>
      </c>
    </row>
    <row r="601" customFormat="false" ht="12.8" hidden="false" customHeight="false" outlineLevel="0" collapsed="false">
      <c r="A601" s="67" t="n">
        <v>597</v>
      </c>
      <c r="B601" s="68" t="n">
        <f aca="false">EOMONTH(Input!$C$7,A601)</f>
        <v>61087</v>
      </c>
      <c r="D601" s="69" t="n">
        <f aca="false">IF($B601&lt;Input!$C$28,Input!$C$44,0)</f>
        <v>0</v>
      </c>
      <c r="E601" s="69" t="n">
        <f aca="true">IF($B601&gt;Input!$C$28,PMT(Input!$C$43/(100*12),($A$620-OFFSET($A$4,MATCH(Input!$C$28,$B$4:$B$620,1),0,1,1)),$H$4,0,1),0)</f>
        <v>-0</v>
      </c>
      <c r="F601" s="69" t="n">
        <f aca="false">($F600+$D601+$E601)*(1+Input!$C$43/(100*12))</f>
        <v>0</v>
      </c>
    </row>
    <row r="602" customFormat="false" ht="12.8" hidden="false" customHeight="false" outlineLevel="0" collapsed="false">
      <c r="A602" s="67" t="n">
        <v>598</v>
      </c>
      <c r="B602" s="68" t="n">
        <f aca="false">EOMONTH(Input!$C$7,A602)</f>
        <v>61117</v>
      </c>
      <c r="D602" s="69" t="n">
        <f aca="false">IF($B602&lt;Input!$C$28,Input!$C$44,0)</f>
        <v>0</v>
      </c>
      <c r="E602" s="69" t="n">
        <f aca="true">IF($B602&gt;Input!$C$28,PMT(Input!$C$43/(100*12),($A$620-OFFSET($A$4,MATCH(Input!$C$28,$B$4:$B$620,1),0,1,1)),$H$4,0,1),0)</f>
        <v>-0</v>
      </c>
      <c r="F602" s="69" t="n">
        <f aca="false">($F601+$D602+$E602)*(1+Input!$C$43/(100*12))</f>
        <v>0</v>
      </c>
    </row>
    <row r="603" customFormat="false" ht="12.8" hidden="false" customHeight="false" outlineLevel="0" collapsed="false">
      <c r="A603" s="67" t="n">
        <v>599</v>
      </c>
      <c r="B603" s="68" t="n">
        <f aca="false">EOMONTH(Input!$C$7,A603)</f>
        <v>61148</v>
      </c>
      <c r="D603" s="69" t="n">
        <f aca="false">IF($B603&lt;Input!$C$28,Input!$C$44,0)</f>
        <v>0</v>
      </c>
      <c r="E603" s="69" t="n">
        <f aca="true">IF($B603&gt;Input!$C$28,PMT(Input!$C$43/(100*12),($A$620-OFFSET($A$4,MATCH(Input!$C$28,$B$4:$B$620,1),0,1,1)),$H$4,0,1),0)</f>
        <v>-0</v>
      </c>
      <c r="F603" s="69" t="n">
        <f aca="false">($F602+$D603+$E603)*(1+Input!$C$43/(100*12))</f>
        <v>0</v>
      </c>
    </row>
    <row r="604" customFormat="false" ht="12.8" hidden="false" customHeight="false" outlineLevel="0" collapsed="false">
      <c r="A604" s="67" t="n">
        <v>600</v>
      </c>
      <c r="B604" s="68" t="n">
        <f aca="false">EOMONTH(Input!$C$7,A604)</f>
        <v>61178</v>
      </c>
      <c r="D604" s="69" t="n">
        <f aca="false">IF($B604&lt;Input!$C$28,Input!$C$44,0)</f>
        <v>0</v>
      </c>
      <c r="E604" s="69" t="n">
        <f aca="true">IF($B604&gt;Input!$C$28,PMT(Input!$C$43/(100*12),($A$620-OFFSET($A$4,MATCH(Input!$C$28,$B$4:$B$620,1),0,1,1)),$H$4,0,1),0)</f>
        <v>-0</v>
      </c>
      <c r="F604" s="69" t="n">
        <f aca="false">($F603+$D604+$E604)*(1+Input!$C$43/(100*12))</f>
        <v>0</v>
      </c>
    </row>
    <row r="605" customFormat="false" ht="12.8" hidden="false" customHeight="false" outlineLevel="0" collapsed="false">
      <c r="A605" s="67" t="n">
        <v>601</v>
      </c>
      <c r="B605" s="68" t="n">
        <f aca="false">EOMONTH(Input!$C$7,A605)</f>
        <v>61209</v>
      </c>
      <c r="D605" s="69" t="n">
        <f aca="false">IF($B605&lt;Input!$C$28,Input!$C$44,0)</f>
        <v>0</v>
      </c>
      <c r="E605" s="69" t="n">
        <f aca="true">IF($B605&gt;Input!$C$28,PMT(Input!$C$43/(100*12),($A$620-OFFSET($A$4,MATCH(Input!$C$28,$B$4:$B$620,1),0,1,1)),$H$4,0,1),0)</f>
        <v>-0</v>
      </c>
      <c r="F605" s="69" t="n">
        <f aca="false">($F604+$D605+$E605)*(1+Input!$C$43/(100*12))</f>
        <v>0</v>
      </c>
    </row>
    <row r="606" customFormat="false" ht="12.8" hidden="false" customHeight="false" outlineLevel="0" collapsed="false">
      <c r="A606" s="67" t="n">
        <v>602</v>
      </c>
      <c r="B606" s="68" t="n">
        <f aca="false">EOMONTH(Input!$C$7,A606)</f>
        <v>61240</v>
      </c>
      <c r="D606" s="69" t="n">
        <f aca="false">IF($B606&lt;Input!$C$28,Input!$C$44,0)</f>
        <v>0</v>
      </c>
      <c r="E606" s="69" t="n">
        <f aca="true">IF($B606&gt;Input!$C$28,PMT(Input!$C$43/(100*12),($A$620-OFFSET($A$4,MATCH(Input!$C$28,$B$4:$B$620,1),0,1,1)),$H$4,0,1),0)</f>
        <v>-0</v>
      </c>
      <c r="F606" s="69" t="n">
        <f aca="false">($F605+$D606+$E606)*(1+Input!$C$43/(100*12))</f>
        <v>0</v>
      </c>
    </row>
    <row r="607" customFormat="false" ht="12.8" hidden="false" customHeight="false" outlineLevel="0" collapsed="false">
      <c r="A607" s="67" t="n">
        <v>603</v>
      </c>
      <c r="B607" s="68" t="n">
        <f aca="false">EOMONTH(Input!$C$7,A607)</f>
        <v>61270</v>
      </c>
      <c r="D607" s="69" t="n">
        <f aca="false">IF($B607&lt;Input!$C$28,Input!$C$44,0)</f>
        <v>0</v>
      </c>
      <c r="E607" s="69" t="n">
        <f aca="true">IF($B607&gt;Input!$C$28,PMT(Input!$C$43/(100*12),($A$620-OFFSET($A$4,MATCH(Input!$C$28,$B$4:$B$620,1),0,1,1)),$H$4,0,1),0)</f>
        <v>-0</v>
      </c>
      <c r="F607" s="69" t="n">
        <f aca="false">($F606+$D607+$E607)*(1+Input!$C$43/(100*12))</f>
        <v>0</v>
      </c>
    </row>
    <row r="608" customFormat="false" ht="12.8" hidden="false" customHeight="false" outlineLevel="0" collapsed="false">
      <c r="A608" s="67" t="n">
        <v>604</v>
      </c>
      <c r="B608" s="68" t="n">
        <f aca="false">EOMONTH(Input!$C$7,A608)</f>
        <v>61301</v>
      </c>
      <c r="D608" s="69" t="n">
        <f aca="false">IF($B608&lt;Input!$C$28,Input!$C$44,0)</f>
        <v>0</v>
      </c>
      <c r="E608" s="69" t="n">
        <f aca="true">IF($B608&gt;Input!$C$28,PMT(Input!$C$43/(100*12),($A$620-OFFSET($A$4,MATCH(Input!$C$28,$B$4:$B$620,1),0,1,1)),$H$4,0,1),0)</f>
        <v>-0</v>
      </c>
      <c r="F608" s="69" t="n">
        <f aca="false">($F607+$D608+$E608)*(1+Input!$C$43/(100*12))</f>
        <v>0</v>
      </c>
    </row>
    <row r="609" customFormat="false" ht="12.8" hidden="false" customHeight="false" outlineLevel="0" collapsed="false">
      <c r="A609" s="67" t="n">
        <v>605</v>
      </c>
      <c r="B609" s="68" t="n">
        <f aca="false">EOMONTH(Input!$C$7,A609)</f>
        <v>61331</v>
      </c>
      <c r="D609" s="69" t="n">
        <f aca="false">IF($B609&lt;Input!$C$28,Input!$C$44,0)</f>
        <v>0</v>
      </c>
      <c r="E609" s="69" t="n">
        <f aca="true">IF($B609&gt;Input!$C$28,PMT(Input!$C$43/(100*12),($A$620-OFFSET($A$4,MATCH(Input!$C$28,$B$4:$B$620,1),0,1,1)),$H$4,0,1),0)</f>
        <v>-0</v>
      </c>
      <c r="F609" s="69" t="n">
        <f aca="false">($F608+$D609+$E609)*(1+Input!$C$43/(100*12))</f>
        <v>0</v>
      </c>
    </row>
    <row r="610" customFormat="false" ht="12.8" hidden="false" customHeight="false" outlineLevel="0" collapsed="false">
      <c r="A610" s="67" t="n">
        <v>606</v>
      </c>
      <c r="B610" s="68" t="n">
        <f aca="false">EOMONTH(Input!$C$7,A610)</f>
        <v>61362</v>
      </c>
      <c r="D610" s="69" t="n">
        <f aca="false">IF($B610&lt;Input!$C$28,Input!$C$44,0)</f>
        <v>0</v>
      </c>
      <c r="E610" s="69" t="n">
        <f aca="true">IF($B610&gt;Input!$C$28,PMT(Input!$C$43/(100*12),($A$620-OFFSET($A$4,MATCH(Input!$C$28,$B$4:$B$620,1),0,1,1)),$H$4,0,1),0)</f>
        <v>-0</v>
      </c>
      <c r="F610" s="69" t="n">
        <f aca="false">($F609+$D610+$E610)*(1+Input!$C$43/(100*12))</f>
        <v>0</v>
      </c>
    </row>
    <row r="611" customFormat="false" ht="12.8" hidden="false" customHeight="false" outlineLevel="0" collapsed="false">
      <c r="A611" s="67" t="n">
        <v>607</v>
      </c>
      <c r="B611" s="68" t="n">
        <f aca="false">EOMONTH(Input!$C$7,A611)</f>
        <v>61393</v>
      </c>
      <c r="D611" s="69" t="n">
        <f aca="false">IF($B611&lt;Input!$C$28,Input!$C$44,0)</f>
        <v>0</v>
      </c>
      <c r="E611" s="69" t="n">
        <f aca="true">IF($B611&gt;Input!$C$28,PMT(Input!$C$43/(100*12),($A$620-OFFSET($A$4,MATCH(Input!$C$28,$B$4:$B$620,1),0,1,1)),$H$4,0,1),0)</f>
        <v>-0</v>
      </c>
      <c r="F611" s="69" t="n">
        <f aca="false">($F610+$D611+$E611)*(1+Input!$C$43/(100*12))</f>
        <v>0</v>
      </c>
    </row>
    <row r="612" customFormat="false" ht="12.8" hidden="false" customHeight="false" outlineLevel="0" collapsed="false">
      <c r="A612" s="67" t="n">
        <v>608</v>
      </c>
      <c r="B612" s="68" t="n">
        <f aca="false">EOMONTH(Input!$C$7,A612)</f>
        <v>61422</v>
      </c>
      <c r="D612" s="69" t="n">
        <f aca="false">IF($B612&lt;Input!$C$28,Input!$C$44,0)</f>
        <v>0</v>
      </c>
      <c r="E612" s="69" t="n">
        <f aca="true">IF($B612&gt;Input!$C$28,PMT(Input!$C$43/(100*12),($A$620-OFFSET($A$4,MATCH(Input!$C$28,$B$4:$B$620,1),0,1,1)),$H$4,0,1),0)</f>
        <v>-0</v>
      </c>
      <c r="F612" s="69" t="n">
        <f aca="false">($F611+$D612+$E612)*(1+Input!$C$43/(100*12))</f>
        <v>0</v>
      </c>
    </row>
    <row r="613" customFormat="false" ht="12.8" hidden="false" customHeight="false" outlineLevel="0" collapsed="false">
      <c r="A613" s="67" t="n">
        <v>609</v>
      </c>
      <c r="B613" s="68" t="n">
        <f aca="false">EOMONTH(Input!$C$7,A613)</f>
        <v>61453</v>
      </c>
      <c r="D613" s="69" t="n">
        <f aca="false">IF($B613&lt;Input!$C$28,Input!$C$44,0)</f>
        <v>0</v>
      </c>
      <c r="E613" s="69" t="n">
        <f aca="true">IF($B613&gt;Input!$C$28,PMT(Input!$C$43/(100*12),($A$620-OFFSET($A$4,MATCH(Input!$C$28,$B$4:$B$620,1),0,1,1)),$H$4,0,1),0)</f>
        <v>-0</v>
      </c>
      <c r="F613" s="69" t="n">
        <f aca="false">($F612+$D613+$E613)*(1+Input!$C$43/(100*12))</f>
        <v>0</v>
      </c>
    </row>
    <row r="614" customFormat="false" ht="12.8" hidden="false" customHeight="false" outlineLevel="0" collapsed="false">
      <c r="A614" s="67" t="n">
        <v>610</v>
      </c>
      <c r="B614" s="68" t="n">
        <f aca="false">EOMONTH(Input!$C$7,A614)</f>
        <v>61483</v>
      </c>
      <c r="D614" s="69" t="n">
        <f aca="false">IF($B614&lt;Input!$C$28,Input!$C$44,0)</f>
        <v>0</v>
      </c>
      <c r="E614" s="69" t="n">
        <f aca="true">IF($B614&gt;Input!$C$28,PMT(Input!$C$43/(100*12),($A$620-OFFSET($A$4,MATCH(Input!$C$28,$B$4:$B$620,1),0,1,1)),$H$4,0,1),0)</f>
        <v>-0</v>
      </c>
      <c r="F614" s="69" t="n">
        <f aca="false">($F613+$D614+$E614)*(1+Input!$C$43/(100*12))</f>
        <v>0</v>
      </c>
    </row>
    <row r="615" customFormat="false" ht="12.8" hidden="false" customHeight="false" outlineLevel="0" collapsed="false">
      <c r="A615" s="67" t="n">
        <v>611</v>
      </c>
      <c r="B615" s="68" t="n">
        <f aca="false">EOMONTH(Input!$C$7,A615)</f>
        <v>61514</v>
      </c>
      <c r="D615" s="69" t="n">
        <f aca="false">IF($B615&lt;Input!$C$28,Input!$C$44,0)</f>
        <v>0</v>
      </c>
      <c r="E615" s="69" t="n">
        <f aca="true">IF($B615&gt;Input!$C$28,PMT(Input!$C$43/(100*12),($A$620-OFFSET($A$4,MATCH(Input!$C$28,$B$4:$B$620,1),0,1,1)),$H$4,0,1),0)</f>
        <v>-0</v>
      </c>
      <c r="F615" s="69" t="n">
        <f aca="false">($F614+$D615+$E615)*(1+Input!$C$43/(100*12))</f>
        <v>0</v>
      </c>
    </row>
    <row r="616" customFormat="false" ht="12.8" hidden="false" customHeight="false" outlineLevel="0" collapsed="false">
      <c r="A616" s="67" t="n">
        <v>612</v>
      </c>
      <c r="B616" s="68" t="n">
        <f aca="false">EOMONTH(Input!$C$7,A616)</f>
        <v>61544</v>
      </c>
      <c r="D616" s="69" t="n">
        <f aca="false">IF($B616&lt;Input!$C$28,Input!$C$44,0)</f>
        <v>0</v>
      </c>
      <c r="E616" s="69" t="n">
        <f aca="true">IF($B616&gt;Input!$C$28,PMT(Input!$C$43/(100*12),($A$620-OFFSET($A$4,MATCH(Input!$C$28,$B$4:$B$620,1),0,1,1)),$H$4,0,1),0)</f>
        <v>-0</v>
      </c>
      <c r="F616" s="69" t="n">
        <f aca="false">($F615+$D616+$E616)*(1+Input!$C$43/(100*12))</f>
        <v>0</v>
      </c>
    </row>
    <row r="617" customFormat="false" ht="12.8" hidden="false" customHeight="false" outlineLevel="0" collapsed="false">
      <c r="A617" s="67" t="n">
        <v>613</v>
      </c>
      <c r="B617" s="68" t="n">
        <f aca="false">EOMONTH(Input!$C$7,A617)</f>
        <v>61575</v>
      </c>
      <c r="D617" s="69" t="n">
        <f aca="false">IF($B617&lt;Input!$C$28,Input!$C$44,0)</f>
        <v>0</v>
      </c>
      <c r="E617" s="69" t="n">
        <f aca="true">IF($B617&gt;Input!$C$28,PMT(Input!$C$43/(100*12),($A$620-OFFSET($A$4,MATCH(Input!$C$28,$B$4:$B$620,1),0,1,1)),$H$4,0,1),0)</f>
        <v>-0</v>
      </c>
      <c r="F617" s="69" t="n">
        <f aca="false">($F616+$D617+$E617)*(1+Input!$C$43/(100*12))</f>
        <v>0</v>
      </c>
    </row>
    <row r="618" customFormat="false" ht="12.8" hidden="false" customHeight="false" outlineLevel="0" collapsed="false">
      <c r="A618" s="67" t="n">
        <v>614</v>
      </c>
      <c r="B618" s="68" t="n">
        <f aca="false">EOMONTH(Input!$C$7,A618)</f>
        <v>61606</v>
      </c>
      <c r="D618" s="69" t="n">
        <f aca="false">IF($B618&lt;Input!$C$28,Input!$C$44,0)</f>
        <v>0</v>
      </c>
      <c r="E618" s="69" t="n">
        <f aca="true">IF($B618&gt;Input!$C$28,PMT(Input!$C$43/(100*12),($A$620-OFFSET($A$4,MATCH(Input!$C$28,$B$4:$B$620,1),0,1,1)),$H$4,0,1),0)</f>
        <v>-0</v>
      </c>
      <c r="F618" s="69" t="n">
        <f aca="false">($F617+$D618+$E618)*(1+Input!$C$43/(100*12))</f>
        <v>0</v>
      </c>
    </row>
    <row r="619" customFormat="false" ht="12.8" hidden="false" customHeight="false" outlineLevel="0" collapsed="false">
      <c r="A619" s="67" t="n">
        <v>615</v>
      </c>
      <c r="B619" s="68" t="n">
        <f aca="false">EOMONTH(Input!$C$7,A619)</f>
        <v>61636</v>
      </c>
      <c r="D619" s="69" t="n">
        <f aca="false">IF($B619&lt;Input!$C$28,Input!$C$44,0)</f>
        <v>0</v>
      </c>
      <c r="E619" s="69" t="n">
        <f aca="true">IF($B619&gt;Input!$C$28,PMT(Input!$C$43/(100*12),($A$620-OFFSET($A$4,MATCH(Input!$C$28,$B$4:$B$620,1),0,1,1)),$H$4,0,1),0)</f>
        <v>-0</v>
      </c>
      <c r="F619" s="69" t="n">
        <f aca="false">($F618+$D619+$E619)*(1+Input!$C$43/(100*12))</f>
        <v>0</v>
      </c>
    </row>
    <row r="620" customFormat="false" ht="12.8" hidden="false" customHeight="false" outlineLevel="0" collapsed="false">
      <c r="A620" s="67" t="n">
        <v>616</v>
      </c>
      <c r="B620" s="68" t="n">
        <f aca="false">EOMONTH(Input!$C$7,A620)</f>
        <v>61667</v>
      </c>
      <c r="D620" s="69" t="n">
        <f aca="false">IF($B620&lt;Input!$C$28,Input!$C$44,0)</f>
        <v>0</v>
      </c>
      <c r="E620" s="69" t="n">
        <f aca="true">IF($B620&gt;Input!$C$28,PMT(Input!$C$43/(100*12),($A$620-OFFSET($A$4,MATCH(Input!$C$28,$B$4:$B$620,1),0,1,1)),$H$4,0,1),0)</f>
        <v>-0</v>
      </c>
      <c r="F620" s="69" t="n">
        <f aca="false">($F619+$D620+$E620)*(1+Input!$C$43/(100*12))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94"/>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Input!$G$22</f>
        <v>Timmy</v>
      </c>
      <c r="B1" s="70" t="s">
        <v>224</v>
      </c>
      <c r="D1" s="69"/>
      <c r="E1" s="69"/>
      <c r="F1" s="69"/>
    </row>
    <row r="2" customFormat="false" ht="12.8" hidden="false" customHeight="false" outlineLevel="0" collapsed="false">
      <c r="E2" s="72" t="s">
        <v>157</v>
      </c>
      <c r="H2" s="72" t="s">
        <v>218</v>
      </c>
    </row>
    <row r="3" s="73" customFormat="true" ht="12.8" hidden="false" customHeight="false" outlineLevel="0" collapsed="false">
      <c r="A3" s="73" t="s">
        <v>169</v>
      </c>
      <c r="B3" s="74" t="s">
        <v>170</v>
      </c>
      <c r="D3" s="73" t="s">
        <v>222</v>
      </c>
      <c r="E3" s="73" t="s">
        <v>173</v>
      </c>
      <c r="F3" s="73" t="s">
        <v>218</v>
      </c>
      <c r="H3" s="73" t="s">
        <v>184</v>
      </c>
    </row>
    <row r="4" customFormat="false" ht="12.8" hidden="false" customHeight="false" outlineLevel="0" collapsed="false">
      <c r="A4" s="67" t="n">
        <v>0</v>
      </c>
      <c r="B4" s="68" t="n">
        <f aca="false">EOMONTH(Input!$C$7,A4)</f>
        <v>42916</v>
      </c>
      <c r="D4" s="69" t="n">
        <v>0</v>
      </c>
      <c r="E4" s="69" t="n">
        <v>0</v>
      </c>
      <c r="F4" s="69" t="n">
        <f aca="false">Input!$G$42</f>
        <v>10000</v>
      </c>
      <c r="H4" s="69" t="n">
        <f aca="true">OFFSET($F$4,(MATCH(Input!$G$28,$B$4:$B$620,1)-1),0,1,1)</f>
        <v>28752.3548223815</v>
      </c>
    </row>
    <row r="5" customFormat="false" ht="12.8" hidden="false" customHeight="false" outlineLevel="0" collapsed="false">
      <c r="A5" s="67" t="n">
        <v>1</v>
      </c>
      <c r="B5" s="68" t="n">
        <f aca="false">EOMONTH(Input!$C$7,A5)</f>
        <v>42947</v>
      </c>
      <c r="D5" s="69" t="n">
        <f aca="false">IF($B5&lt;Input!$G$28,Input!$G$44,0)</f>
        <v>0</v>
      </c>
      <c r="E5" s="69" t="n">
        <f aca="true">IF($B5&gt;Input!$G$28,PMT(Input!$G$43/(100*12),($A$620-OFFSET($A$4,MATCH(Input!$G$28,$B$4:$B$620,1),0,1,1)),$H$4,0,1),0)</f>
        <v>0</v>
      </c>
      <c r="F5" s="69" t="n">
        <f aca="false">($F4+$D5+$E5)*(1+Input!$G$43/(100*12))</f>
        <v>10041.6666666667</v>
      </c>
    </row>
    <row r="6" customFormat="false" ht="12.8" hidden="false" customHeight="false" outlineLevel="0" collapsed="false">
      <c r="A6" s="67" t="n">
        <v>2</v>
      </c>
      <c r="B6" s="68" t="n">
        <f aca="false">EOMONTH(Input!$C$7,A6)</f>
        <v>42978</v>
      </c>
      <c r="D6" s="69" t="n">
        <f aca="false">IF($B6&lt;Input!$G$28,Input!$G$44,0)</f>
        <v>0</v>
      </c>
      <c r="E6" s="69" t="n">
        <f aca="true">IF($B6&gt;Input!$G$28,PMT(Input!$G$43/(100*12),($A$620-OFFSET($A$4,MATCH(Input!$G$28,$B$4:$B$620,1),0,1,1)),$H$4,0,1),0)</f>
        <v>0</v>
      </c>
      <c r="F6" s="69" t="n">
        <f aca="false">($F5+$D6+$E6)*(1+Input!$G$43/(100*12))</f>
        <v>10083.5069444444</v>
      </c>
    </row>
    <row r="7" customFormat="false" ht="12.8" hidden="false" customHeight="false" outlineLevel="0" collapsed="false">
      <c r="A7" s="67" t="n">
        <v>3</v>
      </c>
      <c r="B7" s="68" t="n">
        <f aca="false">EOMONTH(Input!$C$7,A7)</f>
        <v>43008</v>
      </c>
      <c r="D7" s="69" t="n">
        <f aca="false">IF($B7&lt;Input!$G$28,Input!$G$44,0)</f>
        <v>0</v>
      </c>
      <c r="E7" s="69" t="n">
        <f aca="true">IF($B7&gt;Input!$G$28,PMT(Input!$G$43/(100*12),($A$620-OFFSET($A$4,MATCH(Input!$G$28,$B$4:$B$620,1),0,1,1)),$H$4,0,1),0)</f>
        <v>0</v>
      </c>
      <c r="F7" s="69" t="n">
        <f aca="false">($F6+$D7+$E7)*(1+Input!$G$43/(100*12))</f>
        <v>10125.521556713</v>
      </c>
    </row>
    <row r="8" customFormat="false" ht="12.8" hidden="false" customHeight="false" outlineLevel="0" collapsed="false">
      <c r="A8" s="67" t="n">
        <v>4</v>
      </c>
      <c r="B8" s="68" t="n">
        <f aca="false">EOMONTH(Input!$C$7,A8)</f>
        <v>43039</v>
      </c>
      <c r="D8" s="69" t="n">
        <f aca="false">IF($B8&lt;Input!$G$28,Input!$G$44,0)</f>
        <v>0</v>
      </c>
      <c r="E8" s="69" t="n">
        <f aca="true">IF($B8&gt;Input!$G$28,PMT(Input!$G$43/(100*12),($A$620-OFFSET($A$4,MATCH(Input!$G$28,$B$4:$B$620,1),0,1,1)),$H$4,0,1),0)</f>
        <v>0</v>
      </c>
      <c r="F8" s="69" t="n">
        <f aca="false">($F7+$D8+$E8)*(1+Input!$G$43/(100*12))</f>
        <v>10167.7112298659</v>
      </c>
    </row>
    <row r="9" customFormat="false" ht="12.8" hidden="false" customHeight="false" outlineLevel="0" collapsed="false">
      <c r="A9" s="67" t="n">
        <v>5</v>
      </c>
      <c r="B9" s="68" t="n">
        <f aca="false">EOMONTH(Input!$C$7,A9)</f>
        <v>43069</v>
      </c>
      <c r="D9" s="69" t="n">
        <f aca="false">IF($B9&lt;Input!$G$28,Input!$G$44,0)</f>
        <v>0</v>
      </c>
      <c r="E9" s="69" t="n">
        <f aca="true">IF($B9&gt;Input!$G$28,PMT(Input!$G$43/(100*12),($A$620-OFFSET($A$4,MATCH(Input!$G$28,$B$4:$B$620,1),0,1,1)),$H$4,0,1),0)</f>
        <v>0</v>
      </c>
      <c r="F9" s="69" t="n">
        <f aca="false">($F8+$D9+$E9)*(1+Input!$G$43/(100*12))</f>
        <v>10210.0766933237</v>
      </c>
    </row>
    <row r="10" customFormat="false" ht="12.8" hidden="false" customHeight="false" outlineLevel="0" collapsed="false">
      <c r="A10" s="67" t="n">
        <v>6</v>
      </c>
      <c r="B10" s="68" t="n">
        <f aca="false">EOMONTH(Input!$C$7,A10)</f>
        <v>43100</v>
      </c>
      <c r="D10" s="69" t="n">
        <f aca="false">IF($B10&lt;Input!$G$28,Input!$G$44,0)</f>
        <v>0</v>
      </c>
      <c r="E10" s="69" t="n">
        <f aca="true">IF($B10&gt;Input!$G$28,PMT(Input!$G$43/(100*12),($A$620-OFFSET($A$4,MATCH(Input!$G$28,$B$4:$B$620,1),0,1,1)),$H$4,0,1),0)</f>
        <v>0</v>
      </c>
      <c r="F10" s="69" t="n">
        <f aca="false">($F9+$D10+$E10)*(1+Input!$G$43/(100*12))</f>
        <v>10252.6186795459</v>
      </c>
    </row>
    <row r="11" customFormat="false" ht="12.8" hidden="false" customHeight="false" outlineLevel="0" collapsed="false">
      <c r="A11" s="67" t="n">
        <v>7</v>
      </c>
      <c r="B11" s="68" t="n">
        <f aca="false">EOMONTH(Input!$C$7,A11)</f>
        <v>43131</v>
      </c>
      <c r="D11" s="69" t="n">
        <f aca="false">IF($B11&lt;Input!$G$28,Input!$G$44,0)</f>
        <v>0</v>
      </c>
      <c r="E11" s="69" t="n">
        <f aca="true">IF($B11&gt;Input!$G$28,PMT(Input!$G$43/(100*12),($A$620-OFFSET($A$4,MATCH(Input!$G$28,$B$4:$B$620,1),0,1,1)),$H$4,0,1),0)</f>
        <v>0</v>
      </c>
      <c r="F11" s="69" t="n">
        <f aca="false">($F10+$D11+$E11)*(1+Input!$G$43/(100*12))</f>
        <v>10295.337924044</v>
      </c>
    </row>
    <row r="12" customFormat="false" ht="12.8" hidden="false" customHeight="false" outlineLevel="0" collapsed="false">
      <c r="A12" s="67" t="n">
        <v>8</v>
      </c>
      <c r="B12" s="68" t="n">
        <f aca="false">EOMONTH(Input!$C$7,A12)</f>
        <v>43159</v>
      </c>
      <c r="D12" s="69" t="n">
        <f aca="false">IF($B12&lt;Input!$G$28,Input!$G$44,0)</f>
        <v>0</v>
      </c>
      <c r="E12" s="69" t="n">
        <f aca="true">IF($B12&gt;Input!$G$28,PMT(Input!$G$43/(100*12),($A$620-OFFSET($A$4,MATCH(Input!$G$28,$B$4:$B$620,1),0,1,1)),$H$4,0,1),0)</f>
        <v>0</v>
      </c>
      <c r="F12" s="69" t="n">
        <f aca="false">($F11+$D12+$E12)*(1+Input!$G$43/(100*12))</f>
        <v>10338.2351653942</v>
      </c>
    </row>
    <row r="13" customFormat="false" ht="12.8" hidden="false" customHeight="false" outlineLevel="0" collapsed="false">
      <c r="A13" s="67" t="n">
        <v>9</v>
      </c>
      <c r="B13" s="68" t="n">
        <f aca="false">EOMONTH(Input!$C$7,A13)</f>
        <v>43190</v>
      </c>
      <c r="D13" s="69" t="n">
        <f aca="false">IF($B13&lt;Input!$G$28,Input!$G$44,0)</f>
        <v>0</v>
      </c>
      <c r="E13" s="69" t="n">
        <f aca="true">IF($B13&gt;Input!$G$28,PMT(Input!$G$43/(100*12),($A$620-OFFSET($A$4,MATCH(Input!$G$28,$B$4:$B$620,1),0,1,1)),$H$4,0,1),0)</f>
        <v>0</v>
      </c>
      <c r="F13" s="69" t="n">
        <f aca="false">($F12+$D13+$E13)*(1+Input!$G$43/(100*12))</f>
        <v>10381.31114525</v>
      </c>
    </row>
    <row r="14" customFormat="false" ht="12.8" hidden="false" customHeight="false" outlineLevel="0" collapsed="false">
      <c r="A14" s="67" t="n">
        <v>10</v>
      </c>
      <c r="B14" s="68" t="n">
        <f aca="false">EOMONTH(Input!$C$7,A14)</f>
        <v>43220</v>
      </c>
      <c r="D14" s="69" t="n">
        <f aca="false">IF($B14&lt;Input!$G$28,Input!$G$44,0)</f>
        <v>0</v>
      </c>
      <c r="E14" s="69" t="n">
        <f aca="true">IF($B14&gt;Input!$G$28,PMT(Input!$G$43/(100*12),($A$620-OFFSET($A$4,MATCH(Input!$G$28,$B$4:$B$620,1),0,1,1)),$H$4,0,1),0)</f>
        <v>0</v>
      </c>
      <c r="F14" s="69" t="n">
        <f aca="false">($F13+$D14+$E14)*(1+Input!$G$43/(100*12))</f>
        <v>10424.5666083552</v>
      </c>
    </row>
    <row r="15" customFormat="false" ht="12.8" hidden="false" customHeight="false" outlineLevel="0" collapsed="false">
      <c r="A15" s="67" t="n">
        <v>11</v>
      </c>
      <c r="B15" s="68" t="n">
        <f aca="false">EOMONTH(Input!$C$7,A15)</f>
        <v>43251</v>
      </c>
      <c r="D15" s="69" t="n">
        <f aca="false">IF($B15&lt;Input!$G$28,Input!$G$44,0)</f>
        <v>0</v>
      </c>
      <c r="E15" s="69" t="n">
        <f aca="true">IF($B15&gt;Input!$G$28,PMT(Input!$G$43/(100*12),($A$620-OFFSET($A$4,MATCH(Input!$G$28,$B$4:$B$620,1),0,1,1)),$H$4,0,1),0)</f>
        <v>0</v>
      </c>
      <c r="F15" s="69" t="n">
        <f aca="false">($F14+$D15+$E15)*(1+Input!$G$43/(100*12))</f>
        <v>10468.0023025567</v>
      </c>
    </row>
    <row r="16" customFormat="false" ht="12.8" hidden="false" customHeight="false" outlineLevel="0" collapsed="false">
      <c r="A16" s="67" t="n">
        <v>12</v>
      </c>
      <c r="B16" s="68" t="n">
        <f aca="false">EOMONTH(Input!$C$7,A16)</f>
        <v>43281</v>
      </c>
      <c r="D16" s="69" t="n">
        <f aca="false">IF($B16&lt;Input!$G$28,Input!$G$44,0)</f>
        <v>0</v>
      </c>
      <c r="E16" s="69" t="n">
        <f aca="true">IF($B16&gt;Input!$G$28,PMT(Input!$G$43/(100*12),($A$620-OFFSET($A$4,MATCH(Input!$G$28,$B$4:$B$620,1),0,1,1)),$H$4,0,1),0)</f>
        <v>0</v>
      </c>
      <c r="F16" s="69" t="n">
        <f aca="false">($F15+$D16+$E16)*(1+Input!$G$43/(100*12))</f>
        <v>10511.6189788173</v>
      </c>
      <c r="G16" s="69"/>
    </row>
    <row r="17" customFormat="false" ht="12.8" hidden="false" customHeight="false" outlineLevel="0" collapsed="false">
      <c r="A17" s="67" t="n">
        <v>13</v>
      </c>
      <c r="B17" s="68" t="n">
        <f aca="false">EOMONTH(Input!$C$7,A17)</f>
        <v>43312</v>
      </c>
      <c r="D17" s="69" t="n">
        <f aca="false">IF($B17&lt;Input!$G$28,Input!$G$44,0)</f>
        <v>0</v>
      </c>
      <c r="E17" s="69" t="n">
        <f aca="true">IF($B17&gt;Input!$G$28,PMT(Input!$G$43/(100*12),($A$620-OFFSET($A$4,MATCH(Input!$G$28,$B$4:$B$620,1),0,1,1)),$H$4,0,1),0)</f>
        <v>0</v>
      </c>
      <c r="F17" s="69" t="n">
        <f aca="false">($F16+$D17+$E17)*(1+Input!$G$43/(100*12))</f>
        <v>10555.4173912291</v>
      </c>
    </row>
    <row r="18" customFormat="false" ht="12.8" hidden="false" customHeight="false" outlineLevel="0" collapsed="false">
      <c r="A18" s="67" t="n">
        <v>14</v>
      </c>
      <c r="B18" s="68" t="n">
        <f aca="false">EOMONTH(Input!$C$7,A18)</f>
        <v>43343</v>
      </c>
      <c r="D18" s="69" t="n">
        <f aca="false">IF($B18&lt;Input!$G$28,Input!$G$44,0)</f>
        <v>0</v>
      </c>
      <c r="E18" s="69" t="n">
        <f aca="true">IF($B18&gt;Input!$G$28,PMT(Input!$G$43/(100*12),($A$620-OFFSET($A$4,MATCH(Input!$G$28,$B$4:$B$620,1),0,1,1)),$H$4,0,1),0)</f>
        <v>0</v>
      </c>
      <c r="F18" s="69" t="n">
        <f aca="false">($F17+$D18+$E18)*(1+Input!$G$43/(100*12))</f>
        <v>10599.3982970259</v>
      </c>
    </row>
    <row r="19" customFormat="false" ht="12.8" hidden="false" customHeight="false" outlineLevel="0" collapsed="false">
      <c r="A19" s="67" t="n">
        <v>15</v>
      </c>
      <c r="B19" s="68" t="n">
        <f aca="false">EOMONTH(Input!$C$7,A19)</f>
        <v>43373</v>
      </c>
      <c r="D19" s="69" t="n">
        <f aca="false">IF($B19&lt;Input!$G$28,Input!$G$44,0)</f>
        <v>0</v>
      </c>
      <c r="E19" s="69" t="n">
        <f aca="true">IF($B19&gt;Input!$G$28,PMT(Input!$G$43/(100*12),($A$620-OFFSET($A$4,MATCH(Input!$G$28,$B$4:$B$620,1),0,1,1)),$H$4,0,1),0)</f>
        <v>0</v>
      </c>
      <c r="F19" s="69" t="n">
        <f aca="false">($F18+$D19+$E19)*(1+Input!$G$43/(100*12))</f>
        <v>10643.5624565968</v>
      </c>
    </row>
    <row r="20" customFormat="false" ht="12.8" hidden="false" customHeight="false" outlineLevel="0" collapsed="false">
      <c r="A20" s="67" t="n">
        <v>16</v>
      </c>
      <c r="B20" s="68" t="n">
        <f aca="false">EOMONTH(Input!$C$7,A20)</f>
        <v>43404</v>
      </c>
      <c r="D20" s="69" t="n">
        <f aca="false">IF($B20&lt;Input!$G$28,Input!$G$44,0)</f>
        <v>0</v>
      </c>
      <c r="E20" s="69" t="n">
        <f aca="true">IF($B20&gt;Input!$G$28,PMT(Input!$G$43/(100*12),($A$620-OFFSET($A$4,MATCH(Input!$G$28,$B$4:$B$620,1),0,1,1)),$H$4,0,1),0)</f>
        <v>0</v>
      </c>
      <c r="F20" s="69" t="n">
        <f aca="false">($F19+$D20+$E20)*(1+Input!$G$43/(100*12))</f>
        <v>10687.9106334993</v>
      </c>
    </row>
    <row r="21" customFormat="false" ht="12.8" hidden="false" customHeight="false" outlineLevel="0" collapsed="false">
      <c r="A21" s="67" t="n">
        <v>17</v>
      </c>
      <c r="B21" s="68" t="n">
        <f aca="false">EOMONTH(Input!$C$7,A21)</f>
        <v>43434</v>
      </c>
      <c r="D21" s="69" t="n">
        <f aca="false">IF($B21&lt;Input!$G$28,Input!$G$44,0)</f>
        <v>0</v>
      </c>
      <c r="E21" s="69" t="n">
        <f aca="true">IF($B21&gt;Input!$G$28,PMT(Input!$G$43/(100*12),($A$620-OFFSET($A$4,MATCH(Input!$G$28,$B$4:$B$620,1),0,1,1)),$H$4,0,1),0)</f>
        <v>0</v>
      </c>
      <c r="F21" s="69" t="n">
        <f aca="false">($F20+$D21+$E21)*(1+Input!$G$43/(100*12))</f>
        <v>10732.4435944722</v>
      </c>
    </row>
    <row r="22" customFormat="false" ht="12.8" hidden="false" customHeight="false" outlineLevel="0" collapsed="false">
      <c r="A22" s="67" t="n">
        <v>18</v>
      </c>
      <c r="B22" s="68" t="n">
        <f aca="false">EOMONTH(Input!$C$7,A22)</f>
        <v>43465</v>
      </c>
      <c r="D22" s="69" t="n">
        <f aca="false">IF($B22&lt;Input!$G$28,Input!$G$44,0)</f>
        <v>0</v>
      </c>
      <c r="E22" s="69" t="n">
        <f aca="true">IF($B22&gt;Input!$G$28,PMT(Input!$G$43/(100*12),($A$620-OFFSET($A$4,MATCH(Input!$G$28,$B$4:$B$620,1),0,1,1)),$H$4,0,1),0)</f>
        <v>0</v>
      </c>
      <c r="F22" s="69" t="n">
        <f aca="false">($F21+$D22+$E22)*(1+Input!$G$43/(100*12))</f>
        <v>10777.1621094492</v>
      </c>
    </row>
    <row r="23" customFormat="false" ht="12.8" hidden="false" customHeight="false" outlineLevel="0" collapsed="false">
      <c r="A23" s="67" t="n">
        <v>19</v>
      </c>
      <c r="B23" s="68" t="n">
        <f aca="false">EOMONTH(Input!$C$7,A23)</f>
        <v>43496</v>
      </c>
      <c r="D23" s="69" t="n">
        <f aca="false">IF($B23&lt;Input!$G$28,Input!$G$44,0)</f>
        <v>0</v>
      </c>
      <c r="E23" s="69" t="n">
        <f aca="true">IF($B23&gt;Input!$G$28,PMT(Input!$G$43/(100*12),($A$620-OFFSET($A$4,MATCH(Input!$G$28,$B$4:$B$620,1),0,1,1)),$H$4,0,1),0)</f>
        <v>0</v>
      </c>
      <c r="F23" s="69" t="n">
        <f aca="false">($F22+$D23+$E23)*(1+Input!$G$43/(100*12))</f>
        <v>10822.0669515719</v>
      </c>
    </row>
    <row r="24" customFormat="false" ht="12.8" hidden="false" customHeight="false" outlineLevel="0" collapsed="false">
      <c r="A24" s="67" t="n">
        <v>20</v>
      </c>
      <c r="B24" s="68" t="n">
        <f aca="false">EOMONTH(Input!$C$7,A24)</f>
        <v>43524</v>
      </c>
      <c r="D24" s="69" t="n">
        <f aca="false">IF($B24&lt;Input!$G$28,Input!$G$44,0)</f>
        <v>0</v>
      </c>
      <c r="E24" s="69" t="n">
        <f aca="true">IF($B24&gt;Input!$G$28,PMT(Input!$G$43/(100*12),($A$620-OFFSET($A$4,MATCH(Input!$G$28,$B$4:$B$620,1),0,1,1)),$H$4,0,1),0)</f>
        <v>0</v>
      </c>
      <c r="F24" s="69" t="n">
        <f aca="false">($F23+$D24+$E24)*(1+Input!$G$43/(100*12))</f>
        <v>10867.1588972034</v>
      </c>
    </row>
    <row r="25" customFormat="false" ht="12.8" hidden="false" customHeight="false" outlineLevel="0" collapsed="false">
      <c r="A25" s="67" t="n">
        <v>21</v>
      </c>
      <c r="B25" s="68" t="n">
        <f aca="false">EOMONTH(Input!$C$7,A25)</f>
        <v>43555</v>
      </c>
      <c r="D25" s="69" t="n">
        <f aca="false">IF($B25&lt;Input!$G$28,Input!$G$44,0)</f>
        <v>0</v>
      </c>
      <c r="E25" s="69" t="n">
        <f aca="true">IF($B25&gt;Input!$G$28,PMT(Input!$G$43/(100*12),($A$620-OFFSET($A$4,MATCH(Input!$G$28,$B$4:$B$620,1),0,1,1)),$H$4,0,1),0)</f>
        <v>0</v>
      </c>
      <c r="F25" s="69" t="n">
        <f aca="false">($F24+$D25+$E25)*(1+Input!$G$43/(100*12))</f>
        <v>10912.4387259418</v>
      </c>
    </row>
    <row r="26" customFormat="false" ht="12.8" hidden="false" customHeight="false" outlineLevel="0" collapsed="false">
      <c r="A26" s="67" t="n">
        <v>22</v>
      </c>
      <c r="B26" s="68" t="n">
        <f aca="false">EOMONTH(Input!$C$7,A26)</f>
        <v>43585</v>
      </c>
      <c r="D26" s="69" t="n">
        <f aca="false">IF($B26&lt;Input!$G$28,Input!$G$44,0)</f>
        <v>0</v>
      </c>
      <c r="E26" s="69" t="n">
        <f aca="true">IF($B26&gt;Input!$G$28,PMT(Input!$G$43/(100*12),($A$620-OFFSET($A$4,MATCH(Input!$G$28,$B$4:$B$620,1),0,1,1)),$H$4,0,1),0)</f>
        <v>0</v>
      </c>
      <c r="F26" s="69" t="n">
        <f aca="false">($F25+$D26+$E26)*(1+Input!$G$43/(100*12))</f>
        <v>10957.9072206332</v>
      </c>
    </row>
    <row r="27" customFormat="false" ht="12.8" hidden="false" customHeight="false" outlineLevel="0" collapsed="false">
      <c r="A27" s="67" t="n">
        <v>23</v>
      </c>
      <c r="B27" s="68" t="n">
        <f aca="false">EOMONTH(Input!$C$7,A27)</f>
        <v>43616</v>
      </c>
      <c r="D27" s="69" t="n">
        <f aca="false">IF($B27&lt;Input!$G$28,Input!$G$44,0)</f>
        <v>0</v>
      </c>
      <c r="E27" s="69" t="n">
        <f aca="true">IF($B27&gt;Input!$G$28,PMT(Input!$G$43/(100*12),($A$620-OFFSET($A$4,MATCH(Input!$G$28,$B$4:$B$620,1),0,1,1)),$H$4,0,1),0)</f>
        <v>0</v>
      </c>
      <c r="F27" s="69" t="n">
        <f aca="false">($F26+$D27+$E27)*(1+Input!$G$43/(100*12))</f>
        <v>11003.5651673858</v>
      </c>
    </row>
    <row r="28" customFormat="false" ht="12.8" hidden="false" customHeight="false" outlineLevel="0" collapsed="false">
      <c r="A28" s="67" t="n">
        <v>24</v>
      </c>
      <c r="B28" s="68" t="n">
        <f aca="false">EOMONTH(Input!$C$7,A28)</f>
        <v>43646</v>
      </c>
      <c r="D28" s="69" t="n">
        <f aca="false">IF($B28&lt;Input!$G$28,Input!$G$44,0)</f>
        <v>0</v>
      </c>
      <c r="E28" s="69" t="n">
        <f aca="true">IF($B28&gt;Input!$G$28,PMT(Input!$G$43/(100*12),($A$620-OFFSET($A$4,MATCH(Input!$G$28,$B$4:$B$620,1),0,1,1)),$H$4,0,1),0)</f>
        <v>0</v>
      </c>
      <c r="F28" s="69" t="n">
        <f aca="false">($F27+$D28+$E28)*(1+Input!$G$43/(100*12))</f>
        <v>11049.4133555833</v>
      </c>
    </row>
    <row r="29" customFormat="false" ht="12.8" hidden="false" customHeight="false" outlineLevel="0" collapsed="false">
      <c r="A29" s="67" t="n">
        <v>25</v>
      </c>
      <c r="B29" s="68" t="n">
        <f aca="false">EOMONTH(Input!$C$7,A29)</f>
        <v>43677</v>
      </c>
      <c r="D29" s="69" t="n">
        <f aca="false">IF($B29&lt;Input!$G$28,Input!$G$44,0)</f>
        <v>0</v>
      </c>
      <c r="E29" s="69" t="n">
        <f aca="true">IF($B29&gt;Input!$G$28,PMT(Input!$G$43/(100*12),($A$620-OFFSET($A$4,MATCH(Input!$G$28,$B$4:$B$620,1),0,1,1)),$H$4,0,1),0)</f>
        <v>0</v>
      </c>
      <c r="F29" s="69" t="n">
        <f aca="false">($F28+$D29+$E29)*(1+Input!$G$43/(100*12))</f>
        <v>11095.4525778982</v>
      </c>
    </row>
    <row r="30" customFormat="false" ht="12.8" hidden="false" customHeight="false" outlineLevel="0" collapsed="false">
      <c r="A30" s="67" t="n">
        <v>26</v>
      </c>
      <c r="B30" s="68" t="n">
        <f aca="false">EOMONTH(Input!$C$7,A30)</f>
        <v>43708</v>
      </c>
      <c r="D30" s="69" t="n">
        <f aca="false">IF($B30&lt;Input!$G$28,Input!$G$44,0)</f>
        <v>0</v>
      </c>
      <c r="E30" s="69" t="n">
        <f aca="true">IF($B30&gt;Input!$G$28,PMT(Input!$G$43/(100*12),($A$620-OFFSET($A$4,MATCH(Input!$G$28,$B$4:$B$620,1),0,1,1)),$H$4,0,1),0)</f>
        <v>0</v>
      </c>
      <c r="F30" s="69" t="n">
        <f aca="false">($F29+$D30+$E30)*(1+Input!$G$43/(100*12))</f>
        <v>11141.6836303061</v>
      </c>
    </row>
    <row r="31" customFormat="false" ht="12.8" hidden="false" customHeight="false" outlineLevel="0" collapsed="false">
      <c r="A31" s="67" t="n">
        <v>27</v>
      </c>
      <c r="B31" s="68" t="n">
        <f aca="false">EOMONTH(Input!$C$7,A31)</f>
        <v>43738</v>
      </c>
      <c r="D31" s="69" t="n">
        <f aca="false">IF($B31&lt;Input!$G$28,Input!$G$44,0)</f>
        <v>0</v>
      </c>
      <c r="E31" s="69" t="n">
        <f aca="true">IF($B31&gt;Input!$G$28,PMT(Input!$G$43/(100*12),($A$620-OFFSET($A$4,MATCH(Input!$G$28,$B$4:$B$620,1),0,1,1)),$H$4,0,1),0)</f>
        <v>0</v>
      </c>
      <c r="F31" s="69" t="n">
        <f aca="false">($F30+$D31+$E31)*(1+Input!$G$43/(100*12))</f>
        <v>11188.1073120991</v>
      </c>
    </row>
    <row r="32" customFormat="false" ht="12.8" hidden="false" customHeight="false" outlineLevel="0" collapsed="false">
      <c r="A32" s="67" t="n">
        <v>28</v>
      </c>
      <c r="B32" s="68" t="n">
        <f aca="false">EOMONTH(Input!$C$7,A32)</f>
        <v>43769</v>
      </c>
      <c r="D32" s="69" t="n">
        <f aca="false">IF($B32&lt;Input!$G$28,Input!$G$44,0)</f>
        <v>0</v>
      </c>
      <c r="E32" s="69" t="n">
        <f aca="true">IF($B32&gt;Input!$G$28,PMT(Input!$G$43/(100*12),($A$620-OFFSET($A$4,MATCH(Input!$G$28,$B$4:$B$620,1),0,1,1)),$H$4,0,1),0)</f>
        <v>0</v>
      </c>
      <c r="F32" s="69" t="n">
        <f aca="false">($F31+$D32+$E32)*(1+Input!$G$43/(100*12))</f>
        <v>11234.7244258995</v>
      </c>
    </row>
    <row r="33" customFormat="false" ht="12.8" hidden="false" customHeight="false" outlineLevel="0" collapsed="false">
      <c r="A33" s="67" t="n">
        <v>29</v>
      </c>
      <c r="B33" s="68" t="n">
        <f aca="false">EOMONTH(Input!$C$7,A33)</f>
        <v>43799</v>
      </c>
      <c r="D33" s="69" t="n">
        <f aca="false">IF($B33&lt;Input!$G$28,Input!$G$44,0)</f>
        <v>0</v>
      </c>
      <c r="E33" s="69" t="n">
        <f aca="true">IF($B33&gt;Input!$G$28,PMT(Input!$G$43/(100*12),($A$620-OFFSET($A$4,MATCH(Input!$G$28,$B$4:$B$620,1),0,1,1)),$H$4,0,1),0)</f>
        <v>0</v>
      </c>
      <c r="F33" s="69" t="n">
        <f aca="false">($F32+$D33+$E33)*(1+Input!$G$43/(100*12))</f>
        <v>11281.535777674</v>
      </c>
    </row>
    <row r="34" customFormat="false" ht="12.8" hidden="false" customHeight="false" outlineLevel="0" collapsed="false">
      <c r="A34" s="67" t="n">
        <v>30</v>
      </c>
      <c r="B34" s="68" t="n">
        <f aca="false">EOMONTH(Input!$C$7,A34)</f>
        <v>43830</v>
      </c>
      <c r="D34" s="69" t="n">
        <f aca="false">IF($B34&lt;Input!$G$28,Input!$G$44,0)</f>
        <v>0</v>
      </c>
      <c r="E34" s="69" t="n">
        <f aca="true">IF($B34&gt;Input!$G$28,PMT(Input!$G$43/(100*12),($A$620-OFFSET($A$4,MATCH(Input!$G$28,$B$4:$B$620,1),0,1,1)),$H$4,0,1),0)</f>
        <v>0</v>
      </c>
      <c r="F34" s="69" t="n">
        <f aca="false">($F33+$D34+$E34)*(1+Input!$G$43/(100*12))</f>
        <v>11328.5421767477</v>
      </c>
    </row>
    <row r="35" customFormat="false" ht="12.8" hidden="false" customHeight="false" outlineLevel="0" collapsed="false">
      <c r="A35" s="67" t="n">
        <v>31</v>
      </c>
      <c r="B35" s="68" t="n">
        <f aca="false">EOMONTH(Input!$C$7,A35)</f>
        <v>43861</v>
      </c>
      <c r="D35" s="69" t="n">
        <f aca="false">IF($B35&lt;Input!$G$28,Input!$G$44,0)</f>
        <v>0</v>
      </c>
      <c r="E35" s="69" t="n">
        <f aca="true">IF($B35&gt;Input!$G$28,PMT(Input!$G$43/(100*12),($A$620-OFFSET($A$4,MATCH(Input!$G$28,$B$4:$B$620,1),0,1,1)),$H$4,0,1),0)</f>
        <v>0</v>
      </c>
      <c r="F35" s="69" t="n">
        <f aca="false">($F34+$D35+$E35)*(1+Input!$G$43/(100*12))</f>
        <v>11375.7444358175</v>
      </c>
    </row>
    <row r="36" customFormat="false" ht="12.8" hidden="false" customHeight="false" outlineLevel="0" collapsed="false">
      <c r="A36" s="67" t="n">
        <v>32</v>
      </c>
      <c r="B36" s="68" t="n">
        <f aca="false">EOMONTH(Input!$C$7,A36)</f>
        <v>43890</v>
      </c>
      <c r="D36" s="69" t="n">
        <f aca="false">IF($B36&lt;Input!$G$28,Input!$G$44,0)</f>
        <v>0</v>
      </c>
      <c r="E36" s="69" t="n">
        <f aca="true">IF($B36&gt;Input!$G$28,PMT(Input!$G$43/(100*12),($A$620-OFFSET($A$4,MATCH(Input!$G$28,$B$4:$B$620,1),0,1,1)),$H$4,0,1),0)</f>
        <v>0</v>
      </c>
      <c r="F36" s="69" t="n">
        <f aca="false">($F35+$D36+$E36)*(1+Input!$G$43/(100*12))</f>
        <v>11423.1433709667</v>
      </c>
    </row>
    <row r="37" customFormat="false" ht="12.8" hidden="false" customHeight="false" outlineLevel="0" collapsed="false">
      <c r="A37" s="67" t="n">
        <v>33</v>
      </c>
      <c r="B37" s="68" t="n">
        <f aca="false">EOMONTH(Input!$C$7,A37)</f>
        <v>43921</v>
      </c>
      <c r="D37" s="69" t="n">
        <f aca="false">IF($B37&lt;Input!$G$28,Input!$G$44,0)</f>
        <v>0</v>
      </c>
      <c r="E37" s="69" t="n">
        <f aca="true">IF($B37&gt;Input!$G$28,PMT(Input!$G$43/(100*12),($A$620-OFFSET($A$4,MATCH(Input!$G$28,$B$4:$B$620,1),0,1,1)),$H$4,0,1),0)</f>
        <v>0</v>
      </c>
      <c r="F37" s="69" t="n">
        <f aca="false">($F36+$D37+$E37)*(1+Input!$G$43/(100*12))</f>
        <v>11470.7398016791</v>
      </c>
    </row>
    <row r="38" customFormat="false" ht="12.8" hidden="false" customHeight="false" outlineLevel="0" collapsed="false">
      <c r="A38" s="67" t="n">
        <v>34</v>
      </c>
      <c r="B38" s="68" t="n">
        <f aca="false">EOMONTH(Input!$C$7,A38)</f>
        <v>43951</v>
      </c>
      <c r="D38" s="69" t="n">
        <f aca="false">IF($B38&lt;Input!$G$28,Input!$G$44,0)</f>
        <v>0</v>
      </c>
      <c r="E38" s="69" t="n">
        <f aca="true">IF($B38&gt;Input!$G$28,PMT(Input!$G$43/(100*12),($A$620-OFFSET($A$4,MATCH(Input!$G$28,$B$4:$B$620,1),0,1,1)),$H$4,0,1),0)</f>
        <v>0</v>
      </c>
      <c r="F38" s="69" t="n">
        <f aca="false">($F37+$D38+$E38)*(1+Input!$G$43/(100*12))</f>
        <v>11518.5345508527</v>
      </c>
    </row>
    <row r="39" customFormat="false" ht="12.8" hidden="false" customHeight="false" outlineLevel="0" collapsed="false">
      <c r="A39" s="67" t="n">
        <v>35</v>
      </c>
      <c r="B39" s="68" t="n">
        <f aca="false">EOMONTH(Input!$C$7,A39)</f>
        <v>43982</v>
      </c>
      <c r="D39" s="69" t="n">
        <f aca="false">IF($B39&lt;Input!$G$28,Input!$G$44,0)</f>
        <v>0</v>
      </c>
      <c r="E39" s="69" t="n">
        <f aca="true">IF($B39&gt;Input!$G$28,PMT(Input!$G$43/(100*12),($A$620-OFFSET($A$4,MATCH(Input!$G$28,$B$4:$B$620,1),0,1,1)),$H$4,0,1),0)</f>
        <v>0</v>
      </c>
      <c r="F39" s="69" t="n">
        <f aca="false">($F38+$D39+$E39)*(1+Input!$G$43/(100*12))</f>
        <v>11566.5284448146</v>
      </c>
    </row>
    <row r="40" customFormat="false" ht="12.8" hidden="false" customHeight="false" outlineLevel="0" collapsed="false">
      <c r="A40" s="67" t="n">
        <v>36</v>
      </c>
      <c r="B40" s="68" t="n">
        <f aca="false">EOMONTH(Input!$C$7,A40)</f>
        <v>44012</v>
      </c>
      <c r="D40" s="69" t="n">
        <f aca="false">IF($B40&lt;Input!$G$28,Input!$G$44,0)</f>
        <v>0</v>
      </c>
      <c r="E40" s="69" t="n">
        <f aca="true">IF($B40&gt;Input!$G$28,PMT(Input!$G$43/(100*12),($A$620-OFFSET($A$4,MATCH(Input!$G$28,$B$4:$B$620,1),0,1,1)),$H$4,0,1),0)</f>
        <v>0</v>
      </c>
      <c r="F40" s="69" t="n">
        <f aca="false">($F39+$D40+$E40)*(1+Input!$G$43/(100*12))</f>
        <v>11614.7223133347</v>
      </c>
    </row>
    <row r="41" customFormat="false" ht="12.8" hidden="false" customHeight="false" outlineLevel="0" collapsed="false">
      <c r="A41" s="67" t="n">
        <v>37</v>
      </c>
      <c r="B41" s="68" t="n">
        <f aca="false">EOMONTH(Input!$C$7,A41)</f>
        <v>44043</v>
      </c>
      <c r="D41" s="69" t="n">
        <f aca="false">IF($B41&lt;Input!$G$28,Input!$G$44,0)</f>
        <v>0</v>
      </c>
      <c r="E41" s="69" t="n">
        <f aca="true">IF($B41&gt;Input!$G$28,PMT(Input!$G$43/(100*12),($A$620-OFFSET($A$4,MATCH(Input!$G$28,$B$4:$B$620,1),0,1,1)),$H$4,0,1),0)</f>
        <v>0</v>
      </c>
      <c r="F41" s="69" t="n">
        <f aca="false">($F40+$D41+$E41)*(1+Input!$G$43/(100*12))</f>
        <v>11663.1169896402</v>
      </c>
    </row>
    <row r="42" customFormat="false" ht="12.8" hidden="false" customHeight="false" outlineLevel="0" collapsed="false">
      <c r="A42" s="67" t="n">
        <v>38</v>
      </c>
      <c r="B42" s="68" t="n">
        <f aca="false">EOMONTH(Input!$C$7,A42)</f>
        <v>44074</v>
      </c>
      <c r="D42" s="69" t="n">
        <f aca="false">IF($B42&lt;Input!$G$28,Input!$G$44,0)</f>
        <v>0</v>
      </c>
      <c r="E42" s="69" t="n">
        <f aca="true">IF($B42&gt;Input!$G$28,PMT(Input!$G$43/(100*12),($A$620-OFFSET($A$4,MATCH(Input!$G$28,$B$4:$B$620,1),0,1,1)),$H$4,0,1),0)</f>
        <v>0</v>
      </c>
      <c r="F42" s="69" t="n">
        <f aca="false">($F41+$D42+$E42)*(1+Input!$G$43/(100*12))</f>
        <v>11711.7133104304</v>
      </c>
    </row>
    <row r="43" customFormat="false" ht="12.8" hidden="false" customHeight="false" outlineLevel="0" collapsed="false">
      <c r="A43" s="67" t="n">
        <v>39</v>
      </c>
      <c r="B43" s="68" t="n">
        <f aca="false">EOMONTH(Input!$C$7,A43)</f>
        <v>44104</v>
      </c>
      <c r="D43" s="69" t="n">
        <f aca="false">IF($B43&lt;Input!$G$28,Input!$G$44,0)</f>
        <v>0</v>
      </c>
      <c r="E43" s="69" t="n">
        <f aca="true">IF($B43&gt;Input!$G$28,PMT(Input!$G$43/(100*12),($A$620-OFFSET($A$4,MATCH(Input!$G$28,$B$4:$B$620,1),0,1,1)),$H$4,0,1),0)</f>
        <v>0</v>
      </c>
      <c r="F43" s="69" t="n">
        <f aca="false">($F42+$D43+$E43)*(1+Input!$G$43/(100*12))</f>
        <v>11760.5121158905</v>
      </c>
    </row>
    <row r="44" customFormat="false" ht="12.8" hidden="false" customHeight="false" outlineLevel="0" collapsed="false">
      <c r="A44" s="67" t="n">
        <v>40</v>
      </c>
      <c r="B44" s="68" t="n">
        <f aca="false">EOMONTH(Input!$C$7,A44)</f>
        <v>44135</v>
      </c>
      <c r="D44" s="69" t="n">
        <f aca="false">IF($B44&lt;Input!$G$28,Input!$G$44,0)</f>
        <v>0</v>
      </c>
      <c r="E44" s="69" t="n">
        <f aca="true">IF($B44&gt;Input!$G$28,PMT(Input!$G$43/(100*12),($A$620-OFFSET($A$4,MATCH(Input!$G$28,$B$4:$B$620,1),0,1,1)),$H$4,0,1),0)</f>
        <v>0</v>
      </c>
      <c r="F44" s="69" t="n">
        <f aca="false">($F43+$D44+$E44)*(1+Input!$G$43/(100*12))</f>
        <v>11809.5142497067</v>
      </c>
    </row>
    <row r="45" customFormat="false" ht="12.8" hidden="false" customHeight="false" outlineLevel="0" collapsed="false">
      <c r="A45" s="67" t="n">
        <v>41</v>
      </c>
      <c r="B45" s="68" t="n">
        <f aca="false">EOMONTH(Input!$C$7,A45)</f>
        <v>44165</v>
      </c>
      <c r="D45" s="69" t="n">
        <f aca="false">IF($B45&lt;Input!$G$28,Input!$G$44,0)</f>
        <v>0</v>
      </c>
      <c r="E45" s="69" t="n">
        <f aca="true">IF($B45&gt;Input!$G$28,PMT(Input!$G$43/(100*12),($A$620-OFFSET($A$4,MATCH(Input!$G$28,$B$4:$B$620,1),0,1,1)),$H$4,0,1),0)</f>
        <v>0</v>
      </c>
      <c r="F45" s="69" t="n">
        <f aca="false">($F44+$D45+$E45)*(1+Input!$G$43/(100*12))</f>
        <v>11858.7205590805</v>
      </c>
    </row>
    <row r="46" customFormat="false" ht="12.8" hidden="false" customHeight="false" outlineLevel="0" collapsed="false">
      <c r="A46" s="67" t="n">
        <v>42</v>
      </c>
      <c r="B46" s="68" t="n">
        <f aca="false">EOMONTH(Input!$C$7,A46)</f>
        <v>44196</v>
      </c>
      <c r="D46" s="69" t="n">
        <f aca="false">IF($B46&lt;Input!$G$28,Input!$G$44,0)</f>
        <v>0</v>
      </c>
      <c r="E46" s="69" t="n">
        <f aca="true">IF($B46&gt;Input!$G$28,PMT(Input!$G$43/(100*12),($A$620-OFFSET($A$4,MATCH(Input!$G$28,$B$4:$B$620,1),0,1,1)),$H$4,0,1),0)</f>
        <v>0</v>
      </c>
      <c r="F46" s="69" t="n">
        <f aca="false">($F45+$D46+$E46)*(1+Input!$G$43/(100*12))</f>
        <v>11908.1318947434</v>
      </c>
    </row>
    <row r="47" customFormat="false" ht="12.8" hidden="false" customHeight="false" outlineLevel="0" collapsed="false">
      <c r="A47" s="67" t="n">
        <v>43</v>
      </c>
      <c r="B47" s="68" t="n">
        <f aca="false">EOMONTH(Input!$C$7,A47)</f>
        <v>44227</v>
      </c>
      <c r="D47" s="69" t="n">
        <f aca="false">IF($B47&lt;Input!$G$28,Input!$G$44,0)</f>
        <v>0</v>
      </c>
      <c r="E47" s="69" t="n">
        <f aca="true">IF($B47&gt;Input!$G$28,PMT(Input!$G$43/(100*12),($A$620-OFFSET($A$4,MATCH(Input!$G$28,$B$4:$B$620,1),0,1,1)),$H$4,0,1),0)</f>
        <v>0</v>
      </c>
      <c r="F47" s="69" t="n">
        <f aca="false">($F46+$D47+$E47)*(1+Input!$G$43/(100*12))</f>
        <v>11957.7491109715</v>
      </c>
    </row>
    <row r="48" customFormat="false" ht="12.8" hidden="false" customHeight="false" outlineLevel="0" collapsed="false">
      <c r="A48" s="67" t="n">
        <v>44</v>
      </c>
      <c r="B48" s="68" t="n">
        <f aca="false">EOMONTH(Input!$C$7,A48)</f>
        <v>44255</v>
      </c>
      <c r="D48" s="69" t="n">
        <f aca="false">IF($B48&lt;Input!$G$28,Input!$G$44,0)</f>
        <v>0</v>
      </c>
      <c r="E48" s="69" t="n">
        <f aca="true">IF($B48&gt;Input!$G$28,PMT(Input!$G$43/(100*12),($A$620-OFFSET($A$4,MATCH(Input!$G$28,$B$4:$B$620,1),0,1,1)),$H$4,0,1),0)</f>
        <v>0</v>
      </c>
      <c r="F48" s="69" t="n">
        <f aca="false">($F47+$D48+$E48)*(1+Input!$G$43/(100*12))</f>
        <v>12007.5730656005</v>
      </c>
    </row>
    <row r="49" customFormat="false" ht="12.8" hidden="false" customHeight="false" outlineLevel="0" collapsed="false">
      <c r="A49" s="67" t="n">
        <v>45</v>
      </c>
      <c r="B49" s="68" t="n">
        <f aca="false">EOMONTH(Input!$C$7,A49)</f>
        <v>44286</v>
      </c>
      <c r="D49" s="69" t="n">
        <f aca="false">IF($B49&lt;Input!$G$28,Input!$G$44,0)</f>
        <v>0</v>
      </c>
      <c r="E49" s="69" t="n">
        <f aca="true">IF($B49&gt;Input!$G$28,PMT(Input!$G$43/(100*12),($A$620-OFFSET($A$4,MATCH(Input!$G$28,$B$4:$B$620,1),0,1,1)),$H$4,0,1),0)</f>
        <v>0</v>
      </c>
      <c r="F49" s="69" t="n">
        <f aca="false">($F48+$D49+$E49)*(1+Input!$G$43/(100*12))</f>
        <v>12057.6046200405</v>
      </c>
    </row>
    <row r="50" customFormat="false" ht="12.8" hidden="false" customHeight="false" outlineLevel="0" collapsed="false">
      <c r="A50" s="67" t="n">
        <v>46</v>
      </c>
      <c r="B50" s="68" t="n">
        <f aca="false">EOMONTH(Input!$C$7,A50)</f>
        <v>44316</v>
      </c>
      <c r="D50" s="69" t="n">
        <f aca="false">IF($B50&lt;Input!$G$28,Input!$G$44,0)</f>
        <v>0</v>
      </c>
      <c r="E50" s="69" t="n">
        <f aca="true">IF($B50&gt;Input!$G$28,PMT(Input!$G$43/(100*12),($A$620-OFFSET($A$4,MATCH(Input!$G$28,$B$4:$B$620,1),0,1,1)),$H$4,0,1),0)</f>
        <v>0</v>
      </c>
      <c r="F50" s="69" t="n">
        <f aca="false">($F49+$D50+$E50)*(1+Input!$G$43/(100*12))</f>
        <v>12107.8446392907</v>
      </c>
    </row>
    <row r="51" customFormat="false" ht="12.8" hidden="false" customHeight="false" outlineLevel="0" collapsed="false">
      <c r="A51" s="67" t="n">
        <v>47</v>
      </c>
      <c r="B51" s="68" t="n">
        <f aca="false">EOMONTH(Input!$C$7,A51)</f>
        <v>44347</v>
      </c>
      <c r="D51" s="69" t="n">
        <f aca="false">IF($B51&lt;Input!$G$28,Input!$G$44,0)</f>
        <v>0</v>
      </c>
      <c r="E51" s="69" t="n">
        <f aca="true">IF($B51&gt;Input!$G$28,PMT(Input!$G$43/(100*12),($A$620-OFFSET($A$4,MATCH(Input!$G$28,$B$4:$B$620,1),0,1,1)),$H$4,0,1),0)</f>
        <v>0</v>
      </c>
      <c r="F51" s="69" t="n">
        <f aca="false">($F50+$D51+$E51)*(1+Input!$G$43/(100*12))</f>
        <v>12158.2939919544</v>
      </c>
    </row>
    <row r="52" customFormat="false" ht="12.8" hidden="false" customHeight="false" outlineLevel="0" collapsed="false">
      <c r="A52" s="67" t="n">
        <v>48</v>
      </c>
      <c r="B52" s="68" t="n">
        <f aca="false">EOMONTH(Input!$C$7,A52)</f>
        <v>44377</v>
      </c>
      <c r="D52" s="69" t="n">
        <f aca="false">IF($B52&lt;Input!$G$28,Input!$G$44,0)</f>
        <v>0</v>
      </c>
      <c r="E52" s="69" t="n">
        <f aca="true">IF($B52&gt;Input!$G$28,PMT(Input!$G$43/(100*12),($A$620-OFFSET($A$4,MATCH(Input!$G$28,$B$4:$B$620,1),0,1,1)),$H$4,0,1),0)</f>
        <v>0</v>
      </c>
      <c r="F52" s="69" t="n">
        <f aca="false">($F51+$D52+$E52)*(1+Input!$G$43/(100*12))</f>
        <v>12208.9535502542</v>
      </c>
    </row>
    <row r="53" customFormat="false" ht="12.8" hidden="false" customHeight="false" outlineLevel="0" collapsed="false">
      <c r="A53" s="67" t="n">
        <v>49</v>
      </c>
      <c r="B53" s="68" t="n">
        <f aca="false">EOMONTH(Input!$C$7,A53)</f>
        <v>44408</v>
      </c>
      <c r="D53" s="69" t="n">
        <f aca="false">IF($B53&lt;Input!$G$28,Input!$G$44,0)</f>
        <v>0</v>
      </c>
      <c r="E53" s="69" t="n">
        <f aca="true">IF($B53&gt;Input!$G$28,PMT(Input!$G$43/(100*12),($A$620-OFFSET($A$4,MATCH(Input!$G$28,$B$4:$B$620,1),0,1,1)),$H$4,0,1),0)</f>
        <v>0</v>
      </c>
      <c r="F53" s="69" t="n">
        <f aca="false">($F52+$D53+$E53)*(1+Input!$G$43/(100*12))</f>
        <v>12259.8241900469</v>
      </c>
    </row>
    <row r="54" customFormat="false" ht="12.8" hidden="false" customHeight="false" outlineLevel="0" collapsed="false">
      <c r="A54" s="67" t="n">
        <v>50</v>
      </c>
      <c r="B54" s="68" t="n">
        <f aca="false">EOMONTH(Input!$C$7,A54)</f>
        <v>44439</v>
      </c>
      <c r="D54" s="69" t="n">
        <f aca="false">IF($B54&lt;Input!$G$28,Input!$G$44,0)</f>
        <v>0</v>
      </c>
      <c r="E54" s="69" t="n">
        <f aca="true">IF($B54&gt;Input!$G$28,PMT(Input!$G$43/(100*12),($A$620-OFFSET($A$4,MATCH(Input!$G$28,$B$4:$B$620,1),0,1,1)),$H$4,0,1),0)</f>
        <v>0</v>
      </c>
      <c r="F54" s="69" t="n">
        <f aca="false">($F53+$D54+$E54)*(1+Input!$G$43/(100*12))</f>
        <v>12310.9067908388</v>
      </c>
    </row>
    <row r="55" customFormat="false" ht="12.8" hidden="false" customHeight="false" outlineLevel="0" collapsed="false">
      <c r="A55" s="67" t="n">
        <v>51</v>
      </c>
      <c r="B55" s="68" t="n">
        <f aca="false">EOMONTH(Input!$C$7,A55)</f>
        <v>44469</v>
      </c>
      <c r="D55" s="69" t="n">
        <f aca="false">IF($B55&lt;Input!$G$28,Input!$G$44,0)</f>
        <v>0</v>
      </c>
      <c r="E55" s="69" t="n">
        <f aca="true">IF($B55&gt;Input!$G$28,PMT(Input!$G$43/(100*12),($A$620-OFFSET($A$4,MATCH(Input!$G$28,$B$4:$B$620,1),0,1,1)),$H$4,0,1),0)</f>
        <v>0</v>
      </c>
      <c r="F55" s="69" t="n">
        <f aca="false">($F54+$D55+$E55)*(1+Input!$G$43/(100*12))</f>
        <v>12362.2022358006</v>
      </c>
    </row>
    <row r="56" customFormat="false" ht="12.8" hidden="false" customHeight="false" outlineLevel="0" collapsed="false">
      <c r="A56" s="67" t="n">
        <v>52</v>
      </c>
      <c r="B56" s="68" t="n">
        <f aca="false">EOMONTH(Input!$C$7,A56)</f>
        <v>44500</v>
      </c>
      <c r="D56" s="69" t="n">
        <f aca="false">IF($B56&lt;Input!$G$28,Input!$G$44,0)</f>
        <v>0</v>
      </c>
      <c r="E56" s="69" t="n">
        <f aca="true">IF($B56&gt;Input!$G$28,PMT(Input!$G$43/(100*12),($A$620-OFFSET($A$4,MATCH(Input!$G$28,$B$4:$B$620,1),0,1,1)),$H$4,0,1),0)</f>
        <v>0</v>
      </c>
      <c r="F56" s="69" t="n">
        <f aca="false">($F55+$D56+$E56)*(1+Input!$G$43/(100*12))</f>
        <v>12413.7114117831</v>
      </c>
    </row>
    <row r="57" customFormat="false" ht="12.8" hidden="false" customHeight="false" outlineLevel="0" collapsed="false">
      <c r="A57" s="67" t="n">
        <v>53</v>
      </c>
      <c r="B57" s="68" t="n">
        <f aca="false">EOMONTH(Input!$C$7,A57)</f>
        <v>44530</v>
      </c>
      <c r="D57" s="69" t="n">
        <f aca="false">IF($B57&lt;Input!$G$28,Input!$G$44,0)</f>
        <v>0</v>
      </c>
      <c r="E57" s="69" t="n">
        <f aca="true">IF($B57&gt;Input!$G$28,PMT(Input!$G$43/(100*12),($A$620-OFFSET($A$4,MATCH(Input!$G$28,$B$4:$B$620,1),0,1,1)),$H$4,0,1),0)</f>
        <v>0</v>
      </c>
      <c r="F57" s="69" t="n">
        <f aca="false">($F56+$D57+$E57)*(1+Input!$G$43/(100*12))</f>
        <v>12465.4352093322</v>
      </c>
    </row>
    <row r="58" customFormat="false" ht="12.8" hidden="false" customHeight="false" outlineLevel="0" collapsed="false">
      <c r="A58" s="67" t="n">
        <v>54</v>
      </c>
      <c r="B58" s="68" t="n">
        <f aca="false">EOMONTH(Input!$C$7,A58)</f>
        <v>44561</v>
      </c>
      <c r="D58" s="69" t="n">
        <f aca="false">IF($B58&lt;Input!$G$28,Input!$G$44,0)</f>
        <v>0</v>
      </c>
      <c r="E58" s="69" t="n">
        <f aca="true">IF($B58&gt;Input!$G$28,PMT(Input!$G$43/(100*12),($A$620-OFFSET($A$4,MATCH(Input!$G$28,$B$4:$B$620,1),0,1,1)),$H$4,0,1),0)</f>
        <v>0</v>
      </c>
      <c r="F58" s="69" t="n">
        <f aca="false">($F57+$D58+$E58)*(1+Input!$G$43/(100*12))</f>
        <v>12517.3745227044</v>
      </c>
    </row>
    <row r="59" customFormat="false" ht="12.8" hidden="false" customHeight="false" outlineLevel="0" collapsed="false">
      <c r="A59" s="67" t="n">
        <v>55</v>
      </c>
      <c r="B59" s="68" t="n">
        <f aca="false">EOMONTH(Input!$C$7,A59)</f>
        <v>44592</v>
      </c>
      <c r="D59" s="69" t="n">
        <f aca="false">IF($B59&lt;Input!$G$28,Input!$G$44,0)</f>
        <v>0</v>
      </c>
      <c r="E59" s="69" t="n">
        <f aca="true">IF($B59&gt;Input!$G$28,PMT(Input!$G$43/(100*12),($A$620-OFFSET($A$4,MATCH(Input!$G$28,$B$4:$B$620,1),0,1,1)),$H$4,0,1),0)</f>
        <v>0</v>
      </c>
      <c r="F59" s="69" t="n">
        <f aca="false">($F58+$D59+$E59)*(1+Input!$G$43/(100*12))</f>
        <v>12569.5302498824</v>
      </c>
    </row>
    <row r="60" customFormat="false" ht="12.8" hidden="false" customHeight="false" outlineLevel="0" collapsed="false">
      <c r="A60" s="67" t="n">
        <v>56</v>
      </c>
      <c r="B60" s="68" t="n">
        <f aca="false">EOMONTH(Input!$C$7,A60)</f>
        <v>44620</v>
      </c>
      <c r="D60" s="69" t="n">
        <f aca="false">IF($B60&lt;Input!$G$28,Input!$G$44,0)</f>
        <v>0</v>
      </c>
      <c r="E60" s="69" t="n">
        <f aca="true">IF($B60&gt;Input!$G$28,PMT(Input!$G$43/(100*12),($A$620-OFFSET($A$4,MATCH(Input!$G$28,$B$4:$B$620,1),0,1,1)),$H$4,0,1),0)</f>
        <v>0</v>
      </c>
      <c r="F60" s="69" t="n">
        <f aca="false">($F59+$D60+$E60)*(1+Input!$G$43/(100*12))</f>
        <v>12621.9032925902</v>
      </c>
    </row>
    <row r="61" customFormat="false" ht="12.8" hidden="false" customHeight="false" outlineLevel="0" collapsed="false">
      <c r="A61" s="67" t="n">
        <v>57</v>
      </c>
      <c r="B61" s="68" t="n">
        <f aca="false">EOMONTH(Input!$C$7,A61)</f>
        <v>44651</v>
      </c>
      <c r="D61" s="69" t="n">
        <f aca="false">IF($B61&lt;Input!$G$28,Input!$G$44,0)</f>
        <v>0</v>
      </c>
      <c r="E61" s="69" t="n">
        <f aca="true">IF($B61&gt;Input!$G$28,PMT(Input!$G$43/(100*12),($A$620-OFFSET($A$4,MATCH(Input!$G$28,$B$4:$B$620,1),0,1,1)),$H$4,0,1),0)</f>
        <v>0</v>
      </c>
      <c r="F61" s="69" t="n">
        <f aca="false">($F60+$D61+$E61)*(1+Input!$G$43/(100*12))</f>
        <v>12674.4945563093</v>
      </c>
    </row>
    <row r="62" customFormat="false" ht="12.8" hidden="false" customHeight="false" outlineLevel="0" collapsed="false">
      <c r="A62" s="67" t="n">
        <v>58</v>
      </c>
      <c r="B62" s="68" t="n">
        <f aca="false">EOMONTH(Input!$C$7,A62)</f>
        <v>44681</v>
      </c>
      <c r="D62" s="69" t="n">
        <f aca="false">IF($B62&lt;Input!$G$28,Input!$G$44,0)</f>
        <v>0</v>
      </c>
      <c r="E62" s="69" t="n">
        <f aca="true">IF($B62&gt;Input!$G$28,PMT(Input!$G$43/(100*12),($A$620-OFFSET($A$4,MATCH(Input!$G$28,$B$4:$B$620,1),0,1,1)),$H$4,0,1),0)</f>
        <v>0</v>
      </c>
      <c r="F62" s="69" t="n">
        <f aca="false">($F61+$D62+$E62)*(1+Input!$G$43/(100*12))</f>
        <v>12727.3049502939</v>
      </c>
    </row>
    <row r="63" customFormat="false" ht="12.8" hidden="false" customHeight="false" outlineLevel="0" collapsed="false">
      <c r="A63" s="67" t="n">
        <v>59</v>
      </c>
      <c r="B63" s="68" t="n">
        <f aca="false">EOMONTH(Input!$C$7,A63)</f>
        <v>44712</v>
      </c>
      <c r="D63" s="69" t="n">
        <f aca="false">IF($B63&lt;Input!$G$28,Input!$G$44,0)</f>
        <v>0</v>
      </c>
      <c r="E63" s="69" t="n">
        <f aca="true">IF($B63&gt;Input!$G$28,PMT(Input!$G$43/(100*12),($A$620-OFFSET($A$4,MATCH(Input!$G$28,$B$4:$B$620,1),0,1,1)),$H$4,0,1),0)</f>
        <v>0</v>
      </c>
      <c r="F63" s="69" t="n">
        <f aca="false">($F62+$D63+$E63)*(1+Input!$G$43/(100*12))</f>
        <v>12780.3353875868</v>
      </c>
    </row>
    <row r="64" customFormat="false" ht="12.8" hidden="false" customHeight="false" outlineLevel="0" collapsed="false">
      <c r="A64" s="67" t="n">
        <v>60</v>
      </c>
      <c r="B64" s="68" t="n">
        <f aca="false">EOMONTH(Input!$C$7,A64)</f>
        <v>44742</v>
      </c>
      <c r="D64" s="69" t="n">
        <f aca="false">IF($B64&lt;Input!$G$28,Input!$G$44,0)</f>
        <v>0</v>
      </c>
      <c r="E64" s="69" t="n">
        <f aca="true">IF($B64&gt;Input!$G$28,PMT(Input!$G$43/(100*12),($A$620-OFFSET($A$4,MATCH(Input!$G$28,$B$4:$B$620,1),0,1,1)),$H$4,0,1),0)</f>
        <v>0</v>
      </c>
      <c r="F64" s="69" t="n">
        <f aca="false">($F63+$D64+$E64)*(1+Input!$G$43/(100*12))</f>
        <v>12833.5867850351</v>
      </c>
    </row>
    <row r="65" customFormat="false" ht="12.8" hidden="false" customHeight="false" outlineLevel="0" collapsed="false">
      <c r="A65" s="67" t="n">
        <v>61</v>
      </c>
      <c r="B65" s="68" t="n">
        <f aca="false">EOMONTH(Input!$C$7,A65)</f>
        <v>44773</v>
      </c>
      <c r="D65" s="69" t="n">
        <f aca="false">IF($B65&lt;Input!$G$28,Input!$G$44,0)</f>
        <v>0</v>
      </c>
      <c r="E65" s="69" t="n">
        <f aca="true">IF($B65&gt;Input!$G$28,PMT(Input!$G$43/(100*12),($A$620-OFFSET($A$4,MATCH(Input!$G$28,$B$4:$B$620,1),0,1,1)),$H$4,0,1),0)</f>
        <v>0</v>
      </c>
      <c r="F65" s="69" t="n">
        <f aca="false">($F64+$D65+$E65)*(1+Input!$G$43/(100*12))</f>
        <v>12887.0600633061</v>
      </c>
    </row>
    <row r="66" customFormat="false" ht="12.8" hidden="false" customHeight="false" outlineLevel="0" collapsed="false">
      <c r="A66" s="67" t="n">
        <v>62</v>
      </c>
      <c r="B66" s="68" t="n">
        <f aca="false">EOMONTH(Input!$C$7,A66)</f>
        <v>44804</v>
      </c>
      <c r="D66" s="69" t="n">
        <f aca="false">IF($B66&lt;Input!$G$28,Input!$G$44,0)</f>
        <v>0</v>
      </c>
      <c r="E66" s="69" t="n">
        <f aca="true">IF($B66&gt;Input!$G$28,PMT(Input!$G$43/(100*12),($A$620-OFFSET($A$4,MATCH(Input!$G$28,$B$4:$B$620,1),0,1,1)),$H$4,0,1),0)</f>
        <v>0</v>
      </c>
      <c r="F66" s="69" t="n">
        <f aca="false">($F65+$D66+$E66)*(1+Input!$G$43/(100*12))</f>
        <v>12940.7561469032</v>
      </c>
    </row>
    <row r="67" customFormat="false" ht="12.8" hidden="false" customHeight="false" outlineLevel="0" collapsed="false">
      <c r="A67" s="67" t="n">
        <v>63</v>
      </c>
      <c r="B67" s="68" t="n">
        <f aca="false">EOMONTH(Input!$C$7,A67)</f>
        <v>44834</v>
      </c>
      <c r="D67" s="69" t="n">
        <f aca="false">IF($B67&lt;Input!$G$28,Input!$G$44,0)</f>
        <v>0</v>
      </c>
      <c r="E67" s="69" t="n">
        <f aca="true">IF($B67&gt;Input!$G$28,PMT(Input!$G$43/(100*12),($A$620-OFFSET($A$4,MATCH(Input!$G$28,$B$4:$B$620,1),0,1,1)),$H$4,0,1),0)</f>
        <v>0</v>
      </c>
      <c r="F67" s="69" t="n">
        <f aca="false">($F66+$D67+$E67)*(1+Input!$G$43/(100*12))</f>
        <v>12994.675964182</v>
      </c>
    </row>
    <row r="68" customFormat="false" ht="12.8" hidden="false" customHeight="false" outlineLevel="0" collapsed="false">
      <c r="A68" s="67" t="n">
        <v>64</v>
      </c>
      <c r="B68" s="68" t="n">
        <f aca="false">EOMONTH(Input!$C$7,A68)</f>
        <v>44865</v>
      </c>
      <c r="D68" s="69" t="n">
        <f aca="false">IF($B68&lt;Input!$G$28,Input!$G$44,0)</f>
        <v>0</v>
      </c>
      <c r="E68" s="69" t="n">
        <f aca="true">IF($B68&gt;Input!$G$28,PMT(Input!$G$43/(100*12),($A$620-OFFSET($A$4,MATCH(Input!$G$28,$B$4:$B$620,1),0,1,1)),$H$4,0,1),0)</f>
        <v>0</v>
      </c>
      <c r="F68" s="69" t="n">
        <f aca="false">($F67+$D68+$E68)*(1+Input!$G$43/(100*12))</f>
        <v>13048.8204473661</v>
      </c>
    </row>
    <row r="69" customFormat="false" ht="12.8" hidden="false" customHeight="false" outlineLevel="0" collapsed="false">
      <c r="A69" s="67" t="n">
        <v>65</v>
      </c>
      <c r="B69" s="68" t="n">
        <f aca="false">EOMONTH(Input!$C$7,A69)</f>
        <v>44895</v>
      </c>
      <c r="D69" s="69" t="n">
        <f aca="false">IF($B69&lt;Input!$G$28,Input!$G$44,0)</f>
        <v>0</v>
      </c>
      <c r="E69" s="69" t="n">
        <f aca="true">IF($B69&gt;Input!$G$28,PMT(Input!$G$43/(100*12),($A$620-OFFSET($A$4,MATCH(Input!$G$28,$B$4:$B$620,1),0,1,1)),$H$4,0,1),0)</f>
        <v>0</v>
      </c>
      <c r="F69" s="69" t="n">
        <f aca="false">($F68+$D69+$E69)*(1+Input!$G$43/(100*12))</f>
        <v>13103.1905325634</v>
      </c>
    </row>
    <row r="70" customFormat="false" ht="12.8" hidden="false" customHeight="false" outlineLevel="0" collapsed="false">
      <c r="A70" s="67" t="n">
        <v>66</v>
      </c>
      <c r="B70" s="68" t="n">
        <f aca="false">EOMONTH(Input!$C$7,A70)</f>
        <v>44926</v>
      </c>
      <c r="D70" s="69" t="n">
        <f aca="false">IF($B70&lt;Input!$G$28,Input!$G$44,0)</f>
        <v>0</v>
      </c>
      <c r="E70" s="69" t="n">
        <f aca="true">IF($B70&gt;Input!$G$28,PMT(Input!$G$43/(100*12),($A$620-OFFSET($A$4,MATCH(Input!$G$28,$B$4:$B$620,1),0,1,1)),$H$4,0,1),0)</f>
        <v>0</v>
      </c>
      <c r="F70" s="69" t="n">
        <f aca="false">($F69+$D70+$E70)*(1+Input!$G$43/(100*12))</f>
        <v>13157.7871597824</v>
      </c>
    </row>
    <row r="71" customFormat="false" ht="12.8" hidden="false" customHeight="false" outlineLevel="0" collapsed="false">
      <c r="A71" s="67" t="n">
        <v>67</v>
      </c>
      <c r="B71" s="68" t="n">
        <f aca="false">EOMONTH(Input!$C$7,A71)</f>
        <v>44957</v>
      </c>
      <c r="D71" s="69" t="n">
        <f aca="false">IF($B71&lt;Input!$G$28,Input!$G$44,0)</f>
        <v>0</v>
      </c>
      <c r="E71" s="69" t="n">
        <f aca="true">IF($B71&gt;Input!$G$28,PMT(Input!$G$43/(100*12),($A$620-OFFSET($A$4,MATCH(Input!$G$28,$B$4:$B$620,1),0,1,1)),$H$4,0,1),0)</f>
        <v>0</v>
      </c>
      <c r="F71" s="69" t="n">
        <f aca="false">($F70+$D71+$E71)*(1+Input!$G$43/(100*12))</f>
        <v>13212.6112729482</v>
      </c>
    </row>
    <row r="72" customFormat="false" ht="12.8" hidden="false" customHeight="false" outlineLevel="0" collapsed="false">
      <c r="A72" s="67" t="n">
        <v>68</v>
      </c>
      <c r="B72" s="68" t="n">
        <f aca="false">EOMONTH(Input!$C$7,A72)</f>
        <v>44985</v>
      </c>
      <c r="D72" s="69" t="n">
        <f aca="false">IF($B72&lt;Input!$G$28,Input!$G$44,0)</f>
        <v>0</v>
      </c>
      <c r="E72" s="69" t="n">
        <f aca="true">IF($B72&gt;Input!$G$28,PMT(Input!$G$43/(100*12),($A$620-OFFSET($A$4,MATCH(Input!$G$28,$B$4:$B$620,1),0,1,1)),$H$4,0,1),0)</f>
        <v>0</v>
      </c>
      <c r="F72" s="69" t="n">
        <f aca="false">($F71+$D72+$E72)*(1+Input!$G$43/(100*12))</f>
        <v>13267.6638199188</v>
      </c>
    </row>
    <row r="73" customFormat="false" ht="12.8" hidden="false" customHeight="false" outlineLevel="0" collapsed="false">
      <c r="A73" s="67" t="n">
        <v>69</v>
      </c>
      <c r="B73" s="68" t="n">
        <f aca="false">EOMONTH(Input!$C$7,A73)</f>
        <v>45016</v>
      </c>
      <c r="D73" s="69" t="n">
        <f aca="false">IF($B73&lt;Input!$G$28,Input!$G$44,0)</f>
        <v>0</v>
      </c>
      <c r="E73" s="69" t="n">
        <f aca="true">IF($B73&gt;Input!$G$28,PMT(Input!$G$43/(100*12),($A$620-OFFSET($A$4,MATCH(Input!$G$28,$B$4:$B$620,1),0,1,1)),$H$4,0,1),0)</f>
        <v>0</v>
      </c>
      <c r="F73" s="69" t="n">
        <f aca="false">($F72+$D73+$E73)*(1+Input!$G$43/(100*12))</f>
        <v>13322.9457525018</v>
      </c>
    </row>
    <row r="74" customFormat="false" ht="12.8" hidden="false" customHeight="false" outlineLevel="0" collapsed="false">
      <c r="A74" s="67" t="n">
        <v>70</v>
      </c>
      <c r="B74" s="68" t="n">
        <f aca="false">EOMONTH(Input!$C$7,A74)</f>
        <v>45046</v>
      </c>
      <c r="D74" s="69" t="n">
        <f aca="false">IF($B74&lt;Input!$G$28,Input!$G$44,0)</f>
        <v>0</v>
      </c>
      <c r="E74" s="69" t="n">
        <f aca="true">IF($B74&gt;Input!$G$28,PMT(Input!$G$43/(100*12),($A$620-OFFSET($A$4,MATCH(Input!$G$28,$B$4:$B$620,1),0,1,1)),$H$4,0,1),0)</f>
        <v>0</v>
      </c>
      <c r="F74" s="69" t="n">
        <f aca="false">($F73+$D74+$E74)*(1+Input!$G$43/(100*12))</f>
        <v>13378.4580264706</v>
      </c>
    </row>
    <row r="75" customFormat="false" ht="12.8" hidden="false" customHeight="false" outlineLevel="0" collapsed="false">
      <c r="A75" s="67" t="n">
        <v>71</v>
      </c>
      <c r="B75" s="68" t="n">
        <f aca="false">EOMONTH(Input!$C$7,A75)</f>
        <v>45077</v>
      </c>
      <c r="D75" s="69" t="n">
        <f aca="false">IF($B75&lt;Input!$G$28,Input!$G$44,0)</f>
        <v>0</v>
      </c>
      <c r="E75" s="69" t="n">
        <f aca="true">IF($B75&gt;Input!$G$28,PMT(Input!$G$43/(100*12),($A$620-OFFSET($A$4,MATCH(Input!$G$28,$B$4:$B$620,1),0,1,1)),$H$4,0,1),0)</f>
        <v>0</v>
      </c>
      <c r="F75" s="69" t="n">
        <f aca="false">($F74+$D75+$E75)*(1+Input!$G$43/(100*12))</f>
        <v>13434.2016015809</v>
      </c>
    </row>
    <row r="76" customFormat="false" ht="12.8" hidden="false" customHeight="false" outlineLevel="0" collapsed="false">
      <c r="A76" s="67" t="n">
        <v>72</v>
      </c>
      <c r="B76" s="68" t="n">
        <f aca="false">EOMONTH(Input!$C$7,A76)</f>
        <v>45107</v>
      </c>
      <c r="D76" s="69" t="n">
        <f aca="false">IF($B76&lt;Input!$G$28,Input!$G$44,0)</f>
        <v>0</v>
      </c>
      <c r="E76" s="69" t="n">
        <f aca="true">IF($B76&gt;Input!$G$28,PMT(Input!$G$43/(100*12),($A$620-OFFSET($A$4,MATCH(Input!$G$28,$B$4:$B$620,1),0,1,1)),$H$4,0,1),0)</f>
        <v>0</v>
      </c>
      <c r="F76" s="69" t="n">
        <f aca="false">($F75+$D76+$E76)*(1+Input!$G$43/(100*12))</f>
        <v>13490.1774415874</v>
      </c>
    </row>
    <row r="77" customFormat="false" ht="12.8" hidden="false" customHeight="false" outlineLevel="0" collapsed="false">
      <c r="A77" s="67" t="n">
        <v>73</v>
      </c>
      <c r="B77" s="68" t="n">
        <f aca="false">EOMONTH(Input!$C$7,A77)</f>
        <v>45138</v>
      </c>
      <c r="D77" s="69" t="n">
        <f aca="false">IF($B77&lt;Input!$G$28,Input!$G$44,0)</f>
        <v>0</v>
      </c>
      <c r="E77" s="69" t="n">
        <f aca="true">IF($B77&gt;Input!$G$28,PMT(Input!$G$43/(100*12),($A$620-OFFSET($A$4,MATCH(Input!$G$28,$B$4:$B$620,1),0,1,1)),$H$4,0,1),0)</f>
        <v>0</v>
      </c>
      <c r="F77" s="69" t="n">
        <f aca="false">($F76+$D77+$E77)*(1+Input!$G$43/(100*12))</f>
        <v>13546.3865142607</v>
      </c>
    </row>
    <row r="78" customFormat="false" ht="12.8" hidden="false" customHeight="false" outlineLevel="0" collapsed="false">
      <c r="A78" s="67" t="n">
        <v>74</v>
      </c>
      <c r="B78" s="68" t="n">
        <f aca="false">EOMONTH(Input!$C$7,A78)</f>
        <v>45169</v>
      </c>
      <c r="D78" s="69" t="n">
        <f aca="false">IF($B78&lt;Input!$G$28,Input!$G$44,0)</f>
        <v>0</v>
      </c>
      <c r="E78" s="69" t="n">
        <f aca="true">IF($B78&gt;Input!$G$28,PMT(Input!$G$43/(100*12),($A$620-OFFSET($A$4,MATCH(Input!$G$28,$B$4:$B$620,1),0,1,1)),$H$4,0,1),0)</f>
        <v>0</v>
      </c>
      <c r="F78" s="69" t="n">
        <f aca="false">($F77+$D78+$E78)*(1+Input!$G$43/(100*12))</f>
        <v>13602.8297914035</v>
      </c>
    </row>
    <row r="79" customFormat="false" ht="12.8" hidden="false" customHeight="false" outlineLevel="0" collapsed="false">
      <c r="A79" s="67" t="n">
        <v>75</v>
      </c>
      <c r="B79" s="68" t="n">
        <f aca="false">EOMONTH(Input!$C$7,A79)</f>
        <v>45199</v>
      </c>
      <c r="D79" s="69" t="n">
        <f aca="false">IF($B79&lt;Input!$G$28,Input!$G$44,0)</f>
        <v>0</v>
      </c>
      <c r="E79" s="69" t="n">
        <f aca="true">IF($B79&gt;Input!$G$28,PMT(Input!$G$43/(100*12),($A$620-OFFSET($A$4,MATCH(Input!$G$28,$B$4:$B$620,1),0,1,1)),$H$4,0,1),0)</f>
        <v>0</v>
      </c>
      <c r="F79" s="69" t="n">
        <f aca="false">($F78+$D79+$E79)*(1+Input!$G$43/(100*12))</f>
        <v>13659.5082488677</v>
      </c>
    </row>
    <row r="80" customFormat="false" ht="12.8" hidden="false" customHeight="false" outlineLevel="0" collapsed="false">
      <c r="A80" s="67" t="n">
        <v>76</v>
      </c>
      <c r="B80" s="68" t="n">
        <f aca="false">EOMONTH(Input!$C$7,A80)</f>
        <v>45230</v>
      </c>
      <c r="D80" s="69" t="n">
        <f aca="false">IF($B80&lt;Input!$G$28,Input!$G$44,0)</f>
        <v>0</v>
      </c>
      <c r="E80" s="69" t="n">
        <f aca="true">IF($B80&gt;Input!$G$28,PMT(Input!$G$43/(100*12),($A$620-OFFSET($A$4,MATCH(Input!$G$28,$B$4:$B$620,1),0,1,1)),$H$4,0,1),0)</f>
        <v>0</v>
      </c>
      <c r="F80" s="69" t="n">
        <f aca="false">($F79+$D80+$E80)*(1+Input!$G$43/(100*12))</f>
        <v>13716.4228665713</v>
      </c>
    </row>
    <row r="81" customFormat="false" ht="12.8" hidden="false" customHeight="false" outlineLevel="0" collapsed="false">
      <c r="A81" s="67" t="n">
        <v>77</v>
      </c>
      <c r="B81" s="68" t="n">
        <f aca="false">EOMONTH(Input!$C$7,A81)</f>
        <v>45260</v>
      </c>
      <c r="D81" s="69" t="n">
        <f aca="false">IF($B81&lt;Input!$G$28,Input!$G$44,0)</f>
        <v>0</v>
      </c>
      <c r="E81" s="69" t="n">
        <f aca="true">IF($B81&gt;Input!$G$28,PMT(Input!$G$43/(100*12),($A$620-OFFSET($A$4,MATCH(Input!$G$28,$B$4:$B$620,1),0,1,1)),$H$4,0,1),0)</f>
        <v>0</v>
      </c>
      <c r="F81" s="69" t="n">
        <f aca="false">($F80+$D81+$E81)*(1+Input!$G$43/(100*12))</f>
        <v>13773.5746285153</v>
      </c>
    </row>
    <row r="82" customFormat="false" ht="12.8" hidden="false" customHeight="false" outlineLevel="0" collapsed="false">
      <c r="A82" s="67" t="n">
        <v>78</v>
      </c>
      <c r="B82" s="68" t="n">
        <f aca="false">EOMONTH(Input!$C$7,A82)</f>
        <v>45291</v>
      </c>
      <c r="D82" s="69" t="n">
        <f aca="false">IF($B82&lt;Input!$G$28,Input!$G$44,0)</f>
        <v>0</v>
      </c>
      <c r="E82" s="69" t="n">
        <f aca="true">IF($B82&gt;Input!$G$28,PMT(Input!$G$43/(100*12),($A$620-OFFSET($A$4,MATCH(Input!$G$28,$B$4:$B$620,1),0,1,1)),$H$4,0,1),0)</f>
        <v>0</v>
      </c>
      <c r="F82" s="69" t="n">
        <f aca="false">($F81+$D82+$E82)*(1+Input!$G$43/(100*12))</f>
        <v>13830.9645228008</v>
      </c>
    </row>
    <row r="83" customFormat="false" ht="12.8" hidden="false" customHeight="false" outlineLevel="0" collapsed="false">
      <c r="A83" s="67" t="n">
        <v>79</v>
      </c>
      <c r="B83" s="68" t="n">
        <f aca="false">EOMONTH(Input!$C$7,A83)</f>
        <v>45322</v>
      </c>
      <c r="D83" s="69" t="n">
        <f aca="false">IF($B83&lt;Input!$G$28,Input!$G$44,0)</f>
        <v>0</v>
      </c>
      <c r="E83" s="69" t="n">
        <f aca="true">IF($B83&gt;Input!$G$28,PMT(Input!$G$43/(100*12),($A$620-OFFSET($A$4,MATCH(Input!$G$28,$B$4:$B$620,1),0,1,1)),$H$4,0,1),0)</f>
        <v>0</v>
      </c>
      <c r="F83" s="69" t="n">
        <f aca="false">($F82+$D83+$E83)*(1+Input!$G$43/(100*12))</f>
        <v>13888.5935416458</v>
      </c>
    </row>
    <row r="84" customFormat="false" ht="12.8" hidden="false" customHeight="false" outlineLevel="0" collapsed="false">
      <c r="A84" s="67" t="n">
        <v>80</v>
      </c>
      <c r="B84" s="68" t="n">
        <f aca="false">EOMONTH(Input!$C$7,A84)</f>
        <v>45351</v>
      </c>
      <c r="D84" s="69" t="n">
        <f aca="false">IF($B84&lt;Input!$G$28,Input!$G$44,0)</f>
        <v>0</v>
      </c>
      <c r="E84" s="69" t="n">
        <f aca="true">IF($B84&gt;Input!$G$28,PMT(Input!$G$43/(100*12),($A$620-OFFSET($A$4,MATCH(Input!$G$28,$B$4:$B$620,1),0,1,1)),$H$4,0,1),0)</f>
        <v>0</v>
      </c>
      <c r="F84" s="69" t="n">
        <f aca="false">($F83+$D84+$E84)*(1+Input!$G$43/(100*12))</f>
        <v>13946.4626814027</v>
      </c>
    </row>
    <row r="85" customFormat="false" ht="12.8" hidden="false" customHeight="false" outlineLevel="0" collapsed="false">
      <c r="A85" s="67" t="n">
        <v>81</v>
      </c>
      <c r="B85" s="68" t="n">
        <f aca="false">EOMONTH(Input!$C$7,A85)</f>
        <v>45382</v>
      </c>
      <c r="D85" s="69" t="n">
        <f aca="false">IF($B85&lt;Input!$G$28,Input!$G$44,0)</f>
        <v>0</v>
      </c>
      <c r="E85" s="69" t="n">
        <f aca="true">IF($B85&gt;Input!$G$28,PMT(Input!$G$43/(100*12),($A$620-OFFSET($A$4,MATCH(Input!$G$28,$B$4:$B$620,1),0,1,1)),$H$4,0,1),0)</f>
        <v>0</v>
      </c>
      <c r="F85" s="69" t="n">
        <f aca="false">($F84+$D85+$E85)*(1+Input!$G$43/(100*12))</f>
        <v>14004.5729425752</v>
      </c>
    </row>
    <row r="86" customFormat="false" ht="12.8" hidden="false" customHeight="false" outlineLevel="0" collapsed="false">
      <c r="A86" s="67" t="n">
        <v>82</v>
      </c>
      <c r="B86" s="68" t="n">
        <f aca="false">EOMONTH(Input!$C$7,A86)</f>
        <v>45412</v>
      </c>
      <c r="D86" s="69" t="n">
        <f aca="false">IF($B86&lt;Input!$G$28,Input!$G$44,0)</f>
        <v>0</v>
      </c>
      <c r="E86" s="69" t="n">
        <f aca="true">IF($B86&gt;Input!$G$28,PMT(Input!$G$43/(100*12),($A$620-OFFSET($A$4,MATCH(Input!$G$28,$B$4:$B$620,1),0,1,1)),$H$4,0,1),0)</f>
        <v>0</v>
      </c>
      <c r="F86" s="69" t="n">
        <f aca="false">($F85+$D86+$E86)*(1+Input!$G$43/(100*12))</f>
        <v>14062.9253298359</v>
      </c>
    </row>
    <row r="87" customFormat="false" ht="12.8" hidden="false" customHeight="false" outlineLevel="0" collapsed="false">
      <c r="A87" s="67" t="n">
        <v>83</v>
      </c>
      <c r="B87" s="68" t="n">
        <f aca="false">EOMONTH(Input!$C$7,A87)</f>
        <v>45443</v>
      </c>
      <c r="D87" s="69" t="n">
        <f aca="false">IF($B87&lt;Input!$G$28,Input!$G$44,0)</f>
        <v>0</v>
      </c>
      <c r="E87" s="69" t="n">
        <f aca="true">IF($B87&gt;Input!$G$28,PMT(Input!$G$43/(100*12),($A$620-OFFSET($A$4,MATCH(Input!$G$28,$B$4:$B$620,1),0,1,1)),$H$4,0,1),0)</f>
        <v>0</v>
      </c>
      <c r="F87" s="69" t="n">
        <f aca="false">($F86+$D87+$E87)*(1+Input!$G$43/(100*12))</f>
        <v>14121.5208520435</v>
      </c>
    </row>
    <row r="88" customFormat="false" ht="12.8" hidden="false" customHeight="false" outlineLevel="0" collapsed="false">
      <c r="A88" s="67" t="n">
        <v>84</v>
      </c>
      <c r="B88" s="68" t="n">
        <f aca="false">EOMONTH(Input!$C$7,A88)</f>
        <v>45473</v>
      </c>
      <c r="D88" s="69" t="n">
        <f aca="false">IF($B88&lt;Input!$G$28,Input!$G$44,0)</f>
        <v>0</v>
      </c>
      <c r="E88" s="69" t="n">
        <f aca="true">IF($B88&gt;Input!$G$28,PMT(Input!$G$43/(100*12),($A$620-OFFSET($A$4,MATCH(Input!$G$28,$B$4:$B$620,1),0,1,1)),$H$4,0,1),0)</f>
        <v>0</v>
      </c>
      <c r="F88" s="69" t="n">
        <f aca="false">($F87+$D88+$E88)*(1+Input!$G$43/(100*12))</f>
        <v>14180.3605222604</v>
      </c>
    </row>
    <row r="89" customFormat="false" ht="12.8" hidden="false" customHeight="false" outlineLevel="0" collapsed="false">
      <c r="A89" s="67" t="n">
        <v>85</v>
      </c>
      <c r="B89" s="68" t="n">
        <f aca="false">EOMONTH(Input!$C$7,A89)</f>
        <v>45504</v>
      </c>
      <c r="D89" s="69" t="n">
        <f aca="false">IF($B89&lt;Input!$G$28,Input!$G$44,0)</f>
        <v>0</v>
      </c>
      <c r="E89" s="69" t="n">
        <f aca="true">IF($B89&gt;Input!$G$28,PMT(Input!$G$43/(100*12),($A$620-OFFSET($A$4,MATCH(Input!$G$28,$B$4:$B$620,1),0,1,1)),$H$4,0,1),0)</f>
        <v>0</v>
      </c>
      <c r="F89" s="69" t="n">
        <f aca="false">($F88+$D89+$E89)*(1+Input!$G$43/(100*12))</f>
        <v>14239.4453577698</v>
      </c>
    </row>
    <row r="90" customFormat="false" ht="12.8" hidden="false" customHeight="false" outlineLevel="0" collapsed="false">
      <c r="A90" s="67" t="n">
        <v>86</v>
      </c>
      <c r="B90" s="68" t="n">
        <f aca="false">EOMONTH(Input!$C$7,A90)</f>
        <v>45535</v>
      </c>
      <c r="D90" s="69" t="n">
        <f aca="false">IF($B90&lt;Input!$G$28,Input!$G$44,0)</f>
        <v>0</v>
      </c>
      <c r="E90" s="69" t="n">
        <f aca="true">IF($B90&gt;Input!$G$28,PMT(Input!$G$43/(100*12),($A$620-OFFSET($A$4,MATCH(Input!$G$28,$B$4:$B$620,1),0,1,1)),$H$4,0,1),0)</f>
        <v>0</v>
      </c>
      <c r="F90" s="69" t="n">
        <f aca="false">($F89+$D90+$E90)*(1+Input!$G$43/(100*12))</f>
        <v>14298.7763800939</v>
      </c>
    </row>
    <row r="91" customFormat="false" ht="12.8" hidden="false" customHeight="false" outlineLevel="0" collapsed="false">
      <c r="A91" s="67" t="n">
        <v>87</v>
      </c>
      <c r="B91" s="68" t="n">
        <f aca="false">EOMONTH(Input!$C$7,A91)</f>
        <v>45565</v>
      </c>
      <c r="D91" s="69" t="n">
        <f aca="false">IF($B91&lt;Input!$G$28,Input!$G$44,0)</f>
        <v>0</v>
      </c>
      <c r="E91" s="69" t="n">
        <f aca="true">IF($B91&gt;Input!$G$28,PMT(Input!$G$43/(100*12),($A$620-OFFSET($A$4,MATCH(Input!$G$28,$B$4:$B$620,1),0,1,1)),$H$4,0,1),0)</f>
        <v>0</v>
      </c>
      <c r="F91" s="69" t="n">
        <f aca="false">($F90+$D91+$E91)*(1+Input!$G$43/(100*12))</f>
        <v>14358.3546150109</v>
      </c>
    </row>
    <row r="92" customFormat="false" ht="12.8" hidden="false" customHeight="false" outlineLevel="0" collapsed="false">
      <c r="A92" s="67" t="n">
        <v>88</v>
      </c>
      <c r="B92" s="68" t="n">
        <f aca="false">EOMONTH(Input!$C$7,A92)</f>
        <v>45596</v>
      </c>
      <c r="D92" s="69" t="n">
        <f aca="false">IF($B92&lt;Input!$G$28,Input!$G$44,0)</f>
        <v>0</v>
      </c>
      <c r="E92" s="69" t="n">
        <f aca="true">IF($B92&gt;Input!$G$28,PMT(Input!$G$43/(100*12),($A$620-OFFSET($A$4,MATCH(Input!$G$28,$B$4:$B$620,1),0,1,1)),$H$4,0,1),0)</f>
        <v>0</v>
      </c>
      <c r="F92" s="69" t="n">
        <f aca="false">($F91+$D92+$E92)*(1+Input!$G$43/(100*12))</f>
        <v>14418.1810925735</v>
      </c>
    </row>
    <row r="93" customFormat="false" ht="12.8" hidden="false" customHeight="false" outlineLevel="0" collapsed="false">
      <c r="A93" s="67" t="n">
        <v>89</v>
      </c>
      <c r="B93" s="68" t="n">
        <f aca="false">EOMONTH(Input!$C$7,A93)</f>
        <v>45626</v>
      </c>
      <c r="D93" s="69" t="n">
        <f aca="false">IF($B93&lt;Input!$G$28,Input!$G$44,0)</f>
        <v>0</v>
      </c>
      <c r="E93" s="69" t="n">
        <f aca="true">IF($B93&gt;Input!$G$28,PMT(Input!$G$43/(100*12),($A$620-OFFSET($A$4,MATCH(Input!$G$28,$B$4:$B$620,1),0,1,1)),$H$4,0,1),0)</f>
        <v>0</v>
      </c>
      <c r="F93" s="69" t="n">
        <f aca="false">($F92+$D93+$E93)*(1+Input!$G$43/(100*12))</f>
        <v>14478.2568471258</v>
      </c>
    </row>
    <row r="94" customFormat="false" ht="12.8" hidden="false" customHeight="false" outlineLevel="0" collapsed="false">
      <c r="A94" s="67" t="n">
        <v>90</v>
      </c>
      <c r="B94" s="68" t="n">
        <f aca="false">EOMONTH(Input!$C$7,A94)</f>
        <v>45657</v>
      </c>
      <c r="D94" s="69" t="n">
        <f aca="false">IF($B94&lt;Input!$G$28,Input!$G$44,0)</f>
        <v>0</v>
      </c>
      <c r="E94" s="69" t="n">
        <f aca="true">IF($B94&gt;Input!$G$28,PMT(Input!$G$43/(100*12),($A$620-OFFSET($A$4,MATCH(Input!$G$28,$B$4:$B$620,1),0,1,1)),$H$4,0,1),0)</f>
        <v>0</v>
      </c>
      <c r="F94" s="69" t="n">
        <f aca="false">($F93+$D94+$E94)*(1+Input!$G$43/(100*12))</f>
        <v>14538.5829173222</v>
      </c>
    </row>
    <row r="95" customFormat="false" ht="12.8" hidden="false" customHeight="false" outlineLevel="0" collapsed="false">
      <c r="A95" s="67" t="n">
        <v>91</v>
      </c>
      <c r="B95" s="68" t="n">
        <f aca="false">EOMONTH(Input!$C$7,A95)</f>
        <v>45688</v>
      </c>
      <c r="D95" s="69" t="n">
        <f aca="false">IF($B95&lt;Input!$G$28,Input!$G$44,0)</f>
        <v>0</v>
      </c>
      <c r="E95" s="69" t="n">
        <f aca="true">IF($B95&gt;Input!$G$28,PMT(Input!$G$43/(100*12),($A$620-OFFSET($A$4,MATCH(Input!$G$28,$B$4:$B$620,1),0,1,1)),$H$4,0,1),0)</f>
        <v>0</v>
      </c>
      <c r="F95" s="69" t="n">
        <f aca="false">($F94+$D95+$E95)*(1+Input!$G$43/(100*12))</f>
        <v>14599.1603461444</v>
      </c>
    </row>
    <row r="96" customFormat="false" ht="12.8" hidden="false" customHeight="false" outlineLevel="0" collapsed="false">
      <c r="A96" s="67" t="n">
        <v>92</v>
      </c>
      <c r="B96" s="68" t="n">
        <f aca="false">EOMONTH(Input!$C$7,A96)</f>
        <v>45716</v>
      </c>
      <c r="D96" s="69" t="n">
        <f aca="false">IF($B96&lt;Input!$G$28,Input!$G$44,0)</f>
        <v>0</v>
      </c>
      <c r="E96" s="69" t="n">
        <f aca="true">IF($B96&gt;Input!$G$28,PMT(Input!$G$43/(100*12),($A$620-OFFSET($A$4,MATCH(Input!$G$28,$B$4:$B$620,1),0,1,1)),$H$4,0,1),0)</f>
        <v>0</v>
      </c>
      <c r="F96" s="69" t="n">
        <f aca="false">($F95+$D96+$E96)*(1+Input!$G$43/(100*12))</f>
        <v>14659.99018092</v>
      </c>
    </row>
    <row r="97" customFormat="false" ht="12.8" hidden="false" customHeight="false" outlineLevel="0" collapsed="false">
      <c r="A97" s="67" t="n">
        <v>93</v>
      </c>
      <c r="B97" s="68" t="n">
        <f aca="false">EOMONTH(Input!$C$7,A97)</f>
        <v>45747</v>
      </c>
      <c r="D97" s="69" t="n">
        <f aca="false">IF($B97&lt;Input!$G$28,Input!$G$44,0)</f>
        <v>0</v>
      </c>
      <c r="E97" s="69" t="n">
        <f aca="true">IF($B97&gt;Input!$G$28,PMT(Input!$G$43/(100*12),($A$620-OFFSET($A$4,MATCH(Input!$G$28,$B$4:$B$620,1),0,1,1)),$H$4,0,1),0)</f>
        <v>0</v>
      </c>
      <c r="F97" s="69" t="n">
        <f aca="false">($F96+$D97+$E97)*(1+Input!$G$43/(100*12))</f>
        <v>14721.0734733405</v>
      </c>
    </row>
    <row r="98" customFormat="false" ht="12.8" hidden="false" customHeight="false" outlineLevel="0" collapsed="false">
      <c r="A98" s="67" t="n">
        <v>94</v>
      </c>
      <c r="B98" s="68" t="n">
        <f aca="false">EOMONTH(Input!$C$7,A98)</f>
        <v>45777</v>
      </c>
      <c r="D98" s="69" t="n">
        <f aca="false">IF($B98&lt;Input!$G$28,Input!$G$44,0)</f>
        <v>0</v>
      </c>
      <c r="E98" s="69" t="n">
        <f aca="true">IF($B98&gt;Input!$G$28,PMT(Input!$G$43/(100*12),($A$620-OFFSET($A$4,MATCH(Input!$G$28,$B$4:$B$620,1),0,1,1)),$H$4,0,1),0)</f>
        <v>0</v>
      </c>
      <c r="F98" s="69" t="n">
        <f aca="false">($F97+$D98+$E98)*(1+Input!$G$43/(100*12))</f>
        <v>14782.4112794794</v>
      </c>
    </row>
    <row r="99" customFormat="false" ht="12.8" hidden="false" customHeight="false" outlineLevel="0" collapsed="false">
      <c r="A99" s="67" t="n">
        <v>95</v>
      </c>
      <c r="B99" s="68" t="n">
        <f aca="false">EOMONTH(Input!$C$7,A99)</f>
        <v>45808</v>
      </c>
      <c r="D99" s="69" t="n">
        <f aca="false">IF($B99&lt;Input!$G$28,Input!$G$44,0)</f>
        <v>0</v>
      </c>
      <c r="E99" s="69" t="n">
        <f aca="true">IF($B99&gt;Input!$G$28,PMT(Input!$G$43/(100*12),($A$620-OFFSET($A$4,MATCH(Input!$G$28,$B$4:$B$620,1),0,1,1)),$H$4,0,1),0)</f>
        <v>0</v>
      </c>
      <c r="F99" s="69" t="n">
        <f aca="false">($F98+$D99+$E99)*(1+Input!$G$43/(100*12))</f>
        <v>14844.0046598106</v>
      </c>
    </row>
    <row r="100" customFormat="false" ht="12.8" hidden="false" customHeight="false" outlineLevel="0" collapsed="false">
      <c r="A100" s="67" t="n">
        <v>96</v>
      </c>
      <c r="B100" s="68" t="n">
        <f aca="false">EOMONTH(Input!$C$7,A100)</f>
        <v>45838</v>
      </c>
      <c r="D100" s="69" t="n">
        <f aca="false">IF($B100&lt;Input!$G$28,Input!$G$44,0)</f>
        <v>0</v>
      </c>
      <c r="E100" s="69" t="n">
        <f aca="true">IF($B100&gt;Input!$G$28,PMT(Input!$G$43/(100*12),($A$620-OFFSET($A$4,MATCH(Input!$G$28,$B$4:$B$620,1),0,1,1)),$H$4,0,1),0)</f>
        <v>0</v>
      </c>
      <c r="F100" s="69" t="n">
        <f aca="false">($F99+$D100+$E100)*(1+Input!$G$43/(100*12))</f>
        <v>14905.8546792264</v>
      </c>
    </row>
    <row r="101" customFormat="false" ht="12.8" hidden="false" customHeight="false" outlineLevel="0" collapsed="false">
      <c r="A101" s="67" t="n">
        <v>97</v>
      </c>
      <c r="B101" s="68" t="n">
        <f aca="false">EOMONTH(Input!$C$7,A101)</f>
        <v>45869</v>
      </c>
      <c r="D101" s="69" t="n">
        <f aca="false">IF($B101&lt;Input!$G$28,Input!$G$44,0)</f>
        <v>0</v>
      </c>
      <c r="E101" s="69" t="n">
        <f aca="true">IF($B101&gt;Input!$G$28,PMT(Input!$G$43/(100*12),($A$620-OFFSET($A$4,MATCH(Input!$G$28,$B$4:$B$620,1),0,1,1)),$H$4,0,1),0)</f>
        <v>0</v>
      </c>
      <c r="F101" s="69" t="n">
        <f aca="false">($F100+$D101+$E101)*(1+Input!$G$43/(100*12))</f>
        <v>14967.9624070565</v>
      </c>
    </row>
    <row r="102" customFormat="false" ht="12.8" hidden="false" customHeight="false" outlineLevel="0" collapsed="false">
      <c r="A102" s="67" t="n">
        <v>98</v>
      </c>
      <c r="B102" s="68" t="n">
        <f aca="false">EOMONTH(Input!$C$7,A102)</f>
        <v>45900</v>
      </c>
      <c r="D102" s="69" t="n">
        <f aca="false">IF($B102&lt;Input!$G$28,Input!$G$44,0)</f>
        <v>0</v>
      </c>
      <c r="E102" s="69" t="n">
        <f aca="true">IF($B102&gt;Input!$G$28,PMT(Input!$G$43/(100*12),($A$620-OFFSET($A$4,MATCH(Input!$G$28,$B$4:$B$620,1),0,1,1)),$H$4,0,1),0)</f>
        <v>0</v>
      </c>
      <c r="F102" s="69" t="n">
        <f aca="false">($F101+$D102+$E102)*(1+Input!$G$43/(100*12))</f>
        <v>15030.3289170859</v>
      </c>
    </row>
    <row r="103" customFormat="false" ht="12.8" hidden="false" customHeight="false" outlineLevel="0" collapsed="false">
      <c r="A103" s="67" t="n">
        <v>99</v>
      </c>
      <c r="B103" s="68" t="n">
        <f aca="false">EOMONTH(Input!$C$7,A103)</f>
        <v>45930</v>
      </c>
      <c r="D103" s="69" t="n">
        <f aca="false">IF($B103&lt;Input!$G$28,Input!$G$44,0)</f>
        <v>0</v>
      </c>
      <c r="E103" s="69" t="n">
        <f aca="true">IF($B103&gt;Input!$G$28,PMT(Input!$G$43/(100*12),($A$620-OFFSET($A$4,MATCH(Input!$G$28,$B$4:$B$620,1),0,1,1)),$H$4,0,1),0)</f>
        <v>0</v>
      </c>
      <c r="F103" s="69" t="n">
        <f aca="false">($F102+$D103+$E103)*(1+Input!$G$43/(100*12))</f>
        <v>15092.9552875738</v>
      </c>
    </row>
    <row r="104" customFormat="false" ht="12.8" hidden="false" customHeight="false" outlineLevel="0" collapsed="false">
      <c r="A104" s="67" t="n">
        <v>100</v>
      </c>
      <c r="B104" s="68" t="n">
        <f aca="false">EOMONTH(Input!$C$7,A104)</f>
        <v>45961</v>
      </c>
      <c r="D104" s="69" t="n">
        <f aca="false">IF($B104&lt;Input!$G$28,Input!$G$44,0)</f>
        <v>0</v>
      </c>
      <c r="E104" s="69" t="n">
        <f aca="true">IF($B104&gt;Input!$G$28,PMT(Input!$G$43/(100*12),($A$620-OFFSET($A$4,MATCH(Input!$G$28,$B$4:$B$620,1),0,1,1)),$H$4,0,1),0)</f>
        <v>0</v>
      </c>
      <c r="F104" s="69" t="n">
        <f aca="false">($F103+$D104+$E104)*(1+Input!$G$43/(100*12))</f>
        <v>15155.842601272</v>
      </c>
    </row>
    <row r="105" customFormat="false" ht="12.8" hidden="false" customHeight="false" outlineLevel="0" collapsed="false">
      <c r="A105" s="67" t="n">
        <v>101</v>
      </c>
      <c r="B105" s="68" t="n">
        <f aca="false">EOMONTH(Input!$C$7,A105)</f>
        <v>45991</v>
      </c>
      <c r="D105" s="69" t="n">
        <f aca="false">IF($B105&lt;Input!$G$28,Input!$G$44,0)</f>
        <v>0</v>
      </c>
      <c r="E105" s="69" t="n">
        <f aca="true">IF($B105&gt;Input!$G$28,PMT(Input!$G$43/(100*12),($A$620-OFFSET($A$4,MATCH(Input!$G$28,$B$4:$B$620,1),0,1,1)),$H$4,0,1),0)</f>
        <v>0</v>
      </c>
      <c r="F105" s="69" t="n">
        <f aca="false">($F104+$D105+$E105)*(1+Input!$G$43/(100*12))</f>
        <v>15218.991945444</v>
      </c>
    </row>
    <row r="106" customFormat="false" ht="12.8" hidden="false" customHeight="false" outlineLevel="0" collapsed="false">
      <c r="A106" s="67" t="n">
        <v>102</v>
      </c>
      <c r="B106" s="68" t="n">
        <f aca="false">EOMONTH(Input!$C$7,A106)</f>
        <v>46022</v>
      </c>
      <c r="D106" s="69" t="n">
        <f aca="false">IF($B106&lt;Input!$G$28,Input!$G$44,0)</f>
        <v>0</v>
      </c>
      <c r="E106" s="69" t="n">
        <f aca="true">IF($B106&gt;Input!$G$28,PMT(Input!$G$43/(100*12),($A$620-OFFSET($A$4,MATCH(Input!$G$28,$B$4:$B$620,1),0,1,1)),$H$4,0,1),0)</f>
        <v>0</v>
      </c>
      <c r="F106" s="69" t="n">
        <f aca="false">($F105+$D106+$E106)*(1+Input!$G$43/(100*12))</f>
        <v>15282.4044118833</v>
      </c>
    </row>
    <row r="107" customFormat="false" ht="12.8" hidden="false" customHeight="false" outlineLevel="0" collapsed="false">
      <c r="A107" s="67" t="n">
        <v>103</v>
      </c>
      <c r="B107" s="68" t="n">
        <f aca="false">EOMONTH(Input!$C$7,A107)</f>
        <v>46053</v>
      </c>
      <c r="D107" s="69" t="n">
        <f aca="false">IF($B107&lt;Input!$G$28,Input!$G$44,0)</f>
        <v>0</v>
      </c>
      <c r="E107" s="69" t="n">
        <f aca="true">IF($B107&gt;Input!$G$28,PMT(Input!$G$43/(100*12),($A$620-OFFSET($A$4,MATCH(Input!$G$28,$B$4:$B$620,1),0,1,1)),$H$4,0,1),0)</f>
        <v>0</v>
      </c>
      <c r="F107" s="69" t="n">
        <f aca="false">($F106+$D107+$E107)*(1+Input!$G$43/(100*12))</f>
        <v>15346.0810969329</v>
      </c>
    </row>
    <row r="108" customFormat="false" ht="12.8" hidden="false" customHeight="false" outlineLevel="0" collapsed="false">
      <c r="A108" s="67" t="n">
        <v>104</v>
      </c>
      <c r="B108" s="68" t="n">
        <f aca="false">EOMONTH(Input!$C$7,A108)</f>
        <v>46081</v>
      </c>
      <c r="D108" s="69" t="n">
        <f aca="false">IF($B108&lt;Input!$G$28,Input!$G$44,0)</f>
        <v>0</v>
      </c>
      <c r="E108" s="69" t="n">
        <f aca="true">IF($B108&gt;Input!$G$28,PMT(Input!$G$43/(100*12),($A$620-OFFSET($A$4,MATCH(Input!$G$28,$B$4:$B$620,1),0,1,1)),$H$4,0,1),0)</f>
        <v>0</v>
      </c>
      <c r="F108" s="69" t="n">
        <f aca="false">($F107+$D108+$E108)*(1+Input!$G$43/(100*12))</f>
        <v>15410.0231015034</v>
      </c>
    </row>
    <row r="109" customFormat="false" ht="12.8" hidden="false" customHeight="false" outlineLevel="0" collapsed="false">
      <c r="A109" s="67" t="n">
        <v>105</v>
      </c>
      <c r="B109" s="68" t="n">
        <f aca="false">EOMONTH(Input!$C$7,A109)</f>
        <v>46112</v>
      </c>
      <c r="D109" s="69" t="n">
        <f aca="false">IF($B109&lt;Input!$G$28,Input!$G$44,0)</f>
        <v>0</v>
      </c>
      <c r="E109" s="69" t="n">
        <f aca="true">IF($B109&gt;Input!$G$28,PMT(Input!$G$43/(100*12),($A$620-OFFSET($A$4,MATCH(Input!$G$28,$B$4:$B$620,1),0,1,1)),$H$4,0,1),0)</f>
        <v>0</v>
      </c>
      <c r="F109" s="69" t="n">
        <f aca="false">($F108+$D109+$E109)*(1+Input!$G$43/(100*12))</f>
        <v>15474.231531093</v>
      </c>
    </row>
    <row r="110" customFormat="false" ht="12.8" hidden="false" customHeight="false" outlineLevel="0" collapsed="false">
      <c r="A110" s="67" t="n">
        <v>106</v>
      </c>
      <c r="B110" s="68" t="n">
        <f aca="false">EOMONTH(Input!$C$7,A110)</f>
        <v>46142</v>
      </c>
      <c r="D110" s="69" t="n">
        <f aca="false">IF($B110&lt;Input!$G$28,Input!$G$44,0)</f>
        <v>0</v>
      </c>
      <c r="E110" s="69" t="n">
        <f aca="true">IF($B110&gt;Input!$G$28,PMT(Input!$G$43/(100*12),($A$620-OFFSET($A$4,MATCH(Input!$G$28,$B$4:$B$620,1),0,1,1)),$H$4,0,1),0)</f>
        <v>0</v>
      </c>
      <c r="F110" s="69" t="n">
        <f aca="false">($F109+$D110+$E110)*(1+Input!$G$43/(100*12))</f>
        <v>15538.7074958059</v>
      </c>
    </row>
    <row r="111" customFormat="false" ht="12.8" hidden="false" customHeight="false" outlineLevel="0" collapsed="false">
      <c r="A111" s="67" t="n">
        <v>107</v>
      </c>
      <c r="B111" s="68" t="n">
        <f aca="false">EOMONTH(Input!$C$7,A111)</f>
        <v>46173</v>
      </c>
      <c r="D111" s="69" t="n">
        <f aca="false">IF($B111&lt;Input!$G$28,Input!$G$44,0)</f>
        <v>0</v>
      </c>
      <c r="E111" s="69" t="n">
        <f aca="true">IF($B111&gt;Input!$G$28,PMT(Input!$G$43/(100*12),($A$620-OFFSET($A$4,MATCH(Input!$G$28,$B$4:$B$620,1),0,1,1)),$H$4,0,1),0)</f>
        <v>0</v>
      </c>
      <c r="F111" s="69" t="n">
        <f aca="false">($F110+$D111+$E111)*(1+Input!$G$43/(100*12))</f>
        <v>15603.4521103718</v>
      </c>
    </row>
    <row r="112" customFormat="false" ht="12.8" hidden="false" customHeight="false" outlineLevel="0" collapsed="false">
      <c r="A112" s="67" t="n">
        <v>108</v>
      </c>
      <c r="B112" s="68" t="n">
        <f aca="false">EOMONTH(Input!$C$7,A112)</f>
        <v>46203</v>
      </c>
      <c r="D112" s="69" t="n">
        <f aca="false">IF($B112&lt;Input!$G$28,Input!$G$44,0)</f>
        <v>0</v>
      </c>
      <c r="E112" s="69" t="n">
        <f aca="true">IF($B112&gt;Input!$G$28,PMT(Input!$G$43/(100*12),($A$620-OFFSET($A$4,MATCH(Input!$G$28,$B$4:$B$620,1),0,1,1)),$H$4,0,1),0)</f>
        <v>0</v>
      </c>
      <c r="F112" s="69" t="n">
        <f aca="false">($F111+$D112+$E112)*(1+Input!$G$43/(100*12))</f>
        <v>15668.466494165</v>
      </c>
    </row>
    <row r="113" customFormat="false" ht="12.8" hidden="false" customHeight="false" outlineLevel="0" collapsed="false">
      <c r="A113" s="67" t="n">
        <v>109</v>
      </c>
      <c r="B113" s="68" t="n">
        <f aca="false">EOMONTH(Input!$C$7,A113)</f>
        <v>46234</v>
      </c>
      <c r="D113" s="69" t="n">
        <f aca="false">IF($B113&lt;Input!$G$28,Input!$G$44,0)</f>
        <v>0</v>
      </c>
      <c r="E113" s="69" t="n">
        <f aca="true">IF($B113&gt;Input!$G$28,PMT(Input!$G$43/(100*12),($A$620-OFFSET($A$4,MATCH(Input!$G$28,$B$4:$B$620,1),0,1,1)),$H$4,0,1),0)</f>
        <v>0</v>
      </c>
      <c r="F113" s="69" t="n">
        <f aca="false">($F112+$D113+$E113)*(1+Input!$G$43/(100*12))</f>
        <v>15733.751771224</v>
      </c>
    </row>
    <row r="114" customFormat="false" ht="12.8" hidden="false" customHeight="false" outlineLevel="0" collapsed="false">
      <c r="A114" s="67" t="n">
        <v>110</v>
      </c>
      <c r="B114" s="68" t="n">
        <f aca="false">EOMONTH(Input!$C$7,A114)</f>
        <v>46265</v>
      </c>
      <c r="D114" s="69" t="n">
        <f aca="false">IF($B114&lt;Input!$G$28,Input!$G$44,0)</f>
        <v>0</v>
      </c>
      <c r="E114" s="69" t="n">
        <f aca="true">IF($B114&gt;Input!$G$28,PMT(Input!$G$43/(100*12),($A$620-OFFSET($A$4,MATCH(Input!$G$28,$B$4:$B$620,1),0,1,1)),$H$4,0,1),0)</f>
        <v>0</v>
      </c>
      <c r="F114" s="69" t="n">
        <f aca="false">($F113+$D114+$E114)*(1+Input!$G$43/(100*12))</f>
        <v>15799.3090702708</v>
      </c>
    </row>
    <row r="115" customFormat="false" ht="12.8" hidden="false" customHeight="false" outlineLevel="0" collapsed="false">
      <c r="A115" s="67" t="n">
        <v>111</v>
      </c>
      <c r="B115" s="68" t="n">
        <f aca="false">EOMONTH(Input!$C$7,A115)</f>
        <v>46295</v>
      </c>
      <c r="D115" s="69" t="n">
        <f aca="false">IF($B115&lt;Input!$G$28,Input!$G$44,0)</f>
        <v>0</v>
      </c>
      <c r="E115" s="69" t="n">
        <f aca="true">IF($B115&gt;Input!$G$28,PMT(Input!$G$43/(100*12),($A$620-OFFSET($A$4,MATCH(Input!$G$28,$B$4:$B$620,1),0,1,1)),$H$4,0,1),0)</f>
        <v>0</v>
      </c>
      <c r="F115" s="69" t="n">
        <f aca="false">($F114+$D115+$E115)*(1+Input!$G$43/(100*12))</f>
        <v>15865.1395247302</v>
      </c>
    </row>
    <row r="116" customFormat="false" ht="12.8" hidden="false" customHeight="false" outlineLevel="0" collapsed="false">
      <c r="A116" s="67" t="n">
        <v>112</v>
      </c>
      <c r="B116" s="68" t="n">
        <f aca="false">EOMONTH(Input!$C$7,A116)</f>
        <v>46326</v>
      </c>
      <c r="D116" s="69" t="n">
        <f aca="false">IF($B116&lt;Input!$G$28,Input!$G$44,0)</f>
        <v>0</v>
      </c>
      <c r="E116" s="69" t="n">
        <f aca="true">IF($B116&gt;Input!$G$28,PMT(Input!$G$43/(100*12),($A$620-OFFSET($A$4,MATCH(Input!$G$28,$B$4:$B$620,1),0,1,1)),$H$4,0,1),0)</f>
        <v>0</v>
      </c>
      <c r="F116" s="69" t="n">
        <f aca="false">($F115+$D116+$E116)*(1+Input!$G$43/(100*12))</f>
        <v>15931.2442727499</v>
      </c>
    </row>
    <row r="117" customFormat="false" ht="12.8" hidden="false" customHeight="false" outlineLevel="0" collapsed="false">
      <c r="A117" s="67" t="n">
        <v>113</v>
      </c>
      <c r="B117" s="68" t="n">
        <f aca="false">EOMONTH(Input!$C$7,A117)</f>
        <v>46356</v>
      </c>
      <c r="D117" s="69" t="n">
        <f aca="false">IF($B117&lt;Input!$G$28,Input!$G$44,0)</f>
        <v>0</v>
      </c>
      <c r="E117" s="69" t="n">
        <f aca="true">IF($B117&gt;Input!$G$28,PMT(Input!$G$43/(100*12),($A$620-OFFSET($A$4,MATCH(Input!$G$28,$B$4:$B$620,1),0,1,1)),$H$4,0,1),0)</f>
        <v>0</v>
      </c>
      <c r="F117" s="69" t="n">
        <f aca="false">($F116+$D117+$E117)*(1+Input!$G$43/(100*12))</f>
        <v>15997.6244572197</v>
      </c>
    </row>
    <row r="118" customFormat="false" ht="12.8" hidden="false" customHeight="false" outlineLevel="0" collapsed="false">
      <c r="A118" s="67" t="n">
        <v>114</v>
      </c>
      <c r="B118" s="68" t="n">
        <f aca="false">EOMONTH(Input!$C$7,A118)</f>
        <v>46387</v>
      </c>
      <c r="D118" s="69" t="n">
        <f aca="false">IF($B118&lt;Input!$G$28,Input!$G$44,0)</f>
        <v>0</v>
      </c>
      <c r="E118" s="69" t="n">
        <f aca="true">IF($B118&gt;Input!$G$28,PMT(Input!$G$43/(100*12),($A$620-OFFSET($A$4,MATCH(Input!$G$28,$B$4:$B$620,1),0,1,1)),$H$4,0,1),0)</f>
        <v>0</v>
      </c>
      <c r="F118" s="69" t="n">
        <f aca="false">($F117+$D118+$E118)*(1+Input!$G$43/(100*12))</f>
        <v>16064.2812257915</v>
      </c>
    </row>
    <row r="119" customFormat="false" ht="12.8" hidden="false" customHeight="false" outlineLevel="0" collapsed="false">
      <c r="A119" s="67" t="n">
        <v>115</v>
      </c>
      <c r="B119" s="68" t="n">
        <f aca="false">EOMONTH(Input!$C$7,A119)</f>
        <v>46418</v>
      </c>
      <c r="D119" s="69" t="n">
        <f aca="false">IF($B119&lt;Input!$G$28,Input!$G$44,0)</f>
        <v>0</v>
      </c>
      <c r="E119" s="69" t="n">
        <f aca="true">IF($B119&gt;Input!$G$28,PMT(Input!$G$43/(100*12),($A$620-OFFSET($A$4,MATCH(Input!$G$28,$B$4:$B$620,1),0,1,1)),$H$4,0,1),0)</f>
        <v>0</v>
      </c>
      <c r="F119" s="69" t="n">
        <f aca="false">($F118+$D119+$E119)*(1+Input!$G$43/(100*12))</f>
        <v>16131.2157308989</v>
      </c>
    </row>
    <row r="120" customFormat="false" ht="12.8" hidden="false" customHeight="false" outlineLevel="0" collapsed="false">
      <c r="A120" s="67" t="n">
        <v>116</v>
      </c>
      <c r="B120" s="68" t="n">
        <f aca="false">EOMONTH(Input!$C$7,A120)</f>
        <v>46446</v>
      </c>
      <c r="D120" s="69" t="n">
        <f aca="false">IF($B120&lt;Input!$G$28,Input!$G$44,0)</f>
        <v>0</v>
      </c>
      <c r="E120" s="69" t="n">
        <f aca="true">IF($B120&gt;Input!$G$28,PMT(Input!$G$43/(100*12),($A$620-OFFSET($A$4,MATCH(Input!$G$28,$B$4:$B$620,1),0,1,1)),$H$4,0,1),0)</f>
        <v>0</v>
      </c>
      <c r="F120" s="69" t="n">
        <f aca="false">($F119+$D120+$E120)*(1+Input!$G$43/(100*12))</f>
        <v>16198.4291297777</v>
      </c>
    </row>
    <row r="121" customFormat="false" ht="12.8" hidden="false" customHeight="false" outlineLevel="0" collapsed="false">
      <c r="A121" s="67" t="n">
        <v>117</v>
      </c>
      <c r="B121" s="68" t="n">
        <f aca="false">EOMONTH(Input!$C$7,A121)</f>
        <v>46477</v>
      </c>
      <c r="D121" s="69" t="n">
        <f aca="false">IF($B121&lt;Input!$G$28,Input!$G$44,0)</f>
        <v>0</v>
      </c>
      <c r="E121" s="69" t="n">
        <f aca="true">IF($B121&gt;Input!$G$28,PMT(Input!$G$43/(100*12),($A$620-OFFSET($A$4,MATCH(Input!$G$28,$B$4:$B$620,1),0,1,1)),$H$4,0,1),0)</f>
        <v>0</v>
      </c>
      <c r="F121" s="69" t="n">
        <f aca="false">($F120+$D121+$E121)*(1+Input!$G$43/(100*12))</f>
        <v>16265.9225844851</v>
      </c>
    </row>
    <row r="122" customFormat="false" ht="12.8" hidden="false" customHeight="false" outlineLevel="0" collapsed="false">
      <c r="A122" s="67" t="n">
        <v>118</v>
      </c>
      <c r="B122" s="68" t="n">
        <f aca="false">EOMONTH(Input!$C$7,A122)</f>
        <v>46507</v>
      </c>
      <c r="D122" s="69" t="n">
        <f aca="false">IF($B122&lt;Input!$G$28,Input!$G$44,0)</f>
        <v>0</v>
      </c>
      <c r="E122" s="69" t="n">
        <f aca="true">IF($B122&gt;Input!$G$28,PMT(Input!$G$43/(100*12),($A$620-OFFSET($A$4,MATCH(Input!$G$28,$B$4:$B$620,1),0,1,1)),$H$4,0,1),0)</f>
        <v>0</v>
      </c>
      <c r="F122" s="69" t="n">
        <f aca="false">($F121+$D122+$E122)*(1+Input!$G$43/(100*12))</f>
        <v>16333.6972619204</v>
      </c>
    </row>
    <row r="123" customFormat="false" ht="12.8" hidden="false" customHeight="false" outlineLevel="0" collapsed="false">
      <c r="A123" s="67" t="n">
        <v>119</v>
      </c>
      <c r="B123" s="68" t="n">
        <f aca="false">EOMONTH(Input!$C$7,A123)</f>
        <v>46538</v>
      </c>
      <c r="D123" s="69" t="n">
        <f aca="false">IF($B123&lt;Input!$G$28,Input!$G$44,0)</f>
        <v>0</v>
      </c>
      <c r="E123" s="69" t="n">
        <f aca="true">IF($B123&gt;Input!$G$28,PMT(Input!$G$43/(100*12),($A$620-OFFSET($A$4,MATCH(Input!$G$28,$B$4:$B$620,1),0,1,1)),$H$4,0,1),0)</f>
        <v>0</v>
      </c>
      <c r="F123" s="69" t="n">
        <f aca="false">($F122+$D123+$E123)*(1+Input!$G$43/(100*12))</f>
        <v>16401.7543338451</v>
      </c>
    </row>
    <row r="124" customFormat="false" ht="12.8" hidden="false" customHeight="false" outlineLevel="0" collapsed="false">
      <c r="A124" s="67" t="n">
        <v>120</v>
      </c>
      <c r="B124" s="68" t="n">
        <f aca="false">EOMONTH(Input!$C$7,A124)</f>
        <v>46568</v>
      </c>
      <c r="D124" s="69" t="n">
        <f aca="false">IF($B124&lt;Input!$G$28,Input!$G$44,0)</f>
        <v>0</v>
      </c>
      <c r="E124" s="69" t="n">
        <f aca="true">IF($B124&gt;Input!$G$28,PMT(Input!$G$43/(100*12),($A$620-OFFSET($A$4,MATCH(Input!$G$28,$B$4:$B$620,1),0,1,1)),$H$4,0,1),0)</f>
        <v>0</v>
      </c>
      <c r="F124" s="69" t="n">
        <f aca="false">($F123+$D124+$E124)*(1+Input!$G$43/(100*12))</f>
        <v>16470.0949769028</v>
      </c>
    </row>
    <row r="125" customFormat="false" ht="12.8" hidden="false" customHeight="false" outlineLevel="0" collapsed="false">
      <c r="A125" s="67" t="n">
        <v>121</v>
      </c>
      <c r="B125" s="68" t="n">
        <f aca="false">EOMONTH(Input!$C$7,A125)</f>
        <v>46599</v>
      </c>
      <c r="D125" s="69" t="n">
        <f aca="false">IF($B125&lt;Input!$G$28,Input!$G$44,0)</f>
        <v>0</v>
      </c>
      <c r="E125" s="69" t="n">
        <f aca="true">IF($B125&gt;Input!$G$28,PMT(Input!$G$43/(100*12),($A$620-OFFSET($A$4,MATCH(Input!$G$28,$B$4:$B$620,1),0,1,1)),$H$4,0,1),0)</f>
        <v>0</v>
      </c>
      <c r="F125" s="69" t="n">
        <f aca="false">($F124+$D125+$E125)*(1+Input!$G$43/(100*12))</f>
        <v>16538.7203726399</v>
      </c>
    </row>
    <row r="126" customFormat="false" ht="12.8" hidden="false" customHeight="false" outlineLevel="0" collapsed="false">
      <c r="A126" s="67" t="n">
        <v>122</v>
      </c>
      <c r="B126" s="68" t="n">
        <f aca="false">EOMONTH(Input!$C$7,A126)</f>
        <v>46630</v>
      </c>
      <c r="D126" s="69" t="n">
        <f aca="false">IF($B126&lt;Input!$G$28,Input!$G$44,0)</f>
        <v>0</v>
      </c>
      <c r="E126" s="69" t="n">
        <f aca="true">IF($B126&gt;Input!$G$28,PMT(Input!$G$43/(100*12),($A$620-OFFSET($A$4,MATCH(Input!$G$28,$B$4:$B$620,1),0,1,1)),$H$4,0,1),0)</f>
        <v>0</v>
      </c>
      <c r="F126" s="69" t="n">
        <f aca="false">($F125+$D126+$E126)*(1+Input!$G$43/(100*12))</f>
        <v>16607.6317075259</v>
      </c>
    </row>
    <row r="127" customFormat="false" ht="12.8" hidden="false" customHeight="false" outlineLevel="0" collapsed="false">
      <c r="A127" s="67" t="n">
        <v>123</v>
      </c>
      <c r="B127" s="68" t="n">
        <f aca="false">EOMONTH(Input!$C$7,A127)</f>
        <v>46660</v>
      </c>
      <c r="D127" s="69" t="n">
        <f aca="false">IF($B127&lt;Input!$G$28,Input!$G$44,0)</f>
        <v>0</v>
      </c>
      <c r="E127" s="69" t="n">
        <f aca="true">IF($B127&gt;Input!$G$28,PMT(Input!$G$43/(100*12),($A$620-OFFSET($A$4,MATCH(Input!$G$28,$B$4:$B$620,1),0,1,1)),$H$4,0,1),0)</f>
        <v>0</v>
      </c>
      <c r="F127" s="69" t="n">
        <f aca="false">($F126+$D127+$E127)*(1+Input!$G$43/(100*12))</f>
        <v>16676.8301729739</v>
      </c>
    </row>
    <row r="128" customFormat="false" ht="12.8" hidden="false" customHeight="false" outlineLevel="0" collapsed="false">
      <c r="A128" s="67" t="n">
        <v>124</v>
      </c>
      <c r="B128" s="68" t="n">
        <f aca="false">EOMONTH(Input!$C$7,A128)</f>
        <v>46691</v>
      </c>
      <c r="D128" s="69" t="n">
        <f aca="false">IF($B128&lt;Input!$G$28,Input!$G$44,0)</f>
        <v>0</v>
      </c>
      <c r="E128" s="69" t="n">
        <f aca="true">IF($B128&gt;Input!$G$28,PMT(Input!$G$43/(100*12),($A$620-OFFSET($A$4,MATCH(Input!$G$28,$B$4:$B$620,1),0,1,1)),$H$4,0,1),0)</f>
        <v>0</v>
      </c>
      <c r="F128" s="69" t="n">
        <f aca="false">($F127+$D128+$E128)*(1+Input!$G$43/(100*12))</f>
        <v>16746.3169653613</v>
      </c>
    </row>
    <row r="129" customFormat="false" ht="12.8" hidden="false" customHeight="false" outlineLevel="0" collapsed="false">
      <c r="A129" s="67" t="n">
        <v>125</v>
      </c>
      <c r="B129" s="68" t="n">
        <f aca="false">EOMONTH(Input!$C$7,A129)</f>
        <v>46721</v>
      </c>
      <c r="D129" s="69" t="n">
        <f aca="false">IF($B129&lt;Input!$G$28,Input!$G$44,0)</f>
        <v>0</v>
      </c>
      <c r="E129" s="69" t="n">
        <f aca="true">IF($B129&gt;Input!$G$28,PMT(Input!$G$43/(100*12),($A$620-OFFSET($A$4,MATCH(Input!$G$28,$B$4:$B$620,1),0,1,1)),$H$4,0,1),0)</f>
        <v>0</v>
      </c>
      <c r="F129" s="69" t="n">
        <f aca="false">($F128+$D129+$E129)*(1+Input!$G$43/(100*12))</f>
        <v>16816.0932860503</v>
      </c>
    </row>
    <row r="130" customFormat="false" ht="12.8" hidden="false" customHeight="false" outlineLevel="0" collapsed="false">
      <c r="A130" s="67" t="n">
        <v>126</v>
      </c>
      <c r="B130" s="68" t="n">
        <f aca="false">EOMONTH(Input!$C$7,A130)</f>
        <v>46752</v>
      </c>
      <c r="D130" s="69" t="n">
        <f aca="false">IF($B130&lt;Input!$G$28,Input!$G$44,0)</f>
        <v>0</v>
      </c>
      <c r="E130" s="69" t="n">
        <f aca="true">IF($B130&gt;Input!$G$28,PMT(Input!$G$43/(100*12),($A$620-OFFSET($A$4,MATCH(Input!$G$28,$B$4:$B$620,1),0,1,1)),$H$4,0,1),0)</f>
        <v>0</v>
      </c>
      <c r="F130" s="69" t="n">
        <f aca="false">($F129+$D130+$E130)*(1+Input!$G$43/(100*12))</f>
        <v>16886.1603414088</v>
      </c>
    </row>
    <row r="131" customFormat="false" ht="12.8" hidden="false" customHeight="false" outlineLevel="0" collapsed="false">
      <c r="A131" s="67" t="n">
        <v>127</v>
      </c>
      <c r="B131" s="68" t="n">
        <f aca="false">EOMONTH(Input!$C$7,A131)</f>
        <v>46783</v>
      </c>
      <c r="D131" s="69" t="n">
        <f aca="false">IF($B131&lt;Input!$G$28,Input!$G$44,0)</f>
        <v>0</v>
      </c>
      <c r="E131" s="69" t="n">
        <f aca="true">IF($B131&gt;Input!$G$28,PMT(Input!$G$43/(100*12),($A$620-OFFSET($A$4,MATCH(Input!$G$28,$B$4:$B$620,1),0,1,1)),$H$4,0,1),0)</f>
        <v>0</v>
      </c>
      <c r="F131" s="69" t="n">
        <f aca="false">($F130+$D131+$E131)*(1+Input!$G$43/(100*12))</f>
        <v>16956.5193428314</v>
      </c>
    </row>
    <row r="132" customFormat="false" ht="12.8" hidden="false" customHeight="false" outlineLevel="0" collapsed="false">
      <c r="A132" s="67" t="n">
        <v>128</v>
      </c>
      <c r="B132" s="68" t="n">
        <f aca="false">EOMONTH(Input!$C$7,A132)</f>
        <v>46812</v>
      </c>
      <c r="D132" s="69" t="n">
        <f aca="false">IF($B132&lt;Input!$G$28,Input!$G$44,0)</f>
        <v>0</v>
      </c>
      <c r="E132" s="69" t="n">
        <f aca="true">IF($B132&gt;Input!$G$28,PMT(Input!$G$43/(100*12),($A$620-OFFSET($A$4,MATCH(Input!$G$28,$B$4:$B$620,1),0,1,1)),$H$4,0,1),0)</f>
        <v>0</v>
      </c>
      <c r="F132" s="69" t="n">
        <f aca="false">($F131+$D132+$E132)*(1+Input!$G$43/(100*12))</f>
        <v>17027.1715067599</v>
      </c>
    </row>
    <row r="133" customFormat="false" ht="12.8" hidden="false" customHeight="false" outlineLevel="0" collapsed="false">
      <c r="A133" s="67" t="n">
        <v>129</v>
      </c>
      <c r="B133" s="68" t="n">
        <f aca="false">EOMONTH(Input!$C$7,A133)</f>
        <v>46843</v>
      </c>
      <c r="D133" s="69" t="n">
        <f aca="false">IF($B133&lt;Input!$G$28,Input!$G$44,0)</f>
        <v>0</v>
      </c>
      <c r="E133" s="69" t="n">
        <f aca="true">IF($B133&gt;Input!$G$28,PMT(Input!$G$43/(100*12),($A$620-OFFSET($A$4,MATCH(Input!$G$28,$B$4:$B$620,1),0,1,1)),$H$4,0,1),0)</f>
        <v>0</v>
      </c>
      <c r="F133" s="69" t="n">
        <f aca="false">($F132+$D133+$E133)*(1+Input!$G$43/(100*12))</f>
        <v>17098.1180547047</v>
      </c>
    </row>
    <row r="134" customFormat="false" ht="12.8" hidden="false" customHeight="false" outlineLevel="0" collapsed="false">
      <c r="A134" s="67" t="n">
        <v>130</v>
      </c>
      <c r="B134" s="68" t="n">
        <f aca="false">EOMONTH(Input!$C$7,A134)</f>
        <v>46873</v>
      </c>
      <c r="D134" s="69" t="n">
        <f aca="false">IF($B134&lt;Input!$G$28,Input!$G$44,0)</f>
        <v>0</v>
      </c>
      <c r="E134" s="69" t="n">
        <f aca="true">IF($B134&gt;Input!$G$28,PMT(Input!$G$43/(100*12),($A$620-OFFSET($A$4,MATCH(Input!$G$28,$B$4:$B$620,1),0,1,1)),$H$4,0,1),0)</f>
        <v>0</v>
      </c>
      <c r="F134" s="69" t="n">
        <f aca="false">($F133+$D134+$E134)*(1+Input!$G$43/(100*12))</f>
        <v>17169.360213266</v>
      </c>
    </row>
    <row r="135" customFormat="false" ht="12.8" hidden="false" customHeight="false" outlineLevel="0" collapsed="false">
      <c r="A135" s="67" t="n">
        <v>131</v>
      </c>
      <c r="B135" s="68" t="n">
        <f aca="false">EOMONTH(Input!$C$7,A135)</f>
        <v>46904</v>
      </c>
      <c r="D135" s="69" t="n">
        <f aca="false">IF($B135&lt;Input!$G$28,Input!$G$44,0)</f>
        <v>0</v>
      </c>
      <c r="E135" s="69" t="n">
        <f aca="true">IF($B135&gt;Input!$G$28,PMT(Input!$G$43/(100*12),($A$620-OFFSET($A$4,MATCH(Input!$G$28,$B$4:$B$620,1),0,1,1)),$H$4,0,1),0)</f>
        <v>0</v>
      </c>
      <c r="F135" s="69" t="n">
        <f aca="false">($F134+$D135+$E135)*(1+Input!$G$43/(100*12))</f>
        <v>17240.8992141546</v>
      </c>
    </row>
    <row r="136" customFormat="false" ht="12.8" hidden="false" customHeight="false" outlineLevel="0" collapsed="false">
      <c r="A136" s="67" t="n">
        <v>132</v>
      </c>
      <c r="B136" s="68" t="n">
        <f aca="false">EOMONTH(Input!$C$7,A136)</f>
        <v>46934</v>
      </c>
      <c r="D136" s="69" t="n">
        <f aca="false">IF($B136&lt;Input!$G$28,Input!$G$44,0)</f>
        <v>0</v>
      </c>
      <c r="E136" s="69" t="n">
        <f aca="true">IF($B136&gt;Input!$G$28,PMT(Input!$G$43/(100*12),($A$620-OFFSET($A$4,MATCH(Input!$G$28,$B$4:$B$620,1),0,1,1)),$H$4,0,1),0)</f>
        <v>0</v>
      </c>
      <c r="F136" s="69" t="n">
        <f aca="false">($F135+$D136+$E136)*(1+Input!$G$43/(100*12))</f>
        <v>17312.7362942135</v>
      </c>
    </row>
    <row r="137" customFormat="false" ht="12.8" hidden="false" customHeight="false" outlineLevel="0" collapsed="false">
      <c r="A137" s="67" t="n">
        <v>133</v>
      </c>
      <c r="B137" s="68" t="n">
        <f aca="false">EOMONTH(Input!$C$7,A137)</f>
        <v>46965</v>
      </c>
      <c r="D137" s="69" t="n">
        <f aca="false">IF($B137&lt;Input!$G$28,Input!$G$44,0)</f>
        <v>0</v>
      </c>
      <c r="E137" s="69" t="n">
        <f aca="true">IF($B137&gt;Input!$G$28,PMT(Input!$G$43/(100*12),($A$620-OFFSET($A$4,MATCH(Input!$G$28,$B$4:$B$620,1),0,1,1)),$H$4,0,1),0)</f>
        <v>0</v>
      </c>
      <c r="F137" s="69" t="n">
        <f aca="false">($F136+$D137+$E137)*(1+Input!$G$43/(100*12))</f>
        <v>17384.8726954394</v>
      </c>
    </row>
    <row r="138" customFormat="false" ht="12.8" hidden="false" customHeight="false" outlineLevel="0" collapsed="false">
      <c r="A138" s="67" t="n">
        <v>134</v>
      </c>
      <c r="B138" s="68" t="n">
        <f aca="false">EOMONTH(Input!$C$7,A138)</f>
        <v>46996</v>
      </c>
      <c r="D138" s="69" t="n">
        <f aca="false">IF($B138&lt;Input!$G$28,Input!$G$44,0)</f>
        <v>0</v>
      </c>
      <c r="E138" s="69" t="n">
        <f aca="true">IF($B138&gt;Input!$G$28,PMT(Input!$G$43/(100*12),($A$620-OFFSET($A$4,MATCH(Input!$G$28,$B$4:$B$620,1),0,1,1)),$H$4,0,1),0)</f>
        <v>0</v>
      </c>
      <c r="F138" s="69" t="n">
        <f aca="false">($F137+$D138+$E138)*(1+Input!$G$43/(100*12))</f>
        <v>17457.3096650038</v>
      </c>
    </row>
    <row r="139" customFormat="false" ht="12.8" hidden="false" customHeight="false" outlineLevel="0" collapsed="false">
      <c r="A139" s="67" t="n">
        <v>135</v>
      </c>
      <c r="B139" s="68" t="n">
        <f aca="false">EOMONTH(Input!$C$7,A139)</f>
        <v>47026</v>
      </c>
      <c r="D139" s="69" t="n">
        <f aca="false">IF($B139&lt;Input!$G$28,Input!$G$44,0)</f>
        <v>0</v>
      </c>
      <c r="E139" s="69" t="n">
        <f aca="true">IF($B139&gt;Input!$G$28,PMT(Input!$G$43/(100*12),($A$620-OFFSET($A$4,MATCH(Input!$G$28,$B$4:$B$620,1),0,1,1)),$H$4,0,1),0)</f>
        <v>0</v>
      </c>
      <c r="F139" s="69" t="n">
        <f aca="false">($F138+$D139+$E139)*(1+Input!$G$43/(100*12))</f>
        <v>17530.0484552746</v>
      </c>
    </row>
    <row r="140" customFormat="false" ht="12.8" hidden="false" customHeight="false" outlineLevel="0" collapsed="false">
      <c r="A140" s="67" t="n">
        <v>136</v>
      </c>
      <c r="B140" s="68" t="n">
        <f aca="false">EOMONTH(Input!$C$7,A140)</f>
        <v>47057</v>
      </c>
      <c r="D140" s="69" t="n">
        <f aca="false">IF($B140&lt;Input!$G$28,Input!$G$44,0)</f>
        <v>0</v>
      </c>
      <c r="E140" s="69" t="n">
        <f aca="true">IF($B140&gt;Input!$G$28,PMT(Input!$G$43/(100*12),($A$620-OFFSET($A$4,MATCH(Input!$G$28,$B$4:$B$620,1),0,1,1)),$H$4,0,1),0)</f>
        <v>0</v>
      </c>
      <c r="F140" s="69" t="n">
        <f aca="false">($F139+$D140+$E140)*(1+Input!$G$43/(100*12))</f>
        <v>17603.0903238382</v>
      </c>
    </row>
    <row r="141" customFormat="false" ht="12.8" hidden="false" customHeight="false" outlineLevel="0" collapsed="false">
      <c r="A141" s="67" t="n">
        <v>137</v>
      </c>
      <c r="B141" s="68" t="n">
        <f aca="false">EOMONTH(Input!$C$7,A141)</f>
        <v>47087</v>
      </c>
      <c r="D141" s="69" t="n">
        <f aca="false">IF($B141&lt;Input!$G$28,Input!$G$44,0)</f>
        <v>0</v>
      </c>
      <c r="E141" s="69" t="n">
        <f aca="true">IF($B141&gt;Input!$G$28,PMT(Input!$G$43/(100*12),($A$620-OFFSET($A$4,MATCH(Input!$G$28,$B$4:$B$620,1),0,1,1)),$H$4,0,1),0)</f>
        <v>0</v>
      </c>
      <c r="F141" s="69" t="n">
        <f aca="false">($F140+$D141+$E141)*(1+Input!$G$43/(100*12))</f>
        <v>17676.4365335209</v>
      </c>
    </row>
    <row r="142" customFormat="false" ht="12.8" hidden="false" customHeight="false" outlineLevel="0" collapsed="false">
      <c r="A142" s="67" t="n">
        <v>138</v>
      </c>
      <c r="B142" s="68" t="n">
        <f aca="false">EOMONTH(Input!$C$7,A142)</f>
        <v>47118</v>
      </c>
      <c r="D142" s="69" t="n">
        <f aca="false">IF($B142&lt;Input!$G$28,Input!$G$44,0)</f>
        <v>0</v>
      </c>
      <c r="E142" s="69" t="n">
        <f aca="true">IF($B142&gt;Input!$G$28,PMT(Input!$G$43/(100*12),($A$620-OFFSET($A$4,MATCH(Input!$G$28,$B$4:$B$620,1),0,1,1)),$H$4,0,1),0)</f>
        <v>0</v>
      </c>
      <c r="F142" s="69" t="n">
        <f aca="false">($F141+$D142+$E142)*(1+Input!$G$43/(100*12))</f>
        <v>17750.0883524106</v>
      </c>
    </row>
    <row r="143" customFormat="false" ht="12.8" hidden="false" customHeight="false" outlineLevel="0" collapsed="false">
      <c r="A143" s="67" t="n">
        <v>139</v>
      </c>
      <c r="B143" s="68" t="n">
        <f aca="false">EOMONTH(Input!$C$7,A143)</f>
        <v>47149</v>
      </c>
      <c r="D143" s="69" t="n">
        <f aca="false">IF($B143&lt;Input!$G$28,Input!$G$44,0)</f>
        <v>0</v>
      </c>
      <c r="E143" s="69" t="n">
        <f aca="true">IF($B143&gt;Input!$G$28,PMT(Input!$G$43/(100*12),($A$620-OFFSET($A$4,MATCH(Input!$G$28,$B$4:$B$620,1),0,1,1)),$H$4,0,1),0)</f>
        <v>0</v>
      </c>
      <c r="F143" s="69" t="n">
        <f aca="false">($F142+$D143+$E143)*(1+Input!$G$43/(100*12))</f>
        <v>17824.047053879</v>
      </c>
    </row>
    <row r="144" customFormat="false" ht="12.8" hidden="false" customHeight="false" outlineLevel="0" collapsed="false">
      <c r="A144" s="67" t="n">
        <v>140</v>
      </c>
      <c r="B144" s="68" t="n">
        <f aca="false">EOMONTH(Input!$C$7,A144)</f>
        <v>47177</v>
      </c>
      <c r="D144" s="69" t="n">
        <f aca="false">IF($B144&lt;Input!$G$28,Input!$G$44,0)</f>
        <v>0</v>
      </c>
      <c r="E144" s="69" t="n">
        <f aca="true">IF($B144&gt;Input!$G$28,PMT(Input!$G$43/(100*12),($A$620-OFFSET($A$4,MATCH(Input!$G$28,$B$4:$B$620,1),0,1,1)),$H$4,0,1),0)</f>
        <v>0</v>
      </c>
      <c r="F144" s="69" t="n">
        <f aca="false">($F143+$D144+$E144)*(1+Input!$G$43/(100*12))</f>
        <v>17898.3139166035</v>
      </c>
    </row>
    <row r="145" customFormat="false" ht="12.8" hidden="false" customHeight="false" outlineLevel="0" collapsed="false">
      <c r="A145" s="67" t="n">
        <v>141</v>
      </c>
      <c r="B145" s="68" t="n">
        <f aca="false">EOMONTH(Input!$C$7,A145)</f>
        <v>47208</v>
      </c>
      <c r="D145" s="69" t="n">
        <f aca="false">IF($B145&lt;Input!$G$28,Input!$G$44,0)</f>
        <v>0</v>
      </c>
      <c r="E145" s="69" t="n">
        <f aca="true">IF($B145&gt;Input!$G$28,PMT(Input!$G$43/(100*12),($A$620-OFFSET($A$4,MATCH(Input!$G$28,$B$4:$B$620,1),0,1,1)),$H$4,0,1),0)</f>
        <v>0</v>
      </c>
      <c r="F145" s="69" t="n">
        <f aca="false">($F144+$D145+$E145)*(1+Input!$G$43/(100*12))</f>
        <v>17972.8902245893</v>
      </c>
    </row>
    <row r="146" customFormat="false" ht="12.8" hidden="false" customHeight="false" outlineLevel="0" collapsed="false">
      <c r="A146" s="67" t="n">
        <v>142</v>
      </c>
      <c r="B146" s="68" t="n">
        <f aca="false">EOMONTH(Input!$C$7,A146)</f>
        <v>47238</v>
      </c>
      <c r="D146" s="69" t="n">
        <f aca="false">IF($B146&lt;Input!$G$28,Input!$G$44,0)</f>
        <v>0</v>
      </c>
      <c r="E146" s="69" t="n">
        <f aca="true">IF($B146&gt;Input!$G$28,PMT(Input!$G$43/(100*12),($A$620-OFFSET($A$4,MATCH(Input!$G$28,$B$4:$B$620,1),0,1,1)),$H$4,0,1),0)</f>
        <v>0</v>
      </c>
      <c r="F146" s="69" t="n">
        <f aca="false">($F145+$D146+$E146)*(1+Input!$G$43/(100*12))</f>
        <v>18047.7772671918</v>
      </c>
    </row>
    <row r="147" customFormat="false" ht="12.8" hidden="false" customHeight="false" outlineLevel="0" collapsed="false">
      <c r="A147" s="67" t="n">
        <v>143</v>
      </c>
      <c r="B147" s="68" t="n">
        <f aca="false">EOMONTH(Input!$C$7,A147)</f>
        <v>47269</v>
      </c>
      <c r="D147" s="69" t="n">
        <f aca="false">IF($B147&lt;Input!$G$28,Input!$G$44,0)</f>
        <v>0</v>
      </c>
      <c r="E147" s="69" t="n">
        <f aca="true">IF($B147&gt;Input!$G$28,PMT(Input!$G$43/(100*12),($A$620-OFFSET($A$4,MATCH(Input!$G$28,$B$4:$B$620,1),0,1,1)),$H$4,0,1),0)</f>
        <v>0</v>
      </c>
      <c r="F147" s="69" t="n">
        <f aca="false">($F146+$D147+$E147)*(1+Input!$G$43/(100*12))</f>
        <v>18122.9763391384</v>
      </c>
    </row>
    <row r="148" customFormat="false" ht="12.8" hidden="false" customHeight="false" outlineLevel="0" collapsed="false">
      <c r="A148" s="67" t="n">
        <v>144</v>
      </c>
      <c r="B148" s="68" t="n">
        <f aca="false">EOMONTH(Input!$C$7,A148)</f>
        <v>47299</v>
      </c>
      <c r="D148" s="69" t="n">
        <f aca="false">IF($B148&lt;Input!$G$28,Input!$G$44,0)</f>
        <v>0</v>
      </c>
      <c r="E148" s="69" t="n">
        <f aca="true">IF($B148&gt;Input!$G$28,PMT(Input!$G$43/(100*12),($A$620-OFFSET($A$4,MATCH(Input!$G$28,$B$4:$B$620,1),0,1,1)),$H$4,0,1),0)</f>
        <v>0</v>
      </c>
      <c r="F148" s="69" t="n">
        <f aca="false">($F147+$D148+$E148)*(1+Input!$G$43/(100*12))</f>
        <v>18198.4887405515</v>
      </c>
    </row>
    <row r="149" customFormat="false" ht="12.8" hidden="false" customHeight="false" outlineLevel="0" collapsed="false">
      <c r="A149" s="67" t="n">
        <v>145</v>
      </c>
      <c r="B149" s="68" t="n">
        <f aca="false">EOMONTH(Input!$C$7,A149)</f>
        <v>47330</v>
      </c>
      <c r="D149" s="69" t="n">
        <f aca="false">IF($B149&lt;Input!$G$28,Input!$G$44,0)</f>
        <v>0</v>
      </c>
      <c r="E149" s="69" t="n">
        <f aca="true">IF($B149&gt;Input!$G$28,PMT(Input!$G$43/(100*12),($A$620-OFFSET($A$4,MATCH(Input!$G$28,$B$4:$B$620,1),0,1,1)),$H$4,0,1),0)</f>
        <v>0</v>
      </c>
      <c r="F149" s="69" t="n">
        <f aca="false">($F148+$D149+$E149)*(1+Input!$G$43/(100*12))</f>
        <v>18274.3157769704</v>
      </c>
    </row>
    <row r="150" customFormat="false" ht="12.8" hidden="false" customHeight="false" outlineLevel="0" collapsed="false">
      <c r="A150" s="67" t="n">
        <v>146</v>
      </c>
      <c r="B150" s="68" t="n">
        <f aca="false">EOMONTH(Input!$C$7,A150)</f>
        <v>47361</v>
      </c>
      <c r="D150" s="69" t="n">
        <f aca="false">IF($B150&lt;Input!$G$28,Input!$G$44,0)</f>
        <v>0</v>
      </c>
      <c r="E150" s="69" t="n">
        <f aca="true">IF($B150&gt;Input!$G$28,PMT(Input!$G$43/(100*12),($A$620-OFFSET($A$4,MATCH(Input!$G$28,$B$4:$B$620,1),0,1,1)),$H$4,0,1),0)</f>
        <v>0</v>
      </c>
      <c r="F150" s="69" t="n">
        <f aca="false">($F149+$D150+$E150)*(1+Input!$G$43/(100*12))</f>
        <v>18350.4587593745</v>
      </c>
    </row>
    <row r="151" customFormat="false" ht="12.8" hidden="false" customHeight="false" outlineLevel="0" collapsed="false">
      <c r="A151" s="67" t="n">
        <v>147</v>
      </c>
      <c r="B151" s="68" t="n">
        <f aca="false">EOMONTH(Input!$C$7,A151)</f>
        <v>47391</v>
      </c>
      <c r="D151" s="69" t="n">
        <f aca="false">IF($B151&lt;Input!$G$28,Input!$G$44,0)</f>
        <v>0</v>
      </c>
      <c r="E151" s="69" t="n">
        <f aca="true">IF($B151&gt;Input!$G$28,PMT(Input!$G$43/(100*12),($A$620-OFFSET($A$4,MATCH(Input!$G$28,$B$4:$B$620,1),0,1,1)),$H$4,0,1),0)</f>
        <v>0</v>
      </c>
      <c r="F151" s="69" t="n">
        <f aca="false">($F150+$D151+$E151)*(1+Input!$G$43/(100*12))</f>
        <v>18426.9190042052</v>
      </c>
    </row>
    <row r="152" customFormat="false" ht="12.8" hidden="false" customHeight="false" outlineLevel="0" collapsed="false">
      <c r="A152" s="67" t="n">
        <v>148</v>
      </c>
      <c r="B152" s="68" t="n">
        <f aca="false">EOMONTH(Input!$C$7,A152)</f>
        <v>47422</v>
      </c>
      <c r="D152" s="69" t="n">
        <f aca="false">IF($B152&lt;Input!$G$28,Input!$G$44,0)</f>
        <v>0</v>
      </c>
      <c r="E152" s="69" t="n">
        <f aca="true">IF($B152&gt;Input!$G$28,PMT(Input!$G$43/(100*12),($A$620-OFFSET($A$4,MATCH(Input!$G$28,$B$4:$B$620,1),0,1,1)),$H$4,0,1),0)</f>
        <v>0</v>
      </c>
      <c r="F152" s="69" t="n">
        <f aca="false">($F151+$D152+$E152)*(1+Input!$G$43/(100*12))</f>
        <v>18503.6978333894</v>
      </c>
    </row>
    <row r="153" customFormat="false" ht="12.8" hidden="false" customHeight="false" outlineLevel="0" collapsed="false">
      <c r="A153" s="67" t="n">
        <v>149</v>
      </c>
      <c r="B153" s="68" t="n">
        <f aca="false">EOMONTH(Input!$C$7,A153)</f>
        <v>47452</v>
      </c>
      <c r="D153" s="69" t="n">
        <f aca="false">IF($B153&lt;Input!$G$28,Input!$G$44,0)</f>
        <v>0</v>
      </c>
      <c r="E153" s="69" t="n">
        <f aca="true">IF($B153&gt;Input!$G$28,PMT(Input!$G$43/(100*12),($A$620-OFFSET($A$4,MATCH(Input!$G$28,$B$4:$B$620,1),0,1,1)),$H$4,0,1),0)</f>
        <v>0</v>
      </c>
      <c r="F153" s="69" t="n">
        <f aca="false">($F152+$D153+$E153)*(1+Input!$G$43/(100*12))</f>
        <v>18580.7965743618</v>
      </c>
    </row>
    <row r="154" customFormat="false" ht="12.8" hidden="false" customHeight="false" outlineLevel="0" collapsed="false">
      <c r="A154" s="67" t="n">
        <v>150</v>
      </c>
      <c r="B154" s="68" t="n">
        <f aca="false">EOMONTH(Input!$C$7,A154)</f>
        <v>47483</v>
      </c>
      <c r="D154" s="69" t="n">
        <f aca="false">IF($B154&lt;Input!$G$28,Input!$G$44,0)</f>
        <v>0</v>
      </c>
      <c r="E154" s="69" t="n">
        <f aca="true">IF($B154&gt;Input!$G$28,PMT(Input!$G$43/(100*12),($A$620-OFFSET($A$4,MATCH(Input!$G$28,$B$4:$B$620,1),0,1,1)),$H$4,0,1),0)</f>
        <v>0</v>
      </c>
      <c r="F154" s="69" t="n">
        <f aca="false">($F153+$D154+$E154)*(1+Input!$G$43/(100*12))</f>
        <v>18658.2165600883</v>
      </c>
    </row>
    <row r="155" customFormat="false" ht="12.8" hidden="false" customHeight="false" outlineLevel="0" collapsed="false">
      <c r="A155" s="67" t="n">
        <v>151</v>
      </c>
      <c r="B155" s="68" t="n">
        <f aca="false">EOMONTH(Input!$C$7,A155)</f>
        <v>47514</v>
      </c>
      <c r="D155" s="69" t="n">
        <f aca="false">IF($B155&lt;Input!$G$28,Input!$G$44,0)</f>
        <v>0</v>
      </c>
      <c r="E155" s="69" t="n">
        <f aca="true">IF($B155&gt;Input!$G$28,PMT(Input!$G$43/(100*12),($A$620-OFFSET($A$4,MATCH(Input!$G$28,$B$4:$B$620,1),0,1,1)),$H$4,0,1),0)</f>
        <v>0</v>
      </c>
      <c r="F155" s="69" t="n">
        <f aca="false">($F154+$D155+$E155)*(1+Input!$G$43/(100*12))</f>
        <v>18735.9591290887</v>
      </c>
    </row>
    <row r="156" customFormat="false" ht="12.8" hidden="false" customHeight="false" outlineLevel="0" collapsed="false">
      <c r="A156" s="67" t="n">
        <v>152</v>
      </c>
      <c r="B156" s="68" t="n">
        <f aca="false">EOMONTH(Input!$C$7,A156)</f>
        <v>47542</v>
      </c>
      <c r="D156" s="69" t="n">
        <f aca="false">IF($B156&lt;Input!$G$28,Input!$G$44,0)</f>
        <v>0</v>
      </c>
      <c r="E156" s="69" t="n">
        <f aca="true">IF($B156&gt;Input!$G$28,PMT(Input!$G$43/(100*12),($A$620-OFFSET($A$4,MATCH(Input!$G$28,$B$4:$B$620,1),0,1,1)),$H$4,0,1),0)</f>
        <v>0</v>
      </c>
      <c r="F156" s="69" t="n">
        <f aca="false">($F155+$D156+$E156)*(1+Input!$G$43/(100*12))</f>
        <v>18814.0256254599</v>
      </c>
    </row>
    <row r="157" customFormat="false" ht="12.8" hidden="false" customHeight="false" outlineLevel="0" collapsed="false">
      <c r="A157" s="67" t="n">
        <v>153</v>
      </c>
      <c r="B157" s="68" t="n">
        <f aca="false">EOMONTH(Input!$C$7,A157)</f>
        <v>47573</v>
      </c>
      <c r="D157" s="69" t="n">
        <f aca="false">IF($B157&lt;Input!$G$28,Input!$G$44,0)</f>
        <v>0</v>
      </c>
      <c r="E157" s="69" t="n">
        <f aca="true">IF($B157&gt;Input!$G$28,PMT(Input!$G$43/(100*12),($A$620-OFFSET($A$4,MATCH(Input!$G$28,$B$4:$B$620,1),0,1,1)),$H$4,0,1),0)</f>
        <v>0</v>
      </c>
      <c r="F157" s="69" t="n">
        <f aca="false">($F156+$D157+$E157)*(1+Input!$G$43/(100*12))</f>
        <v>18892.4173988993</v>
      </c>
    </row>
    <row r="158" customFormat="false" ht="12.8" hidden="false" customHeight="false" outlineLevel="0" collapsed="false">
      <c r="A158" s="67" t="n">
        <v>154</v>
      </c>
      <c r="B158" s="68" t="n">
        <f aca="false">EOMONTH(Input!$C$7,A158)</f>
        <v>47603</v>
      </c>
      <c r="D158" s="69" t="n">
        <f aca="false">IF($B158&lt;Input!$G$28,Input!$G$44,0)</f>
        <v>0</v>
      </c>
      <c r="E158" s="69" t="n">
        <f aca="true">IF($B158&gt;Input!$G$28,PMT(Input!$G$43/(100*12),($A$620-OFFSET($A$4,MATCH(Input!$G$28,$B$4:$B$620,1),0,1,1)),$H$4,0,1),0)</f>
        <v>0</v>
      </c>
      <c r="F158" s="69" t="n">
        <f aca="false">($F157+$D158+$E158)*(1+Input!$G$43/(100*12))</f>
        <v>18971.1358047281</v>
      </c>
    </row>
    <row r="159" customFormat="false" ht="12.8" hidden="false" customHeight="false" outlineLevel="0" collapsed="false">
      <c r="A159" s="67" t="n">
        <v>155</v>
      </c>
      <c r="B159" s="68" t="n">
        <f aca="false">EOMONTH(Input!$C$7,A159)</f>
        <v>47634</v>
      </c>
      <c r="D159" s="69" t="n">
        <f aca="false">IF($B159&lt;Input!$G$28,Input!$G$44,0)</f>
        <v>0</v>
      </c>
      <c r="E159" s="69" t="n">
        <f aca="true">IF($B159&gt;Input!$G$28,PMT(Input!$G$43/(100*12),($A$620-OFFSET($A$4,MATCH(Input!$G$28,$B$4:$B$620,1),0,1,1)),$H$4,0,1),0)</f>
        <v>0</v>
      </c>
      <c r="F159" s="69" t="n">
        <f aca="false">($F158+$D159+$E159)*(1+Input!$G$43/(100*12))</f>
        <v>19050.1822039144</v>
      </c>
    </row>
    <row r="160" customFormat="false" ht="12.8" hidden="false" customHeight="false" outlineLevel="0" collapsed="false">
      <c r="A160" s="67" t="n">
        <v>156</v>
      </c>
      <c r="B160" s="68" t="n">
        <f aca="false">EOMONTH(Input!$C$7,A160)</f>
        <v>47664</v>
      </c>
      <c r="D160" s="69" t="n">
        <f aca="false">IF($B160&lt;Input!$G$28,Input!$G$44,0)</f>
        <v>0</v>
      </c>
      <c r="E160" s="69" t="n">
        <f aca="true">IF($B160&gt;Input!$G$28,PMT(Input!$G$43/(100*12),($A$620-OFFSET($A$4,MATCH(Input!$G$28,$B$4:$B$620,1),0,1,1)),$H$4,0,1),0)</f>
        <v>0</v>
      </c>
      <c r="F160" s="69" t="n">
        <f aca="false">($F159+$D160+$E160)*(1+Input!$G$43/(100*12))</f>
        <v>19129.5579630974</v>
      </c>
    </row>
    <row r="161" customFormat="false" ht="12.8" hidden="false" customHeight="false" outlineLevel="0" collapsed="false">
      <c r="A161" s="67" t="n">
        <v>157</v>
      </c>
      <c r="B161" s="68" t="n">
        <f aca="false">EOMONTH(Input!$C$7,A161)</f>
        <v>47695</v>
      </c>
      <c r="D161" s="69" t="n">
        <f aca="false">IF($B161&lt;Input!$G$28,Input!$G$44,0)</f>
        <v>0</v>
      </c>
      <c r="E161" s="69" t="n">
        <f aca="true">IF($B161&gt;Input!$G$28,PMT(Input!$G$43/(100*12),($A$620-OFFSET($A$4,MATCH(Input!$G$28,$B$4:$B$620,1),0,1,1)),$H$4,0,1),0)</f>
        <v>0</v>
      </c>
      <c r="F161" s="69" t="n">
        <f aca="false">($F160+$D161+$E161)*(1+Input!$G$43/(100*12))</f>
        <v>19209.2644546103</v>
      </c>
    </row>
    <row r="162" customFormat="false" ht="12.8" hidden="false" customHeight="false" outlineLevel="0" collapsed="false">
      <c r="A162" s="67" t="n">
        <v>158</v>
      </c>
      <c r="B162" s="68" t="n">
        <f aca="false">EOMONTH(Input!$C$7,A162)</f>
        <v>47726</v>
      </c>
      <c r="D162" s="69" t="n">
        <f aca="false">IF($B162&lt;Input!$G$28,Input!$G$44,0)</f>
        <v>0</v>
      </c>
      <c r="E162" s="69" t="n">
        <f aca="true">IF($B162&gt;Input!$G$28,PMT(Input!$G$43/(100*12),($A$620-OFFSET($A$4,MATCH(Input!$G$28,$B$4:$B$620,1),0,1,1)),$H$4,0,1),0)</f>
        <v>0</v>
      </c>
      <c r="F162" s="69" t="n">
        <f aca="false">($F161+$D162+$E162)*(1+Input!$G$43/(100*12))</f>
        <v>19289.3030565045</v>
      </c>
    </row>
    <row r="163" customFormat="false" ht="12.8" hidden="false" customHeight="false" outlineLevel="0" collapsed="false">
      <c r="A163" s="67" t="n">
        <v>159</v>
      </c>
      <c r="B163" s="68" t="n">
        <f aca="false">EOMONTH(Input!$C$7,A163)</f>
        <v>47756</v>
      </c>
      <c r="D163" s="69" t="n">
        <f aca="false">IF($B163&lt;Input!$G$28,Input!$G$44,0)</f>
        <v>0</v>
      </c>
      <c r="E163" s="69" t="n">
        <f aca="true">IF($B163&gt;Input!$G$28,PMT(Input!$G$43/(100*12),($A$620-OFFSET($A$4,MATCH(Input!$G$28,$B$4:$B$620,1),0,1,1)),$H$4,0,1),0)</f>
        <v>0</v>
      </c>
      <c r="F163" s="69" t="n">
        <f aca="false">($F162+$D163+$E163)*(1+Input!$G$43/(100*12))</f>
        <v>19369.6751525733</v>
      </c>
    </row>
    <row r="164" customFormat="false" ht="12.8" hidden="false" customHeight="false" outlineLevel="0" collapsed="false">
      <c r="A164" s="67" t="n">
        <v>160</v>
      </c>
      <c r="B164" s="68" t="n">
        <f aca="false">EOMONTH(Input!$C$7,A164)</f>
        <v>47787</v>
      </c>
      <c r="D164" s="69" t="n">
        <f aca="false">IF($B164&lt;Input!$G$28,Input!$G$44,0)</f>
        <v>0</v>
      </c>
      <c r="E164" s="69" t="n">
        <f aca="true">IF($B164&gt;Input!$G$28,PMT(Input!$G$43/(100*12),($A$620-OFFSET($A$4,MATCH(Input!$G$28,$B$4:$B$620,1),0,1,1)),$H$4,0,1),0)</f>
        <v>0</v>
      </c>
      <c r="F164" s="69" t="n">
        <f aca="false">($F163+$D164+$E164)*(1+Input!$G$43/(100*12))</f>
        <v>19450.3821323757</v>
      </c>
    </row>
    <row r="165" customFormat="false" ht="12.8" hidden="false" customHeight="false" outlineLevel="0" collapsed="false">
      <c r="A165" s="67" t="n">
        <v>161</v>
      </c>
      <c r="B165" s="68" t="n">
        <f aca="false">EOMONTH(Input!$C$7,A165)</f>
        <v>47817</v>
      </c>
      <c r="D165" s="69" t="n">
        <f aca="false">IF($B165&lt;Input!$G$28,Input!$G$44,0)</f>
        <v>0</v>
      </c>
      <c r="E165" s="69" t="n">
        <f aca="true">IF($B165&gt;Input!$G$28,PMT(Input!$G$43/(100*12),($A$620-OFFSET($A$4,MATCH(Input!$G$28,$B$4:$B$620,1),0,1,1)),$H$4,0,1),0)</f>
        <v>0</v>
      </c>
      <c r="F165" s="69" t="n">
        <f aca="false">($F164+$D165+$E165)*(1+Input!$G$43/(100*12))</f>
        <v>19531.4253912606</v>
      </c>
    </row>
    <row r="166" customFormat="false" ht="12.8" hidden="false" customHeight="false" outlineLevel="0" collapsed="false">
      <c r="A166" s="67" t="n">
        <v>162</v>
      </c>
      <c r="B166" s="68" t="n">
        <f aca="false">EOMONTH(Input!$C$7,A166)</f>
        <v>47848</v>
      </c>
      <c r="D166" s="69" t="n">
        <f aca="false">IF($B166&lt;Input!$G$28,Input!$G$44,0)</f>
        <v>0</v>
      </c>
      <c r="E166" s="69" t="n">
        <f aca="true">IF($B166&gt;Input!$G$28,PMT(Input!$G$43/(100*12),($A$620-OFFSET($A$4,MATCH(Input!$G$28,$B$4:$B$620,1),0,1,1)),$H$4,0,1),0)</f>
        <v>0</v>
      </c>
      <c r="F166" s="69" t="n">
        <f aca="false">($F165+$D166+$E166)*(1+Input!$G$43/(100*12))</f>
        <v>19612.8063303908</v>
      </c>
    </row>
    <row r="167" customFormat="false" ht="12.8" hidden="false" customHeight="false" outlineLevel="0" collapsed="false">
      <c r="A167" s="67" t="n">
        <v>163</v>
      </c>
      <c r="B167" s="68" t="n">
        <f aca="false">EOMONTH(Input!$C$7,A167)</f>
        <v>47879</v>
      </c>
      <c r="D167" s="69" t="n">
        <f aca="false">IF($B167&lt;Input!$G$28,Input!$G$44,0)</f>
        <v>0</v>
      </c>
      <c r="E167" s="69" t="n">
        <f aca="true">IF($B167&gt;Input!$G$28,PMT(Input!$G$43/(100*12),($A$620-OFFSET($A$4,MATCH(Input!$G$28,$B$4:$B$620,1),0,1,1)),$H$4,0,1),0)</f>
        <v>0</v>
      </c>
      <c r="F167" s="69" t="n">
        <f aca="false">($F166+$D167+$E167)*(1+Input!$G$43/(100*12))</f>
        <v>19694.5263567675</v>
      </c>
    </row>
    <row r="168" customFormat="false" ht="12.8" hidden="false" customHeight="false" outlineLevel="0" collapsed="false">
      <c r="A168" s="67" t="n">
        <v>164</v>
      </c>
      <c r="B168" s="68" t="n">
        <f aca="false">EOMONTH(Input!$C$7,A168)</f>
        <v>47907</v>
      </c>
      <c r="D168" s="69" t="n">
        <f aca="false">IF($B168&lt;Input!$G$28,Input!$G$44,0)</f>
        <v>0</v>
      </c>
      <c r="E168" s="69" t="n">
        <f aca="true">IF($B168&gt;Input!$G$28,PMT(Input!$G$43/(100*12),($A$620-OFFSET($A$4,MATCH(Input!$G$28,$B$4:$B$620,1),0,1,1)),$H$4,0,1),0)</f>
        <v>0</v>
      </c>
      <c r="F168" s="69" t="n">
        <f aca="false">($F167+$D168+$E168)*(1+Input!$G$43/(100*12))</f>
        <v>19776.586883254</v>
      </c>
    </row>
    <row r="169" customFormat="false" ht="12.8" hidden="false" customHeight="false" outlineLevel="0" collapsed="false">
      <c r="A169" s="67" t="n">
        <v>165</v>
      </c>
      <c r="B169" s="68" t="n">
        <f aca="false">EOMONTH(Input!$C$7,A169)</f>
        <v>47938</v>
      </c>
      <c r="D169" s="69" t="n">
        <f aca="false">IF($B169&lt;Input!$G$28,Input!$G$44,0)</f>
        <v>0</v>
      </c>
      <c r="E169" s="69" t="n">
        <f aca="true">IF($B169&gt;Input!$G$28,PMT(Input!$G$43/(100*12),($A$620-OFFSET($A$4,MATCH(Input!$G$28,$B$4:$B$620,1),0,1,1)),$H$4,0,1),0)</f>
        <v>0</v>
      </c>
      <c r="F169" s="69" t="n">
        <f aca="false">($F168+$D169+$E169)*(1+Input!$G$43/(100*12))</f>
        <v>19858.9893286009</v>
      </c>
    </row>
    <row r="170" customFormat="false" ht="12.8" hidden="false" customHeight="false" outlineLevel="0" collapsed="false">
      <c r="A170" s="67" t="n">
        <v>166</v>
      </c>
      <c r="B170" s="68" t="n">
        <f aca="false">EOMONTH(Input!$C$7,A170)</f>
        <v>47968</v>
      </c>
      <c r="D170" s="69" t="n">
        <f aca="false">IF($B170&lt;Input!$G$28,Input!$G$44,0)</f>
        <v>0</v>
      </c>
      <c r="E170" s="69" t="n">
        <f aca="true">IF($B170&gt;Input!$G$28,PMT(Input!$G$43/(100*12),($A$620-OFFSET($A$4,MATCH(Input!$G$28,$B$4:$B$620,1),0,1,1)),$H$4,0,1),0)</f>
        <v>0</v>
      </c>
      <c r="F170" s="69" t="n">
        <f aca="false">($F169+$D170+$E170)*(1+Input!$G$43/(100*12))</f>
        <v>19941.7351174701</v>
      </c>
    </row>
    <row r="171" customFormat="false" ht="12.8" hidden="false" customHeight="false" outlineLevel="0" collapsed="false">
      <c r="A171" s="67" t="n">
        <v>167</v>
      </c>
      <c r="B171" s="68" t="n">
        <f aca="false">EOMONTH(Input!$C$7,A171)</f>
        <v>47999</v>
      </c>
      <c r="D171" s="69" t="n">
        <f aca="false">IF($B171&lt;Input!$G$28,Input!$G$44,0)</f>
        <v>0</v>
      </c>
      <c r="E171" s="69" t="n">
        <f aca="true">IF($B171&gt;Input!$G$28,PMT(Input!$G$43/(100*12),($A$620-OFFSET($A$4,MATCH(Input!$G$28,$B$4:$B$620,1),0,1,1)),$H$4,0,1),0)</f>
        <v>0</v>
      </c>
      <c r="F171" s="69" t="n">
        <f aca="false">($F170+$D171+$E171)*(1+Input!$G$43/(100*12))</f>
        <v>20024.8256804595</v>
      </c>
    </row>
    <row r="172" customFormat="false" ht="12.8" hidden="false" customHeight="false" outlineLevel="0" collapsed="false">
      <c r="A172" s="67" t="n">
        <v>168</v>
      </c>
      <c r="B172" s="68" t="n">
        <f aca="false">EOMONTH(Input!$C$7,A172)</f>
        <v>48029</v>
      </c>
      <c r="D172" s="69" t="n">
        <f aca="false">IF($B172&lt;Input!$G$28,Input!$G$44,0)</f>
        <v>0</v>
      </c>
      <c r="E172" s="69" t="n">
        <f aca="true">IF($B172&gt;Input!$G$28,PMT(Input!$G$43/(100*12),($A$620-OFFSET($A$4,MATCH(Input!$G$28,$B$4:$B$620,1),0,1,1)),$H$4,0,1),0)</f>
        <v>0</v>
      </c>
      <c r="F172" s="69" t="n">
        <f aca="false">($F171+$D172+$E172)*(1+Input!$G$43/(100*12))</f>
        <v>20108.2624541281</v>
      </c>
    </row>
    <row r="173" customFormat="false" ht="12.8" hidden="false" customHeight="false" outlineLevel="0" collapsed="false">
      <c r="A173" s="67" t="n">
        <v>169</v>
      </c>
      <c r="B173" s="68" t="n">
        <f aca="false">EOMONTH(Input!$C$7,A173)</f>
        <v>48060</v>
      </c>
      <c r="D173" s="69" t="n">
        <f aca="false">IF($B173&lt;Input!$G$28,Input!$G$44,0)</f>
        <v>0</v>
      </c>
      <c r="E173" s="69" t="n">
        <f aca="true">IF($B173&gt;Input!$G$28,PMT(Input!$G$43/(100*12),($A$620-OFFSET($A$4,MATCH(Input!$G$28,$B$4:$B$620,1),0,1,1)),$H$4,0,1),0)</f>
        <v>0</v>
      </c>
      <c r="F173" s="69" t="n">
        <f aca="false">($F172+$D173+$E173)*(1+Input!$G$43/(100*12))</f>
        <v>20192.0468810203</v>
      </c>
    </row>
    <row r="174" customFormat="false" ht="12.8" hidden="false" customHeight="false" outlineLevel="0" collapsed="false">
      <c r="A174" s="67" t="n">
        <v>170</v>
      </c>
      <c r="B174" s="68" t="n">
        <f aca="false">EOMONTH(Input!$C$7,A174)</f>
        <v>48091</v>
      </c>
      <c r="D174" s="69" t="n">
        <f aca="false">IF($B174&lt;Input!$G$28,Input!$G$44,0)</f>
        <v>0</v>
      </c>
      <c r="E174" s="69" t="n">
        <f aca="true">IF($B174&gt;Input!$G$28,PMT(Input!$G$43/(100*12),($A$620-OFFSET($A$4,MATCH(Input!$G$28,$B$4:$B$620,1),0,1,1)),$H$4,0,1),0)</f>
        <v>0</v>
      </c>
      <c r="F174" s="69" t="n">
        <f aca="false">($F173+$D174+$E174)*(1+Input!$G$43/(100*12))</f>
        <v>20276.1804096912</v>
      </c>
    </row>
    <row r="175" customFormat="false" ht="12.8" hidden="false" customHeight="false" outlineLevel="0" collapsed="false">
      <c r="A175" s="67" t="n">
        <v>171</v>
      </c>
      <c r="B175" s="68" t="n">
        <f aca="false">EOMONTH(Input!$C$7,A175)</f>
        <v>48121</v>
      </c>
      <c r="D175" s="69" t="n">
        <f aca="false">IF($B175&lt;Input!$G$28,Input!$G$44,0)</f>
        <v>0</v>
      </c>
      <c r="E175" s="69" t="n">
        <f aca="true">IF($B175&gt;Input!$G$28,PMT(Input!$G$43/(100*12),($A$620-OFFSET($A$4,MATCH(Input!$G$28,$B$4:$B$620,1),0,1,1)),$H$4,0,1),0)</f>
        <v>0</v>
      </c>
      <c r="F175" s="69" t="n">
        <f aca="false">($F174+$D175+$E175)*(1+Input!$G$43/(100*12))</f>
        <v>20360.6644947316</v>
      </c>
    </row>
    <row r="176" customFormat="false" ht="12.8" hidden="false" customHeight="false" outlineLevel="0" collapsed="false">
      <c r="A176" s="67" t="n">
        <v>172</v>
      </c>
      <c r="B176" s="68" t="n">
        <f aca="false">EOMONTH(Input!$C$7,A176)</f>
        <v>48152</v>
      </c>
      <c r="D176" s="69" t="n">
        <f aca="false">IF($B176&lt;Input!$G$28,Input!$G$44,0)</f>
        <v>0</v>
      </c>
      <c r="E176" s="69" t="n">
        <f aca="true">IF($B176&gt;Input!$G$28,PMT(Input!$G$43/(100*12),($A$620-OFFSET($A$4,MATCH(Input!$G$28,$B$4:$B$620,1),0,1,1)),$H$4,0,1),0)</f>
        <v>0</v>
      </c>
      <c r="F176" s="69" t="n">
        <f aca="false">($F175+$D176+$E176)*(1+Input!$G$43/(100*12))</f>
        <v>20445.500596793</v>
      </c>
    </row>
    <row r="177" customFormat="false" ht="12.8" hidden="false" customHeight="false" outlineLevel="0" collapsed="false">
      <c r="A177" s="67" t="n">
        <v>173</v>
      </c>
      <c r="B177" s="68" t="n">
        <f aca="false">EOMONTH(Input!$C$7,A177)</f>
        <v>48182</v>
      </c>
      <c r="D177" s="69" t="n">
        <f aca="false">IF($B177&lt;Input!$G$28,Input!$G$44,0)</f>
        <v>0</v>
      </c>
      <c r="E177" s="69" t="n">
        <f aca="true">IF($B177&gt;Input!$G$28,PMT(Input!$G$43/(100*12),($A$620-OFFSET($A$4,MATCH(Input!$G$28,$B$4:$B$620,1),0,1,1)),$H$4,0,1),0)</f>
        <v>0</v>
      </c>
      <c r="F177" s="69" t="n">
        <f aca="false">($F176+$D177+$E177)*(1+Input!$G$43/(100*12))</f>
        <v>20530.690182613</v>
      </c>
    </row>
    <row r="178" customFormat="false" ht="12.8" hidden="false" customHeight="false" outlineLevel="0" collapsed="false">
      <c r="A178" s="67" t="n">
        <v>174</v>
      </c>
      <c r="B178" s="68" t="n">
        <f aca="false">EOMONTH(Input!$C$7,A178)</f>
        <v>48213</v>
      </c>
      <c r="D178" s="69" t="n">
        <f aca="false">IF($B178&lt;Input!$G$28,Input!$G$44,0)</f>
        <v>0</v>
      </c>
      <c r="E178" s="69" t="n">
        <f aca="true">IF($B178&gt;Input!$G$28,PMT(Input!$G$43/(100*12),($A$620-OFFSET($A$4,MATCH(Input!$G$28,$B$4:$B$620,1),0,1,1)),$H$4,0,1),0)</f>
        <v>0</v>
      </c>
      <c r="F178" s="69" t="n">
        <f aca="false">($F177+$D178+$E178)*(1+Input!$G$43/(100*12))</f>
        <v>20616.2347250405</v>
      </c>
    </row>
    <row r="179" customFormat="false" ht="12.8" hidden="false" customHeight="false" outlineLevel="0" collapsed="false">
      <c r="A179" s="67" t="n">
        <v>175</v>
      </c>
      <c r="B179" s="68" t="n">
        <f aca="false">EOMONTH(Input!$C$7,A179)</f>
        <v>48244</v>
      </c>
      <c r="D179" s="69" t="n">
        <f aca="false">IF($B179&lt;Input!$G$28,Input!$G$44,0)</f>
        <v>0</v>
      </c>
      <c r="E179" s="69" t="n">
        <f aca="true">IF($B179&gt;Input!$G$28,PMT(Input!$G$43/(100*12),($A$620-OFFSET($A$4,MATCH(Input!$G$28,$B$4:$B$620,1),0,1,1)),$H$4,0,1),0)</f>
        <v>0</v>
      </c>
      <c r="F179" s="69" t="n">
        <f aca="false">($F178+$D179+$E179)*(1+Input!$G$43/(100*12))</f>
        <v>20702.1357030615</v>
      </c>
    </row>
    <row r="180" customFormat="false" ht="12.8" hidden="false" customHeight="false" outlineLevel="0" collapsed="false">
      <c r="A180" s="67" t="n">
        <v>176</v>
      </c>
      <c r="B180" s="68" t="n">
        <f aca="false">EOMONTH(Input!$C$7,A180)</f>
        <v>48273</v>
      </c>
      <c r="D180" s="69" t="n">
        <f aca="false">IF($B180&lt;Input!$G$28,Input!$G$44,0)</f>
        <v>0</v>
      </c>
      <c r="E180" s="69" t="n">
        <f aca="true">IF($B180&gt;Input!$G$28,PMT(Input!$G$43/(100*12),($A$620-OFFSET($A$4,MATCH(Input!$G$28,$B$4:$B$620,1),0,1,1)),$H$4,0,1),0)</f>
        <v>0</v>
      </c>
      <c r="F180" s="69" t="n">
        <f aca="false">($F179+$D180+$E180)*(1+Input!$G$43/(100*12))</f>
        <v>20788.3946018243</v>
      </c>
    </row>
    <row r="181" customFormat="false" ht="12.8" hidden="false" customHeight="false" outlineLevel="0" collapsed="false">
      <c r="A181" s="67" t="n">
        <v>177</v>
      </c>
      <c r="B181" s="68" t="n">
        <f aca="false">EOMONTH(Input!$C$7,A181)</f>
        <v>48304</v>
      </c>
      <c r="D181" s="69" t="n">
        <f aca="false">IF($B181&lt;Input!$G$28,Input!$G$44,0)</f>
        <v>0</v>
      </c>
      <c r="E181" s="69" t="n">
        <f aca="true">IF($B181&gt;Input!$G$28,PMT(Input!$G$43/(100*12),($A$620-OFFSET($A$4,MATCH(Input!$G$28,$B$4:$B$620,1),0,1,1)),$H$4,0,1),0)</f>
        <v>0</v>
      </c>
      <c r="F181" s="69" t="n">
        <f aca="false">($F180+$D181+$E181)*(1+Input!$G$43/(100*12))</f>
        <v>20875.0129126652</v>
      </c>
    </row>
    <row r="182" customFormat="false" ht="12.8" hidden="false" customHeight="false" outlineLevel="0" collapsed="false">
      <c r="A182" s="67" t="n">
        <v>178</v>
      </c>
      <c r="B182" s="68" t="n">
        <f aca="false">EOMONTH(Input!$C$7,A182)</f>
        <v>48334</v>
      </c>
      <c r="D182" s="69" t="n">
        <f aca="false">IF($B182&lt;Input!$G$28,Input!$G$44,0)</f>
        <v>0</v>
      </c>
      <c r="E182" s="69" t="n">
        <f aca="true">IF($B182&gt;Input!$G$28,PMT(Input!$G$43/(100*12),($A$620-OFFSET($A$4,MATCH(Input!$G$28,$B$4:$B$620,1),0,1,1)),$H$4,0,1),0)</f>
        <v>0</v>
      </c>
      <c r="F182" s="69" t="n">
        <f aca="false">($F181+$D182+$E182)*(1+Input!$G$43/(100*12))</f>
        <v>20961.9921331346</v>
      </c>
    </row>
    <row r="183" customFormat="false" ht="12.8" hidden="false" customHeight="false" outlineLevel="0" collapsed="false">
      <c r="A183" s="67" t="n">
        <v>179</v>
      </c>
      <c r="B183" s="68" t="n">
        <f aca="false">EOMONTH(Input!$C$7,A183)</f>
        <v>48365</v>
      </c>
      <c r="D183" s="69" t="n">
        <f aca="false">IF($B183&lt;Input!$G$28,Input!$G$44,0)</f>
        <v>0</v>
      </c>
      <c r="E183" s="69" t="n">
        <f aca="true">IF($B183&gt;Input!$G$28,PMT(Input!$G$43/(100*12),($A$620-OFFSET($A$4,MATCH(Input!$G$28,$B$4:$B$620,1),0,1,1)),$H$4,0,1),0)</f>
        <v>0</v>
      </c>
      <c r="F183" s="69" t="n">
        <f aca="false">($F182+$D183+$E183)*(1+Input!$G$43/(100*12))</f>
        <v>21049.3337670227</v>
      </c>
    </row>
    <row r="184" customFormat="false" ht="12.8" hidden="false" customHeight="false" outlineLevel="0" collapsed="false">
      <c r="A184" s="67" t="n">
        <v>180</v>
      </c>
      <c r="B184" s="68" t="n">
        <f aca="false">EOMONTH(Input!$C$7,A184)</f>
        <v>48395</v>
      </c>
      <c r="D184" s="69" t="n">
        <f aca="false">IF($B184&lt;Input!$G$28,Input!$G$44,0)</f>
        <v>0</v>
      </c>
      <c r="E184" s="69" t="n">
        <f aca="true">IF($B184&gt;Input!$G$28,PMT(Input!$G$43/(100*12),($A$620-OFFSET($A$4,MATCH(Input!$G$28,$B$4:$B$620,1),0,1,1)),$H$4,0,1),0)</f>
        <v>0</v>
      </c>
      <c r="F184" s="69" t="n">
        <f aca="false">($F183+$D184+$E184)*(1+Input!$G$43/(100*12))</f>
        <v>21137.0393243853</v>
      </c>
    </row>
    <row r="185" customFormat="false" ht="12.8" hidden="false" customHeight="false" outlineLevel="0" collapsed="false">
      <c r="A185" s="67" t="n">
        <v>181</v>
      </c>
      <c r="B185" s="68" t="n">
        <f aca="false">EOMONTH(Input!$C$7,A185)</f>
        <v>48426</v>
      </c>
      <c r="D185" s="69" t="n">
        <f aca="false">IF($B185&lt;Input!$G$28,Input!$G$44,0)</f>
        <v>0</v>
      </c>
      <c r="E185" s="69" t="n">
        <f aca="true">IF($B185&gt;Input!$G$28,PMT(Input!$G$43/(100*12),($A$620-OFFSET($A$4,MATCH(Input!$G$28,$B$4:$B$620,1),0,1,1)),$H$4,0,1),0)</f>
        <v>0</v>
      </c>
      <c r="F185" s="69" t="n">
        <f aca="false">($F184+$D185+$E185)*(1+Input!$G$43/(100*12))</f>
        <v>21225.1103215702</v>
      </c>
    </row>
    <row r="186" customFormat="false" ht="12.8" hidden="false" customHeight="false" outlineLevel="0" collapsed="false">
      <c r="A186" s="67" t="n">
        <v>182</v>
      </c>
      <c r="B186" s="68" t="n">
        <f aca="false">EOMONTH(Input!$C$7,A186)</f>
        <v>48457</v>
      </c>
      <c r="D186" s="69" t="n">
        <f aca="false">IF($B186&lt;Input!$G$28,Input!$G$44,0)</f>
        <v>0</v>
      </c>
      <c r="E186" s="69" t="n">
        <f aca="true">IF($B186&gt;Input!$G$28,PMT(Input!$G$43/(100*12),($A$620-OFFSET($A$4,MATCH(Input!$G$28,$B$4:$B$620,1),0,1,1)),$H$4,0,1),0)</f>
        <v>0</v>
      </c>
      <c r="F186" s="69" t="n">
        <f aca="false">($F185+$D186+$E186)*(1+Input!$G$43/(100*12))</f>
        <v>21313.5482812435</v>
      </c>
    </row>
    <row r="187" customFormat="false" ht="12.8" hidden="false" customHeight="false" outlineLevel="0" collapsed="false">
      <c r="A187" s="67" t="n">
        <v>183</v>
      </c>
      <c r="B187" s="68" t="n">
        <f aca="false">EOMONTH(Input!$C$7,A187)</f>
        <v>48487</v>
      </c>
      <c r="D187" s="69" t="n">
        <f aca="false">IF($B187&lt;Input!$G$28,Input!$G$44,0)</f>
        <v>0</v>
      </c>
      <c r="E187" s="69" t="n">
        <f aca="true">IF($B187&gt;Input!$G$28,PMT(Input!$G$43/(100*12),($A$620-OFFSET($A$4,MATCH(Input!$G$28,$B$4:$B$620,1),0,1,1)),$H$4,0,1),0)</f>
        <v>0</v>
      </c>
      <c r="F187" s="69" t="n">
        <f aca="false">($F186+$D187+$E187)*(1+Input!$G$43/(100*12))</f>
        <v>21402.3547324153</v>
      </c>
    </row>
    <row r="188" customFormat="false" ht="12.8" hidden="false" customHeight="false" outlineLevel="0" collapsed="false">
      <c r="A188" s="67" t="n">
        <v>184</v>
      </c>
      <c r="B188" s="68" t="n">
        <f aca="false">EOMONTH(Input!$C$7,A188)</f>
        <v>48518</v>
      </c>
      <c r="D188" s="69" t="n">
        <f aca="false">IF($B188&lt;Input!$G$28,Input!$G$44,0)</f>
        <v>0</v>
      </c>
      <c r="E188" s="69" t="n">
        <f aca="true">IF($B188&gt;Input!$G$28,PMT(Input!$G$43/(100*12),($A$620-OFFSET($A$4,MATCH(Input!$G$28,$B$4:$B$620,1),0,1,1)),$H$4,0,1),0)</f>
        <v>0</v>
      </c>
      <c r="F188" s="69" t="n">
        <f aca="false">($F187+$D188+$E188)*(1+Input!$G$43/(100*12))</f>
        <v>21491.531210467</v>
      </c>
    </row>
    <row r="189" customFormat="false" ht="12.8" hidden="false" customHeight="false" outlineLevel="0" collapsed="false">
      <c r="A189" s="67" t="n">
        <v>185</v>
      </c>
      <c r="B189" s="68" t="n">
        <f aca="false">EOMONTH(Input!$C$7,A189)</f>
        <v>48548</v>
      </c>
      <c r="D189" s="69" t="n">
        <f aca="false">IF($B189&lt;Input!$G$28,Input!$G$44,0)</f>
        <v>0</v>
      </c>
      <c r="E189" s="69" t="n">
        <f aca="true">IF($B189&gt;Input!$G$28,PMT(Input!$G$43/(100*12),($A$620-OFFSET($A$4,MATCH(Input!$G$28,$B$4:$B$620,1),0,1,1)),$H$4,0,1),0)</f>
        <v>0</v>
      </c>
      <c r="F189" s="69" t="n">
        <f aca="false">($F188+$D189+$E189)*(1+Input!$G$43/(100*12))</f>
        <v>21581.0792571773</v>
      </c>
    </row>
    <row r="190" customFormat="false" ht="12.8" hidden="false" customHeight="false" outlineLevel="0" collapsed="false">
      <c r="A190" s="67" t="n">
        <v>186</v>
      </c>
      <c r="B190" s="68" t="n">
        <f aca="false">EOMONTH(Input!$C$7,A190)</f>
        <v>48579</v>
      </c>
      <c r="D190" s="69" t="n">
        <f aca="false">IF($B190&lt;Input!$G$28,Input!$G$44,0)</f>
        <v>0</v>
      </c>
      <c r="E190" s="69" t="n">
        <f aca="true">IF($B190&gt;Input!$G$28,PMT(Input!$G$43/(100*12),($A$620-OFFSET($A$4,MATCH(Input!$G$28,$B$4:$B$620,1),0,1,1)),$H$4,0,1),0)</f>
        <v>0</v>
      </c>
      <c r="F190" s="69" t="n">
        <f aca="false">($F189+$D190+$E190)*(1+Input!$G$43/(100*12))</f>
        <v>21671.0004207489</v>
      </c>
    </row>
    <row r="191" customFormat="false" ht="12.8" hidden="false" customHeight="false" outlineLevel="0" collapsed="false">
      <c r="A191" s="67" t="n">
        <v>187</v>
      </c>
      <c r="B191" s="68" t="n">
        <f aca="false">EOMONTH(Input!$C$7,A191)</f>
        <v>48610</v>
      </c>
      <c r="D191" s="69" t="n">
        <f aca="false">IF($B191&lt;Input!$G$28,Input!$G$44,0)</f>
        <v>0</v>
      </c>
      <c r="E191" s="69" t="n">
        <f aca="true">IF($B191&gt;Input!$G$28,PMT(Input!$G$43/(100*12),($A$620-OFFSET($A$4,MATCH(Input!$G$28,$B$4:$B$620,1),0,1,1)),$H$4,0,1),0)</f>
        <v>0</v>
      </c>
      <c r="F191" s="69" t="n">
        <f aca="false">($F190+$D191+$E191)*(1+Input!$G$43/(100*12))</f>
        <v>21761.2962558353</v>
      </c>
    </row>
    <row r="192" customFormat="false" ht="12.8" hidden="false" customHeight="false" outlineLevel="0" collapsed="false">
      <c r="A192" s="67" t="n">
        <v>188</v>
      </c>
      <c r="B192" s="68" t="n">
        <f aca="false">EOMONTH(Input!$C$7,A192)</f>
        <v>48638</v>
      </c>
      <c r="D192" s="69" t="n">
        <f aca="false">IF($B192&lt;Input!$G$28,Input!$G$44,0)</f>
        <v>0</v>
      </c>
      <c r="E192" s="69" t="n">
        <f aca="true">IF($B192&gt;Input!$G$28,PMT(Input!$G$43/(100*12),($A$620-OFFSET($A$4,MATCH(Input!$G$28,$B$4:$B$620,1),0,1,1)),$H$4,0,1),0)</f>
        <v>0</v>
      </c>
      <c r="F192" s="69" t="n">
        <f aca="false">($F191+$D192+$E192)*(1+Input!$G$43/(100*12))</f>
        <v>21851.968323568</v>
      </c>
    </row>
    <row r="193" customFormat="false" ht="12.8" hidden="false" customHeight="false" outlineLevel="0" collapsed="false">
      <c r="A193" s="67" t="n">
        <v>189</v>
      </c>
      <c r="B193" s="68" t="n">
        <f aca="false">EOMONTH(Input!$C$7,A193)</f>
        <v>48669</v>
      </c>
      <c r="D193" s="69" t="n">
        <f aca="false">IF($B193&lt;Input!$G$28,Input!$G$44,0)</f>
        <v>0</v>
      </c>
      <c r="E193" s="69" t="n">
        <f aca="true">IF($B193&gt;Input!$G$28,PMT(Input!$G$43/(100*12),($A$620-OFFSET($A$4,MATCH(Input!$G$28,$B$4:$B$620,1),0,1,1)),$H$4,0,1),0)</f>
        <v>0</v>
      </c>
      <c r="F193" s="69" t="n">
        <f aca="false">($F192+$D193+$E193)*(1+Input!$G$43/(100*12))</f>
        <v>21943.0181915828</v>
      </c>
    </row>
    <row r="194" customFormat="false" ht="12.8" hidden="false" customHeight="false" outlineLevel="0" collapsed="false">
      <c r="A194" s="67" t="n">
        <v>190</v>
      </c>
      <c r="B194" s="68" t="n">
        <f aca="false">EOMONTH(Input!$C$7,A194)</f>
        <v>48699</v>
      </c>
      <c r="D194" s="69" t="n">
        <f aca="false">IF($B194&lt;Input!$G$28,Input!$G$44,0)</f>
        <v>0</v>
      </c>
      <c r="E194" s="69" t="n">
        <f aca="true">IF($B194&gt;Input!$G$28,PMT(Input!$G$43/(100*12),($A$620-OFFSET($A$4,MATCH(Input!$G$28,$B$4:$B$620,1),0,1,1)),$H$4,0,1),0)</f>
        <v>0</v>
      </c>
      <c r="F194" s="69" t="n">
        <f aca="false">($F193+$D194+$E194)*(1+Input!$G$43/(100*12))</f>
        <v>22034.4474340478</v>
      </c>
    </row>
    <row r="195" customFormat="false" ht="12.8" hidden="false" customHeight="false" outlineLevel="0" collapsed="false">
      <c r="A195" s="67" t="n">
        <v>191</v>
      </c>
      <c r="B195" s="68" t="n">
        <f aca="false">EOMONTH(Input!$C$7,A195)</f>
        <v>48730</v>
      </c>
      <c r="D195" s="69" t="n">
        <f aca="false">IF($B195&lt;Input!$G$28,Input!$G$44,0)</f>
        <v>0</v>
      </c>
      <c r="E195" s="69" t="n">
        <f aca="true">IF($B195&gt;Input!$G$28,PMT(Input!$G$43/(100*12),($A$620-OFFSET($A$4,MATCH(Input!$G$28,$B$4:$B$620,1),0,1,1)),$H$4,0,1),0)</f>
        <v>0</v>
      </c>
      <c r="F195" s="69" t="n">
        <f aca="false">($F194+$D195+$E195)*(1+Input!$G$43/(100*12))</f>
        <v>22126.2576316896</v>
      </c>
    </row>
    <row r="196" customFormat="false" ht="12.8" hidden="false" customHeight="false" outlineLevel="0" collapsed="false">
      <c r="A196" s="67" t="n">
        <v>192</v>
      </c>
      <c r="B196" s="68" t="n">
        <f aca="false">EOMONTH(Input!$C$7,A196)</f>
        <v>48760</v>
      </c>
      <c r="D196" s="69" t="n">
        <f aca="false">IF($B196&lt;Input!$G$28,Input!$G$44,0)</f>
        <v>0</v>
      </c>
      <c r="E196" s="69" t="n">
        <f aca="true">IF($B196&gt;Input!$G$28,PMT(Input!$G$43/(100*12),($A$620-OFFSET($A$4,MATCH(Input!$G$28,$B$4:$B$620,1),0,1,1)),$H$4,0,1),0)</f>
        <v>0</v>
      </c>
      <c r="F196" s="69" t="n">
        <f aca="false">($F195+$D196+$E196)*(1+Input!$G$43/(100*12))</f>
        <v>22218.4503718217</v>
      </c>
    </row>
    <row r="197" customFormat="false" ht="12.8" hidden="false" customHeight="false" outlineLevel="0" collapsed="false">
      <c r="A197" s="67" t="n">
        <v>193</v>
      </c>
      <c r="B197" s="68" t="n">
        <f aca="false">EOMONTH(Input!$C$7,A197)</f>
        <v>48791</v>
      </c>
      <c r="D197" s="69" t="n">
        <f aca="false">IF($B197&lt;Input!$G$28,Input!$G$44,0)</f>
        <v>0</v>
      </c>
      <c r="E197" s="69" t="n">
        <f aca="true">IF($B197&gt;Input!$G$28,PMT(Input!$G$43/(100*12),($A$620-OFFSET($A$4,MATCH(Input!$G$28,$B$4:$B$620,1),0,1,1)),$H$4,0,1),0)</f>
        <v>0</v>
      </c>
      <c r="F197" s="69" t="n">
        <f aca="false">($F196+$D197+$E197)*(1+Input!$G$43/(100*12))</f>
        <v>22311.0272483709</v>
      </c>
    </row>
    <row r="198" customFormat="false" ht="12.8" hidden="false" customHeight="false" outlineLevel="0" collapsed="false">
      <c r="A198" s="67" t="n">
        <v>194</v>
      </c>
      <c r="B198" s="68" t="n">
        <f aca="false">EOMONTH(Input!$C$7,A198)</f>
        <v>48822</v>
      </c>
      <c r="D198" s="69" t="n">
        <f aca="false">IF($B198&lt;Input!$G$28,Input!$G$44,0)</f>
        <v>0</v>
      </c>
      <c r="E198" s="69" t="n">
        <f aca="true">IF($B198&gt;Input!$G$28,PMT(Input!$G$43/(100*12),($A$620-OFFSET($A$4,MATCH(Input!$G$28,$B$4:$B$620,1),0,1,1)),$H$4,0,1),0)</f>
        <v>0</v>
      </c>
      <c r="F198" s="69" t="n">
        <f aca="false">($F197+$D198+$E198)*(1+Input!$G$43/(100*12))</f>
        <v>22403.9898619058</v>
      </c>
    </row>
    <row r="199" customFormat="false" ht="12.8" hidden="false" customHeight="false" outlineLevel="0" collapsed="false">
      <c r="A199" s="67" t="n">
        <v>195</v>
      </c>
      <c r="B199" s="68" t="n">
        <f aca="false">EOMONTH(Input!$C$7,A199)</f>
        <v>48852</v>
      </c>
      <c r="D199" s="69" t="n">
        <f aca="false">IF($B199&lt;Input!$G$28,Input!$G$44,0)</f>
        <v>0</v>
      </c>
      <c r="E199" s="69" t="n">
        <f aca="true">IF($B199&gt;Input!$G$28,PMT(Input!$G$43/(100*12),($A$620-OFFSET($A$4,MATCH(Input!$G$28,$B$4:$B$620,1),0,1,1)),$H$4,0,1),0)</f>
        <v>0</v>
      </c>
      <c r="F199" s="69" t="n">
        <f aca="false">($F198+$D199+$E199)*(1+Input!$G$43/(100*12))</f>
        <v>22497.3398196638</v>
      </c>
    </row>
    <row r="200" customFormat="false" ht="12.8" hidden="false" customHeight="false" outlineLevel="0" collapsed="false">
      <c r="A200" s="67" t="n">
        <v>196</v>
      </c>
      <c r="B200" s="68" t="n">
        <f aca="false">EOMONTH(Input!$C$7,A200)</f>
        <v>48883</v>
      </c>
      <c r="D200" s="69" t="n">
        <f aca="false">IF($B200&lt;Input!$G$28,Input!$G$44,0)</f>
        <v>0</v>
      </c>
      <c r="E200" s="69" t="n">
        <f aca="true">IF($B200&gt;Input!$G$28,PMT(Input!$G$43/(100*12),($A$620-OFFSET($A$4,MATCH(Input!$G$28,$B$4:$B$620,1),0,1,1)),$H$4,0,1),0)</f>
        <v>0</v>
      </c>
      <c r="F200" s="69" t="n">
        <f aca="false">($F199+$D200+$E200)*(1+Input!$G$43/(100*12))</f>
        <v>22591.078735579</v>
      </c>
    </row>
    <row r="201" customFormat="false" ht="12.8" hidden="false" customHeight="false" outlineLevel="0" collapsed="false">
      <c r="A201" s="67" t="n">
        <v>197</v>
      </c>
      <c r="B201" s="68" t="n">
        <f aca="false">EOMONTH(Input!$C$7,A201)</f>
        <v>48913</v>
      </c>
      <c r="D201" s="69" t="n">
        <f aca="false">IF($B201&lt;Input!$G$28,Input!$G$44,0)</f>
        <v>0</v>
      </c>
      <c r="E201" s="69" t="n">
        <f aca="true">IF($B201&gt;Input!$G$28,PMT(Input!$G$43/(100*12),($A$620-OFFSET($A$4,MATCH(Input!$G$28,$B$4:$B$620,1),0,1,1)),$H$4,0,1),0)</f>
        <v>0</v>
      </c>
      <c r="F201" s="69" t="n">
        <f aca="false">($F200+$D201+$E201)*(1+Input!$G$43/(100*12))</f>
        <v>22685.2082303106</v>
      </c>
    </row>
    <row r="202" customFormat="false" ht="12.8" hidden="false" customHeight="false" outlineLevel="0" collapsed="false">
      <c r="A202" s="67" t="n">
        <v>198</v>
      </c>
      <c r="B202" s="68" t="n">
        <f aca="false">EOMONTH(Input!$C$7,A202)</f>
        <v>48944</v>
      </c>
      <c r="D202" s="69" t="n">
        <f aca="false">IF($B202&lt;Input!$G$28,Input!$G$44,0)</f>
        <v>0</v>
      </c>
      <c r="E202" s="69" t="n">
        <f aca="true">IF($B202&gt;Input!$G$28,PMT(Input!$G$43/(100*12),($A$620-OFFSET($A$4,MATCH(Input!$G$28,$B$4:$B$620,1),0,1,1)),$H$4,0,1),0)</f>
        <v>0</v>
      </c>
      <c r="F202" s="69" t="n">
        <f aca="false">($F201+$D202+$E202)*(1+Input!$G$43/(100*12))</f>
        <v>22779.7299312702</v>
      </c>
    </row>
    <row r="203" customFormat="false" ht="12.8" hidden="false" customHeight="false" outlineLevel="0" collapsed="false">
      <c r="A203" s="67" t="n">
        <v>199</v>
      </c>
      <c r="B203" s="68" t="n">
        <f aca="false">EOMONTH(Input!$C$7,A203)</f>
        <v>48975</v>
      </c>
      <c r="D203" s="69" t="n">
        <f aca="false">IF($B203&lt;Input!$G$28,Input!$G$44,0)</f>
        <v>0</v>
      </c>
      <c r="E203" s="69" t="n">
        <f aca="true">IF($B203&gt;Input!$G$28,PMT(Input!$G$43/(100*12),($A$620-OFFSET($A$4,MATCH(Input!$G$28,$B$4:$B$620,1),0,1,1)),$H$4,0,1),0)</f>
        <v>0</v>
      </c>
      <c r="F203" s="69" t="n">
        <f aca="false">($F202+$D203+$E203)*(1+Input!$G$43/(100*12))</f>
        <v>22874.6454726505</v>
      </c>
    </row>
    <row r="204" customFormat="false" ht="12.8" hidden="false" customHeight="false" outlineLevel="0" collapsed="false">
      <c r="A204" s="67" t="n">
        <v>200</v>
      </c>
      <c r="B204" s="68" t="n">
        <f aca="false">EOMONTH(Input!$C$7,A204)</f>
        <v>49003</v>
      </c>
      <c r="D204" s="69" t="n">
        <f aca="false">IF($B204&lt;Input!$G$28,Input!$G$44,0)</f>
        <v>0</v>
      </c>
      <c r="E204" s="69" t="n">
        <f aca="true">IF($B204&gt;Input!$G$28,PMT(Input!$G$43/(100*12),($A$620-OFFSET($A$4,MATCH(Input!$G$28,$B$4:$B$620,1),0,1,1)),$H$4,0,1),0)</f>
        <v>0</v>
      </c>
      <c r="F204" s="69" t="n">
        <f aca="false">($F203+$D204+$E204)*(1+Input!$G$43/(100*12))</f>
        <v>22969.9564954532</v>
      </c>
    </row>
    <row r="205" customFormat="false" ht="12.8" hidden="false" customHeight="false" outlineLevel="0" collapsed="false">
      <c r="A205" s="67" t="n">
        <v>201</v>
      </c>
      <c r="B205" s="68" t="n">
        <f aca="false">EOMONTH(Input!$C$7,A205)</f>
        <v>49034</v>
      </c>
      <c r="D205" s="69" t="n">
        <f aca="false">IF($B205&lt;Input!$G$28,Input!$G$44,0)</f>
        <v>0</v>
      </c>
      <c r="E205" s="69" t="n">
        <f aca="true">IF($B205&gt;Input!$G$28,PMT(Input!$G$43/(100*12),($A$620-OFFSET($A$4,MATCH(Input!$G$28,$B$4:$B$620,1),0,1,1)),$H$4,0,1),0)</f>
        <v>0</v>
      </c>
      <c r="F205" s="69" t="n">
        <f aca="false">($F204+$D205+$E205)*(1+Input!$G$43/(100*12))</f>
        <v>23065.6646475176</v>
      </c>
    </row>
    <row r="206" customFormat="false" ht="12.8" hidden="false" customHeight="false" outlineLevel="0" collapsed="false">
      <c r="A206" s="67" t="n">
        <v>202</v>
      </c>
      <c r="B206" s="68" t="n">
        <f aca="false">EOMONTH(Input!$C$7,A206)</f>
        <v>49064</v>
      </c>
      <c r="D206" s="69" t="n">
        <f aca="false">IF($B206&lt;Input!$G$28,Input!$G$44,0)</f>
        <v>0</v>
      </c>
      <c r="E206" s="69" t="n">
        <f aca="true">IF($B206&gt;Input!$G$28,PMT(Input!$G$43/(100*12),($A$620-OFFSET($A$4,MATCH(Input!$G$28,$B$4:$B$620,1),0,1,1)),$H$4,0,1),0)</f>
        <v>0</v>
      </c>
      <c r="F206" s="69" t="n">
        <f aca="false">($F205+$D206+$E206)*(1+Input!$G$43/(100*12))</f>
        <v>23161.7715835489</v>
      </c>
    </row>
    <row r="207" customFormat="false" ht="12.8" hidden="false" customHeight="false" outlineLevel="0" collapsed="false">
      <c r="A207" s="67" t="n">
        <v>203</v>
      </c>
      <c r="B207" s="68" t="n">
        <f aca="false">EOMONTH(Input!$C$7,A207)</f>
        <v>49095</v>
      </c>
      <c r="D207" s="69" t="n">
        <f aca="false">IF($B207&lt;Input!$G$28,Input!$G$44,0)</f>
        <v>0</v>
      </c>
      <c r="E207" s="69" t="n">
        <f aca="true">IF($B207&gt;Input!$G$28,PMT(Input!$G$43/(100*12),($A$620-OFFSET($A$4,MATCH(Input!$G$28,$B$4:$B$620,1),0,1,1)),$H$4,0,1),0)</f>
        <v>0</v>
      </c>
      <c r="F207" s="69" t="n">
        <f aca="false">($F206+$D207+$E207)*(1+Input!$G$43/(100*12))</f>
        <v>23258.2789651471</v>
      </c>
    </row>
    <row r="208" customFormat="false" ht="12.8" hidden="false" customHeight="false" outlineLevel="0" collapsed="false">
      <c r="A208" s="67" t="n">
        <v>204</v>
      </c>
      <c r="B208" s="68" t="n">
        <f aca="false">EOMONTH(Input!$C$7,A208)</f>
        <v>49125</v>
      </c>
      <c r="D208" s="69" t="n">
        <f aca="false">IF($B208&lt;Input!$G$28,Input!$G$44,0)</f>
        <v>0</v>
      </c>
      <c r="E208" s="69" t="n">
        <f aca="true">IF($B208&gt;Input!$G$28,PMT(Input!$G$43/(100*12),($A$620-OFFSET($A$4,MATCH(Input!$G$28,$B$4:$B$620,1),0,1,1)),$H$4,0,1),0)</f>
        <v>0</v>
      </c>
      <c r="F208" s="69" t="n">
        <f aca="false">($F207+$D208+$E208)*(1+Input!$G$43/(100*12))</f>
        <v>23355.1884608352</v>
      </c>
    </row>
    <row r="209" customFormat="false" ht="12.8" hidden="false" customHeight="false" outlineLevel="0" collapsed="false">
      <c r="A209" s="67" t="n">
        <v>205</v>
      </c>
      <c r="B209" s="68" t="n">
        <f aca="false">EOMONTH(Input!$C$7,A209)</f>
        <v>49156</v>
      </c>
      <c r="D209" s="69" t="n">
        <f aca="false">IF($B209&lt;Input!$G$28,Input!$G$44,0)</f>
        <v>0</v>
      </c>
      <c r="E209" s="69" t="n">
        <f aca="true">IF($B209&gt;Input!$G$28,PMT(Input!$G$43/(100*12),($A$620-OFFSET($A$4,MATCH(Input!$G$28,$B$4:$B$620,1),0,1,1)),$H$4,0,1),0)</f>
        <v>0</v>
      </c>
      <c r="F209" s="69" t="n">
        <f aca="false">($F208+$D209+$E209)*(1+Input!$G$43/(100*12))</f>
        <v>23452.5017460887</v>
      </c>
    </row>
    <row r="210" customFormat="false" ht="12.8" hidden="false" customHeight="false" outlineLevel="0" collapsed="false">
      <c r="A210" s="67" t="n">
        <v>206</v>
      </c>
      <c r="B210" s="68" t="n">
        <f aca="false">EOMONTH(Input!$C$7,A210)</f>
        <v>49187</v>
      </c>
      <c r="D210" s="69" t="n">
        <f aca="false">IF($B210&lt;Input!$G$28,Input!$G$44,0)</f>
        <v>0</v>
      </c>
      <c r="E210" s="69" t="n">
        <f aca="true">IF($B210&gt;Input!$G$28,PMT(Input!$G$43/(100*12),($A$620-OFFSET($A$4,MATCH(Input!$G$28,$B$4:$B$620,1),0,1,1)),$H$4,0,1),0)</f>
        <v>0</v>
      </c>
      <c r="F210" s="69" t="n">
        <f aca="false">($F209+$D210+$E210)*(1+Input!$G$43/(100*12))</f>
        <v>23550.220503364</v>
      </c>
    </row>
    <row r="211" customFormat="false" ht="12.8" hidden="false" customHeight="false" outlineLevel="0" collapsed="false">
      <c r="A211" s="67" t="n">
        <v>207</v>
      </c>
      <c r="B211" s="68" t="n">
        <f aca="false">EOMONTH(Input!$C$7,A211)</f>
        <v>49217</v>
      </c>
      <c r="D211" s="69" t="n">
        <f aca="false">IF($B211&lt;Input!$G$28,Input!$G$44,0)</f>
        <v>0</v>
      </c>
      <c r="E211" s="69" t="n">
        <f aca="true">IF($B211&gt;Input!$G$28,PMT(Input!$G$43/(100*12),($A$620-OFFSET($A$4,MATCH(Input!$G$28,$B$4:$B$620,1),0,1,1)),$H$4,0,1),0)</f>
        <v>0</v>
      </c>
      <c r="F211" s="69" t="n">
        <f aca="false">($F210+$D211+$E211)*(1+Input!$G$43/(100*12))</f>
        <v>23648.346422128</v>
      </c>
    </row>
    <row r="212" customFormat="false" ht="12.8" hidden="false" customHeight="false" outlineLevel="0" collapsed="false">
      <c r="A212" s="67" t="n">
        <v>208</v>
      </c>
      <c r="B212" s="68" t="n">
        <f aca="false">EOMONTH(Input!$C$7,A212)</f>
        <v>49248</v>
      </c>
      <c r="D212" s="69" t="n">
        <f aca="false">IF($B212&lt;Input!$G$28,Input!$G$44,0)</f>
        <v>0</v>
      </c>
      <c r="E212" s="69" t="n">
        <f aca="true">IF($B212&gt;Input!$G$28,PMT(Input!$G$43/(100*12),($A$620-OFFSET($A$4,MATCH(Input!$G$28,$B$4:$B$620,1),0,1,1)),$H$4,0,1),0)</f>
        <v>0</v>
      </c>
      <c r="F212" s="69" t="n">
        <f aca="false">($F211+$D212+$E212)*(1+Input!$G$43/(100*12))</f>
        <v>23746.8811988869</v>
      </c>
    </row>
    <row r="213" customFormat="false" ht="12.8" hidden="false" customHeight="false" outlineLevel="0" collapsed="false">
      <c r="A213" s="67" t="n">
        <v>209</v>
      </c>
      <c r="B213" s="68" t="n">
        <f aca="false">EOMONTH(Input!$C$7,A213)</f>
        <v>49278</v>
      </c>
      <c r="D213" s="69" t="n">
        <f aca="false">IF($B213&lt;Input!$G$28,Input!$G$44,0)</f>
        <v>0</v>
      </c>
      <c r="E213" s="69" t="n">
        <f aca="true">IF($B213&gt;Input!$G$28,PMT(Input!$G$43/(100*12),($A$620-OFFSET($A$4,MATCH(Input!$G$28,$B$4:$B$620,1),0,1,1)),$H$4,0,1),0)</f>
        <v>0</v>
      </c>
      <c r="F213" s="69" t="n">
        <f aca="false">($F212+$D213+$E213)*(1+Input!$G$43/(100*12))</f>
        <v>23845.8265372156</v>
      </c>
    </row>
    <row r="214" customFormat="false" ht="12.8" hidden="false" customHeight="false" outlineLevel="0" collapsed="false">
      <c r="A214" s="67" t="n">
        <v>210</v>
      </c>
      <c r="B214" s="68" t="n">
        <f aca="false">EOMONTH(Input!$C$7,A214)</f>
        <v>49309</v>
      </c>
      <c r="D214" s="69" t="n">
        <f aca="false">IF($B214&lt;Input!$G$28,Input!$G$44,0)</f>
        <v>0</v>
      </c>
      <c r="E214" s="69" t="n">
        <f aca="true">IF($B214&gt;Input!$G$28,PMT(Input!$G$43/(100*12),($A$620-OFFSET($A$4,MATCH(Input!$G$28,$B$4:$B$620,1),0,1,1)),$H$4,0,1),0)</f>
        <v>0</v>
      </c>
      <c r="F214" s="69" t="n">
        <f aca="false">($F213+$D214+$E214)*(1+Input!$G$43/(100*12))</f>
        <v>23945.1841477873</v>
      </c>
    </row>
    <row r="215" customFormat="false" ht="12.8" hidden="false" customHeight="false" outlineLevel="0" collapsed="false">
      <c r="A215" s="67" t="n">
        <v>211</v>
      </c>
      <c r="B215" s="68" t="n">
        <f aca="false">EOMONTH(Input!$C$7,A215)</f>
        <v>49340</v>
      </c>
      <c r="D215" s="69" t="n">
        <f aca="false">IF($B215&lt;Input!$G$28,Input!$G$44,0)</f>
        <v>0</v>
      </c>
      <c r="E215" s="69" t="n">
        <f aca="true">IF($B215&gt;Input!$G$28,PMT(Input!$G$43/(100*12),($A$620-OFFSET($A$4,MATCH(Input!$G$28,$B$4:$B$620,1),0,1,1)),$H$4,0,1),0)</f>
        <v>0</v>
      </c>
      <c r="F215" s="69" t="n">
        <f aca="false">($F214+$D215+$E215)*(1+Input!$G$43/(100*12))</f>
        <v>24044.9557484031</v>
      </c>
    </row>
    <row r="216" customFormat="false" ht="12.8" hidden="false" customHeight="false" outlineLevel="0" collapsed="false">
      <c r="A216" s="67" t="n">
        <v>212</v>
      </c>
      <c r="B216" s="68" t="n">
        <f aca="false">EOMONTH(Input!$C$7,A216)</f>
        <v>49368</v>
      </c>
      <c r="D216" s="69" t="n">
        <f aca="false">IF($B216&lt;Input!$G$28,Input!$G$44,0)</f>
        <v>0</v>
      </c>
      <c r="E216" s="69" t="n">
        <f aca="true">IF($B216&gt;Input!$G$28,PMT(Input!$G$43/(100*12),($A$620-OFFSET($A$4,MATCH(Input!$G$28,$B$4:$B$620,1),0,1,1)),$H$4,0,1),0)</f>
        <v>0</v>
      </c>
      <c r="F216" s="69" t="n">
        <f aca="false">($F215+$D216+$E216)*(1+Input!$G$43/(100*12))</f>
        <v>24145.1430640215</v>
      </c>
    </row>
    <row r="217" customFormat="false" ht="12.8" hidden="false" customHeight="false" outlineLevel="0" collapsed="false">
      <c r="A217" s="67" t="n">
        <v>213</v>
      </c>
      <c r="B217" s="68" t="n">
        <f aca="false">EOMONTH(Input!$C$7,A217)</f>
        <v>49399</v>
      </c>
      <c r="D217" s="69" t="n">
        <f aca="false">IF($B217&lt;Input!$G$28,Input!$G$44,0)</f>
        <v>0</v>
      </c>
      <c r="E217" s="69" t="n">
        <f aca="true">IF($B217&gt;Input!$G$28,PMT(Input!$G$43/(100*12),($A$620-OFFSET($A$4,MATCH(Input!$G$28,$B$4:$B$620,1),0,1,1)),$H$4,0,1),0)</f>
        <v>0</v>
      </c>
      <c r="F217" s="69" t="n">
        <f aca="false">($F216+$D217+$E217)*(1+Input!$G$43/(100*12))</f>
        <v>24245.7478267882</v>
      </c>
    </row>
    <row r="218" customFormat="false" ht="12.8" hidden="false" customHeight="false" outlineLevel="0" collapsed="false">
      <c r="A218" s="67" t="n">
        <v>214</v>
      </c>
      <c r="B218" s="68" t="n">
        <f aca="false">EOMONTH(Input!$C$7,A218)</f>
        <v>49429</v>
      </c>
      <c r="D218" s="69" t="n">
        <f aca="false">IF($B218&lt;Input!$G$28,Input!$G$44,0)</f>
        <v>0</v>
      </c>
      <c r="E218" s="69" t="n">
        <f aca="true">IF($B218&gt;Input!$G$28,PMT(Input!$G$43/(100*12),($A$620-OFFSET($A$4,MATCH(Input!$G$28,$B$4:$B$620,1),0,1,1)),$H$4,0,1),0)</f>
        <v>0</v>
      </c>
      <c r="F218" s="69" t="n">
        <f aca="false">($F217+$D218+$E218)*(1+Input!$G$43/(100*12))</f>
        <v>24346.7717760665</v>
      </c>
    </row>
    <row r="219" customFormat="false" ht="12.8" hidden="false" customHeight="false" outlineLevel="0" collapsed="false">
      <c r="A219" s="67" t="n">
        <v>215</v>
      </c>
      <c r="B219" s="68" t="n">
        <f aca="false">EOMONTH(Input!$C$7,A219)</f>
        <v>49460</v>
      </c>
      <c r="D219" s="69" t="n">
        <f aca="false">IF($B219&lt;Input!$G$28,Input!$G$44,0)</f>
        <v>0</v>
      </c>
      <c r="E219" s="69" t="n">
        <f aca="true">IF($B219&gt;Input!$G$28,PMT(Input!$G$43/(100*12),($A$620-OFFSET($A$4,MATCH(Input!$G$28,$B$4:$B$620,1),0,1,1)),$H$4,0,1),0)</f>
        <v>0</v>
      </c>
      <c r="F219" s="69" t="n">
        <f aca="false">($F218+$D219+$E219)*(1+Input!$G$43/(100*12))</f>
        <v>24448.2166584668</v>
      </c>
    </row>
    <row r="220" customFormat="false" ht="12.8" hidden="false" customHeight="false" outlineLevel="0" collapsed="false">
      <c r="A220" s="67" t="n">
        <v>216</v>
      </c>
      <c r="B220" s="68" t="n">
        <f aca="false">EOMONTH(Input!$C$7,A220)</f>
        <v>49490</v>
      </c>
      <c r="D220" s="69" t="n">
        <f aca="false">IF($B220&lt;Input!$G$28,Input!$G$44,0)</f>
        <v>0</v>
      </c>
      <c r="E220" s="69" t="n">
        <f aca="true">IF($B220&gt;Input!$G$28,PMT(Input!$G$43/(100*12),($A$620-OFFSET($A$4,MATCH(Input!$G$28,$B$4:$B$620,1),0,1,1)),$H$4,0,1),0)</f>
        <v>0</v>
      </c>
      <c r="F220" s="69" t="n">
        <f aca="false">($F219+$D220+$E220)*(1+Input!$G$43/(100*12))</f>
        <v>24550.0842278771</v>
      </c>
    </row>
    <row r="221" customFormat="false" ht="12.8" hidden="false" customHeight="false" outlineLevel="0" collapsed="false">
      <c r="A221" s="67" t="n">
        <v>217</v>
      </c>
      <c r="B221" s="68" t="n">
        <f aca="false">EOMONTH(Input!$C$7,A221)</f>
        <v>49521</v>
      </c>
      <c r="D221" s="69" t="n">
        <f aca="false">IF($B221&lt;Input!$G$28,Input!$G$44,0)</f>
        <v>0</v>
      </c>
      <c r="E221" s="69" t="n">
        <f aca="true">IF($B221&gt;Input!$G$28,PMT(Input!$G$43/(100*12),($A$620-OFFSET($A$4,MATCH(Input!$G$28,$B$4:$B$620,1),0,1,1)),$H$4,0,1),0)</f>
        <v>0</v>
      </c>
      <c r="F221" s="69" t="n">
        <f aca="false">($F220+$D221+$E221)*(1+Input!$G$43/(100*12))</f>
        <v>24652.3762454932</v>
      </c>
    </row>
    <row r="222" customFormat="false" ht="12.8" hidden="false" customHeight="false" outlineLevel="0" collapsed="false">
      <c r="A222" s="67" t="n">
        <v>218</v>
      </c>
      <c r="B222" s="68" t="n">
        <f aca="false">EOMONTH(Input!$C$7,A222)</f>
        <v>49552</v>
      </c>
      <c r="D222" s="69" t="n">
        <f aca="false">IF($B222&lt;Input!$G$28,Input!$G$44,0)</f>
        <v>0</v>
      </c>
      <c r="E222" s="69" t="n">
        <f aca="true">IF($B222&gt;Input!$G$28,PMT(Input!$G$43/(100*12),($A$620-OFFSET($A$4,MATCH(Input!$G$28,$B$4:$B$620,1),0,1,1)),$H$4,0,1),0)</f>
        <v>0</v>
      </c>
      <c r="F222" s="69" t="n">
        <f aca="false">($F221+$D222+$E222)*(1+Input!$G$43/(100*12))</f>
        <v>24755.0944798494</v>
      </c>
    </row>
    <row r="223" customFormat="false" ht="12.8" hidden="false" customHeight="false" outlineLevel="0" collapsed="false">
      <c r="A223" s="67" t="n">
        <v>219</v>
      </c>
      <c r="B223" s="68" t="n">
        <f aca="false">EOMONTH(Input!$C$7,A223)</f>
        <v>49582</v>
      </c>
      <c r="D223" s="69" t="n">
        <f aca="false">IF($B223&lt;Input!$G$28,Input!$G$44,0)</f>
        <v>0</v>
      </c>
      <c r="E223" s="69" t="n">
        <f aca="true">IF($B223&gt;Input!$G$28,PMT(Input!$G$43/(100*12),($A$620-OFFSET($A$4,MATCH(Input!$G$28,$B$4:$B$620,1),0,1,1)),$H$4,0,1),0)</f>
        <v>0</v>
      </c>
      <c r="F223" s="69" t="n">
        <f aca="false">($F222+$D223+$E223)*(1+Input!$G$43/(100*12))</f>
        <v>24858.2407068488</v>
      </c>
    </row>
    <row r="224" customFormat="false" ht="12.8" hidden="false" customHeight="false" outlineLevel="0" collapsed="false">
      <c r="A224" s="67" t="n">
        <v>220</v>
      </c>
      <c r="B224" s="68" t="n">
        <f aca="false">EOMONTH(Input!$C$7,A224)</f>
        <v>49613</v>
      </c>
      <c r="D224" s="69" t="n">
        <f aca="false">IF($B224&lt;Input!$G$28,Input!$G$44,0)</f>
        <v>0</v>
      </c>
      <c r="E224" s="69" t="n">
        <f aca="true">IF($B224&gt;Input!$G$28,PMT(Input!$G$43/(100*12),($A$620-OFFSET($A$4,MATCH(Input!$G$28,$B$4:$B$620,1),0,1,1)),$H$4,0,1),0)</f>
        <v>0</v>
      </c>
      <c r="F224" s="69" t="n">
        <f aca="false">($F223+$D224+$E224)*(1+Input!$G$43/(100*12))</f>
        <v>24961.816709794</v>
      </c>
    </row>
    <row r="225" customFormat="false" ht="12.8" hidden="false" customHeight="false" outlineLevel="0" collapsed="false">
      <c r="A225" s="67" t="n">
        <v>221</v>
      </c>
      <c r="B225" s="68" t="n">
        <f aca="false">EOMONTH(Input!$C$7,A225)</f>
        <v>49643</v>
      </c>
      <c r="D225" s="69" t="n">
        <f aca="false">IF($B225&lt;Input!$G$28,Input!$G$44,0)</f>
        <v>0</v>
      </c>
      <c r="E225" s="69" t="n">
        <f aca="true">IF($B225&gt;Input!$G$28,PMT(Input!$G$43/(100*12),($A$620-OFFSET($A$4,MATCH(Input!$G$28,$B$4:$B$620,1),0,1,1)),$H$4,0,1),0)</f>
        <v>0</v>
      </c>
      <c r="F225" s="69" t="n">
        <f aca="false">($F224+$D225+$E225)*(1+Input!$G$43/(100*12))</f>
        <v>25065.8242794181</v>
      </c>
    </row>
    <row r="226" customFormat="false" ht="12.8" hidden="false" customHeight="false" outlineLevel="0" collapsed="false">
      <c r="A226" s="67" t="n">
        <v>222</v>
      </c>
      <c r="B226" s="68" t="n">
        <f aca="false">EOMONTH(Input!$C$7,A226)</f>
        <v>49674</v>
      </c>
      <c r="D226" s="69" t="n">
        <f aca="false">IF($B226&lt;Input!$G$28,Input!$G$44,0)</f>
        <v>0</v>
      </c>
      <c r="E226" s="69" t="n">
        <f aca="true">IF($B226&gt;Input!$G$28,PMT(Input!$G$43/(100*12),($A$620-OFFSET($A$4,MATCH(Input!$G$28,$B$4:$B$620,1),0,1,1)),$H$4,0,1),0)</f>
        <v>0</v>
      </c>
      <c r="F226" s="69" t="n">
        <f aca="false">($F225+$D226+$E226)*(1+Input!$G$43/(100*12))</f>
        <v>25170.2652139157</v>
      </c>
    </row>
    <row r="227" customFormat="false" ht="12.8" hidden="false" customHeight="false" outlineLevel="0" collapsed="false">
      <c r="A227" s="67" t="n">
        <v>223</v>
      </c>
      <c r="B227" s="68" t="n">
        <f aca="false">EOMONTH(Input!$C$7,A227)</f>
        <v>49705</v>
      </c>
      <c r="D227" s="69" t="n">
        <f aca="false">IF($B227&lt;Input!$G$28,Input!$G$44,0)</f>
        <v>0</v>
      </c>
      <c r="E227" s="69" t="n">
        <f aca="true">IF($B227&gt;Input!$G$28,PMT(Input!$G$43/(100*12),($A$620-OFFSET($A$4,MATCH(Input!$G$28,$B$4:$B$620,1),0,1,1)),$H$4,0,1),0)</f>
        <v>0</v>
      </c>
      <c r="F227" s="69" t="n">
        <f aca="false">($F226+$D227+$E227)*(1+Input!$G$43/(100*12))</f>
        <v>25275.1413189737</v>
      </c>
    </row>
    <row r="228" customFormat="false" ht="12.8" hidden="false" customHeight="false" outlineLevel="0" collapsed="false">
      <c r="A228" s="67" t="n">
        <v>224</v>
      </c>
      <c r="B228" s="68" t="n">
        <f aca="false">EOMONTH(Input!$C$7,A228)</f>
        <v>49734</v>
      </c>
      <c r="D228" s="69" t="n">
        <f aca="false">IF($B228&lt;Input!$G$28,Input!$G$44,0)</f>
        <v>0</v>
      </c>
      <c r="E228" s="69" t="n">
        <f aca="true">IF($B228&gt;Input!$G$28,PMT(Input!$G$43/(100*12),($A$620-OFFSET($A$4,MATCH(Input!$G$28,$B$4:$B$620,1),0,1,1)),$H$4,0,1),0)</f>
        <v>0</v>
      </c>
      <c r="F228" s="69" t="n">
        <f aca="false">($F227+$D228+$E228)*(1+Input!$G$43/(100*12))</f>
        <v>25380.4544078028</v>
      </c>
    </row>
    <row r="229" customFormat="false" ht="12.8" hidden="false" customHeight="false" outlineLevel="0" collapsed="false">
      <c r="A229" s="67" t="n">
        <v>225</v>
      </c>
      <c r="B229" s="68" t="n">
        <f aca="false">EOMONTH(Input!$C$7,A229)</f>
        <v>49765</v>
      </c>
      <c r="D229" s="69" t="n">
        <f aca="false">IF($B229&lt;Input!$G$28,Input!$G$44,0)</f>
        <v>0</v>
      </c>
      <c r="E229" s="69" t="n">
        <f aca="true">IF($B229&gt;Input!$G$28,PMT(Input!$G$43/(100*12),($A$620-OFFSET($A$4,MATCH(Input!$G$28,$B$4:$B$620,1),0,1,1)),$H$4,0,1),0)</f>
        <v>0</v>
      </c>
      <c r="F229" s="69" t="n">
        <f aca="false">($F228+$D229+$E229)*(1+Input!$G$43/(100*12))</f>
        <v>25486.2063011686</v>
      </c>
    </row>
    <row r="230" customFormat="false" ht="12.8" hidden="false" customHeight="false" outlineLevel="0" collapsed="false">
      <c r="A230" s="67" t="n">
        <v>226</v>
      </c>
      <c r="B230" s="68" t="n">
        <f aca="false">EOMONTH(Input!$C$7,A230)</f>
        <v>49795</v>
      </c>
      <c r="D230" s="69" t="n">
        <f aca="false">IF($B230&lt;Input!$G$28,Input!$G$44,0)</f>
        <v>0</v>
      </c>
      <c r="E230" s="69" t="n">
        <f aca="true">IF($B230&gt;Input!$G$28,PMT(Input!$G$43/(100*12),($A$620-OFFSET($A$4,MATCH(Input!$G$28,$B$4:$B$620,1),0,1,1)),$H$4,0,1),0)</f>
        <v>0</v>
      </c>
      <c r="F230" s="69" t="n">
        <f aca="false">($F229+$D230+$E230)*(1+Input!$G$43/(100*12))</f>
        <v>25592.3988274235</v>
      </c>
    </row>
    <row r="231" customFormat="false" ht="12.8" hidden="false" customHeight="false" outlineLevel="0" collapsed="false">
      <c r="A231" s="67" t="n">
        <v>227</v>
      </c>
      <c r="B231" s="68" t="n">
        <f aca="false">EOMONTH(Input!$C$7,A231)</f>
        <v>49826</v>
      </c>
      <c r="D231" s="69" t="n">
        <f aca="false">IF($B231&lt;Input!$G$28,Input!$G$44,0)</f>
        <v>0</v>
      </c>
      <c r="E231" s="69" t="n">
        <f aca="true">IF($B231&gt;Input!$G$28,PMT(Input!$G$43/(100*12),($A$620-OFFSET($A$4,MATCH(Input!$G$28,$B$4:$B$620,1),0,1,1)),$H$4,0,1),0)</f>
        <v>0</v>
      </c>
      <c r="F231" s="69" t="n">
        <f aca="false">($F230+$D231+$E231)*(1+Input!$G$43/(100*12))</f>
        <v>25699.0338225377</v>
      </c>
    </row>
    <row r="232" customFormat="false" ht="12.8" hidden="false" customHeight="false" outlineLevel="0" collapsed="false">
      <c r="A232" s="67" t="n">
        <v>228</v>
      </c>
      <c r="B232" s="68" t="n">
        <f aca="false">EOMONTH(Input!$C$7,A232)</f>
        <v>49856</v>
      </c>
      <c r="D232" s="69" t="n">
        <f aca="false">IF($B232&lt;Input!$G$28,Input!$G$44,0)</f>
        <v>0</v>
      </c>
      <c r="E232" s="69" t="n">
        <f aca="true">IF($B232&gt;Input!$G$28,PMT(Input!$G$43/(100*12),($A$620-OFFSET($A$4,MATCH(Input!$G$28,$B$4:$B$620,1),0,1,1)),$H$4,0,1),0)</f>
        <v>0</v>
      </c>
      <c r="F232" s="69" t="n">
        <f aca="false">($F231+$D232+$E232)*(1+Input!$G$43/(100*12))</f>
        <v>25806.1131301316</v>
      </c>
    </row>
    <row r="233" customFormat="false" ht="12.8" hidden="false" customHeight="false" outlineLevel="0" collapsed="false">
      <c r="A233" s="67" t="n">
        <v>229</v>
      </c>
      <c r="B233" s="68" t="n">
        <f aca="false">EOMONTH(Input!$C$7,A233)</f>
        <v>49887</v>
      </c>
      <c r="D233" s="69" t="n">
        <f aca="false">IF($B233&lt;Input!$G$28,Input!$G$44,0)</f>
        <v>0</v>
      </c>
      <c r="E233" s="69" t="n">
        <f aca="true">IF($B233&gt;Input!$G$28,PMT(Input!$G$43/(100*12),($A$620-OFFSET($A$4,MATCH(Input!$G$28,$B$4:$B$620,1),0,1,1)),$H$4,0,1),0)</f>
        <v>0</v>
      </c>
      <c r="F233" s="69" t="n">
        <f aca="false">($F232+$D233+$E233)*(1+Input!$G$43/(100*12))</f>
        <v>25913.6386015072</v>
      </c>
    </row>
    <row r="234" customFormat="false" ht="12.8" hidden="false" customHeight="false" outlineLevel="0" collapsed="false">
      <c r="A234" s="67" t="n">
        <v>230</v>
      </c>
      <c r="B234" s="68" t="n">
        <f aca="false">EOMONTH(Input!$C$7,A234)</f>
        <v>49918</v>
      </c>
      <c r="D234" s="69" t="n">
        <f aca="false">IF($B234&lt;Input!$G$28,Input!$G$44,0)</f>
        <v>0</v>
      </c>
      <c r="E234" s="69" t="n">
        <f aca="true">IF($B234&gt;Input!$G$28,PMT(Input!$G$43/(100*12),($A$620-OFFSET($A$4,MATCH(Input!$G$28,$B$4:$B$620,1),0,1,1)),$H$4,0,1),0)</f>
        <v>0</v>
      </c>
      <c r="F234" s="69" t="n">
        <f aca="false">($F233+$D234+$E234)*(1+Input!$G$43/(100*12))</f>
        <v>26021.6120956801</v>
      </c>
    </row>
    <row r="235" customFormat="false" ht="12.8" hidden="false" customHeight="false" outlineLevel="0" collapsed="false">
      <c r="A235" s="67" t="n">
        <v>231</v>
      </c>
      <c r="B235" s="68" t="n">
        <f aca="false">EOMONTH(Input!$C$7,A235)</f>
        <v>49948</v>
      </c>
      <c r="D235" s="69" t="n">
        <f aca="false">IF($B235&lt;Input!$G$28,Input!$G$44,0)</f>
        <v>0</v>
      </c>
      <c r="E235" s="69" t="n">
        <f aca="true">IF($B235&gt;Input!$G$28,PMT(Input!$G$43/(100*12),($A$620-OFFSET($A$4,MATCH(Input!$G$28,$B$4:$B$620,1),0,1,1)),$H$4,0,1),0)</f>
        <v>0</v>
      </c>
      <c r="F235" s="69" t="n">
        <f aca="false">($F234+$D235+$E235)*(1+Input!$G$43/(100*12))</f>
        <v>26130.0354794121</v>
      </c>
    </row>
    <row r="236" customFormat="false" ht="12.8" hidden="false" customHeight="false" outlineLevel="0" collapsed="false">
      <c r="A236" s="67" t="n">
        <v>232</v>
      </c>
      <c r="B236" s="68" t="n">
        <f aca="false">EOMONTH(Input!$C$7,A236)</f>
        <v>49979</v>
      </c>
      <c r="D236" s="69" t="n">
        <f aca="false">IF($B236&lt;Input!$G$28,Input!$G$44,0)</f>
        <v>0</v>
      </c>
      <c r="E236" s="69" t="n">
        <f aca="true">IF($B236&gt;Input!$G$28,PMT(Input!$G$43/(100*12),($A$620-OFFSET($A$4,MATCH(Input!$G$28,$B$4:$B$620,1),0,1,1)),$H$4,0,1),0)</f>
        <v>0</v>
      </c>
      <c r="F236" s="69" t="n">
        <f aca="false">($F235+$D236+$E236)*(1+Input!$G$43/(100*12))</f>
        <v>26238.910627243</v>
      </c>
    </row>
    <row r="237" customFormat="false" ht="12.8" hidden="false" customHeight="false" outlineLevel="0" collapsed="false">
      <c r="A237" s="67" t="n">
        <v>233</v>
      </c>
      <c r="B237" s="68" t="n">
        <f aca="false">EOMONTH(Input!$C$7,A237)</f>
        <v>50009</v>
      </c>
      <c r="D237" s="69" t="n">
        <f aca="false">IF($B237&lt;Input!$G$28,Input!$G$44,0)</f>
        <v>0</v>
      </c>
      <c r="E237" s="69" t="n">
        <f aca="true">IF($B237&gt;Input!$G$28,PMT(Input!$G$43/(100*12),($A$620-OFFSET($A$4,MATCH(Input!$G$28,$B$4:$B$620,1),0,1,1)),$H$4,0,1),0)</f>
        <v>0</v>
      </c>
      <c r="F237" s="69" t="n">
        <f aca="false">($F236+$D237+$E237)*(1+Input!$G$43/(100*12))</f>
        <v>26348.2394215232</v>
      </c>
    </row>
    <row r="238" customFormat="false" ht="12.8" hidden="false" customHeight="false" outlineLevel="0" collapsed="false">
      <c r="A238" s="67" t="n">
        <v>234</v>
      </c>
      <c r="B238" s="68" t="n">
        <f aca="false">EOMONTH(Input!$C$7,A238)</f>
        <v>50040</v>
      </c>
      <c r="D238" s="69" t="n">
        <f aca="false">IF($B238&lt;Input!$G$28,Input!$G$44,0)</f>
        <v>0</v>
      </c>
      <c r="E238" s="69" t="n">
        <f aca="true">IF($B238&gt;Input!$G$28,PMT(Input!$G$43/(100*12),($A$620-OFFSET($A$4,MATCH(Input!$G$28,$B$4:$B$620,1),0,1,1)),$H$4,0,1),0)</f>
        <v>0</v>
      </c>
      <c r="F238" s="69" t="n">
        <f aca="false">($F237+$D238+$E238)*(1+Input!$G$43/(100*12))</f>
        <v>26458.0237524462</v>
      </c>
    </row>
    <row r="239" customFormat="false" ht="12.8" hidden="false" customHeight="false" outlineLevel="0" collapsed="false">
      <c r="A239" s="67" t="n">
        <v>235</v>
      </c>
      <c r="B239" s="68" t="n">
        <f aca="false">EOMONTH(Input!$C$7,A239)</f>
        <v>50071</v>
      </c>
      <c r="D239" s="69" t="n">
        <f aca="false">IF($B239&lt;Input!$G$28,Input!$G$44,0)</f>
        <v>0</v>
      </c>
      <c r="E239" s="69" t="n">
        <f aca="true">IF($B239&gt;Input!$G$28,PMT(Input!$G$43/(100*12),($A$620-OFFSET($A$4,MATCH(Input!$G$28,$B$4:$B$620,1),0,1,1)),$H$4,0,1),0)</f>
        <v>0</v>
      </c>
      <c r="F239" s="69" t="n">
        <f aca="false">($F238+$D239+$E239)*(1+Input!$G$43/(100*12))</f>
        <v>26568.2655180814</v>
      </c>
    </row>
    <row r="240" customFormat="false" ht="12.8" hidden="false" customHeight="false" outlineLevel="0" collapsed="false">
      <c r="A240" s="67" t="n">
        <v>236</v>
      </c>
      <c r="B240" s="68" t="n">
        <f aca="false">EOMONTH(Input!$C$7,A240)</f>
        <v>50099</v>
      </c>
      <c r="D240" s="69" t="n">
        <f aca="false">IF($B240&lt;Input!$G$28,Input!$G$44,0)</f>
        <v>0</v>
      </c>
      <c r="E240" s="69" t="n">
        <f aca="true">IF($B240&gt;Input!$G$28,PMT(Input!$G$43/(100*12),($A$620-OFFSET($A$4,MATCH(Input!$G$28,$B$4:$B$620,1),0,1,1)),$H$4,0,1),0)</f>
        <v>0</v>
      </c>
      <c r="F240" s="69" t="n">
        <f aca="false">($F239+$D240+$E240)*(1+Input!$G$43/(100*12))</f>
        <v>26678.9666244067</v>
      </c>
    </row>
    <row r="241" customFormat="false" ht="12.8" hidden="false" customHeight="false" outlineLevel="0" collapsed="false">
      <c r="A241" s="67" t="n">
        <v>237</v>
      </c>
      <c r="B241" s="68" t="n">
        <f aca="false">EOMONTH(Input!$C$7,A241)</f>
        <v>50130</v>
      </c>
      <c r="D241" s="69" t="n">
        <f aca="false">IF($B241&lt;Input!$G$28,Input!$G$44,0)</f>
        <v>0</v>
      </c>
      <c r="E241" s="69" t="n">
        <f aca="true">IF($B241&gt;Input!$G$28,PMT(Input!$G$43/(100*12),($A$620-OFFSET($A$4,MATCH(Input!$G$28,$B$4:$B$620,1),0,1,1)),$H$4,0,1),0)</f>
        <v>0</v>
      </c>
      <c r="F241" s="69" t="n">
        <f aca="false">($F240+$D241+$E241)*(1+Input!$G$43/(100*12))</f>
        <v>26790.1289853418</v>
      </c>
    </row>
    <row r="242" customFormat="false" ht="12.8" hidden="false" customHeight="false" outlineLevel="0" collapsed="false">
      <c r="A242" s="67" t="n">
        <v>238</v>
      </c>
      <c r="B242" s="68" t="n">
        <f aca="false">EOMONTH(Input!$C$7,A242)</f>
        <v>50160</v>
      </c>
      <c r="D242" s="69" t="n">
        <f aca="false">IF($B242&lt;Input!$G$28,Input!$G$44,0)</f>
        <v>0</v>
      </c>
      <c r="E242" s="69" t="n">
        <f aca="true">IF($B242&gt;Input!$G$28,PMT(Input!$G$43/(100*12),($A$620-OFFSET($A$4,MATCH(Input!$G$28,$B$4:$B$620,1),0,1,1)),$H$4,0,1),0)</f>
        <v>0</v>
      </c>
      <c r="F242" s="69" t="n">
        <f aca="false">($F241+$D242+$E242)*(1+Input!$G$43/(100*12))</f>
        <v>26901.7545227807</v>
      </c>
    </row>
    <row r="243" customFormat="false" ht="12.8" hidden="false" customHeight="false" outlineLevel="0" collapsed="false">
      <c r="A243" s="67" t="n">
        <v>239</v>
      </c>
      <c r="B243" s="68" t="n">
        <f aca="false">EOMONTH(Input!$C$7,A243)</f>
        <v>50191</v>
      </c>
      <c r="D243" s="69" t="n">
        <f aca="false">IF($B243&lt;Input!$G$28,Input!$G$44,0)</f>
        <v>0</v>
      </c>
      <c r="E243" s="69" t="n">
        <f aca="true">IF($B243&gt;Input!$G$28,PMT(Input!$G$43/(100*12),($A$620-OFFSET($A$4,MATCH(Input!$G$28,$B$4:$B$620,1),0,1,1)),$H$4,0,1),0)</f>
        <v>0</v>
      </c>
      <c r="F243" s="69" t="n">
        <f aca="false">($F242+$D243+$E243)*(1+Input!$G$43/(100*12))</f>
        <v>27013.8451666256</v>
      </c>
    </row>
    <row r="244" customFormat="false" ht="12.8" hidden="false" customHeight="false" outlineLevel="0" collapsed="false">
      <c r="A244" s="67" t="n">
        <v>240</v>
      </c>
      <c r="B244" s="68" t="n">
        <f aca="false">EOMONTH(Input!$C$7,A244)</f>
        <v>50221</v>
      </c>
      <c r="D244" s="69" t="n">
        <f aca="false">IF($B244&lt;Input!$G$28,Input!$G$44,0)</f>
        <v>0</v>
      </c>
      <c r="E244" s="69" t="n">
        <f aca="true">IF($B244&gt;Input!$G$28,PMT(Input!$G$43/(100*12),($A$620-OFFSET($A$4,MATCH(Input!$G$28,$B$4:$B$620,1),0,1,1)),$H$4,0,1),0)</f>
        <v>0</v>
      </c>
      <c r="F244" s="69" t="n">
        <f aca="false">($F243+$D244+$E244)*(1+Input!$G$43/(100*12))</f>
        <v>27126.4028548199</v>
      </c>
    </row>
    <row r="245" customFormat="false" ht="12.8" hidden="false" customHeight="false" outlineLevel="0" collapsed="false">
      <c r="A245" s="67" t="n">
        <v>241</v>
      </c>
      <c r="B245" s="68" t="n">
        <f aca="false">EOMONTH(Input!$C$7,A245)</f>
        <v>50252</v>
      </c>
      <c r="D245" s="69" t="n">
        <f aca="false">IF($B245&lt;Input!$G$28,Input!$G$44,0)</f>
        <v>0</v>
      </c>
      <c r="E245" s="69" t="n">
        <f aca="true">IF($B245&gt;Input!$G$28,PMT(Input!$G$43/(100*12),($A$620-OFFSET($A$4,MATCH(Input!$G$28,$B$4:$B$620,1),0,1,1)),$H$4,0,1),0)</f>
        <v>0</v>
      </c>
      <c r="F245" s="69" t="n">
        <f aca="false">($F244+$D245+$E245)*(1+Input!$G$43/(100*12))</f>
        <v>27239.4295333816</v>
      </c>
    </row>
    <row r="246" customFormat="false" ht="12.8" hidden="false" customHeight="false" outlineLevel="0" collapsed="false">
      <c r="A246" s="67" t="n">
        <v>242</v>
      </c>
      <c r="B246" s="68" t="n">
        <f aca="false">EOMONTH(Input!$C$7,A246)</f>
        <v>50283</v>
      </c>
      <c r="D246" s="69" t="n">
        <f aca="false">IF($B246&lt;Input!$G$28,Input!$G$44,0)</f>
        <v>0</v>
      </c>
      <c r="E246" s="69" t="n">
        <f aca="true">IF($B246&gt;Input!$G$28,PMT(Input!$G$43/(100*12),($A$620-OFFSET($A$4,MATCH(Input!$G$28,$B$4:$B$620,1),0,1,1)),$H$4,0,1),0)</f>
        <v>0</v>
      </c>
      <c r="F246" s="69" t="n">
        <f aca="false">($F245+$D246+$E246)*(1+Input!$G$43/(100*12))</f>
        <v>27352.9271564374</v>
      </c>
    </row>
    <row r="247" customFormat="false" ht="12.8" hidden="false" customHeight="false" outlineLevel="0" collapsed="false">
      <c r="A247" s="67" t="n">
        <v>243</v>
      </c>
      <c r="B247" s="68" t="n">
        <f aca="false">EOMONTH(Input!$C$7,A247)</f>
        <v>50313</v>
      </c>
      <c r="D247" s="69" t="n">
        <f aca="false">IF($B247&lt;Input!$G$28,Input!$G$44,0)</f>
        <v>0</v>
      </c>
      <c r="E247" s="69" t="n">
        <f aca="true">IF($B247&gt;Input!$G$28,PMT(Input!$G$43/(100*12),($A$620-OFFSET($A$4,MATCH(Input!$G$28,$B$4:$B$620,1),0,1,1)),$H$4,0,1),0)</f>
        <v>0</v>
      </c>
      <c r="F247" s="69" t="n">
        <f aca="false">($F246+$D247+$E247)*(1+Input!$G$43/(100*12))</f>
        <v>27466.8976862559</v>
      </c>
    </row>
    <row r="248" customFormat="false" ht="12.8" hidden="false" customHeight="false" outlineLevel="0" collapsed="false">
      <c r="A248" s="67" t="n">
        <v>244</v>
      </c>
      <c r="B248" s="68" t="n">
        <f aca="false">EOMONTH(Input!$C$7,A248)</f>
        <v>50344</v>
      </c>
      <c r="D248" s="69" t="n">
        <f aca="false">IF($B248&lt;Input!$G$28,Input!$G$44,0)</f>
        <v>0</v>
      </c>
      <c r="E248" s="69" t="n">
        <f aca="true">IF($B248&gt;Input!$G$28,PMT(Input!$G$43/(100*12),($A$620-OFFSET($A$4,MATCH(Input!$G$28,$B$4:$B$620,1),0,1,1)),$H$4,0,1),0)</f>
        <v>0</v>
      </c>
      <c r="F248" s="69" t="n">
        <f aca="false">($F247+$D248+$E248)*(1+Input!$G$43/(100*12))</f>
        <v>27581.343093282</v>
      </c>
    </row>
    <row r="249" customFormat="false" ht="12.8" hidden="false" customHeight="false" outlineLevel="0" collapsed="false">
      <c r="A249" s="67" t="n">
        <v>245</v>
      </c>
      <c r="B249" s="68" t="n">
        <f aca="false">EOMONTH(Input!$C$7,A249)</f>
        <v>50374</v>
      </c>
      <c r="D249" s="69" t="n">
        <f aca="false">IF($B249&lt;Input!$G$28,Input!$G$44,0)</f>
        <v>0</v>
      </c>
      <c r="E249" s="69" t="n">
        <f aca="true">IF($B249&gt;Input!$G$28,PMT(Input!$G$43/(100*12),($A$620-OFFSET($A$4,MATCH(Input!$G$28,$B$4:$B$620,1),0,1,1)),$H$4,0,1),0)</f>
        <v>0</v>
      </c>
      <c r="F249" s="69" t="n">
        <f aca="false">($F248+$D249+$E249)*(1+Input!$G$43/(100*12))</f>
        <v>27696.2653561706</v>
      </c>
    </row>
    <row r="250" customFormat="false" ht="12.8" hidden="false" customHeight="false" outlineLevel="0" collapsed="false">
      <c r="A250" s="67" t="n">
        <v>246</v>
      </c>
      <c r="B250" s="68" t="n">
        <f aca="false">EOMONTH(Input!$C$7,A250)</f>
        <v>50405</v>
      </c>
      <c r="D250" s="69" t="n">
        <f aca="false">IF($B250&lt;Input!$G$28,Input!$G$44,0)</f>
        <v>0</v>
      </c>
      <c r="E250" s="69" t="n">
        <f aca="true">IF($B250&gt;Input!$G$28,PMT(Input!$G$43/(100*12),($A$620-OFFSET($A$4,MATCH(Input!$G$28,$B$4:$B$620,1),0,1,1)),$H$4,0,1),0)</f>
        <v>0</v>
      </c>
      <c r="F250" s="69" t="n">
        <f aca="false">($F249+$D250+$E250)*(1+Input!$G$43/(100*12))</f>
        <v>27811.6664618213</v>
      </c>
    </row>
    <row r="251" customFormat="false" ht="12.8" hidden="false" customHeight="false" outlineLevel="0" collapsed="false">
      <c r="A251" s="67" t="n">
        <v>247</v>
      </c>
      <c r="B251" s="68" t="n">
        <f aca="false">EOMONTH(Input!$C$7,A251)</f>
        <v>50436</v>
      </c>
      <c r="D251" s="69" t="n">
        <f aca="false">IF($B251&lt;Input!$G$28,Input!$G$44,0)</f>
        <v>0</v>
      </c>
      <c r="E251" s="69" t="n">
        <f aca="true">IF($B251&gt;Input!$G$28,PMT(Input!$G$43/(100*12),($A$620-OFFSET($A$4,MATCH(Input!$G$28,$B$4:$B$620,1),0,1,1)),$H$4,0,1),0)</f>
        <v>0</v>
      </c>
      <c r="F251" s="69" t="n">
        <f aca="false">($F250+$D251+$E251)*(1+Input!$G$43/(100*12))</f>
        <v>27927.5484054123</v>
      </c>
    </row>
    <row r="252" customFormat="false" ht="12.8" hidden="false" customHeight="false" outlineLevel="0" collapsed="false">
      <c r="A252" s="67" t="n">
        <v>248</v>
      </c>
      <c r="B252" s="68" t="n">
        <f aca="false">EOMONTH(Input!$C$7,A252)</f>
        <v>50464</v>
      </c>
      <c r="D252" s="69" t="n">
        <f aca="false">IF($B252&lt;Input!$G$28,Input!$G$44,0)</f>
        <v>0</v>
      </c>
      <c r="E252" s="69" t="n">
        <f aca="true">IF($B252&gt;Input!$G$28,PMT(Input!$G$43/(100*12),($A$620-OFFSET($A$4,MATCH(Input!$G$28,$B$4:$B$620,1),0,1,1)),$H$4,0,1),0)</f>
        <v>0</v>
      </c>
      <c r="F252" s="69" t="n">
        <f aca="false">($F251+$D252+$E252)*(1+Input!$G$43/(100*12))</f>
        <v>28043.9131904348</v>
      </c>
    </row>
    <row r="253" customFormat="false" ht="12.8" hidden="false" customHeight="false" outlineLevel="0" collapsed="false">
      <c r="A253" s="67" t="n">
        <v>249</v>
      </c>
      <c r="B253" s="68" t="n">
        <f aca="false">EOMONTH(Input!$C$7,A253)</f>
        <v>50495</v>
      </c>
      <c r="D253" s="69" t="n">
        <f aca="false">IF($B253&lt;Input!$G$28,Input!$G$44,0)</f>
        <v>0</v>
      </c>
      <c r="E253" s="69" t="n">
        <f aca="true">IF($B253&gt;Input!$G$28,PMT(Input!$G$43/(100*12),($A$620-OFFSET($A$4,MATCH(Input!$G$28,$B$4:$B$620,1),0,1,1)),$H$4,0,1),0)</f>
        <v>0</v>
      </c>
      <c r="F253" s="69" t="n">
        <f aca="false">($F252+$D253+$E253)*(1+Input!$G$43/(100*12))</f>
        <v>28160.7628287283</v>
      </c>
    </row>
    <row r="254" customFormat="false" ht="12.8" hidden="false" customHeight="false" outlineLevel="0" collapsed="false">
      <c r="A254" s="67" t="n">
        <v>250</v>
      </c>
      <c r="B254" s="68" t="n">
        <f aca="false">EOMONTH(Input!$C$7,A254)</f>
        <v>50525</v>
      </c>
      <c r="D254" s="69" t="n">
        <f aca="false">IF($B254&lt;Input!$G$28,Input!$G$44,0)</f>
        <v>0</v>
      </c>
      <c r="E254" s="69" t="n">
        <f aca="true">IF($B254&gt;Input!$G$28,PMT(Input!$G$43/(100*12),($A$620-OFFSET($A$4,MATCH(Input!$G$28,$B$4:$B$620,1),0,1,1)),$H$4,0,1),0)</f>
        <v>0</v>
      </c>
      <c r="F254" s="69" t="n">
        <f aca="false">($F253+$D254+$E254)*(1+Input!$G$43/(100*12))</f>
        <v>28278.0993405147</v>
      </c>
    </row>
    <row r="255" customFormat="false" ht="12.8" hidden="false" customHeight="false" outlineLevel="0" collapsed="false">
      <c r="A255" s="67" t="n">
        <v>251</v>
      </c>
      <c r="B255" s="68" t="n">
        <f aca="false">EOMONTH(Input!$C$7,A255)</f>
        <v>50556</v>
      </c>
      <c r="D255" s="69" t="n">
        <f aca="false">IF($B255&lt;Input!$G$28,Input!$G$44,0)</f>
        <v>0</v>
      </c>
      <c r="E255" s="69" t="n">
        <f aca="true">IF($B255&gt;Input!$G$28,PMT(Input!$G$43/(100*12),($A$620-OFFSET($A$4,MATCH(Input!$G$28,$B$4:$B$620,1),0,1,1)),$H$4,0,1),0)</f>
        <v>0</v>
      </c>
      <c r="F255" s="69" t="n">
        <f aca="false">($F254+$D255+$E255)*(1+Input!$G$43/(100*12))</f>
        <v>28395.9247544335</v>
      </c>
    </row>
    <row r="256" customFormat="false" ht="12.8" hidden="false" customHeight="false" outlineLevel="0" collapsed="false">
      <c r="A256" s="67" t="n">
        <v>252</v>
      </c>
      <c r="B256" s="68" t="n">
        <f aca="false">EOMONTH(Input!$C$7,A256)</f>
        <v>50586</v>
      </c>
      <c r="D256" s="69" t="n">
        <f aca="false">IF($B256&lt;Input!$G$28,Input!$G$44,0)</f>
        <v>0</v>
      </c>
      <c r="E256" s="69" t="n">
        <f aca="true">IF($B256&gt;Input!$G$28,PMT(Input!$G$43/(100*12),($A$620-OFFSET($A$4,MATCH(Input!$G$28,$B$4:$B$620,1),0,1,1)),$H$4,0,1),0)</f>
        <v>0</v>
      </c>
      <c r="F256" s="69" t="n">
        <f aca="false">($F255+$D256+$E256)*(1+Input!$G$43/(100*12))</f>
        <v>28514.2411075769</v>
      </c>
    </row>
    <row r="257" customFormat="false" ht="12.8" hidden="false" customHeight="false" outlineLevel="0" collapsed="false">
      <c r="A257" s="67" t="n">
        <v>253</v>
      </c>
      <c r="B257" s="68" t="n">
        <f aca="false">EOMONTH(Input!$C$7,A257)</f>
        <v>50617</v>
      </c>
      <c r="D257" s="69" t="n">
        <f aca="false">IF($B257&lt;Input!$G$28,Input!$G$44,0)</f>
        <v>0</v>
      </c>
      <c r="E257" s="69" t="n">
        <f aca="true">IF($B257&gt;Input!$G$28,PMT(Input!$G$43/(100*12),($A$620-OFFSET($A$4,MATCH(Input!$G$28,$B$4:$B$620,1),0,1,1)),$H$4,0,1),0)</f>
        <v>0</v>
      </c>
      <c r="F257" s="69" t="n">
        <f aca="false">($F256+$D257+$E257)*(1+Input!$G$43/(100*12))</f>
        <v>28633.0504455252</v>
      </c>
    </row>
    <row r="258" customFormat="false" ht="12.8" hidden="false" customHeight="false" outlineLevel="0" collapsed="false">
      <c r="A258" s="67" t="n">
        <v>254</v>
      </c>
      <c r="B258" s="68" t="n">
        <f aca="false">EOMONTH(Input!$C$7,A258)</f>
        <v>50648</v>
      </c>
      <c r="D258" s="69" t="n">
        <f aca="false">IF($B258&lt;Input!$G$28,Input!$G$44,0)</f>
        <v>0</v>
      </c>
      <c r="E258" s="69" t="n">
        <f aca="true">IF($B258&gt;Input!$G$28,PMT(Input!$G$43/(100*12),($A$620-OFFSET($A$4,MATCH(Input!$G$28,$B$4:$B$620,1),0,1,1)),$H$4,0,1),0)</f>
        <v>0</v>
      </c>
      <c r="F258" s="69" t="n">
        <f aca="false">($F257+$D258+$E258)*(1+Input!$G$43/(100*12))</f>
        <v>28752.3548223815</v>
      </c>
    </row>
    <row r="259" customFormat="false" ht="12.8" hidden="false" customHeight="false" outlineLevel="0" collapsed="false">
      <c r="A259" s="67" t="n">
        <v>255</v>
      </c>
      <c r="B259" s="68" t="n">
        <f aca="false">EOMONTH(Input!$C$7,A259)</f>
        <v>50678</v>
      </c>
      <c r="D259" s="69" t="n">
        <f aca="false">IF($B259&lt;Input!$G$28,Input!$G$44,0)</f>
        <v>0</v>
      </c>
      <c r="E259" s="69" t="n">
        <f aca="true">IF($B259&gt;Input!$G$28,PMT(Input!$G$43/(100*12),($A$620-OFFSET($A$4,MATCH(Input!$G$28,$B$4:$B$620,1),0,1,1)),$H$4,0,1),0)</f>
        <v>-153.524704003959</v>
      </c>
      <c r="F259" s="69" t="n">
        <f aca="false">($F258+$D259+$E259)*(1+Input!$G$43/(100*12))</f>
        <v>28717.9919105375</v>
      </c>
    </row>
    <row r="260" customFormat="false" ht="12.8" hidden="false" customHeight="false" outlineLevel="0" collapsed="false">
      <c r="A260" s="67" t="n">
        <v>256</v>
      </c>
      <c r="B260" s="68" t="n">
        <f aca="false">EOMONTH(Input!$C$7,A260)</f>
        <v>50709</v>
      </c>
      <c r="D260" s="69" t="n">
        <f aca="false">IF($B260&lt;Input!$G$28,Input!$G$44,0)</f>
        <v>0</v>
      </c>
      <c r="E260" s="69" t="n">
        <f aca="true">IF($B260&gt;Input!$G$28,PMT(Input!$G$43/(100*12),($A$620-OFFSET($A$4,MATCH(Input!$G$28,$B$4:$B$620,1),0,1,1)),$H$4,0,1),0)</f>
        <v>-153.524704003959</v>
      </c>
      <c r="F260" s="69" t="n">
        <f aca="false">($F259+$D260+$E260)*(1+Input!$G$43/(100*12))</f>
        <v>28683.4858198941</v>
      </c>
      <c r="H260" s="69"/>
    </row>
    <row r="261" customFormat="false" ht="12.8" hidden="false" customHeight="false" outlineLevel="0" collapsed="false">
      <c r="A261" s="67" t="n">
        <v>257</v>
      </c>
      <c r="B261" s="68" t="n">
        <f aca="false">EOMONTH(Input!$C$7,A261)</f>
        <v>50739</v>
      </c>
      <c r="D261" s="69" t="n">
        <f aca="false">IF($B261&lt;Input!$G$28,Input!$G$44,0)</f>
        <v>0</v>
      </c>
      <c r="E261" s="69" t="n">
        <f aca="true">IF($B261&gt;Input!$G$28,PMT(Input!$G$43/(100*12),($A$620-OFFSET($A$4,MATCH(Input!$G$28,$B$4:$B$620,1),0,1,1)),$H$4,0,1),0)</f>
        <v>-153.524704003959</v>
      </c>
      <c r="F261" s="69" t="n">
        <f aca="false">($F260+$D261+$E261)*(1+Input!$G$43/(100*12))</f>
        <v>28648.835953873</v>
      </c>
    </row>
    <row r="262" customFormat="false" ht="12.8" hidden="false" customHeight="false" outlineLevel="0" collapsed="false">
      <c r="A262" s="67" t="n">
        <v>258</v>
      </c>
      <c r="B262" s="68" t="n">
        <f aca="false">EOMONTH(Input!$C$7,A262)</f>
        <v>50770</v>
      </c>
      <c r="D262" s="69" t="n">
        <f aca="false">IF($B262&lt;Input!$G$28,Input!$G$44,0)</f>
        <v>0</v>
      </c>
      <c r="E262" s="69" t="n">
        <f aca="true">IF($B262&gt;Input!$G$28,PMT(Input!$G$43/(100*12),($A$620-OFFSET($A$4,MATCH(Input!$G$28,$B$4:$B$620,1),0,1,1)),$H$4,0,1),0)</f>
        <v>-153.524704003959</v>
      </c>
      <c r="F262" s="69" t="n">
        <f aca="false">($F261+$D262+$E262)*(1+Input!$G$43/(100*12))</f>
        <v>28614.0417134102</v>
      </c>
    </row>
    <row r="263" customFormat="false" ht="12.8" hidden="false" customHeight="false" outlineLevel="0" collapsed="false">
      <c r="A263" s="67" t="n">
        <v>259</v>
      </c>
      <c r="B263" s="68" t="n">
        <f aca="false">EOMONTH(Input!$C$7,A263)</f>
        <v>50801</v>
      </c>
      <c r="D263" s="69" t="n">
        <f aca="false">IF($B263&lt;Input!$G$28,Input!$G$44,0)</f>
        <v>0</v>
      </c>
      <c r="E263" s="69" t="n">
        <f aca="true">IF($B263&gt;Input!$G$28,PMT(Input!$G$43/(100*12),($A$620-OFFSET($A$4,MATCH(Input!$G$28,$B$4:$B$620,1),0,1,1)),$H$4,0,1),0)</f>
        <v>-153.524704003959</v>
      </c>
      <c r="F263" s="69" t="n">
        <f aca="false">($F262+$D263+$E263)*(1+Input!$G$43/(100*12))</f>
        <v>28579.1024969454</v>
      </c>
    </row>
    <row r="264" customFormat="false" ht="12.8" hidden="false" customHeight="false" outlineLevel="0" collapsed="false">
      <c r="A264" s="67" t="n">
        <v>260</v>
      </c>
      <c r="B264" s="68" t="n">
        <f aca="false">EOMONTH(Input!$C$7,A264)</f>
        <v>50829</v>
      </c>
      <c r="D264" s="69" t="n">
        <f aca="false">IF($B264&lt;Input!$G$28,Input!$G$44,0)</f>
        <v>0</v>
      </c>
      <c r="E264" s="69" t="n">
        <f aca="true">IF($B264&gt;Input!$G$28,PMT(Input!$G$43/(100*12),($A$620-OFFSET($A$4,MATCH(Input!$G$28,$B$4:$B$620,1),0,1,1)),$H$4,0,1),0)</f>
        <v>-153.524704003959</v>
      </c>
      <c r="F264" s="69" t="n">
        <f aca="false">($F263+$D264+$E264)*(1+Input!$G$43/(100*12))</f>
        <v>28544.017700412</v>
      </c>
    </row>
    <row r="265" customFormat="false" ht="12.8" hidden="false" customHeight="false" outlineLevel="0" collapsed="false">
      <c r="A265" s="67" t="n">
        <v>261</v>
      </c>
      <c r="B265" s="68" t="n">
        <f aca="false">EOMONTH(Input!$C$7,A265)</f>
        <v>50860</v>
      </c>
      <c r="D265" s="69" t="n">
        <f aca="false">IF($B265&lt;Input!$G$28,Input!$G$44,0)</f>
        <v>0</v>
      </c>
      <c r="E265" s="69" t="n">
        <f aca="true">IF($B265&gt;Input!$G$28,PMT(Input!$G$43/(100*12),($A$620-OFFSET($A$4,MATCH(Input!$G$28,$B$4:$B$620,1),0,1,1)),$H$4,0,1),0)</f>
        <v>-153.524704003959</v>
      </c>
      <c r="F265" s="69" t="n">
        <f aca="false">($F264+$D265+$E265)*(1+Input!$G$43/(100*12))</f>
        <v>28508.7867172264</v>
      </c>
    </row>
    <row r="266" customFormat="false" ht="12.8" hidden="false" customHeight="false" outlineLevel="0" collapsed="false">
      <c r="A266" s="67" t="n">
        <v>262</v>
      </c>
      <c r="B266" s="68" t="n">
        <f aca="false">EOMONTH(Input!$C$7,A266)</f>
        <v>50890</v>
      </c>
      <c r="D266" s="69" t="n">
        <f aca="false">IF($B266&lt;Input!$G$28,Input!$G$44,0)</f>
        <v>0</v>
      </c>
      <c r="E266" s="69" t="n">
        <f aca="true">IF($B266&gt;Input!$G$28,PMT(Input!$G$43/(100*12),($A$620-OFFSET($A$4,MATCH(Input!$G$28,$B$4:$B$620,1),0,1,1)),$H$4,0,1),0)</f>
        <v>-153.524704003959</v>
      </c>
      <c r="F266" s="69" t="n">
        <f aca="false">($F265+$D266+$E266)*(1+Input!$G$43/(100*12))</f>
        <v>28473.4089382776</v>
      </c>
    </row>
    <row r="267" customFormat="false" ht="12.8" hidden="false" customHeight="false" outlineLevel="0" collapsed="false">
      <c r="A267" s="67" t="n">
        <v>263</v>
      </c>
      <c r="B267" s="68" t="n">
        <f aca="false">EOMONTH(Input!$C$7,A267)</f>
        <v>50921</v>
      </c>
      <c r="D267" s="69" t="n">
        <f aca="false">IF($B267&lt;Input!$G$28,Input!$G$44,0)</f>
        <v>0</v>
      </c>
      <c r="E267" s="69" t="n">
        <f aca="true">IF($B267&gt;Input!$G$28,PMT(Input!$G$43/(100*12),($A$620-OFFSET($A$4,MATCH(Input!$G$28,$B$4:$B$620,1),0,1,1)),$H$4,0,1),0)</f>
        <v>-153.524704003959</v>
      </c>
      <c r="F267" s="69" t="n">
        <f aca="false">($F266+$D267+$E267)*(1+Input!$G$43/(100*12))</f>
        <v>28437.8837519164</v>
      </c>
    </row>
    <row r="268" customFormat="false" ht="12.8" hidden="false" customHeight="false" outlineLevel="0" collapsed="false">
      <c r="A268" s="67" t="n">
        <v>264</v>
      </c>
      <c r="B268" s="68" t="n">
        <f aca="false">EOMONTH(Input!$C$7,A268)</f>
        <v>50951</v>
      </c>
      <c r="D268" s="69" t="n">
        <f aca="false">IF($B268&lt;Input!$G$28,Input!$G$44,0)</f>
        <v>0</v>
      </c>
      <c r="E268" s="69" t="n">
        <f aca="true">IF($B268&gt;Input!$G$28,PMT(Input!$G$43/(100*12),($A$620-OFFSET($A$4,MATCH(Input!$G$28,$B$4:$B$620,1),0,1,1)),$H$4,0,1),0)</f>
        <v>-153.524704003959</v>
      </c>
      <c r="F268" s="69" t="n">
        <f aca="false">($F267+$D268+$E268)*(1+Input!$G$43/(100*12))</f>
        <v>28402.2105439454</v>
      </c>
    </row>
    <row r="269" customFormat="false" ht="12.8" hidden="false" customHeight="false" outlineLevel="0" collapsed="false">
      <c r="A269" s="67" t="n">
        <v>265</v>
      </c>
      <c r="B269" s="68" t="n">
        <f aca="false">EOMONTH(Input!$C$7,A269)</f>
        <v>50982</v>
      </c>
      <c r="D269" s="69" t="n">
        <f aca="false">IF($B269&lt;Input!$G$28,Input!$G$44,0)</f>
        <v>0</v>
      </c>
      <c r="E269" s="69" t="n">
        <f aca="true">IF($B269&gt;Input!$G$28,PMT(Input!$G$43/(100*12),($A$620-OFFSET($A$4,MATCH(Input!$G$28,$B$4:$B$620,1),0,1,1)),$H$4,0,1),0)</f>
        <v>-153.524704003959</v>
      </c>
      <c r="F269" s="69" t="n">
        <f aca="false">($F268+$D269+$E269)*(1+Input!$G$43/(100*12))</f>
        <v>28366.3886976079</v>
      </c>
    </row>
    <row r="270" customFormat="false" ht="12.8" hidden="false" customHeight="false" outlineLevel="0" collapsed="false">
      <c r="A270" s="67" t="n">
        <v>266</v>
      </c>
      <c r="B270" s="68" t="n">
        <f aca="false">EOMONTH(Input!$C$7,A270)</f>
        <v>51013</v>
      </c>
      <c r="D270" s="69" t="n">
        <f aca="false">IF($B270&lt;Input!$G$28,Input!$G$44,0)</f>
        <v>0</v>
      </c>
      <c r="E270" s="69" t="n">
        <f aca="true">IF($B270&gt;Input!$G$28,PMT(Input!$G$43/(100*12),($A$620-OFFSET($A$4,MATCH(Input!$G$28,$B$4:$B$620,1),0,1,1)),$H$4,0,1),0)</f>
        <v>-153.524704003959</v>
      </c>
      <c r="F270" s="69" t="n">
        <f aca="false">($F269+$D270+$E270)*(1+Input!$G$43/(100*12))</f>
        <v>28330.4175935773</v>
      </c>
    </row>
    <row r="271" customFormat="false" ht="12.8" hidden="false" customHeight="false" outlineLevel="0" collapsed="false">
      <c r="A271" s="67" t="n">
        <v>267</v>
      </c>
      <c r="B271" s="68" t="n">
        <f aca="false">EOMONTH(Input!$C$7,A271)</f>
        <v>51043</v>
      </c>
      <c r="D271" s="69" t="n">
        <f aca="false">IF($B271&lt;Input!$G$28,Input!$G$44,0)</f>
        <v>0</v>
      </c>
      <c r="E271" s="69" t="n">
        <f aca="true">IF($B271&gt;Input!$G$28,PMT(Input!$G$43/(100*12),($A$620-OFFSET($A$4,MATCH(Input!$G$28,$B$4:$B$620,1),0,1,1)),$H$4,0,1),0)</f>
        <v>-153.524704003959</v>
      </c>
      <c r="F271" s="69" t="n">
        <f aca="false">($F270+$D271+$E271)*(1+Input!$G$43/(100*12))</f>
        <v>28294.2966099466</v>
      </c>
    </row>
    <row r="272" customFormat="false" ht="12.8" hidden="false" customHeight="false" outlineLevel="0" collapsed="false">
      <c r="A272" s="67" t="n">
        <v>268</v>
      </c>
      <c r="B272" s="68" t="n">
        <f aca="false">EOMONTH(Input!$C$7,A272)</f>
        <v>51074</v>
      </c>
      <c r="D272" s="69" t="n">
        <f aca="false">IF($B272&lt;Input!$G$28,Input!$G$44,0)</f>
        <v>0</v>
      </c>
      <c r="E272" s="69" t="n">
        <f aca="true">IF($B272&gt;Input!$G$28,PMT(Input!$G$43/(100*12),($A$620-OFFSET($A$4,MATCH(Input!$G$28,$B$4:$B$620,1),0,1,1)),$H$4,0,1),0)</f>
        <v>-153.524704003959</v>
      </c>
      <c r="F272" s="69" t="n">
        <f aca="false">($F271+$D272+$E272)*(1+Input!$G$43/(100*12))</f>
        <v>28258.0251222174</v>
      </c>
    </row>
    <row r="273" customFormat="false" ht="12.8" hidden="false" customHeight="false" outlineLevel="0" collapsed="false">
      <c r="A273" s="67" t="n">
        <v>269</v>
      </c>
      <c r="B273" s="68" t="n">
        <f aca="false">EOMONTH(Input!$C$7,A273)</f>
        <v>51104</v>
      </c>
      <c r="D273" s="69" t="n">
        <f aca="false">IF($B273&lt;Input!$G$28,Input!$G$44,0)</f>
        <v>0</v>
      </c>
      <c r="E273" s="69" t="n">
        <f aca="true">IF($B273&gt;Input!$G$28,PMT(Input!$G$43/(100*12),($A$620-OFFSET($A$4,MATCH(Input!$G$28,$B$4:$B$620,1),0,1,1)),$H$4,0,1),0)</f>
        <v>-153.524704003959</v>
      </c>
      <c r="F273" s="69" t="n">
        <f aca="false">($F272+$D273+$E273)*(1+Input!$G$43/(100*12))</f>
        <v>28221.6025032893</v>
      </c>
    </row>
    <row r="274" customFormat="false" ht="12.8" hidden="false" customHeight="false" outlineLevel="0" collapsed="false">
      <c r="A274" s="67" t="n">
        <v>270</v>
      </c>
      <c r="B274" s="68" t="n">
        <f aca="false">EOMONTH(Input!$C$7,A274)</f>
        <v>51135</v>
      </c>
      <c r="D274" s="69" t="n">
        <f aca="false">IF($B274&lt;Input!$G$28,Input!$G$44,0)</f>
        <v>0</v>
      </c>
      <c r="E274" s="69" t="n">
        <f aca="true">IF($B274&gt;Input!$G$28,PMT(Input!$G$43/(100*12),($A$620-OFFSET($A$4,MATCH(Input!$G$28,$B$4:$B$620,1),0,1,1)),$H$4,0,1),0)</f>
        <v>-153.524704003959</v>
      </c>
      <c r="F274" s="69" t="n">
        <f aca="false">($F273+$D274+$E274)*(1+Input!$G$43/(100*12))</f>
        <v>28185.028123449</v>
      </c>
    </row>
    <row r="275" customFormat="false" ht="12.8" hidden="false" customHeight="false" outlineLevel="0" collapsed="false">
      <c r="A275" s="67" t="n">
        <v>271</v>
      </c>
      <c r="B275" s="68" t="n">
        <f aca="false">EOMONTH(Input!$C$7,A275)</f>
        <v>51166</v>
      </c>
      <c r="D275" s="69" t="n">
        <f aca="false">IF($B275&lt;Input!$G$28,Input!$G$44,0)</f>
        <v>0</v>
      </c>
      <c r="E275" s="69" t="n">
        <f aca="true">IF($B275&gt;Input!$G$28,PMT(Input!$G$43/(100*12),($A$620-OFFSET($A$4,MATCH(Input!$G$28,$B$4:$B$620,1),0,1,1)),$H$4,0,1),0)</f>
        <v>-153.524704003959</v>
      </c>
      <c r="F275" s="69" t="n">
        <f aca="false">($F274+$D275+$E275)*(1+Input!$G$43/(100*12))</f>
        <v>28148.3013503594</v>
      </c>
    </row>
    <row r="276" customFormat="false" ht="12.8" hidden="false" customHeight="false" outlineLevel="0" collapsed="false">
      <c r="A276" s="67" t="n">
        <v>272</v>
      </c>
      <c r="B276" s="68" t="n">
        <f aca="false">EOMONTH(Input!$C$7,A276)</f>
        <v>51195</v>
      </c>
      <c r="D276" s="69" t="n">
        <f aca="false">IF($B276&lt;Input!$G$28,Input!$G$44,0)</f>
        <v>0</v>
      </c>
      <c r="E276" s="69" t="n">
        <f aca="true">IF($B276&gt;Input!$G$28,PMT(Input!$G$43/(100*12),($A$620-OFFSET($A$4,MATCH(Input!$G$28,$B$4:$B$620,1),0,1,1)),$H$4,0,1),0)</f>
        <v>-153.524704003959</v>
      </c>
      <c r="F276" s="69" t="n">
        <f aca="false">($F275+$D276+$E276)*(1+Input!$G$43/(100*12))</f>
        <v>28111.4215490486</v>
      </c>
    </row>
    <row r="277" customFormat="false" ht="12.8" hidden="false" customHeight="false" outlineLevel="0" collapsed="false">
      <c r="A277" s="67" t="n">
        <v>273</v>
      </c>
      <c r="B277" s="68" t="n">
        <f aca="false">EOMONTH(Input!$C$7,A277)</f>
        <v>51226</v>
      </c>
      <c r="D277" s="69" t="n">
        <f aca="false">IF($B277&lt;Input!$G$28,Input!$G$44,0)</f>
        <v>0</v>
      </c>
      <c r="E277" s="69" t="n">
        <f aca="true">IF($B277&gt;Input!$G$28,PMT(Input!$G$43/(100*12),($A$620-OFFSET($A$4,MATCH(Input!$G$28,$B$4:$B$620,1),0,1,1)),$H$4,0,1),0)</f>
        <v>-153.524704003959</v>
      </c>
      <c r="F277" s="69" t="n">
        <f aca="false">($F276+$D277+$E277)*(1+Input!$G$43/(100*12))</f>
        <v>28074.388081899</v>
      </c>
    </row>
    <row r="278" customFormat="false" ht="12.8" hidden="false" customHeight="false" outlineLevel="0" collapsed="false">
      <c r="A278" s="67" t="n">
        <v>274</v>
      </c>
      <c r="B278" s="68" t="n">
        <f aca="false">EOMONTH(Input!$C$7,A278)</f>
        <v>51256</v>
      </c>
      <c r="D278" s="69" t="n">
        <f aca="false">IF($B278&lt;Input!$G$28,Input!$G$44,0)</f>
        <v>0</v>
      </c>
      <c r="E278" s="69" t="n">
        <f aca="true">IF($B278&gt;Input!$G$28,PMT(Input!$G$43/(100*12),($A$620-OFFSET($A$4,MATCH(Input!$G$28,$B$4:$B$620,1),0,1,1)),$H$4,0,1),0)</f>
        <v>-153.524704003959</v>
      </c>
      <c r="F278" s="69" t="n">
        <f aca="false">($F277+$D278+$E278)*(1+Input!$G$43/(100*12))</f>
        <v>28037.2003086363</v>
      </c>
    </row>
    <row r="279" customFormat="false" ht="12.8" hidden="false" customHeight="false" outlineLevel="0" collapsed="false">
      <c r="A279" s="67" t="n">
        <v>275</v>
      </c>
      <c r="B279" s="68" t="n">
        <f aca="false">EOMONTH(Input!$C$7,A279)</f>
        <v>51287</v>
      </c>
      <c r="D279" s="69" t="n">
        <f aca="false">IF($B279&lt;Input!$G$28,Input!$G$44,0)</f>
        <v>0</v>
      </c>
      <c r="E279" s="69" t="n">
        <f aca="true">IF($B279&gt;Input!$G$28,PMT(Input!$G$43/(100*12),($A$620-OFFSET($A$4,MATCH(Input!$G$28,$B$4:$B$620,1),0,1,1)),$H$4,0,1),0)</f>
        <v>-153.524704003959</v>
      </c>
      <c r="F279" s="69" t="n">
        <f aca="false">($F278+$D279+$E279)*(1+Input!$G$43/(100*12))</f>
        <v>27999.8575863183</v>
      </c>
    </row>
    <row r="280" customFormat="false" ht="12.8" hidden="false" customHeight="false" outlineLevel="0" collapsed="false">
      <c r="A280" s="67" t="n">
        <v>276</v>
      </c>
      <c r="B280" s="68" t="n">
        <f aca="false">EOMONTH(Input!$C$7,A280)</f>
        <v>51317</v>
      </c>
      <c r="D280" s="69" t="n">
        <f aca="false">IF($B280&lt;Input!$G$28,Input!$G$44,0)</f>
        <v>0</v>
      </c>
      <c r="E280" s="69" t="n">
        <f aca="true">IF($B280&gt;Input!$G$28,PMT(Input!$G$43/(100*12),($A$620-OFFSET($A$4,MATCH(Input!$G$28,$B$4:$B$620,1),0,1,1)),$H$4,0,1),0)</f>
        <v>-153.524704003959</v>
      </c>
      <c r="F280" s="69" t="n">
        <f aca="false">($F279+$D280+$E280)*(1+Input!$G$43/(100*12))</f>
        <v>27962.359269324</v>
      </c>
    </row>
    <row r="281" customFormat="false" ht="12.8" hidden="false" customHeight="false" outlineLevel="0" collapsed="false">
      <c r="A281" s="67" t="n">
        <v>277</v>
      </c>
      <c r="B281" s="68" t="n">
        <f aca="false">EOMONTH(Input!$C$7,A281)</f>
        <v>51348</v>
      </c>
      <c r="D281" s="69" t="n">
        <f aca="false">IF($B281&lt;Input!$G$28,Input!$G$44,0)</f>
        <v>0</v>
      </c>
      <c r="E281" s="69" t="n">
        <f aca="true">IF($B281&gt;Input!$G$28,PMT(Input!$G$43/(100*12),($A$620-OFFSET($A$4,MATCH(Input!$G$28,$B$4:$B$620,1),0,1,1)),$H$4,0,1),0)</f>
        <v>-153.524704003959</v>
      </c>
      <c r="F281" s="69" t="n">
        <f aca="false">($F280+$D281+$E281)*(1+Input!$G$43/(100*12))</f>
        <v>27924.7047093422</v>
      </c>
    </row>
    <row r="282" customFormat="false" ht="12.8" hidden="false" customHeight="false" outlineLevel="0" collapsed="false">
      <c r="A282" s="67" t="n">
        <v>278</v>
      </c>
      <c r="B282" s="68" t="n">
        <f aca="false">EOMONTH(Input!$C$7,A282)</f>
        <v>51379</v>
      </c>
      <c r="D282" s="69" t="n">
        <f aca="false">IF($B282&lt;Input!$G$28,Input!$G$44,0)</f>
        <v>0</v>
      </c>
      <c r="E282" s="69" t="n">
        <f aca="true">IF($B282&gt;Input!$G$28,PMT(Input!$G$43/(100*12),($A$620-OFFSET($A$4,MATCH(Input!$G$28,$B$4:$B$620,1),0,1,1)),$H$4,0,1),0)</f>
        <v>-153.524704003959</v>
      </c>
      <c r="F282" s="69" t="n">
        <f aca="false">($F281+$D282+$E282)*(1+Input!$G$43/(100*12))</f>
        <v>27886.8932553605</v>
      </c>
    </row>
    <row r="283" customFormat="false" ht="12.8" hidden="false" customHeight="false" outlineLevel="0" collapsed="false">
      <c r="A283" s="67" t="n">
        <v>279</v>
      </c>
      <c r="B283" s="68" t="n">
        <f aca="false">EOMONTH(Input!$C$7,A283)</f>
        <v>51409</v>
      </c>
      <c r="D283" s="69" t="n">
        <f aca="false">IF($B283&lt;Input!$G$28,Input!$G$44,0)</f>
        <v>0</v>
      </c>
      <c r="E283" s="69" t="n">
        <f aca="true">IF($B283&gt;Input!$G$28,PMT(Input!$G$43/(100*12),($A$620-OFFSET($A$4,MATCH(Input!$G$28,$B$4:$B$620,1),0,1,1)),$H$4,0,1),0)</f>
        <v>-153.524704003959</v>
      </c>
      <c r="F283" s="69" t="n">
        <f aca="false">($F282+$D283+$E283)*(1+Input!$G$43/(100*12))</f>
        <v>27848.9242536538</v>
      </c>
    </row>
    <row r="284" customFormat="false" ht="12.8" hidden="false" customHeight="false" outlineLevel="0" collapsed="false">
      <c r="A284" s="67" t="n">
        <v>280</v>
      </c>
      <c r="B284" s="68" t="n">
        <f aca="false">EOMONTH(Input!$C$7,A284)</f>
        <v>51440</v>
      </c>
      <c r="D284" s="69" t="n">
        <f aca="false">IF($B284&lt;Input!$G$28,Input!$G$44,0)</f>
        <v>0</v>
      </c>
      <c r="E284" s="69" t="n">
        <f aca="true">IF($B284&gt;Input!$G$28,PMT(Input!$G$43/(100*12),($A$620-OFFSET($A$4,MATCH(Input!$G$28,$B$4:$B$620,1),0,1,1)),$H$4,0,1),0)</f>
        <v>-153.524704003959</v>
      </c>
      <c r="F284" s="69" t="n">
        <f aca="false">($F283+$D284+$E284)*(1+Input!$G$43/(100*12))</f>
        <v>27810.7970477734</v>
      </c>
    </row>
    <row r="285" customFormat="false" ht="12.8" hidden="false" customHeight="false" outlineLevel="0" collapsed="false">
      <c r="A285" s="67" t="n">
        <v>281</v>
      </c>
      <c r="B285" s="68" t="n">
        <f aca="false">EOMONTH(Input!$C$7,A285)</f>
        <v>51470</v>
      </c>
      <c r="D285" s="69" t="n">
        <f aca="false">IF($B285&lt;Input!$G$28,Input!$G$44,0)</f>
        <v>0</v>
      </c>
      <c r="E285" s="69" t="n">
        <f aca="true">IF($B285&gt;Input!$G$28,PMT(Input!$G$43/(100*12),($A$620-OFFSET($A$4,MATCH(Input!$G$28,$B$4:$B$620,1),0,1,1)),$H$4,0,1),0)</f>
        <v>-153.524704003959</v>
      </c>
      <c r="F285" s="69" t="n">
        <f aca="false">($F284+$D285+$E285)*(1+Input!$G$43/(100*12))</f>
        <v>27772.5109785352</v>
      </c>
    </row>
    <row r="286" customFormat="false" ht="12.8" hidden="false" customHeight="false" outlineLevel="0" collapsed="false">
      <c r="A286" s="67" t="n">
        <v>282</v>
      </c>
      <c r="B286" s="68" t="n">
        <f aca="false">EOMONTH(Input!$C$7,A286)</f>
        <v>51501</v>
      </c>
      <c r="D286" s="69" t="n">
        <f aca="false">IF($B286&lt;Input!$G$28,Input!$G$44,0)</f>
        <v>0</v>
      </c>
      <c r="E286" s="69" t="n">
        <f aca="true">IF($B286&gt;Input!$G$28,PMT(Input!$G$43/(100*12),($A$620-OFFSET($A$4,MATCH(Input!$G$28,$B$4:$B$620,1),0,1,1)),$H$4,0,1),0)</f>
        <v>-153.524704003959</v>
      </c>
      <c r="F286" s="69" t="n">
        <f aca="false">($F285+$D286+$E286)*(1+Input!$G$43/(100*12))</f>
        <v>27734.0653840084</v>
      </c>
    </row>
    <row r="287" customFormat="false" ht="12.8" hidden="false" customHeight="false" outlineLevel="0" collapsed="false">
      <c r="A287" s="67" t="n">
        <v>283</v>
      </c>
      <c r="B287" s="68" t="n">
        <f aca="false">EOMONTH(Input!$C$7,A287)</f>
        <v>51532</v>
      </c>
      <c r="D287" s="69" t="n">
        <f aca="false">IF($B287&lt;Input!$G$28,Input!$G$44,0)</f>
        <v>0</v>
      </c>
      <c r="E287" s="69" t="n">
        <f aca="true">IF($B287&gt;Input!$G$28,PMT(Input!$G$43/(100*12),($A$620-OFFSET($A$4,MATCH(Input!$G$28,$B$4:$B$620,1),0,1,1)),$H$4,0,1),0)</f>
        <v>-153.524704003959</v>
      </c>
      <c r="F287" s="69" t="n">
        <f aca="false">($F286+$D287+$E287)*(1+Input!$G$43/(100*12))</f>
        <v>27695.4595995045</v>
      </c>
    </row>
    <row r="288" customFormat="false" ht="12.8" hidden="false" customHeight="false" outlineLevel="0" collapsed="false">
      <c r="A288" s="67" t="n">
        <v>284</v>
      </c>
      <c r="B288" s="68" t="n">
        <f aca="false">EOMONTH(Input!$C$7,A288)</f>
        <v>51560</v>
      </c>
      <c r="D288" s="69" t="n">
        <f aca="false">IF($B288&lt;Input!$G$28,Input!$G$44,0)</f>
        <v>0</v>
      </c>
      <c r="E288" s="69" t="n">
        <f aca="true">IF($B288&gt;Input!$G$28,PMT(Input!$G$43/(100*12),($A$620-OFFSET($A$4,MATCH(Input!$G$28,$B$4:$B$620,1),0,1,1)),$H$4,0,1),0)</f>
        <v>-153.524704003959</v>
      </c>
      <c r="F288" s="69" t="n">
        <f aca="false">($F287+$D288+$E288)*(1+Input!$G$43/(100*12))</f>
        <v>27656.6929575651</v>
      </c>
    </row>
    <row r="289" customFormat="false" ht="12.8" hidden="false" customHeight="false" outlineLevel="0" collapsed="false">
      <c r="A289" s="67" t="n">
        <v>285</v>
      </c>
      <c r="B289" s="68" t="n">
        <f aca="false">EOMONTH(Input!$C$7,A289)</f>
        <v>51591</v>
      </c>
      <c r="D289" s="69" t="n">
        <f aca="false">IF($B289&lt;Input!$G$28,Input!$G$44,0)</f>
        <v>0</v>
      </c>
      <c r="E289" s="69" t="n">
        <f aca="true">IF($B289&gt;Input!$G$28,PMT(Input!$G$43/(100*12),($A$620-OFFSET($A$4,MATCH(Input!$G$28,$B$4:$B$620,1),0,1,1)),$H$4,0,1),0)</f>
        <v>-153.524704003959</v>
      </c>
      <c r="F289" s="69" t="n">
        <f aca="false">($F288+$D289+$E289)*(1+Input!$G$43/(100*12))</f>
        <v>27617.764787951</v>
      </c>
    </row>
    <row r="290" customFormat="false" ht="12.8" hidden="false" customHeight="false" outlineLevel="0" collapsed="false">
      <c r="A290" s="67" t="n">
        <v>286</v>
      </c>
      <c r="B290" s="68" t="n">
        <f aca="false">EOMONTH(Input!$C$7,A290)</f>
        <v>51621</v>
      </c>
      <c r="D290" s="69" t="n">
        <f aca="false">IF($B290&lt;Input!$G$28,Input!$G$44,0)</f>
        <v>0</v>
      </c>
      <c r="E290" s="69" t="n">
        <f aca="true">IF($B290&gt;Input!$G$28,PMT(Input!$G$43/(100*12),($A$620-OFFSET($A$4,MATCH(Input!$G$28,$B$4:$B$620,1),0,1,1)),$H$4,0,1),0)</f>
        <v>-153.524704003959</v>
      </c>
      <c r="F290" s="69" t="n">
        <f aca="false">($F289+$D290+$E290)*(1+Input!$G$43/(100*12))</f>
        <v>27578.6744176301</v>
      </c>
    </row>
    <row r="291" customFormat="false" ht="12.8" hidden="false" customHeight="false" outlineLevel="0" collapsed="false">
      <c r="A291" s="67" t="n">
        <v>287</v>
      </c>
      <c r="B291" s="68" t="n">
        <f aca="false">EOMONTH(Input!$C$7,A291)</f>
        <v>51652</v>
      </c>
      <c r="D291" s="69" t="n">
        <f aca="false">IF($B291&lt;Input!$G$28,Input!$G$44,0)</f>
        <v>0</v>
      </c>
      <c r="E291" s="69" t="n">
        <f aca="true">IF($B291&gt;Input!$G$28,PMT(Input!$G$43/(100*12),($A$620-OFFSET($A$4,MATCH(Input!$G$28,$B$4:$B$620,1),0,1,1)),$H$4,0,1),0)</f>
        <v>-153.524704003959</v>
      </c>
      <c r="F291" s="69" t="n">
        <f aca="false">($F290+$D291+$E291)*(1+Input!$G$43/(100*12))</f>
        <v>27539.4211707663</v>
      </c>
    </row>
    <row r="292" customFormat="false" ht="12.8" hidden="false" customHeight="false" outlineLevel="0" collapsed="false">
      <c r="A292" s="67" t="n">
        <v>288</v>
      </c>
      <c r="B292" s="68" t="n">
        <f aca="false">EOMONTH(Input!$C$7,A292)</f>
        <v>51682</v>
      </c>
      <c r="D292" s="69" t="n">
        <f aca="false">IF($B292&lt;Input!$G$28,Input!$G$44,0)</f>
        <v>0</v>
      </c>
      <c r="E292" s="69" t="n">
        <f aca="true">IF($B292&gt;Input!$G$28,PMT(Input!$G$43/(100*12),($A$620-OFFSET($A$4,MATCH(Input!$G$28,$B$4:$B$620,1),0,1,1)),$H$4,0,1),0)</f>
        <v>-153.524704003959</v>
      </c>
      <c r="F292" s="69" t="n">
        <f aca="false">($F291+$D292+$E292)*(1+Input!$G$43/(100*12))</f>
        <v>27500.0043687072</v>
      </c>
    </row>
    <row r="293" customFormat="false" ht="12.8" hidden="false" customHeight="false" outlineLevel="0" collapsed="false">
      <c r="A293" s="67" t="n">
        <v>289</v>
      </c>
      <c r="B293" s="68" t="n">
        <f aca="false">EOMONTH(Input!$C$7,A293)</f>
        <v>51713</v>
      </c>
      <c r="D293" s="69" t="n">
        <f aca="false">IF($B293&lt;Input!$G$28,Input!$G$44,0)</f>
        <v>0</v>
      </c>
      <c r="E293" s="69" t="n">
        <f aca="true">IF($B293&gt;Input!$G$28,PMT(Input!$G$43/(100*12),($A$620-OFFSET($A$4,MATCH(Input!$G$28,$B$4:$B$620,1),0,1,1)),$H$4,0,1),0)</f>
        <v>-153.524704003959</v>
      </c>
      <c r="F293" s="69" t="n">
        <f aca="false">($F292+$D293+$E293)*(1+Input!$G$43/(100*12))</f>
        <v>27460.4233299728</v>
      </c>
    </row>
    <row r="294" customFormat="false" ht="12.8" hidden="false" customHeight="false" outlineLevel="0" collapsed="false">
      <c r="A294" s="67" t="n">
        <v>290</v>
      </c>
      <c r="B294" s="68" t="n">
        <f aca="false">EOMONTH(Input!$C$7,A294)</f>
        <v>51744</v>
      </c>
      <c r="D294" s="69" t="n">
        <f aca="false">IF($B294&lt;Input!$G$28,Input!$G$44,0)</f>
        <v>0</v>
      </c>
      <c r="E294" s="69" t="n">
        <f aca="true">IF($B294&gt;Input!$G$28,PMT(Input!$G$43/(100*12),($A$620-OFFSET($A$4,MATCH(Input!$G$28,$B$4:$B$620,1),0,1,1)),$H$4,0,1),0)</f>
        <v>-153.524704003959</v>
      </c>
      <c r="F294" s="69" t="n">
        <f aca="false">($F293+$D294+$E294)*(1+Input!$G$43/(100*12))</f>
        <v>27420.6773702437</v>
      </c>
    </row>
    <row r="295" customFormat="false" ht="12.8" hidden="false" customHeight="false" outlineLevel="0" collapsed="false">
      <c r="A295" s="67" t="n">
        <v>291</v>
      </c>
      <c r="B295" s="68" t="n">
        <f aca="false">EOMONTH(Input!$C$7,A295)</f>
        <v>51774</v>
      </c>
      <c r="D295" s="69" t="n">
        <f aca="false">IF($B295&lt;Input!$G$28,Input!$G$44,0)</f>
        <v>0</v>
      </c>
      <c r="E295" s="69" t="n">
        <f aca="true">IF($B295&gt;Input!$G$28,PMT(Input!$G$43/(100*12),($A$620-OFFSET($A$4,MATCH(Input!$G$28,$B$4:$B$620,1),0,1,1)),$H$4,0,1),0)</f>
        <v>-153.524704003959</v>
      </c>
      <c r="F295" s="69" t="n">
        <f aca="false">($F294+$D295+$E295)*(1+Input!$G$43/(100*12))</f>
        <v>27380.7658023491</v>
      </c>
    </row>
    <row r="296" customFormat="false" ht="12.8" hidden="false" customHeight="false" outlineLevel="0" collapsed="false">
      <c r="A296" s="67" t="n">
        <v>292</v>
      </c>
      <c r="B296" s="68" t="n">
        <f aca="false">EOMONTH(Input!$C$7,A296)</f>
        <v>51805</v>
      </c>
      <c r="D296" s="69" t="n">
        <f aca="false">IF($B296&lt;Input!$G$28,Input!$G$44,0)</f>
        <v>0</v>
      </c>
      <c r="E296" s="69" t="n">
        <f aca="true">IF($B296&gt;Input!$G$28,PMT(Input!$G$43/(100*12),($A$620-OFFSET($A$4,MATCH(Input!$G$28,$B$4:$B$620,1),0,1,1)),$H$4,0,1),0)</f>
        <v>-153.524704003959</v>
      </c>
      <c r="F296" s="69" t="n">
        <f aca="false">($F295+$D296+$E296)*(1+Input!$G$43/(100*12))</f>
        <v>27340.6879362549</v>
      </c>
    </row>
    <row r="297" customFormat="false" ht="12.8" hidden="false" customHeight="false" outlineLevel="0" collapsed="false">
      <c r="A297" s="67" t="n">
        <v>293</v>
      </c>
      <c r="B297" s="68" t="n">
        <f aca="false">EOMONTH(Input!$C$7,A297)</f>
        <v>51835</v>
      </c>
      <c r="D297" s="69" t="n">
        <f aca="false">IF($B297&lt;Input!$G$28,Input!$G$44,0)</f>
        <v>0</v>
      </c>
      <c r="E297" s="69" t="n">
        <f aca="true">IF($B297&gt;Input!$G$28,PMT(Input!$G$43/(100*12),($A$620-OFFSET($A$4,MATCH(Input!$G$28,$B$4:$B$620,1),0,1,1)),$H$4,0,1),0)</f>
        <v>-153.524704003959</v>
      </c>
      <c r="F297" s="69" t="n">
        <f aca="false">($F296+$D297+$E297)*(1+Input!$G$43/(100*12))</f>
        <v>27300.443079052</v>
      </c>
    </row>
    <row r="298" customFormat="false" ht="12.8" hidden="false" customHeight="false" outlineLevel="0" collapsed="false">
      <c r="A298" s="67" t="n">
        <v>294</v>
      </c>
      <c r="B298" s="68" t="n">
        <f aca="false">EOMONTH(Input!$C$7,A298)</f>
        <v>51866</v>
      </c>
      <c r="D298" s="69" t="n">
        <f aca="false">IF($B298&lt;Input!$G$28,Input!$G$44,0)</f>
        <v>0</v>
      </c>
      <c r="E298" s="69" t="n">
        <f aca="true">IF($B298&gt;Input!$G$28,PMT(Input!$G$43/(100*12),($A$620-OFFSET($A$4,MATCH(Input!$G$28,$B$4:$B$620,1),0,1,1)),$H$4,0,1),0)</f>
        <v>-153.524704003959</v>
      </c>
      <c r="F298" s="69" t="n">
        <f aca="false">($F297+$D298+$E298)*(1+Input!$G$43/(100*12))</f>
        <v>27260.0305349441</v>
      </c>
    </row>
    <row r="299" customFormat="false" ht="12.8" hidden="false" customHeight="false" outlineLevel="0" collapsed="false">
      <c r="A299" s="67" t="n">
        <v>295</v>
      </c>
      <c r="B299" s="68" t="n">
        <f aca="false">EOMONTH(Input!$C$7,A299)</f>
        <v>51897</v>
      </c>
      <c r="D299" s="69" t="n">
        <f aca="false">IF($B299&lt;Input!$G$28,Input!$G$44,0)</f>
        <v>0</v>
      </c>
      <c r="E299" s="69" t="n">
        <f aca="true">IF($B299&gt;Input!$G$28,PMT(Input!$G$43/(100*12),($A$620-OFFSET($A$4,MATCH(Input!$G$28,$B$4:$B$620,1),0,1,1)),$H$4,0,1),0)</f>
        <v>-153.524704003959</v>
      </c>
      <c r="F299" s="69" t="n">
        <f aca="false">($F298+$D299+$E299)*(1+Input!$G$43/(100*12))</f>
        <v>27219.4496052357</v>
      </c>
    </row>
    <row r="300" customFormat="false" ht="12.8" hidden="false" customHeight="false" outlineLevel="0" collapsed="false">
      <c r="A300" s="67" t="n">
        <v>296</v>
      </c>
      <c r="B300" s="68" t="n">
        <f aca="false">EOMONTH(Input!$C$7,A300)</f>
        <v>51925</v>
      </c>
      <c r="D300" s="69" t="n">
        <f aca="false">IF($B300&lt;Input!$G$28,Input!$G$44,0)</f>
        <v>0</v>
      </c>
      <c r="E300" s="69" t="n">
        <f aca="true">IF($B300&gt;Input!$G$28,PMT(Input!$G$43/(100*12),($A$620-OFFSET($A$4,MATCH(Input!$G$28,$B$4:$B$620,1),0,1,1)),$H$4,0,1),0)</f>
        <v>-153.524704003959</v>
      </c>
      <c r="F300" s="69" t="n">
        <f aca="false">($F299+$D300+$E300)*(1+Input!$G$43/(100*12))</f>
        <v>27178.6995883202</v>
      </c>
    </row>
    <row r="301" customFormat="false" ht="12.8" hidden="false" customHeight="false" outlineLevel="0" collapsed="false">
      <c r="A301" s="67" t="n">
        <v>297</v>
      </c>
      <c r="B301" s="68" t="n">
        <f aca="false">EOMONTH(Input!$C$7,A301)</f>
        <v>51956</v>
      </c>
      <c r="D301" s="69" t="n">
        <f aca="false">IF($B301&lt;Input!$G$28,Input!$G$44,0)</f>
        <v>0</v>
      </c>
      <c r="E301" s="69" t="n">
        <f aca="true">IF($B301&gt;Input!$G$28,PMT(Input!$G$43/(100*12),($A$620-OFFSET($A$4,MATCH(Input!$G$28,$B$4:$B$620,1),0,1,1)),$H$4,0,1),0)</f>
        <v>-153.524704003959</v>
      </c>
      <c r="F301" s="69" t="n">
        <f aca="false">($F300+$D301+$E301)*(1+Input!$G$43/(100*12))</f>
        <v>27137.7797796676</v>
      </c>
    </row>
    <row r="302" customFormat="false" ht="12.8" hidden="false" customHeight="false" outlineLevel="0" collapsed="false">
      <c r="A302" s="67" t="n">
        <v>298</v>
      </c>
      <c r="B302" s="68" t="n">
        <f aca="false">EOMONTH(Input!$C$7,A302)</f>
        <v>51986</v>
      </c>
      <c r="D302" s="69" t="n">
        <f aca="false">IF($B302&lt;Input!$G$28,Input!$G$44,0)</f>
        <v>0</v>
      </c>
      <c r="E302" s="69" t="n">
        <f aca="true">IF($B302&gt;Input!$G$28,PMT(Input!$G$43/(100*12),($A$620-OFFSET($A$4,MATCH(Input!$G$28,$B$4:$B$620,1),0,1,1)),$H$4,0,1),0)</f>
        <v>-153.524704003959</v>
      </c>
      <c r="F302" s="69" t="n">
        <f aca="false">($F301+$D302+$E302)*(1+Input!$G$43/(100*12))</f>
        <v>27096.6894718122</v>
      </c>
    </row>
    <row r="303" customFormat="false" ht="12.8" hidden="false" customHeight="false" outlineLevel="0" collapsed="false">
      <c r="A303" s="67" t="n">
        <v>299</v>
      </c>
      <c r="B303" s="68" t="n">
        <f aca="false">EOMONTH(Input!$C$7,A303)</f>
        <v>52017</v>
      </c>
      <c r="D303" s="69" t="n">
        <f aca="false">IF($B303&lt;Input!$G$28,Input!$G$44,0)</f>
        <v>0</v>
      </c>
      <c r="E303" s="69" t="n">
        <f aca="true">IF($B303&gt;Input!$G$28,PMT(Input!$G$43/(100*12),($A$620-OFFSET($A$4,MATCH(Input!$G$28,$B$4:$B$620,1),0,1,1)),$H$4,0,1),0)</f>
        <v>-153.524704003959</v>
      </c>
      <c r="F303" s="69" t="n">
        <f aca="false">($F302+$D303+$E303)*(1+Input!$G$43/(100*12))</f>
        <v>27055.4279543408</v>
      </c>
    </row>
    <row r="304" customFormat="false" ht="12.8" hidden="false" customHeight="false" outlineLevel="0" collapsed="false">
      <c r="A304" s="67" t="n">
        <v>300</v>
      </c>
      <c r="B304" s="68" t="n">
        <f aca="false">EOMONTH(Input!$C$7,A304)</f>
        <v>52047</v>
      </c>
      <c r="D304" s="69" t="n">
        <f aca="false">IF($B304&lt;Input!$G$28,Input!$G$44,0)</f>
        <v>0</v>
      </c>
      <c r="E304" s="69" t="n">
        <f aca="true">IF($B304&gt;Input!$G$28,PMT(Input!$G$43/(100*12),($A$620-OFFSET($A$4,MATCH(Input!$G$28,$B$4:$B$620,1),0,1,1)),$H$4,0,1),0)</f>
        <v>-153.524704003959</v>
      </c>
      <c r="F304" s="69" t="n">
        <f aca="false">($F303+$D304+$E304)*(1+Input!$G$43/(100*12))</f>
        <v>27013.9945138799</v>
      </c>
    </row>
    <row r="305" customFormat="false" ht="12.8" hidden="false" customHeight="false" outlineLevel="0" collapsed="false">
      <c r="A305" s="67" t="n">
        <v>301</v>
      </c>
      <c r="B305" s="68" t="n">
        <f aca="false">EOMONTH(Input!$C$7,A305)</f>
        <v>52078</v>
      </c>
      <c r="D305" s="69" t="n">
        <f aca="false">IF($B305&lt;Input!$G$28,Input!$G$44,0)</f>
        <v>0</v>
      </c>
      <c r="E305" s="69" t="n">
        <f aca="true">IF($B305&gt;Input!$G$28,PMT(Input!$G$43/(100*12),($A$620-OFFSET($A$4,MATCH(Input!$G$28,$B$4:$B$620,1),0,1,1)),$H$4,0,1),0)</f>
        <v>-153.524704003959</v>
      </c>
      <c r="F305" s="69" t="n">
        <f aca="false">($F304+$D305+$E305)*(1+Input!$G$43/(100*12))</f>
        <v>26972.3884340838</v>
      </c>
    </row>
    <row r="306" customFormat="false" ht="12.8" hidden="false" customHeight="false" outlineLevel="0" collapsed="false">
      <c r="A306" s="67" t="n">
        <v>302</v>
      </c>
      <c r="B306" s="68" t="n">
        <f aca="false">EOMONTH(Input!$C$7,A306)</f>
        <v>52109</v>
      </c>
      <c r="D306" s="69" t="n">
        <f aca="false">IF($B306&lt;Input!$G$28,Input!$G$44,0)</f>
        <v>0</v>
      </c>
      <c r="E306" s="69" t="n">
        <f aca="true">IF($B306&gt;Input!$G$28,PMT(Input!$G$43/(100*12),($A$620-OFFSET($A$4,MATCH(Input!$G$28,$B$4:$B$620,1),0,1,1)),$H$4,0,1),0)</f>
        <v>-153.524704003959</v>
      </c>
      <c r="F306" s="69" t="n">
        <f aca="false">($F305+$D306+$E306)*(1+Input!$G$43/(100*12))</f>
        <v>26930.6089956218</v>
      </c>
    </row>
    <row r="307" customFormat="false" ht="12.8" hidden="false" customHeight="false" outlineLevel="0" collapsed="false">
      <c r="A307" s="67" t="n">
        <v>303</v>
      </c>
      <c r="B307" s="68" t="n">
        <f aca="false">EOMONTH(Input!$C$7,A307)</f>
        <v>52139</v>
      </c>
      <c r="D307" s="69" t="n">
        <f aca="false">IF($B307&lt;Input!$G$28,Input!$G$44,0)</f>
        <v>0</v>
      </c>
      <c r="E307" s="69" t="n">
        <f aca="true">IF($B307&gt;Input!$G$28,PMT(Input!$G$43/(100*12),($A$620-OFFSET($A$4,MATCH(Input!$G$28,$B$4:$B$620,1),0,1,1)),$H$4,0,1),0)</f>
        <v>-153.524704003959</v>
      </c>
      <c r="F307" s="69" t="n">
        <f aca="false">($F306+$D307+$E307)*(1+Input!$G$43/(100*12))</f>
        <v>26888.6554761662</v>
      </c>
    </row>
    <row r="308" customFormat="false" ht="12.8" hidden="false" customHeight="false" outlineLevel="0" collapsed="false">
      <c r="A308" s="67" t="n">
        <v>304</v>
      </c>
      <c r="B308" s="68" t="n">
        <f aca="false">EOMONTH(Input!$C$7,A308)</f>
        <v>52170</v>
      </c>
      <c r="D308" s="69" t="n">
        <f aca="false">IF($B308&lt;Input!$G$28,Input!$G$44,0)</f>
        <v>0</v>
      </c>
      <c r="E308" s="69" t="n">
        <f aca="true">IF($B308&gt;Input!$G$28,PMT(Input!$G$43/(100*12),($A$620-OFFSET($A$4,MATCH(Input!$G$28,$B$4:$B$620,1),0,1,1)),$H$4,0,1),0)</f>
        <v>-153.524704003959</v>
      </c>
      <c r="F308" s="69" t="n">
        <f aca="false">($F307+$D308+$E308)*(1+Input!$G$43/(100*12))</f>
        <v>26846.5271503796</v>
      </c>
    </row>
    <row r="309" customFormat="false" ht="12.8" hidden="false" customHeight="false" outlineLevel="0" collapsed="false">
      <c r="A309" s="67" t="n">
        <v>305</v>
      </c>
      <c r="B309" s="68" t="n">
        <f aca="false">EOMONTH(Input!$C$7,A309)</f>
        <v>52200</v>
      </c>
      <c r="D309" s="69" t="n">
        <f aca="false">IF($B309&lt;Input!$G$28,Input!$G$44,0)</f>
        <v>0</v>
      </c>
      <c r="E309" s="69" t="n">
        <f aca="true">IF($B309&gt;Input!$G$28,PMT(Input!$G$43/(100*12),($A$620-OFFSET($A$4,MATCH(Input!$G$28,$B$4:$B$620,1),0,1,1)),$H$4,0,1),0)</f>
        <v>-153.524704003959</v>
      </c>
      <c r="F309" s="69" t="n">
        <f aca="false">($F308+$D309+$E309)*(1+Input!$G$43/(100*12))</f>
        <v>26804.2232899022</v>
      </c>
    </row>
    <row r="310" customFormat="false" ht="12.8" hidden="false" customHeight="false" outlineLevel="0" collapsed="false">
      <c r="A310" s="67" t="n">
        <v>306</v>
      </c>
      <c r="B310" s="68" t="n">
        <f aca="false">EOMONTH(Input!$C$7,A310)</f>
        <v>52231</v>
      </c>
      <c r="D310" s="69" t="n">
        <f aca="false">IF($B310&lt;Input!$G$28,Input!$G$44,0)</f>
        <v>0</v>
      </c>
      <c r="E310" s="69" t="n">
        <f aca="true">IF($B310&gt;Input!$G$28,PMT(Input!$G$43/(100*12),($A$620-OFFSET($A$4,MATCH(Input!$G$28,$B$4:$B$620,1),0,1,1)),$H$4,0,1),0)</f>
        <v>-153.524704003959</v>
      </c>
      <c r="F310" s="69" t="n">
        <f aca="false">($F309+$D310+$E310)*(1+Input!$G$43/(100*12))</f>
        <v>26761.7431633395</v>
      </c>
    </row>
    <row r="311" customFormat="false" ht="12.8" hidden="false" customHeight="false" outlineLevel="0" collapsed="false">
      <c r="A311" s="67" t="n">
        <v>307</v>
      </c>
      <c r="B311" s="68" t="n">
        <f aca="false">EOMONTH(Input!$C$7,A311)</f>
        <v>52262</v>
      </c>
      <c r="D311" s="69" t="n">
        <f aca="false">IF($B311&lt;Input!$G$28,Input!$G$44,0)</f>
        <v>0</v>
      </c>
      <c r="E311" s="69" t="n">
        <f aca="true">IF($B311&gt;Input!$G$28,PMT(Input!$G$43/(100*12),($A$620-OFFSET($A$4,MATCH(Input!$G$28,$B$4:$B$620,1),0,1,1)),$H$4,0,1),0)</f>
        <v>-153.524704003959</v>
      </c>
      <c r="F311" s="69" t="n">
        <f aca="false">($F310+$D311+$E311)*(1+Input!$G$43/(100*12))</f>
        <v>26719.0860362495</v>
      </c>
    </row>
    <row r="312" customFormat="false" ht="12.8" hidden="false" customHeight="false" outlineLevel="0" collapsed="false">
      <c r="A312" s="67" t="n">
        <v>308</v>
      </c>
      <c r="B312" s="68" t="n">
        <f aca="false">EOMONTH(Input!$C$7,A312)</f>
        <v>52290</v>
      </c>
      <c r="D312" s="69" t="n">
        <f aca="false">IF($B312&lt;Input!$G$28,Input!$G$44,0)</f>
        <v>0</v>
      </c>
      <c r="E312" s="69" t="n">
        <f aca="true">IF($B312&gt;Input!$G$28,PMT(Input!$G$43/(100*12),($A$620-OFFSET($A$4,MATCH(Input!$G$28,$B$4:$B$620,1),0,1,1)),$H$4,0,1),0)</f>
        <v>-153.524704003959</v>
      </c>
      <c r="F312" s="69" t="n">
        <f aca="false">($F311+$D312+$E312)*(1+Input!$G$43/(100*12))</f>
        <v>26676.2511711299</v>
      </c>
    </row>
    <row r="313" customFormat="false" ht="12.8" hidden="false" customHeight="false" outlineLevel="0" collapsed="false">
      <c r="A313" s="67" t="n">
        <v>309</v>
      </c>
      <c r="B313" s="68" t="n">
        <f aca="false">EOMONTH(Input!$C$7,A313)</f>
        <v>52321</v>
      </c>
      <c r="D313" s="69" t="n">
        <f aca="false">IF($B313&lt;Input!$G$28,Input!$G$44,0)</f>
        <v>0</v>
      </c>
      <c r="E313" s="69" t="n">
        <f aca="true">IF($B313&gt;Input!$G$28,PMT(Input!$G$43/(100*12),($A$620-OFFSET($A$4,MATCH(Input!$G$28,$B$4:$B$620,1),0,1,1)),$H$4,0,1),0)</f>
        <v>-153.524704003959</v>
      </c>
      <c r="F313" s="69" t="n">
        <f aca="false">($F312+$D313+$E313)*(1+Input!$G$43/(100*12))</f>
        <v>26633.2378274056</v>
      </c>
    </row>
    <row r="314" customFormat="false" ht="12.8" hidden="false" customHeight="false" outlineLevel="0" collapsed="false">
      <c r="A314" s="67" t="n">
        <v>310</v>
      </c>
      <c r="B314" s="68" t="n">
        <f aca="false">EOMONTH(Input!$C$7,A314)</f>
        <v>52351</v>
      </c>
      <c r="D314" s="69" t="n">
        <f aca="false">IF($B314&lt;Input!$G$28,Input!$G$44,0)</f>
        <v>0</v>
      </c>
      <c r="E314" s="69" t="n">
        <f aca="true">IF($B314&gt;Input!$G$28,PMT(Input!$G$43/(100*12),($A$620-OFFSET($A$4,MATCH(Input!$G$28,$B$4:$B$620,1),0,1,1)),$H$4,0,1),0)</f>
        <v>-153.524704003959</v>
      </c>
      <c r="F314" s="69" t="n">
        <f aca="false">($F313+$D314+$E314)*(1+Input!$G$43/(100*12))</f>
        <v>26590.0452614158</v>
      </c>
    </row>
    <row r="315" customFormat="false" ht="12.8" hidden="false" customHeight="false" outlineLevel="0" collapsed="false">
      <c r="A315" s="67" t="n">
        <v>311</v>
      </c>
      <c r="B315" s="68" t="n">
        <f aca="false">EOMONTH(Input!$C$7,A315)</f>
        <v>52382</v>
      </c>
      <c r="D315" s="69" t="n">
        <f aca="false">IF($B315&lt;Input!$G$28,Input!$G$44,0)</f>
        <v>0</v>
      </c>
      <c r="E315" s="69" t="n">
        <f aca="true">IF($B315&gt;Input!$G$28,PMT(Input!$G$43/(100*12),($A$620-OFFSET($A$4,MATCH(Input!$G$28,$B$4:$B$620,1),0,1,1)),$H$4,0,1),0)</f>
        <v>-153.524704003959</v>
      </c>
      <c r="F315" s="69" t="n">
        <f aca="false">($F314+$D315+$E315)*(1+Input!$G$43/(100*12))</f>
        <v>26546.6727264011</v>
      </c>
    </row>
    <row r="316" customFormat="false" ht="12.8" hidden="false" customHeight="false" outlineLevel="0" collapsed="false">
      <c r="A316" s="67" t="n">
        <v>312</v>
      </c>
      <c r="B316" s="68" t="n">
        <f aca="false">EOMONTH(Input!$C$7,A316)</f>
        <v>52412</v>
      </c>
      <c r="D316" s="69" t="n">
        <f aca="false">IF($B316&lt;Input!$G$28,Input!$G$44,0)</f>
        <v>0</v>
      </c>
      <c r="E316" s="69" t="n">
        <f aca="true">IF($B316&gt;Input!$G$28,PMT(Input!$G$43/(100*12),($A$620-OFFSET($A$4,MATCH(Input!$G$28,$B$4:$B$620,1),0,1,1)),$H$4,0,1),0)</f>
        <v>-153.524704003959</v>
      </c>
      <c r="F316" s="69" t="n">
        <f aca="false">($F315+$D316+$E316)*(1+Input!$G$43/(100*12))</f>
        <v>26503.1194724904</v>
      </c>
    </row>
    <row r="317" customFormat="false" ht="12.8" hidden="false" customHeight="false" outlineLevel="0" collapsed="false">
      <c r="A317" s="67" t="n">
        <v>313</v>
      </c>
      <c r="B317" s="68" t="n">
        <f aca="false">EOMONTH(Input!$C$7,A317)</f>
        <v>52443</v>
      </c>
      <c r="D317" s="69" t="n">
        <f aca="false">IF($B317&lt;Input!$G$28,Input!$G$44,0)</f>
        <v>0</v>
      </c>
      <c r="E317" s="69" t="n">
        <f aca="true">IF($B317&gt;Input!$G$28,PMT(Input!$G$43/(100*12),($A$620-OFFSET($A$4,MATCH(Input!$G$28,$B$4:$B$620,1),0,1,1)),$H$4,0,1),0)</f>
        <v>-153.524704003959</v>
      </c>
      <c r="F317" s="69" t="n">
        <f aca="false">($F316+$D317+$E317)*(1+Input!$G$43/(100*12))</f>
        <v>26459.3847466885</v>
      </c>
    </row>
    <row r="318" customFormat="false" ht="12.8" hidden="false" customHeight="false" outlineLevel="0" collapsed="false">
      <c r="A318" s="67" t="n">
        <v>314</v>
      </c>
      <c r="B318" s="68" t="n">
        <f aca="false">EOMONTH(Input!$C$7,A318)</f>
        <v>52474</v>
      </c>
      <c r="D318" s="69" t="n">
        <f aca="false">IF($B318&lt;Input!$G$28,Input!$G$44,0)</f>
        <v>0</v>
      </c>
      <c r="E318" s="69" t="n">
        <f aca="true">IF($B318&gt;Input!$G$28,PMT(Input!$G$43/(100*12),($A$620-OFFSET($A$4,MATCH(Input!$G$28,$B$4:$B$620,1),0,1,1)),$H$4,0,1),0)</f>
        <v>-153.524704003959</v>
      </c>
      <c r="F318" s="69" t="n">
        <f aca="false">($F317+$D318+$E318)*(1+Input!$G$43/(100*12))</f>
        <v>26415.4677928624</v>
      </c>
    </row>
    <row r="319" customFormat="false" ht="12.8" hidden="false" customHeight="false" outlineLevel="0" collapsed="false">
      <c r="A319" s="67" t="n">
        <v>315</v>
      </c>
      <c r="B319" s="68" t="n">
        <f aca="false">EOMONTH(Input!$C$7,A319)</f>
        <v>52504</v>
      </c>
      <c r="D319" s="69" t="n">
        <f aca="false">IF($B319&lt;Input!$G$28,Input!$G$44,0)</f>
        <v>0</v>
      </c>
      <c r="E319" s="69" t="n">
        <f aca="true">IF($B319&gt;Input!$G$28,PMT(Input!$G$43/(100*12),($A$620-OFFSET($A$4,MATCH(Input!$G$28,$B$4:$B$620,1),0,1,1)),$H$4,0,1),0)</f>
        <v>-153.524704003959</v>
      </c>
      <c r="F319" s="69" t="n">
        <f aca="false">($F318+$D319+$E319)*(1+Input!$G$43/(100*12))</f>
        <v>26371.3678517287</v>
      </c>
    </row>
    <row r="320" customFormat="false" ht="12.8" hidden="false" customHeight="false" outlineLevel="0" collapsed="false">
      <c r="A320" s="67" t="n">
        <v>316</v>
      </c>
      <c r="B320" s="68" t="n">
        <f aca="false">EOMONTH(Input!$C$7,A320)</f>
        <v>52535</v>
      </c>
      <c r="D320" s="69" t="n">
        <f aca="false">IF($B320&lt;Input!$G$28,Input!$G$44,0)</f>
        <v>0</v>
      </c>
      <c r="E320" s="69" t="n">
        <f aca="true">IF($B320&gt;Input!$G$28,PMT(Input!$G$43/(100*12),($A$620-OFFSET($A$4,MATCH(Input!$G$28,$B$4:$B$620,1),0,1,1)),$H$4,0,1),0)</f>
        <v>-153.524704003959</v>
      </c>
      <c r="F320" s="69" t="n">
        <f aca="false">($F319+$D320+$E320)*(1+Input!$G$43/(100*12))</f>
        <v>26327.0841608402</v>
      </c>
    </row>
    <row r="321" customFormat="false" ht="12.8" hidden="false" customHeight="false" outlineLevel="0" collapsed="false">
      <c r="A321" s="67" t="n">
        <v>317</v>
      </c>
      <c r="B321" s="68" t="n">
        <f aca="false">EOMONTH(Input!$C$7,A321)</f>
        <v>52565</v>
      </c>
      <c r="D321" s="69" t="n">
        <f aca="false">IF($B321&lt;Input!$G$28,Input!$G$44,0)</f>
        <v>0</v>
      </c>
      <c r="E321" s="69" t="n">
        <f aca="true">IF($B321&gt;Input!$G$28,PMT(Input!$G$43/(100*12),($A$620-OFFSET($A$4,MATCH(Input!$G$28,$B$4:$B$620,1),0,1,1)),$H$4,0,1),0)</f>
        <v>-153.524704003959</v>
      </c>
      <c r="F321" s="69" t="n">
        <f aca="false">($F320+$D321+$E321)*(1+Input!$G$43/(100*12))</f>
        <v>26282.6159545731</v>
      </c>
    </row>
    <row r="322" customFormat="false" ht="12.8" hidden="false" customHeight="false" outlineLevel="0" collapsed="false">
      <c r="A322" s="67" t="n">
        <v>318</v>
      </c>
      <c r="B322" s="68" t="n">
        <f aca="false">EOMONTH(Input!$C$7,A322)</f>
        <v>52596</v>
      </c>
      <c r="D322" s="69" t="n">
        <f aca="false">IF($B322&lt;Input!$G$28,Input!$G$44,0)</f>
        <v>0</v>
      </c>
      <c r="E322" s="69" t="n">
        <f aca="true">IF($B322&gt;Input!$G$28,PMT(Input!$G$43/(100*12),($A$620-OFFSET($A$4,MATCH(Input!$G$28,$B$4:$B$620,1),0,1,1)),$H$4,0,1),0)</f>
        <v>-153.524704003959</v>
      </c>
      <c r="F322" s="69" t="n">
        <f aca="false">($F321+$D322+$E322)*(1+Input!$G$43/(100*12))</f>
        <v>26237.9624641132</v>
      </c>
    </row>
    <row r="323" customFormat="false" ht="12.8" hidden="false" customHeight="false" outlineLevel="0" collapsed="false">
      <c r="A323" s="67" t="n">
        <v>319</v>
      </c>
      <c r="B323" s="68" t="n">
        <f aca="false">EOMONTH(Input!$C$7,A323)</f>
        <v>52627</v>
      </c>
      <c r="D323" s="69" t="n">
        <f aca="false">IF($B323&lt;Input!$G$28,Input!$G$44,0)</f>
        <v>0</v>
      </c>
      <c r="E323" s="69" t="n">
        <f aca="true">IF($B323&gt;Input!$G$28,PMT(Input!$G$43/(100*12),($A$620-OFFSET($A$4,MATCH(Input!$G$28,$B$4:$B$620,1),0,1,1)),$H$4,0,1),0)</f>
        <v>-153.524704003959</v>
      </c>
      <c r="F323" s="69" t="n">
        <f aca="false">($F322+$D323+$E323)*(1+Input!$G$43/(100*12))</f>
        <v>26193.122917443</v>
      </c>
    </row>
    <row r="324" customFormat="false" ht="12.8" hidden="false" customHeight="false" outlineLevel="0" collapsed="false">
      <c r="A324" s="67" t="n">
        <v>320</v>
      </c>
      <c r="B324" s="68" t="n">
        <f aca="false">EOMONTH(Input!$C$7,A324)</f>
        <v>52656</v>
      </c>
      <c r="D324" s="69" t="n">
        <f aca="false">IF($B324&lt;Input!$G$28,Input!$G$44,0)</f>
        <v>0</v>
      </c>
      <c r="E324" s="69" t="n">
        <f aca="true">IF($B324&gt;Input!$G$28,PMT(Input!$G$43/(100*12),($A$620-OFFSET($A$4,MATCH(Input!$G$28,$B$4:$B$620,1),0,1,1)),$H$4,0,1),0)</f>
        <v>-153.524704003959</v>
      </c>
      <c r="F324" s="69" t="n">
        <f aca="false">($F323+$D324+$E324)*(1+Input!$G$43/(100*12))</f>
        <v>26148.0965393284</v>
      </c>
    </row>
    <row r="325" customFormat="false" ht="12.8" hidden="false" customHeight="false" outlineLevel="0" collapsed="false">
      <c r="A325" s="67" t="n">
        <v>321</v>
      </c>
      <c r="B325" s="68" t="n">
        <f aca="false">EOMONTH(Input!$C$7,A325)</f>
        <v>52687</v>
      </c>
      <c r="D325" s="69" t="n">
        <f aca="false">IF($B325&lt;Input!$G$28,Input!$G$44,0)</f>
        <v>0</v>
      </c>
      <c r="E325" s="69" t="n">
        <f aca="true">IF($B325&gt;Input!$G$28,PMT(Input!$G$43/(100*12),($A$620-OFFSET($A$4,MATCH(Input!$G$28,$B$4:$B$620,1),0,1,1)),$H$4,0,1),0)</f>
        <v>-153.524704003959</v>
      </c>
      <c r="F325" s="69" t="n">
        <f aca="false">($F324+$D325+$E325)*(1+Input!$G$43/(100*12))</f>
        <v>26102.8825513049</v>
      </c>
    </row>
    <row r="326" customFormat="false" ht="12.8" hidden="false" customHeight="false" outlineLevel="0" collapsed="false">
      <c r="A326" s="67" t="n">
        <v>322</v>
      </c>
      <c r="B326" s="68" t="n">
        <f aca="false">EOMONTH(Input!$C$7,A326)</f>
        <v>52717</v>
      </c>
      <c r="D326" s="69" t="n">
        <f aca="false">IF($B326&lt;Input!$G$28,Input!$G$44,0)</f>
        <v>0</v>
      </c>
      <c r="E326" s="69" t="n">
        <f aca="true">IF($B326&gt;Input!$G$28,PMT(Input!$G$43/(100*12),($A$620-OFFSET($A$4,MATCH(Input!$G$28,$B$4:$B$620,1),0,1,1)),$H$4,0,1),0)</f>
        <v>-153.524704003959</v>
      </c>
      <c r="F326" s="69" t="n">
        <f aca="false">($F325+$D326+$E326)*(1+Input!$G$43/(100*12))</f>
        <v>26057.4801716647</v>
      </c>
    </row>
    <row r="327" customFormat="false" ht="12.8" hidden="false" customHeight="false" outlineLevel="0" collapsed="false">
      <c r="A327" s="67" t="n">
        <v>323</v>
      </c>
      <c r="B327" s="68" t="n">
        <f aca="false">EOMONTH(Input!$C$7,A327)</f>
        <v>52748</v>
      </c>
      <c r="D327" s="69" t="n">
        <f aca="false">IF($B327&lt;Input!$G$28,Input!$G$44,0)</f>
        <v>0</v>
      </c>
      <c r="E327" s="69" t="n">
        <f aca="true">IF($B327&gt;Input!$G$28,PMT(Input!$G$43/(100*12),($A$620-OFFSET($A$4,MATCH(Input!$G$28,$B$4:$B$620,1),0,1,1)),$H$4,0,1),0)</f>
        <v>-153.524704003959</v>
      </c>
      <c r="F327" s="69" t="n">
        <f aca="false">($F326+$D327+$E327)*(1+Input!$G$43/(100*12))</f>
        <v>26011.8886154427</v>
      </c>
    </row>
    <row r="328" customFormat="false" ht="12.8" hidden="false" customHeight="false" outlineLevel="0" collapsed="false">
      <c r="A328" s="67" t="n">
        <v>324</v>
      </c>
      <c r="B328" s="68" t="n">
        <f aca="false">EOMONTH(Input!$C$7,A328)</f>
        <v>52778</v>
      </c>
      <c r="D328" s="69" t="n">
        <f aca="false">IF($B328&lt;Input!$G$28,Input!$G$44,0)</f>
        <v>0</v>
      </c>
      <c r="E328" s="69" t="n">
        <f aca="true">IF($B328&gt;Input!$G$28,PMT(Input!$G$43/(100*12),($A$620-OFFSET($A$4,MATCH(Input!$G$28,$B$4:$B$620,1),0,1,1)),$H$4,0,1),0)</f>
        <v>-153.524704003959</v>
      </c>
      <c r="F328" s="69" t="n">
        <f aca="false">($F327+$D328+$E328)*(1+Input!$G$43/(100*12))</f>
        <v>25966.1070944031</v>
      </c>
    </row>
    <row r="329" customFormat="false" ht="12.8" hidden="false" customHeight="false" outlineLevel="0" collapsed="false">
      <c r="A329" s="67" t="n">
        <v>325</v>
      </c>
      <c r="B329" s="68" t="n">
        <f aca="false">EOMONTH(Input!$C$7,A329)</f>
        <v>52809</v>
      </c>
      <c r="D329" s="69" t="n">
        <f aca="false">IF($B329&lt;Input!$G$28,Input!$G$44,0)</f>
        <v>0</v>
      </c>
      <c r="E329" s="69" t="n">
        <f aca="true">IF($B329&gt;Input!$G$28,PMT(Input!$G$43/(100*12),($A$620-OFFSET($A$4,MATCH(Input!$G$28,$B$4:$B$620,1),0,1,1)),$H$4,0,1),0)</f>
        <v>-153.524704003959</v>
      </c>
      <c r="F329" s="69" t="n">
        <f aca="false">($F328+$D329+$E329)*(1+Input!$G$43/(100*12))</f>
        <v>25920.1348170258</v>
      </c>
    </row>
    <row r="330" customFormat="false" ht="12.8" hidden="false" customHeight="false" outlineLevel="0" collapsed="false">
      <c r="A330" s="67" t="n">
        <v>326</v>
      </c>
      <c r="B330" s="68" t="n">
        <f aca="false">EOMONTH(Input!$C$7,A330)</f>
        <v>52840</v>
      </c>
      <c r="D330" s="69" t="n">
        <f aca="false">IF($B330&lt;Input!$G$28,Input!$G$44,0)</f>
        <v>0</v>
      </c>
      <c r="E330" s="69" t="n">
        <f aca="true">IF($B330&gt;Input!$G$28,PMT(Input!$G$43/(100*12),($A$620-OFFSET($A$4,MATCH(Input!$G$28,$B$4:$B$620,1),0,1,1)),$H$4,0,1),0)</f>
        <v>-153.524704003959</v>
      </c>
      <c r="F330" s="69" t="n">
        <f aca="false">($F329+$D330+$E330)*(1+Input!$G$43/(100*12))</f>
        <v>25873.9709884927</v>
      </c>
    </row>
    <row r="331" customFormat="false" ht="12.8" hidden="false" customHeight="false" outlineLevel="0" collapsed="false">
      <c r="A331" s="67" t="n">
        <v>327</v>
      </c>
      <c r="B331" s="68" t="n">
        <f aca="false">EOMONTH(Input!$C$7,A331)</f>
        <v>52870</v>
      </c>
      <c r="D331" s="69" t="n">
        <f aca="false">IF($B331&lt;Input!$G$28,Input!$G$44,0)</f>
        <v>0</v>
      </c>
      <c r="E331" s="69" t="n">
        <f aca="true">IF($B331&gt;Input!$G$28,PMT(Input!$G$43/(100*12),($A$620-OFFSET($A$4,MATCH(Input!$G$28,$B$4:$B$620,1),0,1,1)),$H$4,0,1),0)</f>
        <v>-153.524704003959</v>
      </c>
      <c r="F331" s="69" t="n">
        <f aca="false">($F330+$D331+$E331)*(1+Input!$G$43/(100*12))</f>
        <v>25827.6148106741</v>
      </c>
    </row>
    <row r="332" customFormat="false" ht="12.8" hidden="false" customHeight="false" outlineLevel="0" collapsed="false">
      <c r="A332" s="67" t="n">
        <v>328</v>
      </c>
      <c r="B332" s="68" t="n">
        <f aca="false">EOMONTH(Input!$C$7,A332)</f>
        <v>52901</v>
      </c>
      <c r="D332" s="69" t="n">
        <f aca="false">IF($B332&lt;Input!$G$28,Input!$G$44,0)</f>
        <v>0</v>
      </c>
      <c r="E332" s="69" t="n">
        <f aca="true">IF($B332&gt;Input!$G$28,PMT(Input!$G$43/(100*12),($A$620-OFFSET($A$4,MATCH(Input!$G$28,$B$4:$B$620,1),0,1,1)),$H$4,0,1),0)</f>
        <v>-153.524704003959</v>
      </c>
      <c r="F332" s="69" t="n">
        <f aca="false">($F331+$D332+$E332)*(1+Input!$G$43/(100*12))</f>
        <v>25781.0654821147</v>
      </c>
    </row>
    <row r="333" customFormat="false" ht="12.8" hidden="false" customHeight="false" outlineLevel="0" collapsed="false">
      <c r="A333" s="67" t="n">
        <v>329</v>
      </c>
      <c r="B333" s="68" t="n">
        <f aca="false">EOMONTH(Input!$C$7,A333)</f>
        <v>52931</v>
      </c>
      <c r="D333" s="69" t="n">
        <f aca="false">IF($B333&lt;Input!$G$28,Input!$G$44,0)</f>
        <v>0</v>
      </c>
      <c r="E333" s="69" t="n">
        <f aca="true">IF($B333&gt;Input!$G$28,PMT(Input!$G$43/(100*12),($A$620-OFFSET($A$4,MATCH(Input!$G$28,$B$4:$B$620,1),0,1,1)),$H$4,0,1),0)</f>
        <v>-153.524704003959</v>
      </c>
      <c r="F333" s="69" t="n">
        <f aca="false">($F332+$D333+$E333)*(1+Input!$G$43/(100*12))</f>
        <v>25734.3221980195</v>
      </c>
    </row>
    <row r="334" customFormat="false" ht="12.8" hidden="false" customHeight="false" outlineLevel="0" collapsed="false">
      <c r="A334" s="67" t="n">
        <v>330</v>
      </c>
      <c r="B334" s="68" t="n">
        <f aca="false">EOMONTH(Input!$C$7,A334)</f>
        <v>52962</v>
      </c>
      <c r="D334" s="69" t="n">
        <f aca="false">IF($B334&lt;Input!$G$28,Input!$G$44,0)</f>
        <v>0</v>
      </c>
      <c r="E334" s="69" t="n">
        <f aca="true">IF($B334&gt;Input!$G$28,PMT(Input!$G$43/(100*12),($A$620-OFFSET($A$4,MATCH(Input!$G$28,$B$4:$B$620,1),0,1,1)),$H$4,0,1),0)</f>
        <v>-153.524704003959</v>
      </c>
      <c r="F334" s="69" t="n">
        <f aca="false">($F333+$D334+$E334)*(1+Input!$G$43/(100*12))</f>
        <v>25687.3841502406</v>
      </c>
    </row>
    <row r="335" customFormat="false" ht="12.8" hidden="false" customHeight="false" outlineLevel="0" collapsed="false">
      <c r="A335" s="67" t="n">
        <v>331</v>
      </c>
      <c r="B335" s="68" t="n">
        <f aca="false">EOMONTH(Input!$C$7,A335)</f>
        <v>52993</v>
      </c>
      <c r="D335" s="69" t="n">
        <f aca="false">IF($B335&lt;Input!$G$28,Input!$G$44,0)</f>
        <v>0</v>
      </c>
      <c r="E335" s="69" t="n">
        <f aca="true">IF($B335&gt;Input!$G$28,PMT(Input!$G$43/(100*12),($A$620-OFFSET($A$4,MATCH(Input!$G$28,$B$4:$B$620,1),0,1,1)),$H$4,0,1),0)</f>
        <v>-153.524704003959</v>
      </c>
      <c r="F335" s="69" t="n">
        <f aca="false">($F334+$D335+$E335)*(1+Input!$G$43/(100*12))</f>
        <v>25640.2505272626</v>
      </c>
    </row>
    <row r="336" customFormat="false" ht="12.8" hidden="false" customHeight="false" outlineLevel="0" collapsed="false">
      <c r="A336" s="67" t="n">
        <v>332</v>
      </c>
      <c r="B336" s="68" t="n">
        <f aca="false">EOMONTH(Input!$C$7,A336)</f>
        <v>53021</v>
      </c>
      <c r="D336" s="69" t="n">
        <f aca="false">IF($B336&lt;Input!$G$28,Input!$G$44,0)</f>
        <v>0</v>
      </c>
      <c r="E336" s="69" t="n">
        <f aca="true">IF($B336&gt;Input!$G$28,PMT(Input!$G$43/(100*12),($A$620-OFFSET($A$4,MATCH(Input!$G$28,$B$4:$B$620,1),0,1,1)),$H$4,0,1),0)</f>
        <v>-153.524704003959</v>
      </c>
      <c r="F336" s="69" t="n">
        <f aca="false">($F335+$D336+$E336)*(1+Input!$G$43/(100*12))</f>
        <v>25592.9205141889</v>
      </c>
    </row>
    <row r="337" customFormat="false" ht="12.8" hidden="false" customHeight="false" outlineLevel="0" collapsed="false">
      <c r="A337" s="67" t="n">
        <v>333</v>
      </c>
      <c r="B337" s="68" t="n">
        <f aca="false">EOMONTH(Input!$C$7,A337)</f>
        <v>53052</v>
      </c>
      <c r="D337" s="69" t="n">
        <f aca="false">IF($B337&lt;Input!$G$28,Input!$G$44,0)</f>
        <v>0</v>
      </c>
      <c r="E337" s="69" t="n">
        <f aca="true">IF($B337&gt;Input!$G$28,PMT(Input!$G$43/(100*12),($A$620-OFFSET($A$4,MATCH(Input!$G$28,$B$4:$B$620,1),0,1,1)),$H$4,0,1),0)</f>
        <v>-153.524704003959</v>
      </c>
      <c r="F337" s="69" t="n">
        <f aca="false">($F336+$D337+$E337)*(1+Input!$G$43/(100*12))</f>
        <v>25545.3932927274</v>
      </c>
    </row>
    <row r="338" customFormat="false" ht="12.8" hidden="false" customHeight="false" outlineLevel="0" collapsed="false">
      <c r="A338" s="67" t="n">
        <v>334</v>
      </c>
      <c r="B338" s="68" t="n">
        <f aca="false">EOMONTH(Input!$C$7,A338)</f>
        <v>53082</v>
      </c>
      <c r="D338" s="69" t="n">
        <f aca="false">IF($B338&lt;Input!$G$28,Input!$G$44,0)</f>
        <v>0</v>
      </c>
      <c r="E338" s="69" t="n">
        <f aca="true">IF($B338&gt;Input!$G$28,PMT(Input!$G$43/(100*12),($A$620-OFFSET($A$4,MATCH(Input!$G$28,$B$4:$B$620,1),0,1,1)),$H$4,0,1),0)</f>
        <v>-153.524704003959</v>
      </c>
      <c r="F338" s="69" t="n">
        <f aca="false">($F337+$D338+$E338)*(1+Input!$G$43/(100*12))</f>
        <v>25497.6680411764</v>
      </c>
    </row>
    <row r="339" customFormat="false" ht="12.8" hidden="false" customHeight="false" outlineLevel="0" collapsed="false">
      <c r="A339" s="67" t="n">
        <v>335</v>
      </c>
      <c r="B339" s="68" t="n">
        <f aca="false">EOMONTH(Input!$C$7,A339)</f>
        <v>53113</v>
      </c>
      <c r="D339" s="69" t="n">
        <f aca="false">IF($B339&lt;Input!$G$28,Input!$G$44,0)</f>
        <v>0</v>
      </c>
      <c r="E339" s="69" t="n">
        <f aca="true">IF($B339&gt;Input!$G$28,PMT(Input!$G$43/(100*12),($A$620-OFFSET($A$4,MATCH(Input!$G$28,$B$4:$B$620,1),0,1,1)),$H$4,0,1),0)</f>
        <v>-153.524704003959</v>
      </c>
      <c r="F339" s="69" t="n">
        <f aca="false">($F338+$D339+$E339)*(1+Input!$G$43/(100*12))</f>
        <v>25449.7439344107</v>
      </c>
    </row>
    <row r="340" customFormat="false" ht="12.8" hidden="false" customHeight="false" outlineLevel="0" collapsed="false">
      <c r="A340" s="67" t="n">
        <v>336</v>
      </c>
      <c r="B340" s="68" t="n">
        <f aca="false">EOMONTH(Input!$C$7,A340)</f>
        <v>53143</v>
      </c>
      <c r="D340" s="69" t="n">
        <f aca="false">IF($B340&lt;Input!$G$28,Input!$G$44,0)</f>
        <v>0</v>
      </c>
      <c r="E340" s="69" t="n">
        <f aca="true">IF($B340&gt;Input!$G$28,PMT(Input!$G$43/(100*12),($A$620-OFFSET($A$4,MATCH(Input!$G$28,$B$4:$B$620,1),0,1,1)),$H$4,0,1),0)</f>
        <v>-153.524704003959</v>
      </c>
      <c r="F340" s="69" t="n">
        <f aca="false">($F339+$D340+$E340)*(1+Input!$G$43/(100*12))</f>
        <v>25401.6201438668</v>
      </c>
    </row>
    <row r="341" customFormat="false" ht="12.8" hidden="false" customHeight="false" outlineLevel="0" collapsed="false">
      <c r="A341" s="67" t="n">
        <v>337</v>
      </c>
      <c r="B341" s="68" t="n">
        <f aca="false">EOMONTH(Input!$C$7,A341)</f>
        <v>53174</v>
      </c>
      <c r="D341" s="69" t="n">
        <f aca="false">IF($B341&lt;Input!$G$28,Input!$G$44,0)</f>
        <v>0</v>
      </c>
      <c r="E341" s="69" t="n">
        <f aca="true">IF($B341&gt;Input!$G$28,PMT(Input!$G$43/(100*12),($A$620-OFFSET($A$4,MATCH(Input!$G$28,$B$4:$B$620,1),0,1,1)),$H$4,0,1),0)</f>
        <v>-153.524704003959</v>
      </c>
      <c r="F341" s="69" t="n">
        <f aca="false">($F340+$D341+$E341)*(1+Input!$G$43/(100*12))</f>
        <v>25353.2958375289</v>
      </c>
    </row>
    <row r="342" customFormat="false" ht="12.8" hidden="false" customHeight="false" outlineLevel="0" collapsed="false">
      <c r="A342" s="67" t="n">
        <v>338</v>
      </c>
      <c r="B342" s="68" t="n">
        <f aca="false">EOMONTH(Input!$C$7,A342)</f>
        <v>53205</v>
      </c>
      <c r="D342" s="69" t="n">
        <f aca="false">IF($B342&lt;Input!$G$28,Input!$G$44,0)</f>
        <v>0</v>
      </c>
      <c r="E342" s="69" t="n">
        <f aca="true">IF($B342&gt;Input!$G$28,PMT(Input!$G$43/(100*12),($A$620-OFFSET($A$4,MATCH(Input!$G$28,$B$4:$B$620,1),0,1,1)),$H$4,0,1),0)</f>
        <v>-153.524704003959</v>
      </c>
      <c r="F342" s="69" t="n">
        <f aca="false">($F341+$D342+$E342)*(1+Input!$G$43/(100*12))</f>
        <v>25304.7701799146</v>
      </c>
    </row>
    <row r="343" customFormat="false" ht="12.8" hidden="false" customHeight="false" outlineLevel="0" collapsed="false">
      <c r="A343" s="67" t="n">
        <v>339</v>
      </c>
      <c r="B343" s="68" t="n">
        <f aca="false">EOMONTH(Input!$C$7,A343)</f>
        <v>53235</v>
      </c>
      <c r="D343" s="69" t="n">
        <f aca="false">IF($B343&lt;Input!$G$28,Input!$G$44,0)</f>
        <v>0</v>
      </c>
      <c r="E343" s="69" t="n">
        <f aca="true">IF($B343&gt;Input!$G$28,PMT(Input!$G$43/(100*12),($A$620-OFFSET($A$4,MATCH(Input!$G$28,$B$4:$B$620,1),0,1,1)),$H$4,0,1),0)</f>
        <v>-153.524704003959</v>
      </c>
      <c r="F343" s="69" t="n">
        <f aca="false">($F342+$D343+$E343)*(1+Input!$G$43/(100*12))</f>
        <v>25256.0423320603</v>
      </c>
    </row>
    <row r="344" customFormat="false" ht="12.8" hidden="false" customHeight="false" outlineLevel="0" collapsed="false">
      <c r="A344" s="67" t="n">
        <v>340</v>
      </c>
      <c r="B344" s="68" t="n">
        <f aca="false">EOMONTH(Input!$C$7,A344)</f>
        <v>53266</v>
      </c>
      <c r="D344" s="69" t="n">
        <f aca="false">IF($B344&lt;Input!$G$28,Input!$G$44,0)</f>
        <v>0</v>
      </c>
      <c r="E344" s="69" t="n">
        <f aca="true">IF($B344&gt;Input!$G$28,PMT(Input!$G$43/(100*12),($A$620-OFFSET($A$4,MATCH(Input!$G$28,$B$4:$B$620,1),0,1,1)),$H$4,0,1),0)</f>
        <v>-153.524704003959</v>
      </c>
      <c r="F344" s="69" t="n">
        <f aca="false">($F343+$D344+$E344)*(1+Input!$G$43/(100*12))</f>
        <v>25207.1114515066</v>
      </c>
    </row>
    <row r="345" customFormat="false" ht="12.8" hidden="false" customHeight="false" outlineLevel="0" collapsed="false">
      <c r="A345" s="67" t="n">
        <v>341</v>
      </c>
      <c r="B345" s="68" t="n">
        <f aca="false">EOMONTH(Input!$C$7,A345)</f>
        <v>53296</v>
      </c>
      <c r="D345" s="69" t="n">
        <f aca="false">IF($B345&lt;Input!$G$28,Input!$G$44,0)</f>
        <v>0</v>
      </c>
      <c r="E345" s="69" t="n">
        <f aca="true">IF($B345&gt;Input!$G$28,PMT(Input!$G$43/(100*12),($A$620-OFFSET($A$4,MATCH(Input!$G$28,$B$4:$B$620,1),0,1,1)),$H$4,0,1),0)</f>
        <v>-153.524704003959</v>
      </c>
      <c r="F345" s="69" t="n">
        <f aca="false">($F344+$D345+$E345)*(1+Input!$G$43/(100*12))</f>
        <v>25157.9766922839</v>
      </c>
    </row>
    <row r="346" customFormat="false" ht="12.8" hidden="false" customHeight="false" outlineLevel="0" collapsed="false">
      <c r="A346" s="67" t="n">
        <v>342</v>
      </c>
      <c r="B346" s="68" t="n">
        <f aca="false">EOMONTH(Input!$C$7,A346)</f>
        <v>53327</v>
      </c>
      <c r="D346" s="69" t="n">
        <f aca="false">IF($B346&lt;Input!$G$28,Input!$G$44,0)</f>
        <v>0</v>
      </c>
      <c r="E346" s="69" t="n">
        <f aca="true">IF($B346&gt;Input!$G$28,PMT(Input!$G$43/(100*12),($A$620-OFFSET($A$4,MATCH(Input!$G$28,$B$4:$B$620,1),0,1,1)),$H$4,0,1),0)</f>
        <v>-153.524704003959</v>
      </c>
      <c r="F346" s="69" t="n">
        <f aca="false">($F345+$D346+$E346)*(1+Input!$G$43/(100*12))</f>
        <v>25108.6372048978</v>
      </c>
    </row>
    <row r="347" customFormat="false" ht="12.8" hidden="false" customHeight="false" outlineLevel="0" collapsed="false">
      <c r="A347" s="67" t="n">
        <v>343</v>
      </c>
      <c r="B347" s="68" t="n">
        <f aca="false">EOMONTH(Input!$C$7,A347)</f>
        <v>53358</v>
      </c>
      <c r="D347" s="69" t="n">
        <f aca="false">IF($B347&lt;Input!$G$28,Input!$G$44,0)</f>
        <v>0</v>
      </c>
      <c r="E347" s="69" t="n">
        <f aca="true">IF($B347&gt;Input!$G$28,PMT(Input!$G$43/(100*12),($A$620-OFFSET($A$4,MATCH(Input!$G$28,$B$4:$B$620,1),0,1,1)),$H$4,0,1),0)</f>
        <v>-153.524704003959</v>
      </c>
      <c r="F347" s="69" t="n">
        <f aca="false">($F346+$D347+$E347)*(1+Input!$G$43/(100*12))</f>
        <v>25059.0921363142</v>
      </c>
    </row>
    <row r="348" customFormat="false" ht="12.8" hidden="false" customHeight="false" outlineLevel="0" collapsed="false">
      <c r="A348" s="67" t="n">
        <v>344</v>
      </c>
      <c r="B348" s="68" t="n">
        <f aca="false">EOMONTH(Input!$C$7,A348)</f>
        <v>53386</v>
      </c>
      <c r="D348" s="69" t="n">
        <f aca="false">IF($B348&lt;Input!$G$28,Input!$G$44,0)</f>
        <v>0</v>
      </c>
      <c r="E348" s="69" t="n">
        <f aca="true">IF($B348&gt;Input!$G$28,PMT(Input!$G$43/(100*12),($A$620-OFFSET($A$4,MATCH(Input!$G$28,$B$4:$B$620,1),0,1,1)),$H$4,0,1),0)</f>
        <v>-153.524704003959</v>
      </c>
      <c r="F348" s="69" t="n">
        <f aca="false">($F347+$D348+$E348)*(1+Input!$G$43/(100*12))</f>
        <v>25009.3406299449</v>
      </c>
    </row>
    <row r="349" customFormat="false" ht="12.8" hidden="false" customHeight="false" outlineLevel="0" collapsed="false">
      <c r="A349" s="67" t="n">
        <v>345</v>
      </c>
      <c r="B349" s="68" t="n">
        <f aca="false">EOMONTH(Input!$C$7,A349)</f>
        <v>53417</v>
      </c>
      <c r="D349" s="69" t="n">
        <f aca="false">IF($B349&lt;Input!$G$28,Input!$G$44,0)</f>
        <v>0</v>
      </c>
      <c r="E349" s="69" t="n">
        <f aca="true">IF($B349&gt;Input!$G$28,PMT(Input!$G$43/(100*12),($A$620-OFFSET($A$4,MATCH(Input!$G$28,$B$4:$B$620,1),0,1,1)),$H$4,0,1),0)</f>
        <v>-153.524704003959</v>
      </c>
      <c r="F349" s="69" t="n">
        <f aca="false">($F348+$D349+$E349)*(1+Input!$G$43/(100*12))</f>
        <v>24959.3818256323</v>
      </c>
    </row>
    <row r="350" customFormat="false" ht="12.8" hidden="false" customHeight="false" outlineLevel="0" collapsed="false">
      <c r="A350" s="67" t="n">
        <v>346</v>
      </c>
      <c r="B350" s="68" t="n">
        <f aca="false">EOMONTH(Input!$C$7,A350)</f>
        <v>53447</v>
      </c>
      <c r="D350" s="69" t="n">
        <f aca="false">IF($B350&lt;Input!$G$28,Input!$G$44,0)</f>
        <v>0</v>
      </c>
      <c r="E350" s="69" t="n">
        <f aca="true">IF($B350&gt;Input!$G$28,PMT(Input!$G$43/(100*12),($A$620-OFFSET($A$4,MATCH(Input!$G$28,$B$4:$B$620,1),0,1,1)),$H$4,0,1),0)</f>
        <v>-153.524704003959</v>
      </c>
      <c r="F350" s="69" t="n">
        <f aca="false">($F349+$D350+$E350)*(1+Input!$G$43/(100*12))</f>
        <v>24909.2148596352</v>
      </c>
    </row>
    <row r="351" customFormat="false" ht="12.8" hidden="false" customHeight="false" outlineLevel="0" collapsed="false">
      <c r="A351" s="67" t="n">
        <v>347</v>
      </c>
      <c r="B351" s="68" t="n">
        <f aca="false">EOMONTH(Input!$C$7,A351)</f>
        <v>53478</v>
      </c>
      <c r="D351" s="69" t="n">
        <f aca="false">IF($B351&lt;Input!$G$28,Input!$G$44,0)</f>
        <v>0</v>
      </c>
      <c r="E351" s="69" t="n">
        <f aca="true">IF($B351&gt;Input!$G$28,PMT(Input!$G$43/(100*12),($A$620-OFFSET($A$4,MATCH(Input!$G$28,$B$4:$B$620,1),0,1,1)),$H$4,0,1),0)</f>
        <v>-153.524704003959</v>
      </c>
      <c r="F351" s="69" t="n">
        <f aca="false">($F350+$D351+$E351)*(1+Input!$G$43/(100*12))</f>
        <v>24858.838864613</v>
      </c>
    </row>
    <row r="352" customFormat="false" ht="12.8" hidden="false" customHeight="false" outlineLevel="0" collapsed="false">
      <c r="A352" s="67" t="n">
        <v>348</v>
      </c>
      <c r="B352" s="68" t="n">
        <f aca="false">EOMONTH(Input!$C$7,A352)</f>
        <v>53508</v>
      </c>
      <c r="D352" s="69" t="n">
        <f aca="false">IF($B352&lt;Input!$G$28,Input!$G$44,0)</f>
        <v>0</v>
      </c>
      <c r="E352" s="69" t="n">
        <f aca="true">IF($B352&gt;Input!$G$28,PMT(Input!$G$43/(100*12),($A$620-OFFSET($A$4,MATCH(Input!$G$28,$B$4:$B$620,1),0,1,1)),$H$4,0,1),0)</f>
        <v>-153.524704003959</v>
      </c>
      <c r="F352" s="69" t="n">
        <f aca="false">($F351+$D352+$E352)*(1+Input!$G$43/(100*12))</f>
        <v>24808.2529696116</v>
      </c>
    </row>
    <row r="353" customFormat="false" ht="12.8" hidden="false" customHeight="false" outlineLevel="0" collapsed="false">
      <c r="A353" s="67" t="n">
        <v>349</v>
      </c>
      <c r="B353" s="68" t="n">
        <f aca="false">EOMONTH(Input!$C$7,A353)</f>
        <v>53539</v>
      </c>
      <c r="D353" s="69" t="n">
        <f aca="false">IF($B353&lt;Input!$G$28,Input!$G$44,0)</f>
        <v>0</v>
      </c>
      <c r="E353" s="69" t="n">
        <f aca="true">IF($B353&gt;Input!$G$28,PMT(Input!$G$43/(100*12),($A$620-OFFSET($A$4,MATCH(Input!$G$28,$B$4:$B$620,1),0,1,1)),$H$4,0,1),0)</f>
        <v>-153.524704003959</v>
      </c>
      <c r="F353" s="69" t="n">
        <f aca="false">($F352+$D353+$E353)*(1+Input!$G$43/(100*12))</f>
        <v>24757.4563000476</v>
      </c>
    </row>
    <row r="354" customFormat="false" ht="12.8" hidden="false" customHeight="false" outlineLevel="0" collapsed="false">
      <c r="A354" s="67" t="n">
        <v>350</v>
      </c>
      <c r="B354" s="68" t="n">
        <f aca="false">EOMONTH(Input!$C$7,A354)</f>
        <v>53570</v>
      </c>
      <c r="D354" s="69" t="n">
        <f aca="false">IF($B354&lt;Input!$G$28,Input!$G$44,0)</f>
        <v>0</v>
      </c>
      <c r="E354" s="69" t="n">
        <f aca="true">IF($B354&gt;Input!$G$28,PMT(Input!$G$43/(100*12),($A$620-OFFSET($A$4,MATCH(Input!$G$28,$B$4:$B$620,1),0,1,1)),$H$4,0,1),0)</f>
        <v>-153.524704003959</v>
      </c>
      <c r="F354" s="69" t="n">
        <f aca="false">($F353+$D354+$E354)*(1+Input!$G$43/(100*12))</f>
        <v>24706.4479776939</v>
      </c>
    </row>
    <row r="355" customFormat="false" ht="12.8" hidden="false" customHeight="false" outlineLevel="0" collapsed="false">
      <c r="A355" s="67" t="n">
        <v>351</v>
      </c>
      <c r="B355" s="68" t="n">
        <f aca="false">EOMONTH(Input!$C$7,A355)</f>
        <v>53600</v>
      </c>
      <c r="D355" s="69" t="n">
        <f aca="false">IF($B355&lt;Input!$G$28,Input!$G$44,0)</f>
        <v>0</v>
      </c>
      <c r="E355" s="69" t="n">
        <f aca="true">IF($B355&gt;Input!$G$28,PMT(Input!$G$43/(100*12),($A$620-OFFSET($A$4,MATCH(Input!$G$28,$B$4:$B$620,1),0,1,1)),$H$4,0,1),0)</f>
        <v>-153.524704003959</v>
      </c>
      <c r="F355" s="69" t="n">
        <f aca="false">($F354+$D355+$E355)*(1+Input!$G$43/(100*12))</f>
        <v>24655.2271206636</v>
      </c>
    </row>
    <row r="356" customFormat="false" ht="12.8" hidden="false" customHeight="false" outlineLevel="0" collapsed="false">
      <c r="A356" s="67" t="n">
        <v>352</v>
      </c>
      <c r="B356" s="68" t="n">
        <f aca="false">EOMONTH(Input!$C$7,A356)</f>
        <v>53631</v>
      </c>
      <c r="D356" s="69" t="n">
        <f aca="false">IF($B356&lt;Input!$G$28,Input!$G$44,0)</f>
        <v>0</v>
      </c>
      <c r="E356" s="69" t="n">
        <f aca="true">IF($B356&gt;Input!$G$28,PMT(Input!$G$43/(100*12),($A$620-OFFSET($A$4,MATCH(Input!$G$28,$B$4:$B$620,1),0,1,1)),$H$4,0,1),0)</f>
        <v>-153.524704003959</v>
      </c>
      <c r="F356" s="69" t="n">
        <f aca="false">($F355+$D356+$E356)*(1+Input!$G$43/(100*12))</f>
        <v>24603.7928433957</v>
      </c>
    </row>
    <row r="357" customFormat="false" ht="12.8" hidden="false" customHeight="false" outlineLevel="0" collapsed="false">
      <c r="A357" s="67" t="n">
        <v>353</v>
      </c>
      <c r="B357" s="68" t="n">
        <f aca="false">EOMONTH(Input!$C$7,A357)</f>
        <v>53661</v>
      </c>
      <c r="D357" s="69" t="n">
        <f aca="false">IF($B357&lt;Input!$G$28,Input!$G$44,0)</f>
        <v>0</v>
      </c>
      <c r="E357" s="69" t="n">
        <f aca="true">IF($B357&gt;Input!$G$28,PMT(Input!$G$43/(100*12),($A$620-OFFSET($A$4,MATCH(Input!$G$28,$B$4:$B$620,1),0,1,1)),$H$4,0,1),0)</f>
        <v>-153.524704003959</v>
      </c>
      <c r="F357" s="69" t="n">
        <f aca="false">($F356+$D357+$E357)*(1+Input!$G$43/(100*12))</f>
        <v>24552.1442566393</v>
      </c>
    </row>
    <row r="358" customFormat="false" ht="12.8" hidden="false" customHeight="false" outlineLevel="0" collapsed="false">
      <c r="A358" s="67" t="n">
        <v>354</v>
      </c>
      <c r="B358" s="68" t="n">
        <f aca="false">EOMONTH(Input!$C$7,A358)</f>
        <v>53692</v>
      </c>
      <c r="D358" s="69" t="n">
        <f aca="false">IF($B358&lt;Input!$G$28,Input!$G$44,0)</f>
        <v>0</v>
      </c>
      <c r="E358" s="69" t="n">
        <f aca="true">IF($B358&gt;Input!$G$28,PMT(Input!$G$43/(100*12),($A$620-OFFSET($A$4,MATCH(Input!$G$28,$B$4:$B$620,1),0,1,1)),$H$4,0,1),0)</f>
        <v>-153.524704003959</v>
      </c>
      <c r="F358" s="69" t="n">
        <f aca="false">($F357+$D358+$E358)*(1+Input!$G$43/(100*12))</f>
        <v>24500.2804674379</v>
      </c>
    </row>
    <row r="359" customFormat="false" ht="12.8" hidden="false" customHeight="false" outlineLevel="0" collapsed="false">
      <c r="A359" s="67" t="n">
        <v>355</v>
      </c>
      <c r="B359" s="68" t="n">
        <f aca="false">EOMONTH(Input!$C$7,A359)</f>
        <v>53723</v>
      </c>
      <c r="D359" s="69" t="n">
        <f aca="false">IF($B359&lt;Input!$G$28,Input!$G$44,0)</f>
        <v>0</v>
      </c>
      <c r="E359" s="69" t="n">
        <f aca="true">IF($B359&gt;Input!$G$28,PMT(Input!$G$43/(100*12),($A$620-OFFSET($A$4,MATCH(Input!$G$28,$B$4:$B$620,1),0,1,1)),$H$4,0,1),0)</f>
        <v>-153.524704003959</v>
      </c>
      <c r="F359" s="69" t="n">
        <f aca="false">($F358+$D359+$E359)*(1+Input!$G$43/(100*12))</f>
        <v>24448.200579115</v>
      </c>
    </row>
    <row r="360" customFormat="false" ht="12.8" hidden="false" customHeight="false" outlineLevel="0" collapsed="false">
      <c r="A360" s="67" t="n">
        <v>356</v>
      </c>
      <c r="B360" s="68" t="n">
        <f aca="false">EOMONTH(Input!$C$7,A360)</f>
        <v>53751</v>
      </c>
      <c r="D360" s="69" t="n">
        <f aca="false">IF($B360&lt;Input!$G$28,Input!$G$44,0)</f>
        <v>0</v>
      </c>
      <c r="E360" s="69" t="n">
        <f aca="true">IF($B360&gt;Input!$G$28,PMT(Input!$G$43/(100*12),($A$620-OFFSET($A$4,MATCH(Input!$G$28,$B$4:$B$620,1),0,1,1)),$H$4,0,1),0)</f>
        <v>-153.524704003959</v>
      </c>
      <c r="F360" s="69" t="n">
        <f aca="false">($F359+$D360+$E360)*(1+Input!$G$43/(100*12))</f>
        <v>24395.9036912573</v>
      </c>
    </row>
    <row r="361" customFormat="false" ht="12.8" hidden="false" customHeight="false" outlineLevel="0" collapsed="false">
      <c r="A361" s="67" t="n">
        <v>357</v>
      </c>
      <c r="B361" s="68" t="n">
        <f aca="false">EOMONTH(Input!$C$7,A361)</f>
        <v>53782</v>
      </c>
      <c r="D361" s="69" t="n">
        <f aca="false">IF($B361&lt;Input!$G$28,Input!$G$44,0)</f>
        <v>0</v>
      </c>
      <c r="E361" s="69" t="n">
        <f aca="true">IF($B361&gt;Input!$G$28,PMT(Input!$G$43/(100*12),($A$620-OFFSET($A$4,MATCH(Input!$G$28,$B$4:$B$620,1),0,1,1)),$H$4,0,1),0)</f>
        <v>-153.524704003959</v>
      </c>
      <c r="F361" s="69" t="n">
        <f aca="false">($F360+$D361+$E361)*(1+Input!$G$43/(100*12))</f>
        <v>24343.3888997002</v>
      </c>
    </row>
    <row r="362" customFormat="false" ht="12.8" hidden="false" customHeight="false" outlineLevel="0" collapsed="false">
      <c r="A362" s="67" t="n">
        <v>358</v>
      </c>
      <c r="B362" s="68" t="n">
        <f aca="false">EOMONTH(Input!$C$7,A362)</f>
        <v>53812</v>
      </c>
      <c r="D362" s="69" t="n">
        <f aca="false">IF($B362&lt;Input!$G$28,Input!$G$44,0)</f>
        <v>0</v>
      </c>
      <c r="E362" s="69" t="n">
        <f aca="true">IF($B362&gt;Input!$G$28,PMT(Input!$G$43/(100*12),($A$620-OFFSET($A$4,MATCH(Input!$G$28,$B$4:$B$620,1),0,1,1)),$H$4,0,1),0)</f>
        <v>-153.524704003959</v>
      </c>
      <c r="F362" s="69" t="n">
        <f aca="false">($F361+$D362+$E362)*(1+Input!$G$43/(100*12))</f>
        <v>24290.6552965117</v>
      </c>
    </row>
    <row r="363" customFormat="false" ht="12.8" hidden="false" customHeight="false" outlineLevel="0" collapsed="false">
      <c r="A363" s="67" t="n">
        <v>359</v>
      </c>
      <c r="B363" s="68" t="n">
        <f aca="false">EOMONTH(Input!$C$7,A363)</f>
        <v>53843</v>
      </c>
      <c r="D363" s="69" t="n">
        <f aca="false">IF($B363&lt;Input!$G$28,Input!$G$44,0)</f>
        <v>0</v>
      </c>
      <c r="E363" s="69" t="n">
        <f aca="true">IF($B363&gt;Input!$G$28,PMT(Input!$G$43/(100*12),($A$620-OFFSET($A$4,MATCH(Input!$G$28,$B$4:$B$620,1),0,1,1)),$H$4,0,1),0)</f>
        <v>-153.524704003959</v>
      </c>
      <c r="F363" s="69" t="n">
        <f aca="false">($F362+$D363+$E363)*(1+Input!$G$43/(100*12))</f>
        <v>24237.7019699765</v>
      </c>
    </row>
    <row r="364" customFormat="false" ht="12.8" hidden="false" customHeight="false" outlineLevel="0" collapsed="false">
      <c r="A364" s="67" t="n">
        <v>360</v>
      </c>
      <c r="B364" s="68" t="n">
        <f aca="false">EOMONTH(Input!$C$7,A364)</f>
        <v>53873</v>
      </c>
      <c r="D364" s="69" t="n">
        <f aca="false">IF($B364&lt;Input!$G$28,Input!$G$44,0)</f>
        <v>0</v>
      </c>
      <c r="E364" s="69" t="n">
        <f aca="true">IF($B364&gt;Input!$G$28,PMT(Input!$G$43/(100*12),($A$620-OFFSET($A$4,MATCH(Input!$G$28,$B$4:$B$620,1),0,1,1)),$H$4,0,1),0)</f>
        <v>-153.524704003959</v>
      </c>
      <c r="F364" s="69" t="n">
        <f aca="false">($F363+$D364+$E364)*(1+Input!$G$43/(100*12))</f>
        <v>24184.5280045808</v>
      </c>
    </row>
    <row r="365" customFormat="false" ht="12.8" hidden="false" customHeight="false" outlineLevel="0" collapsed="false">
      <c r="A365" s="67" t="n">
        <v>361</v>
      </c>
      <c r="B365" s="68" t="n">
        <f aca="false">EOMONTH(Input!$C$7,A365)</f>
        <v>53904</v>
      </c>
      <c r="D365" s="69" t="n">
        <f aca="false">IF($B365&lt;Input!$G$28,Input!$G$44,0)</f>
        <v>0</v>
      </c>
      <c r="E365" s="69" t="n">
        <f aca="true">IF($B365&gt;Input!$G$28,PMT(Input!$G$43/(100*12),($A$620-OFFSET($A$4,MATCH(Input!$G$28,$B$4:$B$620,1),0,1,1)),$H$4,0,1),0)</f>
        <v>-153.524704003959</v>
      </c>
      <c r="F365" s="69" t="n">
        <f aca="false">($F364+$D365+$E365)*(1+Input!$G$43/(100*12))</f>
        <v>24131.1324809959</v>
      </c>
    </row>
    <row r="366" customFormat="false" ht="12.8" hidden="false" customHeight="false" outlineLevel="0" collapsed="false">
      <c r="A366" s="67" t="n">
        <v>362</v>
      </c>
      <c r="B366" s="68" t="n">
        <f aca="false">EOMONTH(Input!$C$7,A366)</f>
        <v>53935</v>
      </c>
      <c r="D366" s="69" t="n">
        <f aca="false">IF($B366&lt;Input!$G$28,Input!$G$44,0)</f>
        <v>0</v>
      </c>
      <c r="E366" s="69" t="n">
        <f aca="true">IF($B366&gt;Input!$G$28,PMT(Input!$G$43/(100*12),($A$620-OFFSET($A$4,MATCH(Input!$G$28,$B$4:$B$620,1),0,1,1)),$H$4,0,1),0)</f>
        <v>-153.524704003959</v>
      </c>
      <c r="F366" s="69" t="n">
        <f aca="false">($F365+$D366+$E366)*(1+Input!$G$43/(100*12))</f>
        <v>24077.5144760627</v>
      </c>
    </row>
    <row r="367" customFormat="false" ht="12.8" hidden="false" customHeight="false" outlineLevel="0" collapsed="false">
      <c r="A367" s="67" t="n">
        <v>363</v>
      </c>
      <c r="B367" s="68" t="n">
        <f aca="false">EOMONTH(Input!$C$7,A367)</f>
        <v>53965</v>
      </c>
      <c r="D367" s="69" t="n">
        <f aca="false">IF($B367&lt;Input!$G$28,Input!$G$44,0)</f>
        <v>0</v>
      </c>
      <c r="E367" s="69" t="n">
        <f aca="true">IF($B367&gt;Input!$G$28,PMT(Input!$G$43/(100*12),($A$620-OFFSET($A$4,MATCH(Input!$G$28,$B$4:$B$620,1),0,1,1)),$H$4,0,1),0)</f>
        <v>-153.524704003959</v>
      </c>
      <c r="F367" s="69" t="n">
        <f aca="false">($F366+$D367+$E367)*(1+Input!$G$43/(100*12))</f>
        <v>24023.6730627757</v>
      </c>
    </row>
    <row r="368" customFormat="false" ht="12.8" hidden="false" customHeight="false" outlineLevel="0" collapsed="false">
      <c r="A368" s="67" t="n">
        <v>364</v>
      </c>
      <c r="B368" s="68" t="n">
        <f aca="false">EOMONTH(Input!$C$7,A368)</f>
        <v>53996</v>
      </c>
      <c r="D368" s="69" t="n">
        <f aca="false">IF($B368&lt;Input!$G$28,Input!$G$44,0)</f>
        <v>0</v>
      </c>
      <c r="E368" s="69" t="n">
        <f aca="true">IF($B368&gt;Input!$G$28,PMT(Input!$G$43/(100*12),($A$620-OFFSET($A$4,MATCH(Input!$G$28,$B$4:$B$620,1),0,1,1)),$H$4,0,1),0)</f>
        <v>-153.524704003959</v>
      </c>
      <c r="F368" s="69" t="n">
        <f aca="false">($F367+$D368+$E368)*(1+Input!$G$43/(100*12))</f>
        <v>23969.6073102666</v>
      </c>
    </row>
    <row r="369" customFormat="false" ht="12.8" hidden="false" customHeight="false" outlineLevel="0" collapsed="false">
      <c r="A369" s="67" t="n">
        <v>365</v>
      </c>
      <c r="B369" s="68" t="n">
        <f aca="false">EOMONTH(Input!$C$7,A369)</f>
        <v>54026</v>
      </c>
      <c r="D369" s="69" t="n">
        <f aca="false">IF($B369&lt;Input!$G$28,Input!$G$44,0)</f>
        <v>0</v>
      </c>
      <c r="E369" s="69" t="n">
        <f aca="true">IF($B369&gt;Input!$G$28,PMT(Input!$G$43/(100*12),($A$620-OFFSET($A$4,MATCH(Input!$G$28,$B$4:$B$620,1),0,1,1)),$H$4,0,1),0)</f>
        <v>-153.524704003959</v>
      </c>
      <c r="F369" s="69" t="n">
        <f aca="false">($F368+$D369+$E369)*(1+Input!$G$43/(100*12))</f>
        <v>23915.3162837887</v>
      </c>
    </row>
    <row r="370" customFormat="false" ht="12.8" hidden="false" customHeight="false" outlineLevel="0" collapsed="false">
      <c r="A370" s="67" t="n">
        <v>366</v>
      </c>
      <c r="B370" s="68" t="n">
        <f aca="false">EOMONTH(Input!$C$7,A370)</f>
        <v>54057</v>
      </c>
      <c r="D370" s="69" t="n">
        <f aca="false">IF($B370&lt;Input!$G$28,Input!$G$44,0)</f>
        <v>0</v>
      </c>
      <c r="E370" s="69" t="n">
        <f aca="true">IF($B370&gt;Input!$G$28,PMT(Input!$G$43/(100*12),($A$620-OFFSET($A$4,MATCH(Input!$G$28,$B$4:$B$620,1),0,1,1)),$H$4,0,1),0)</f>
        <v>-153.524704003959</v>
      </c>
      <c r="F370" s="69" t="n">
        <f aca="false">($F369+$D370+$E370)*(1+Input!$G$43/(100*12))</f>
        <v>23860.7990447005</v>
      </c>
    </row>
    <row r="371" customFormat="false" ht="12.8" hidden="false" customHeight="false" outlineLevel="0" collapsed="false">
      <c r="A371" s="67" t="n">
        <v>367</v>
      </c>
      <c r="B371" s="68" t="n">
        <f aca="false">EOMONTH(Input!$C$7,A371)</f>
        <v>54088</v>
      </c>
      <c r="D371" s="69" t="n">
        <f aca="false">IF($B371&lt;Input!$G$28,Input!$G$44,0)</f>
        <v>0</v>
      </c>
      <c r="E371" s="69" t="n">
        <f aca="true">IF($B371&gt;Input!$G$28,PMT(Input!$G$43/(100*12),($A$620-OFFSET($A$4,MATCH(Input!$G$28,$B$4:$B$620,1),0,1,1)),$H$4,0,1),0)</f>
        <v>-153.524704003959</v>
      </c>
      <c r="F371" s="69" t="n">
        <f aca="false">($F370+$D371+$E371)*(1+Input!$G$43/(100*12))</f>
        <v>23806.0546504495</v>
      </c>
    </row>
    <row r="372" customFormat="false" ht="12.8" hidden="false" customHeight="false" outlineLevel="0" collapsed="false">
      <c r="A372" s="67" t="n">
        <v>368</v>
      </c>
      <c r="B372" s="68" t="n">
        <f aca="false">EOMONTH(Input!$C$7,A372)</f>
        <v>54117</v>
      </c>
      <c r="D372" s="69" t="n">
        <f aca="false">IF($B372&lt;Input!$G$28,Input!$G$44,0)</f>
        <v>0</v>
      </c>
      <c r="E372" s="69" t="n">
        <f aca="true">IF($B372&gt;Input!$G$28,PMT(Input!$G$43/(100*12),($A$620-OFFSET($A$4,MATCH(Input!$G$28,$B$4:$B$620,1),0,1,1)),$H$4,0,1),0)</f>
        <v>-153.524704003959</v>
      </c>
      <c r="F372" s="69" t="n">
        <f aca="false">($F371+$D372+$E372)*(1+Input!$G$43/(100*12))</f>
        <v>23751.0821545557</v>
      </c>
    </row>
    <row r="373" customFormat="false" ht="12.8" hidden="false" customHeight="false" outlineLevel="0" collapsed="false">
      <c r="A373" s="67" t="n">
        <v>369</v>
      </c>
      <c r="B373" s="68" t="n">
        <f aca="false">EOMONTH(Input!$C$7,A373)</f>
        <v>54148</v>
      </c>
      <c r="D373" s="69" t="n">
        <f aca="false">IF($B373&lt;Input!$G$28,Input!$G$44,0)</f>
        <v>0</v>
      </c>
      <c r="E373" s="69" t="n">
        <f aca="true">IF($B373&gt;Input!$G$28,PMT(Input!$G$43/(100*12),($A$620-OFFSET($A$4,MATCH(Input!$G$28,$B$4:$B$620,1),0,1,1)),$H$4,0,1),0)</f>
        <v>-153.524704003959</v>
      </c>
      <c r="F373" s="69" t="n">
        <f aca="false">($F372+$D373+$E373)*(1+Input!$G$43/(100*12))</f>
        <v>23695.8806065957</v>
      </c>
    </row>
    <row r="374" customFormat="false" ht="12.8" hidden="false" customHeight="false" outlineLevel="0" collapsed="false">
      <c r="A374" s="67" t="n">
        <v>370</v>
      </c>
      <c r="B374" s="68" t="n">
        <f aca="false">EOMONTH(Input!$C$7,A374)</f>
        <v>54178</v>
      </c>
      <c r="D374" s="69" t="n">
        <f aca="false">IF($B374&lt;Input!$G$28,Input!$G$44,0)</f>
        <v>0</v>
      </c>
      <c r="E374" s="69" t="n">
        <f aca="true">IF($B374&gt;Input!$G$28,PMT(Input!$G$43/(100*12),($A$620-OFFSET($A$4,MATCH(Input!$G$28,$B$4:$B$620,1),0,1,1)),$H$4,0,1),0)</f>
        <v>-153.524704003959</v>
      </c>
      <c r="F374" s="69" t="n">
        <f aca="false">($F373+$D374+$E374)*(1+Input!$G$43/(100*12))</f>
        <v>23640.4490521859</v>
      </c>
    </row>
    <row r="375" customFormat="false" ht="12.8" hidden="false" customHeight="false" outlineLevel="0" collapsed="false">
      <c r="A375" s="67" t="n">
        <v>371</v>
      </c>
      <c r="B375" s="68" t="n">
        <f aca="false">EOMONTH(Input!$C$7,A375)</f>
        <v>54209</v>
      </c>
      <c r="D375" s="69" t="n">
        <f aca="false">IF($B375&lt;Input!$G$28,Input!$G$44,0)</f>
        <v>0</v>
      </c>
      <c r="E375" s="69" t="n">
        <f aca="true">IF($B375&gt;Input!$G$28,PMT(Input!$G$43/(100*12),($A$620-OFFSET($A$4,MATCH(Input!$G$28,$B$4:$B$620,1),0,1,1)),$H$4,0,1),0)</f>
        <v>-153.524704003959</v>
      </c>
      <c r="F375" s="69" t="n">
        <f aca="false">($F374+$D375+$E375)*(1+Input!$G$43/(100*12))</f>
        <v>23584.786532966</v>
      </c>
    </row>
    <row r="376" customFormat="false" ht="12.8" hidden="false" customHeight="false" outlineLevel="0" collapsed="false">
      <c r="A376" s="67" t="n">
        <v>372</v>
      </c>
      <c r="B376" s="68" t="n">
        <f aca="false">EOMONTH(Input!$C$7,A376)</f>
        <v>54239</v>
      </c>
      <c r="D376" s="69" t="n">
        <f aca="false">IF($B376&lt;Input!$G$28,Input!$G$44,0)</f>
        <v>0</v>
      </c>
      <c r="E376" s="69" t="n">
        <f aca="true">IF($B376&gt;Input!$G$28,PMT(Input!$G$43/(100*12),($A$620-OFFSET($A$4,MATCH(Input!$G$28,$B$4:$B$620,1),0,1,1)),$H$4,0,1),0)</f>
        <v>-153.524704003959</v>
      </c>
      <c r="F376" s="69" t="n">
        <f aca="false">($F375+$D376+$E376)*(1+Input!$G$43/(100*12))</f>
        <v>23528.8920865827</v>
      </c>
    </row>
    <row r="377" customFormat="false" ht="12.8" hidden="false" customHeight="false" outlineLevel="0" collapsed="false">
      <c r="A377" s="67" t="n">
        <v>373</v>
      </c>
      <c r="B377" s="68" t="n">
        <f aca="false">EOMONTH(Input!$C$7,A377)</f>
        <v>54270</v>
      </c>
      <c r="D377" s="69" t="n">
        <f aca="false">IF($B377&lt;Input!$G$28,Input!$G$44,0)</f>
        <v>0</v>
      </c>
      <c r="E377" s="69" t="n">
        <f aca="true">IF($B377&gt;Input!$G$28,PMT(Input!$G$43/(100*12),($A$620-OFFSET($A$4,MATCH(Input!$G$28,$B$4:$B$620,1),0,1,1)),$H$4,0,1),0)</f>
        <v>-153.524704003959</v>
      </c>
      <c r="F377" s="69" t="n">
        <f aca="false">($F376+$D377+$E377)*(1+Input!$G$43/(100*12))</f>
        <v>23472.7647466729</v>
      </c>
    </row>
    <row r="378" customFormat="false" ht="12.8" hidden="false" customHeight="false" outlineLevel="0" collapsed="false">
      <c r="A378" s="67" t="n">
        <v>374</v>
      </c>
      <c r="B378" s="68" t="n">
        <f aca="false">EOMONTH(Input!$C$7,A378)</f>
        <v>54301</v>
      </c>
      <c r="D378" s="69" t="n">
        <f aca="false">IF($B378&lt;Input!$G$28,Input!$G$44,0)</f>
        <v>0</v>
      </c>
      <c r="E378" s="69" t="n">
        <f aca="true">IF($B378&gt;Input!$G$28,PMT(Input!$G$43/(100*12),($A$620-OFFSET($A$4,MATCH(Input!$G$28,$B$4:$B$620,1),0,1,1)),$H$4,0,1),0)</f>
        <v>-153.524704003959</v>
      </c>
      <c r="F378" s="69" t="n">
        <f aca="false">($F377+$D378+$E378)*(1+Input!$G$43/(100*12))</f>
        <v>23416.4035428467</v>
      </c>
    </row>
    <row r="379" customFormat="false" ht="12.8" hidden="false" customHeight="false" outlineLevel="0" collapsed="false">
      <c r="A379" s="67" t="n">
        <v>375</v>
      </c>
      <c r="B379" s="68" t="n">
        <f aca="false">EOMONTH(Input!$C$7,A379)</f>
        <v>54331</v>
      </c>
      <c r="D379" s="69" t="n">
        <f aca="false">IF($B379&lt;Input!$G$28,Input!$G$44,0)</f>
        <v>0</v>
      </c>
      <c r="E379" s="69" t="n">
        <f aca="true">IF($B379&gt;Input!$G$28,PMT(Input!$G$43/(100*12),($A$620-OFFSET($A$4,MATCH(Input!$G$28,$B$4:$B$620,1),0,1,1)),$H$4,0,1),0)</f>
        <v>-153.524704003959</v>
      </c>
      <c r="F379" s="69" t="n">
        <f aca="false">($F378+$D379+$E379)*(1+Input!$G$43/(100*12))</f>
        <v>23359.8075006713</v>
      </c>
    </row>
    <row r="380" customFormat="false" ht="12.8" hidden="false" customHeight="false" outlineLevel="0" collapsed="false">
      <c r="A380" s="67" t="n">
        <v>376</v>
      </c>
      <c r="B380" s="68" t="n">
        <f aca="false">EOMONTH(Input!$C$7,A380)</f>
        <v>54362</v>
      </c>
      <c r="D380" s="69" t="n">
        <f aca="false">IF($B380&lt;Input!$G$28,Input!$G$44,0)</f>
        <v>0</v>
      </c>
      <c r="E380" s="69" t="n">
        <f aca="true">IF($B380&gt;Input!$G$28,PMT(Input!$G$43/(100*12),($A$620-OFFSET($A$4,MATCH(Input!$G$28,$B$4:$B$620,1),0,1,1)),$H$4,0,1),0)</f>
        <v>-153.524704003959</v>
      </c>
      <c r="F380" s="69" t="n">
        <f aca="false">($F379+$D380+$E380)*(1+Input!$G$43/(100*12))</f>
        <v>23302.9756416534</v>
      </c>
    </row>
    <row r="381" customFormat="false" ht="12.8" hidden="false" customHeight="false" outlineLevel="0" collapsed="false">
      <c r="A381" s="67" t="n">
        <v>377</v>
      </c>
      <c r="B381" s="68" t="n">
        <f aca="false">EOMONTH(Input!$C$7,A381)</f>
        <v>54392</v>
      </c>
      <c r="D381" s="69" t="n">
        <f aca="false">IF($B381&lt;Input!$G$28,Input!$G$44,0)</f>
        <v>0</v>
      </c>
      <c r="E381" s="69" t="n">
        <f aca="true">IF($B381&gt;Input!$G$28,PMT(Input!$G$43/(100*12),($A$620-OFFSET($A$4,MATCH(Input!$G$28,$B$4:$B$620,1),0,1,1)),$H$4,0,1),0)</f>
        <v>-153.524704003959</v>
      </c>
      <c r="F381" s="69" t="n">
        <f aca="false">($F380+$D381+$E381)*(1+Input!$G$43/(100*12))</f>
        <v>23245.906983223</v>
      </c>
    </row>
    <row r="382" customFormat="false" ht="12.8" hidden="false" customHeight="false" outlineLevel="0" collapsed="false">
      <c r="A382" s="67" t="n">
        <v>378</v>
      </c>
      <c r="B382" s="68" t="n">
        <f aca="false">EOMONTH(Input!$C$7,A382)</f>
        <v>54423</v>
      </c>
      <c r="D382" s="69" t="n">
        <f aca="false">IF($B382&lt;Input!$G$28,Input!$G$44,0)</f>
        <v>0</v>
      </c>
      <c r="E382" s="69" t="n">
        <f aca="true">IF($B382&gt;Input!$G$28,PMT(Input!$G$43/(100*12),($A$620-OFFSET($A$4,MATCH(Input!$G$28,$B$4:$B$620,1),0,1,1)),$H$4,0,1),0)</f>
        <v>-153.524704003959</v>
      </c>
      <c r="F382" s="69" t="n">
        <f aca="false">($F381+$D382+$E382)*(1+Input!$G$43/(100*12))</f>
        <v>23188.6005387158</v>
      </c>
    </row>
    <row r="383" customFormat="false" ht="12.8" hidden="false" customHeight="false" outlineLevel="0" collapsed="false">
      <c r="A383" s="67" t="n">
        <v>379</v>
      </c>
      <c r="B383" s="68" t="n">
        <f aca="false">EOMONTH(Input!$C$7,A383)</f>
        <v>54454</v>
      </c>
      <c r="D383" s="69" t="n">
        <f aca="false">IF($B383&lt;Input!$G$28,Input!$G$44,0)</f>
        <v>0</v>
      </c>
      <c r="E383" s="69" t="n">
        <f aca="true">IF($B383&gt;Input!$G$28,PMT(Input!$G$43/(100*12),($A$620-OFFSET($A$4,MATCH(Input!$G$28,$B$4:$B$620,1),0,1,1)),$H$4,0,1),0)</f>
        <v>-153.524704003959</v>
      </c>
      <c r="F383" s="69" t="n">
        <f aca="false">($F382+$D383+$E383)*(1+Input!$G$43/(100*12))</f>
        <v>23131.0553173564</v>
      </c>
    </row>
    <row r="384" customFormat="false" ht="12.8" hidden="false" customHeight="false" outlineLevel="0" collapsed="false">
      <c r="A384" s="67" t="n">
        <v>380</v>
      </c>
      <c r="B384" s="68" t="n">
        <f aca="false">EOMONTH(Input!$C$7,A384)</f>
        <v>54482</v>
      </c>
      <c r="D384" s="69" t="n">
        <f aca="false">IF($B384&lt;Input!$G$28,Input!$G$44,0)</f>
        <v>0</v>
      </c>
      <c r="E384" s="69" t="n">
        <f aca="true">IF($B384&gt;Input!$G$28,PMT(Input!$G$43/(100*12),($A$620-OFFSET($A$4,MATCH(Input!$G$28,$B$4:$B$620,1),0,1,1)),$H$4,0,1),0)</f>
        <v>-153.524704003959</v>
      </c>
      <c r="F384" s="69" t="n">
        <f aca="false">($F383+$D384+$E384)*(1+Input!$G$43/(100*12))</f>
        <v>23073.2703242415</v>
      </c>
    </row>
    <row r="385" customFormat="false" ht="12.8" hidden="false" customHeight="false" outlineLevel="0" collapsed="false">
      <c r="A385" s="67" t="n">
        <v>381</v>
      </c>
      <c r="B385" s="68" t="n">
        <f aca="false">EOMONTH(Input!$C$7,A385)</f>
        <v>54513</v>
      </c>
      <c r="D385" s="69" t="n">
        <f aca="false">IF($B385&lt;Input!$G$28,Input!$G$44,0)</f>
        <v>0</v>
      </c>
      <c r="E385" s="69" t="n">
        <f aca="true">IF($B385&gt;Input!$G$28,PMT(Input!$G$43/(100*12),($A$620-OFFSET($A$4,MATCH(Input!$G$28,$B$4:$B$620,1),0,1,1)),$H$4,0,1),0)</f>
        <v>-153.524704003959</v>
      </c>
      <c r="F385" s="69" t="n">
        <f aca="false">($F384+$D385+$E385)*(1+Input!$G$43/(100*12))</f>
        <v>23015.2445603218</v>
      </c>
    </row>
    <row r="386" customFormat="false" ht="12.8" hidden="false" customHeight="false" outlineLevel="0" collapsed="false">
      <c r="A386" s="67" t="n">
        <v>382</v>
      </c>
      <c r="B386" s="68" t="n">
        <f aca="false">EOMONTH(Input!$C$7,A386)</f>
        <v>54543</v>
      </c>
      <c r="D386" s="69" t="n">
        <f aca="false">IF($B386&lt;Input!$G$28,Input!$G$44,0)</f>
        <v>0</v>
      </c>
      <c r="E386" s="69" t="n">
        <f aca="true">IF($B386&gt;Input!$G$28,PMT(Input!$G$43/(100*12),($A$620-OFFSET($A$4,MATCH(Input!$G$28,$B$4:$B$620,1),0,1,1)),$H$4,0,1),0)</f>
        <v>-153.524704003959</v>
      </c>
      <c r="F386" s="69" t="n">
        <f aca="false">($F385+$D386+$E386)*(1+Input!$G$43/(100*12))</f>
        <v>22956.9770223859</v>
      </c>
    </row>
    <row r="387" customFormat="false" ht="12.8" hidden="false" customHeight="false" outlineLevel="0" collapsed="false">
      <c r="A387" s="67" t="n">
        <v>383</v>
      </c>
      <c r="B387" s="68" t="n">
        <f aca="false">EOMONTH(Input!$C$7,A387)</f>
        <v>54574</v>
      </c>
      <c r="D387" s="69" t="n">
        <f aca="false">IF($B387&lt;Input!$G$28,Input!$G$44,0)</f>
        <v>0</v>
      </c>
      <c r="E387" s="69" t="n">
        <f aca="true">IF($B387&gt;Input!$G$28,PMT(Input!$G$43/(100*12),($A$620-OFFSET($A$4,MATCH(Input!$G$28,$B$4:$B$620,1),0,1,1)),$H$4,0,1),0)</f>
        <v>-153.524704003959</v>
      </c>
      <c r="F387" s="69" t="n">
        <f aca="false">($F386+$D387+$E387)*(1+Input!$G$43/(100*12))</f>
        <v>22898.4667030418</v>
      </c>
    </row>
    <row r="388" customFormat="false" ht="12.8" hidden="false" customHeight="false" outlineLevel="0" collapsed="false">
      <c r="A388" s="67" t="n">
        <v>384</v>
      </c>
      <c r="B388" s="68" t="n">
        <f aca="false">EOMONTH(Input!$C$7,A388)</f>
        <v>54604</v>
      </c>
      <c r="D388" s="69" t="n">
        <f aca="false">IF($B388&lt;Input!$G$28,Input!$G$44,0)</f>
        <v>0</v>
      </c>
      <c r="E388" s="69" t="n">
        <f aca="true">IF($B388&gt;Input!$G$28,PMT(Input!$G$43/(100*12),($A$620-OFFSET($A$4,MATCH(Input!$G$28,$B$4:$B$620,1),0,1,1)),$H$4,0,1),0)</f>
        <v>-153.524704003959</v>
      </c>
      <c r="F388" s="69" t="n">
        <f aca="false">($F387+$D388+$E388)*(1+Input!$G$43/(100*12))</f>
        <v>22839.7125907005</v>
      </c>
    </row>
    <row r="389" customFormat="false" ht="12.8" hidden="false" customHeight="false" outlineLevel="0" collapsed="false">
      <c r="A389" s="67" t="n">
        <v>385</v>
      </c>
      <c r="B389" s="68" t="n">
        <f aca="false">EOMONTH(Input!$C$7,A389)</f>
        <v>54635</v>
      </c>
      <c r="D389" s="69" t="n">
        <f aca="false">IF($B389&lt;Input!$G$28,Input!$G$44,0)</f>
        <v>0</v>
      </c>
      <c r="E389" s="69" t="n">
        <f aca="true">IF($B389&gt;Input!$G$28,PMT(Input!$G$43/(100*12),($A$620-OFFSET($A$4,MATCH(Input!$G$28,$B$4:$B$620,1),0,1,1)),$H$4,0,1),0)</f>
        <v>-153.524704003959</v>
      </c>
      <c r="F389" s="69" t="n">
        <f aca="false">($F388+$D389+$E389)*(1+Input!$G$43/(100*12))</f>
        <v>22780.7136695578</v>
      </c>
    </row>
    <row r="390" customFormat="false" ht="12.8" hidden="false" customHeight="false" outlineLevel="0" collapsed="false">
      <c r="A390" s="67" t="n">
        <v>386</v>
      </c>
      <c r="B390" s="68" t="n">
        <f aca="false">EOMONTH(Input!$C$7,A390)</f>
        <v>54666</v>
      </c>
      <c r="D390" s="69" t="n">
        <f aca="false">IF($B390&lt;Input!$G$28,Input!$G$44,0)</f>
        <v>0</v>
      </c>
      <c r="E390" s="69" t="n">
        <f aca="true">IF($B390&gt;Input!$G$28,PMT(Input!$G$43/(100*12),($A$620-OFFSET($A$4,MATCH(Input!$G$28,$B$4:$B$620,1),0,1,1)),$H$4,0,1),0)</f>
        <v>-153.524704003959</v>
      </c>
      <c r="F390" s="69" t="n">
        <f aca="false">($F389+$D390+$E390)*(1+Input!$G$43/(100*12))</f>
        <v>22721.468919577</v>
      </c>
    </row>
    <row r="391" customFormat="false" ht="12.8" hidden="false" customHeight="false" outlineLevel="0" collapsed="false">
      <c r="A391" s="67" t="n">
        <v>387</v>
      </c>
      <c r="B391" s="68" t="n">
        <f aca="false">EOMONTH(Input!$C$7,A391)</f>
        <v>54696</v>
      </c>
      <c r="D391" s="69" t="n">
        <f aca="false">IF($B391&lt;Input!$G$28,Input!$G$44,0)</f>
        <v>0</v>
      </c>
      <c r="E391" s="69" t="n">
        <f aca="true">IF($B391&gt;Input!$G$28,PMT(Input!$G$43/(100*12),($A$620-OFFSET($A$4,MATCH(Input!$G$28,$B$4:$B$620,1),0,1,1)),$H$4,0,1),0)</f>
        <v>-153.524704003959</v>
      </c>
      <c r="F391" s="69" t="n">
        <f aca="false">($F390+$D391+$E391)*(1+Input!$G$43/(100*12))</f>
        <v>22661.9773164712</v>
      </c>
    </row>
    <row r="392" customFormat="false" ht="12.8" hidden="false" customHeight="false" outlineLevel="0" collapsed="false">
      <c r="A392" s="67" t="n">
        <v>388</v>
      </c>
      <c r="B392" s="68" t="n">
        <f aca="false">EOMONTH(Input!$C$7,A392)</f>
        <v>54727</v>
      </c>
      <c r="D392" s="69" t="n">
        <f aca="false">IF($B392&lt;Input!$G$28,Input!$G$44,0)</f>
        <v>0</v>
      </c>
      <c r="E392" s="69" t="n">
        <f aca="true">IF($B392&gt;Input!$G$28,PMT(Input!$G$43/(100*12),($A$620-OFFSET($A$4,MATCH(Input!$G$28,$B$4:$B$620,1),0,1,1)),$H$4,0,1),0)</f>
        <v>-153.524704003959</v>
      </c>
      <c r="F392" s="69" t="n">
        <f aca="false">($F391+$D392+$E392)*(1+Input!$G$43/(100*12))</f>
        <v>22602.2378316859</v>
      </c>
    </row>
    <row r="393" customFormat="false" ht="12.8" hidden="false" customHeight="false" outlineLevel="0" collapsed="false">
      <c r="A393" s="67" t="n">
        <v>389</v>
      </c>
      <c r="B393" s="68" t="n">
        <f aca="false">EOMONTH(Input!$C$7,A393)</f>
        <v>54757</v>
      </c>
      <c r="D393" s="69" t="n">
        <f aca="false">IF($B393&lt;Input!$G$28,Input!$G$44,0)</f>
        <v>0</v>
      </c>
      <c r="E393" s="69" t="n">
        <f aca="true">IF($B393&gt;Input!$G$28,PMT(Input!$G$43/(100*12),($A$620-OFFSET($A$4,MATCH(Input!$G$28,$B$4:$B$620,1),0,1,1)),$H$4,0,1),0)</f>
        <v>-153.524704003959</v>
      </c>
      <c r="F393" s="69" t="n">
        <f aca="false">($F392+$D393+$E393)*(1+Input!$G$43/(100*12))</f>
        <v>22542.2494323806</v>
      </c>
    </row>
    <row r="394" customFormat="false" ht="12.8" hidden="false" customHeight="false" outlineLevel="0" collapsed="false">
      <c r="A394" s="67" t="n">
        <v>390</v>
      </c>
      <c r="B394" s="68" t="n">
        <f aca="false">EOMONTH(Input!$C$7,A394)</f>
        <v>54788</v>
      </c>
      <c r="D394" s="69" t="n">
        <f aca="false">IF($B394&lt;Input!$G$28,Input!$G$44,0)</f>
        <v>0</v>
      </c>
      <c r="E394" s="69" t="n">
        <f aca="true">IF($B394&gt;Input!$G$28,PMT(Input!$G$43/(100*12),($A$620-OFFSET($A$4,MATCH(Input!$G$28,$B$4:$B$620,1),0,1,1)),$H$4,0,1),0)</f>
        <v>-153.524704003959</v>
      </c>
      <c r="F394" s="69" t="n">
        <f aca="false">($F393+$D394+$E394)*(1+Input!$G$43/(100*12))</f>
        <v>22482.0110814116</v>
      </c>
    </row>
    <row r="395" customFormat="false" ht="12.8" hidden="false" customHeight="false" outlineLevel="0" collapsed="false">
      <c r="A395" s="67" t="n">
        <v>391</v>
      </c>
      <c r="B395" s="68" t="n">
        <f aca="false">EOMONTH(Input!$C$7,A395)</f>
        <v>54819</v>
      </c>
      <c r="D395" s="69" t="n">
        <f aca="false">IF($B395&lt;Input!$G$28,Input!$G$44,0)</f>
        <v>0</v>
      </c>
      <c r="E395" s="69" t="n">
        <f aca="true">IF($B395&gt;Input!$G$28,PMT(Input!$G$43/(100*12),($A$620-OFFSET($A$4,MATCH(Input!$G$28,$B$4:$B$620,1),0,1,1)),$H$4,0,1),0)</f>
        <v>-153.524704003959</v>
      </c>
      <c r="F395" s="69" t="n">
        <f aca="false">($F394+$D395+$E395)*(1+Input!$G$43/(100*12))</f>
        <v>22421.5217373135</v>
      </c>
    </row>
    <row r="396" customFormat="false" ht="12.8" hidden="false" customHeight="false" outlineLevel="0" collapsed="false">
      <c r="A396" s="67" t="n">
        <v>392</v>
      </c>
      <c r="B396" s="68" t="n">
        <f aca="false">EOMONTH(Input!$C$7,A396)</f>
        <v>54847</v>
      </c>
      <c r="D396" s="69" t="n">
        <f aca="false">IF($B396&lt;Input!$G$28,Input!$G$44,0)</f>
        <v>0</v>
      </c>
      <c r="E396" s="69" t="n">
        <f aca="true">IF($B396&gt;Input!$G$28,PMT(Input!$G$43/(100*12),($A$620-OFFSET($A$4,MATCH(Input!$G$28,$B$4:$B$620,1),0,1,1)),$H$4,0,1),0)</f>
        <v>-153.524704003959</v>
      </c>
      <c r="F396" s="69" t="n">
        <f aca="false">($F395+$D396+$E396)*(1+Input!$G$43/(100*12))</f>
        <v>22360.7803542816</v>
      </c>
    </row>
    <row r="397" customFormat="false" ht="12.8" hidden="false" customHeight="false" outlineLevel="0" collapsed="false">
      <c r="A397" s="67" t="n">
        <v>393</v>
      </c>
      <c r="B397" s="68" t="n">
        <f aca="false">EOMONTH(Input!$C$7,A397)</f>
        <v>54878</v>
      </c>
      <c r="D397" s="69" t="n">
        <f aca="false">IF($B397&lt;Input!$G$28,Input!$G$44,0)</f>
        <v>0</v>
      </c>
      <c r="E397" s="69" t="n">
        <f aca="true">IF($B397&gt;Input!$G$28,PMT(Input!$G$43/(100*12),($A$620-OFFSET($A$4,MATCH(Input!$G$28,$B$4:$B$620,1),0,1,1)),$H$4,0,1),0)</f>
        <v>-153.524704003959</v>
      </c>
      <c r="F397" s="69" t="n">
        <f aca="false">($F396+$D397+$E397)*(1+Input!$G$43/(100*12))</f>
        <v>22299.7858821538</v>
      </c>
    </row>
    <row r="398" customFormat="false" ht="12.8" hidden="false" customHeight="false" outlineLevel="0" collapsed="false">
      <c r="A398" s="67" t="n">
        <v>394</v>
      </c>
      <c r="B398" s="68" t="n">
        <f aca="false">EOMONTH(Input!$C$7,A398)</f>
        <v>54908</v>
      </c>
      <c r="D398" s="69" t="n">
        <f aca="false">IF($B398&lt;Input!$G$28,Input!$G$44,0)</f>
        <v>0</v>
      </c>
      <c r="E398" s="69" t="n">
        <f aca="true">IF($B398&gt;Input!$G$28,PMT(Input!$G$43/(100*12),($A$620-OFFSET($A$4,MATCH(Input!$G$28,$B$4:$B$620,1),0,1,1)),$H$4,0,1),0)</f>
        <v>-153.524704003959</v>
      </c>
      <c r="F398" s="69" t="n">
        <f aca="false">($F397+$D398+$E398)*(1+Input!$G$43/(100*12))</f>
        <v>22238.5372663922</v>
      </c>
    </row>
    <row r="399" customFormat="false" ht="12.8" hidden="false" customHeight="false" outlineLevel="0" collapsed="false">
      <c r="A399" s="67" t="n">
        <v>395</v>
      </c>
      <c r="B399" s="68" t="n">
        <f aca="false">EOMONTH(Input!$C$7,A399)</f>
        <v>54939</v>
      </c>
      <c r="D399" s="69" t="n">
        <f aca="false">IF($B399&lt;Input!$G$28,Input!$G$44,0)</f>
        <v>0</v>
      </c>
      <c r="E399" s="69" t="n">
        <f aca="true">IF($B399&gt;Input!$G$28,PMT(Input!$G$43/(100*12),($A$620-OFFSET($A$4,MATCH(Input!$G$28,$B$4:$B$620,1),0,1,1)),$H$4,0,1),0)</f>
        <v>-153.524704003959</v>
      </c>
      <c r="F399" s="69" t="n">
        <f aca="false">($F398+$D399+$E399)*(1+Input!$G$43/(100*12))</f>
        <v>22177.0334480648</v>
      </c>
    </row>
    <row r="400" customFormat="false" ht="12.8" hidden="false" customHeight="false" outlineLevel="0" collapsed="false">
      <c r="A400" s="67" t="n">
        <v>396</v>
      </c>
      <c r="B400" s="68" t="n">
        <f aca="false">EOMONTH(Input!$C$7,A400)</f>
        <v>54969</v>
      </c>
      <c r="D400" s="69" t="n">
        <f aca="false">IF($B400&lt;Input!$G$28,Input!$G$44,0)</f>
        <v>0</v>
      </c>
      <c r="E400" s="69" t="n">
        <f aca="true">IF($B400&gt;Input!$G$28,PMT(Input!$G$43/(100*12),($A$620-OFFSET($A$4,MATCH(Input!$G$28,$B$4:$B$620,1),0,1,1)),$H$4,0,1),0)</f>
        <v>-153.524704003959</v>
      </c>
      <c r="F400" s="69" t="n">
        <f aca="false">($F399+$D400+$E400)*(1+Input!$G$43/(100*12))</f>
        <v>22115.2733638278</v>
      </c>
    </row>
    <row r="401" customFormat="false" ht="12.8" hidden="false" customHeight="false" outlineLevel="0" collapsed="false">
      <c r="A401" s="67" t="n">
        <v>397</v>
      </c>
      <c r="B401" s="68" t="n">
        <f aca="false">EOMONTH(Input!$C$7,A401)</f>
        <v>55000</v>
      </c>
      <c r="D401" s="69" t="n">
        <f aca="false">IF($B401&lt;Input!$G$28,Input!$G$44,0)</f>
        <v>0</v>
      </c>
      <c r="E401" s="69" t="n">
        <f aca="true">IF($B401&gt;Input!$G$28,PMT(Input!$G$43/(100*12),($A$620-OFFSET($A$4,MATCH(Input!$G$28,$B$4:$B$620,1),0,1,1)),$H$4,0,1),0)</f>
        <v>-153.524704003959</v>
      </c>
      <c r="F401" s="69" t="n">
        <f aca="false">($F400+$D401+$E401)*(1+Input!$G$43/(100*12))</f>
        <v>22053.2559459064</v>
      </c>
    </row>
    <row r="402" customFormat="false" ht="12.8" hidden="false" customHeight="false" outlineLevel="0" collapsed="false">
      <c r="A402" s="67" t="n">
        <v>398</v>
      </c>
      <c r="B402" s="68" t="n">
        <f aca="false">EOMONTH(Input!$C$7,A402)</f>
        <v>55031</v>
      </c>
      <c r="D402" s="69" t="n">
        <f aca="false">IF($B402&lt;Input!$G$28,Input!$G$44,0)</f>
        <v>0</v>
      </c>
      <c r="E402" s="69" t="n">
        <f aca="true">IF($B402&gt;Input!$G$28,PMT(Input!$G$43/(100*12),($A$620-OFFSET($A$4,MATCH(Input!$G$28,$B$4:$B$620,1),0,1,1)),$H$4,0,1),0)</f>
        <v>-153.524704003959</v>
      </c>
      <c r="F402" s="69" t="n">
        <f aca="false">($F401+$D402+$E402)*(1+Input!$G$43/(100*12))</f>
        <v>21990.9801220771</v>
      </c>
    </row>
    <row r="403" customFormat="false" ht="12.8" hidden="false" customHeight="false" outlineLevel="0" collapsed="false">
      <c r="A403" s="67" t="n">
        <v>399</v>
      </c>
      <c r="B403" s="68" t="n">
        <f aca="false">EOMONTH(Input!$C$7,A403)</f>
        <v>55061</v>
      </c>
      <c r="D403" s="69" t="n">
        <f aca="false">IF($B403&lt;Input!$G$28,Input!$G$44,0)</f>
        <v>0</v>
      </c>
      <c r="E403" s="69" t="n">
        <f aca="true">IF($B403&gt;Input!$G$28,PMT(Input!$G$43/(100*12),($A$620-OFFSET($A$4,MATCH(Input!$G$28,$B$4:$B$620,1),0,1,1)),$H$4,0,1),0)</f>
        <v>-153.524704003959</v>
      </c>
      <c r="F403" s="69" t="n">
        <f aca="false">($F402+$D403+$E403)*(1+Input!$G$43/(100*12))</f>
        <v>21928.4448156484</v>
      </c>
    </row>
    <row r="404" customFormat="false" ht="12.8" hidden="false" customHeight="false" outlineLevel="0" collapsed="false">
      <c r="A404" s="67" t="n">
        <v>400</v>
      </c>
      <c r="B404" s="68" t="n">
        <f aca="false">EOMONTH(Input!$C$7,A404)</f>
        <v>55092</v>
      </c>
      <c r="D404" s="69" t="n">
        <f aca="false">IF($B404&lt;Input!$G$28,Input!$G$44,0)</f>
        <v>0</v>
      </c>
      <c r="E404" s="69" t="n">
        <f aca="true">IF($B404&gt;Input!$G$28,PMT(Input!$G$43/(100*12),($A$620-OFFSET($A$4,MATCH(Input!$G$28,$B$4:$B$620,1),0,1,1)),$H$4,0,1),0)</f>
        <v>-153.524704003959</v>
      </c>
      <c r="F404" s="69" t="n">
        <f aca="false">($F403+$D404+$E404)*(1+Input!$G$43/(100*12))</f>
        <v>21865.648945443</v>
      </c>
    </row>
    <row r="405" customFormat="false" ht="12.8" hidden="false" customHeight="false" outlineLevel="0" collapsed="false">
      <c r="A405" s="67" t="n">
        <v>401</v>
      </c>
      <c r="B405" s="68" t="n">
        <f aca="false">EOMONTH(Input!$C$7,A405)</f>
        <v>55122</v>
      </c>
      <c r="D405" s="69" t="n">
        <f aca="false">IF($B405&lt;Input!$G$28,Input!$G$44,0)</f>
        <v>0</v>
      </c>
      <c r="E405" s="69" t="n">
        <f aca="true">IF($B405&gt;Input!$G$28,PMT(Input!$G$43/(100*12),($A$620-OFFSET($A$4,MATCH(Input!$G$28,$B$4:$B$620,1),0,1,1)),$H$4,0,1),0)</f>
        <v>-153.524704003959</v>
      </c>
      <c r="F405" s="69" t="n">
        <f aca="false">($F404+$D405+$E405)*(1+Input!$G$43/(100*12))</f>
        <v>21802.5914257783</v>
      </c>
    </row>
    <row r="406" customFormat="false" ht="12.8" hidden="false" customHeight="false" outlineLevel="0" collapsed="false">
      <c r="A406" s="67" t="n">
        <v>402</v>
      </c>
      <c r="B406" s="68" t="n">
        <f aca="false">EOMONTH(Input!$C$7,A406)</f>
        <v>55153</v>
      </c>
      <c r="D406" s="69" t="n">
        <f aca="false">IF($B406&lt;Input!$G$28,Input!$G$44,0)</f>
        <v>0</v>
      </c>
      <c r="E406" s="69" t="n">
        <f aca="true">IF($B406&gt;Input!$G$28,PMT(Input!$G$43/(100*12),($A$620-OFFSET($A$4,MATCH(Input!$G$28,$B$4:$B$620,1),0,1,1)),$H$4,0,1),0)</f>
        <v>-153.524704003959</v>
      </c>
      <c r="F406" s="69" t="n">
        <f aca="false">($F405+$D406+$E406)*(1+Input!$G$43/(100*12))</f>
        <v>21739.2711664484</v>
      </c>
    </row>
    <row r="407" customFormat="false" ht="12.8" hidden="false" customHeight="false" outlineLevel="0" collapsed="false">
      <c r="A407" s="67" t="n">
        <v>403</v>
      </c>
      <c r="B407" s="68" t="n">
        <f aca="false">EOMONTH(Input!$C$7,A407)</f>
        <v>55184</v>
      </c>
      <c r="D407" s="69" t="n">
        <f aca="false">IF($B407&lt;Input!$G$28,Input!$G$44,0)</f>
        <v>0</v>
      </c>
      <c r="E407" s="69" t="n">
        <f aca="true">IF($B407&gt;Input!$G$28,PMT(Input!$G$43/(100*12),($A$620-OFFSET($A$4,MATCH(Input!$G$28,$B$4:$B$620,1),0,1,1)),$H$4,0,1),0)</f>
        <v>-153.524704003959</v>
      </c>
      <c r="F407" s="69" t="n">
        <f aca="false">($F406+$D407+$E407)*(1+Input!$G$43/(100*12))</f>
        <v>21675.6870727047</v>
      </c>
    </row>
    <row r="408" customFormat="false" ht="12.8" hidden="false" customHeight="false" outlineLevel="0" collapsed="false">
      <c r="A408" s="67" t="n">
        <v>404</v>
      </c>
      <c r="B408" s="68" t="n">
        <f aca="false">EOMONTH(Input!$C$7,A408)</f>
        <v>55212</v>
      </c>
      <c r="D408" s="69" t="n">
        <f aca="false">IF($B408&lt;Input!$G$28,Input!$G$44,0)</f>
        <v>0</v>
      </c>
      <c r="E408" s="69" t="n">
        <f aca="true">IF($B408&gt;Input!$G$28,PMT(Input!$G$43/(100*12),($A$620-OFFSET($A$4,MATCH(Input!$G$28,$B$4:$B$620,1),0,1,1)),$H$4,0,1),0)</f>
        <v>-153.524704003959</v>
      </c>
      <c r="F408" s="69" t="n">
        <f aca="false">($F407+$D408+$E408)*(1+Input!$G$43/(100*12))</f>
        <v>21611.838045237</v>
      </c>
    </row>
    <row r="409" customFormat="false" ht="12.8" hidden="false" customHeight="false" outlineLevel="0" collapsed="false">
      <c r="A409" s="67" t="n">
        <v>405</v>
      </c>
      <c r="B409" s="68" t="n">
        <f aca="false">EOMONTH(Input!$C$7,A409)</f>
        <v>55243</v>
      </c>
      <c r="D409" s="69" t="n">
        <f aca="false">IF($B409&lt;Input!$G$28,Input!$G$44,0)</f>
        <v>0</v>
      </c>
      <c r="E409" s="69" t="n">
        <f aca="true">IF($B409&gt;Input!$G$28,PMT(Input!$G$43/(100*12),($A$620-OFFSET($A$4,MATCH(Input!$G$28,$B$4:$B$620,1),0,1,1)),$H$4,0,1),0)</f>
        <v>-153.524704003959</v>
      </c>
      <c r="F409" s="69" t="n">
        <f aca="false">($F408+$D409+$E409)*(1+Input!$G$43/(100*12))</f>
        <v>21547.7229801548</v>
      </c>
    </row>
    <row r="410" customFormat="false" ht="12.8" hidden="false" customHeight="false" outlineLevel="0" collapsed="false">
      <c r="A410" s="67" t="n">
        <v>406</v>
      </c>
      <c r="B410" s="68" t="n">
        <f aca="false">EOMONTH(Input!$C$7,A410)</f>
        <v>55273</v>
      </c>
      <c r="D410" s="69" t="n">
        <f aca="false">IF($B410&lt;Input!$G$28,Input!$G$44,0)</f>
        <v>0</v>
      </c>
      <c r="E410" s="69" t="n">
        <f aca="true">IF($B410&gt;Input!$G$28,PMT(Input!$G$43/(100*12),($A$620-OFFSET($A$4,MATCH(Input!$G$28,$B$4:$B$620,1),0,1,1)),$H$4,0,1),0)</f>
        <v>-153.524704003959</v>
      </c>
      <c r="F410" s="69" t="n">
        <f aca="false">($F409+$D410+$E410)*(1+Input!$G$43/(100*12))</f>
        <v>21483.3407689682</v>
      </c>
    </row>
    <row r="411" customFormat="false" ht="12.8" hidden="false" customHeight="false" outlineLevel="0" collapsed="false">
      <c r="A411" s="67" t="n">
        <v>407</v>
      </c>
      <c r="B411" s="68" t="n">
        <f aca="false">EOMONTH(Input!$C$7,A411)</f>
        <v>55304</v>
      </c>
      <c r="D411" s="69" t="n">
        <f aca="false">IF($B411&lt;Input!$G$28,Input!$G$44,0)</f>
        <v>0</v>
      </c>
      <c r="E411" s="69" t="n">
        <f aca="true">IF($B411&gt;Input!$G$28,PMT(Input!$G$43/(100*12),($A$620-OFFSET($A$4,MATCH(Input!$G$28,$B$4:$B$620,1),0,1,1)),$H$4,0,1),0)</f>
        <v>-153.524704003959</v>
      </c>
      <c r="F411" s="69" t="n">
        <f aca="false">($F410+$D411+$E411)*(1+Input!$G$43/(100*12))</f>
        <v>21418.6902985682</v>
      </c>
    </row>
    <row r="412" customFormat="false" ht="12.8" hidden="false" customHeight="false" outlineLevel="0" collapsed="false">
      <c r="A412" s="67" t="n">
        <v>408</v>
      </c>
      <c r="B412" s="68" t="n">
        <f aca="false">EOMONTH(Input!$C$7,A412)</f>
        <v>55334</v>
      </c>
      <c r="D412" s="69" t="n">
        <f aca="false">IF($B412&lt;Input!$G$28,Input!$G$44,0)</f>
        <v>0</v>
      </c>
      <c r="E412" s="69" t="n">
        <f aca="true">IF($B412&gt;Input!$G$28,PMT(Input!$G$43/(100*12),($A$620-OFFSET($A$4,MATCH(Input!$G$28,$B$4:$B$620,1),0,1,1)),$H$4,0,1),0)</f>
        <v>-153.524704003959</v>
      </c>
      <c r="F412" s="69" t="n">
        <f aca="false">($F411+$D412+$E412)*(1+Input!$G$43/(100*12))</f>
        <v>21353.7704512083</v>
      </c>
    </row>
    <row r="413" customFormat="false" ht="12.8" hidden="false" customHeight="false" outlineLevel="0" collapsed="false">
      <c r="A413" s="67" t="n">
        <v>409</v>
      </c>
      <c r="B413" s="68" t="n">
        <f aca="false">EOMONTH(Input!$C$7,A413)</f>
        <v>55365</v>
      </c>
      <c r="D413" s="69" t="n">
        <f aca="false">IF($B413&lt;Input!$G$28,Input!$G$44,0)</f>
        <v>0</v>
      </c>
      <c r="E413" s="69" t="n">
        <f aca="true">IF($B413&gt;Input!$G$28,PMT(Input!$G$43/(100*12),($A$620-OFFSET($A$4,MATCH(Input!$G$28,$B$4:$B$620,1),0,1,1)),$H$4,0,1),0)</f>
        <v>-153.524704003959</v>
      </c>
      <c r="F413" s="69" t="n">
        <f aca="false">($F412+$D413+$E413)*(1+Input!$G$43/(100*12))</f>
        <v>21288.5801044843</v>
      </c>
    </row>
    <row r="414" customFormat="false" ht="12.8" hidden="false" customHeight="false" outlineLevel="0" collapsed="false">
      <c r="A414" s="67" t="n">
        <v>410</v>
      </c>
      <c r="B414" s="68" t="n">
        <f aca="false">EOMONTH(Input!$C$7,A414)</f>
        <v>55396</v>
      </c>
      <c r="D414" s="69" t="n">
        <f aca="false">IF($B414&lt;Input!$G$28,Input!$G$44,0)</f>
        <v>0</v>
      </c>
      <c r="E414" s="69" t="n">
        <f aca="true">IF($B414&gt;Input!$G$28,PMT(Input!$G$43/(100*12),($A$620-OFFSET($A$4,MATCH(Input!$G$28,$B$4:$B$620,1),0,1,1)),$H$4,0,1),0)</f>
        <v>-153.524704003959</v>
      </c>
      <c r="F414" s="69" t="n">
        <f aca="false">($F413+$D414+$E414)*(1+Input!$G$43/(100*12))</f>
        <v>21223.1181313157</v>
      </c>
    </row>
    <row r="415" customFormat="false" ht="12.8" hidden="false" customHeight="false" outlineLevel="0" collapsed="false">
      <c r="A415" s="67" t="n">
        <v>411</v>
      </c>
      <c r="B415" s="68" t="n">
        <f aca="false">EOMONTH(Input!$C$7,A415)</f>
        <v>55426</v>
      </c>
      <c r="D415" s="69" t="n">
        <f aca="false">IF($B415&lt;Input!$G$28,Input!$G$44,0)</f>
        <v>0</v>
      </c>
      <c r="E415" s="69" t="n">
        <f aca="true">IF($B415&gt;Input!$G$28,PMT(Input!$G$43/(100*12),($A$620-OFFSET($A$4,MATCH(Input!$G$28,$B$4:$B$620,1),0,1,1)),$H$4,0,1),0)</f>
        <v>-153.524704003959</v>
      </c>
      <c r="F415" s="69" t="n">
        <f aca="false">($F414+$D415+$E415)*(1+Input!$G$43/(100*12))</f>
        <v>21157.3833999256</v>
      </c>
    </row>
    <row r="416" customFormat="false" ht="12.8" hidden="false" customHeight="false" outlineLevel="0" collapsed="false">
      <c r="A416" s="67" t="n">
        <v>412</v>
      </c>
      <c r="B416" s="68" t="n">
        <f aca="false">EOMONTH(Input!$C$7,A416)</f>
        <v>55457</v>
      </c>
      <c r="D416" s="69" t="n">
        <f aca="false">IF($B416&lt;Input!$G$28,Input!$G$44,0)</f>
        <v>0</v>
      </c>
      <c r="E416" s="69" t="n">
        <f aca="true">IF($B416&gt;Input!$G$28,PMT(Input!$G$43/(100*12),($A$620-OFFSET($A$4,MATCH(Input!$G$28,$B$4:$B$620,1),0,1,1)),$H$4,0,1),0)</f>
        <v>-153.524704003959</v>
      </c>
      <c r="F416" s="69" t="n">
        <f aca="false">($F415+$D416+$E416)*(1+Input!$G$43/(100*12))</f>
        <v>21091.3747738213</v>
      </c>
    </row>
    <row r="417" customFormat="false" ht="12.8" hidden="false" customHeight="false" outlineLevel="0" collapsed="false">
      <c r="A417" s="67" t="n">
        <v>413</v>
      </c>
      <c r="B417" s="68" t="n">
        <f aca="false">EOMONTH(Input!$C$7,A417)</f>
        <v>55487</v>
      </c>
      <c r="D417" s="69" t="n">
        <f aca="false">IF($B417&lt;Input!$G$28,Input!$G$44,0)</f>
        <v>0</v>
      </c>
      <c r="E417" s="69" t="n">
        <f aca="true">IF($B417&gt;Input!$G$28,PMT(Input!$G$43/(100*12),($A$620-OFFSET($A$4,MATCH(Input!$G$28,$B$4:$B$620,1),0,1,1)),$H$4,0,1),0)</f>
        <v>-153.524704003959</v>
      </c>
      <c r="F417" s="69" t="n">
        <f aca="false">($F416+$D417+$E417)*(1+Input!$G$43/(100*12))</f>
        <v>21025.0911117749</v>
      </c>
    </row>
    <row r="418" customFormat="false" ht="12.8" hidden="false" customHeight="false" outlineLevel="0" collapsed="false">
      <c r="A418" s="67" t="n">
        <v>414</v>
      </c>
      <c r="B418" s="68" t="n">
        <f aca="false">EOMONTH(Input!$C$7,A418)</f>
        <v>55518</v>
      </c>
      <c r="D418" s="69" t="n">
        <f aca="false">IF($B418&lt;Input!$G$28,Input!$G$44,0)</f>
        <v>0</v>
      </c>
      <c r="E418" s="69" t="n">
        <f aca="true">IF($B418&gt;Input!$G$28,PMT(Input!$G$43/(100*12),($A$620-OFFSET($A$4,MATCH(Input!$G$28,$B$4:$B$620,1),0,1,1)),$H$4,0,1),0)</f>
        <v>-153.524704003959</v>
      </c>
      <c r="F418" s="69" t="n">
        <f aca="false">($F417+$D418+$E418)*(1+Input!$G$43/(100*12))</f>
        <v>20958.5312678033</v>
      </c>
    </row>
    <row r="419" customFormat="false" ht="12.8" hidden="false" customHeight="false" outlineLevel="0" collapsed="false">
      <c r="A419" s="67" t="n">
        <v>415</v>
      </c>
      <c r="B419" s="68" t="n">
        <f aca="false">EOMONTH(Input!$C$7,A419)</f>
        <v>55549</v>
      </c>
      <c r="D419" s="69" t="n">
        <f aca="false">IF($B419&lt;Input!$G$28,Input!$G$44,0)</f>
        <v>0</v>
      </c>
      <c r="E419" s="69" t="n">
        <f aca="true">IF($B419&gt;Input!$G$28,PMT(Input!$G$43/(100*12),($A$620-OFFSET($A$4,MATCH(Input!$G$28,$B$4:$B$620,1),0,1,1)),$H$4,0,1),0)</f>
        <v>-153.524704003959</v>
      </c>
      <c r="F419" s="69" t="n">
        <f aca="false">($F418+$D419+$E419)*(1+Input!$G$43/(100*12))</f>
        <v>20891.6940911485</v>
      </c>
    </row>
    <row r="420" customFormat="false" ht="12.8" hidden="false" customHeight="false" outlineLevel="0" collapsed="false">
      <c r="A420" s="67" t="n">
        <v>416</v>
      </c>
      <c r="B420" s="68" t="n">
        <f aca="false">EOMONTH(Input!$C$7,A420)</f>
        <v>55578</v>
      </c>
      <c r="D420" s="69" t="n">
        <f aca="false">IF($B420&lt;Input!$G$28,Input!$G$44,0)</f>
        <v>0</v>
      </c>
      <c r="E420" s="69" t="n">
        <f aca="true">IF($B420&gt;Input!$G$28,PMT(Input!$G$43/(100*12),($A$620-OFFSET($A$4,MATCH(Input!$G$28,$B$4:$B$620,1),0,1,1)),$H$4,0,1),0)</f>
        <v>-153.524704003959</v>
      </c>
      <c r="F420" s="69" t="n">
        <f aca="false">($F419+$D420+$E420)*(1+Input!$G$43/(100*12))</f>
        <v>20824.5784262577</v>
      </c>
    </row>
    <row r="421" customFormat="false" ht="12.8" hidden="false" customHeight="false" outlineLevel="0" collapsed="false">
      <c r="A421" s="67" t="n">
        <v>417</v>
      </c>
      <c r="B421" s="68" t="n">
        <f aca="false">EOMONTH(Input!$C$7,A421)</f>
        <v>55609</v>
      </c>
      <c r="D421" s="69" t="n">
        <f aca="false">IF($B421&lt;Input!$G$28,Input!$G$44,0)</f>
        <v>0</v>
      </c>
      <c r="E421" s="69" t="n">
        <f aca="true">IF($B421&gt;Input!$G$28,PMT(Input!$G$43/(100*12),($A$620-OFFSET($A$4,MATCH(Input!$G$28,$B$4:$B$620,1),0,1,1)),$H$4,0,1),0)</f>
        <v>-153.524704003959</v>
      </c>
      <c r="F421" s="69" t="n">
        <f aca="false">($F420+$D421+$E421)*(1+Input!$G$43/(100*12))</f>
        <v>20757.1831127631</v>
      </c>
    </row>
    <row r="422" customFormat="false" ht="12.8" hidden="false" customHeight="false" outlineLevel="0" collapsed="false">
      <c r="A422" s="67" t="n">
        <v>418</v>
      </c>
      <c r="B422" s="68" t="n">
        <f aca="false">EOMONTH(Input!$C$7,A422)</f>
        <v>55639</v>
      </c>
      <c r="D422" s="69" t="n">
        <f aca="false">IF($B422&lt;Input!$G$28,Input!$G$44,0)</f>
        <v>0</v>
      </c>
      <c r="E422" s="69" t="n">
        <f aca="true">IF($B422&gt;Input!$G$28,PMT(Input!$G$43/(100*12),($A$620-OFFSET($A$4,MATCH(Input!$G$28,$B$4:$B$620,1),0,1,1)),$H$4,0,1),0)</f>
        <v>-153.524704003959</v>
      </c>
      <c r="F422" s="69" t="n">
        <f aca="false">($F421+$D422+$E422)*(1+Input!$G$43/(100*12))</f>
        <v>20689.5069854623</v>
      </c>
    </row>
    <row r="423" customFormat="false" ht="12.8" hidden="false" customHeight="false" outlineLevel="0" collapsed="false">
      <c r="A423" s="67" t="n">
        <v>419</v>
      </c>
      <c r="B423" s="68" t="n">
        <f aca="false">EOMONTH(Input!$C$7,A423)</f>
        <v>55670</v>
      </c>
      <c r="D423" s="69" t="n">
        <f aca="false">IF($B423&lt;Input!$G$28,Input!$G$44,0)</f>
        <v>0</v>
      </c>
      <c r="E423" s="69" t="n">
        <f aca="true">IF($B423&gt;Input!$G$28,PMT(Input!$G$43/(100*12),($A$620-OFFSET($A$4,MATCH(Input!$G$28,$B$4:$B$620,1),0,1,1)),$H$4,0,1),0)</f>
        <v>-153.524704003959</v>
      </c>
      <c r="F423" s="69" t="n">
        <f aca="false">($F422+$D423+$E423)*(1+Input!$G$43/(100*12))</f>
        <v>20621.5488742977</v>
      </c>
    </row>
    <row r="424" customFormat="false" ht="12.8" hidden="false" customHeight="false" outlineLevel="0" collapsed="false">
      <c r="A424" s="67" t="n">
        <v>420</v>
      </c>
      <c r="B424" s="68" t="n">
        <f aca="false">EOMONTH(Input!$C$7,A424)</f>
        <v>55700</v>
      </c>
      <c r="D424" s="69" t="n">
        <f aca="false">IF($B424&lt;Input!$G$28,Input!$G$44,0)</f>
        <v>0</v>
      </c>
      <c r="E424" s="69" t="n">
        <f aca="true">IF($B424&gt;Input!$G$28,PMT(Input!$G$43/(100*12),($A$620-OFFSET($A$4,MATCH(Input!$G$28,$B$4:$B$620,1),0,1,1)),$H$4,0,1),0)</f>
        <v>-153.524704003959</v>
      </c>
      <c r="F424" s="69" t="n">
        <f aca="false">($F423+$D424+$E424)*(1+Input!$G$43/(100*12))</f>
        <v>20553.3076043367</v>
      </c>
    </row>
    <row r="425" customFormat="false" ht="12.8" hidden="false" customHeight="false" outlineLevel="0" collapsed="false">
      <c r="A425" s="67" t="n">
        <v>421</v>
      </c>
      <c r="B425" s="68" t="n">
        <f aca="false">EOMONTH(Input!$C$7,A425)</f>
        <v>55731</v>
      </c>
      <c r="D425" s="69" t="n">
        <f aca="false">IF($B425&lt;Input!$G$28,Input!$G$44,0)</f>
        <v>0</v>
      </c>
      <c r="E425" s="69" t="n">
        <f aca="true">IF($B425&gt;Input!$G$28,PMT(Input!$G$43/(100*12),($A$620-OFFSET($A$4,MATCH(Input!$G$28,$B$4:$B$620,1),0,1,1)),$H$4,0,1),0)</f>
        <v>-153.524704003959</v>
      </c>
      <c r="F425" s="69" t="n">
        <f aca="false">($F424+$D425+$E425)*(1+Input!$G$43/(100*12))</f>
        <v>20484.7819957508</v>
      </c>
    </row>
    <row r="426" customFormat="false" ht="12.8" hidden="false" customHeight="false" outlineLevel="0" collapsed="false">
      <c r="A426" s="67" t="n">
        <v>422</v>
      </c>
      <c r="B426" s="68" t="n">
        <f aca="false">EOMONTH(Input!$C$7,A426)</f>
        <v>55762</v>
      </c>
      <c r="D426" s="69" t="n">
        <f aca="false">IF($B426&lt;Input!$G$28,Input!$G$44,0)</f>
        <v>0</v>
      </c>
      <c r="E426" s="69" t="n">
        <f aca="true">IF($B426&gt;Input!$G$28,PMT(Input!$G$43/(100*12),($A$620-OFFSET($A$4,MATCH(Input!$G$28,$B$4:$B$620,1),0,1,1)),$H$4,0,1),0)</f>
        <v>-153.524704003959</v>
      </c>
      <c r="F426" s="69" t="n">
        <f aca="false">($F425+$D426+$E426)*(1+Input!$G$43/(100*12))</f>
        <v>20415.9708637958</v>
      </c>
    </row>
    <row r="427" customFormat="false" ht="12.8" hidden="false" customHeight="false" outlineLevel="0" collapsed="false">
      <c r="A427" s="67" t="n">
        <v>423</v>
      </c>
      <c r="B427" s="68" t="n">
        <f aca="false">EOMONTH(Input!$C$7,A427)</f>
        <v>55792</v>
      </c>
      <c r="D427" s="69" t="n">
        <f aca="false">IF($B427&lt;Input!$G$28,Input!$G$44,0)</f>
        <v>0</v>
      </c>
      <c r="E427" s="69" t="n">
        <f aca="true">IF($B427&gt;Input!$G$28,PMT(Input!$G$43/(100*12),($A$620-OFFSET($A$4,MATCH(Input!$G$28,$B$4:$B$620,1),0,1,1)),$H$4,0,1),0)</f>
        <v>-153.524704003959</v>
      </c>
      <c r="F427" s="69" t="n">
        <f aca="false">($F426+$D427+$E427)*(1+Input!$G$43/(100*12))</f>
        <v>20346.8730187909</v>
      </c>
    </row>
    <row r="428" customFormat="false" ht="12.8" hidden="false" customHeight="false" outlineLevel="0" collapsed="false">
      <c r="A428" s="67" t="n">
        <v>424</v>
      </c>
      <c r="B428" s="68" t="n">
        <f aca="false">EOMONTH(Input!$C$7,A428)</f>
        <v>55823</v>
      </c>
      <c r="D428" s="69" t="n">
        <f aca="false">IF($B428&lt;Input!$G$28,Input!$G$44,0)</f>
        <v>0</v>
      </c>
      <c r="E428" s="69" t="n">
        <f aca="true">IF($B428&gt;Input!$G$28,PMT(Input!$G$43/(100*12),($A$620-OFFSET($A$4,MATCH(Input!$G$28,$B$4:$B$620,1),0,1,1)),$H$4,0,1),0)</f>
        <v>-153.524704003959</v>
      </c>
      <c r="F428" s="69" t="n">
        <f aca="false">($F427+$D428+$E428)*(1+Input!$G$43/(100*12))</f>
        <v>20277.4872660986</v>
      </c>
    </row>
    <row r="429" customFormat="false" ht="12.8" hidden="false" customHeight="false" outlineLevel="0" collapsed="false">
      <c r="A429" s="67" t="n">
        <v>425</v>
      </c>
      <c r="B429" s="68" t="n">
        <f aca="false">EOMONTH(Input!$C$7,A429)</f>
        <v>55853</v>
      </c>
      <c r="D429" s="69" t="n">
        <f aca="false">IF($B429&lt;Input!$G$28,Input!$G$44,0)</f>
        <v>0</v>
      </c>
      <c r="E429" s="69" t="n">
        <f aca="true">IF($B429&gt;Input!$G$28,PMT(Input!$G$43/(100*12),($A$620-OFFSET($A$4,MATCH(Input!$G$28,$B$4:$B$620,1),0,1,1)),$H$4,0,1),0)</f>
        <v>-153.524704003959</v>
      </c>
      <c r="F429" s="69" t="n">
        <f aca="false">($F428+$D429+$E429)*(1+Input!$G$43/(100*12))</f>
        <v>20207.8124061034</v>
      </c>
    </row>
    <row r="430" customFormat="false" ht="12.8" hidden="false" customHeight="false" outlineLevel="0" collapsed="false">
      <c r="A430" s="67" t="n">
        <v>426</v>
      </c>
      <c r="B430" s="68" t="n">
        <f aca="false">EOMONTH(Input!$C$7,A430)</f>
        <v>55884</v>
      </c>
      <c r="D430" s="69" t="n">
        <f aca="false">IF($B430&lt;Input!$G$28,Input!$G$44,0)</f>
        <v>0</v>
      </c>
      <c r="E430" s="69" t="n">
        <f aca="true">IF($B430&gt;Input!$G$28,PMT(Input!$G$43/(100*12),($A$620-OFFSET($A$4,MATCH(Input!$G$28,$B$4:$B$620,1),0,1,1)),$H$4,0,1),0)</f>
        <v>-153.524704003959</v>
      </c>
      <c r="F430" s="69" t="n">
        <f aca="false">($F429+$D430+$E430)*(1+Input!$G$43/(100*12))</f>
        <v>20137.8472341915</v>
      </c>
    </row>
    <row r="431" customFormat="false" ht="12.8" hidden="false" customHeight="false" outlineLevel="0" collapsed="false">
      <c r="A431" s="67" t="n">
        <v>427</v>
      </c>
      <c r="B431" s="68" t="n">
        <f aca="false">EOMONTH(Input!$C$7,A431)</f>
        <v>55915</v>
      </c>
      <c r="D431" s="69" t="n">
        <f aca="false">IF($B431&lt;Input!$G$28,Input!$G$44,0)</f>
        <v>0</v>
      </c>
      <c r="E431" s="69" t="n">
        <f aca="true">IF($B431&gt;Input!$G$28,PMT(Input!$G$43/(100*12),($A$620-OFFSET($A$4,MATCH(Input!$G$28,$B$4:$B$620,1),0,1,1)),$H$4,0,1),0)</f>
        <v>-153.524704003959</v>
      </c>
      <c r="F431" s="69" t="n">
        <f aca="false">($F430+$D431+$E431)*(1+Input!$G$43/(100*12))</f>
        <v>20067.59054073</v>
      </c>
    </row>
    <row r="432" customFormat="false" ht="12.8" hidden="false" customHeight="false" outlineLevel="0" collapsed="false">
      <c r="A432" s="67" t="n">
        <v>428</v>
      </c>
      <c r="B432" s="68" t="n">
        <f aca="false">EOMONTH(Input!$C$7,A432)</f>
        <v>55943</v>
      </c>
      <c r="D432" s="69" t="n">
        <f aca="false">IF($B432&lt;Input!$G$28,Input!$G$44,0)</f>
        <v>0</v>
      </c>
      <c r="E432" s="69" t="n">
        <f aca="true">IF($B432&gt;Input!$G$28,PMT(Input!$G$43/(100*12),($A$620-OFFSET($A$4,MATCH(Input!$G$28,$B$4:$B$620,1),0,1,1)),$H$4,0,1),0)</f>
        <v>-153.524704003959</v>
      </c>
      <c r="F432" s="69" t="n">
        <f aca="false">($F431+$D432+$E432)*(1+Input!$G$43/(100*12))</f>
        <v>19997.0411110457</v>
      </c>
    </row>
    <row r="433" customFormat="false" ht="12.8" hidden="false" customHeight="false" outlineLevel="0" collapsed="false">
      <c r="A433" s="67" t="n">
        <v>429</v>
      </c>
      <c r="B433" s="68" t="n">
        <f aca="false">EOMONTH(Input!$C$7,A433)</f>
        <v>55974</v>
      </c>
      <c r="D433" s="69" t="n">
        <f aca="false">IF($B433&lt;Input!$G$28,Input!$G$44,0)</f>
        <v>0</v>
      </c>
      <c r="E433" s="69" t="n">
        <f aca="true">IF($B433&gt;Input!$G$28,PMT(Input!$G$43/(100*12),($A$620-OFFSET($A$4,MATCH(Input!$G$28,$B$4:$B$620,1),0,1,1)),$H$4,0,1),0)</f>
        <v>-153.524704003959</v>
      </c>
      <c r="F433" s="69" t="n">
        <f aca="false">($F432+$D433+$E433)*(1+Input!$G$43/(100*12))</f>
        <v>19926.1977254044</v>
      </c>
    </row>
    <row r="434" customFormat="false" ht="12.8" hidden="false" customHeight="false" outlineLevel="0" collapsed="false">
      <c r="A434" s="67" t="n">
        <v>430</v>
      </c>
      <c r="B434" s="68" t="n">
        <f aca="false">EOMONTH(Input!$C$7,A434)</f>
        <v>56004</v>
      </c>
      <c r="D434" s="69" t="n">
        <f aca="false">IF($B434&lt;Input!$G$28,Input!$G$44,0)</f>
        <v>0</v>
      </c>
      <c r="E434" s="69" t="n">
        <f aca="true">IF($B434&gt;Input!$G$28,PMT(Input!$G$43/(100*12),($A$620-OFFSET($A$4,MATCH(Input!$G$28,$B$4:$B$620,1),0,1,1)),$H$4,0,1),0)</f>
        <v>-153.524704003959</v>
      </c>
      <c r="F434" s="69" t="n">
        <f aca="false">($F433+$D434+$E434)*(1+Input!$G$43/(100*12))</f>
        <v>19855.0591589896</v>
      </c>
    </row>
    <row r="435" customFormat="false" ht="12.8" hidden="false" customHeight="false" outlineLevel="0" collapsed="false">
      <c r="A435" s="67" t="n">
        <v>431</v>
      </c>
      <c r="B435" s="68" t="n">
        <f aca="false">EOMONTH(Input!$C$7,A435)</f>
        <v>56035</v>
      </c>
      <c r="D435" s="69" t="n">
        <f aca="false">IF($B435&lt;Input!$G$28,Input!$G$44,0)</f>
        <v>0</v>
      </c>
      <c r="E435" s="69" t="n">
        <f aca="true">IF($B435&gt;Input!$G$28,PMT(Input!$G$43/(100*12),($A$620-OFFSET($A$4,MATCH(Input!$G$28,$B$4:$B$620,1),0,1,1)),$H$4,0,1),0)</f>
        <v>-153.524704003959</v>
      </c>
      <c r="F435" s="69" t="n">
        <f aca="false">($F434+$D435+$E435)*(1+Input!$G$43/(100*12))</f>
        <v>19783.6241818815</v>
      </c>
    </row>
    <row r="436" customFormat="false" ht="12.8" hidden="false" customHeight="false" outlineLevel="0" collapsed="false">
      <c r="A436" s="67" t="n">
        <v>432</v>
      </c>
      <c r="B436" s="68" t="n">
        <f aca="false">EOMONTH(Input!$C$7,A436)</f>
        <v>56065</v>
      </c>
      <c r="D436" s="69" t="n">
        <f aca="false">IF($B436&lt;Input!$G$28,Input!$G$44,0)</f>
        <v>0</v>
      </c>
      <c r="E436" s="69" t="n">
        <f aca="true">IF($B436&gt;Input!$G$28,PMT(Input!$G$43/(100*12),($A$620-OFFSET($A$4,MATCH(Input!$G$28,$B$4:$B$620,1),0,1,1)),$H$4,0,1),0)</f>
        <v>-153.524704003959</v>
      </c>
      <c r="F436" s="69" t="n">
        <f aca="false">($F435+$D436+$E436)*(1+Input!$G$43/(100*12))</f>
        <v>19711.8915590353</v>
      </c>
    </row>
    <row r="437" customFormat="false" ht="12.8" hidden="false" customHeight="false" outlineLevel="0" collapsed="false">
      <c r="A437" s="67" t="n">
        <v>433</v>
      </c>
      <c r="B437" s="68" t="n">
        <f aca="false">EOMONTH(Input!$C$7,A437)</f>
        <v>56096</v>
      </c>
      <c r="D437" s="69" t="n">
        <f aca="false">IF($B437&lt;Input!$G$28,Input!$G$44,0)</f>
        <v>0</v>
      </c>
      <c r="E437" s="69" t="n">
        <f aca="true">IF($B437&gt;Input!$G$28,PMT(Input!$G$43/(100*12),($A$620-OFFSET($A$4,MATCH(Input!$G$28,$B$4:$B$620,1),0,1,1)),$H$4,0,1),0)</f>
        <v>-153.524704003959</v>
      </c>
      <c r="F437" s="69" t="n">
        <f aca="false">($F436+$D437+$E437)*(1+Input!$G$43/(100*12))</f>
        <v>19639.8600502607</v>
      </c>
    </row>
    <row r="438" customFormat="false" ht="12.8" hidden="false" customHeight="false" outlineLevel="0" collapsed="false">
      <c r="A438" s="67" t="n">
        <v>434</v>
      </c>
      <c r="B438" s="68" t="n">
        <f aca="false">EOMONTH(Input!$C$7,A438)</f>
        <v>56127</v>
      </c>
      <c r="D438" s="69" t="n">
        <f aca="false">IF($B438&lt;Input!$G$28,Input!$G$44,0)</f>
        <v>0</v>
      </c>
      <c r="E438" s="69" t="n">
        <f aca="true">IF($B438&gt;Input!$G$28,PMT(Input!$G$43/(100*12),($A$620-OFFSET($A$4,MATCH(Input!$G$28,$B$4:$B$620,1),0,1,1)),$H$4,0,1),0)</f>
        <v>-153.524704003959</v>
      </c>
      <c r="F438" s="69" t="n">
        <f aca="false">($F437+$D438+$E438)*(1+Input!$G$43/(100*12))</f>
        <v>19567.5284101994</v>
      </c>
    </row>
    <row r="439" customFormat="false" ht="12.8" hidden="false" customHeight="false" outlineLevel="0" collapsed="false">
      <c r="A439" s="67" t="n">
        <v>435</v>
      </c>
      <c r="B439" s="68" t="n">
        <f aca="false">EOMONTH(Input!$C$7,A439)</f>
        <v>56157</v>
      </c>
      <c r="D439" s="69" t="n">
        <f aca="false">IF($B439&lt;Input!$G$28,Input!$G$44,0)</f>
        <v>0</v>
      </c>
      <c r="E439" s="69" t="n">
        <f aca="true">IF($B439&gt;Input!$G$28,PMT(Input!$G$43/(100*12),($A$620-OFFSET($A$4,MATCH(Input!$G$28,$B$4:$B$620,1),0,1,1)),$H$4,0,1),0)</f>
        <v>-153.524704003959</v>
      </c>
      <c r="F439" s="69" t="n">
        <f aca="false">($F438+$D439+$E439)*(1+Input!$G$43/(100*12))</f>
        <v>19494.8953883046</v>
      </c>
    </row>
    <row r="440" customFormat="false" ht="12.8" hidden="false" customHeight="false" outlineLevel="0" collapsed="false">
      <c r="A440" s="67" t="n">
        <v>436</v>
      </c>
      <c r="B440" s="68" t="n">
        <f aca="false">EOMONTH(Input!$C$7,A440)</f>
        <v>56188</v>
      </c>
      <c r="D440" s="69" t="n">
        <f aca="false">IF($B440&lt;Input!$G$28,Input!$G$44,0)</f>
        <v>0</v>
      </c>
      <c r="E440" s="69" t="n">
        <f aca="true">IF($B440&gt;Input!$G$28,PMT(Input!$G$43/(100*12),($A$620-OFFSET($A$4,MATCH(Input!$G$28,$B$4:$B$620,1),0,1,1)),$H$4,0,1),0)</f>
        <v>-153.524704003959</v>
      </c>
      <c r="F440" s="69" t="n">
        <f aca="false">($F439+$D440+$E440)*(1+Input!$G$43/(100*12))</f>
        <v>19421.9597288186</v>
      </c>
    </row>
    <row r="441" customFormat="false" ht="12.8" hidden="false" customHeight="false" outlineLevel="0" collapsed="false">
      <c r="A441" s="67" t="n">
        <v>437</v>
      </c>
      <c r="B441" s="68" t="n">
        <f aca="false">EOMONTH(Input!$C$7,A441)</f>
        <v>56218</v>
      </c>
      <c r="D441" s="69" t="n">
        <f aca="false">IF($B441&lt;Input!$G$28,Input!$G$44,0)</f>
        <v>0</v>
      </c>
      <c r="E441" s="69" t="n">
        <f aca="true">IF($B441&gt;Input!$G$28,PMT(Input!$G$43/(100*12),($A$620-OFFSET($A$4,MATCH(Input!$G$28,$B$4:$B$620,1),0,1,1)),$H$4,0,1),0)</f>
        <v>-153.524704003959</v>
      </c>
      <c r="F441" s="69" t="n">
        <f aca="false">($F440+$D441+$E441)*(1+Input!$G$43/(100*12))</f>
        <v>19348.7201707514</v>
      </c>
    </row>
    <row r="442" customFormat="false" ht="12.8" hidden="false" customHeight="false" outlineLevel="0" collapsed="false">
      <c r="A442" s="67" t="n">
        <v>438</v>
      </c>
      <c r="B442" s="68" t="n">
        <f aca="false">EOMONTH(Input!$C$7,A442)</f>
        <v>56249</v>
      </c>
      <c r="D442" s="69" t="n">
        <f aca="false">IF($B442&lt;Input!$G$28,Input!$G$44,0)</f>
        <v>0</v>
      </c>
      <c r="E442" s="69" t="n">
        <f aca="true">IF($B442&gt;Input!$G$28,PMT(Input!$G$43/(100*12),($A$620-OFFSET($A$4,MATCH(Input!$G$28,$B$4:$B$620,1),0,1,1)),$H$4,0,1),0)</f>
        <v>-153.524704003959</v>
      </c>
      <c r="F442" s="69" t="n">
        <f aca="false">($F441+$D442+$E442)*(1+Input!$G$43/(100*12))</f>
        <v>19275.1754478588</v>
      </c>
    </row>
    <row r="443" customFormat="false" ht="12.8" hidden="false" customHeight="false" outlineLevel="0" collapsed="false">
      <c r="A443" s="67" t="n">
        <v>439</v>
      </c>
      <c r="B443" s="68" t="n">
        <f aca="false">EOMONTH(Input!$C$7,A443)</f>
        <v>56280</v>
      </c>
      <c r="D443" s="69" t="n">
        <f aca="false">IF($B443&lt;Input!$G$28,Input!$G$44,0)</f>
        <v>0</v>
      </c>
      <c r="E443" s="69" t="n">
        <f aca="true">IF($B443&gt;Input!$G$28,PMT(Input!$G$43/(100*12),($A$620-OFFSET($A$4,MATCH(Input!$G$28,$B$4:$B$620,1),0,1,1)),$H$4,0,1),0)</f>
        <v>-153.524704003959</v>
      </c>
      <c r="F443" s="69" t="n">
        <f aca="false">($F442+$D443+$E443)*(1+Input!$G$43/(100*12))</f>
        <v>19201.324288621</v>
      </c>
    </row>
    <row r="444" customFormat="false" ht="12.8" hidden="false" customHeight="false" outlineLevel="0" collapsed="false">
      <c r="A444" s="67" t="n">
        <v>440</v>
      </c>
      <c r="B444" s="68" t="n">
        <f aca="false">EOMONTH(Input!$C$7,A444)</f>
        <v>56308</v>
      </c>
      <c r="D444" s="69" t="n">
        <f aca="false">IF($B444&lt;Input!$G$28,Input!$G$44,0)</f>
        <v>0</v>
      </c>
      <c r="E444" s="69" t="n">
        <f aca="true">IF($B444&gt;Input!$G$28,PMT(Input!$G$43/(100*12),($A$620-OFFSET($A$4,MATCH(Input!$G$28,$B$4:$B$620,1),0,1,1)),$H$4,0,1),0)</f>
        <v>-153.524704003959</v>
      </c>
      <c r="F444" s="69" t="n">
        <f aca="false">($F443+$D444+$E444)*(1+Input!$G$43/(100*12))</f>
        <v>19127.1654162196</v>
      </c>
    </row>
    <row r="445" customFormat="false" ht="12.8" hidden="false" customHeight="false" outlineLevel="0" collapsed="false">
      <c r="A445" s="67" t="n">
        <v>441</v>
      </c>
      <c r="B445" s="68" t="n">
        <f aca="false">EOMONTH(Input!$C$7,A445)</f>
        <v>56339</v>
      </c>
      <c r="D445" s="69" t="n">
        <f aca="false">IF($B445&lt;Input!$G$28,Input!$G$44,0)</f>
        <v>0</v>
      </c>
      <c r="E445" s="69" t="n">
        <f aca="true">IF($B445&gt;Input!$G$28,PMT(Input!$G$43/(100*12),($A$620-OFFSET($A$4,MATCH(Input!$G$28,$B$4:$B$620,1),0,1,1)),$H$4,0,1),0)</f>
        <v>-153.524704003959</v>
      </c>
      <c r="F445" s="69" t="n">
        <f aca="false">($F444+$D445+$E445)*(1+Input!$G$43/(100*12))</f>
        <v>19052.6975485165</v>
      </c>
    </row>
    <row r="446" customFormat="false" ht="12.8" hidden="false" customHeight="false" outlineLevel="0" collapsed="false">
      <c r="A446" s="67" t="n">
        <v>442</v>
      </c>
      <c r="B446" s="68" t="n">
        <f aca="false">EOMONTH(Input!$C$7,A446)</f>
        <v>56369</v>
      </c>
      <c r="D446" s="69" t="n">
        <f aca="false">IF($B446&lt;Input!$G$28,Input!$G$44,0)</f>
        <v>0</v>
      </c>
      <c r="E446" s="69" t="n">
        <f aca="true">IF($B446&gt;Input!$G$28,PMT(Input!$G$43/(100*12),($A$620-OFFSET($A$4,MATCH(Input!$G$28,$B$4:$B$620,1),0,1,1)),$H$4,0,1),0)</f>
        <v>-153.524704003959</v>
      </c>
      <c r="F446" s="69" t="n">
        <f aca="false">($F445+$D446+$E446)*(1+Input!$G$43/(100*12))</f>
        <v>18977.9193980313</v>
      </c>
    </row>
    <row r="447" customFormat="false" ht="12.8" hidden="false" customHeight="false" outlineLevel="0" collapsed="false">
      <c r="A447" s="67" t="n">
        <v>443</v>
      </c>
      <c r="B447" s="68" t="n">
        <f aca="false">EOMONTH(Input!$C$7,A447)</f>
        <v>56400</v>
      </c>
      <c r="D447" s="69" t="n">
        <f aca="false">IF($B447&lt;Input!$G$28,Input!$G$44,0)</f>
        <v>0</v>
      </c>
      <c r="E447" s="69" t="n">
        <f aca="true">IF($B447&gt;Input!$G$28,PMT(Input!$G$43/(100*12),($A$620-OFFSET($A$4,MATCH(Input!$G$28,$B$4:$B$620,1),0,1,1)),$H$4,0,1),0)</f>
        <v>-153.524704003959</v>
      </c>
      <c r="F447" s="69" t="n">
        <f aca="false">($F446+$D447+$E447)*(1+Input!$G$43/(100*12))</f>
        <v>18902.8296719192</v>
      </c>
    </row>
    <row r="448" customFormat="false" ht="12.8" hidden="false" customHeight="false" outlineLevel="0" collapsed="false">
      <c r="A448" s="67" t="n">
        <v>444</v>
      </c>
      <c r="B448" s="68" t="n">
        <f aca="false">EOMONTH(Input!$C$7,A448)</f>
        <v>56430</v>
      </c>
      <c r="D448" s="69" t="n">
        <f aca="false">IF($B448&lt;Input!$G$28,Input!$G$44,0)</f>
        <v>0</v>
      </c>
      <c r="E448" s="69" t="n">
        <f aca="true">IF($B448&gt;Input!$G$28,PMT(Input!$G$43/(100*12),($A$620-OFFSET($A$4,MATCH(Input!$G$28,$B$4:$B$620,1),0,1,1)),$H$4,0,1),0)</f>
        <v>-153.524704003959</v>
      </c>
      <c r="F448" s="69" t="n">
        <f aca="false">($F447+$D448+$E448)*(1+Input!$G$43/(100*12))</f>
        <v>18827.4270719482</v>
      </c>
    </row>
    <row r="449" customFormat="false" ht="12.8" hidden="false" customHeight="false" outlineLevel="0" collapsed="false">
      <c r="A449" s="67" t="n">
        <v>445</v>
      </c>
      <c r="B449" s="68" t="n">
        <f aca="false">EOMONTH(Input!$C$7,A449)</f>
        <v>56461</v>
      </c>
      <c r="D449" s="69" t="n">
        <f aca="false">IF($B449&lt;Input!$G$28,Input!$G$44,0)</f>
        <v>0</v>
      </c>
      <c r="E449" s="69" t="n">
        <f aca="true">IF($B449&gt;Input!$G$28,PMT(Input!$G$43/(100*12),($A$620-OFFSET($A$4,MATCH(Input!$G$28,$B$4:$B$620,1),0,1,1)),$H$4,0,1),0)</f>
        <v>-153.524704003959</v>
      </c>
      <c r="F449" s="69" t="n">
        <f aca="false">($F448+$D449+$E449)*(1+Input!$G$43/(100*12))</f>
        <v>18751.7102944773</v>
      </c>
    </row>
    <row r="450" customFormat="false" ht="12.8" hidden="false" customHeight="false" outlineLevel="0" collapsed="false">
      <c r="A450" s="67" t="n">
        <v>446</v>
      </c>
      <c r="B450" s="68" t="n">
        <f aca="false">EOMONTH(Input!$C$7,A450)</f>
        <v>56492</v>
      </c>
      <c r="D450" s="69" t="n">
        <f aca="false">IF($B450&lt;Input!$G$28,Input!$G$44,0)</f>
        <v>0</v>
      </c>
      <c r="E450" s="69" t="n">
        <f aca="true">IF($B450&gt;Input!$G$28,PMT(Input!$G$43/(100*12),($A$620-OFFSET($A$4,MATCH(Input!$G$28,$B$4:$B$620,1),0,1,1)),$H$4,0,1),0)</f>
        <v>-153.524704003959</v>
      </c>
      <c r="F450" s="69" t="n">
        <f aca="false">($F449+$D450+$E450)*(1+Input!$G$43/(100*12))</f>
        <v>18675.6780304337</v>
      </c>
    </row>
    <row r="451" customFormat="false" ht="12.8" hidden="false" customHeight="false" outlineLevel="0" collapsed="false">
      <c r="A451" s="67" t="n">
        <v>447</v>
      </c>
      <c r="B451" s="68" t="n">
        <f aca="false">EOMONTH(Input!$C$7,A451)</f>
        <v>56522</v>
      </c>
      <c r="D451" s="69" t="n">
        <f aca="false">IF($B451&lt;Input!$G$28,Input!$G$44,0)</f>
        <v>0</v>
      </c>
      <c r="E451" s="69" t="n">
        <f aca="true">IF($B451&gt;Input!$G$28,PMT(Input!$G$43/(100*12),($A$620-OFFSET($A$4,MATCH(Input!$G$28,$B$4:$B$620,1),0,1,1)),$H$4,0,1),0)</f>
        <v>-153.524704003959</v>
      </c>
      <c r="F451" s="69" t="n">
        <f aca="false">($F450+$D451+$E451)*(1+Input!$G$43/(100*12))</f>
        <v>18599.3289652899</v>
      </c>
    </row>
    <row r="452" customFormat="false" ht="12.8" hidden="false" customHeight="false" outlineLevel="0" collapsed="false">
      <c r="A452" s="67" t="n">
        <v>448</v>
      </c>
      <c r="B452" s="68" t="n">
        <f aca="false">EOMONTH(Input!$C$7,A452)</f>
        <v>56553</v>
      </c>
      <c r="D452" s="69" t="n">
        <f aca="false">IF($B452&lt;Input!$G$28,Input!$G$44,0)</f>
        <v>0</v>
      </c>
      <c r="E452" s="69" t="n">
        <f aca="true">IF($B452&gt;Input!$G$28,PMT(Input!$G$43/(100*12),($A$620-OFFSET($A$4,MATCH(Input!$G$28,$B$4:$B$620,1),0,1,1)),$H$4,0,1),0)</f>
        <v>-153.524704003959</v>
      </c>
      <c r="F452" s="69" t="n">
        <f aca="false">($F451+$D452+$E452)*(1+Input!$G$43/(100*12))</f>
        <v>18522.6617790413</v>
      </c>
    </row>
    <row r="453" customFormat="false" ht="12.8" hidden="false" customHeight="false" outlineLevel="0" collapsed="false">
      <c r="A453" s="67" t="n">
        <v>449</v>
      </c>
      <c r="B453" s="68" t="n">
        <f aca="false">EOMONTH(Input!$C$7,A453)</f>
        <v>56583</v>
      </c>
      <c r="D453" s="69" t="n">
        <f aca="false">IF($B453&lt;Input!$G$28,Input!$G$44,0)</f>
        <v>0</v>
      </c>
      <c r="E453" s="69" t="n">
        <f aca="true">IF($B453&gt;Input!$G$28,PMT(Input!$G$43/(100*12),($A$620-OFFSET($A$4,MATCH(Input!$G$28,$B$4:$B$620,1),0,1,1)),$H$4,0,1),0)</f>
        <v>-153.524704003959</v>
      </c>
      <c r="F453" s="69" t="n">
        <f aca="false">($F452+$D453+$E453)*(1+Input!$G$43/(100*12))</f>
        <v>18445.6751461833</v>
      </c>
    </row>
    <row r="454" customFormat="false" ht="12.8" hidden="false" customHeight="false" outlineLevel="0" collapsed="false">
      <c r="A454" s="67" t="n">
        <v>450</v>
      </c>
      <c r="B454" s="68" t="n">
        <f aca="false">EOMONTH(Input!$C$7,A454)</f>
        <v>56614</v>
      </c>
      <c r="D454" s="69" t="n">
        <f aca="false">IF($B454&lt;Input!$G$28,Input!$G$44,0)</f>
        <v>0</v>
      </c>
      <c r="E454" s="69" t="n">
        <f aca="true">IF($B454&gt;Input!$G$28,PMT(Input!$G$43/(100*12),($A$620-OFFSET($A$4,MATCH(Input!$G$28,$B$4:$B$620,1),0,1,1)),$H$4,0,1),0)</f>
        <v>-153.524704003959</v>
      </c>
      <c r="F454" s="69" t="n">
        <f aca="false">($F453+$D454+$E454)*(1+Input!$G$43/(100*12))</f>
        <v>18368.3677356884</v>
      </c>
    </row>
    <row r="455" customFormat="false" ht="12.8" hidden="false" customHeight="false" outlineLevel="0" collapsed="false">
      <c r="A455" s="67" t="n">
        <v>451</v>
      </c>
      <c r="B455" s="68" t="n">
        <f aca="false">EOMONTH(Input!$C$7,A455)</f>
        <v>56645</v>
      </c>
      <c r="D455" s="69" t="n">
        <f aca="false">IF($B455&lt;Input!$G$28,Input!$G$44,0)</f>
        <v>0</v>
      </c>
      <c r="E455" s="69" t="n">
        <f aca="true">IF($B455&gt;Input!$G$28,PMT(Input!$G$43/(100*12),($A$620-OFFSET($A$4,MATCH(Input!$G$28,$B$4:$B$620,1),0,1,1)),$H$4,0,1),0)</f>
        <v>-153.524704003959</v>
      </c>
      <c r="F455" s="69" t="n">
        <f aca="false">($F454+$D455+$E455)*(1+Input!$G$43/(100*12))</f>
        <v>18290.7382109831</v>
      </c>
    </row>
    <row r="456" customFormat="false" ht="12.8" hidden="false" customHeight="false" outlineLevel="0" collapsed="false">
      <c r="A456" s="67" t="n">
        <v>452</v>
      </c>
      <c r="B456" s="68" t="n">
        <f aca="false">EOMONTH(Input!$C$7,A456)</f>
        <v>56673</v>
      </c>
      <c r="D456" s="69" t="n">
        <f aca="false">IF($B456&lt;Input!$G$28,Input!$G$44,0)</f>
        <v>0</v>
      </c>
      <c r="E456" s="69" t="n">
        <f aca="true">IF($B456&gt;Input!$G$28,PMT(Input!$G$43/(100*12),($A$620-OFFSET($A$4,MATCH(Input!$G$28,$B$4:$B$620,1),0,1,1)),$H$4,0,1),0)</f>
        <v>-153.524704003959</v>
      </c>
      <c r="F456" s="69" t="n">
        <f aca="false">($F455+$D456+$E456)*(1+Input!$G$43/(100*12))</f>
        <v>18212.7852299249</v>
      </c>
    </row>
    <row r="457" customFormat="false" ht="12.8" hidden="false" customHeight="false" outlineLevel="0" collapsed="false">
      <c r="A457" s="67" t="n">
        <v>453</v>
      </c>
      <c r="B457" s="68" t="n">
        <f aca="false">EOMONTH(Input!$C$7,A457)</f>
        <v>56704</v>
      </c>
      <c r="D457" s="69" t="n">
        <f aca="false">IF($B457&lt;Input!$G$28,Input!$G$44,0)</f>
        <v>0</v>
      </c>
      <c r="E457" s="69" t="n">
        <f aca="true">IF($B457&gt;Input!$G$28,PMT(Input!$G$43/(100*12),($A$620-OFFSET($A$4,MATCH(Input!$G$28,$B$4:$B$620,1),0,1,1)),$H$4,0,1),0)</f>
        <v>-153.524704003959</v>
      </c>
      <c r="F457" s="69" t="n">
        <f aca="false">($F456+$D457+$E457)*(1+Input!$G$43/(100*12))</f>
        <v>18134.507444779</v>
      </c>
    </row>
    <row r="458" customFormat="false" ht="12.8" hidden="false" customHeight="false" outlineLevel="0" collapsed="false">
      <c r="A458" s="67" t="n">
        <v>454</v>
      </c>
      <c r="B458" s="68" t="n">
        <f aca="false">EOMONTH(Input!$C$7,A458)</f>
        <v>56734</v>
      </c>
      <c r="D458" s="69" t="n">
        <f aca="false">IF($B458&lt;Input!$G$28,Input!$G$44,0)</f>
        <v>0</v>
      </c>
      <c r="E458" s="69" t="n">
        <f aca="true">IF($B458&gt;Input!$G$28,PMT(Input!$G$43/(100*12),($A$620-OFFSET($A$4,MATCH(Input!$G$28,$B$4:$B$620,1),0,1,1)),$H$4,0,1),0)</f>
        <v>-153.524704003959</v>
      </c>
      <c r="F458" s="69" t="n">
        <f aca="false">($F457+$D458+$E458)*(1+Input!$G$43/(100*12))</f>
        <v>18055.9035021949</v>
      </c>
    </row>
    <row r="459" customFormat="false" ht="12.8" hidden="false" customHeight="false" outlineLevel="0" collapsed="false">
      <c r="A459" s="67" t="n">
        <v>455</v>
      </c>
      <c r="B459" s="68" t="n">
        <f aca="false">EOMONTH(Input!$C$7,A459)</f>
        <v>56765</v>
      </c>
      <c r="D459" s="69" t="n">
        <f aca="false">IF($B459&lt;Input!$G$28,Input!$G$44,0)</f>
        <v>0</v>
      </c>
      <c r="E459" s="69" t="n">
        <f aca="true">IF($B459&gt;Input!$G$28,PMT(Input!$G$43/(100*12),($A$620-OFFSET($A$4,MATCH(Input!$G$28,$B$4:$B$620,1),0,1,1)),$H$4,0,1),0)</f>
        <v>-153.524704003959</v>
      </c>
      <c r="F459" s="69" t="n">
        <f aca="false">($F458+$D459+$E459)*(1+Input!$G$43/(100*12))</f>
        <v>17976.9720431834</v>
      </c>
    </row>
    <row r="460" customFormat="false" ht="12.8" hidden="false" customHeight="false" outlineLevel="0" collapsed="false">
      <c r="A460" s="67" t="n">
        <v>456</v>
      </c>
      <c r="B460" s="68" t="n">
        <f aca="false">EOMONTH(Input!$C$7,A460)</f>
        <v>56795</v>
      </c>
      <c r="D460" s="69" t="n">
        <f aca="false">IF($B460&lt;Input!$G$28,Input!$G$44,0)</f>
        <v>0</v>
      </c>
      <c r="E460" s="69" t="n">
        <f aca="true">IF($B460&gt;Input!$G$28,PMT(Input!$G$43/(100*12),($A$620-OFFSET($A$4,MATCH(Input!$G$28,$B$4:$B$620,1),0,1,1)),$H$4,0,1),0)</f>
        <v>-153.524704003959</v>
      </c>
      <c r="F460" s="69" t="n">
        <f aca="false">($F459+$D460+$E460)*(1+Input!$G$43/(100*12))</f>
        <v>17897.7117030927</v>
      </c>
    </row>
    <row r="461" customFormat="false" ht="12.8" hidden="false" customHeight="false" outlineLevel="0" collapsed="false">
      <c r="A461" s="67" t="n">
        <v>457</v>
      </c>
      <c r="B461" s="68" t="n">
        <f aca="false">EOMONTH(Input!$C$7,A461)</f>
        <v>56826</v>
      </c>
      <c r="D461" s="69" t="n">
        <f aca="false">IF($B461&lt;Input!$G$28,Input!$G$44,0)</f>
        <v>0</v>
      </c>
      <c r="E461" s="69" t="n">
        <f aca="true">IF($B461&gt;Input!$G$28,PMT(Input!$G$43/(100*12),($A$620-OFFSET($A$4,MATCH(Input!$G$28,$B$4:$B$620,1),0,1,1)),$H$4,0,1),0)</f>
        <v>-153.524704003959</v>
      </c>
      <c r="F461" s="69" t="n">
        <f aca="false">($F460+$D461+$E461)*(1+Input!$G$43/(100*12))</f>
        <v>17818.1211115849</v>
      </c>
    </row>
    <row r="462" customFormat="false" ht="12.8" hidden="false" customHeight="false" outlineLevel="0" collapsed="false">
      <c r="A462" s="67" t="n">
        <v>458</v>
      </c>
      <c r="B462" s="68" t="n">
        <f aca="false">EOMONTH(Input!$C$7,A462)</f>
        <v>56857</v>
      </c>
      <c r="D462" s="69" t="n">
        <f aca="false">IF($B462&lt;Input!$G$28,Input!$G$44,0)</f>
        <v>0</v>
      </c>
      <c r="E462" s="69" t="n">
        <f aca="true">IF($B462&gt;Input!$G$28,PMT(Input!$G$43/(100*12),($A$620-OFFSET($A$4,MATCH(Input!$G$28,$B$4:$B$620,1),0,1,1)),$H$4,0,1),0)</f>
        <v>-153.524704003959</v>
      </c>
      <c r="F462" s="69" t="n">
        <f aca="false">($F461+$D462+$E462)*(1+Input!$G$43/(100*12))</f>
        <v>17738.1988926126</v>
      </c>
    </row>
    <row r="463" customFormat="false" ht="12.8" hidden="false" customHeight="false" outlineLevel="0" collapsed="false">
      <c r="A463" s="67" t="n">
        <v>459</v>
      </c>
      <c r="B463" s="68" t="n">
        <f aca="false">EOMONTH(Input!$C$7,A463)</f>
        <v>56887</v>
      </c>
      <c r="D463" s="69" t="n">
        <f aca="false">IF($B463&lt;Input!$G$28,Input!$G$44,0)</f>
        <v>0</v>
      </c>
      <c r="E463" s="69" t="n">
        <f aca="true">IF($B463&gt;Input!$G$28,PMT(Input!$G$43/(100*12),($A$620-OFFSET($A$4,MATCH(Input!$G$28,$B$4:$B$620,1),0,1,1)),$H$4,0,1),0)</f>
        <v>-153.524704003959</v>
      </c>
      <c r="F463" s="69" t="n">
        <f aca="false">($F462+$D463+$E463)*(1+Input!$G$43/(100*12))</f>
        <v>17657.9436643945</v>
      </c>
    </row>
    <row r="464" customFormat="false" ht="12.8" hidden="false" customHeight="false" outlineLevel="0" collapsed="false">
      <c r="A464" s="67" t="n">
        <v>460</v>
      </c>
      <c r="B464" s="68" t="n">
        <f aca="false">EOMONTH(Input!$C$7,A464)</f>
        <v>56918</v>
      </c>
      <c r="D464" s="69" t="n">
        <f aca="false">IF($B464&lt;Input!$G$28,Input!$G$44,0)</f>
        <v>0</v>
      </c>
      <c r="E464" s="69" t="n">
        <f aca="true">IF($B464&gt;Input!$G$28,PMT(Input!$G$43/(100*12),($A$620-OFFSET($A$4,MATCH(Input!$G$28,$B$4:$B$620,1),0,1,1)),$H$4,0,1),0)</f>
        <v>-153.524704003959</v>
      </c>
      <c r="F464" s="69" t="n">
        <f aca="false">($F463+$D464+$E464)*(1+Input!$G$43/(100*12))</f>
        <v>17577.3540393922</v>
      </c>
    </row>
    <row r="465" customFormat="false" ht="12.8" hidden="false" customHeight="false" outlineLevel="0" collapsed="false">
      <c r="A465" s="67" t="n">
        <v>461</v>
      </c>
      <c r="B465" s="68" t="n">
        <f aca="false">EOMONTH(Input!$C$7,A465)</f>
        <v>56948</v>
      </c>
      <c r="D465" s="69" t="n">
        <f aca="false">IF($B465&lt;Input!$G$28,Input!$G$44,0)</f>
        <v>0</v>
      </c>
      <c r="E465" s="69" t="n">
        <f aca="true">IF($B465&gt;Input!$G$28,PMT(Input!$G$43/(100*12),($A$620-OFFSET($A$4,MATCH(Input!$G$28,$B$4:$B$620,1),0,1,1)),$H$4,0,1),0)</f>
        <v>-153.524704003959</v>
      </c>
      <c r="F465" s="69" t="n">
        <f aca="false">($F464+$D465+$E465)*(1+Input!$G$43/(100*12))</f>
        <v>17496.4286242856</v>
      </c>
    </row>
    <row r="466" customFormat="false" ht="12.8" hidden="false" customHeight="false" outlineLevel="0" collapsed="false">
      <c r="A466" s="67" t="n">
        <v>462</v>
      </c>
      <c r="B466" s="68" t="n">
        <f aca="false">EOMONTH(Input!$C$7,A466)</f>
        <v>56979</v>
      </c>
      <c r="D466" s="69" t="n">
        <f aca="false">IF($B466&lt;Input!$G$28,Input!$G$44,0)</f>
        <v>0</v>
      </c>
      <c r="E466" s="69" t="n">
        <f aca="true">IF($B466&gt;Input!$G$28,PMT(Input!$G$43/(100*12),($A$620-OFFSET($A$4,MATCH(Input!$G$28,$B$4:$B$620,1),0,1,1)),$H$4,0,1),0)</f>
        <v>-153.524704003959</v>
      </c>
      <c r="F466" s="69" t="n">
        <f aca="false">($F465+$D466+$E466)*(1+Input!$G$43/(100*12))</f>
        <v>17415.1660199495</v>
      </c>
    </row>
    <row r="467" customFormat="false" ht="12.8" hidden="false" customHeight="false" outlineLevel="0" collapsed="false">
      <c r="A467" s="67" t="n">
        <v>463</v>
      </c>
      <c r="B467" s="68" t="n">
        <f aca="false">EOMONTH(Input!$C$7,A467)</f>
        <v>57010</v>
      </c>
      <c r="D467" s="69" t="n">
        <f aca="false">IF($B467&lt;Input!$G$28,Input!$G$44,0)</f>
        <v>0</v>
      </c>
      <c r="E467" s="69" t="n">
        <f aca="true">IF($B467&gt;Input!$G$28,PMT(Input!$G$43/(100*12),($A$620-OFFSET($A$4,MATCH(Input!$G$28,$B$4:$B$620,1),0,1,1)),$H$4,0,1),0)</f>
        <v>-153.524704003959</v>
      </c>
      <c r="F467" s="69" t="n">
        <f aca="false">($F466+$D467+$E467)*(1+Input!$G$43/(100*12))</f>
        <v>17333.5648214287</v>
      </c>
    </row>
    <row r="468" customFormat="false" ht="12.8" hidden="false" customHeight="false" outlineLevel="0" collapsed="false">
      <c r="A468" s="67" t="n">
        <v>464</v>
      </c>
      <c r="B468" s="68" t="n">
        <f aca="false">EOMONTH(Input!$C$7,A468)</f>
        <v>57039</v>
      </c>
      <c r="D468" s="69" t="n">
        <f aca="false">IF($B468&lt;Input!$G$28,Input!$G$44,0)</f>
        <v>0</v>
      </c>
      <c r="E468" s="69" t="n">
        <f aca="true">IF($B468&gt;Input!$G$28,PMT(Input!$G$43/(100*12),($A$620-OFFSET($A$4,MATCH(Input!$G$28,$B$4:$B$620,1),0,1,1)),$H$4,0,1),0)</f>
        <v>-153.524704003959</v>
      </c>
      <c r="F468" s="69" t="n">
        <f aca="false">($F467+$D468+$E468)*(1+Input!$G$43/(100*12))</f>
        <v>17251.623617914</v>
      </c>
    </row>
    <row r="469" customFormat="false" ht="12.8" hidden="false" customHeight="false" outlineLevel="0" collapsed="false">
      <c r="A469" s="67" t="n">
        <v>465</v>
      </c>
      <c r="B469" s="68" t="n">
        <f aca="false">EOMONTH(Input!$C$7,A469)</f>
        <v>57070</v>
      </c>
      <c r="D469" s="69" t="n">
        <f aca="false">IF($B469&lt;Input!$G$28,Input!$G$44,0)</f>
        <v>0</v>
      </c>
      <c r="E469" s="69" t="n">
        <f aca="true">IF($B469&gt;Input!$G$28,PMT(Input!$G$43/(100*12),($A$620-OFFSET($A$4,MATCH(Input!$G$28,$B$4:$B$620,1),0,1,1)),$H$4,0,1),0)</f>
        <v>-153.524704003959</v>
      </c>
      <c r="F469" s="69" t="n">
        <f aca="false">($F468+$D469+$E469)*(1+Input!$G$43/(100*12))</f>
        <v>17169.340992718</v>
      </c>
    </row>
    <row r="470" customFormat="false" ht="12.8" hidden="false" customHeight="false" outlineLevel="0" collapsed="false">
      <c r="A470" s="67" t="n">
        <v>466</v>
      </c>
      <c r="B470" s="68" t="n">
        <f aca="false">EOMONTH(Input!$C$7,A470)</f>
        <v>57100</v>
      </c>
      <c r="D470" s="69" t="n">
        <f aca="false">IF($B470&lt;Input!$G$28,Input!$G$44,0)</f>
        <v>0</v>
      </c>
      <c r="E470" s="69" t="n">
        <f aca="true">IF($B470&gt;Input!$G$28,PMT(Input!$G$43/(100*12),($A$620-OFFSET($A$4,MATCH(Input!$G$28,$B$4:$B$620,1),0,1,1)),$H$4,0,1),0)</f>
        <v>-153.524704003959</v>
      </c>
      <c r="F470" s="69" t="n">
        <f aca="false">($F469+$D470+$E470)*(1+Input!$G$43/(100*12))</f>
        <v>17086.7155232503</v>
      </c>
    </row>
    <row r="471" customFormat="false" ht="12.8" hidden="false" customHeight="false" outlineLevel="0" collapsed="false">
      <c r="A471" s="67" t="n">
        <v>467</v>
      </c>
      <c r="B471" s="68" t="n">
        <f aca="false">EOMONTH(Input!$C$7,A471)</f>
        <v>57131</v>
      </c>
      <c r="D471" s="69" t="n">
        <f aca="false">IF($B471&lt;Input!$G$28,Input!$G$44,0)</f>
        <v>0</v>
      </c>
      <c r="E471" s="69" t="n">
        <f aca="true">IF($B471&gt;Input!$G$28,PMT(Input!$G$43/(100*12),($A$620-OFFSET($A$4,MATCH(Input!$G$28,$B$4:$B$620,1),0,1,1)),$H$4,0,1),0)</f>
        <v>-153.524704003959</v>
      </c>
      <c r="F471" s="69" t="n">
        <f aca="false">($F470+$D471+$E471)*(1+Input!$G$43/(100*12))</f>
        <v>17003.7457809932</v>
      </c>
    </row>
    <row r="472" customFormat="false" ht="12.8" hidden="false" customHeight="false" outlineLevel="0" collapsed="false">
      <c r="A472" s="67" t="n">
        <v>468</v>
      </c>
      <c r="B472" s="68" t="n">
        <f aca="false">EOMONTH(Input!$C$7,A472)</f>
        <v>57161</v>
      </c>
      <c r="D472" s="69" t="n">
        <f aca="false">IF($B472&lt;Input!$G$28,Input!$G$44,0)</f>
        <v>0</v>
      </c>
      <c r="E472" s="69" t="n">
        <f aca="true">IF($B472&gt;Input!$G$28,PMT(Input!$G$43/(100*12),($A$620-OFFSET($A$4,MATCH(Input!$G$28,$B$4:$B$620,1),0,1,1)),$H$4,0,1),0)</f>
        <v>-153.524704003959</v>
      </c>
      <c r="F472" s="69" t="n">
        <f aca="false">($F471+$D472+$E472)*(1+Input!$G$43/(100*12))</f>
        <v>16920.4303314767</v>
      </c>
    </row>
    <row r="473" customFormat="false" ht="12.8" hidden="false" customHeight="false" outlineLevel="0" collapsed="false">
      <c r="A473" s="67" t="n">
        <v>469</v>
      </c>
      <c r="B473" s="68" t="n">
        <f aca="false">EOMONTH(Input!$C$7,A473)</f>
        <v>57192</v>
      </c>
      <c r="D473" s="69" t="n">
        <f aca="false">IF($B473&lt;Input!$G$28,Input!$G$44,0)</f>
        <v>0</v>
      </c>
      <c r="E473" s="69" t="n">
        <f aca="true">IF($B473&gt;Input!$G$28,PMT(Input!$G$43/(100*12),($A$620-OFFSET($A$4,MATCH(Input!$G$28,$B$4:$B$620,1),0,1,1)),$H$4,0,1),0)</f>
        <v>-153.524704003959</v>
      </c>
      <c r="F473" s="69" t="n">
        <f aca="false">($F472+$D473+$E473)*(1+Input!$G$43/(100*12))</f>
        <v>16836.7677342539</v>
      </c>
    </row>
    <row r="474" customFormat="false" ht="12.8" hidden="false" customHeight="false" outlineLevel="0" collapsed="false">
      <c r="A474" s="67" t="n">
        <v>470</v>
      </c>
      <c r="B474" s="68" t="n">
        <f aca="false">EOMONTH(Input!$C$7,A474)</f>
        <v>57223</v>
      </c>
      <c r="D474" s="69" t="n">
        <f aca="false">IF($B474&lt;Input!$G$28,Input!$G$44,0)</f>
        <v>0</v>
      </c>
      <c r="E474" s="69" t="n">
        <f aca="true">IF($B474&gt;Input!$G$28,PMT(Input!$G$43/(100*12),($A$620-OFFSET($A$4,MATCH(Input!$G$28,$B$4:$B$620,1),0,1,1)),$H$4,0,1),0)</f>
        <v>-153.524704003959</v>
      </c>
      <c r="F474" s="69" t="n">
        <f aca="false">($F473+$D474+$E474)*(1+Input!$G$43/(100*12))</f>
        <v>16752.756542876</v>
      </c>
    </row>
    <row r="475" customFormat="false" ht="12.8" hidden="false" customHeight="false" outlineLevel="0" collapsed="false">
      <c r="A475" s="67" t="n">
        <v>471</v>
      </c>
      <c r="B475" s="68" t="n">
        <f aca="false">EOMONTH(Input!$C$7,A475)</f>
        <v>57253</v>
      </c>
      <c r="D475" s="69" t="n">
        <f aca="false">IF($B475&lt;Input!$G$28,Input!$G$44,0)</f>
        <v>0</v>
      </c>
      <c r="E475" s="69" t="n">
        <f aca="true">IF($B475&gt;Input!$G$28,PMT(Input!$G$43/(100*12),($A$620-OFFSET($A$4,MATCH(Input!$G$28,$B$4:$B$620,1),0,1,1)),$H$4,0,1),0)</f>
        <v>-153.524704003959</v>
      </c>
      <c r="F475" s="69" t="n">
        <f aca="false">($F474+$D475+$E475)*(1+Input!$G$43/(100*12))</f>
        <v>16668.3953048673</v>
      </c>
    </row>
    <row r="476" customFormat="false" ht="12.8" hidden="false" customHeight="false" outlineLevel="0" collapsed="false">
      <c r="A476" s="67" t="n">
        <v>472</v>
      </c>
      <c r="B476" s="68" t="n">
        <f aca="false">EOMONTH(Input!$C$7,A476)</f>
        <v>57284</v>
      </c>
      <c r="D476" s="69" t="n">
        <f aca="false">IF($B476&lt;Input!$G$28,Input!$G$44,0)</f>
        <v>0</v>
      </c>
      <c r="E476" s="69" t="n">
        <f aca="true">IF($B476&gt;Input!$G$28,PMT(Input!$G$43/(100*12),($A$620-OFFSET($A$4,MATCH(Input!$G$28,$B$4:$B$620,1),0,1,1)),$H$4,0,1),0)</f>
        <v>-153.524704003959</v>
      </c>
      <c r="F476" s="69" t="n">
        <f aca="false">($F475+$D476+$E476)*(1+Input!$G$43/(100*12))</f>
        <v>16583.6825617003</v>
      </c>
    </row>
    <row r="477" customFormat="false" ht="12.8" hidden="false" customHeight="false" outlineLevel="0" collapsed="false">
      <c r="A477" s="67" t="n">
        <v>473</v>
      </c>
      <c r="B477" s="68" t="n">
        <f aca="false">EOMONTH(Input!$C$7,A477)</f>
        <v>57314</v>
      </c>
      <c r="D477" s="69" t="n">
        <f aca="false">IF($B477&lt;Input!$G$28,Input!$G$44,0)</f>
        <v>0</v>
      </c>
      <c r="E477" s="69" t="n">
        <f aca="true">IF($B477&gt;Input!$G$28,PMT(Input!$G$43/(100*12),($A$620-OFFSET($A$4,MATCH(Input!$G$28,$B$4:$B$620,1),0,1,1)),$H$4,0,1),0)</f>
        <v>-153.524704003959</v>
      </c>
      <c r="F477" s="69" t="n">
        <f aca="false">($F476+$D477+$E477)*(1+Input!$G$43/(100*12))</f>
        <v>16498.6168487701</v>
      </c>
    </row>
    <row r="478" customFormat="false" ht="12.8" hidden="false" customHeight="false" outlineLevel="0" collapsed="false">
      <c r="A478" s="67" t="n">
        <v>474</v>
      </c>
      <c r="B478" s="68" t="n">
        <f aca="false">EOMONTH(Input!$C$7,A478)</f>
        <v>57345</v>
      </c>
      <c r="D478" s="69" t="n">
        <f aca="false">IF($B478&lt;Input!$G$28,Input!$G$44,0)</f>
        <v>0</v>
      </c>
      <c r="E478" s="69" t="n">
        <f aca="true">IF($B478&gt;Input!$G$28,PMT(Input!$G$43/(100*12),($A$620-OFFSET($A$4,MATCH(Input!$G$28,$B$4:$B$620,1),0,1,1)),$H$4,0,1),0)</f>
        <v>-153.524704003959</v>
      </c>
      <c r="F478" s="69" t="n">
        <f aca="false">($F477+$D478+$E478)*(1+Input!$G$43/(100*12))</f>
        <v>16413.1966953693</v>
      </c>
    </row>
    <row r="479" customFormat="false" ht="12.8" hidden="false" customHeight="false" outlineLevel="0" collapsed="false">
      <c r="A479" s="67" t="n">
        <v>475</v>
      </c>
      <c r="B479" s="68" t="n">
        <f aca="false">EOMONTH(Input!$C$7,A479)</f>
        <v>57376</v>
      </c>
      <c r="D479" s="69" t="n">
        <f aca="false">IF($B479&lt;Input!$G$28,Input!$G$44,0)</f>
        <v>0</v>
      </c>
      <c r="E479" s="69" t="n">
        <f aca="true">IF($B479&gt;Input!$G$28,PMT(Input!$G$43/(100*12),($A$620-OFFSET($A$4,MATCH(Input!$G$28,$B$4:$B$620,1),0,1,1)),$H$4,0,1),0)</f>
        <v>-153.524704003959</v>
      </c>
      <c r="F479" s="69" t="n">
        <f aca="false">($F478+$D479+$E479)*(1+Input!$G$43/(100*12))</f>
        <v>16327.4206246627</v>
      </c>
    </row>
    <row r="480" customFormat="false" ht="12.8" hidden="false" customHeight="false" outlineLevel="0" collapsed="false">
      <c r="A480" s="67" t="n">
        <v>476</v>
      </c>
      <c r="B480" s="68" t="n">
        <f aca="false">EOMONTH(Input!$C$7,A480)</f>
        <v>57404</v>
      </c>
      <c r="D480" s="69" t="n">
        <f aca="false">IF($B480&lt;Input!$G$28,Input!$G$44,0)</f>
        <v>0</v>
      </c>
      <c r="E480" s="69" t="n">
        <f aca="true">IF($B480&gt;Input!$G$28,PMT(Input!$G$43/(100*12),($A$620-OFFSET($A$4,MATCH(Input!$G$28,$B$4:$B$620,1),0,1,1)),$H$4,0,1),0)</f>
        <v>-153.524704003959</v>
      </c>
      <c r="F480" s="69" t="n">
        <f aca="false">($F479+$D480+$E480)*(1+Input!$G$43/(100*12))</f>
        <v>16241.2871536615</v>
      </c>
    </row>
    <row r="481" customFormat="false" ht="12.8" hidden="false" customHeight="false" outlineLevel="0" collapsed="false">
      <c r="A481" s="67" t="n">
        <v>477</v>
      </c>
      <c r="B481" s="68" t="n">
        <f aca="false">EOMONTH(Input!$C$7,A481)</f>
        <v>57435</v>
      </c>
      <c r="D481" s="69" t="n">
        <f aca="false">IF($B481&lt;Input!$G$28,Input!$G$44,0)</f>
        <v>0</v>
      </c>
      <c r="E481" s="69" t="n">
        <f aca="true">IF($B481&gt;Input!$G$28,PMT(Input!$G$43/(100*12),($A$620-OFFSET($A$4,MATCH(Input!$G$28,$B$4:$B$620,1),0,1,1)),$H$4,0,1),0)</f>
        <v>-153.524704003959</v>
      </c>
      <c r="F481" s="69" t="n">
        <f aca="false">($F480+$D481+$E481)*(1+Input!$G$43/(100*12))</f>
        <v>16154.7947931978</v>
      </c>
    </row>
    <row r="482" customFormat="false" ht="12.8" hidden="false" customHeight="false" outlineLevel="0" collapsed="false">
      <c r="A482" s="67" t="n">
        <v>478</v>
      </c>
      <c r="B482" s="68" t="n">
        <f aca="false">EOMONTH(Input!$C$7,A482)</f>
        <v>57465</v>
      </c>
      <c r="D482" s="69" t="n">
        <f aca="false">IF($B482&lt;Input!$G$28,Input!$G$44,0)</f>
        <v>0</v>
      </c>
      <c r="E482" s="69" t="n">
        <f aca="true">IF($B482&gt;Input!$G$28,PMT(Input!$G$43/(100*12),($A$620-OFFSET($A$4,MATCH(Input!$G$28,$B$4:$B$620,1),0,1,1)),$H$4,0,1),0)</f>
        <v>-153.524704003959</v>
      </c>
      <c r="F482" s="69" t="n">
        <f aca="false">($F481+$D482+$E482)*(1+Input!$G$43/(100*12))</f>
        <v>16067.9420478988</v>
      </c>
    </row>
    <row r="483" customFormat="false" ht="12.8" hidden="false" customHeight="false" outlineLevel="0" collapsed="false">
      <c r="A483" s="67" t="n">
        <v>479</v>
      </c>
      <c r="B483" s="68" t="n">
        <f aca="false">EOMONTH(Input!$C$7,A483)</f>
        <v>57496</v>
      </c>
      <c r="D483" s="69" t="n">
        <f aca="false">IF($B483&lt;Input!$G$28,Input!$G$44,0)</f>
        <v>0</v>
      </c>
      <c r="E483" s="69" t="n">
        <f aca="true">IF($B483&gt;Input!$G$28,PMT(Input!$G$43/(100*12),($A$620-OFFSET($A$4,MATCH(Input!$G$28,$B$4:$B$620,1),0,1,1)),$H$4,0,1),0)</f>
        <v>-153.524704003959</v>
      </c>
      <c r="F483" s="69" t="n">
        <f aca="false">($F482+$D483+$E483)*(1+Input!$G$43/(100*12))</f>
        <v>15980.7274161611</v>
      </c>
    </row>
    <row r="484" customFormat="false" ht="12.8" hidden="false" customHeight="false" outlineLevel="0" collapsed="false">
      <c r="A484" s="67" t="n">
        <v>480</v>
      </c>
      <c r="B484" s="68" t="n">
        <f aca="false">EOMONTH(Input!$C$7,A484)</f>
        <v>57526</v>
      </c>
      <c r="D484" s="69" t="n">
        <f aca="false">IF($B484&lt;Input!$G$28,Input!$G$44,0)</f>
        <v>0</v>
      </c>
      <c r="E484" s="69" t="n">
        <f aca="true">IF($B484&gt;Input!$G$28,PMT(Input!$G$43/(100*12),($A$620-OFFSET($A$4,MATCH(Input!$G$28,$B$4:$B$620,1),0,1,1)),$H$4,0,1),0)</f>
        <v>-153.524704003959</v>
      </c>
      <c r="F484" s="69" t="n">
        <f aca="false">($F483+$D484+$E484)*(1+Input!$G$43/(100*12))</f>
        <v>15893.1493901244</v>
      </c>
    </row>
    <row r="485" customFormat="false" ht="12.8" hidden="false" customHeight="false" outlineLevel="0" collapsed="false">
      <c r="A485" s="67" t="n">
        <v>481</v>
      </c>
      <c r="B485" s="68" t="n">
        <f aca="false">EOMONTH(Input!$C$7,A485)</f>
        <v>57557</v>
      </c>
      <c r="D485" s="69" t="n">
        <f aca="false">IF($B485&lt;Input!$G$28,Input!$G$44,0)</f>
        <v>0</v>
      </c>
      <c r="E485" s="69" t="n">
        <f aca="true">IF($B485&gt;Input!$G$28,PMT(Input!$G$43/(100*12),($A$620-OFFSET($A$4,MATCH(Input!$G$28,$B$4:$B$620,1),0,1,1)),$H$4,0,1),0)</f>
        <v>-153.524704003959</v>
      </c>
      <c r="F485" s="69" t="n">
        <f aca="false">($F484+$D485+$E485)*(1+Input!$G$43/(100*12))</f>
        <v>15805.206455646</v>
      </c>
    </row>
    <row r="486" customFormat="false" ht="12.8" hidden="false" customHeight="false" outlineLevel="0" collapsed="false">
      <c r="A486" s="67" t="n">
        <v>482</v>
      </c>
      <c r="B486" s="68" t="n">
        <f aca="false">EOMONTH(Input!$C$7,A486)</f>
        <v>57588</v>
      </c>
      <c r="D486" s="69" t="n">
        <f aca="false">IF($B486&lt;Input!$G$28,Input!$G$44,0)</f>
        <v>0</v>
      </c>
      <c r="E486" s="69" t="n">
        <f aca="true">IF($B486&gt;Input!$G$28,PMT(Input!$G$43/(100*12),($A$620-OFFSET($A$4,MATCH(Input!$G$28,$B$4:$B$620,1),0,1,1)),$H$4,0,1),0)</f>
        <v>-153.524704003959</v>
      </c>
      <c r="F486" s="69" t="n">
        <f aca="false">($F485+$D486+$E486)*(1+Input!$G$43/(100*12))</f>
        <v>15716.8970922739</v>
      </c>
    </row>
    <row r="487" customFormat="false" ht="12.8" hidden="false" customHeight="false" outlineLevel="0" collapsed="false">
      <c r="A487" s="67" t="n">
        <v>483</v>
      </c>
      <c r="B487" s="68" t="n">
        <f aca="false">EOMONTH(Input!$C$7,A487)</f>
        <v>57618</v>
      </c>
      <c r="D487" s="69" t="n">
        <f aca="false">IF($B487&lt;Input!$G$28,Input!$G$44,0)</f>
        <v>0</v>
      </c>
      <c r="E487" s="69" t="n">
        <f aca="true">IF($B487&gt;Input!$G$28,PMT(Input!$G$43/(100*12),($A$620-OFFSET($A$4,MATCH(Input!$G$28,$B$4:$B$620,1),0,1,1)),$H$4,0,1),0)</f>
        <v>-153.524704003959</v>
      </c>
      <c r="F487" s="69" t="n">
        <f aca="false">($F486+$D487+$E487)*(1+Input!$G$43/(100*12))</f>
        <v>15628.219773221</v>
      </c>
    </row>
    <row r="488" customFormat="false" ht="12.8" hidden="false" customHeight="false" outlineLevel="0" collapsed="false">
      <c r="A488" s="67" t="n">
        <v>484</v>
      </c>
      <c r="B488" s="68" t="n">
        <f aca="false">EOMONTH(Input!$C$7,A488)</f>
        <v>57649</v>
      </c>
      <c r="D488" s="69" t="n">
        <f aca="false">IF($B488&lt;Input!$G$28,Input!$G$44,0)</f>
        <v>0</v>
      </c>
      <c r="E488" s="69" t="n">
        <f aca="true">IF($B488&gt;Input!$G$28,PMT(Input!$G$43/(100*12),($A$620-OFFSET($A$4,MATCH(Input!$G$28,$B$4:$B$620,1),0,1,1)),$H$4,0,1),0)</f>
        <v>-153.524704003959</v>
      </c>
      <c r="F488" s="69" t="n">
        <f aca="false">($F487+$D488+$E488)*(1+Input!$G$43/(100*12))</f>
        <v>15539.1729653388</v>
      </c>
    </row>
    <row r="489" customFormat="false" ht="12.8" hidden="false" customHeight="false" outlineLevel="0" collapsed="false">
      <c r="A489" s="67" t="n">
        <v>485</v>
      </c>
      <c r="B489" s="68" t="n">
        <f aca="false">EOMONTH(Input!$C$7,A489)</f>
        <v>57679</v>
      </c>
      <c r="D489" s="69" t="n">
        <f aca="false">IF($B489&lt;Input!$G$28,Input!$G$44,0)</f>
        <v>0</v>
      </c>
      <c r="E489" s="69" t="n">
        <f aca="true">IF($B489&gt;Input!$G$28,PMT(Input!$G$43/(100*12),($A$620-OFFSET($A$4,MATCH(Input!$G$28,$B$4:$B$620,1),0,1,1)),$H$4,0,1),0)</f>
        <v>-153.524704003959</v>
      </c>
      <c r="F489" s="69" t="n">
        <f aca="false">($F488+$D489+$E489)*(1+Input!$G$43/(100*12))</f>
        <v>15449.7551290904</v>
      </c>
    </row>
    <row r="490" customFormat="false" ht="12.8" hidden="false" customHeight="false" outlineLevel="0" collapsed="false">
      <c r="A490" s="67" t="n">
        <v>486</v>
      </c>
      <c r="B490" s="68" t="n">
        <f aca="false">EOMONTH(Input!$C$7,A490)</f>
        <v>57710</v>
      </c>
      <c r="D490" s="69" t="n">
        <f aca="false">IF($B490&lt;Input!$G$28,Input!$G$44,0)</f>
        <v>0</v>
      </c>
      <c r="E490" s="69" t="n">
        <f aca="true">IF($B490&gt;Input!$G$28,PMT(Input!$G$43/(100*12),($A$620-OFFSET($A$4,MATCH(Input!$G$28,$B$4:$B$620,1),0,1,1)),$H$4,0,1),0)</f>
        <v>-153.524704003959</v>
      </c>
      <c r="F490" s="69" t="n">
        <f aca="false">($F489+$D490+$E490)*(1+Input!$G$43/(100*12))</f>
        <v>15359.9647185243</v>
      </c>
    </row>
    <row r="491" customFormat="false" ht="12.8" hidden="false" customHeight="false" outlineLevel="0" collapsed="false">
      <c r="A491" s="67" t="n">
        <v>487</v>
      </c>
      <c r="B491" s="68" t="n">
        <f aca="false">EOMONTH(Input!$C$7,A491)</f>
        <v>57741</v>
      </c>
      <c r="D491" s="69" t="n">
        <f aca="false">IF($B491&lt;Input!$G$28,Input!$G$44,0)</f>
        <v>0</v>
      </c>
      <c r="E491" s="69" t="n">
        <f aca="true">IF($B491&gt;Input!$G$28,PMT(Input!$G$43/(100*12),($A$620-OFFSET($A$4,MATCH(Input!$G$28,$B$4:$B$620,1),0,1,1)),$H$4,0,1),0)</f>
        <v>-153.524704003959</v>
      </c>
      <c r="F491" s="69" t="n">
        <f aca="false">($F490+$D491+$E491)*(1+Input!$G$43/(100*12))</f>
        <v>15269.8001812475</v>
      </c>
    </row>
    <row r="492" customFormat="false" ht="12.8" hidden="false" customHeight="false" outlineLevel="0" collapsed="false">
      <c r="A492" s="67" t="n">
        <v>488</v>
      </c>
      <c r="B492" s="68" t="n">
        <f aca="false">EOMONTH(Input!$C$7,A492)</f>
        <v>57769</v>
      </c>
      <c r="D492" s="69" t="n">
        <f aca="false">IF($B492&lt;Input!$G$28,Input!$G$44,0)</f>
        <v>0</v>
      </c>
      <c r="E492" s="69" t="n">
        <f aca="true">IF($B492&gt;Input!$G$28,PMT(Input!$G$43/(100*12),($A$620-OFFSET($A$4,MATCH(Input!$G$28,$B$4:$B$620,1),0,1,1)),$H$4,0,1),0)</f>
        <v>-153.524704003959</v>
      </c>
      <c r="F492" s="69" t="n">
        <f aca="false">($F491+$D492+$E492)*(1+Input!$G$43/(100*12))</f>
        <v>15179.2599583987</v>
      </c>
    </row>
    <row r="493" customFormat="false" ht="12.8" hidden="false" customHeight="false" outlineLevel="0" collapsed="false">
      <c r="A493" s="67" t="n">
        <v>489</v>
      </c>
      <c r="B493" s="68" t="n">
        <f aca="false">EOMONTH(Input!$C$7,A493)</f>
        <v>57800</v>
      </c>
      <c r="D493" s="69" t="n">
        <f aca="false">IF($B493&lt;Input!$G$28,Input!$G$44,0)</f>
        <v>0</v>
      </c>
      <c r="E493" s="69" t="n">
        <f aca="true">IF($B493&gt;Input!$G$28,PMT(Input!$G$43/(100*12),($A$620-OFFSET($A$4,MATCH(Input!$G$28,$B$4:$B$620,1),0,1,1)),$H$4,0,1),0)</f>
        <v>-153.524704003959</v>
      </c>
      <c r="F493" s="69" t="n">
        <f aca="false">($F492+$D493+$E493)*(1+Input!$G$43/(100*12))</f>
        <v>15088.3424846214</v>
      </c>
    </row>
    <row r="494" customFormat="false" ht="12.8" hidden="false" customHeight="false" outlineLevel="0" collapsed="false">
      <c r="A494" s="67" t="n">
        <v>490</v>
      </c>
      <c r="B494" s="68" t="n">
        <f aca="false">EOMONTH(Input!$C$7,A494)</f>
        <v>57830</v>
      </c>
      <c r="D494" s="69" t="n">
        <f aca="false">IF($B494&lt;Input!$G$28,Input!$G$44,0)</f>
        <v>0</v>
      </c>
      <c r="E494" s="69" t="n">
        <f aca="true">IF($B494&gt;Input!$G$28,PMT(Input!$G$43/(100*12),($A$620-OFFSET($A$4,MATCH(Input!$G$28,$B$4:$B$620,1),0,1,1)),$H$4,0,1),0)</f>
        <v>-153.524704003959</v>
      </c>
      <c r="F494" s="69" t="n">
        <f aca="false">($F493+$D494+$E494)*(1+Input!$G$43/(100*12))</f>
        <v>14997.0461880367</v>
      </c>
    </row>
    <row r="495" customFormat="false" ht="12.8" hidden="false" customHeight="false" outlineLevel="0" collapsed="false">
      <c r="A495" s="67" t="n">
        <v>491</v>
      </c>
      <c r="B495" s="68" t="n">
        <f aca="false">EOMONTH(Input!$C$7,A495)</f>
        <v>57861</v>
      </c>
      <c r="D495" s="69" t="n">
        <f aca="false">IF($B495&lt;Input!$G$28,Input!$G$44,0)</f>
        <v>0</v>
      </c>
      <c r="E495" s="69" t="n">
        <f aca="true">IF($B495&gt;Input!$G$28,PMT(Input!$G$43/(100*12),($A$620-OFFSET($A$4,MATCH(Input!$G$28,$B$4:$B$620,1),0,1,1)),$H$4,0,1),0)</f>
        <v>-153.524704003959</v>
      </c>
      <c r="F495" s="69" t="n">
        <f aca="false">($F494+$D495+$E495)*(1+Input!$G$43/(100*12))</f>
        <v>14905.3694902162</v>
      </c>
    </row>
    <row r="496" customFormat="false" ht="12.8" hidden="false" customHeight="false" outlineLevel="0" collapsed="false">
      <c r="A496" s="67" t="n">
        <v>492</v>
      </c>
      <c r="B496" s="68" t="n">
        <f aca="false">EOMONTH(Input!$C$7,A496)</f>
        <v>57891</v>
      </c>
      <c r="D496" s="69" t="n">
        <f aca="false">IF($B496&lt;Input!$G$28,Input!$G$44,0)</f>
        <v>0</v>
      </c>
      <c r="E496" s="69" t="n">
        <f aca="true">IF($B496&gt;Input!$G$28,PMT(Input!$G$43/(100*12),($A$620-OFFSET($A$4,MATCH(Input!$G$28,$B$4:$B$620,1),0,1,1)),$H$4,0,1),0)</f>
        <v>-153.524704003959</v>
      </c>
      <c r="F496" s="69" t="n">
        <f aca="false">($F495+$D496+$E496)*(1+Input!$G$43/(100*12))</f>
        <v>14813.3108061548</v>
      </c>
    </row>
    <row r="497" customFormat="false" ht="12.8" hidden="false" customHeight="false" outlineLevel="0" collapsed="false">
      <c r="A497" s="67" t="n">
        <v>493</v>
      </c>
      <c r="B497" s="68" t="n">
        <f aca="false">EOMONTH(Input!$C$7,A497)</f>
        <v>57922</v>
      </c>
      <c r="D497" s="69" t="n">
        <f aca="false">IF($B497&lt;Input!$G$28,Input!$G$44,0)</f>
        <v>0</v>
      </c>
      <c r="E497" s="69" t="n">
        <f aca="true">IF($B497&gt;Input!$G$28,PMT(Input!$G$43/(100*12),($A$620-OFFSET($A$4,MATCH(Input!$G$28,$B$4:$B$620,1),0,1,1)),$H$4,0,1),0)</f>
        <v>-153.524704003959</v>
      </c>
      <c r="F497" s="69" t="n">
        <f aca="false">($F496+$D497+$E497)*(1+Input!$G$43/(100*12))</f>
        <v>14720.8685442431</v>
      </c>
    </row>
    <row r="498" customFormat="false" ht="12.8" hidden="false" customHeight="false" outlineLevel="0" collapsed="false">
      <c r="A498" s="67" t="n">
        <v>494</v>
      </c>
      <c r="B498" s="68" t="n">
        <f aca="false">EOMONTH(Input!$C$7,A498)</f>
        <v>57953</v>
      </c>
      <c r="D498" s="69" t="n">
        <f aca="false">IF($B498&lt;Input!$G$28,Input!$G$44,0)</f>
        <v>0</v>
      </c>
      <c r="E498" s="69" t="n">
        <f aca="true">IF($B498&gt;Input!$G$28,PMT(Input!$G$43/(100*12),($A$620-OFFSET($A$4,MATCH(Input!$G$28,$B$4:$B$620,1),0,1,1)),$H$4,0,1),0)</f>
        <v>-153.524704003959</v>
      </c>
      <c r="F498" s="69" t="n">
        <f aca="false">($F497+$D498+$E498)*(1+Input!$G$43/(100*12))</f>
        <v>14628.0411062402</v>
      </c>
    </row>
    <row r="499" customFormat="false" ht="12.8" hidden="false" customHeight="false" outlineLevel="0" collapsed="false">
      <c r="A499" s="67" t="n">
        <v>495</v>
      </c>
      <c r="B499" s="68" t="n">
        <f aca="false">EOMONTH(Input!$C$7,A499)</f>
        <v>57983</v>
      </c>
      <c r="D499" s="69" t="n">
        <f aca="false">IF($B499&lt;Input!$G$28,Input!$G$44,0)</f>
        <v>0</v>
      </c>
      <c r="E499" s="69" t="n">
        <f aca="true">IF($B499&gt;Input!$G$28,PMT(Input!$G$43/(100*12),($A$620-OFFSET($A$4,MATCH(Input!$G$28,$B$4:$B$620,1),0,1,1)),$H$4,0,1),0)</f>
        <v>-153.524704003959</v>
      </c>
      <c r="F499" s="69" t="n">
        <f aca="false">($F498+$D499+$E499)*(1+Input!$G$43/(100*12))</f>
        <v>14534.8268872455</v>
      </c>
    </row>
    <row r="500" customFormat="false" ht="12.8" hidden="false" customHeight="false" outlineLevel="0" collapsed="false">
      <c r="A500" s="67" t="n">
        <v>496</v>
      </c>
      <c r="B500" s="68" t="n">
        <f aca="false">EOMONTH(Input!$C$7,A500)</f>
        <v>58014</v>
      </c>
      <c r="D500" s="69" t="n">
        <f aca="false">IF($B500&lt;Input!$G$28,Input!$G$44,0)</f>
        <v>0</v>
      </c>
      <c r="E500" s="69" t="n">
        <f aca="true">IF($B500&gt;Input!$G$28,PMT(Input!$G$43/(100*12),($A$620-OFFSET($A$4,MATCH(Input!$G$28,$B$4:$B$620,1),0,1,1)),$H$4,0,1),0)</f>
        <v>-153.524704003959</v>
      </c>
      <c r="F500" s="69" t="n">
        <f aca="false">($F499+$D500+$E500)*(1+Input!$G$43/(100*12))</f>
        <v>14441.2242756717</v>
      </c>
    </row>
    <row r="501" customFormat="false" ht="12.8" hidden="false" customHeight="false" outlineLevel="0" collapsed="false">
      <c r="A501" s="67" t="n">
        <v>497</v>
      </c>
      <c r="B501" s="68" t="n">
        <f aca="false">EOMONTH(Input!$C$7,A501)</f>
        <v>58044</v>
      </c>
      <c r="D501" s="69" t="n">
        <f aca="false">IF($B501&lt;Input!$G$28,Input!$G$44,0)</f>
        <v>0</v>
      </c>
      <c r="E501" s="69" t="n">
        <f aca="true">IF($B501&gt;Input!$G$28,PMT(Input!$G$43/(100*12),($A$620-OFFSET($A$4,MATCH(Input!$G$28,$B$4:$B$620,1),0,1,1)),$H$4,0,1),0)</f>
        <v>-153.524704003959</v>
      </c>
      <c r="F501" s="69" t="n">
        <f aca="false">($F500+$D501+$E501)*(1+Input!$G$43/(100*12))</f>
        <v>14347.2316532164</v>
      </c>
    </row>
    <row r="502" customFormat="false" ht="12.8" hidden="false" customHeight="false" outlineLevel="0" collapsed="false">
      <c r="A502" s="67" t="n">
        <v>498</v>
      </c>
      <c r="B502" s="68" t="n">
        <f aca="false">EOMONTH(Input!$C$7,A502)</f>
        <v>58075</v>
      </c>
      <c r="D502" s="69" t="n">
        <f aca="false">IF($B502&lt;Input!$G$28,Input!$G$44,0)</f>
        <v>0</v>
      </c>
      <c r="E502" s="69" t="n">
        <f aca="true">IF($B502&gt;Input!$G$28,PMT(Input!$G$43/(100*12),($A$620-OFFSET($A$4,MATCH(Input!$G$28,$B$4:$B$620,1),0,1,1)),$H$4,0,1),0)</f>
        <v>-153.524704003959</v>
      </c>
      <c r="F502" s="69" t="n">
        <f aca="false">($F501+$D502+$E502)*(1+Input!$G$43/(100*12))</f>
        <v>14252.8473948342</v>
      </c>
    </row>
    <row r="503" customFormat="false" ht="12.8" hidden="false" customHeight="false" outlineLevel="0" collapsed="false">
      <c r="A503" s="67" t="n">
        <v>499</v>
      </c>
      <c r="B503" s="68" t="n">
        <f aca="false">EOMONTH(Input!$C$7,A503)</f>
        <v>58106</v>
      </c>
      <c r="D503" s="69" t="n">
        <f aca="false">IF($B503&lt;Input!$G$28,Input!$G$44,0)</f>
        <v>0</v>
      </c>
      <c r="E503" s="69" t="n">
        <f aca="true">IF($B503&gt;Input!$G$28,PMT(Input!$G$43/(100*12),($A$620-OFFSET($A$4,MATCH(Input!$G$28,$B$4:$B$620,1),0,1,1)),$H$4,0,1),0)</f>
        <v>-153.524704003959</v>
      </c>
      <c r="F503" s="69" t="n">
        <f aca="false">($F502+$D503+$E503)*(1+Input!$G$43/(100*12))</f>
        <v>14158.0698687087</v>
      </c>
    </row>
    <row r="504" customFormat="false" ht="12.8" hidden="false" customHeight="false" outlineLevel="0" collapsed="false">
      <c r="A504" s="67" t="n">
        <v>500</v>
      </c>
      <c r="B504" s="68" t="n">
        <f aca="false">EOMONTH(Input!$C$7,A504)</f>
        <v>58134</v>
      </c>
      <c r="D504" s="69" t="n">
        <f aca="false">IF($B504&lt;Input!$G$28,Input!$G$44,0)</f>
        <v>0</v>
      </c>
      <c r="E504" s="69" t="n">
        <f aca="true">IF($B504&gt;Input!$G$28,PMT(Input!$G$43/(100*12),($A$620-OFFSET($A$4,MATCH(Input!$G$28,$B$4:$B$620,1),0,1,1)),$H$4,0,1),0)</f>
        <v>-153.524704003959</v>
      </c>
      <c r="F504" s="69" t="n">
        <f aca="false">($F503+$D504+$E504)*(1+Input!$G$43/(100*12))</f>
        <v>14062.8974362243</v>
      </c>
    </row>
    <row r="505" customFormat="false" ht="12.8" hidden="false" customHeight="false" outlineLevel="0" collapsed="false">
      <c r="A505" s="67" t="n">
        <v>501</v>
      </c>
      <c r="B505" s="68" t="n">
        <f aca="false">EOMONTH(Input!$C$7,A505)</f>
        <v>58165</v>
      </c>
      <c r="D505" s="69" t="n">
        <f aca="false">IF($B505&lt;Input!$G$28,Input!$G$44,0)</f>
        <v>0</v>
      </c>
      <c r="E505" s="69" t="n">
        <f aca="true">IF($B505&gt;Input!$G$28,PMT(Input!$G$43/(100*12),($A$620-OFFSET($A$4,MATCH(Input!$G$28,$B$4:$B$620,1),0,1,1)),$H$4,0,1),0)</f>
        <v>-153.524704003959</v>
      </c>
      <c r="F505" s="69" t="n">
        <f aca="false">($F504+$D505+$E505)*(1+Input!$G$43/(100*12))</f>
        <v>13967.3284519379</v>
      </c>
    </row>
    <row r="506" customFormat="false" ht="12.8" hidden="false" customHeight="false" outlineLevel="0" collapsed="false">
      <c r="A506" s="67" t="n">
        <v>502</v>
      </c>
      <c r="B506" s="68" t="n">
        <f aca="false">EOMONTH(Input!$C$7,A506)</f>
        <v>58195</v>
      </c>
      <c r="D506" s="69" t="n">
        <f aca="false">IF($B506&lt;Input!$G$28,Input!$G$44,0)</f>
        <v>0</v>
      </c>
      <c r="E506" s="69" t="n">
        <f aca="true">IF($B506&gt;Input!$G$28,PMT(Input!$G$43/(100*12),($A$620-OFFSET($A$4,MATCH(Input!$G$28,$B$4:$B$620,1),0,1,1)),$H$4,0,1),0)</f>
        <v>-153.524704003959</v>
      </c>
      <c r="F506" s="69" t="n">
        <f aca="false">($F505+$D506+$E506)*(1+Input!$G$43/(100*12))</f>
        <v>13871.3612635504</v>
      </c>
    </row>
    <row r="507" customFormat="false" ht="12.8" hidden="false" customHeight="false" outlineLevel="0" collapsed="false">
      <c r="A507" s="67" t="n">
        <v>503</v>
      </c>
      <c r="B507" s="68" t="n">
        <f aca="false">EOMONTH(Input!$C$7,A507)</f>
        <v>58226</v>
      </c>
      <c r="D507" s="69" t="n">
        <f aca="false">IF($B507&lt;Input!$G$28,Input!$G$44,0)</f>
        <v>0</v>
      </c>
      <c r="E507" s="69" t="n">
        <f aca="true">IF($B507&gt;Input!$G$28,PMT(Input!$G$43/(100*12),($A$620-OFFSET($A$4,MATCH(Input!$G$28,$B$4:$B$620,1),0,1,1)),$H$4,0,1),0)</f>
        <v>-153.524704003959</v>
      </c>
      <c r="F507" s="69" t="n">
        <f aca="false">($F506+$D507+$E507)*(1+Input!$G$43/(100*12))</f>
        <v>13774.9942118778</v>
      </c>
    </row>
    <row r="508" customFormat="false" ht="12.8" hidden="false" customHeight="false" outlineLevel="0" collapsed="false">
      <c r="A508" s="67" t="n">
        <v>504</v>
      </c>
      <c r="B508" s="68" t="n">
        <f aca="false">EOMONTH(Input!$C$7,A508)</f>
        <v>58256</v>
      </c>
      <c r="D508" s="69" t="n">
        <f aca="false">IF($B508&lt;Input!$G$28,Input!$G$44,0)</f>
        <v>0</v>
      </c>
      <c r="E508" s="69" t="n">
        <f aca="true">IF($B508&gt;Input!$G$28,PMT(Input!$G$43/(100*12),($A$620-OFFSET($A$4,MATCH(Input!$G$28,$B$4:$B$620,1),0,1,1)),$H$4,0,1),0)</f>
        <v>-153.524704003959</v>
      </c>
      <c r="F508" s="69" t="n">
        <f aca="false">($F507+$D508+$E508)*(1+Input!$G$43/(100*12))</f>
        <v>13678.2256308234</v>
      </c>
    </row>
    <row r="509" customFormat="false" ht="12.8" hidden="false" customHeight="false" outlineLevel="0" collapsed="false">
      <c r="A509" s="67" t="n">
        <v>505</v>
      </c>
      <c r="B509" s="68" t="n">
        <f aca="false">EOMONTH(Input!$C$7,A509)</f>
        <v>58287</v>
      </c>
      <c r="D509" s="69" t="n">
        <f aca="false">IF($B509&lt;Input!$G$28,Input!$G$44,0)</f>
        <v>0</v>
      </c>
      <c r="E509" s="69" t="n">
        <f aca="true">IF($B509&gt;Input!$G$28,PMT(Input!$G$43/(100*12),($A$620-OFFSET($A$4,MATCH(Input!$G$28,$B$4:$B$620,1),0,1,1)),$H$4,0,1),0)</f>
        <v>-153.524704003959</v>
      </c>
      <c r="F509" s="69" t="n">
        <f aca="false">($F508+$D509+$E509)*(1+Input!$G$43/(100*12))</f>
        <v>13581.0538473478</v>
      </c>
    </row>
    <row r="510" customFormat="false" ht="12.8" hidden="false" customHeight="false" outlineLevel="0" collapsed="false">
      <c r="A510" s="67" t="n">
        <v>506</v>
      </c>
      <c r="B510" s="68" t="n">
        <f aca="false">EOMONTH(Input!$C$7,A510)</f>
        <v>58318</v>
      </c>
      <c r="D510" s="69" t="n">
        <f aca="false">IF($B510&lt;Input!$G$28,Input!$G$44,0)</f>
        <v>0</v>
      </c>
      <c r="E510" s="69" t="n">
        <f aca="true">IF($B510&gt;Input!$G$28,PMT(Input!$G$43/(100*12),($A$620-OFFSET($A$4,MATCH(Input!$G$28,$B$4:$B$620,1),0,1,1)),$H$4,0,1),0)</f>
        <v>-153.524704003959</v>
      </c>
      <c r="F510" s="69" t="n">
        <f aca="false">($F509+$D510+$E510)*(1+Input!$G$43/(100*12))</f>
        <v>13483.4771814411</v>
      </c>
    </row>
    <row r="511" customFormat="false" ht="12.8" hidden="false" customHeight="false" outlineLevel="0" collapsed="false">
      <c r="A511" s="67" t="n">
        <v>507</v>
      </c>
      <c r="B511" s="68" t="n">
        <f aca="false">EOMONTH(Input!$C$7,A511)</f>
        <v>58348</v>
      </c>
      <c r="D511" s="69" t="n">
        <f aca="false">IF($B511&lt;Input!$G$28,Input!$G$44,0)</f>
        <v>0</v>
      </c>
      <c r="E511" s="69" t="n">
        <f aca="true">IF($B511&gt;Input!$G$28,PMT(Input!$G$43/(100*12),($A$620-OFFSET($A$4,MATCH(Input!$G$28,$B$4:$B$620,1),0,1,1)),$H$4,0,1),0)</f>
        <v>-153.524704003959</v>
      </c>
      <c r="F511" s="69" t="n">
        <f aca="false">($F510+$D511+$E511)*(1+Input!$G$43/(100*12))</f>
        <v>13385.4939460931</v>
      </c>
    </row>
    <row r="512" customFormat="false" ht="12.8" hidden="false" customHeight="false" outlineLevel="0" collapsed="false">
      <c r="A512" s="67" t="n">
        <v>508</v>
      </c>
      <c r="B512" s="68" t="n">
        <f aca="false">EOMONTH(Input!$C$7,A512)</f>
        <v>58379</v>
      </c>
      <c r="D512" s="69" t="n">
        <f aca="false">IF($B512&lt;Input!$G$28,Input!$G$44,0)</f>
        <v>0</v>
      </c>
      <c r="E512" s="69" t="n">
        <f aca="true">IF($B512&gt;Input!$G$28,PMT(Input!$G$43/(100*12),($A$620-OFFSET($A$4,MATCH(Input!$G$28,$B$4:$B$620,1),0,1,1)),$H$4,0,1),0)</f>
        <v>-153.524704003959</v>
      </c>
      <c r="F512" s="69" t="n">
        <f aca="false">($F511+$D512+$E512)*(1+Input!$G$43/(100*12))</f>
        <v>13287.1024472646</v>
      </c>
    </row>
    <row r="513" customFormat="false" ht="12.8" hidden="false" customHeight="false" outlineLevel="0" collapsed="false">
      <c r="A513" s="67" t="n">
        <v>509</v>
      </c>
      <c r="B513" s="68" t="n">
        <f aca="false">EOMONTH(Input!$C$7,A513)</f>
        <v>58409</v>
      </c>
      <c r="D513" s="69" t="n">
        <f aca="false">IF($B513&lt;Input!$G$28,Input!$G$44,0)</f>
        <v>0</v>
      </c>
      <c r="E513" s="69" t="n">
        <f aca="true">IF($B513&gt;Input!$G$28,PMT(Input!$G$43/(100*12),($A$620-OFFSET($A$4,MATCH(Input!$G$28,$B$4:$B$620,1),0,1,1)),$H$4,0,1),0)</f>
        <v>-153.524704003959</v>
      </c>
      <c r="F513" s="69" t="n">
        <f aca="false">($F512+$D513+$E513)*(1+Input!$G$43/(100*12))</f>
        <v>13188.3009838575</v>
      </c>
    </row>
    <row r="514" customFormat="false" ht="12.8" hidden="false" customHeight="false" outlineLevel="0" collapsed="false">
      <c r="A514" s="67" t="n">
        <v>510</v>
      </c>
      <c r="B514" s="68" t="n">
        <f aca="false">EOMONTH(Input!$C$7,A514)</f>
        <v>58440</v>
      </c>
      <c r="D514" s="69" t="n">
        <f aca="false">IF($B514&lt;Input!$G$28,Input!$G$44,0)</f>
        <v>0</v>
      </c>
      <c r="E514" s="69" t="n">
        <f aca="true">IF($B514&gt;Input!$G$28,PMT(Input!$G$43/(100*12),($A$620-OFFSET($A$4,MATCH(Input!$G$28,$B$4:$B$620,1),0,1,1)),$H$4,0,1),0)</f>
        <v>-153.524704003959</v>
      </c>
      <c r="F514" s="69" t="n">
        <f aca="false">($F513+$D514+$E514)*(1+Input!$G$43/(100*12))</f>
        <v>13089.0878476863</v>
      </c>
    </row>
    <row r="515" customFormat="false" ht="12.8" hidden="false" customHeight="false" outlineLevel="0" collapsed="false">
      <c r="A515" s="67" t="n">
        <v>511</v>
      </c>
      <c r="B515" s="68" t="n">
        <f aca="false">EOMONTH(Input!$C$7,A515)</f>
        <v>58471</v>
      </c>
      <c r="D515" s="69" t="n">
        <f aca="false">IF($B515&lt;Input!$G$28,Input!$G$44,0)</f>
        <v>0</v>
      </c>
      <c r="E515" s="69" t="n">
        <f aca="true">IF($B515&gt;Input!$G$28,PMT(Input!$G$43/(100*12),($A$620-OFFSET($A$4,MATCH(Input!$G$28,$B$4:$B$620,1),0,1,1)),$H$4,0,1),0)</f>
        <v>-153.524704003959</v>
      </c>
      <c r="F515" s="69" t="n">
        <f aca="false">($F514+$D515+$E515)*(1+Input!$G$43/(100*12))</f>
        <v>12989.4613234477</v>
      </c>
    </row>
    <row r="516" customFormat="false" ht="12.8" hidden="false" customHeight="false" outlineLevel="0" collapsed="false">
      <c r="A516" s="67" t="n">
        <v>512</v>
      </c>
      <c r="B516" s="68" t="n">
        <f aca="false">EOMONTH(Input!$C$7,A516)</f>
        <v>58500</v>
      </c>
      <c r="D516" s="69" t="n">
        <f aca="false">IF($B516&lt;Input!$G$28,Input!$G$44,0)</f>
        <v>0</v>
      </c>
      <c r="E516" s="69" t="n">
        <f aca="true">IF($B516&gt;Input!$G$28,PMT(Input!$G$43/(100*12),($A$620-OFFSET($A$4,MATCH(Input!$G$28,$B$4:$B$620,1),0,1,1)),$H$4,0,1),0)</f>
        <v>-153.524704003959</v>
      </c>
      <c r="F516" s="69" t="n">
        <f aca="false">($F515+$D516+$E516)*(1+Input!$G$43/(100*12))</f>
        <v>12889.4196886914</v>
      </c>
    </row>
    <row r="517" customFormat="false" ht="12.8" hidden="false" customHeight="false" outlineLevel="0" collapsed="false">
      <c r="A517" s="67" t="n">
        <v>513</v>
      </c>
      <c r="B517" s="68" t="n">
        <f aca="false">EOMONTH(Input!$C$7,A517)</f>
        <v>58531</v>
      </c>
      <c r="D517" s="69" t="n">
        <f aca="false">IF($B517&lt;Input!$G$28,Input!$G$44,0)</f>
        <v>0</v>
      </c>
      <c r="E517" s="69" t="n">
        <f aca="true">IF($B517&gt;Input!$G$28,PMT(Input!$G$43/(100*12),($A$620-OFFSET($A$4,MATCH(Input!$G$28,$B$4:$B$620,1),0,1,1)),$H$4,0,1),0)</f>
        <v>-153.524704003959</v>
      </c>
      <c r="F517" s="69" t="n">
        <f aca="false">($F516+$D517+$E517)*(1+Input!$G$43/(100*12))</f>
        <v>12788.9612137903</v>
      </c>
    </row>
    <row r="518" customFormat="false" ht="12.8" hidden="false" customHeight="false" outlineLevel="0" collapsed="false">
      <c r="A518" s="67" t="n">
        <v>514</v>
      </c>
      <c r="B518" s="68" t="n">
        <f aca="false">EOMONTH(Input!$C$7,A518)</f>
        <v>58561</v>
      </c>
      <c r="D518" s="69" t="n">
        <f aca="false">IF($B518&lt;Input!$G$28,Input!$G$44,0)</f>
        <v>0</v>
      </c>
      <c r="E518" s="69" t="n">
        <f aca="true">IF($B518&gt;Input!$G$28,PMT(Input!$G$43/(100*12),($A$620-OFFSET($A$4,MATCH(Input!$G$28,$B$4:$B$620,1),0,1,1)),$H$4,0,1),0)</f>
        <v>-153.524704003959</v>
      </c>
      <c r="F518" s="69" t="n">
        <f aca="false">($F517+$D518+$E518)*(1+Input!$G$43/(100*12))</f>
        <v>12688.0841619104</v>
      </c>
    </row>
    <row r="519" customFormat="false" ht="12.8" hidden="false" customHeight="false" outlineLevel="0" collapsed="false">
      <c r="A519" s="67" t="n">
        <v>515</v>
      </c>
      <c r="B519" s="68" t="n">
        <f aca="false">EOMONTH(Input!$C$7,A519)</f>
        <v>58592</v>
      </c>
      <c r="D519" s="69" t="n">
        <f aca="false">IF($B519&lt;Input!$G$28,Input!$G$44,0)</f>
        <v>0</v>
      </c>
      <c r="E519" s="69" t="n">
        <f aca="true">IF($B519&gt;Input!$G$28,PMT(Input!$G$43/(100*12),($A$620-OFFSET($A$4,MATCH(Input!$G$28,$B$4:$B$620,1),0,1,1)),$H$4,0,1),0)</f>
        <v>-153.524704003959</v>
      </c>
      <c r="F519" s="69" t="n">
        <f aca="false">($F518+$D519+$E519)*(1+Input!$G$43/(100*12))</f>
        <v>12586.7867889811</v>
      </c>
    </row>
    <row r="520" customFormat="false" ht="12.8" hidden="false" customHeight="false" outlineLevel="0" collapsed="false">
      <c r="A520" s="67" t="n">
        <v>516</v>
      </c>
      <c r="B520" s="68" t="n">
        <f aca="false">EOMONTH(Input!$C$7,A520)</f>
        <v>58622</v>
      </c>
      <c r="D520" s="69" t="n">
        <f aca="false">IF($B520&lt;Input!$G$28,Input!$G$44,0)</f>
        <v>0</v>
      </c>
      <c r="E520" s="69" t="n">
        <f aca="true">IF($B520&gt;Input!$G$28,PMT(Input!$G$43/(100*12),($A$620-OFFSET($A$4,MATCH(Input!$G$28,$B$4:$B$620,1),0,1,1)),$H$4,0,1),0)</f>
        <v>-153.524704003959</v>
      </c>
      <c r="F520" s="69" t="n">
        <f aca="false">($F519+$D520+$E520)*(1+Input!$G$43/(100*12))</f>
        <v>12485.0673436645</v>
      </c>
    </row>
    <row r="521" customFormat="false" ht="12.8" hidden="false" customHeight="false" outlineLevel="0" collapsed="false">
      <c r="A521" s="67" t="n">
        <v>517</v>
      </c>
      <c r="B521" s="68" t="n">
        <f aca="false">EOMONTH(Input!$C$7,A521)</f>
        <v>58653</v>
      </c>
      <c r="D521" s="69" t="n">
        <f aca="false">IF($B521&lt;Input!$G$28,Input!$G$44,0)</f>
        <v>0</v>
      </c>
      <c r="E521" s="69" t="n">
        <f aca="true">IF($B521&gt;Input!$G$28,PMT(Input!$G$43/(100*12),($A$620-OFFSET($A$4,MATCH(Input!$G$28,$B$4:$B$620,1),0,1,1)),$H$4,0,1),0)</f>
        <v>-153.524704003959</v>
      </c>
      <c r="F521" s="69" t="n">
        <f aca="false">($F520+$D521+$E521)*(1+Input!$G$43/(100*12))</f>
        <v>12382.9240673258</v>
      </c>
    </row>
    <row r="522" customFormat="false" ht="12.8" hidden="false" customHeight="false" outlineLevel="0" collapsed="false">
      <c r="A522" s="67" t="n">
        <v>518</v>
      </c>
      <c r="B522" s="68" t="n">
        <f aca="false">EOMONTH(Input!$C$7,A522)</f>
        <v>58684</v>
      </c>
      <c r="D522" s="69" t="n">
        <f aca="false">IF($B522&lt;Input!$G$28,Input!$G$44,0)</f>
        <v>0</v>
      </c>
      <c r="E522" s="69" t="n">
        <f aca="true">IF($B522&gt;Input!$G$28,PMT(Input!$G$43/(100*12),($A$620-OFFSET($A$4,MATCH(Input!$G$28,$B$4:$B$620,1),0,1,1)),$H$4,0,1),0)</f>
        <v>-153.524704003959</v>
      </c>
      <c r="F522" s="69" t="n">
        <f aca="false">($F521+$D522+$E522)*(1+Input!$G$43/(100*12))</f>
        <v>12280.3551940024</v>
      </c>
    </row>
    <row r="523" customFormat="false" ht="12.8" hidden="false" customHeight="false" outlineLevel="0" collapsed="false">
      <c r="A523" s="67" t="n">
        <v>519</v>
      </c>
      <c r="B523" s="68" t="n">
        <f aca="false">EOMONTH(Input!$C$7,A523)</f>
        <v>58714</v>
      </c>
      <c r="D523" s="69" t="n">
        <f aca="false">IF($B523&lt;Input!$G$28,Input!$G$44,0)</f>
        <v>0</v>
      </c>
      <c r="E523" s="69" t="n">
        <f aca="true">IF($B523&gt;Input!$G$28,PMT(Input!$G$43/(100*12),($A$620-OFFSET($A$4,MATCH(Input!$G$28,$B$4:$B$620,1),0,1,1)),$H$4,0,1),0)</f>
        <v>-153.524704003959</v>
      </c>
      <c r="F523" s="69" t="n">
        <f aca="false">($F522+$D523+$E523)*(1+Input!$G$43/(100*12))</f>
        <v>12177.3589503734</v>
      </c>
    </row>
    <row r="524" customFormat="false" ht="12.8" hidden="false" customHeight="false" outlineLevel="0" collapsed="false">
      <c r="A524" s="67" t="n">
        <v>520</v>
      </c>
      <c r="B524" s="68" t="n">
        <f aca="false">EOMONTH(Input!$C$7,A524)</f>
        <v>58745</v>
      </c>
      <c r="D524" s="69" t="n">
        <f aca="false">IF($B524&lt;Input!$G$28,Input!$G$44,0)</f>
        <v>0</v>
      </c>
      <c r="E524" s="69" t="n">
        <f aca="true">IF($B524&gt;Input!$G$28,PMT(Input!$G$43/(100*12),($A$620-OFFSET($A$4,MATCH(Input!$G$28,$B$4:$B$620,1),0,1,1)),$H$4,0,1),0)</f>
        <v>-153.524704003959</v>
      </c>
      <c r="F524" s="69" t="n">
        <f aca="false">($F523+$D524+$E524)*(1+Input!$G$43/(100*12))</f>
        <v>12073.9335557293</v>
      </c>
    </row>
    <row r="525" customFormat="false" ht="12.8" hidden="false" customHeight="false" outlineLevel="0" collapsed="false">
      <c r="A525" s="67" t="n">
        <v>521</v>
      </c>
      <c r="B525" s="68" t="n">
        <f aca="false">EOMONTH(Input!$C$7,A525)</f>
        <v>58775</v>
      </c>
      <c r="D525" s="69" t="n">
        <f aca="false">IF($B525&lt;Input!$G$28,Input!$G$44,0)</f>
        <v>0</v>
      </c>
      <c r="E525" s="69" t="n">
        <f aca="true">IF($B525&gt;Input!$G$28,PMT(Input!$G$43/(100*12),($A$620-OFFSET($A$4,MATCH(Input!$G$28,$B$4:$B$620,1),0,1,1)),$H$4,0,1),0)</f>
        <v>-153.524704003959</v>
      </c>
      <c r="F525" s="69" t="n">
        <f aca="false">($F524+$D525+$E525)*(1+Input!$G$43/(100*12))</f>
        <v>11970.0772219409</v>
      </c>
    </row>
    <row r="526" customFormat="false" ht="12.8" hidden="false" customHeight="false" outlineLevel="0" collapsed="false">
      <c r="A526" s="67" t="n">
        <v>522</v>
      </c>
      <c r="B526" s="68" t="n">
        <f aca="false">EOMONTH(Input!$C$7,A526)</f>
        <v>58806</v>
      </c>
      <c r="D526" s="69" t="n">
        <f aca="false">IF($B526&lt;Input!$G$28,Input!$G$44,0)</f>
        <v>0</v>
      </c>
      <c r="E526" s="69" t="n">
        <f aca="true">IF($B526&gt;Input!$G$28,PMT(Input!$G$43/(100*12),($A$620-OFFSET($A$4,MATCH(Input!$G$28,$B$4:$B$620,1),0,1,1)),$H$4,0,1),0)</f>
        <v>-153.524704003959</v>
      </c>
      <c r="F526" s="69" t="n">
        <f aca="false">($F525+$D526+$E526)*(1+Input!$G$43/(100*12))</f>
        <v>11865.7881534283</v>
      </c>
    </row>
    <row r="527" customFormat="false" ht="12.8" hidden="false" customHeight="false" outlineLevel="0" collapsed="false">
      <c r="A527" s="67" t="n">
        <v>523</v>
      </c>
      <c r="B527" s="68" t="n">
        <f aca="false">EOMONTH(Input!$C$7,A527)</f>
        <v>58837</v>
      </c>
      <c r="D527" s="69" t="n">
        <f aca="false">IF($B527&lt;Input!$G$28,Input!$G$44,0)</f>
        <v>0</v>
      </c>
      <c r="E527" s="69" t="n">
        <f aca="true">IF($B527&gt;Input!$G$28,PMT(Input!$G$43/(100*12),($A$620-OFFSET($A$4,MATCH(Input!$G$28,$B$4:$B$620,1),0,1,1)),$H$4,0,1),0)</f>
        <v>-153.524704003959</v>
      </c>
      <c r="F527" s="69" t="n">
        <f aca="false">($F526+$D527+$E527)*(1+Input!$G$43/(100*12))</f>
        <v>11761.0645471303</v>
      </c>
    </row>
    <row r="528" customFormat="false" ht="12.8" hidden="false" customHeight="false" outlineLevel="0" collapsed="false">
      <c r="A528" s="67" t="n">
        <v>524</v>
      </c>
      <c r="B528" s="68" t="n">
        <f aca="false">EOMONTH(Input!$C$7,A528)</f>
        <v>58865</v>
      </c>
      <c r="D528" s="69" t="n">
        <f aca="false">IF($B528&lt;Input!$G$28,Input!$G$44,0)</f>
        <v>0</v>
      </c>
      <c r="E528" s="69" t="n">
        <f aca="true">IF($B528&gt;Input!$G$28,PMT(Input!$G$43/(100*12),($A$620-OFFSET($A$4,MATCH(Input!$G$28,$B$4:$B$620,1),0,1,1)),$H$4,0,1),0)</f>
        <v>-153.524704003959</v>
      </c>
      <c r="F528" s="69" t="n">
        <f aca="false">($F527+$D528+$E528)*(1+Input!$G$43/(100*12))</f>
        <v>11655.9045924727</v>
      </c>
    </row>
    <row r="529" customFormat="false" ht="12.8" hidden="false" customHeight="false" outlineLevel="0" collapsed="false">
      <c r="A529" s="67" t="n">
        <v>525</v>
      </c>
      <c r="B529" s="68" t="n">
        <f aca="false">EOMONTH(Input!$C$7,A529)</f>
        <v>58896</v>
      </c>
      <c r="D529" s="69" t="n">
        <f aca="false">IF($B529&lt;Input!$G$28,Input!$G$44,0)</f>
        <v>0</v>
      </c>
      <c r="E529" s="69" t="n">
        <f aca="true">IF($B529&gt;Input!$G$28,PMT(Input!$G$43/(100*12),($A$620-OFFSET($A$4,MATCH(Input!$G$28,$B$4:$B$620,1),0,1,1)),$H$4,0,1),0)</f>
        <v>-153.524704003959</v>
      </c>
      <c r="F529" s="69" t="n">
        <f aca="false">($F528+$D529+$E529)*(1+Input!$G$43/(100*12))</f>
        <v>11550.3064713374</v>
      </c>
    </row>
    <row r="530" customFormat="false" ht="12.8" hidden="false" customHeight="false" outlineLevel="0" collapsed="false">
      <c r="A530" s="67" t="n">
        <v>526</v>
      </c>
      <c r="B530" s="68" t="n">
        <f aca="false">EOMONTH(Input!$C$7,A530)</f>
        <v>58926</v>
      </c>
      <c r="D530" s="69" t="n">
        <f aca="false">IF($B530&lt;Input!$G$28,Input!$G$44,0)</f>
        <v>0</v>
      </c>
      <c r="E530" s="69" t="n">
        <f aca="true">IF($B530&gt;Input!$G$28,PMT(Input!$G$43/(100*12),($A$620-OFFSET($A$4,MATCH(Input!$G$28,$B$4:$B$620,1),0,1,1)),$H$4,0,1),0)</f>
        <v>-153.524704003959</v>
      </c>
      <c r="F530" s="69" t="n">
        <f aca="false">($F529+$D530+$E530)*(1+Input!$G$43/(100*12))</f>
        <v>11444.2683580306</v>
      </c>
    </row>
    <row r="531" customFormat="false" ht="12.8" hidden="false" customHeight="false" outlineLevel="0" collapsed="false">
      <c r="A531" s="67" t="n">
        <v>527</v>
      </c>
      <c r="B531" s="68" t="n">
        <f aca="false">EOMONTH(Input!$C$7,A531)</f>
        <v>58957</v>
      </c>
      <c r="D531" s="69" t="n">
        <f aca="false">IF($B531&lt;Input!$G$28,Input!$G$44,0)</f>
        <v>0</v>
      </c>
      <c r="E531" s="69" t="n">
        <f aca="true">IF($B531&gt;Input!$G$28,PMT(Input!$G$43/(100*12),($A$620-OFFSET($A$4,MATCH(Input!$G$28,$B$4:$B$620,1),0,1,1)),$H$4,0,1),0)</f>
        <v>-153.524704003959</v>
      </c>
      <c r="F531" s="69" t="n">
        <f aca="false">($F530+$D531+$E531)*(1+Input!$G$43/(100*12))</f>
        <v>11337.7884192518</v>
      </c>
    </row>
    <row r="532" customFormat="false" ht="12.8" hidden="false" customHeight="false" outlineLevel="0" collapsed="false">
      <c r="A532" s="67" t="n">
        <v>528</v>
      </c>
      <c r="B532" s="68" t="n">
        <f aca="false">EOMONTH(Input!$C$7,A532)</f>
        <v>58987</v>
      </c>
      <c r="D532" s="69" t="n">
        <f aca="false">IF($B532&lt;Input!$G$28,Input!$G$44,0)</f>
        <v>0</v>
      </c>
      <c r="E532" s="69" t="n">
        <f aca="true">IF($B532&gt;Input!$G$28,PMT(Input!$G$43/(100*12),($A$620-OFFSET($A$4,MATCH(Input!$G$28,$B$4:$B$620,1),0,1,1)),$H$4,0,1),0)</f>
        <v>-153.524704003959</v>
      </c>
      <c r="F532" s="69" t="n">
        <f aca="false">($F531+$D532+$E532)*(1+Input!$G$43/(100*12))</f>
        <v>11230.8648140614</v>
      </c>
    </row>
    <row r="533" customFormat="false" ht="12.8" hidden="false" customHeight="false" outlineLevel="0" collapsed="false">
      <c r="A533" s="67" t="n">
        <v>529</v>
      </c>
      <c r="B533" s="68" t="n">
        <f aca="false">EOMONTH(Input!$C$7,A533)</f>
        <v>59018</v>
      </c>
      <c r="D533" s="69" t="n">
        <f aca="false">IF($B533&lt;Input!$G$28,Input!$G$44,0)</f>
        <v>0</v>
      </c>
      <c r="E533" s="69" t="n">
        <f aca="true">IF($B533&gt;Input!$G$28,PMT(Input!$G$43/(100*12),($A$620-OFFSET($A$4,MATCH(Input!$G$28,$B$4:$B$620,1),0,1,1)),$H$4,0,1),0)</f>
        <v>-153.524704003959</v>
      </c>
      <c r="F533" s="69" t="n">
        <f aca="false">($F532+$D533+$E533)*(1+Input!$G$43/(100*12))</f>
        <v>11123.4956938493</v>
      </c>
    </row>
    <row r="534" customFormat="false" ht="12.8" hidden="false" customHeight="false" outlineLevel="0" collapsed="false">
      <c r="A534" s="67" t="n">
        <v>530</v>
      </c>
      <c r="B534" s="68" t="n">
        <f aca="false">EOMONTH(Input!$C$7,A534)</f>
        <v>59049</v>
      </c>
      <c r="D534" s="69" t="n">
        <f aca="false">IF($B534&lt;Input!$G$28,Input!$G$44,0)</f>
        <v>0</v>
      </c>
      <c r="E534" s="69" t="n">
        <f aca="true">IF($B534&gt;Input!$G$28,PMT(Input!$G$43/(100*12),($A$620-OFFSET($A$4,MATCH(Input!$G$28,$B$4:$B$620,1),0,1,1)),$H$4,0,1),0)</f>
        <v>-153.524704003959</v>
      </c>
      <c r="F534" s="69" t="n">
        <f aca="false">($F533+$D534+$E534)*(1+Input!$G$43/(100*12))</f>
        <v>11015.679202303</v>
      </c>
    </row>
    <row r="535" customFormat="false" ht="12.8" hidden="false" customHeight="false" outlineLevel="0" collapsed="false">
      <c r="A535" s="67" t="n">
        <v>531</v>
      </c>
      <c r="B535" s="68" t="n">
        <f aca="false">EOMONTH(Input!$C$7,A535)</f>
        <v>59079</v>
      </c>
      <c r="D535" s="69" t="n">
        <f aca="false">IF($B535&lt;Input!$G$28,Input!$G$44,0)</f>
        <v>0</v>
      </c>
      <c r="E535" s="69" t="n">
        <f aca="true">IF($B535&gt;Input!$G$28,PMT(Input!$G$43/(100*12),($A$620-OFFSET($A$4,MATCH(Input!$G$28,$B$4:$B$620,1),0,1,1)),$H$4,0,1),0)</f>
        <v>-153.524704003959</v>
      </c>
      <c r="F535" s="69" t="n">
        <f aca="false">($F534+$D535+$E535)*(1+Input!$G$43/(100*12))</f>
        <v>10907.4134753753</v>
      </c>
    </row>
    <row r="536" customFormat="false" ht="12.8" hidden="false" customHeight="false" outlineLevel="0" collapsed="false">
      <c r="A536" s="67" t="n">
        <v>532</v>
      </c>
      <c r="B536" s="68" t="n">
        <f aca="false">EOMONTH(Input!$C$7,A536)</f>
        <v>59110</v>
      </c>
      <c r="D536" s="69" t="n">
        <f aca="false">IF($B536&lt;Input!$G$28,Input!$G$44,0)</f>
        <v>0</v>
      </c>
      <c r="E536" s="69" t="n">
        <f aca="true">IF($B536&gt;Input!$G$28,PMT(Input!$G$43/(100*12),($A$620-OFFSET($A$4,MATCH(Input!$G$28,$B$4:$B$620,1),0,1,1)),$H$4,0,1),0)</f>
        <v>-153.524704003959</v>
      </c>
      <c r="F536" s="69" t="n">
        <f aca="false">($F535+$D536+$E536)*(1+Input!$G$43/(100*12))</f>
        <v>10798.6966412521</v>
      </c>
    </row>
    <row r="537" customFormat="false" ht="12.8" hidden="false" customHeight="false" outlineLevel="0" collapsed="false">
      <c r="A537" s="67" t="n">
        <v>533</v>
      </c>
      <c r="B537" s="68" t="n">
        <f aca="false">EOMONTH(Input!$C$7,A537)</f>
        <v>59140</v>
      </c>
      <c r="D537" s="69" t="n">
        <f aca="false">IF($B537&lt;Input!$G$28,Input!$G$44,0)</f>
        <v>0</v>
      </c>
      <c r="E537" s="69" t="n">
        <f aca="true">IF($B537&gt;Input!$G$28,PMT(Input!$G$43/(100*12),($A$620-OFFSET($A$4,MATCH(Input!$G$28,$B$4:$B$620,1),0,1,1)),$H$4,0,1),0)</f>
        <v>-153.524704003959</v>
      </c>
      <c r="F537" s="69" t="n">
        <f aca="false">($F536+$D537+$E537)*(1+Input!$G$43/(100*12))</f>
        <v>10689.52682032</v>
      </c>
    </row>
    <row r="538" customFormat="false" ht="12.8" hidden="false" customHeight="false" outlineLevel="0" collapsed="false">
      <c r="A538" s="67" t="n">
        <v>534</v>
      </c>
      <c r="B538" s="68" t="n">
        <f aca="false">EOMONTH(Input!$C$7,A538)</f>
        <v>59171</v>
      </c>
      <c r="D538" s="69" t="n">
        <f aca="false">IF($B538&lt;Input!$G$28,Input!$G$44,0)</f>
        <v>0</v>
      </c>
      <c r="E538" s="69" t="n">
        <f aca="true">IF($B538&gt;Input!$G$28,PMT(Input!$G$43/(100*12),($A$620-OFFSET($A$4,MATCH(Input!$G$28,$B$4:$B$620,1),0,1,1)),$H$4,0,1),0)</f>
        <v>-153.524704003959</v>
      </c>
      <c r="F538" s="69" t="n">
        <f aca="false">($F537+$D538+$E538)*(1+Input!$G$43/(100*12))</f>
        <v>10579.902125134</v>
      </c>
    </row>
    <row r="539" customFormat="false" ht="12.8" hidden="false" customHeight="false" outlineLevel="0" collapsed="false">
      <c r="A539" s="67" t="n">
        <v>535</v>
      </c>
      <c r="B539" s="68" t="n">
        <f aca="false">EOMONTH(Input!$C$7,A539)</f>
        <v>59202</v>
      </c>
      <c r="D539" s="69" t="n">
        <f aca="false">IF($B539&lt;Input!$G$28,Input!$G$44,0)</f>
        <v>0</v>
      </c>
      <c r="E539" s="69" t="n">
        <f aca="true">IF($B539&gt;Input!$G$28,PMT(Input!$G$43/(100*12),($A$620-OFFSET($A$4,MATCH(Input!$G$28,$B$4:$B$620,1),0,1,1)),$H$4,0,1),0)</f>
        <v>-153.524704003959</v>
      </c>
      <c r="F539" s="69" t="n">
        <f aca="false">($F538+$D539+$E539)*(1+Input!$G$43/(100*12))</f>
        <v>10469.8206603848</v>
      </c>
    </row>
    <row r="540" customFormat="false" ht="12.8" hidden="false" customHeight="false" outlineLevel="0" collapsed="false">
      <c r="A540" s="67" t="n">
        <v>536</v>
      </c>
      <c r="B540" s="68" t="n">
        <f aca="false">EOMONTH(Input!$C$7,A540)</f>
        <v>59230</v>
      </c>
      <c r="D540" s="69" t="n">
        <f aca="false">IF($B540&lt;Input!$G$28,Input!$G$44,0)</f>
        <v>0</v>
      </c>
      <c r="E540" s="69" t="n">
        <f aca="true">IF($B540&gt;Input!$G$28,PMT(Input!$G$43/(100*12),($A$620-OFFSET($A$4,MATCH(Input!$G$28,$B$4:$B$620,1),0,1,1)),$H$4,0,1),0)</f>
        <v>-153.524704003959</v>
      </c>
      <c r="F540" s="69" t="n">
        <f aca="false">($F539+$D540+$E540)*(1+Input!$G$43/(100*12))</f>
        <v>10359.2805228657</v>
      </c>
    </row>
    <row r="541" customFormat="false" ht="12.8" hidden="false" customHeight="false" outlineLevel="0" collapsed="false">
      <c r="A541" s="67" t="n">
        <v>537</v>
      </c>
      <c r="B541" s="68" t="n">
        <f aca="false">EOMONTH(Input!$C$7,A541)</f>
        <v>59261</v>
      </c>
      <c r="D541" s="69" t="n">
        <f aca="false">IF($B541&lt;Input!$G$28,Input!$G$44,0)</f>
        <v>0</v>
      </c>
      <c r="E541" s="69" t="n">
        <f aca="true">IF($B541&gt;Input!$G$28,PMT(Input!$G$43/(100*12),($A$620-OFFSET($A$4,MATCH(Input!$G$28,$B$4:$B$620,1),0,1,1)),$H$4,0,1),0)</f>
        <v>-153.524704003959</v>
      </c>
      <c r="F541" s="69" t="n">
        <f aca="false">($F540+$D541+$E541)*(1+Input!$G$43/(100*12))</f>
        <v>10248.2798014403</v>
      </c>
    </row>
    <row r="542" customFormat="false" ht="12.8" hidden="false" customHeight="false" outlineLevel="0" collapsed="false">
      <c r="A542" s="67" t="n">
        <v>538</v>
      </c>
      <c r="B542" s="68" t="n">
        <f aca="false">EOMONTH(Input!$C$7,A542)</f>
        <v>59291</v>
      </c>
      <c r="D542" s="69" t="n">
        <f aca="false">IF($B542&lt;Input!$G$28,Input!$G$44,0)</f>
        <v>0</v>
      </c>
      <c r="E542" s="69" t="n">
        <f aca="true">IF($B542&gt;Input!$G$28,PMT(Input!$G$43/(100*12),($A$620-OFFSET($A$4,MATCH(Input!$G$28,$B$4:$B$620,1),0,1,1)),$H$4,0,1),0)</f>
        <v>-153.524704003959</v>
      </c>
      <c r="F542" s="69" t="n">
        <f aca="false">($F541+$D542+$E542)*(1+Input!$G$43/(100*12))</f>
        <v>10136.816577009</v>
      </c>
    </row>
    <row r="543" customFormat="false" ht="12.8" hidden="false" customHeight="false" outlineLevel="0" collapsed="false">
      <c r="A543" s="67" t="n">
        <v>539</v>
      </c>
      <c r="B543" s="68" t="n">
        <f aca="false">EOMONTH(Input!$C$7,A543)</f>
        <v>59322</v>
      </c>
      <c r="D543" s="69" t="n">
        <f aca="false">IF($B543&lt;Input!$G$28,Input!$G$44,0)</f>
        <v>0</v>
      </c>
      <c r="E543" s="69" t="n">
        <f aca="true">IF($B543&gt;Input!$G$28,PMT(Input!$G$43/(100*12),($A$620-OFFSET($A$4,MATCH(Input!$G$28,$B$4:$B$620,1),0,1,1)),$H$4,0,1),0)</f>
        <v>-153.524704003959</v>
      </c>
      <c r="F543" s="69" t="n">
        <f aca="false">($F542+$D543+$E543)*(1+Input!$G$43/(100*12))</f>
        <v>10024.8889224759</v>
      </c>
    </row>
    <row r="544" customFormat="false" ht="12.8" hidden="false" customHeight="false" outlineLevel="0" collapsed="false">
      <c r="A544" s="67" t="n">
        <v>540</v>
      </c>
      <c r="B544" s="68" t="n">
        <f aca="false">EOMONTH(Input!$C$7,A544)</f>
        <v>59352</v>
      </c>
      <c r="D544" s="69" t="n">
        <f aca="false">IF($B544&lt;Input!$G$28,Input!$G$44,0)</f>
        <v>0</v>
      </c>
      <c r="E544" s="69" t="n">
        <f aca="true">IF($B544&gt;Input!$G$28,PMT(Input!$G$43/(100*12),($A$620-OFFSET($A$4,MATCH(Input!$G$28,$B$4:$B$620,1),0,1,1)),$H$4,0,1),0)</f>
        <v>-153.524704003959</v>
      </c>
      <c r="F544" s="69" t="n">
        <f aca="false">($F543+$D544+$E544)*(1+Input!$G$43/(100*12))</f>
        <v>9912.49490271561</v>
      </c>
    </row>
    <row r="545" customFormat="false" ht="12.8" hidden="false" customHeight="false" outlineLevel="0" collapsed="false">
      <c r="A545" s="67" t="n">
        <v>541</v>
      </c>
      <c r="B545" s="68" t="n">
        <f aca="false">EOMONTH(Input!$C$7,A545)</f>
        <v>59383</v>
      </c>
      <c r="D545" s="69" t="n">
        <f aca="false">IF($B545&lt;Input!$G$28,Input!$G$44,0)</f>
        <v>0</v>
      </c>
      <c r="E545" s="69" t="n">
        <f aca="true">IF($B545&gt;Input!$G$28,PMT(Input!$G$43/(100*12),($A$620-OFFSET($A$4,MATCH(Input!$G$28,$B$4:$B$620,1),0,1,1)),$H$4,0,1),0)</f>
        <v>-153.524704003959</v>
      </c>
      <c r="F545" s="69" t="n">
        <f aca="false">($F544+$D545+$E545)*(1+Input!$G$43/(100*12))</f>
        <v>9799.63257453961</v>
      </c>
    </row>
    <row r="546" customFormat="false" ht="12.8" hidden="false" customHeight="false" outlineLevel="0" collapsed="false">
      <c r="A546" s="67" t="n">
        <v>542</v>
      </c>
      <c r="B546" s="68" t="n">
        <f aca="false">EOMONTH(Input!$C$7,A546)</f>
        <v>59414</v>
      </c>
      <c r="D546" s="69" t="n">
        <f aca="false">IF($B546&lt;Input!$G$28,Input!$G$44,0)</f>
        <v>0</v>
      </c>
      <c r="E546" s="69" t="n">
        <f aca="true">IF($B546&gt;Input!$G$28,PMT(Input!$G$43/(100*12),($A$620-OFFSET($A$4,MATCH(Input!$G$28,$B$4:$B$620,1),0,1,1)),$H$4,0,1),0)</f>
        <v>-153.524704003959</v>
      </c>
      <c r="F546" s="69" t="n">
        <f aca="false">($F545+$D546+$E546)*(1+Input!$G$43/(100*12))</f>
        <v>9686.29998666288</v>
      </c>
    </row>
    <row r="547" customFormat="false" ht="12.8" hidden="false" customHeight="false" outlineLevel="0" collapsed="false">
      <c r="A547" s="67" t="n">
        <v>543</v>
      </c>
      <c r="B547" s="68" t="n">
        <f aca="false">EOMONTH(Input!$C$7,A547)</f>
        <v>59444</v>
      </c>
      <c r="D547" s="69" t="n">
        <f aca="false">IF($B547&lt;Input!$G$28,Input!$G$44,0)</f>
        <v>0</v>
      </c>
      <c r="E547" s="69" t="n">
        <f aca="true">IF($B547&gt;Input!$G$28,PMT(Input!$G$43/(100*12),($A$620-OFFSET($A$4,MATCH(Input!$G$28,$B$4:$B$620,1),0,1,1)),$H$4,0,1),0)</f>
        <v>-153.524704003959</v>
      </c>
      <c r="F547" s="69" t="n">
        <f aca="false">($F546+$D547+$E547)*(1+Input!$G$43/(100*12))</f>
        <v>9572.49517967</v>
      </c>
    </row>
    <row r="548" customFormat="false" ht="12.8" hidden="false" customHeight="false" outlineLevel="0" collapsed="false">
      <c r="A548" s="67" t="n">
        <v>544</v>
      </c>
      <c r="B548" s="68" t="n">
        <f aca="false">EOMONTH(Input!$C$7,A548)</f>
        <v>59475</v>
      </c>
      <c r="D548" s="69" t="n">
        <f aca="false">IF($B548&lt;Input!$G$28,Input!$G$44,0)</f>
        <v>0</v>
      </c>
      <c r="E548" s="69" t="n">
        <f aca="true">IF($B548&gt;Input!$G$28,PMT(Input!$G$43/(100*12),($A$620-OFFSET($A$4,MATCH(Input!$G$28,$B$4:$B$620,1),0,1,1)),$H$4,0,1),0)</f>
        <v>-153.524704003959</v>
      </c>
      <c r="F548" s="69" t="n">
        <f aca="false">($F547+$D548+$E548)*(1+Input!$G$43/(100*12))</f>
        <v>9458.21618598132</v>
      </c>
    </row>
    <row r="549" customFormat="false" ht="12.8" hidden="false" customHeight="false" outlineLevel="0" collapsed="false">
      <c r="A549" s="67" t="n">
        <v>545</v>
      </c>
      <c r="B549" s="68" t="n">
        <f aca="false">EOMONTH(Input!$C$7,A549)</f>
        <v>59505</v>
      </c>
      <c r="D549" s="69" t="n">
        <f aca="false">IF($B549&lt;Input!$G$28,Input!$G$44,0)</f>
        <v>0</v>
      </c>
      <c r="E549" s="69" t="n">
        <f aca="true">IF($B549&gt;Input!$G$28,PMT(Input!$G$43/(100*12),($A$620-OFFSET($A$4,MATCH(Input!$G$28,$B$4:$B$620,1),0,1,1)),$H$4,0,1),0)</f>
        <v>-153.524704003959</v>
      </c>
      <c r="F549" s="69" t="n">
        <f aca="false">($F548+$D549+$E549)*(1+Input!$G$43/(100*12))</f>
        <v>9343.46102981893</v>
      </c>
    </row>
    <row r="550" customFormat="false" ht="12.8" hidden="false" customHeight="false" outlineLevel="0" collapsed="false">
      <c r="A550" s="67" t="n">
        <v>546</v>
      </c>
      <c r="B550" s="68" t="n">
        <f aca="false">EOMONTH(Input!$C$7,A550)</f>
        <v>59536</v>
      </c>
      <c r="D550" s="69" t="n">
        <f aca="false">IF($B550&lt;Input!$G$28,Input!$G$44,0)</f>
        <v>0</v>
      </c>
      <c r="E550" s="69" t="n">
        <f aca="true">IF($B550&gt;Input!$G$28,PMT(Input!$G$43/(100*12),($A$620-OFFSET($A$4,MATCH(Input!$G$28,$B$4:$B$620,1),0,1,1)),$H$4,0,1),0)</f>
        <v>-153.524704003959</v>
      </c>
      <c r="F550" s="69" t="n">
        <f aca="false">($F549+$D550+$E550)*(1+Input!$G$43/(100*12))</f>
        <v>9228.22772717253</v>
      </c>
    </row>
    <row r="551" customFormat="false" ht="12.8" hidden="false" customHeight="false" outlineLevel="0" collapsed="false">
      <c r="A551" s="67" t="n">
        <v>547</v>
      </c>
      <c r="B551" s="68" t="n">
        <f aca="false">EOMONTH(Input!$C$7,A551)</f>
        <v>59567</v>
      </c>
      <c r="D551" s="69" t="n">
        <f aca="false">IF($B551&lt;Input!$G$28,Input!$G$44,0)</f>
        <v>0</v>
      </c>
      <c r="E551" s="69" t="n">
        <f aca="true">IF($B551&gt;Input!$G$28,PMT(Input!$G$43/(100*12),($A$620-OFFSET($A$4,MATCH(Input!$G$28,$B$4:$B$620,1),0,1,1)),$H$4,0,1),0)</f>
        <v>-153.524704003959</v>
      </c>
      <c r="F551" s="69" t="n">
        <f aca="false">($F550+$D551+$E551)*(1+Input!$G$43/(100*12))</f>
        <v>9112.51428576511</v>
      </c>
    </row>
    <row r="552" customFormat="false" ht="12.8" hidden="false" customHeight="false" outlineLevel="0" collapsed="false">
      <c r="A552" s="67" t="n">
        <v>548</v>
      </c>
      <c r="B552" s="68" t="n">
        <f aca="false">EOMONTH(Input!$C$7,A552)</f>
        <v>59595</v>
      </c>
      <c r="D552" s="69" t="n">
        <f aca="false">IF($B552&lt;Input!$G$28,Input!$G$44,0)</f>
        <v>0</v>
      </c>
      <c r="E552" s="69" t="n">
        <f aca="true">IF($B552&gt;Input!$G$28,PMT(Input!$G$43/(100*12),($A$620-OFFSET($A$4,MATCH(Input!$G$28,$B$4:$B$620,1),0,1,1)),$H$4,0,1),0)</f>
        <v>-153.524704003959</v>
      </c>
      <c r="F552" s="69" t="n">
        <f aca="false">($F551+$D552+$E552)*(1+Input!$G$43/(100*12))</f>
        <v>8996.31870501849</v>
      </c>
    </row>
    <row r="553" customFormat="false" ht="12.8" hidden="false" customHeight="false" outlineLevel="0" collapsed="false">
      <c r="A553" s="67" t="n">
        <v>549</v>
      </c>
      <c r="B553" s="68" t="n">
        <f aca="false">EOMONTH(Input!$C$7,A553)</f>
        <v>59626</v>
      </c>
      <c r="D553" s="69" t="n">
        <f aca="false">IF($B553&lt;Input!$G$28,Input!$G$44,0)</f>
        <v>0</v>
      </c>
      <c r="E553" s="69" t="n">
        <f aca="true">IF($B553&gt;Input!$G$28,PMT(Input!$G$43/(100*12),($A$620-OFFSET($A$4,MATCH(Input!$G$28,$B$4:$B$620,1),0,1,1)),$H$4,0,1),0)</f>
        <v>-153.524704003959</v>
      </c>
      <c r="F553" s="69" t="n">
        <f aca="false">($F552+$D553+$E553)*(1+Input!$G$43/(100*12))</f>
        <v>8879.63897601876</v>
      </c>
    </row>
    <row r="554" customFormat="false" ht="12.8" hidden="false" customHeight="false" outlineLevel="0" collapsed="false">
      <c r="A554" s="67" t="n">
        <v>550</v>
      </c>
      <c r="B554" s="68" t="n">
        <f aca="false">EOMONTH(Input!$C$7,A554)</f>
        <v>59656</v>
      </c>
      <c r="D554" s="69" t="n">
        <f aca="false">IF($B554&lt;Input!$G$28,Input!$G$44,0)</f>
        <v>0</v>
      </c>
      <c r="E554" s="69" t="n">
        <f aca="true">IF($B554&gt;Input!$G$28,PMT(Input!$G$43/(100*12),($A$620-OFFSET($A$4,MATCH(Input!$G$28,$B$4:$B$620,1),0,1,1)),$H$4,0,1),0)</f>
        <v>-153.524704003959</v>
      </c>
      <c r="F554" s="69" t="n">
        <f aca="false">($F553+$D554+$E554)*(1+Input!$G$43/(100*12))</f>
        <v>8762.47308148153</v>
      </c>
    </row>
    <row r="555" customFormat="false" ht="12.8" hidden="false" customHeight="false" outlineLevel="0" collapsed="false">
      <c r="A555" s="67" t="n">
        <v>551</v>
      </c>
      <c r="B555" s="68" t="n">
        <f aca="false">EOMONTH(Input!$C$7,A555)</f>
        <v>59687</v>
      </c>
      <c r="D555" s="69" t="n">
        <f aca="false">IF($B555&lt;Input!$G$28,Input!$G$44,0)</f>
        <v>0</v>
      </c>
      <c r="E555" s="69" t="n">
        <f aca="true">IF($B555&gt;Input!$G$28,PMT(Input!$G$43/(100*12),($A$620-OFFSET($A$4,MATCH(Input!$G$28,$B$4:$B$620,1),0,1,1)),$H$4,0,1),0)</f>
        <v>-153.524704003959</v>
      </c>
      <c r="F555" s="69" t="n">
        <f aca="false">($F554+$D555+$E555)*(1+Input!$G$43/(100*12))</f>
        <v>8644.81899571705</v>
      </c>
    </row>
    <row r="556" customFormat="false" ht="12.8" hidden="false" customHeight="false" outlineLevel="0" collapsed="false">
      <c r="A556" s="67" t="n">
        <v>552</v>
      </c>
      <c r="B556" s="68" t="n">
        <f aca="false">EOMONTH(Input!$C$7,A556)</f>
        <v>59717</v>
      </c>
      <c r="D556" s="69" t="n">
        <f aca="false">IF($B556&lt;Input!$G$28,Input!$G$44,0)</f>
        <v>0</v>
      </c>
      <c r="E556" s="69" t="n">
        <f aca="true">IF($B556&gt;Input!$G$28,PMT(Input!$G$43/(100*12),($A$620-OFFSET($A$4,MATCH(Input!$G$28,$B$4:$B$620,1),0,1,1)),$H$4,0,1),0)</f>
        <v>-153.524704003959</v>
      </c>
      <c r="F556" s="69" t="n">
        <f aca="false">($F555+$D556+$E556)*(1+Input!$G$43/(100*12))</f>
        <v>8526.67468459523</v>
      </c>
    </row>
    <row r="557" customFormat="false" ht="12.8" hidden="false" customHeight="false" outlineLevel="0" collapsed="false">
      <c r="A557" s="67" t="n">
        <v>553</v>
      </c>
      <c r="B557" s="68" t="n">
        <f aca="false">EOMONTH(Input!$C$7,A557)</f>
        <v>59748</v>
      </c>
      <c r="D557" s="69" t="n">
        <f aca="false">IF($B557&lt;Input!$G$28,Input!$G$44,0)</f>
        <v>0</v>
      </c>
      <c r="E557" s="69" t="n">
        <f aca="true">IF($B557&gt;Input!$G$28,PMT(Input!$G$43/(100*12),($A$620-OFFSET($A$4,MATCH(Input!$G$28,$B$4:$B$620,1),0,1,1)),$H$4,0,1),0)</f>
        <v>-153.524704003959</v>
      </c>
      <c r="F557" s="69" t="n">
        <f aca="false">($F556+$D557+$E557)*(1+Input!$G$43/(100*12))</f>
        <v>8408.03810551041</v>
      </c>
    </row>
    <row r="558" customFormat="false" ht="12.8" hidden="false" customHeight="false" outlineLevel="0" collapsed="false">
      <c r="A558" s="67" t="n">
        <v>554</v>
      </c>
      <c r="B558" s="68" t="n">
        <f aca="false">EOMONTH(Input!$C$7,A558)</f>
        <v>59779</v>
      </c>
      <c r="D558" s="69" t="n">
        <f aca="false">IF($B558&lt;Input!$G$28,Input!$G$44,0)</f>
        <v>0</v>
      </c>
      <c r="E558" s="69" t="n">
        <f aca="true">IF($B558&gt;Input!$G$28,PMT(Input!$G$43/(100*12),($A$620-OFFSET($A$4,MATCH(Input!$G$28,$B$4:$B$620,1),0,1,1)),$H$4,0,1),0)</f>
        <v>-153.524704003959</v>
      </c>
      <c r="F558" s="69" t="n">
        <f aca="false">($F557+$D558+$E558)*(1+Input!$G$43/(100*12))</f>
        <v>8288.90720734606</v>
      </c>
    </row>
    <row r="559" customFormat="false" ht="12.8" hidden="false" customHeight="false" outlineLevel="0" collapsed="false">
      <c r="A559" s="67" t="n">
        <v>555</v>
      </c>
      <c r="B559" s="68" t="n">
        <f aca="false">EOMONTH(Input!$C$7,A559)</f>
        <v>59809</v>
      </c>
      <c r="D559" s="69" t="n">
        <f aca="false">IF($B559&lt;Input!$G$28,Input!$G$44,0)</f>
        <v>0</v>
      </c>
      <c r="E559" s="69" t="n">
        <f aca="true">IF($B559&gt;Input!$G$28,PMT(Input!$G$43/(100*12),($A$620-OFFSET($A$4,MATCH(Input!$G$28,$B$4:$B$620,1),0,1,1)),$H$4,0,1),0)</f>
        <v>-153.524704003959</v>
      </c>
      <c r="F559" s="69" t="n">
        <f aca="false">($F558+$D559+$E559)*(1+Input!$G$43/(100*12))</f>
        <v>8169.27993043936</v>
      </c>
    </row>
    <row r="560" customFormat="false" ht="12.8" hidden="false" customHeight="false" outlineLevel="0" collapsed="false">
      <c r="A560" s="67" t="n">
        <v>556</v>
      </c>
      <c r="B560" s="68" t="n">
        <f aca="false">EOMONTH(Input!$C$7,A560)</f>
        <v>59840</v>
      </c>
      <c r="D560" s="69" t="n">
        <f aca="false">IF($B560&lt;Input!$G$28,Input!$G$44,0)</f>
        <v>0</v>
      </c>
      <c r="E560" s="69" t="n">
        <f aca="true">IF($B560&gt;Input!$G$28,PMT(Input!$G$43/(100*12),($A$620-OFFSET($A$4,MATCH(Input!$G$28,$B$4:$B$620,1),0,1,1)),$H$4,0,1),0)</f>
        <v>-153.524704003959</v>
      </c>
      <c r="F560" s="69" t="n">
        <f aca="false">($F559+$D560+$E560)*(1+Input!$G$43/(100*12))</f>
        <v>8049.15420654555</v>
      </c>
    </row>
    <row r="561" customFormat="false" ht="12.8" hidden="false" customHeight="false" outlineLevel="0" collapsed="false">
      <c r="A561" s="67" t="n">
        <v>557</v>
      </c>
      <c r="B561" s="68" t="n">
        <f aca="false">EOMONTH(Input!$C$7,A561)</f>
        <v>59870</v>
      </c>
      <c r="D561" s="69" t="n">
        <f aca="false">IF($B561&lt;Input!$G$28,Input!$G$44,0)</f>
        <v>0</v>
      </c>
      <c r="E561" s="69" t="n">
        <f aca="true">IF($B561&gt;Input!$G$28,PMT(Input!$G$43/(100*12),($A$620-OFFSET($A$4,MATCH(Input!$G$28,$B$4:$B$620,1),0,1,1)),$H$4,0,1),0)</f>
        <v>-153.524704003959</v>
      </c>
      <c r="F561" s="69" t="n">
        <f aca="false">($F560+$D561+$E561)*(1+Input!$G$43/(100*12))</f>
        <v>7928.52795880218</v>
      </c>
    </row>
    <row r="562" customFormat="false" ht="12.8" hidden="false" customHeight="false" outlineLevel="0" collapsed="false">
      <c r="A562" s="67" t="n">
        <v>558</v>
      </c>
      <c r="B562" s="68" t="n">
        <f aca="false">EOMONTH(Input!$C$7,A562)</f>
        <v>59901</v>
      </c>
      <c r="D562" s="69" t="n">
        <f aca="false">IF($B562&lt;Input!$G$28,Input!$G$44,0)</f>
        <v>0</v>
      </c>
      <c r="E562" s="69" t="n">
        <f aca="true">IF($B562&gt;Input!$G$28,PMT(Input!$G$43/(100*12),($A$620-OFFSET($A$4,MATCH(Input!$G$28,$B$4:$B$620,1),0,1,1)),$H$4,0,1),0)</f>
        <v>-153.524704003959</v>
      </c>
      <c r="F562" s="69" t="n">
        <f aca="false">($F561+$D562+$E562)*(1+Input!$G$43/(100*12))</f>
        <v>7807.39910169321</v>
      </c>
    </row>
    <row r="563" customFormat="false" ht="12.8" hidden="false" customHeight="false" outlineLevel="0" collapsed="false">
      <c r="A563" s="67" t="n">
        <v>559</v>
      </c>
      <c r="B563" s="68" t="n">
        <f aca="false">EOMONTH(Input!$C$7,A563)</f>
        <v>59932</v>
      </c>
      <c r="D563" s="69" t="n">
        <f aca="false">IF($B563&lt;Input!$G$28,Input!$G$44,0)</f>
        <v>0</v>
      </c>
      <c r="E563" s="69" t="n">
        <f aca="true">IF($B563&gt;Input!$G$28,PMT(Input!$G$43/(100*12),($A$620-OFFSET($A$4,MATCH(Input!$G$28,$B$4:$B$620,1),0,1,1)),$H$4,0,1),0)</f>
        <v>-153.524704003959</v>
      </c>
      <c r="F563" s="69" t="n">
        <f aca="false">($F562+$D563+$E563)*(1+Input!$G$43/(100*12))</f>
        <v>7685.76554101296</v>
      </c>
    </row>
    <row r="564" customFormat="false" ht="12.8" hidden="false" customHeight="false" outlineLevel="0" collapsed="false">
      <c r="A564" s="67" t="n">
        <v>560</v>
      </c>
      <c r="B564" s="68" t="n">
        <f aca="false">EOMONTH(Input!$C$7,A564)</f>
        <v>59961</v>
      </c>
      <c r="D564" s="69" t="n">
        <f aca="false">IF($B564&lt;Input!$G$28,Input!$G$44,0)</f>
        <v>0</v>
      </c>
      <c r="E564" s="69" t="n">
        <f aca="true">IF($B564&gt;Input!$G$28,PMT(Input!$G$43/(100*12),($A$620-OFFSET($A$4,MATCH(Input!$G$28,$B$4:$B$620,1),0,1,1)),$H$4,0,1),0)</f>
        <v>-153.524704003959</v>
      </c>
      <c r="F564" s="69" t="n">
        <f aca="false">($F563+$D564+$E564)*(1+Input!$G$43/(100*12))</f>
        <v>7563.62517382987</v>
      </c>
    </row>
    <row r="565" customFormat="false" ht="12.8" hidden="false" customHeight="false" outlineLevel="0" collapsed="false">
      <c r="A565" s="67" t="n">
        <v>561</v>
      </c>
      <c r="B565" s="68" t="n">
        <f aca="false">EOMONTH(Input!$C$7,A565)</f>
        <v>59992</v>
      </c>
      <c r="D565" s="69" t="n">
        <f aca="false">IF($B565&lt;Input!$G$28,Input!$G$44,0)</f>
        <v>0</v>
      </c>
      <c r="E565" s="69" t="n">
        <f aca="true">IF($B565&gt;Input!$G$28,PMT(Input!$G$43/(100*12),($A$620-OFFSET($A$4,MATCH(Input!$G$28,$B$4:$B$620,1),0,1,1)),$H$4,0,1),0)</f>
        <v>-153.524704003959</v>
      </c>
      <c r="F565" s="69" t="n">
        <f aca="false">($F564+$D565+$E565)*(1+Input!$G$43/(100*12))</f>
        <v>7440.97588845019</v>
      </c>
    </row>
    <row r="566" customFormat="false" ht="12.8" hidden="false" customHeight="false" outlineLevel="0" collapsed="false">
      <c r="A566" s="67" t="n">
        <v>562</v>
      </c>
      <c r="B566" s="68" t="n">
        <f aca="false">EOMONTH(Input!$C$7,A566)</f>
        <v>60022</v>
      </c>
      <c r="D566" s="69" t="n">
        <f aca="false">IF($B566&lt;Input!$G$28,Input!$G$44,0)</f>
        <v>0</v>
      </c>
      <c r="E566" s="69" t="n">
        <f aca="true">IF($B566&gt;Input!$G$28,PMT(Input!$G$43/(100*12),($A$620-OFFSET($A$4,MATCH(Input!$G$28,$B$4:$B$620,1),0,1,1)),$H$4,0,1),0)</f>
        <v>-153.524704003959</v>
      </c>
      <c r="F566" s="69" t="n">
        <f aca="false">($F565+$D566+$E566)*(1+Input!$G$43/(100*12))</f>
        <v>7317.81556438142</v>
      </c>
    </row>
    <row r="567" customFormat="false" ht="12.8" hidden="false" customHeight="false" outlineLevel="0" collapsed="false">
      <c r="A567" s="67" t="n">
        <v>563</v>
      </c>
      <c r="B567" s="68" t="n">
        <f aca="false">EOMONTH(Input!$C$7,A567)</f>
        <v>60053</v>
      </c>
      <c r="D567" s="69" t="n">
        <f aca="false">IF($B567&lt;Input!$G$28,Input!$G$44,0)</f>
        <v>0</v>
      </c>
      <c r="E567" s="69" t="n">
        <f aca="true">IF($B567&gt;Input!$G$28,PMT(Input!$G$43/(100*12),($A$620-OFFSET($A$4,MATCH(Input!$G$28,$B$4:$B$620,1),0,1,1)),$H$4,0,1),0)</f>
        <v>-153.524704003959</v>
      </c>
      <c r="F567" s="69" t="n">
        <f aca="false">($F566+$D567+$E567)*(1+Input!$G$43/(100*12))</f>
        <v>7194.1420722957</v>
      </c>
    </row>
    <row r="568" customFormat="false" ht="12.8" hidden="false" customHeight="false" outlineLevel="0" collapsed="false">
      <c r="A568" s="67" t="n">
        <v>564</v>
      </c>
      <c r="B568" s="68" t="n">
        <f aca="false">EOMONTH(Input!$C$7,A568)</f>
        <v>60083</v>
      </c>
      <c r="D568" s="69" t="n">
        <f aca="false">IF($B568&lt;Input!$G$28,Input!$G$44,0)</f>
        <v>0</v>
      </c>
      <c r="E568" s="69" t="n">
        <f aca="true">IF($B568&gt;Input!$G$28,PMT(Input!$G$43/(100*12),($A$620-OFFSET($A$4,MATCH(Input!$G$28,$B$4:$B$620,1),0,1,1)),$H$4,0,1),0)</f>
        <v>-153.524704003959</v>
      </c>
      <c r="F568" s="69" t="n">
        <f aca="false">($F567+$D568+$E568)*(1+Input!$G$43/(100*12))</f>
        <v>7069.95327399296</v>
      </c>
    </row>
    <row r="569" customFormat="false" ht="12.8" hidden="false" customHeight="false" outlineLevel="0" collapsed="false">
      <c r="A569" s="67" t="n">
        <v>565</v>
      </c>
      <c r="B569" s="68" t="n">
        <f aca="false">EOMONTH(Input!$C$7,A569)</f>
        <v>60114</v>
      </c>
      <c r="D569" s="69" t="n">
        <f aca="false">IF($B569&lt;Input!$G$28,Input!$G$44,0)</f>
        <v>0</v>
      </c>
      <c r="E569" s="69" t="n">
        <f aca="true">IF($B569&gt;Input!$G$28,PMT(Input!$G$43/(100*12),($A$620-OFFSET($A$4,MATCH(Input!$G$28,$B$4:$B$620,1),0,1,1)),$H$4,0,1),0)</f>
        <v>-153.524704003959</v>
      </c>
      <c r="F569" s="69" t="n">
        <f aca="false">($F568+$D569+$E569)*(1+Input!$G$43/(100*12))</f>
        <v>6945.24702236395</v>
      </c>
    </row>
    <row r="570" customFormat="false" ht="12.8" hidden="false" customHeight="false" outlineLevel="0" collapsed="false">
      <c r="A570" s="67" t="n">
        <v>566</v>
      </c>
      <c r="B570" s="68" t="n">
        <f aca="false">EOMONTH(Input!$C$7,A570)</f>
        <v>60145</v>
      </c>
      <c r="D570" s="69" t="n">
        <f aca="false">IF($B570&lt;Input!$G$28,Input!$G$44,0)</f>
        <v>0</v>
      </c>
      <c r="E570" s="69" t="n">
        <f aca="true">IF($B570&gt;Input!$G$28,PMT(Input!$G$43/(100*12),($A$620-OFFSET($A$4,MATCH(Input!$G$28,$B$4:$B$620,1),0,1,1)),$H$4,0,1),0)</f>
        <v>-153.524704003959</v>
      </c>
      <c r="F570" s="69" t="n">
        <f aca="false">($F569+$D570+$E570)*(1+Input!$G$43/(100*12))</f>
        <v>6820.02116135316</v>
      </c>
    </row>
    <row r="571" customFormat="false" ht="12.8" hidden="false" customHeight="false" outlineLevel="0" collapsed="false">
      <c r="A571" s="67" t="n">
        <v>567</v>
      </c>
      <c r="B571" s="68" t="n">
        <f aca="false">EOMONTH(Input!$C$7,A571)</f>
        <v>60175</v>
      </c>
      <c r="D571" s="69" t="n">
        <f aca="false">IF($B571&lt;Input!$G$28,Input!$G$44,0)</f>
        <v>0</v>
      </c>
      <c r="E571" s="69" t="n">
        <f aca="true">IF($B571&gt;Input!$G$28,PMT(Input!$G$43/(100*12),($A$620-OFFSET($A$4,MATCH(Input!$G$28,$B$4:$B$620,1),0,1,1)),$H$4,0,1),0)</f>
        <v>-153.524704003959</v>
      </c>
      <c r="F571" s="69" t="n">
        <f aca="false">($F570+$D571+$E571)*(1+Input!$G$43/(100*12))</f>
        <v>6694.27352592149</v>
      </c>
    </row>
    <row r="572" customFormat="false" ht="12.8" hidden="false" customHeight="false" outlineLevel="0" collapsed="false">
      <c r="A572" s="67" t="n">
        <v>568</v>
      </c>
      <c r="B572" s="68" t="n">
        <f aca="false">EOMONTH(Input!$C$7,A572)</f>
        <v>60206</v>
      </c>
      <c r="D572" s="69" t="n">
        <f aca="false">IF($B572&lt;Input!$G$28,Input!$G$44,0)</f>
        <v>0</v>
      </c>
      <c r="E572" s="69" t="n">
        <f aca="true">IF($B572&gt;Input!$G$28,PMT(Input!$G$43/(100*12),($A$620-OFFSET($A$4,MATCH(Input!$G$28,$B$4:$B$620,1),0,1,1)),$H$4,0,1),0)</f>
        <v>-153.524704003959</v>
      </c>
      <c r="F572" s="69" t="n">
        <f aca="false">($F571+$D572+$E572)*(1+Input!$G$43/(100*12))</f>
        <v>6568.00194200886</v>
      </c>
    </row>
    <row r="573" customFormat="false" ht="12.8" hidden="false" customHeight="false" outlineLevel="0" collapsed="false">
      <c r="A573" s="67" t="n">
        <v>569</v>
      </c>
      <c r="B573" s="68" t="n">
        <f aca="false">EOMONTH(Input!$C$7,A573)</f>
        <v>60236</v>
      </c>
      <c r="D573" s="69" t="n">
        <f aca="false">IF($B573&lt;Input!$G$28,Input!$G$44,0)</f>
        <v>0</v>
      </c>
      <c r="E573" s="69" t="n">
        <f aca="true">IF($B573&gt;Input!$G$28,PMT(Input!$G$43/(100*12),($A$620-OFFSET($A$4,MATCH(Input!$G$28,$B$4:$B$620,1),0,1,1)),$H$4,0,1),0)</f>
        <v>-153.524704003959</v>
      </c>
      <c r="F573" s="69" t="n">
        <f aca="false">($F572+$D573+$E573)*(1+Input!$G$43/(100*12))</f>
        <v>6441.20422649658</v>
      </c>
    </row>
    <row r="574" customFormat="false" ht="12.8" hidden="false" customHeight="false" outlineLevel="0" collapsed="false">
      <c r="A574" s="67" t="n">
        <v>570</v>
      </c>
      <c r="B574" s="68" t="n">
        <f aca="false">EOMONTH(Input!$C$7,A574)</f>
        <v>60267</v>
      </c>
      <c r="D574" s="69" t="n">
        <f aca="false">IF($B574&lt;Input!$G$28,Input!$G$44,0)</f>
        <v>0</v>
      </c>
      <c r="E574" s="69" t="n">
        <f aca="true">IF($B574&gt;Input!$G$28,PMT(Input!$G$43/(100*12),($A$620-OFFSET($A$4,MATCH(Input!$G$28,$B$4:$B$620,1),0,1,1)),$H$4,0,1),0)</f>
        <v>-153.524704003959</v>
      </c>
      <c r="F574" s="69" t="n">
        <f aca="false">($F573+$D574+$E574)*(1+Input!$G$43/(100*12))</f>
        <v>6313.87818716968</v>
      </c>
    </row>
    <row r="575" customFormat="false" ht="12.8" hidden="false" customHeight="false" outlineLevel="0" collapsed="false">
      <c r="A575" s="67" t="n">
        <v>571</v>
      </c>
      <c r="B575" s="68" t="n">
        <f aca="false">EOMONTH(Input!$C$7,A575)</f>
        <v>60298</v>
      </c>
      <c r="D575" s="69" t="n">
        <f aca="false">IF($B575&lt;Input!$G$28,Input!$G$44,0)</f>
        <v>0</v>
      </c>
      <c r="E575" s="69" t="n">
        <f aca="true">IF($B575&gt;Input!$G$28,PMT(Input!$G$43/(100*12),($A$620-OFFSET($A$4,MATCH(Input!$G$28,$B$4:$B$620,1),0,1,1)),$H$4,0,1),0)</f>
        <v>-153.524704003959</v>
      </c>
      <c r="F575" s="69" t="n">
        <f aca="false">($F574+$D575+$E575)*(1+Input!$G$43/(100*12))</f>
        <v>6186.02162267891</v>
      </c>
    </row>
    <row r="576" customFormat="false" ht="12.8" hidden="false" customHeight="false" outlineLevel="0" collapsed="false">
      <c r="A576" s="67" t="n">
        <v>572</v>
      </c>
      <c r="B576" s="68" t="n">
        <f aca="false">EOMONTH(Input!$C$7,A576)</f>
        <v>60326</v>
      </c>
      <c r="D576" s="69" t="n">
        <f aca="false">IF($B576&lt;Input!$G$28,Input!$G$44,0)</f>
        <v>0</v>
      </c>
      <c r="E576" s="69" t="n">
        <f aca="true">IF($B576&gt;Input!$G$28,PMT(Input!$G$43/(100*12),($A$620-OFFSET($A$4,MATCH(Input!$G$28,$B$4:$B$620,1),0,1,1)),$H$4,0,1),0)</f>
        <v>-153.524704003959</v>
      </c>
      <c r="F576" s="69" t="n">
        <f aca="false">($F575+$D576+$E576)*(1+Input!$G$43/(100*12))</f>
        <v>6057.63232250276</v>
      </c>
    </row>
    <row r="577" customFormat="false" ht="12.8" hidden="false" customHeight="false" outlineLevel="0" collapsed="false">
      <c r="A577" s="67" t="n">
        <v>573</v>
      </c>
      <c r="B577" s="68" t="n">
        <f aca="false">EOMONTH(Input!$C$7,A577)</f>
        <v>60357</v>
      </c>
      <c r="D577" s="69" t="n">
        <f aca="false">IF($B577&lt;Input!$G$28,Input!$G$44,0)</f>
        <v>0</v>
      </c>
      <c r="E577" s="69" t="n">
        <f aca="true">IF($B577&gt;Input!$G$28,PMT(Input!$G$43/(100*12),($A$620-OFFSET($A$4,MATCH(Input!$G$28,$B$4:$B$620,1),0,1,1)),$H$4,0,1),0)</f>
        <v>-153.524704003959</v>
      </c>
      <c r="F577" s="69" t="n">
        <f aca="false">($F576+$D577+$E577)*(1+Input!$G$43/(100*12))</f>
        <v>5928.70806690922</v>
      </c>
    </row>
    <row r="578" customFormat="false" ht="12.8" hidden="false" customHeight="false" outlineLevel="0" collapsed="false">
      <c r="A578" s="67" t="n">
        <v>574</v>
      </c>
      <c r="B578" s="68" t="n">
        <f aca="false">EOMONTH(Input!$C$7,A578)</f>
        <v>60387</v>
      </c>
      <c r="D578" s="69" t="n">
        <f aca="false">IF($B578&lt;Input!$G$28,Input!$G$44,0)</f>
        <v>0</v>
      </c>
      <c r="E578" s="69" t="n">
        <f aca="true">IF($B578&gt;Input!$G$28,PMT(Input!$G$43/(100*12),($A$620-OFFSET($A$4,MATCH(Input!$G$28,$B$4:$B$620,1),0,1,1)),$H$4,0,1),0)</f>
        <v>-153.524704003959</v>
      </c>
      <c r="F578" s="69" t="n">
        <f aca="false">($F577+$D578+$E578)*(1+Input!$G$43/(100*12))</f>
        <v>5799.24662691736</v>
      </c>
    </row>
    <row r="579" customFormat="false" ht="12.8" hidden="false" customHeight="false" outlineLevel="0" collapsed="false">
      <c r="A579" s="67" t="n">
        <v>575</v>
      </c>
      <c r="B579" s="68" t="n">
        <f aca="false">EOMONTH(Input!$C$7,A579)</f>
        <v>60418</v>
      </c>
      <c r="D579" s="69" t="n">
        <f aca="false">IF($B579&lt;Input!$G$28,Input!$G$44,0)</f>
        <v>0</v>
      </c>
      <c r="E579" s="69" t="n">
        <f aca="true">IF($B579&gt;Input!$G$28,PMT(Input!$G$43/(100*12),($A$620-OFFSET($A$4,MATCH(Input!$G$28,$B$4:$B$620,1),0,1,1)),$H$4,0,1),0)</f>
        <v>-153.524704003959</v>
      </c>
      <c r="F579" s="69" t="n">
        <f aca="false">($F578+$D579+$E579)*(1+Input!$G$43/(100*12))</f>
        <v>5669.24576425888</v>
      </c>
    </row>
    <row r="580" customFormat="false" ht="12.8" hidden="false" customHeight="false" outlineLevel="0" collapsed="false">
      <c r="A580" s="67" t="n">
        <v>576</v>
      </c>
      <c r="B580" s="68" t="n">
        <f aca="false">EOMONTH(Input!$C$7,A580)</f>
        <v>60448</v>
      </c>
      <c r="D580" s="69" t="n">
        <f aca="false">IF($B580&lt;Input!$G$28,Input!$G$44,0)</f>
        <v>0</v>
      </c>
      <c r="E580" s="69" t="n">
        <f aca="true">IF($B580&gt;Input!$G$28,PMT(Input!$G$43/(100*12),($A$620-OFFSET($A$4,MATCH(Input!$G$28,$B$4:$B$620,1),0,1,1)),$H$4,0,1),0)</f>
        <v>-153.524704003959</v>
      </c>
      <c r="F580" s="69" t="n">
        <f aca="false">($F579+$D580+$E580)*(1+Input!$G$43/(100*12))</f>
        <v>5538.70323133931</v>
      </c>
    </row>
    <row r="581" customFormat="false" ht="12.8" hidden="false" customHeight="false" outlineLevel="0" collapsed="false">
      <c r="A581" s="67" t="n">
        <v>577</v>
      </c>
      <c r="B581" s="68" t="n">
        <f aca="false">EOMONTH(Input!$C$7,A581)</f>
        <v>60479</v>
      </c>
      <c r="D581" s="69" t="n">
        <f aca="false">IF($B581&lt;Input!$G$28,Input!$G$44,0)</f>
        <v>0</v>
      </c>
      <c r="E581" s="69" t="n">
        <f aca="true">IF($B581&gt;Input!$G$28,PMT(Input!$G$43/(100*12),($A$620-OFFSET($A$4,MATCH(Input!$G$28,$B$4:$B$620,1),0,1,1)),$H$4,0,1),0)</f>
        <v>-153.524704003959</v>
      </c>
      <c r="F581" s="69" t="n">
        <f aca="false">($F580+$D581+$E581)*(1+Input!$G$43/(100*12))</f>
        <v>5407.61677119925</v>
      </c>
    </row>
    <row r="582" customFormat="false" ht="12.8" hidden="false" customHeight="false" outlineLevel="0" collapsed="false">
      <c r="A582" s="67" t="n">
        <v>578</v>
      </c>
      <c r="B582" s="68" t="n">
        <f aca="false">EOMONTH(Input!$C$7,A582)</f>
        <v>60510</v>
      </c>
      <c r="D582" s="69" t="n">
        <f aca="false">IF($B582&lt;Input!$G$28,Input!$G$44,0)</f>
        <v>0</v>
      </c>
      <c r="E582" s="69" t="n">
        <f aca="true">IF($B582&gt;Input!$G$28,PMT(Input!$G$43/(100*12),($A$620-OFFSET($A$4,MATCH(Input!$G$28,$B$4:$B$620,1),0,1,1)),$H$4,0,1),0)</f>
        <v>-153.524704003959</v>
      </c>
      <c r="F582" s="69" t="n">
        <f aca="false">($F581+$D582+$E582)*(1+Input!$G$43/(100*12))</f>
        <v>5275.98411747527</v>
      </c>
    </row>
    <row r="583" customFormat="false" ht="12.8" hidden="false" customHeight="false" outlineLevel="0" collapsed="false">
      <c r="A583" s="67" t="n">
        <v>579</v>
      </c>
      <c r="B583" s="68" t="n">
        <f aca="false">EOMONTH(Input!$C$7,A583)</f>
        <v>60540</v>
      </c>
      <c r="D583" s="69" t="n">
        <f aca="false">IF($B583&lt;Input!$G$28,Input!$G$44,0)</f>
        <v>0</v>
      </c>
      <c r="E583" s="69" t="n">
        <f aca="true">IF($B583&gt;Input!$G$28,PMT(Input!$G$43/(100*12),($A$620-OFFSET($A$4,MATCH(Input!$G$28,$B$4:$B$620,1),0,1,1)),$H$4,0,1),0)</f>
        <v>-153.524704003959</v>
      </c>
      <c r="F583" s="69" t="n">
        <f aca="false">($F582+$D583+$E583)*(1+Input!$G$43/(100*12))</f>
        <v>5143.80299436078</v>
      </c>
    </row>
    <row r="584" customFormat="false" ht="12.8" hidden="false" customHeight="false" outlineLevel="0" collapsed="false">
      <c r="A584" s="67" t="n">
        <v>580</v>
      </c>
      <c r="B584" s="68" t="n">
        <f aca="false">EOMONTH(Input!$C$7,A584)</f>
        <v>60571</v>
      </c>
      <c r="D584" s="69" t="n">
        <f aca="false">IF($B584&lt;Input!$G$28,Input!$G$44,0)</f>
        <v>0</v>
      </c>
      <c r="E584" s="69" t="n">
        <f aca="true">IF($B584&gt;Input!$G$28,PMT(Input!$G$43/(100*12),($A$620-OFFSET($A$4,MATCH(Input!$G$28,$B$4:$B$620,1),0,1,1)),$H$4,0,1),0)</f>
        <v>-153.524704003959</v>
      </c>
      <c r="F584" s="69" t="n">
        <f aca="false">($F583+$D584+$E584)*(1+Input!$G$43/(100*12))</f>
        <v>5011.07111656664</v>
      </c>
    </row>
    <row r="585" customFormat="false" ht="12.8" hidden="false" customHeight="false" outlineLevel="0" collapsed="false">
      <c r="A585" s="67" t="n">
        <v>581</v>
      </c>
      <c r="B585" s="68" t="n">
        <f aca="false">EOMONTH(Input!$C$7,A585)</f>
        <v>60601</v>
      </c>
      <c r="D585" s="69" t="n">
        <f aca="false">IF($B585&lt;Input!$G$28,Input!$G$44,0)</f>
        <v>0</v>
      </c>
      <c r="E585" s="69" t="n">
        <f aca="true">IF($B585&gt;Input!$G$28,PMT(Input!$G$43/(100*12),($A$620-OFFSET($A$4,MATCH(Input!$G$28,$B$4:$B$620,1),0,1,1)),$H$4,0,1),0)</f>
        <v>-153.524704003959</v>
      </c>
      <c r="F585" s="69" t="n">
        <f aca="false">($F584+$D585+$E585)*(1+Input!$G$43/(100*12))</f>
        <v>4877.78618928169</v>
      </c>
    </row>
    <row r="586" customFormat="false" ht="12.8" hidden="false" customHeight="false" outlineLevel="0" collapsed="false">
      <c r="A586" s="67" t="n">
        <v>582</v>
      </c>
      <c r="B586" s="68" t="n">
        <f aca="false">EOMONTH(Input!$C$7,A586)</f>
        <v>60632</v>
      </c>
      <c r="D586" s="69" t="n">
        <f aca="false">IF($B586&lt;Input!$G$28,Input!$G$44,0)</f>
        <v>0</v>
      </c>
      <c r="E586" s="69" t="n">
        <f aca="true">IF($B586&gt;Input!$G$28,PMT(Input!$G$43/(100*12),($A$620-OFFSET($A$4,MATCH(Input!$G$28,$B$4:$B$620,1),0,1,1)),$H$4,0,1),0)</f>
        <v>-153.524704003959</v>
      </c>
      <c r="F586" s="69" t="n">
        <f aca="false">($F585+$D586+$E586)*(1+Input!$G$43/(100*12))</f>
        <v>4743.94590813306</v>
      </c>
    </row>
    <row r="587" customFormat="false" ht="12.8" hidden="false" customHeight="false" outlineLevel="0" collapsed="false">
      <c r="A587" s="67" t="n">
        <v>583</v>
      </c>
      <c r="B587" s="68" t="n">
        <f aca="false">EOMONTH(Input!$C$7,A587)</f>
        <v>60663</v>
      </c>
      <c r="D587" s="69" t="n">
        <f aca="false">IF($B587&lt;Input!$G$28,Input!$G$44,0)</f>
        <v>0</v>
      </c>
      <c r="E587" s="69" t="n">
        <f aca="true">IF($B587&gt;Input!$G$28,PMT(Input!$G$43/(100*12),($A$620-OFFSET($A$4,MATCH(Input!$G$28,$B$4:$B$620,1),0,1,1)),$H$4,0,1),0)</f>
        <v>-153.524704003959</v>
      </c>
      <c r="F587" s="69" t="n">
        <f aca="false">($F586+$D587+$E587)*(1+Input!$G$43/(100*12))</f>
        <v>4609.5479591463</v>
      </c>
    </row>
    <row r="588" customFormat="false" ht="12.8" hidden="false" customHeight="false" outlineLevel="0" collapsed="false">
      <c r="A588" s="67" t="n">
        <v>584</v>
      </c>
      <c r="B588" s="68" t="n">
        <f aca="false">EOMONTH(Input!$C$7,A588)</f>
        <v>60691</v>
      </c>
      <c r="D588" s="69" t="n">
        <f aca="false">IF($B588&lt;Input!$G$28,Input!$G$44,0)</f>
        <v>0</v>
      </c>
      <c r="E588" s="69" t="n">
        <f aca="true">IF($B588&gt;Input!$G$28,PMT(Input!$G$43/(100*12),($A$620-OFFSET($A$4,MATCH(Input!$G$28,$B$4:$B$620,1),0,1,1)),$H$4,0,1),0)</f>
        <v>-153.524704003959</v>
      </c>
      <c r="F588" s="69" t="n">
        <f aca="false">($F587+$D588+$E588)*(1+Input!$G$43/(100*12))</f>
        <v>4474.59001870544</v>
      </c>
    </row>
    <row r="589" customFormat="false" ht="12.8" hidden="false" customHeight="false" outlineLevel="0" collapsed="false">
      <c r="A589" s="67" t="n">
        <v>585</v>
      </c>
      <c r="B589" s="68" t="n">
        <f aca="false">EOMONTH(Input!$C$7,A589)</f>
        <v>60722</v>
      </c>
      <c r="D589" s="69" t="n">
        <f aca="false">IF($B589&lt;Input!$G$28,Input!$G$44,0)</f>
        <v>0</v>
      </c>
      <c r="E589" s="69" t="n">
        <f aca="true">IF($B589&gt;Input!$G$28,PMT(Input!$G$43/(100*12),($A$620-OFFSET($A$4,MATCH(Input!$G$28,$B$4:$B$620,1),0,1,1)),$H$4,0,1),0)</f>
        <v>-153.524704003959</v>
      </c>
      <c r="F589" s="69" t="n">
        <f aca="false">($F588+$D589+$E589)*(1+Input!$G$43/(100*12))</f>
        <v>4339.06975351274</v>
      </c>
    </row>
    <row r="590" customFormat="false" ht="12.8" hidden="false" customHeight="false" outlineLevel="0" collapsed="false">
      <c r="A590" s="67" t="n">
        <v>586</v>
      </c>
      <c r="B590" s="68" t="n">
        <f aca="false">EOMONTH(Input!$C$7,A590)</f>
        <v>60752</v>
      </c>
      <c r="D590" s="69" t="n">
        <f aca="false">IF($B590&lt;Input!$G$28,Input!$G$44,0)</f>
        <v>0</v>
      </c>
      <c r="E590" s="69" t="n">
        <f aca="true">IF($B590&gt;Input!$G$28,PMT(Input!$G$43/(100*12),($A$620-OFFSET($A$4,MATCH(Input!$G$28,$B$4:$B$620,1),0,1,1)),$H$4,0,1),0)</f>
        <v>-153.524704003959</v>
      </c>
      <c r="F590" s="69" t="n">
        <f aca="false">($F589+$D590+$E590)*(1+Input!$G$43/(100*12))</f>
        <v>4202.9848205484</v>
      </c>
    </row>
    <row r="591" customFormat="false" ht="12.8" hidden="false" customHeight="false" outlineLevel="0" collapsed="false">
      <c r="A591" s="67" t="n">
        <v>587</v>
      </c>
      <c r="B591" s="68" t="n">
        <f aca="false">EOMONTH(Input!$C$7,A591)</f>
        <v>60783</v>
      </c>
      <c r="D591" s="69" t="n">
        <f aca="false">IF($B591&lt;Input!$G$28,Input!$G$44,0)</f>
        <v>0</v>
      </c>
      <c r="E591" s="69" t="n">
        <f aca="true">IF($B591&gt;Input!$G$28,PMT(Input!$G$43/(100*12),($A$620-OFFSET($A$4,MATCH(Input!$G$28,$B$4:$B$620,1),0,1,1)),$H$4,0,1),0)</f>
        <v>-153.524704003959</v>
      </c>
      <c r="F591" s="69" t="n">
        <f aca="false">($F590+$D591+$E591)*(1+Input!$G$43/(100*12))</f>
        <v>4066.33286703004</v>
      </c>
    </row>
    <row r="592" customFormat="false" ht="12.8" hidden="false" customHeight="false" outlineLevel="0" collapsed="false">
      <c r="A592" s="67" t="n">
        <v>588</v>
      </c>
      <c r="B592" s="68" t="n">
        <f aca="false">EOMONTH(Input!$C$7,A592)</f>
        <v>60813</v>
      </c>
      <c r="D592" s="69" t="n">
        <f aca="false">IF($B592&lt;Input!$G$28,Input!$G$44,0)</f>
        <v>0</v>
      </c>
      <c r="E592" s="69" t="n">
        <f aca="true">IF($B592&gt;Input!$G$28,PMT(Input!$G$43/(100*12),($A$620-OFFSET($A$4,MATCH(Input!$G$28,$B$4:$B$620,1),0,1,1)),$H$4,0,1),0)</f>
        <v>-153.524704003959</v>
      </c>
      <c r="F592" s="69" t="n">
        <f aca="false">($F591+$D592+$E592)*(1+Input!$G$43/(100*12))</f>
        <v>3929.11153037202</v>
      </c>
    </row>
    <row r="593" customFormat="false" ht="12.8" hidden="false" customHeight="false" outlineLevel="0" collapsed="false">
      <c r="A593" s="67" t="n">
        <v>589</v>
      </c>
      <c r="B593" s="68" t="n">
        <f aca="false">EOMONTH(Input!$C$7,A593)</f>
        <v>60844</v>
      </c>
      <c r="D593" s="69" t="n">
        <f aca="false">IF($B593&lt;Input!$G$28,Input!$G$44,0)</f>
        <v>0</v>
      </c>
      <c r="E593" s="69" t="n">
        <f aca="true">IF($B593&gt;Input!$G$28,PMT(Input!$G$43/(100*12),($A$620-OFFSET($A$4,MATCH(Input!$G$28,$B$4:$B$620,1),0,1,1)),$H$4,0,1),0)</f>
        <v>-153.524704003959</v>
      </c>
      <c r="F593" s="69" t="n">
        <f aca="false">($F592+$D593+$E593)*(1+Input!$G$43/(100*12))</f>
        <v>3791.3184381446</v>
      </c>
    </row>
    <row r="594" customFormat="false" ht="12.8" hidden="false" customHeight="false" outlineLevel="0" collapsed="false">
      <c r="A594" s="67" t="n">
        <v>590</v>
      </c>
      <c r="B594" s="68" t="n">
        <f aca="false">EOMONTH(Input!$C$7,A594)</f>
        <v>60875</v>
      </c>
      <c r="D594" s="69" t="n">
        <f aca="false">IF($B594&lt;Input!$G$28,Input!$G$44,0)</f>
        <v>0</v>
      </c>
      <c r="E594" s="69" t="n">
        <f aca="true">IF($B594&gt;Input!$G$28,PMT(Input!$G$43/(100*12),($A$620-OFFSET($A$4,MATCH(Input!$G$28,$B$4:$B$620,1),0,1,1)),$H$4,0,1),0)</f>
        <v>-153.524704003959</v>
      </c>
      <c r="F594" s="69" t="n">
        <f aca="false">($F593+$D594+$E594)*(1+Input!$G$43/(100*12))</f>
        <v>3652.95120803289</v>
      </c>
    </row>
    <row r="595" customFormat="false" ht="12.8" hidden="false" customHeight="false" outlineLevel="0" collapsed="false">
      <c r="A595" s="67" t="n">
        <v>591</v>
      </c>
      <c r="B595" s="68" t="n">
        <f aca="false">EOMONTH(Input!$C$7,A595)</f>
        <v>60905</v>
      </c>
      <c r="D595" s="69" t="n">
        <f aca="false">IF($B595&lt;Input!$G$28,Input!$G$44,0)</f>
        <v>0</v>
      </c>
      <c r="E595" s="69" t="n">
        <f aca="true">IF($B595&gt;Input!$G$28,PMT(Input!$G$43/(100*12),($A$620-OFFSET($A$4,MATCH(Input!$G$28,$B$4:$B$620,1),0,1,1)),$H$4,0,1),0)</f>
        <v>-153.524704003959</v>
      </c>
      <c r="F595" s="69" t="n">
        <f aca="false">($F594+$D595+$E595)*(1+Input!$G$43/(100*12))</f>
        <v>3514.00744779572</v>
      </c>
    </row>
    <row r="596" customFormat="false" ht="12.8" hidden="false" customHeight="false" outlineLevel="0" collapsed="false">
      <c r="A596" s="67" t="n">
        <v>592</v>
      </c>
      <c r="B596" s="68" t="n">
        <f aca="false">EOMONTH(Input!$C$7,A596)</f>
        <v>60936</v>
      </c>
      <c r="D596" s="69" t="n">
        <f aca="false">IF($B596&lt;Input!$G$28,Input!$G$44,0)</f>
        <v>0</v>
      </c>
      <c r="E596" s="69" t="n">
        <f aca="true">IF($B596&gt;Input!$G$28,PMT(Input!$G$43/(100*12),($A$620-OFFSET($A$4,MATCH(Input!$G$28,$B$4:$B$620,1),0,1,1)),$H$4,0,1),0)</f>
        <v>-153.524704003959</v>
      </c>
      <c r="F596" s="69" t="n">
        <f aca="false">($F595+$D596+$E596)*(1+Input!$G$43/(100*12))</f>
        <v>3374.48475522423</v>
      </c>
    </row>
    <row r="597" customFormat="false" ht="12.8" hidden="false" customHeight="false" outlineLevel="0" collapsed="false">
      <c r="A597" s="67" t="n">
        <v>593</v>
      </c>
      <c r="B597" s="68" t="n">
        <f aca="false">EOMONTH(Input!$C$7,A597)</f>
        <v>60966</v>
      </c>
      <c r="D597" s="69" t="n">
        <f aca="false">IF($B597&lt;Input!$G$28,Input!$G$44,0)</f>
        <v>0</v>
      </c>
      <c r="E597" s="69" t="n">
        <f aca="true">IF($B597&gt;Input!$G$28,PMT(Input!$G$43/(100*12),($A$620-OFFSET($A$4,MATCH(Input!$G$28,$B$4:$B$620,1),0,1,1)),$H$4,0,1),0)</f>
        <v>-153.524704003959</v>
      </c>
      <c r="F597" s="69" t="n">
        <f aca="false">($F596+$D597+$E597)*(1+Input!$G$43/(100*12))</f>
        <v>3234.38071810035</v>
      </c>
    </row>
    <row r="598" customFormat="false" ht="12.8" hidden="false" customHeight="false" outlineLevel="0" collapsed="false">
      <c r="A598" s="67" t="n">
        <v>594</v>
      </c>
      <c r="B598" s="68" t="n">
        <f aca="false">EOMONTH(Input!$C$7,A598)</f>
        <v>60997</v>
      </c>
      <c r="D598" s="69" t="n">
        <f aca="false">IF($B598&lt;Input!$G$28,Input!$G$44,0)</f>
        <v>0</v>
      </c>
      <c r="E598" s="69" t="n">
        <f aca="true">IF($B598&gt;Input!$G$28,PMT(Input!$G$43/(100*12),($A$620-OFFSET($A$4,MATCH(Input!$G$28,$B$4:$B$620,1),0,1,1)),$H$4,0,1),0)</f>
        <v>-153.524704003959</v>
      </c>
      <c r="F598" s="69" t="n">
        <f aca="false">($F597+$D598+$E598)*(1+Input!$G$43/(100*12))</f>
        <v>3093.69291415513</v>
      </c>
    </row>
    <row r="599" customFormat="false" ht="12.8" hidden="false" customHeight="false" outlineLevel="0" collapsed="false">
      <c r="A599" s="67" t="n">
        <v>595</v>
      </c>
      <c r="B599" s="68" t="n">
        <f aca="false">EOMONTH(Input!$C$7,A599)</f>
        <v>61028</v>
      </c>
      <c r="D599" s="69" t="n">
        <f aca="false">IF($B599&lt;Input!$G$28,Input!$G$44,0)</f>
        <v>0</v>
      </c>
      <c r="E599" s="69" t="n">
        <f aca="true">IF($B599&gt;Input!$G$28,PMT(Input!$G$43/(100*12),($A$620-OFFSET($A$4,MATCH(Input!$G$28,$B$4:$B$620,1),0,1,1)),$H$4,0,1),0)</f>
        <v>-153.524704003959</v>
      </c>
      <c r="F599" s="69" t="n">
        <f aca="false">($F598+$D599+$E599)*(1+Input!$G$43/(100*12))</f>
        <v>2952.4189110268</v>
      </c>
    </row>
    <row r="600" customFormat="false" ht="12.8" hidden="false" customHeight="false" outlineLevel="0" collapsed="false">
      <c r="A600" s="67" t="n">
        <v>596</v>
      </c>
      <c r="B600" s="68" t="n">
        <f aca="false">EOMONTH(Input!$C$7,A600)</f>
        <v>61056</v>
      </c>
      <c r="D600" s="69" t="n">
        <f aca="false">IF($B600&lt;Input!$G$28,Input!$G$44,0)</f>
        <v>0</v>
      </c>
      <c r="E600" s="69" t="n">
        <f aca="true">IF($B600&gt;Input!$G$28,PMT(Input!$G$43/(100*12),($A$620-OFFSET($A$4,MATCH(Input!$G$28,$B$4:$B$620,1),0,1,1)),$H$4,0,1),0)</f>
        <v>-153.524704003959</v>
      </c>
      <c r="F600" s="69" t="n">
        <f aca="false">($F599+$D600+$E600)*(1+Input!$G$43/(100*12))</f>
        <v>2810.55626621877</v>
      </c>
    </row>
    <row r="601" customFormat="false" ht="12.8" hidden="false" customHeight="false" outlineLevel="0" collapsed="false">
      <c r="A601" s="67" t="n">
        <v>597</v>
      </c>
      <c r="B601" s="68" t="n">
        <f aca="false">EOMONTH(Input!$C$7,A601)</f>
        <v>61087</v>
      </c>
      <c r="D601" s="69" t="n">
        <f aca="false">IF($B601&lt;Input!$G$28,Input!$G$44,0)</f>
        <v>0</v>
      </c>
      <c r="E601" s="69" t="n">
        <f aca="true">IF($B601&gt;Input!$G$28,PMT(Input!$G$43/(100*12),($A$620-OFFSET($A$4,MATCH(Input!$G$28,$B$4:$B$620,1),0,1,1)),$H$4,0,1),0)</f>
        <v>-153.524704003959</v>
      </c>
      <c r="F601" s="69" t="n">
        <f aca="false">($F600+$D601+$E601)*(1+Input!$G$43/(100*12))</f>
        <v>2668.10252705737</v>
      </c>
    </row>
    <row r="602" customFormat="false" ht="12.8" hidden="false" customHeight="false" outlineLevel="0" collapsed="false">
      <c r="A602" s="67" t="n">
        <v>598</v>
      </c>
      <c r="B602" s="68" t="n">
        <f aca="false">EOMONTH(Input!$C$7,A602)</f>
        <v>61117</v>
      </c>
      <c r="D602" s="69" t="n">
        <f aca="false">IF($B602&lt;Input!$G$28,Input!$G$44,0)</f>
        <v>0</v>
      </c>
      <c r="E602" s="69" t="n">
        <f aca="true">IF($B602&gt;Input!$G$28,PMT(Input!$G$43/(100*12),($A$620-OFFSET($A$4,MATCH(Input!$G$28,$B$4:$B$620,1),0,1,1)),$H$4,0,1),0)</f>
        <v>-153.524704003959</v>
      </c>
      <c r="F602" s="69" t="n">
        <f aca="false">($F601+$D602+$E602)*(1+Input!$G$43/(100*12))</f>
        <v>2525.05523064947</v>
      </c>
    </row>
    <row r="603" customFormat="false" ht="12.8" hidden="false" customHeight="false" outlineLevel="0" collapsed="false">
      <c r="A603" s="67" t="n">
        <v>599</v>
      </c>
      <c r="B603" s="68" t="n">
        <f aca="false">EOMONTH(Input!$C$7,A603)</f>
        <v>61148</v>
      </c>
      <c r="D603" s="69" t="n">
        <f aca="false">IF($B603&lt;Input!$G$28,Input!$G$44,0)</f>
        <v>0</v>
      </c>
      <c r="E603" s="69" t="n">
        <f aca="true">IF($B603&gt;Input!$G$28,PMT(Input!$G$43/(100*12),($A$620-OFFSET($A$4,MATCH(Input!$G$28,$B$4:$B$620,1),0,1,1)),$H$4,0,1),0)</f>
        <v>-153.524704003959</v>
      </c>
      <c r="F603" s="69" t="n">
        <f aca="false">($F602+$D603+$E603)*(1+Input!$G$43/(100*12))</f>
        <v>2381.41190383987</v>
      </c>
    </row>
    <row r="604" customFormat="false" ht="12.8" hidden="false" customHeight="false" outlineLevel="0" collapsed="false">
      <c r="A604" s="67" t="n">
        <v>600</v>
      </c>
      <c r="B604" s="68" t="n">
        <f aca="false">EOMONTH(Input!$C$7,A604)</f>
        <v>61178</v>
      </c>
      <c r="D604" s="69" t="n">
        <f aca="false">IF($B604&lt;Input!$G$28,Input!$G$44,0)</f>
        <v>0</v>
      </c>
      <c r="E604" s="69" t="n">
        <f aca="true">IF($B604&gt;Input!$G$28,PMT(Input!$G$43/(100*12),($A$620-OFFSET($A$4,MATCH(Input!$G$28,$B$4:$B$620,1),0,1,1)),$H$4,0,1),0)</f>
        <v>-153.524704003959</v>
      </c>
      <c r="F604" s="69" t="n">
        <f aca="false">($F603+$D604+$E604)*(1+Input!$G$43/(100*12))</f>
        <v>2237.17006316856</v>
      </c>
    </row>
    <row r="605" customFormat="false" ht="12.8" hidden="false" customHeight="false" outlineLevel="0" collapsed="false">
      <c r="A605" s="67" t="n">
        <v>601</v>
      </c>
      <c r="B605" s="68" t="n">
        <f aca="false">EOMONTH(Input!$C$7,A605)</f>
        <v>61209</v>
      </c>
      <c r="D605" s="69" t="n">
        <f aca="false">IF($B605&lt;Input!$G$28,Input!$G$44,0)</f>
        <v>0</v>
      </c>
      <c r="E605" s="69" t="n">
        <f aca="true">IF($B605&gt;Input!$G$28,PMT(Input!$G$43/(100*12),($A$620-OFFSET($A$4,MATCH(Input!$G$28,$B$4:$B$620,1),0,1,1)),$H$4,0,1),0)</f>
        <v>-153.524704003959</v>
      </c>
      <c r="F605" s="69" t="n">
        <f aca="false">($F604+$D605+$E605)*(1+Input!$G$43/(100*12))</f>
        <v>2092.32721482778</v>
      </c>
    </row>
    <row r="606" customFormat="false" ht="12.8" hidden="false" customHeight="false" outlineLevel="0" collapsed="false">
      <c r="A606" s="67" t="n">
        <v>602</v>
      </c>
      <c r="B606" s="68" t="n">
        <f aca="false">EOMONTH(Input!$C$7,A606)</f>
        <v>61240</v>
      </c>
      <c r="D606" s="69" t="n">
        <f aca="false">IF($B606&lt;Input!$G$28,Input!$G$44,0)</f>
        <v>0</v>
      </c>
      <c r="E606" s="69" t="n">
        <f aca="true">IF($B606&gt;Input!$G$28,PMT(Input!$G$43/(100*12),($A$620-OFFSET($A$4,MATCH(Input!$G$28,$B$4:$B$620,1),0,1,1)),$H$4,0,1),0)</f>
        <v>-153.524704003959</v>
      </c>
      <c r="F606" s="69" t="n">
        <f aca="false">($F605+$D606+$E606)*(1+Input!$G$43/(100*12))</f>
        <v>1946.88085461892</v>
      </c>
    </row>
    <row r="607" customFormat="false" ht="12.8" hidden="false" customHeight="false" outlineLevel="0" collapsed="false">
      <c r="A607" s="67" t="n">
        <v>603</v>
      </c>
      <c r="B607" s="68" t="n">
        <f aca="false">EOMONTH(Input!$C$7,A607)</f>
        <v>61270</v>
      </c>
      <c r="D607" s="69" t="n">
        <f aca="false">IF($B607&lt;Input!$G$28,Input!$G$44,0)</f>
        <v>0</v>
      </c>
      <c r="E607" s="69" t="n">
        <f aca="true">IF($B607&gt;Input!$G$28,PMT(Input!$G$43/(100*12),($A$620-OFFSET($A$4,MATCH(Input!$G$28,$B$4:$B$620,1),0,1,1)),$H$4,0,1),0)</f>
        <v>-153.524704003959</v>
      </c>
      <c r="F607" s="69" t="n">
        <f aca="false">($F606+$D607+$E607)*(1+Input!$G$43/(100*12))</f>
        <v>1800.82846790919</v>
      </c>
    </row>
    <row r="608" customFormat="false" ht="12.8" hidden="false" customHeight="false" outlineLevel="0" collapsed="false">
      <c r="A608" s="67" t="n">
        <v>604</v>
      </c>
      <c r="B608" s="68" t="n">
        <f aca="false">EOMONTH(Input!$C$7,A608)</f>
        <v>61301</v>
      </c>
      <c r="D608" s="69" t="n">
        <f aca="false">IF($B608&lt;Input!$G$28,Input!$G$44,0)</f>
        <v>0</v>
      </c>
      <c r="E608" s="69" t="n">
        <f aca="true">IF($B608&gt;Input!$G$28,PMT(Input!$G$43/(100*12),($A$620-OFFSET($A$4,MATCH(Input!$G$28,$B$4:$B$620,1),0,1,1)),$H$4,0,1),0)</f>
        <v>-153.524704003959</v>
      </c>
      <c r="F608" s="69" t="n">
        <f aca="false">($F607+$D608+$E608)*(1+Input!$G$43/(100*12))</f>
        <v>1654.16752958817</v>
      </c>
    </row>
    <row r="609" customFormat="false" ht="12.8" hidden="false" customHeight="false" outlineLevel="0" collapsed="false">
      <c r="A609" s="67" t="n">
        <v>605</v>
      </c>
      <c r="B609" s="68" t="n">
        <f aca="false">EOMONTH(Input!$C$7,A609)</f>
        <v>61331</v>
      </c>
      <c r="D609" s="69" t="n">
        <f aca="false">IF($B609&lt;Input!$G$28,Input!$G$44,0)</f>
        <v>0</v>
      </c>
      <c r="E609" s="69" t="n">
        <f aca="true">IF($B609&gt;Input!$G$28,PMT(Input!$G$43/(100*12),($A$620-OFFSET($A$4,MATCH(Input!$G$28,$B$4:$B$620,1),0,1,1)),$H$4,0,1),0)</f>
        <v>-153.524704003959</v>
      </c>
      <c r="F609" s="69" t="n">
        <f aca="false">($F608+$D609+$E609)*(1+Input!$G$43/(100*12))</f>
        <v>1506.89550402415</v>
      </c>
    </row>
    <row r="610" customFormat="false" ht="12.8" hidden="false" customHeight="false" outlineLevel="0" collapsed="false">
      <c r="A610" s="67" t="n">
        <v>606</v>
      </c>
      <c r="B610" s="68" t="n">
        <f aca="false">EOMONTH(Input!$C$7,A610)</f>
        <v>61362</v>
      </c>
      <c r="D610" s="69" t="n">
        <f aca="false">IF($B610&lt;Input!$G$28,Input!$G$44,0)</f>
        <v>0</v>
      </c>
      <c r="E610" s="69" t="n">
        <f aca="true">IF($B610&gt;Input!$G$28,PMT(Input!$G$43/(100*12),($A$620-OFFSET($A$4,MATCH(Input!$G$28,$B$4:$B$620,1),0,1,1)),$H$4,0,1),0)</f>
        <v>-153.524704003959</v>
      </c>
      <c r="F610" s="69" t="n">
        <f aca="false">($F609+$D610+$E610)*(1+Input!$G$43/(100*12))</f>
        <v>1359.00984502027</v>
      </c>
    </row>
    <row r="611" customFormat="false" ht="12.8" hidden="false" customHeight="false" outlineLevel="0" collapsed="false">
      <c r="A611" s="67" t="n">
        <v>607</v>
      </c>
      <c r="B611" s="68" t="n">
        <f aca="false">EOMONTH(Input!$C$7,A611)</f>
        <v>61393</v>
      </c>
      <c r="D611" s="69" t="n">
        <f aca="false">IF($B611&lt;Input!$G$28,Input!$G$44,0)</f>
        <v>0</v>
      </c>
      <c r="E611" s="69" t="n">
        <f aca="true">IF($B611&gt;Input!$G$28,PMT(Input!$G$43/(100*12),($A$620-OFFSET($A$4,MATCH(Input!$G$28,$B$4:$B$620,1),0,1,1)),$H$4,0,1),0)</f>
        <v>-153.524704003959</v>
      </c>
      <c r="F611" s="69" t="n">
        <f aca="false">($F610+$D611+$E611)*(1+Input!$G$43/(100*12))</f>
        <v>1210.50799577055</v>
      </c>
    </row>
    <row r="612" customFormat="false" ht="12.8" hidden="false" customHeight="false" outlineLevel="0" collapsed="false">
      <c r="A612" s="67" t="n">
        <v>608</v>
      </c>
      <c r="B612" s="68" t="n">
        <f aca="false">EOMONTH(Input!$C$7,A612)</f>
        <v>61422</v>
      </c>
      <c r="D612" s="69" t="n">
        <f aca="false">IF($B612&lt;Input!$G$28,Input!$G$44,0)</f>
        <v>0</v>
      </c>
      <c r="E612" s="69" t="n">
        <f aca="true">IF($B612&gt;Input!$G$28,PMT(Input!$G$43/(100*12),($A$620-OFFSET($A$4,MATCH(Input!$G$28,$B$4:$B$620,1),0,1,1)),$H$4,0,1),0)</f>
        <v>-153.524704003959</v>
      </c>
      <c r="F612" s="69" t="n">
        <f aca="false">($F611+$D612+$E612)*(1+Input!$G$43/(100*12))</f>
        <v>1061.38738881562</v>
      </c>
    </row>
    <row r="613" customFormat="false" ht="12.8" hidden="false" customHeight="false" outlineLevel="0" collapsed="false">
      <c r="A613" s="67" t="n">
        <v>609</v>
      </c>
      <c r="B613" s="68" t="n">
        <f aca="false">EOMONTH(Input!$C$7,A613)</f>
        <v>61453</v>
      </c>
      <c r="D613" s="69" t="n">
        <f aca="false">IF($B613&lt;Input!$G$28,Input!$G$44,0)</f>
        <v>0</v>
      </c>
      <c r="E613" s="69" t="n">
        <f aca="true">IF($B613&gt;Input!$G$28,PMT(Input!$G$43/(100*12),($A$620-OFFSET($A$4,MATCH(Input!$G$28,$B$4:$B$620,1),0,1,1)),$H$4,0,1),0)</f>
        <v>-153.524704003959</v>
      </c>
      <c r="F613" s="69" t="n">
        <f aca="false">($F612+$D613+$E613)*(1+Input!$G$43/(100*12))</f>
        <v>911.645445998374</v>
      </c>
    </row>
    <row r="614" customFormat="false" ht="12.8" hidden="false" customHeight="false" outlineLevel="0" collapsed="false">
      <c r="A614" s="67" t="n">
        <v>610</v>
      </c>
      <c r="B614" s="68" t="n">
        <f aca="false">EOMONTH(Input!$C$7,A614)</f>
        <v>61483</v>
      </c>
      <c r="D614" s="69" t="n">
        <f aca="false">IF($B614&lt;Input!$G$28,Input!$G$44,0)</f>
        <v>0</v>
      </c>
      <c r="E614" s="69" t="n">
        <f aca="true">IF($B614&gt;Input!$G$28,PMT(Input!$G$43/(100*12),($A$620-OFFSET($A$4,MATCH(Input!$G$28,$B$4:$B$620,1),0,1,1)),$H$4,0,1),0)</f>
        <v>-153.524704003959</v>
      </c>
      <c r="F614" s="69" t="n">
        <f aca="false">($F613+$D614+$E614)*(1+Input!$G$43/(100*12))</f>
        <v>761.279578419392</v>
      </c>
    </row>
    <row r="615" customFormat="false" ht="12.8" hidden="false" customHeight="false" outlineLevel="0" collapsed="false">
      <c r="A615" s="67" t="n">
        <v>611</v>
      </c>
      <c r="B615" s="68" t="n">
        <f aca="false">EOMONTH(Input!$C$7,A615)</f>
        <v>61514</v>
      </c>
      <c r="D615" s="69" t="n">
        <f aca="false">IF($B615&lt;Input!$G$28,Input!$G$44,0)</f>
        <v>0</v>
      </c>
      <c r="E615" s="69" t="n">
        <f aca="true">IF($B615&gt;Input!$G$28,PMT(Input!$G$43/(100*12),($A$620-OFFSET($A$4,MATCH(Input!$G$28,$B$4:$B$620,1),0,1,1)),$H$4,0,1),0)</f>
        <v>-153.524704003959</v>
      </c>
      <c r="F615" s="69" t="n">
        <f aca="false">($F614+$D615+$E615)*(1+Input!$G$43/(100*12))</f>
        <v>610.287186392164</v>
      </c>
    </row>
    <row r="616" customFormat="false" ht="12.8" hidden="false" customHeight="false" outlineLevel="0" collapsed="false">
      <c r="A616" s="67" t="n">
        <v>612</v>
      </c>
      <c r="B616" s="68" t="n">
        <f aca="false">EOMONTH(Input!$C$7,A616)</f>
        <v>61544</v>
      </c>
      <c r="D616" s="69" t="n">
        <f aca="false">IF($B616&lt;Input!$G$28,Input!$G$44,0)</f>
        <v>0</v>
      </c>
      <c r="E616" s="69" t="n">
        <f aca="true">IF($B616&gt;Input!$G$28,PMT(Input!$G$43/(100*12),($A$620-OFFSET($A$4,MATCH(Input!$G$28,$B$4:$B$620,1),0,1,1)),$H$4,0,1),0)</f>
        <v>-153.524704003959</v>
      </c>
      <c r="F616" s="69" t="n">
        <f aca="false">($F615+$D616+$E616)*(1+Input!$G$43/(100*12))</f>
        <v>458.665659398156</v>
      </c>
    </row>
    <row r="617" customFormat="false" ht="12.8" hidden="false" customHeight="false" outlineLevel="0" collapsed="false">
      <c r="A617" s="67" t="n">
        <v>613</v>
      </c>
      <c r="B617" s="68" t="n">
        <f aca="false">EOMONTH(Input!$C$7,A617)</f>
        <v>61575</v>
      </c>
      <c r="D617" s="69" t="n">
        <f aca="false">IF($B617&lt;Input!$G$28,Input!$G$44,0)</f>
        <v>0</v>
      </c>
      <c r="E617" s="69" t="n">
        <f aca="true">IF($B617&gt;Input!$G$28,PMT(Input!$G$43/(100*12),($A$620-OFFSET($A$4,MATCH(Input!$G$28,$B$4:$B$620,1),0,1,1)),$H$4,0,1),0)</f>
        <v>-153.524704003959</v>
      </c>
      <c r="F617" s="69" t="n">
        <f aca="false">($F616+$D617+$E617)*(1+Input!$G$43/(100*12))</f>
        <v>306.412376041672</v>
      </c>
    </row>
    <row r="618" customFormat="false" ht="12.8" hidden="false" customHeight="false" outlineLevel="0" collapsed="false">
      <c r="A618" s="67" t="n">
        <v>614</v>
      </c>
      <c r="B618" s="68" t="n">
        <f aca="false">EOMONTH(Input!$C$7,A618)</f>
        <v>61606</v>
      </c>
      <c r="D618" s="69" t="n">
        <f aca="false">IF($B618&lt;Input!$G$28,Input!$G$44,0)</f>
        <v>0</v>
      </c>
      <c r="E618" s="69" t="n">
        <f aca="true">IF($B618&gt;Input!$G$28,PMT(Input!$G$43/(100*12),($A$620-OFFSET($A$4,MATCH(Input!$G$28,$B$4:$B$620,1),0,1,1)),$H$4,0,1),0)</f>
        <v>-153.524704003959</v>
      </c>
      <c r="F618" s="69" t="n">
        <f aca="false">($F617+$D618+$E618)*(1+Input!$G$43/(100*12))</f>
        <v>153.524704004537</v>
      </c>
    </row>
    <row r="619" customFormat="false" ht="12.8" hidden="false" customHeight="false" outlineLevel="0" collapsed="false">
      <c r="A619" s="67" t="n">
        <v>615</v>
      </c>
      <c r="B619" s="68" t="n">
        <f aca="false">EOMONTH(Input!$C$7,A619)</f>
        <v>61636</v>
      </c>
      <c r="D619" s="69" t="n">
        <f aca="false">IF($B619&lt;Input!$G$28,Input!$G$44,0)</f>
        <v>0</v>
      </c>
      <c r="E619" s="69" t="n">
        <f aca="true">IF($B619&gt;Input!$G$28,PMT(Input!$G$43/(100*12),($A$620-OFFSET($A$4,MATCH(Input!$G$28,$B$4:$B$620,1),0,1,1)),$H$4,0,1),0)</f>
        <v>-153.524704003959</v>
      </c>
      <c r="F619" s="69" t="n">
        <f aca="false">($F618+$D619+$E619)*(1+Input!$G$43/(100*12))</f>
        <v>5.80820251154061E-010</v>
      </c>
    </row>
    <row r="620" customFormat="false" ht="12.8" hidden="false" customHeight="false" outlineLevel="0" collapsed="false">
      <c r="A620" s="67" t="n">
        <v>616</v>
      </c>
      <c r="B620" s="68" t="n">
        <f aca="false">EOMONTH(Input!$C$7,A620)</f>
        <v>61667</v>
      </c>
      <c r="D620" s="69" t="n">
        <f aca="false">IF($B620&lt;Input!$G$28,Input!$G$44,0)</f>
        <v>0</v>
      </c>
      <c r="E620" s="69" t="n">
        <f aca="true">IF($B620&gt;Input!$G$28,PMT(Input!$G$43/(100*12),($A$620-OFFSET($A$4,MATCH(Input!$G$28,$B$4:$B$620,1),0,1,1)),$H$4,0,1),0)</f>
        <v>-153.524704003959</v>
      </c>
      <c r="F620" s="69" t="n">
        <f aca="false">($F619+$D620+$E620)*(1+Input!$G$43/(100*12))</f>
        <v>-154.164390270059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G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61"/>
    <col collapsed="false" customWidth="true" hidden="false" outlineLevel="0" max="2" min="2" style="67" width="10.46"/>
    <col collapsed="false" customWidth="true" hidden="false" outlineLevel="0" max="3" min="3" style="67" width="4.9"/>
    <col collapsed="false" customWidth="true" hidden="false" outlineLevel="0" max="4" min="4" style="0" width="1.39"/>
    <col collapsed="false" customWidth="false" hidden="false" outlineLevel="0" max="5" min="5" style="69" width="11.52"/>
  </cols>
  <sheetData>
    <row r="1" s="67" customFormat="true" ht="19.7" hidden="false" customHeight="false" outlineLevel="0" collapsed="false">
      <c r="A1" s="70" t="str">
        <f aca="false">Input!$C$22</f>
        <v>Tina</v>
      </c>
      <c r="B1" s="70" t="s">
        <v>225</v>
      </c>
      <c r="D1" s="0"/>
      <c r="E1" s="69"/>
      <c r="F1" s="69"/>
      <c r="G1" s="69"/>
    </row>
    <row r="2" customFormat="false" ht="12.8" hidden="false" customHeight="false" outlineLevel="0" collapsed="false">
      <c r="B2" s="68"/>
    </row>
    <row r="3" s="73" customFormat="true" ht="12.8" hidden="false" customHeight="false" outlineLevel="0" collapsed="false">
      <c r="A3" s="73" t="s">
        <v>169</v>
      </c>
      <c r="B3" s="74" t="s">
        <v>170</v>
      </c>
      <c r="C3" s="73" t="s">
        <v>171</v>
      </c>
      <c r="E3" s="75" t="s">
        <v>226</v>
      </c>
    </row>
    <row r="4" customFormat="false" ht="12.8" hidden="false" customHeight="false" outlineLevel="0" collapsed="false">
      <c r="A4" s="67" t="n">
        <v>0</v>
      </c>
      <c r="B4" s="68" t="n">
        <f aca="false">EOMONTH(Input!$C$7,A4)</f>
        <v>42916</v>
      </c>
      <c r="C4" s="67" t="n">
        <f aca="false">DATEDIF(Input!$C$23,$B4,"Y")</f>
        <v>40</v>
      </c>
      <c r="E4" s="69" t="n">
        <f aca="false">IF($B4&gt;Input!$C$45,Input!$C$46,0)</f>
        <v>0</v>
      </c>
    </row>
    <row r="5" customFormat="false" ht="12.8" hidden="false" customHeight="false" outlineLevel="0" collapsed="false">
      <c r="A5" s="67" t="n">
        <v>1</v>
      </c>
      <c r="B5" s="68" t="n">
        <f aca="false">EOMONTH(Input!$C$7,A5)</f>
        <v>42947</v>
      </c>
      <c r="C5" s="67" t="n">
        <f aca="false">DATEDIF(Input!$C$23,$B5,"Y")</f>
        <v>40</v>
      </c>
      <c r="E5" s="69" t="n">
        <f aca="false">IF($B5&gt;Input!$C$45,Input!$C$46,0)</f>
        <v>0</v>
      </c>
    </row>
    <row r="6" customFormat="false" ht="12.8" hidden="false" customHeight="false" outlineLevel="0" collapsed="false">
      <c r="A6" s="67" t="n">
        <v>2</v>
      </c>
      <c r="B6" s="68" t="n">
        <f aca="false">EOMONTH(Input!$C$7,A6)</f>
        <v>42978</v>
      </c>
      <c r="C6" s="67" t="n">
        <f aca="false">DATEDIF(Input!$C$23,$B6,"Y")</f>
        <v>40</v>
      </c>
      <c r="E6" s="69" t="n">
        <f aca="false">IF($B6&gt;Input!$C$45,Input!$C$46,0)</f>
        <v>0</v>
      </c>
    </row>
    <row r="7" customFormat="false" ht="12.8" hidden="false" customHeight="false" outlineLevel="0" collapsed="false">
      <c r="A7" s="67" t="n">
        <v>3</v>
      </c>
      <c r="B7" s="68" t="n">
        <f aca="false">EOMONTH(Input!$C$7,A7)</f>
        <v>43008</v>
      </c>
      <c r="C7" s="67" t="n">
        <f aca="false">DATEDIF(Input!$C$23,$B7,"Y")</f>
        <v>40</v>
      </c>
      <c r="E7" s="69" t="n">
        <f aca="false">IF($B7&gt;Input!$C$45,Input!$C$46,0)</f>
        <v>0</v>
      </c>
    </row>
    <row r="8" customFormat="false" ht="12.8" hidden="false" customHeight="false" outlineLevel="0" collapsed="false">
      <c r="A8" s="67" t="n">
        <v>4</v>
      </c>
      <c r="B8" s="68" t="n">
        <f aca="false">EOMONTH(Input!$C$7,A8)</f>
        <v>43039</v>
      </c>
      <c r="C8" s="67" t="n">
        <f aca="false">DATEDIF(Input!$C$23,$B8,"Y")</f>
        <v>40</v>
      </c>
      <c r="E8" s="69" t="n">
        <f aca="false">IF($B8&gt;Input!$C$45,Input!$C$46,0)</f>
        <v>0</v>
      </c>
    </row>
    <row r="9" customFormat="false" ht="12.8" hidden="false" customHeight="false" outlineLevel="0" collapsed="false">
      <c r="A9" s="67" t="n">
        <v>5</v>
      </c>
      <c r="B9" s="68" t="n">
        <f aca="false">EOMONTH(Input!$C$7,A9)</f>
        <v>43069</v>
      </c>
      <c r="C9" s="67" t="n">
        <f aca="false">DATEDIF(Input!$C$23,$B9,"Y")</f>
        <v>40</v>
      </c>
      <c r="E9" s="69" t="n">
        <f aca="false">IF($B9&gt;Input!$C$45,Input!$C$46,0)</f>
        <v>0</v>
      </c>
    </row>
    <row r="10" customFormat="false" ht="12.8" hidden="false" customHeight="false" outlineLevel="0" collapsed="false">
      <c r="A10" s="67" t="n">
        <v>6</v>
      </c>
      <c r="B10" s="68" t="n">
        <f aca="false">EOMONTH(Input!$C$7,A10)</f>
        <v>43100</v>
      </c>
      <c r="C10" s="67" t="n">
        <f aca="false">DATEDIF(Input!$C$23,$B10,"Y")</f>
        <v>40</v>
      </c>
      <c r="E10" s="69" t="n">
        <f aca="false">IF($B10&gt;Input!$C$45,Input!$C$46,0)</f>
        <v>0</v>
      </c>
    </row>
    <row r="11" customFormat="false" ht="12.8" hidden="false" customHeight="false" outlineLevel="0" collapsed="false">
      <c r="A11" s="67" t="n">
        <v>7</v>
      </c>
      <c r="B11" s="68" t="n">
        <f aca="false">EOMONTH(Input!$C$7,A11)</f>
        <v>43131</v>
      </c>
      <c r="C11" s="67" t="n">
        <f aca="false">DATEDIF(Input!$C$23,$B11,"Y")</f>
        <v>40</v>
      </c>
      <c r="E11" s="69" t="n">
        <f aca="false">IF($B11&gt;Input!$C$45,Input!$C$46,0)</f>
        <v>0</v>
      </c>
    </row>
    <row r="12" customFormat="false" ht="12.8" hidden="false" customHeight="false" outlineLevel="0" collapsed="false">
      <c r="A12" s="67" t="n">
        <v>8</v>
      </c>
      <c r="B12" s="68" t="n">
        <f aca="false">EOMONTH(Input!$C$7,A12)</f>
        <v>43159</v>
      </c>
      <c r="C12" s="67" t="n">
        <f aca="false">DATEDIF(Input!$C$23,$B12,"Y")</f>
        <v>40</v>
      </c>
      <c r="E12" s="69" t="n">
        <f aca="false">IF($B12&gt;Input!$C$45,Input!$C$46,0)</f>
        <v>0</v>
      </c>
    </row>
    <row r="13" customFormat="false" ht="12.8" hidden="false" customHeight="false" outlineLevel="0" collapsed="false">
      <c r="A13" s="67" t="n">
        <v>9</v>
      </c>
      <c r="B13" s="68" t="n">
        <f aca="false">EOMONTH(Input!$C$7,A13)</f>
        <v>43190</v>
      </c>
      <c r="C13" s="67" t="n">
        <f aca="false">DATEDIF(Input!$C$23,$B13,"Y")</f>
        <v>40</v>
      </c>
      <c r="E13" s="69" t="n">
        <f aca="false">IF($B13&gt;Input!$C$45,Input!$C$46,0)</f>
        <v>0</v>
      </c>
    </row>
    <row r="14" customFormat="false" ht="12.8" hidden="false" customHeight="false" outlineLevel="0" collapsed="false">
      <c r="A14" s="67" t="n">
        <v>10</v>
      </c>
      <c r="B14" s="68" t="n">
        <f aca="false">EOMONTH(Input!$C$7,A14)</f>
        <v>43220</v>
      </c>
      <c r="C14" s="67" t="n">
        <f aca="false">DATEDIF(Input!$C$23,$B14,"Y")</f>
        <v>40</v>
      </c>
      <c r="E14" s="69" t="n">
        <f aca="false">IF($B14&gt;Input!$C$45,Input!$C$46,0)</f>
        <v>0</v>
      </c>
    </row>
    <row r="15" customFormat="false" ht="12.8" hidden="false" customHeight="false" outlineLevel="0" collapsed="false">
      <c r="A15" s="67" t="n">
        <v>11</v>
      </c>
      <c r="B15" s="68" t="n">
        <f aca="false">EOMONTH(Input!$C$7,A15)</f>
        <v>43251</v>
      </c>
      <c r="C15" s="67" t="n">
        <f aca="false">DATEDIF(Input!$C$23,$B15,"Y")</f>
        <v>41</v>
      </c>
      <c r="E15" s="69" t="n">
        <f aca="false">IF($B15&gt;Input!$C$45,Input!$C$46,0)</f>
        <v>0</v>
      </c>
    </row>
    <row r="16" customFormat="false" ht="12.8" hidden="false" customHeight="false" outlineLevel="0" collapsed="false">
      <c r="A16" s="67" t="n">
        <v>12</v>
      </c>
      <c r="B16" s="68" t="n">
        <f aca="false">EOMONTH(Input!$C$7,A16)</f>
        <v>43281</v>
      </c>
      <c r="C16" s="67" t="n">
        <f aca="false">DATEDIF(Input!$C$23,$B16,"Y")</f>
        <v>41</v>
      </c>
      <c r="E16" s="69" t="n">
        <f aca="false">IF($B16&gt;Input!$C$45,Input!$C$46,0)</f>
        <v>0</v>
      </c>
    </row>
    <row r="17" customFormat="false" ht="12.8" hidden="false" customHeight="false" outlineLevel="0" collapsed="false">
      <c r="A17" s="67" t="n">
        <v>13</v>
      </c>
      <c r="B17" s="68" t="n">
        <f aca="false">EOMONTH(Input!$C$7,A17)</f>
        <v>43312</v>
      </c>
      <c r="C17" s="67" t="n">
        <f aca="false">DATEDIF(Input!$C$23,$B17,"Y")</f>
        <v>41</v>
      </c>
      <c r="E17" s="69" t="n">
        <f aca="false">IF($B17&gt;Input!$C$45,Input!$C$46,0)</f>
        <v>0</v>
      </c>
    </row>
    <row r="18" customFormat="false" ht="12.8" hidden="false" customHeight="false" outlineLevel="0" collapsed="false">
      <c r="A18" s="67" t="n">
        <v>14</v>
      </c>
      <c r="B18" s="68" t="n">
        <f aca="false">EOMONTH(Input!$C$7,A18)</f>
        <v>43343</v>
      </c>
      <c r="C18" s="67" t="n">
        <f aca="false">DATEDIF(Input!$C$23,$B18,"Y")</f>
        <v>41</v>
      </c>
      <c r="E18" s="69" t="n">
        <f aca="false">IF($B18&gt;Input!$C$45,Input!$C$46,0)</f>
        <v>0</v>
      </c>
    </row>
    <row r="19" customFormat="false" ht="12.8" hidden="false" customHeight="false" outlineLevel="0" collapsed="false">
      <c r="A19" s="67" t="n">
        <v>15</v>
      </c>
      <c r="B19" s="68" t="n">
        <f aca="false">EOMONTH(Input!$C$7,A19)</f>
        <v>43373</v>
      </c>
      <c r="C19" s="67" t="n">
        <f aca="false">DATEDIF(Input!$C$23,$B19,"Y")</f>
        <v>41</v>
      </c>
      <c r="E19" s="69" t="n">
        <f aca="false">IF($B19&gt;Input!$C$45,Input!$C$46,0)</f>
        <v>0</v>
      </c>
    </row>
    <row r="20" customFormat="false" ht="12.8" hidden="false" customHeight="false" outlineLevel="0" collapsed="false">
      <c r="A20" s="67" t="n">
        <v>16</v>
      </c>
      <c r="B20" s="68" t="n">
        <f aca="false">EOMONTH(Input!$C$7,A20)</f>
        <v>43404</v>
      </c>
      <c r="C20" s="67" t="n">
        <f aca="false">DATEDIF(Input!$C$23,$B20,"Y")</f>
        <v>41</v>
      </c>
      <c r="E20" s="69" t="n">
        <f aca="false">IF($B20&gt;Input!$C$45,Input!$C$46,0)</f>
        <v>0</v>
      </c>
    </row>
    <row r="21" customFormat="false" ht="12.8" hidden="false" customHeight="false" outlineLevel="0" collapsed="false">
      <c r="A21" s="67" t="n">
        <v>17</v>
      </c>
      <c r="B21" s="68" t="n">
        <f aca="false">EOMONTH(Input!$C$7,A21)</f>
        <v>43434</v>
      </c>
      <c r="C21" s="67" t="n">
        <f aca="false">DATEDIF(Input!$C$23,$B21,"Y")</f>
        <v>41</v>
      </c>
      <c r="E21" s="69" t="n">
        <f aca="false">IF($B21&gt;Input!$C$45,Input!$C$46,0)</f>
        <v>0</v>
      </c>
    </row>
    <row r="22" customFormat="false" ht="12.8" hidden="false" customHeight="false" outlineLevel="0" collapsed="false">
      <c r="A22" s="67" t="n">
        <v>18</v>
      </c>
      <c r="B22" s="68" t="n">
        <f aca="false">EOMONTH(Input!$C$7,A22)</f>
        <v>43465</v>
      </c>
      <c r="C22" s="67" t="n">
        <f aca="false">DATEDIF(Input!$C$23,$B22,"Y")</f>
        <v>41</v>
      </c>
      <c r="E22" s="69" t="n">
        <f aca="false">IF($B22&gt;Input!$C$45,Input!$C$46,0)</f>
        <v>0</v>
      </c>
    </row>
    <row r="23" customFormat="false" ht="12.8" hidden="false" customHeight="false" outlineLevel="0" collapsed="false">
      <c r="A23" s="67" t="n">
        <v>19</v>
      </c>
      <c r="B23" s="68" t="n">
        <f aca="false">EOMONTH(Input!$C$7,A23)</f>
        <v>43496</v>
      </c>
      <c r="C23" s="67" t="n">
        <f aca="false">DATEDIF(Input!$C$23,$B23,"Y")</f>
        <v>41</v>
      </c>
      <c r="E23" s="69" t="n">
        <f aca="false">IF($B23&gt;Input!$C$45,Input!$C$46,0)</f>
        <v>0</v>
      </c>
    </row>
    <row r="24" customFormat="false" ht="12.8" hidden="false" customHeight="false" outlineLevel="0" collapsed="false">
      <c r="A24" s="67" t="n">
        <v>20</v>
      </c>
      <c r="B24" s="68" t="n">
        <f aca="false">EOMONTH(Input!$C$7,A24)</f>
        <v>43524</v>
      </c>
      <c r="C24" s="67" t="n">
        <f aca="false">DATEDIF(Input!$C$23,$B24,"Y")</f>
        <v>41</v>
      </c>
      <c r="E24" s="69" t="n">
        <f aca="false">IF($B24&gt;Input!$C$45,Input!$C$46,0)</f>
        <v>0</v>
      </c>
    </row>
    <row r="25" customFormat="false" ht="12.8" hidden="false" customHeight="false" outlineLevel="0" collapsed="false">
      <c r="A25" s="67" t="n">
        <v>21</v>
      </c>
      <c r="B25" s="68" t="n">
        <f aca="false">EOMONTH(Input!$C$7,A25)</f>
        <v>43555</v>
      </c>
      <c r="C25" s="67" t="n">
        <f aca="false">DATEDIF(Input!$C$23,$B25,"Y")</f>
        <v>41</v>
      </c>
      <c r="E25" s="69" t="n">
        <f aca="false">IF($B25&gt;Input!$C$45,Input!$C$46,0)</f>
        <v>0</v>
      </c>
    </row>
    <row r="26" customFormat="false" ht="12.8" hidden="false" customHeight="false" outlineLevel="0" collapsed="false">
      <c r="A26" s="67" t="n">
        <v>22</v>
      </c>
      <c r="B26" s="68" t="n">
        <f aca="false">EOMONTH(Input!$C$7,A26)</f>
        <v>43585</v>
      </c>
      <c r="C26" s="67" t="n">
        <f aca="false">DATEDIF(Input!$C$23,$B26,"Y")</f>
        <v>41</v>
      </c>
      <c r="E26" s="69" t="n">
        <f aca="false">IF($B26&gt;Input!$C$45,Input!$C$46,0)</f>
        <v>0</v>
      </c>
    </row>
    <row r="27" customFormat="false" ht="12.8" hidden="false" customHeight="false" outlineLevel="0" collapsed="false">
      <c r="A27" s="67" t="n">
        <v>23</v>
      </c>
      <c r="B27" s="68" t="n">
        <f aca="false">EOMONTH(Input!$C$7,A27)</f>
        <v>43616</v>
      </c>
      <c r="C27" s="67" t="n">
        <f aca="false">DATEDIF(Input!$C$23,$B27,"Y")</f>
        <v>42</v>
      </c>
      <c r="E27" s="69" t="n">
        <f aca="false">IF($B27&gt;Input!$C$45,Input!$C$46,0)</f>
        <v>0</v>
      </c>
    </row>
    <row r="28" customFormat="false" ht="12.8" hidden="false" customHeight="false" outlineLevel="0" collapsed="false">
      <c r="A28" s="67" t="n">
        <v>24</v>
      </c>
      <c r="B28" s="68" t="n">
        <f aca="false">EOMONTH(Input!$C$7,A28)</f>
        <v>43646</v>
      </c>
      <c r="C28" s="67" t="n">
        <f aca="false">DATEDIF(Input!$C$23,$B28,"Y")</f>
        <v>42</v>
      </c>
      <c r="E28" s="69" t="n">
        <f aca="false">IF($B28&gt;Input!$C$45,Input!$C$46,0)</f>
        <v>0</v>
      </c>
    </row>
    <row r="29" customFormat="false" ht="12.8" hidden="false" customHeight="false" outlineLevel="0" collapsed="false">
      <c r="A29" s="67" t="n">
        <v>25</v>
      </c>
      <c r="B29" s="68" t="n">
        <f aca="false">EOMONTH(Input!$C$7,A29)</f>
        <v>43677</v>
      </c>
      <c r="C29" s="67" t="n">
        <f aca="false">DATEDIF(Input!$C$23,$B29,"Y")</f>
        <v>42</v>
      </c>
      <c r="E29" s="69" t="n">
        <f aca="false">IF($B29&gt;Input!$C$45,Input!$C$46,0)</f>
        <v>0</v>
      </c>
    </row>
    <row r="30" customFormat="false" ht="12.8" hidden="false" customHeight="false" outlineLevel="0" collapsed="false">
      <c r="A30" s="67" t="n">
        <v>26</v>
      </c>
      <c r="B30" s="68" t="n">
        <f aca="false">EOMONTH(Input!$C$7,A30)</f>
        <v>43708</v>
      </c>
      <c r="C30" s="67" t="n">
        <f aca="false">DATEDIF(Input!$C$23,$B30,"Y")</f>
        <v>42</v>
      </c>
      <c r="E30" s="69" t="n">
        <f aca="false">IF($B30&gt;Input!$C$45,Input!$C$46,0)</f>
        <v>0</v>
      </c>
    </row>
    <row r="31" customFormat="false" ht="12.8" hidden="false" customHeight="false" outlineLevel="0" collapsed="false">
      <c r="A31" s="67" t="n">
        <v>27</v>
      </c>
      <c r="B31" s="68" t="n">
        <f aca="false">EOMONTH(Input!$C$7,A31)</f>
        <v>43738</v>
      </c>
      <c r="C31" s="67" t="n">
        <f aca="false">DATEDIF(Input!$C$23,$B31,"Y")</f>
        <v>42</v>
      </c>
      <c r="E31" s="69" t="n">
        <f aca="false">IF($B31&gt;Input!$C$45,Input!$C$46,0)</f>
        <v>0</v>
      </c>
    </row>
    <row r="32" customFormat="false" ht="12.8" hidden="false" customHeight="false" outlineLevel="0" collapsed="false">
      <c r="A32" s="67" t="n">
        <v>28</v>
      </c>
      <c r="B32" s="68" t="n">
        <f aca="false">EOMONTH(Input!$C$7,A32)</f>
        <v>43769</v>
      </c>
      <c r="C32" s="67" t="n">
        <f aca="false">DATEDIF(Input!$C$23,$B32,"Y")</f>
        <v>42</v>
      </c>
      <c r="E32" s="69" t="n">
        <f aca="false">IF($B32&gt;Input!$C$45,Input!$C$46,0)</f>
        <v>0</v>
      </c>
    </row>
    <row r="33" customFormat="false" ht="12.8" hidden="false" customHeight="false" outlineLevel="0" collapsed="false">
      <c r="A33" s="67" t="n">
        <v>29</v>
      </c>
      <c r="B33" s="68" t="n">
        <f aca="false">EOMONTH(Input!$C$7,A33)</f>
        <v>43799</v>
      </c>
      <c r="C33" s="67" t="n">
        <f aca="false">DATEDIF(Input!$C$23,$B33,"Y")</f>
        <v>42</v>
      </c>
      <c r="E33" s="69" t="n">
        <f aca="false">IF($B33&gt;Input!$C$45,Input!$C$46,0)</f>
        <v>0</v>
      </c>
    </row>
    <row r="34" customFormat="false" ht="12.8" hidden="false" customHeight="false" outlineLevel="0" collapsed="false">
      <c r="A34" s="67" t="n">
        <v>30</v>
      </c>
      <c r="B34" s="68" t="n">
        <f aca="false">EOMONTH(Input!$C$7,A34)</f>
        <v>43830</v>
      </c>
      <c r="C34" s="67" t="n">
        <f aca="false">DATEDIF(Input!$C$23,$B34,"Y")</f>
        <v>42</v>
      </c>
      <c r="E34" s="69" t="n">
        <f aca="false">IF($B34&gt;Input!$C$45,Input!$C$46,0)</f>
        <v>0</v>
      </c>
    </row>
    <row r="35" customFormat="false" ht="12.8" hidden="false" customHeight="false" outlineLevel="0" collapsed="false">
      <c r="A35" s="67" t="n">
        <v>31</v>
      </c>
      <c r="B35" s="68" t="n">
        <f aca="false">EOMONTH(Input!$C$7,A35)</f>
        <v>43861</v>
      </c>
      <c r="C35" s="67" t="n">
        <f aca="false">DATEDIF(Input!$C$23,$B35,"Y")</f>
        <v>42</v>
      </c>
      <c r="E35" s="69" t="n">
        <f aca="false">IF($B35&gt;Input!$C$45,Input!$C$46,0)</f>
        <v>0</v>
      </c>
    </row>
    <row r="36" customFormat="false" ht="12.8" hidden="false" customHeight="false" outlineLevel="0" collapsed="false">
      <c r="A36" s="67" t="n">
        <v>32</v>
      </c>
      <c r="B36" s="68" t="n">
        <f aca="false">EOMONTH(Input!$C$7,A36)</f>
        <v>43890</v>
      </c>
      <c r="C36" s="67" t="n">
        <f aca="false">DATEDIF(Input!$C$23,$B36,"Y")</f>
        <v>42</v>
      </c>
      <c r="E36" s="69" t="n">
        <f aca="false">IF($B36&gt;Input!$C$45,Input!$C$46,0)</f>
        <v>0</v>
      </c>
    </row>
    <row r="37" customFormat="false" ht="12.8" hidden="false" customHeight="false" outlineLevel="0" collapsed="false">
      <c r="A37" s="67" t="n">
        <v>33</v>
      </c>
      <c r="B37" s="68" t="n">
        <f aca="false">EOMONTH(Input!$C$7,A37)</f>
        <v>43921</v>
      </c>
      <c r="C37" s="67" t="n">
        <f aca="false">DATEDIF(Input!$C$23,$B37,"Y")</f>
        <v>42</v>
      </c>
      <c r="E37" s="69" t="n">
        <f aca="false">IF($B37&gt;Input!$C$45,Input!$C$46,0)</f>
        <v>0</v>
      </c>
    </row>
    <row r="38" customFormat="false" ht="12.8" hidden="false" customHeight="false" outlineLevel="0" collapsed="false">
      <c r="A38" s="67" t="n">
        <v>34</v>
      </c>
      <c r="B38" s="68" t="n">
        <f aca="false">EOMONTH(Input!$C$7,A38)</f>
        <v>43951</v>
      </c>
      <c r="C38" s="67" t="n">
        <f aca="false">DATEDIF(Input!$C$23,$B38,"Y")</f>
        <v>42</v>
      </c>
      <c r="E38" s="69" t="n">
        <f aca="false">IF($B38&gt;Input!$C$45,Input!$C$46,0)</f>
        <v>0</v>
      </c>
    </row>
    <row r="39" customFormat="false" ht="12.8" hidden="false" customHeight="false" outlineLevel="0" collapsed="false">
      <c r="A39" s="67" t="n">
        <v>35</v>
      </c>
      <c r="B39" s="68" t="n">
        <f aca="false">EOMONTH(Input!$C$7,A39)</f>
        <v>43982</v>
      </c>
      <c r="C39" s="67" t="n">
        <f aca="false">DATEDIF(Input!$C$23,$B39,"Y")</f>
        <v>43</v>
      </c>
      <c r="E39" s="69" t="n">
        <f aca="false">IF($B39&gt;Input!$C$45,Input!$C$46,0)</f>
        <v>0</v>
      </c>
    </row>
    <row r="40" customFormat="false" ht="12.8" hidden="false" customHeight="false" outlineLevel="0" collapsed="false">
      <c r="A40" s="67" t="n">
        <v>36</v>
      </c>
      <c r="B40" s="68" t="n">
        <f aca="false">EOMONTH(Input!$C$7,A40)</f>
        <v>44012</v>
      </c>
      <c r="C40" s="67" t="n">
        <f aca="false">DATEDIF(Input!$C$23,$B40,"Y")</f>
        <v>43</v>
      </c>
      <c r="E40" s="69" t="n">
        <f aca="false">IF($B40&gt;Input!$C$45,Input!$C$46,0)</f>
        <v>0</v>
      </c>
    </row>
    <row r="41" customFormat="false" ht="12.8" hidden="false" customHeight="false" outlineLevel="0" collapsed="false">
      <c r="A41" s="67" t="n">
        <v>37</v>
      </c>
      <c r="B41" s="68" t="n">
        <f aca="false">EOMONTH(Input!$C$7,A41)</f>
        <v>44043</v>
      </c>
      <c r="C41" s="67" t="n">
        <f aca="false">DATEDIF(Input!$C$23,$B41,"Y")</f>
        <v>43</v>
      </c>
      <c r="E41" s="69" t="n">
        <f aca="false">IF($B41&gt;Input!$C$45,Input!$C$46,0)</f>
        <v>0</v>
      </c>
    </row>
    <row r="42" customFormat="false" ht="12.8" hidden="false" customHeight="false" outlineLevel="0" collapsed="false">
      <c r="A42" s="67" t="n">
        <v>38</v>
      </c>
      <c r="B42" s="68" t="n">
        <f aca="false">EOMONTH(Input!$C$7,A42)</f>
        <v>44074</v>
      </c>
      <c r="C42" s="67" t="n">
        <f aca="false">DATEDIF(Input!$C$23,$B42,"Y")</f>
        <v>43</v>
      </c>
      <c r="E42" s="69" t="n">
        <f aca="false">IF($B42&gt;Input!$C$45,Input!$C$46,0)</f>
        <v>0</v>
      </c>
    </row>
    <row r="43" customFormat="false" ht="12.8" hidden="false" customHeight="false" outlineLevel="0" collapsed="false">
      <c r="A43" s="67" t="n">
        <v>39</v>
      </c>
      <c r="B43" s="68" t="n">
        <f aca="false">EOMONTH(Input!$C$7,A43)</f>
        <v>44104</v>
      </c>
      <c r="C43" s="67" t="n">
        <f aca="false">DATEDIF(Input!$C$23,$B43,"Y")</f>
        <v>43</v>
      </c>
      <c r="E43" s="69" t="n">
        <f aca="false">IF($B43&gt;Input!$C$45,Input!$C$46,0)</f>
        <v>0</v>
      </c>
    </row>
    <row r="44" customFormat="false" ht="12.8" hidden="false" customHeight="false" outlineLevel="0" collapsed="false">
      <c r="A44" s="67" t="n">
        <v>40</v>
      </c>
      <c r="B44" s="68" t="n">
        <f aca="false">EOMONTH(Input!$C$7,A44)</f>
        <v>44135</v>
      </c>
      <c r="C44" s="67" t="n">
        <f aca="false">DATEDIF(Input!$C$23,$B44,"Y")</f>
        <v>43</v>
      </c>
      <c r="E44" s="69" t="n">
        <f aca="false">IF($B44&gt;Input!$C$45,Input!$C$46,0)</f>
        <v>0</v>
      </c>
    </row>
    <row r="45" customFormat="false" ht="12.8" hidden="false" customHeight="false" outlineLevel="0" collapsed="false">
      <c r="A45" s="67" t="n">
        <v>41</v>
      </c>
      <c r="B45" s="68" t="n">
        <f aca="false">EOMONTH(Input!$C$7,A45)</f>
        <v>44165</v>
      </c>
      <c r="C45" s="67" t="n">
        <f aca="false">DATEDIF(Input!$C$23,$B45,"Y")</f>
        <v>43</v>
      </c>
      <c r="E45" s="69" t="n">
        <f aca="false">IF($B45&gt;Input!$C$45,Input!$C$46,0)</f>
        <v>0</v>
      </c>
    </row>
    <row r="46" customFormat="false" ht="12.8" hidden="false" customHeight="false" outlineLevel="0" collapsed="false">
      <c r="A46" s="67" t="n">
        <v>42</v>
      </c>
      <c r="B46" s="68" t="n">
        <f aca="false">EOMONTH(Input!$C$7,A46)</f>
        <v>44196</v>
      </c>
      <c r="C46" s="67" t="n">
        <f aca="false">DATEDIF(Input!$C$23,$B46,"Y")</f>
        <v>43</v>
      </c>
      <c r="E46" s="69" t="n">
        <f aca="false">IF($B46&gt;Input!$C$45,Input!$C$46,0)</f>
        <v>0</v>
      </c>
    </row>
    <row r="47" customFormat="false" ht="12.8" hidden="false" customHeight="false" outlineLevel="0" collapsed="false">
      <c r="A47" s="67" t="n">
        <v>43</v>
      </c>
      <c r="B47" s="68" t="n">
        <f aca="false">EOMONTH(Input!$C$7,A47)</f>
        <v>44227</v>
      </c>
      <c r="C47" s="67" t="n">
        <f aca="false">DATEDIF(Input!$C$23,$B47,"Y")</f>
        <v>43</v>
      </c>
      <c r="E47" s="69" t="n">
        <f aca="false">IF($B47&gt;Input!$C$45,Input!$C$46,0)</f>
        <v>0</v>
      </c>
    </row>
    <row r="48" customFormat="false" ht="12.8" hidden="false" customHeight="false" outlineLevel="0" collapsed="false">
      <c r="A48" s="67" t="n">
        <v>44</v>
      </c>
      <c r="B48" s="68" t="n">
        <f aca="false">EOMONTH(Input!$C$7,A48)</f>
        <v>44255</v>
      </c>
      <c r="C48" s="67" t="n">
        <f aca="false">DATEDIF(Input!$C$23,$B48,"Y")</f>
        <v>43</v>
      </c>
      <c r="E48" s="69" t="n">
        <f aca="false">IF($B48&gt;Input!$C$45,Input!$C$46,0)</f>
        <v>0</v>
      </c>
    </row>
    <row r="49" customFormat="false" ht="12.8" hidden="false" customHeight="false" outlineLevel="0" collapsed="false">
      <c r="A49" s="67" t="n">
        <v>45</v>
      </c>
      <c r="B49" s="68" t="n">
        <f aca="false">EOMONTH(Input!$C$7,A49)</f>
        <v>44286</v>
      </c>
      <c r="C49" s="67" t="n">
        <f aca="false">DATEDIF(Input!$C$23,$B49,"Y")</f>
        <v>43</v>
      </c>
      <c r="E49" s="69" t="n">
        <f aca="false">IF($B49&gt;Input!$C$45,Input!$C$46,0)</f>
        <v>0</v>
      </c>
    </row>
    <row r="50" customFormat="false" ht="12.8" hidden="false" customHeight="false" outlineLevel="0" collapsed="false">
      <c r="A50" s="67" t="n">
        <v>46</v>
      </c>
      <c r="B50" s="68" t="n">
        <f aca="false">EOMONTH(Input!$C$7,A50)</f>
        <v>44316</v>
      </c>
      <c r="C50" s="67" t="n">
        <f aca="false">DATEDIF(Input!$C$23,$B50,"Y")</f>
        <v>43</v>
      </c>
      <c r="E50" s="69" t="n">
        <f aca="false">IF($B50&gt;Input!$C$45,Input!$C$46,0)</f>
        <v>0</v>
      </c>
    </row>
    <row r="51" customFormat="false" ht="12.8" hidden="false" customHeight="false" outlineLevel="0" collapsed="false">
      <c r="A51" s="67" t="n">
        <v>47</v>
      </c>
      <c r="B51" s="68" t="n">
        <f aca="false">EOMONTH(Input!$C$7,A51)</f>
        <v>44347</v>
      </c>
      <c r="C51" s="67" t="n">
        <f aca="false">DATEDIF(Input!$C$23,$B51,"Y")</f>
        <v>44</v>
      </c>
      <c r="E51" s="69" t="n">
        <f aca="false">IF($B51&gt;Input!$C$45,Input!$C$46,0)</f>
        <v>0</v>
      </c>
    </row>
    <row r="52" customFormat="false" ht="12.8" hidden="false" customHeight="false" outlineLevel="0" collapsed="false">
      <c r="A52" s="67" t="n">
        <v>48</v>
      </c>
      <c r="B52" s="68" t="n">
        <f aca="false">EOMONTH(Input!$C$7,A52)</f>
        <v>44377</v>
      </c>
      <c r="C52" s="67" t="n">
        <f aca="false">DATEDIF(Input!$C$23,$B52,"Y")</f>
        <v>44</v>
      </c>
      <c r="E52" s="69" t="n">
        <f aca="false">IF($B52&gt;Input!$C$45,Input!$C$46,0)</f>
        <v>0</v>
      </c>
    </row>
    <row r="53" customFormat="false" ht="12.8" hidden="false" customHeight="false" outlineLevel="0" collapsed="false">
      <c r="A53" s="67" t="n">
        <v>49</v>
      </c>
      <c r="B53" s="68" t="n">
        <f aca="false">EOMONTH(Input!$C$7,A53)</f>
        <v>44408</v>
      </c>
      <c r="C53" s="67" t="n">
        <f aca="false">DATEDIF(Input!$C$23,$B53,"Y")</f>
        <v>44</v>
      </c>
      <c r="E53" s="69" t="n">
        <f aca="false">IF($B53&gt;Input!$C$45,Input!$C$46,0)</f>
        <v>0</v>
      </c>
    </row>
    <row r="54" customFormat="false" ht="12.8" hidden="false" customHeight="false" outlineLevel="0" collapsed="false">
      <c r="A54" s="67" t="n">
        <v>50</v>
      </c>
      <c r="B54" s="68" t="n">
        <f aca="false">EOMONTH(Input!$C$7,A54)</f>
        <v>44439</v>
      </c>
      <c r="C54" s="67" t="n">
        <f aca="false">DATEDIF(Input!$C$23,$B54,"Y")</f>
        <v>44</v>
      </c>
      <c r="E54" s="69" t="n">
        <f aca="false">IF($B54&gt;Input!$C$45,Input!$C$46,0)</f>
        <v>0</v>
      </c>
    </row>
    <row r="55" customFormat="false" ht="12.8" hidden="false" customHeight="false" outlineLevel="0" collapsed="false">
      <c r="A55" s="67" t="n">
        <v>51</v>
      </c>
      <c r="B55" s="68" t="n">
        <f aca="false">EOMONTH(Input!$C$7,A55)</f>
        <v>44469</v>
      </c>
      <c r="C55" s="67" t="n">
        <f aca="false">DATEDIF(Input!$C$23,$B55,"Y")</f>
        <v>44</v>
      </c>
      <c r="E55" s="69" t="n">
        <f aca="false">IF($B55&gt;Input!$C$45,Input!$C$46,0)</f>
        <v>0</v>
      </c>
    </row>
    <row r="56" customFormat="false" ht="12.8" hidden="false" customHeight="false" outlineLevel="0" collapsed="false">
      <c r="A56" s="67" t="n">
        <v>52</v>
      </c>
      <c r="B56" s="68" t="n">
        <f aca="false">EOMONTH(Input!$C$7,A56)</f>
        <v>44500</v>
      </c>
      <c r="C56" s="67" t="n">
        <f aca="false">DATEDIF(Input!$C$23,$B56,"Y")</f>
        <v>44</v>
      </c>
      <c r="E56" s="69" t="n">
        <f aca="false">IF($B56&gt;Input!$C$45,Input!$C$46,0)</f>
        <v>0</v>
      </c>
    </row>
    <row r="57" customFormat="false" ht="12.8" hidden="false" customHeight="false" outlineLevel="0" collapsed="false">
      <c r="A57" s="67" t="n">
        <v>53</v>
      </c>
      <c r="B57" s="68" t="n">
        <f aca="false">EOMONTH(Input!$C$7,A57)</f>
        <v>44530</v>
      </c>
      <c r="C57" s="67" t="n">
        <f aca="false">DATEDIF(Input!$C$23,$B57,"Y")</f>
        <v>44</v>
      </c>
      <c r="E57" s="69" t="n">
        <f aca="false">IF($B57&gt;Input!$C$45,Input!$C$46,0)</f>
        <v>0</v>
      </c>
    </row>
    <row r="58" customFormat="false" ht="12.8" hidden="false" customHeight="false" outlineLevel="0" collapsed="false">
      <c r="A58" s="67" t="n">
        <v>54</v>
      </c>
      <c r="B58" s="68" t="n">
        <f aca="false">EOMONTH(Input!$C$7,A58)</f>
        <v>44561</v>
      </c>
      <c r="C58" s="67" t="n">
        <f aca="false">DATEDIF(Input!$C$23,$B58,"Y")</f>
        <v>44</v>
      </c>
      <c r="E58" s="69" t="n">
        <f aca="false">IF($B58&gt;Input!$C$45,Input!$C$46,0)</f>
        <v>0</v>
      </c>
    </row>
    <row r="59" customFormat="false" ht="12.8" hidden="false" customHeight="false" outlineLevel="0" collapsed="false">
      <c r="A59" s="67" t="n">
        <v>55</v>
      </c>
      <c r="B59" s="68" t="n">
        <f aca="false">EOMONTH(Input!$C$7,A59)</f>
        <v>44592</v>
      </c>
      <c r="C59" s="67" t="n">
        <f aca="false">DATEDIF(Input!$C$23,$B59,"Y")</f>
        <v>44</v>
      </c>
      <c r="E59" s="69" t="n">
        <f aca="false">IF($B59&gt;Input!$C$45,Input!$C$46,0)</f>
        <v>0</v>
      </c>
    </row>
    <row r="60" customFormat="false" ht="12.8" hidden="false" customHeight="false" outlineLevel="0" collapsed="false">
      <c r="A60" s="67" t="n">
        <v>56</v>
      </c>
      <c r="B60" s="68" t="n">
        <f aca="false">EOMONTH(Input!$C$7,A60)</f>
        <v>44620</v>
      </c>
      <c r="C60" s="67" t="n">
        <f aca="false">DATEDIF(Input!$C$23,$B60,"Y")</f>
        <v>44</v>
      </c>
      <c r="E60" s="69" t="n">
        <f aca="false">IF($B60&gt;Input!$C$45,Input!$C$46,0)</f>
        <v>0</v>
      </c>
    </row>
    <row r="61" customFormat="false" ht="12.8" hidden="false" customHeight="false" outlineLevel="0" collapsed="false">
      <c r="A61" s="67" t="n">
        <v>57</v>
      </c>
      <c r="B61" s="68" t="n">
        <f aca="false">EOMONTH(Input!$C$7,A61)</f>
        <v>44651</v>
      </c>
      <c r="C61" s="67" t="n">
        <f aca="false">DATEDIF(Input!$C$23,$B61,"Y")</f>
        <v>44</v>
      </c>
      <c r="E61" s="69" t="n">
        <f aca="false">IF($B61&gt;Input!$C$45,Input!$C$46,0)</f>
        <v>0</v>
      </c>
    </row>
    <row r="62" customFormat="false" ht="12.8" hidden="false" customHeight="false" outlineLevel="0" collapsed="false">
      <c r="A62" s="67" t="n">
        <v>58</v>
      </c>
      <c r="B62" s="68" t="n">
        <f aca="false">EOMONTH(Input!$C$7,A62)</f>
        <v>44681</v>
      </c>
      <c r="C62" s="67" t="n">
        <f aca="false">DATEDIF(Input!$C$23,$B62,"Y")</f>
        <v>44</v>
      </c>
      <c r="E62" s="69" t="n">
        <f aca="false">IF($B62&gt;Input!$C$45,Input!$C$46,0)</f>
        <v>0</v>
      </c>
    </row>
    <row r="63" customFormat="false" ht="12.8" hidden="false" customHeight="false" outlineLevel="0" collapsed="false">
      <c r="A63" s="67" t="n">
        <v>59</v>
      </c>
      <c r="B63" s="68" t="n">
        <f aca="false">EOMONTH(Input!$C$7,A63)</f>
        <v>44712</v>
      </c>
      <c r="C63" s="67" t="n">
        <f aca="false">DATEDIF(Input!$C$23,$B63,"Y")</f>
        <v>45</v>
      </c>
      <c r="E63" s="69" t="n">
        <f aca="false">IF($B63&gt;Input!$C$45,Input!$C$46,0)</f>
        <v>0</v>
      </c>
    </row>
    <row r="64" customFormat="false" ht="12.8" hidden="false" customHeight="false" outlineLevel="0" collapsed="false">
      <c r="A64" s="67" t="n">
        <v>60</v>
      </c>
      <c r="B64" s="68" t="n">
        <f aca="false">EOMONTH(Input!$C$7,A64)</f>
        <v>44742</v>
      </c>
      <c r="C64" s="67" t="n">
        <f aca="false">DATEDIF(Input!$C$23,$B64,"Y")</f>
        <v>45</v>
      </c>
      <c r="E64" s="69" t="n">
        <f aca="false">IF($B64&gt;Input!$C$45,Input!$C$46,0)</f>
        <v>0</v>
      </c>
    </row>
    <row r="65" customFormat="false" ht="12.8" hidden="false" customHeight="false" outlineLevel="0" collapsed="false">
      <c r="A65" s="67" t="n">
        <v>61</v>
      </c>
      <c r="B65" s="68" t="n">
        <f aca="false">EOMONTH(Input!$C$7,A65)</f>
        <v>44773</v>
      </c>
      <c r="C65" s="67" t="n">
        <f aca="false">DATEDIF(Input!$C$23,$B65,"Y")</f>
        <v>45</v>
      </c>
      <c r="E65" s="69" t="n">
        <f aca="false">IF($B65&gt;Input!$C$45,Input!$C$46,0)</f>
        <v>0</v>
      </c>
    </row>
    <row r="66" customFormat="false" ht="12.8" hidden="false" customHeight="false" outlineLevel="0" collapsed="false">
      <c r="A66" s="67" t="n">
        <v>62</v>
      </c>
      <c r="B66" s="68" t="n">
        <f aca="false">EOMONTH(Input!$C$7,A66)</f>
        <v>44804</v>
      </c>
      <c r="C66" s="67" t="n">
        <f aca="false">DATEDIF(Input!$C$23,$B66,"Y")</f>
        <v>45</v>
      </c>
      <c r="E66" s="69" t="n">
        <f aca="false">IF($B66&gt;Input!$C$45,Input!$C$46,0)</f>
        <v>0</v>
      </c>
    </row>
    <row r="67" customFormat="false" ht="12.8" hidden="false" customHeight="false" outlineLevel="0" collapsed="false">
      <c r="A67" s="67" t="n">
        <v>63</v>
      </c>
      <c r="B67" s="68" t="n">
        <f aca="false">EOMONTH(Input!$C$7,A67)</f>
        <v>44834</v>
      </c>
      <c r="C67" s="67" t="n">
        <f aca="false">DATEDIF(Input!$C$23,$B67,"Y")</f>
        <v>45</v>
      </c>
      <c r="E67" s="69" t="n">
        <f aca="false">IF($B67&gt;Input!$C$45,Input!$C$46,0)</f>
        <v>0</v>
      </c>
    </row>
    <row r="68" customFormat="false" ht="12.8" hidden="false" customHeight="false" outlineLevel="0" collapsed="false">
      <c r="A68" s="67" t="n">
        <v>64</v>
      </c>
      <c r="B68" s="68" t="n">
        <f aca="false">EOMONTH(Input!$C$7,A68)</f>
        <v>44865</v>
      </c>
      <c r="C68" s="67" t="n">
        <f aca="false">DATEDIF(Input!$C$23,$B68,"Y")</f>
        <v>45</v>
      </c>
      <c r="E68" s="69" t="n">
        <f aca="false">IF($B68&gt;Input!$C$45,Input!$C$46,0)</f>
        <v>0</v>
      </c>
    </row>
    <row r="69" customFormat="false" ht="12.8" hidden="false" customHeight="false" outlineLevel="0" collapsed="false">
      <c r="A69" s="67" t="n">
        <v>65</v>
      </c>
      <c r="B69" s="68" t="n">
        <f aca="false">EOMONTH(Input!$C$7,A69)</f>
        <v>44895</v>
      </c>
      <c r="C69" s="67" t="n">
        <f aca="false">DATEDIF(Input!$C$23,$B69,"Y")</f>
        <v>45</v>
      </c>
      <c r="E69" s="69" t="n">
        <f aca="false">IF($B69&gt;Input!$C$45,Input!$C$46,0)</f>
        <v>0</v>
      </c>
    </row>
    <row r="70" customFormat="false" ht="12.8" hidden="false" customHeight="false" outlineLevel="0" collapsed="false">
      <c r="A70" s="67" t="n">
        <v>66</v>
      </c>
      <c r="B70" s="68" t="n">
        <f aca="false">EOMONTH(Input!$C$7,A70)</f>
        <v>44926</v>
      </c>
      <c r="C70" s="67" t="n">
        <f aca="false">DATEDIF(Input!$C$23,$B70,"Y")</f>
        <v>45</v>
      </c>
      <c r="E70" s="69" t="n">
        <f aca="false">IF($B70&gt;Input!$C$45,Input!$C$46,0)</f>
        <v>0</v>
      </c>
    </row>
    <row r="71" customFormat="false" ht="12.8" hidden="false" customHeight="false" outlineLevel="0" collapsed="false">
      <c r="A71" s="67" t="n">
        <v>67</v>
      </c>
      <c r="B71" s="68" t="n">
        <f aca="false">EOMONTH(Input!$C$7,A71)</f>
        <v>44957</v>
      </c>
      <c r="C71" s="67" t="n">
        <f aca="false">DATEDIF(Input!$C$23,$B71,"Y")</f>
        <v>45</v>
      </c>
      <c r="E71" s="69" t="n">
        <f aca="false">IF($B71&gt;Input!$C$45,Input!$C$46,0)</f>
        <v>0</v>
      </c>
    </row>
    <row r="72" customFormat="false" ht="12.8" hidden="false" customHeight="false" outlineLevel="0" collapsed="false">
      <c r="A72" s="67" t="n">
        <v>68</v>
      </c>
      <c r="B72" s="68" t="n">
        <f aca="false">EOMONTH(Input!$C$7,A72)</f>
        <v>44985</v>
      </c>
      <c r="C72" s="67" t="n">
        <f aca="false">DATEDIF(Input!$C$23,$B72,"Y")</f>
        <v>45</v>
      </c>
      <c r="E72" s="69" t="n">
        <f aca="false">IF($B72&gt;Input!$C$45,Input!$C$46,0)</f>
        <v>0</v>
      </c>
    </row>
    <row r="73" customFormat="false" ht="12.8" hidden="false" customHeight="false" outlineLevel="0" collapsed="false">
      <c r="A73" s="67" t="n">
        <v>69</v>
      </c>
      <c r="B73" s="68" t="n">
        <f aca="false">EOMONTH(Input!$C$7,A73)</f>
        <v>45016</v>
      </c>
      <c r="C73" s="67" t="n">
        <f aca="false">DATEDIF(Input!$C$23,$B73,"Y")</f>
        <v>45</v>
      </c>
      <c r="E73" s="69" t="n">
        <f aca="false">IF($B73&gt;Input!$C$45,Input!$C$46,0)</f>
        <v>0</v>
      </c>
    </row>
    <row r="74" customFormat="false" ht="12.8" hidden="false" customHeight="false" outlineLevel="0" collapsed="false">
      <c r="A74" s="67" t="n">
        <v>70</v>
      </c>
      <c r="B74" s="68" t="n">
        <f aca="false">EOMONTH(Input!$C$7,A74)</f>
        <v>45046</v>
      </c>
      <c r="C74" s="67" t="n">
        <f aca="false">DATEDIF(Input!$C$23,$B74,"Y")</f>
        <v>45</v>
      </c>
      <c r="E74" s="69" t="n">
        <f aca="false">IF($B74&gt;Input!$C$45,Input!$C$46,0)</f>
        <v>0</v>
      </c>
    </row>
    <row r="75" customFormat="false" ht="12.8" hidden="false" customHeight="false" outlineLevel="0" collapsed="false">
      <c r="A75" s="67" t="n">
        <v>71</v>
      </c>
      <c r="B75" s="68" t="n">
        <f aca="false">EOMONTH(Input!$C$7,A75)</f>
        <v>45077</v>
      </c>
      <c r="C75" s="67" t="n">
        <f aca="false">DATEDIF(Input!$C$23,$B75,"Y")</f>
        <v>46</v>
      </c>
      <c r="E75" s="69" t="n">
        <f aca="false">IF($B75&gt;Input!$C$45,Input!$C$46,0)</f>
        <v>0</v>
      </c>
    </row>
    <row r="76" customFormat="false" ht="12.8" hidden="false" customHeight="false" outlineLevel="0" collapsed="false">
      <c r="A76" s="67" t="n">
        <v>72</v>
      </c>
      <c r="B76" s="68" t="n">
        <f aca="false">EOMONTH(Input!$C$7,A76)</f>
        <v>45107</v>
      </c>
      <c r="C76" s="67" t="n">
        <f aca="false">DATEDIF(Input!$C$23,$B76,"Y")</f>
        <v>46</v>
      </c>
      <c r="E76" s="69" t="n">
        <f aca="false">IF($B76&gt;Input!$C$45,Input!$C$46,0)</f>
        <v>0</v>
      </c>
    </row>
    <row r="77" customFormat="false" ht="12.8" hidden="false" customHeight="false" outlineLevel="0" collapsed="false">
      <c r="A77" s="67" t="n">
        <v>73</v>
      </c>
      <c r="B77" s="68" t="n">
        <f aca="false">EOMONTH(Input!$C$7,A77)</f>
        <v>45138</v>
      </c>
      <c r="C77" s="67" t="n">
        <f aca="false">DATEDIF(Input!$C$23,$B77,"Y")</f>
        <v>46</v>
      </c>
      <c r="E77" s="69" t="n">
        <f aca="false">IF($B77&gt;Input!$C$45,Input!$C$46,0)</f>
        <v>0</v>
      </c>
    </row>
    <row r="78" customFormat="false" ht="12.8" hidden="false" customHeight="false" outlineLevel="0" collapsed="false">
      <c r="A78" s="67" t="n">
        <v>74</v>
      </c>
      <c r="B78" s="68" t="n">
        <f aca="false">EOMONTH(Input!$C$7,A78)</f>
        <v>45169</v>
      </c>
      <c r="C78" s="67" t="n">
        <f aca="false">DATEDIF(Input!$C$23,$B78,"Y")</f>
        <v>46</v>
      </c>
      <c r="E78" s="69" t="n">
        <f aca="false">IF($B78&gt;Input!$C$45,Input!$C$46,0)</f>
        <v>0</v>
      </c>
    </row>
    <row r="79" customFormat="false" ht="12.8" hidden="false" customHeight="false" outlineLevel="0" collapsed="false">
      <c r="A79" s="67" t="n">
        <v>75</v>
      </c>
      <c r="B79" s="68" t="n">
        <f aca="false">EOMONTH(Input!$C$7,A79)</f>
        <v>45199</v>
      </c>
      <c r="C79" s="67" t="n">
        <f aca="false">DATEDIF(Input!$C$23,$B79,"Y")</f>
        <v>46</v>
      </c>
      <c r="E79" s="69" t="n">
        <f aca="false">IF($B79&gt;Input!$C$45,Input!$C$46,0)</f>
        <v>0</v>
      </c>
    </row>
    <row r="80" customFormat="false" ht="12.8" hidden="false" customHeight="false" outlineLevel="0" collapsed="false">
      <c r="A80" s="67" t="n">
        <v>76</v>
      </c>
      <c r="B80" s="68" t="n">
        <f aca="false">EOMONTH(Input!$C$7,A80)</f>
        <v>45230</v>
      </c>
      <c r="C80" s="67" t="n">
        <f aca="false">DATEDIF(Input!$C$23,$B80,"Y")</f>
        <v>46</v>
      </c>
      <c r="E80" s="69" t="n">
        <f aca="false">IF($B80&gt;Input!$C$45,Input!$C$46,0)</f>
        <v>0</v>
      </c>
    </row>
    <row r="81" customFormat="false" ht="12.8" hidden="false" customHeight="false" outlineLevel="0" collapsed="false">
      <c r="A81" s="67" t="n">
        <v>77</v>
      </c>
      <c r="B81" s="68" t="n">
        <f aca="false">EOMONTH(Input!$C$7,A81)</f>
        <v>45260</v>
      </c>
      <c r="C81" s="67" t="n">
        <f aca="false">DATEDIF(Input!$C$23,$B81,"Y")</f>
        <v>46</v>
      </c>
      <c r="E81" s="69" t="n">
        <f aca="false">IF($B81&gt;Input!$C$45,Input!$C$46,0)</f>
        <v>0</v>
      </c>
    </row>
    <row r="82" customFormat="false" ht="12.8" hidden="false" customHeight="false" outlineLevel="0" collapsed="false">
      <c r="A82" s="67" t="n">
        <v>78</v>
      </c>
      <c r="B82" s="68" t="n">
        <f aca="false">EOMONTH(Input!$C$7,A82)</f>
        <v>45291</v>
      </c>
      <c r="C82" s="67" t="n">
        <f aca="false">DATEDIF(Input!$C$23,$B82,"Y")</f>
        <v>46</v>
      </c>
      <c r="E82" s="69" t="n">
        <f aca="false">IF($B82&gt;Input!$C$45,Input!$C$46,0)</f>
        <v>0</v>
      </c>
    </row>
    <row r="83" customFormat="false" ht="12.8" hidden="false" customHeight="false" outlineLevel="0" collapsed="false">
      <c r="A83" s="67" t="n">
        <v>79</v>
      </c>
      <c r="B83" s="68" t="n">
        <f aca="false">EOMONTH(Input!$C$7,A83)</f>
        <v>45322</v>
      </c>
      <c r="C83" s="67" t="n">
        <f aca="false">DATEDIF(Input!$C$23,$B83,"Y")</f>
        <v>46</v>
      </c>
      <c r="E83" s="69" t="n">
        <f aca="false">IF($B83&gt;Input!$C$45,Input!$C$46,0)</f>
        <v>0</v>
      </c>
    </row>
    <row r="84" customFormat="false" ht="12.8" hidden="false" customHeight="false" outlineLevel="0" collapsed="false">
      <c r="A84" s="67" t="n">
        <v>80</v>
      </c>
      <c r="B84" s="68" t="n">
        <f aca="false">EOMONTH(Input!$C$7,A84)</f>
        <v>45351</v>
      </c>
      <c r="C84" s="67" t="n">
        <f aca="false">DATEDIF(Input!$C$23,$B84,"Y")</f>
        <v>46</v>
      </c>
      <c r="E84" s="69" t="n">
        <f aca="false">IF($B84&gt;Input!$C$45,Input!$C$46,0)</f>
        <v>0</v>
      </c>
    </row>
    <row r="85" customFormat="false" ht="12.8" hidden="false" customHeight="false" outlineLevel="0" collapsed="false">
      <c r="A85" s="67" t="n">
        <v>81</v>
      </c>
      <c r="B85" s="68" t="n">
        <f aca="false">EOMONTH(Input!$C$7,A85)</f>
        <v>45382</v>
      </c>
      <c r="C85" s="67" t="n">
        <f aca="false">DATEDIF(Input!$C$23,$B85,"Y")</f>
        <v>46</v>
      </c>
      <c r="E85" s="69" t="n">
        <f aca="false">IF($B85&gt;Input!$C$45,Input!$C$46,0)</f>
        <v>0</v>
      </c>
    </row>
    <row r="86" customFormat="false" ht="12.8" hidden="false" customHeight="false" outlineLevel="0" collapsed="false">
      <c r="A86" s="67" t="n">
        <v>82</v>
      </c>
      <c r="B86" s="68" t="n">
        <f aca="false">EOMONTH(Input!$C$7,A86)</f>
        <v>45412</v>
      </c>
      <c r="C86" s="67" t="n">
        <f aca="false">DATEDIF(Input!$C$23,$B86,"Y")</f>
        <v>46</v>
      </c>
      <c r="E86" s="69" t="n">
        <f aca="false">IF($B86&gt;Input!$C$45,Input!$C$46,0)</f>
        <v>0</v>
      </c>
    </row>
    <row r="87" customFormat="false" ht="12.8" hidden="false" customHeight="false" outlineLevel="0" collapsed="false">
      <c r="A87" s="67" t="n">
        <v>83</v>
      </c>
      <c r="B87" s="68" t="n">
        <f aca="false">EOMONTH(Input!$C$7,A87)</f>
        <v>45443</v>
      </c>
      <c r="C87" s="67" t="n">
        <f aca="false">DATEDIF(Input!$C$23,$B87,"Y")</f>
        <v>47</v>
      </c>
      <c r="E87" s="69" t="n">
        <f aca="false">IF($B87&gt;Input!$C$45,Input!$C$46,0)</f>
        <v>0</v>
      </c>
    </row>
    <row r="88" customFormat="false" ht="12.8" hidden="false" customHeight="false" outlineLevel="0" collapsed="false">
      <c r="A88" s="67" t="n">
        <v>84</v>
      </c>
      <c r="B88" s="68" t="n">
        <f aca="false">EOMONTH(Input!$C$7,A88)</f>
        <v>45473</v>
      </c>
      <c r="C88" s="67" t="n">
        <f aca="false">DATEDIF(Input!$C$23,$B88,"Y")</f>
        <v>47</v>
      </c>
      <c r="E88" s="69" t="n">
        <f aca="false">IF($B88&gt;Input!$C$45,Input!$C$46,0)</f>
        <v>0</v>
      </c>
    </row>
    <row r="89" customFormat="false" ht="12.8" hidden="false" customHeight="false" outlineLevel="0" collapsed="false">
      <c r="A89" s="67" t="n">
        <v>85</v>
      </c>
      <c r="B89" s="68" t="n">
        <f aca="false">EOMONTH(Input!$C$7,A89)</f>
        <v>45504</v>
      </c>
      <c r="C89" s="67" t="n">
        <f aca="false">DATEDIF(Input!$C$23,$B89,"Y")</f>
        <v>47</v>
      </c>
      <c r="E89" s="69" t="n">
        <f aca="false">IF($B89&gt;Input!$C$45,Input!$C$46,0)</f>
        <v>0</v>
      </c>
    </row>
    <row r="90" customFormat="false" ht="12.8" hidden="false" customHeight="false" outlineLevel="0" collapsed="false">
      <c r="A90" s="67" t="n">
        <v>86</v>
      </c>
      <c r="B90" s="68" t="n">
        <f aca="false">EOMONTH(Input!$C$7,A90)</f>
        <v>45535</v>
      </c>
      <c r="C90" s="67" t="n">
        <f aca="false">DATEDIF(Input!$C$23,$B90,"Y")</f>
        <v>47</v>
      </c>
      <c r="E90" s="69" t="n">
        <f aca="false">IF($B90&gt;Input!$C$45,Input!$C$46,0)</f>
        <v>0</v>
      </c>
    </row>
    <row r="91" customFormat="false" ht="12.8" hidden="false" customHeight="false" outlineLevel="0" collapsed="false">
      <c r="A91" s="67" t="n">
        <v>87</v>
      </c>
      <c r="B91" s="68" t="n">
        <f aca="false">EOMONTH(Input!$C$7,A91)</f>
        <v>45565</v>
      </c>
      <c r="C91" s="67" t="n">
        <f aca="false">DATEDIF(Input!$C$23,$B91,"Y")</f>
        <v>47</v>
      </c>
      <c r="E91" s="69" t="n">
        <f aca="false">IF($B91&gt;Input!$C$45,Input!$C$46,0)</f>
        <v>0</v>
      </c>
    </row>
    <row r="92" customFormat="false" ht="12.8" hidden="false" customHeight="false" outlineLevel="0" collapsed="false">
      <c r="A92" s="67" t="n">
        <v>88</v>
      </c>
      <c r="B92" s="68" t="n">
        <f aca="false">EOMONTH(Input!$C$7,A92)</f>
        <v>45596</v>
      </c>
      <c r="C92" s="67" t="n">
        <f aca="false">DATEDIF(Input!$C$23,$B92,"Y")</f>
        <v>47</v>
      </c>
      <c r="E92" s="69" t="n">
        <f aca="false">IF($B92&gt;Input!$C$45,Input!$C$46,0)</f>
        <v>0</v>
      </c>
    </row>
    <row r="93" customFormat="false" ht="12.8" hidden="false" customHeight="false" outlineLevel="0" collapsed="false">
      <c r="A93" s="67" t="n">
        <v>89</v>
      </c>
      <c r="B93" s="68" t="n">
        <f aca="false">EOMONTH(Input!$C$7,A93)</f>
        <v>45626</v>
      </c>
      <c r="C93" s="67" t="n">
        <f aca="false">DATEDIF(Input!$C$23,$B93,"Y")</f>
        <v>47</v>
      </c>
      <c r="E93" s="69" t="n">
        <f aca="false">IF($B93&gt;Input!$C$45,Input!$C$46,0)</f>
        <v>0</v>
      </c>
    </row>
    <row r="94" customFormat="false" ht="12.8" hidden="false" customHeight="false" outlineLevel="0" collapsed="false">
      <c r="A94" s="67" t="n">
        <v>90</v>
      </c>
      <c r="B94" s="68" t="n">
        <f aca="false">EOMONTH(Input!$C$7,A94)</f>
        <v>45657</v>
      </c>
      <c r="C94" s="67" t="n">
        <f aca="false">DATEDIF(Input!$C$23,$B94,"Y")</f>
        <v>47</v>
      </c>
      <c r="E94" s="69" t="n">
        <f aca="false">IF($B94&gt;Input!$C$45,Input!$C$46,0)</f>
        <v>0</v>
      </c>
    </row>
    <row r="95" customFormat="false" ht="12.8" hidden="false" customHeight="false" outlineLevel="0" collapsed="false">
      <c r="A95" s="67" t="n">
        <v>91</v>
      </c>
      <c r="B95" s="68" t="n">
        <f aca="false">EOMONTH(Input!$C$7,A95)</f>
        <v>45688</v>
      </c>
      <c r="C95" s="67" t="n">
        <f aca="false">DATEDIF(Input!$C$23,$B95,"Y")</f>
        <v>47</v>
      </c>
      <c r="E95" s="69" t="n">
        <f aca="false">IF($B95&gt;Input!$C$45,Input!$C$46,0)</f>
        <v>0</v>
      </c>
    </row>
    <row r="96" customFormat="false" ht="12.8" hidden="false" customHeight="false" outlineLevel="0" collapsed="false">
      <c r="A96" s="67" t="n">
        <v>92</v>
      </c>
      <c r="B96" s="68" t="n">
        <f aca="false">EOMONTH(Input!$C$7,A96)</f>
        <v>45716</v>
      </c>
      <c r="C96" s="67" t="n">
        <f aca="false">DATEDIF(Input!$C$23,$B96,"Y")</f>
        <v>47</v>
      </c>
      <c r="E96" s="69" t="n">
        <f aca="false">IF($B96&gt;Input!$C$45,Input!$C$46,0)</f>
        <v>0</v>
      </c>
    </row>
    <row r="97" customFormat="false" ht="12.8" hidden="false" customHeight="false" outlineLevel="0" collapsed="false">
      <c r="A97" s="67" t="n">
        <v>93</v>
      </c>
      <c r="B97" s="68" t="n">
        <f aca="false">EOMONTH(Input!$C$7,A97)</f>
        <v>45747</v>
      </c>
      <c r="C97" s="67" t="n">
        <f aca="false">DATEDIF(Input!$C$23,$B97,"Y")</f>
        <v>47</v>
      </c>
      <c r="E97" s="69" t="n">
        <f aca="false">IF($B97&gt;Input!$C$45,Input!$C$46,0)</f>
        <v>0</v>
      </c>
    </row>
    <row r="98" customFormat="false" ht="12.8" hidden="false" customHeight="false" outlineLevel="0" collapsed="false">
      <c r="A98" s="67" t="n">
        <v>94</v>
      </c>
      <c r="B98" s="68" t="n">
        <f aca="false">EOMONTH(Input!$C$7,A98)</f>
        <v>45777</v>
      </c>
      <c r="C98" s="67" t="n">
        <f aca="false">DATEDIF(Input!$C$23,$B98,"Y")</f>
        <v>47</v>
      </c>
      <c r="E98" s="69" t="n">
        <f aca="false">IF($B98&gt;Input!$C$45,Input!$C$46,0)</f>
        <v>0</v>
      </c>
    </row>
    <row r="99" customFormat="false" ht="12.8" hidden="false" customHeight="false" outlineLevel="0" collapsed="false">
      <c r="A99" s="67" t="n">
        <v>95</v>
      </c>
      <c r="B99" s="68" t="n">
        <f aca="false">EOMONTH(Input!$C$7,A99)</f>
        <v>45808</v>
      </c>
      <c r="C99" s="67" t="n">
        <f aca="false">DATEDIF(Input!$C$23,$B99,"Y")</f>
        <v>48</v>
      </c>
      <c r="E99" s="69" t="n">
        <f aca="false">IF($B99&gt;Input!$C$45,Input!$C$46,0)</f>
        <v>0</v>
      </c>
    </row>
    <row r="100" customFormat="false" ht="12.8" hidden="false" customHeight="false" outlineLevel="0" collapsed="false">
      <c r="A100" s="67" t="n">
        <v>96</v>
      </c>
      <c r="B100" s="68" t="n">
        <f aca="false">EOMONTH(Input!$C$7,A100)</f>
        <v>45838</v>
      </c>
      <c r="C100" s="67" t="n">
        <f aca="false">DATEDIF(Input!$C$23,$B100,"Y")</f>
        <v>48</v>
      </c>
      <c r="E100" s="69" t="n">
        <f aca="false">IF($B100&gt;Input!$C$45,Input!$C$46,0)</f>
        <v>0</v>
      </c>
    </row>
    <row r="101" customFormat="false" ht="12.8" hidden="false" customHeight="false" outlineLevel="0" collapsed="false">
      <c r="A101" s="67" t="n">
        <v>97</v>
      </c>
      <c r="B101" s="68" t="n">
        <f aca="false">EOMONTH(Input!$C$7,A101)</f>
        <v>45869</v>
      </c>
      <c r="C101" s="67" t="n">
        <f aca="false">DATEDIF(Input!$C$23,$B101,"Y")</f>
        <v>48</v>
      </c>
      <c r="E101" s="69" t="n">
        <f aca="false">IF($B101&gt;Input!$C$45,Input!$C$46,0)</f>
        <v>0</v>
      </c>
    </row>
    <row r="102" customFormat="false" ht="12.8" hidden="false" customHeight="false" outlineLevel="0" collapsed="false">
      <c r="A102" s="67" t="n">
        <v>98</v>
      </c>
      <c r="B102" s="68" t="n">
        <f aca="false">EOMONTH(Input!$C$7,A102)</f>
        <v>45900</v>
      </c>
      <c r="C102" s="67" t="n">
        <f aca="false">DATEDIF(Input!$C$23,$B102,"Y")</f>
        <v>48</v>
      </c>
      <c r="E102" s="69" t="n">
        <f aca="false">IF($B102&gt;Input!$C$45,Input!$C$46,0)</f>
        <v>0</v>
      </c>
    </row>
    <row r="103" customFormat="false" ht="12.8" hidden="false" customHeight="false" outlineLevel="0" collapsed="false">
      <c r="A103" s="67" t="n">
        <v>99</v>
      </c>
      <c r="B103" s="68" t="n">
        <f aca="false">EOMONTH(Input!$C$7,A103)</f>
        <v>45930</v>
      </c>
      <c r="C103" s="67" t="n">
        <f aca="false">DATEDIF(Input!$C$23,$B103,"Y")</f>
        <v>48</v>
      </c>
      <c r="E103" s="69" t="n">
        <f aca="false">IF($B103&gt;Input!$C$45,Input!$C$46,0)</f>
        <v>0</v>
      </c>
    </row>
    <row r="104" customFormat="false" ht="12.8" hidden="false" customHeight="false" outlineLevel="0" collapsed="false">
      <c r="A104" s="67" t="n">
        <v>100</v>
      </c>
      <c r="B104" s="68" t="n">
        <f aca="false">EOMONTH(Input!$C$7,A104)</f>
        <v>45961</v>
      </c>
      <c r="C104" s="67" t="n">
        <f aca="false">DATEDIF(Input!$C$23,$B104,"Y")</f>
        <v>48</v>
      </c>
      <c r="E104" s="69" t="n">
        <f aca="false">IF($B104&gt;Input!$C$45,Input!$C$46,0)</f>
        <v>0</v>
      </c>
    </row>
    <row r="105" customFormat="false" ht="12.8" hidden="false" customHeight="false" outlineLevel="0" collapsed="false">
      <c r="A105" s="67" t="n">
        <v>101</v>
      </c>
      <c r="B105" s="68" t="n">
        <f aca="false">EOMONTH(Input!$C$7,A105)</f>
        <v>45991</v>
      </c>
      <c r="C105" s="67" t="n">
        <f aca="false">DATEDIF(Input!$C$23,$B105,"Y")</f>
        <v>48</v>
      </c>
      <c r="E105" s="69" t="n">
        <f aca="false">IF($B105&gt;Input!$C$45,Input!$C$46,0)</f>
        <v>0</v>
      </c>
    </row>
    <row r="106" customFormat="false" ht="12.8" hidden="false" customHeight="false" outlineLevel="0" collapsed="false">
      <c r="A106" s="67" t="n">
        <v>102</v>
      </c>
      <c r="B106" s="68" t="n">
        <f aca="false">EOMONTH(Input!$C$7,A106)</f>
        <v>46022</v>
      </c>
      <c r="C106" s="67" t="n">
        <f aca="false">DATEDIF(Input!$C$23,$B106,"Y")</f>
        <v>48</v>
      </c>
      <c r="E106" s="69" t="n">
        <f aca="false">IF($B106&gt;Input!$C$45,Input!$C$46,0)</f>
        <v>0</v>
      </c>
    </row>
    <row r="107" customFormat="false" ht="12.8" hidden="false" customHeight="false" outlineLevel="0" collapsed="false">
      <c r="A107" s="67" t="n">
        <v>103</v>
      </c>
      <c r="B107" s="68" t="n">
        <f aca="false">EOMONTH(Input!$C$7,A107)</f>
        <v>46053</v>
      </c>
      <c r="C107" s="67" t="n">
        <f aca="false">DATEDIF(Input!$C$23,$B107,"Y")</f>
        <v>48</v>
      </c>
      <c r="E107" s="69" t="n">
        <f aca="false">IF($B107&gt;Input!$C$45,Input!$C$46,0)</f>
        <v>0</v>
      </c>
    </row>
    <row r="108" customFormat="false" ht="12.8" hidden="false" customHeight="false" outlineLevel="0" collapsed="false">
      <c r="A108" s="67" t="n">
        <v>104</v>
      </c>
      <c r="B108" s="68" t="n">
        <f aca="false">EOMONTH(Input!$C$7,A108)</f>
        <v>46081</v>
      </c>
      <c r="C108" s="67" t="n">
        <f aca="false">DATEDIF(Input!$C$23,$B108,"Y")</f>
        <v>48</v>
      </c>
      <c r="E108" s="69" t="n">
        <f aca="false">IF($B108&gt;Input!$C$45,Input!$C$46,0)</f>
        <v>0</v>
      </c>
    </row>
    <row r="109" customFormat="false" ht="12.8" hidden="false" customHeight="false" outlineLevel="0" collapsed="false">
      <c r="A109" s="67" t="n">
        <v>105</v>
      </c>
      <c r="B109" s="68" t="n">
        <f aca="false">EOMONTH(Input!$C$7,A109)</f>
        <v>46112</v>
      </c>
      <c r="C109" s="67" t="n">
        <f aca="false">DATEDIF(Input!$C$23,$B109,"Y")</f>
        <v>48</v>
      </c>
      <c r="E109" s="69" t="n">
        <f aca="false">IF($B109&gt;Input!$C$45,Input!$C$46,0)</f>
        <v>0</v>
      </c>
    </row>
    <row r="110" customFormat="false" ht="12.8" hidden="false" customHeight="false" outlineLevel="0" collapsed="false">
      <c r="A110" s="67" t="n">
        <v>106</v>
      </c>
      <c r="B110" s="68" t="n">
        <f aca="false">EOMONTH(Input!$C$7,A110)</f>
        <v>46142</v>
      </c>
      <c r="C110" s="67" t="n">
        <f aca="false">DATEDIF(Input!$C$23,$B110,"Y")</f>
        <v>48</v>
      </c>
      <c r="E110" s="69" t="n">
        <f aca="false">IF($B110&gt;Input!$C$45,Input!$C$46,0)</f>
        <v>0</v>
      </c>
    </row>
    <row r="111" customFormat="false" ht="12.8" hidden="false" customHeight="false" outlineLevel="0" collapsed="false">
      <c r="A111" s="67" t="n">
        <v>107</v>
      </c>
      <c r="B111" s="68" t="n">
        <f aca="false">EOMONTH(Input!$C$7,A111)</f>
        <v>46173</v>
      </c>
      <c r="C111" s="67" t="n">
        <f aca="false">DATEDIF(Input!$C$23,$B111,"Y")</f>
        <v>49</v>
      </c>
      <c r="E111" s="69" t="n">
        <f aca="false">IF($B111&gt;Input!$C$45,Input!$C$46,0)</f>
        <v>0</v>
      </c>
    </row>
    <row r="112" customFormat="false" ht="12.8" hidden="false" customHeight="false" outlineLevel="0" collapsed="false">
      <c r="A112" s="67" t="n">
        <v>108</v>
      </c>
      <c r="B112" s="68" t="n">
        <f aca="false">EOMONTH(Input!$C$7,A112)</f>
        <v>46203</v>
      </c>
      <c r="C112" s="67" t="n">
        <f aca="false">DATEDIF(Input!$C$23,$B112,"Y")</f>
        <v>49</v>
      </c>
      <c r="E112" s="69" t="n">
        <f aca="false">IF($B112&gt;Input!$C$45,Input!$C$46,0)</f>
        <v>0</v>
      </c>
    </row>
    <row r="113" customFormat="false" ht="12.8" hidden="false" customHeight="false" outlineLevel="0" collapsed="false">
      <c r="A113" s="67" t="n">
        <v>109</v>
      </c>
      <c r="B113" s="68" t="n">
        <f aca="false">EOMONTH(Input!$C$7,A113)</f>
        <v>46234</v>
      </c>
      <c r="C113" s="67" t="n">
        <f aca="false">DATEDIF(Input!$C$23,$B113,"Y")</f>
        <v>49</v>
      </c>
      <c r="E113" s="69" t="n">
        <f aca="false">IF($B113&gt;Input!$C$45,Input!$C$46,0)</f>
        <v>0</v>
      </c>
    </row>
    <row r="114" customFormat="false" ht="12.8" hidden="false" customHeight="false" outlineLevel="0" collapsed="false">
      <c r="A114" s="67" t="n">
        <v>110</v>
      </c>
      <c r="B114" s="68" t="n">
        <f aca="false">EOMONTH(Input!$C$7,A114)</f>
        <v>46265</v>
      </c>
      <c r="C114" s="67" t="n">
        <f aca="false">DATEDIF(Input!$C$23,$B114,"Y")</f>
        <v>49</v>
      </c>
      <c r="E114" s="69" t="n">
        <f aca="false">IF($B114&gt;Input!$C$45,Input!$C$46,0)</f>
        <v>0</v>
      </c>
    </row>
    <row r="115" customFormat="false" ht="12.8" hidden="false" customHeight="false" outlineLevel="0" collapsed="false">
      <c r="A115" s="67" t="n">
        <v>111</v>
      </c>
      <c r="B115" s="68" t="n">
        <f aca="false">EOMONTH(Input!$C$7,A115)</f>
        <v>46295</v>
      </c>
      <c r="C115" s="67" t="n">
        <f aca="false">DATEDIF(Input!$C$23,$B115,"Y")</f>
        <v>49</v>
      </c>
      <c r="E115" s="69" t="n">
        <f aca="false">IF($B115&gt;Input!$C$45,Input!$C$46,0)</f>
        <v>0</v>
      </c>
    </row>
    <row r="116" customFormat="false" ht="12.8" hidden="false" customHeight="false" outlineLevel="0" collapsed="false">
      <c r="A116" s="67" t="n">
        <v>112</v>
      </c>
      <c r="B116" s="68" t="n">
        <f aca="false">EOMONTH(Input!$C$7,A116)</f>
        <v>46326</v>
      </c>
      <c r="C116" s="67" t="n">
        <f aca="false">DATEDIF(Input!$C$23,$B116,"Y")</f>
        <v>49</v>
      </c>
      <c r="E116" s="69" t="n">
        <f aca="false">IF($B116&gt;Input!$C$45,Input!$C$46,0)</f>
        <v>0</v>
      </c>
    </row>
    <row r="117" customFormat="false" ht="12.8" hidden="false" customHeight="false" outlineLevel="0" collapsed="false">
      <c r="A117" s="67" t="n">
        <v>113</v>
      </c>
      <c r="B117" s="68" t="n">
        <f aca="false">EOMONTH(Input!$C$7,A117)</f>
        <v>46356</v>
      </c>
      <c r="C117" s="67" t="n">
        <f aca="false">DATEDIF(Input!$C$23,$B117,"Y")</f>
        <v>49</v>
      </c>
      <c r="E117" s="69" t="n">
        <f aca="false">IF($B117&gt;Input!$C$45,Input!$C$46,0)</f>
        <v>0</v>
      </c>
    </row>
    <row r="118" customFormat="false" ht="12.8" hidden="false" customHeight="false" outlineLevel="0" collapsed="false">
      <c r="A118" s="67" t="n">
        <v>114</v>
      </c>
      <c r="B118" s="68" t="n">
        <f aca="false">EOMONTH(Input!$C$7,A118)</f>
        <v>46387</v>
      </c>
      <c r="C118" s="67" t="n">
        <f aca="false">DATEDIF(Input!$C$23,$B118,"Y")</f>
        <v>49</v>
      </c>
      <c r="E118" s="69" t="n">
        <f aca="false">IF($B118&gt;Input!$C$45,Input!$C$46,0)</f>
        <v>0</v>
      </c>
    </row>
    <row r="119" customFormat="false" ht="12.8" hidden="false" customHeight="false" outlineLevel="0" collapsed="false">
      <c r="A119" s="67" t="n">
        <v>115</v>
      </c>
      <c r="B119" s="68" t="n">
        <f aca="false">EOMONTH(Input!$C$7,A119)</f>
        <v>46418</v>
      </c>
      <c r="C119" s="67" t="n">
        <f aca="false">DATEDIF(Input!$C$23,$B119,"Y")</f>
        <v>49</v>
      </c>
      <c r="E119" s="69" t="n">
        <f aca="false">IF($B119&gt;Input!$C$45,Input!$C$46,0)</f>
        <v>0</v>
      </c>
    </row>
    <row r="120" customFormat="false" ht="12.8" hidden="false" customHeight="false" outlineLevel="0" collapsed="false">
      <c r="A120" s="67" t="n">
        <v>116</v>
      </c>
      <c r="B120" s="68" t="n">
        <f aca="false">EOMONTH(Input!$C$7,A120)</f>
        <v>46446</v>
      </c>
      <c r="C120" s="67" t="n">
        <f aca="false">DATEDIF(Input!$C$23,$B120,"Y")</f>
        <v>49</v>
      </c>
      <c r="E120" s="69" t="n">
        <f aca="false">IF($B120&gt;Input!$C$45,Input!$C$46,0)</f>
        <v>0</v>
      </c>
    </row>
    <row r="121" customFormat="false" ht="12.8" hidden="false" customHeight="false" outlineLevel="0" collapsed="false">
      <c r="A121" s="67" t="n">
        <v>117</v>
      </c>
      <c r="B121" s="68" t="n">
        <f aca="false">EOMONTH(Input!$C$7,A121)</f>
        <v>46477</v>
      </c>
      <c r="C121" s="67" t="n">
        <f aca="false">DATEDIF(Input!$C$23,$B121,"Y")</f>
        <v>49</v>
      </c>
      <c r="E121" s="69" t="n">
        <f aca="false">IF($B121&gt;Input!$C$45,Input!$C$46,0)</f>
        <v>0</v>
      </c>
    </row>
    <row r="122" customFormat="false" ht="12.8" hidden="false" customHeight="false" outlineLevel="0" collapsed="false">
      <c r="A122" s="67" t="n">
        <v>118</v>
      </c>
      <c r="B122" s="68" t="n">
        <f aca="false">EOMONTH(Input!$C$7,A122)</f>
        <v>46507</v>
      </c>
      <c r="C122" s="67" t="n">
        <f aca="false">DATEDIF(Input!$C$23,$B122,"Y")</f>
        <v>49</v>
      </c>
      <c r="E122" s="69" t="n">
        <f aca="false">IF($B122&gt;Input!$C$45,Input!$C$46,0)</f>
        <v>0</v>
      </c>
    </row>
    <row r="123" customFormat="false" ht="12.8" hidden="false" customHeight="false" outlineLevel="0" collapsed="false">
      <c r="A123" s="67" t="n">
        <v>119</v>
      </c>
      <c r="B123" s="68" t="n">
        <f aca="false">EOMONTH(Input!$C$7,A123)</f>
        <v>46538</v>
      </c>
      <c r="C123" s="67" t="n">
        <f aca="false">DATEDIF(Input!$C$23,$B123,"Y")</f>
        <v>50</v>
      </c>
      <c r="E123" s="69" t="n">
        <f aca="false">IF($B123&gt;Input!$C$45,Input!$C$46,0)</f>
        <v>0</v>
      </c>
    </row>
    <row r="124" customFormat="false" ht="12.8" hidden="false" customHeight="false" outlineLevel="0" collapsed="false">
      <c r="A124" s="67" t="n">
        <v>120</v>
      </c>
      <c r="B124" s="68" t="n">
        <f aca="false">EOMONTH(Input!$C$7,A124)</f>
        <v>46568</v>
      </c>
      <c r="C124" s="67" t="n">
        <f aca="false">DATEDIF(Input!$C$23,$B124,"Y")</f>
        <v>50</v>
      </c>
      <c r="E124" s="69" t="n">
        <f aca="false">IF($B124&gt;Input!$C$45,Input!$C$46,0)</f>
        <v>0</v>
      </c>
    </row>
    <row r="125" customFormat="false" ht="12.8" hidden="false" customHeight="false" outlineLevel="0" collapsed="false">
      <c r="A125" s="67" t="n">
        <v>121</v>
      </c>
      <c r="B125" s="68" t="n">
        <f aca="false">EOMONTH(Input!$C$7,A125)</f>
        <v>46599</v>
      </c>
      <c r="C125" s="67" t="n">
        <f aca="false">DATEDIF(Input!$C$23,$B125,"Y")</f>
        <v>50</v>
      </c>
      <c r="E125" s="69" t="n">
        <f aca="false">IF($B125&gt;Input!$C$45,Input!$C$46,0)</f>
        <v>0</v>
      </c>
    </row>
    <row r="126" customFormat="false" ht="12.8" hidden="false" customHeight="false" outlineLevel="0" collapsed="false">
      <c r="A126" s="67" t="n">
        <v>122</v>
      </c>
      <c r="B126" s="68" t="n">
        <f aca="false">EOMONTH(Input!$C$7,A126)</f>
        <v>46630</v>
      </c>
      <c r="C126" s="67" t="n">
        <f aca="false">DATEDIF(Input!$C$23,$B126,"Y")</f>
        <v>50</v>
      </c>
      <c r="E126" s="69" t="n">
        <f aca="false">IF($B126&gt;Input!$C$45,Input!$C$46,0)</f>
        <v>0</v>
      </c>
    </row>
    <row r="127" customFormat="false" ht="12.8" hidden="false" customHeight="false" outlineLevel="0" collapsed="false">
      <c r="A127" s="67" t="n">
        <v>123</v>
      </c>
      <c r="B127" s="68" t="n">
        <f aca="false">EOMONTH(Input!$C$7,A127)</f>
        <v>46660</v>
      </c>
      <c r="C127" s="67" t="n">
        <f aca="false">DATEDIF(Input!$C$23,$B127,"Y")</f>
        <v>50</v>
      </c>
      <c r="E127" s="69" t="n">
        <f aca="false">IF($B127&gt;Input!$C$45,Input!$C$46,0)</f>
        <v>0</v>
      </c>
    </row>
    <row r="128" customFormat="false" ht="12.8" hidden="false" customHeight="false" outlineLevel="0" collapsed="false">
      <c r="A128" s="67" t="n">
        <v>124</v>
      </c>
      <c r="B128" s="68" t="n">
        <f aca="false">EOMONTH(Input!$C$7,A128)</f>
        <v>46691</v>
      </c>
      <c r="C128" s="67" t="n">
        <f aca="false">DATEDIF(Input!$C$23,$B128,"Y")</f>
        <v>50</v>
      </c>
      <c r="E128" s="69" t="n">
        <f aca="false">IF($B128&gt;Input!$C$45,Input!$C$46,0)</f>
        <v>0</v>
      </c>
    </row>
    <row r="129" customFormat="false" ht="12.8" hidden="false" customHeight="false" outlineLevel="0" collapsed="false">
      <c r="A129" s="67" t="n">
        <v>125</v>
      </c>
      <c r="B129" s="68" t="n">
        <f aca="false">EOMONTH(Input!$C$7,A129)</f>
        <v>46721</v>
      </c>
      <c r="C129" s="67" t="n">
        <f aca="false">DATEDIF(Input!$C$23,$B129,"Y")</f>
        <v>50</v>
      </c>
      <c r="E129" s="69" t="n">
        <f aca="false">IF($B129&gt;Input!$C$45,Input!$C$46,0)</f>
        <v>0</v>
      </c>
    </row>
    <row r="130" customFormat="false" ht="12.8" hidden="false" customHeight="false" outlineLevel="0" collapsed="false">
      <c r="A130" s="67" t="n">
        <v>126</v>
      </c>
      <c r="B130" s="68" t="n">
        <f aca="false">EOMONTH(Input!$C$7,A130)</f>
        <v>46752</v>
      </c>
      <c r="C130" s="67" t="n">
        <f aca="false">DATEDIF(Input!$C$23,$B130,"Y")</f>
        <v>50</v>
      </c>
      <c r="E130" s="69" t="n">
        <f aca="false">IF($B130&gt;Input!$C$45,Input!$C$46,0)</f>
        <v>0</v>
      </c>
    </row>
    <row r="131" customFormat="false" ht="12.8" hidden="false" customHeight="false" outlineLevel="0" collapsed="false">
      <c r="A131" s="67" t="n">
        <v>127</v>
      </c>
      <c r="B131" s="68" t="n">
        <f aca="false">EOMONTH(Input!$C$7,A131)</f>
        <v>46783</v>
      </c>
      <c r="C131" s="67" t="n">
        <f aca="false">DATEDIF(Input!$C$23,$B131,"Y")</f>
        <v>50</v>
      </c>
      <c r="E131" s="69" t="n">
        <f aca="false">IF($B131&gt;Input!$C$45,Input!$C$46,0)</f>
        <v>0</v>
      </c>
    </row>
    <row r="132" customFormat="false" ht="12.8" hidden="false" customHeight="false" outlineLevel="0" collapsed="false">
      <c r="A132" s="67" t="n">
        <v>128</v>
      </c>
      <c r="B132" s="68" t="n">
        <f aca="false">EOMONTH(Input!$C$7,A132)</f>
        <v>46812</v>
      </c>
      <c r="C132" s="67" t="n">
        <f aca="false">DATEDIF(Input!$C$23,$B132,"Y")</f>
        <v>50</v>
      </c>
      <c r="E132" s="69" t="n">
        <f aca="false">IF($B132&gt;Input!$C$45,Input!$C$46,0)</f>
        <v>0</v>
      </c>
    </row>
    <row r="133" customFormat="false" ht="12.8" hidden="false" customHeight="false" outlineLevel="0" collapsed="false">
      <c r="A133" s="67" t="n">
        <v>129</v>
      </c>
      <c r="B133" s="68" t="n">
        <f aca="false">EOMONTH(Input!$C$7,A133)</f>
        <v>46843</v>
      </c>
      <c r="C133" s="67" t="n">
        <f aca="false">DATEDIF(Input!$C$23,$B133,"Y")</f>
        <v>50</v>
      </c>
      <c r="E133" s="69" t="n">
        <f aca="false">IF($B133&gt;Input!$C$45,Input!$C$46,0)</f>
        <v>0</v>
      </c>
    </row>
    <row r="134" customFormat="false" ht="12.8" hidden="false" customHeight="false" outlineLevel="0" collapsed="false">
      <c r="A134" s="67" t="n">
        <v>130</v>
      </c>
      <c r="B134" s="68" t="n">
        <f aca="false">EOMONTH(Input!$C$7,A134)</f>
        <v>46873</v>
      </c>
      <c r="C134" s="67" t="n">
        <f aca="false">DATEDIF(Input!$C$23,$B134,"Y")</f>
        <v>50</v>
      </c>
      <c r="E134" s="69" t="n">
        <f aca="false">IF($B134&gt;Input!$C$45,Input!$C$46,0)</f>
        <v>0</v>
      </c>
    </row>
    <row r="135" customFormat="false" ht="12.8" hidden="false" customHeight="false" outlineLevel="0" collapsed="false">
      <c r="A135" s="67" t="n">
        <v>131</v>
      </c>
      <c r="B135" s="68" t="n">
        <f aca="false">EOMONTH(Input!$C$7,A135)</f>
        <v>46904</v>
      </c>
      <c r="C135" s="67" t="n">
        <f aca="false">DATEDIF(Input!$C$23,$B135,"Y")</f>
        <v>51</v>
      </c>
      <c r="E135" s="69" t="n">
        <f aca="false">IF($B135&gt;Input!$C$45,Input!$C$46,0)</f>
        <v>0</v>
      </c>
    </row>
    <row r="136" customFormat="false" ht="12.8" hidden="false" customHeight="false" outlineLevel="0" collapsed="false">
      <c r="A136" s="67" t="n">
        <v>132</v>
      </c>
      <c r="B136" s="68" t="n">
        <f aca="false">EOMONTH(Input!$C$7,A136)</f>
        <v>46934</v>
      </c>
      <c r="C136" s="67" t="n">
        <f aca="false">DATEDIF(Input!$C$23,$B136,"Y")</f>
        <v>51</v>
      </c>
      <c r="E136" s="69" t="n">
        <f aca="false">IF($B136&gt;Input!$C$45,Input!$C$46,0)</f>
        <v>0</v>
      </c>
    </row>
    <row r="137" customFormat="false" ht="12.8" hidden="false" customHeight="false" outlineLevel="0" collapsed="false">
      <c r="A137" s="67" t="n">
        <v>133</v>
      </c>
      <c r="B137" s="68" t="n">
        <f aca="false">EOMONTH(Input!$C$7,A137)</f>
        <v>46965</v>
      </c>
      <c r="C137" s="67" t="n">
        <f aca="false">DATEDIF(Input!$C$23,$B137,"Y")</f>
        <v>51</v>
      </c>
      <c r="E137" s="69" t="n">
        <f aca="false">IF($B137&gt;Input!$C$45,Input!$C$46,0)</f>
        <v>0</v>
      </c>
    </row>
    <row r="138" customFormat="false" ht="12.8" hidden="false" customHeight="false" outlineLevel="0" collapsed="false">
      <c r="A138" s="67" t="n">
        <v>134</v>
      </c>
      <c r="B138" s="68" t="n">
        <f aca="false">EOMONTH(Input!$C$7,A138)</f>
        <v>46996</v>
      </c>
      <c r="C138" s="67" t="n">
        <f aca="false">DATEDIF(Input!$C$23,$B138,"Y")</f>
        <v>51</v>
      </c>
      <c r="E138" s="69" t="n">
        <f aca="false">IF($B138&gt;Input!$C$45,Input!$C$46,0)</f>
        <v>0</v>
      </c>
    </row>
    <row r="139" customFormat="false" ht="12.8" hidden="false" customHeight="false" outlineLevel="0" collapsed="false">
      <c r="A139" s="67" t="n">
        <v>135</v>
      </c>
      <c r="B139" s="68" t="n">
        <f aca="false">EOMONTH(Input!$C$7,A139)</f>
        <v>47026</v>
      </c>
      <c r="C139" s="67" t="n">
        <f aca="false">DATEDIF(Input!$C$23,$B139,"Y")</f>
        <v>51</v>
      </c>
      <c r="E139" s="69" t="n">
        <f aca="false">IF($B139&gt;Input!$C$45,Input!$C$46,0)</f>
        <v>0</v>
      </c>
    </row>
    <row r="140" customFormat="false" ht="12.8" hidden="false" customHeight="false" outlineLevel="0" collapsed="false">
      <c r="A140" s="67" t="n">
        <v>136</v>
      </c>
      <c r="B140" s="68" t="n">
        <f aca="false">EOMONTH(Input!$C$7,A140)</f>
        <v>47057</v>
      </c>
      <c r="C140" s="67" t="n">
        <f aca="false">DATEDIF(Input!$C$23,$B140,"Y")</f>
        <v>51</v>
      </c>
      <c r="E140" s="69" t="n">
        <f aca="false">IF($B140&gt;Input!$C$45,Input!$C$46,0)</f>
        <v>0</v>
      </c>
    </row>
    <row r="141" customFormat="false" ht="12.8" hidden="false" customHeight="false" outlineLevel="0" collapsed="false">
      <c r="A141" s="67" t="n">
        <v>137</v>
      </c>
      <c r="B141" s="68" t="n">
        <f aca="false">EOMONTH(Input!$C$7,A141)</f>
        <v>47087</v>
      </c>
      <c r="C141" s="67" t="n">
        <f aca="false">DATEDIF(Input!$C$23,$B141,"Y")</f>
        <v>51</v>
      </c>
      <c r="E141" s="69" t="n">
        <f aca="false">IF($B141&gt;Input!$C$45,Input!$C$46,0)</f>
        <v>0</v>
      </c>
    </row>
    <row r="142" customFormat="false" ht="12.8" hidden="false" customHeight="false" outlineLevel="0" collapsed="false">
      <c r="A142" s="67" t="n">
        <v>138</v>
      </c>
      <c r="B142" s="68" t="n">
        <f aca="false">EOMONTH(Input!$C$7,A142)</f>
        <v>47118</v>
      </c>
      <c r="C142" s="67" t="n">
        <f aca="false">DATEDIF(Input!$C$23,$B142,"Y")</f>
        <v>51</v>
      </c>
      <c r="E142" s="69" t="n">
        <f aca="false">IF($B142&gt;Input!$C$45,Input!$C$46,0)</f>
        <v>0</v>
      </c>
    </row>
    <row r="143" customFormat="false" ht="12.8" hidden="false" customHeight="false" outlineLevel="0" collapsed="false">
      <c r="A143" s="67" t="n">
        <v>139</v>
      </c>
      <c r="B143" s="68" t="n">
        <f aca="false">EOMONTH(Input!$C$7,A143)</f>
        <v>47149</v>
      </c>
      <c r="C143" s="67" t="n">
        <f aca="false">DATEDIF(Input!$C$23,$B143,"Y")</f>
        <v>51</v>
      </c>
      <c r="E143" s="69" t="n">
        <f aca="false">IF($B143&gt;Input!$C$45,Input!$C$46,0)</f>
        <v>0</v>
      </c>
    </row>
    <row r="144" customFormat="false" ht="12.8" hidden="false" customHeight="false" outlineLevel="0" collapsed="false">
      <c r="A144" s="67" t="n">
        <v>140</v>
      </c>
      <c r="B144" s="68" t="n">
        <f aca="false">EOMONTH(Input!$C$7,A144)</f>
        <v>47177</v>
      </c>
      <c r="C144" s="67" t="n">
        <f aca="false">DATEDIF(Input!$C$23,$B144,"Y")</f>
        <v>51</v>
      </c>
      <c r="E144" s="69" t="n">
        <f aca="false">IF($B144&gt;Input!$C$45,Input!$C$46,0)</f>
        <v>0</v>
      </c>
    </row>
    <row r="145" customFormat="false" ht="12.8" hidden="false" customHeight="false" outlineLevel="0" collapsed="false">
      <c r="A145" s="67" t="n">
        <v>141</v>
      </c>
      <c r="B145" s="68" t="n">
        <f aca="false">EOMONTH(Input!$C$7,A145)</f>
        <v>47208</v>
      </c>
      <c r="C145" s="67" t="n">
        <f aca="false">DATEDIF(Input!$C$23,$B145,"Y")</f>
        <v>51</v>
      </c>
      <c r="E145" s="69" t="n">
        <f aca="false">IF($B145&gt;Input!$C$45,Input!$C$46,0)</f>
        <v>0</v>
      </c>
    </row>
    <row r="146" customFormat="false" ht="12.8" hidden="false" customHeight="false" outlineLevel="0" collapsed="false">
      <c r="A146" s="67" t="n">
        <v>142</v>
      </c>
      <c r="B146" s="68" t="n">
        <f aca="false">EOMONTH(Input!$C$7,A146)</f>
        <v>47238</v>
      </c>
      <c r="C146" s="67" t="n">
        <f aca="false">DATEDIF(Input!$C$23,$B146,"Y")</f>
        <v>51</v>
      </c>
      <c r="E146" s="69" t="n">
        <f aca="false">IF($B146&gt;Input!$C$45,Input!$C$46,0)</f>
        <v>0</v>
      </c>
    </row>
    <row r="147" customFormat="false" ht="12.8" hidden="false" customHeight="false" outlineLevel="0" collapsed="false">
      <c r="A147" s="67" t="n">
        <v>143</v>
      </c>
      <c r="B147" s="68" t="n">
        <f aca="false">EOMONTH(Input!$C$7,A147)</f>
        <v>47269</v>
      </c>
      <c r="C147" s="67" t="n">
        <f aca="false">DATEDIF(Input!$C$23,$B147,"Y")</f>
        <v>52</v>
      </c>
      <c r="E147" s="69" t="n">
        <f aca="false">IF($B147&gt;Input!$C$45,Input!$C$46,0)</f>
        <v>0</v>
      </c>
    </row>
    <row r="148" customFormat="false" ht="12.8" hidden="false" customHeight="false" outlineLevel="0" collapsed="false">
      <c r="A148" s="67" t="n">
        <v>144</v>
      </c>
      <c r="B148" s="68" t="n">
        <f aca="false">EOMONTH(Input!$C$7,A148)</f>
        <v>47299</v>
      </c>
      <c r="C148" s="67" t="n">
        <f aca="false">DATEDIF(Input!$C$23,$B148,"Y")</f>
        <v>52</v>
      </c>
      <c r="E148" s="69" t="n">
        <f aca="false">IF($B148&gt;Input!$C$45,Input!$C$46,0)</f>
        <v>0</v>
      </c>
    </row>
    <row r="149" customFormat="false" ht="12.8" hidden="false" customHeight="false" outlineLevel="0" collapsed="false">
      <c r="A149" s="67" t="n">
        <v>145</v>
      </c>
      <c r="B149" s="68" t="n">
        <f aca="false">EOMONTH(Input!$C$7,A149)</f>
        <v>47330</v>
      </c>
      <c r="C149" s="67" t="n">
        <f aca="false">DATEDIF(Input!$C$23,$B149,"Y")</f>
        <v>52</v>
      </c>
      <c r="E149" s="69" t="n">
        <f aca="false">IF($B149&gt;Input!$C$45,Input!$C$46,0)</f>
        <v>0</v>
      </c>
    </row>
    <row r="150" customFormat="false" ht="12.8" hidden="false" customHeight="false" outlineLevel="0" collapsed="false">
      <c r="A150" s="67" t="n">
        <v>146</v>
      </c>
      <c r="B150" s="68" t="n">
        <f aca="false">EOMONTH(Input!$C$7,A150)</f>
        <v>47361</v>
      </c>
      <c r="C150" s="67" t="n">
        <f aca="false">DATEDIF(Input!$C$23,$B150,"Y")</f>
        <v>52</v>
      </c>
      <c r="E150" s="69" t="n">
        <f aca="false">IF($B150&gt;Input!$C$45,Input!$C$46,0)</f>
        <v>0</v>
      </c>
    </row>
    <row r="151" customFormat="false" ht="12.8" hidden="false" customHeight="false" outlineLevel="0" collapsed="false">
      <c r="A151" s="67" t="n">
        <v>147</v>
      </c>
      <c r="B151" s="68" t="n">
        <f aca="false">EOMONTH(Input!$C$7,A151)</f>
        <v>47391</v>
      </c>
      <c r="C151" s="67" t="n">
        <f aca="false">DATEDIF(Input!$C$23,$B151,"Y")</f>
        <v>52</v>
      </c>
      <c r="E151" s="69" t="n">
        <f aca="false">IF($B151&gt;Input!$C$45,Input!$C$46,0)</f>
        <v>0</v>
      </c>
    </row>
    <row r="152" customFormat="false" ht="12.8" hidden="false" customHeight="false" outlineLevel="0" collapsed="false">
      <c r="A152" s="67" t="n">
        <v>148</v>
      </c>
      <c r="B152" s="68" t="n">
        <f aca="false">EOMONTH(Input!$C$7,A152)</f>
        <v>47422</v>
      </c>
      <c r="C152" s="67" t="n">
        <f aca="false">DATEDIF(Input!$C$23,$B152,"Y")</f>
        <v>52</v>
      </c>
      <c r="E152" s="69" t="n">
        <f aca="false">IF($B152&gt;Input!$C$45,Input!$C$46,0)</f>
        <v>0</v>
      </c>
    </row>
    <row r="153" customFormat="false" ht="12.8" hidden="false" customHeight="false" outlineLevel="0" collapsed="false">
      <c r="A153" s="67" t="n">
        <v>149</v>
      </c>
      <c r="B153" s="68" t="n">
        <f aca="false">EOMONTH(Input!$C$7,A153)</f>
        <v>47452</v>
      </c>
      <c r="C153" s="67" t="n">
        <f aca="false">DATEDIF(Input!$C$23,$B153,"Y")</f>
        <v>52</v>
      </c>
      <c r="E153" s="69" t="n">
        <f aca="false">IF($B153&gt;Input!$C$45,Input!$C$46,0)</f>
        <v>0</v>
      </c>
    </row>
    <row r="154" customFormat="false" ht="12.8" hidden="false" customHeight="false" outlineLevel="0" collapsed="false">
      <c r="A154" s="67" t="n">
        <v>150</v>
      </c>
      <c r="B154" s="68" t="n">
        <f aca="false">EOMONTH(Input!$C$7,A154)</f>
        <v>47483</v>
      </c>
      <c r="C154" s="67" t="n">
        <f aca="false">DATEDIF(Input!$C$23,$B154,"Y")</f>
        <v>52</v>
      </c>
      <c r="E154" s="69" t="n">
        <f aca="false">IF($B154&gt;Input!$C$45,Input!$C$46,0)</f>
        <v>0</v>
      </c>
    </row>
    <row r="155" customFormat="false" ht="12.8" hidden="false" customHeight="false" outlineLevel="0" collapsed="false">
      <c r="A155" s="67" t="n">
        <v>151</v>
      </c>
      <c r="B155" s="68" t="n">
        <f aca="false">EOMONTH(Input!$C$7,A155)</f>
        <v>47514</v>
      </c>
      <c r="C155" s="67" t="n">
        <f aca="false">DATEDIF(Input!$C$23,$B155,"Y")</f>
        <v>52</v>
      </c>
      <c r="E155" s="69" t="n">
        <f aca="false">IF($B155&gt;Input!$C$45,Input!$C$46,0)</f>
        <v>0</v>
      </c>
    </row>
    <row r="156" customFormat="false" ht="12.8" hidden="false" customHeight="false" outlineLevel="0" collapsed="false">
      <c r="A156" s="67" t="n">
        <v>152</v>
      </c>
      <c r="B156" s="68" t="n">
        <f aca="false">EOMONTH(Input!$C$7,A156)</f>
        <v>47542</v>
      </c>
      <c r="C156" s="67" t="n">
        <f aca="false">DATEDIF(Input!$C$23,$B156,"Y")</f>
        <v>52</v>
      </c>
      <c r="E156" s="69" t="n">
        <f aca="false">IF($B156&gt;Input!$C$45,Input!$C$46,0)</f>
        <v>0</v>
      </c>
    </row>
    <row r="157" customFormat="false" ht="12.8" hidden="false" customHeight="false" outlineLevel="0" collapsed="false">
      <c r="A157" s="67" t="n">
        <v>153</v>
      </c>
      <c r="B157" s="68" t="n">
        <f aca="false">EOMONTH(Input!$C$7,A157)</f>
        <v>47573</v>
      </c>
      <c r="C157" s="67" t="n">
        <f aca="false">DATEDIF(Input!$C$23,$B157,"Y")</f>
        <v>52</v>
      </c>
      <c r="E157" s="69" t="n">
        <f aca="false">IF($B157&gt;Input!$C$45,Input!$C$46,0)</f>
        <v>0</v>
      </c>
    </row>
    <row r="158" customFormat="false" ht="12.8" hidden="false" customHeight="false" outlineLevel="0" collapsed="false">
      <c r="A158" s="67" t="n">
        <v>154</v>
      </c>
      <c r="B158" s="68" t="n">
        <f aca="false">EOMONTH(Input!$C$7,A158)</f>
        <v>47603</v>
      </c>
      <c r="C158" s="67" t="n">
        <f aca="false">DATEDIF(Input!$C$23,$B158,"Y")</f>
        <v>52</v>
      </c>
      <c r="E158" s="69" t="n">
        <f aca="false">IF($B158&gt;Input!$C$45,Input!$C$46,0)</f>
        <v>0</v>
      </c>
    </row>
    <row r="159" customFormat="false" ht="12.8" hidden="false" customHeight="false" outlineLevel="0" collapsed="false">
      <c r="A159" s="67" t="n">
        <v>155</v>
      </c>
      <c r="B159" s="68" t="n">
        <f aca="false">EOMONTH(Input!$C$7,A159)</f>
        <v>47634</v>
      </c>
      <c r="C159" s="67" t="n">
        <f aca="false">DATEDIF(Input!$C$23,$B159,"Y")</f>
        <v>53</v>
      </c>
      <c r="E159" s="69" t="n">
        <f aca="false">IF($B159&gt;Input!$C$45,Input!$C$46,0)</f>
        <v>0</v>
      </c>
    </row>
    <row r="160" customFormat="false" ht="12.8" hidden="false" customHeight="false" outlineLevel="0" collapsed="false">
      <c r="A160" s="67" t="n">
        <v>156</v>
      </c>
      <c r="B160" s="68" t="n">
        <f aca="false">EOMONTH(Input!$C$7,A160)</f>
        <v>47664</v>
      </c>
      <c r="C160" s="67" t="n">
        <f aca="false">DATEDIF(Input!$C$23,$B160,"Y")</f>
        <v>53</v>
      </c>
      <c r="E160" s="69" t="n">
        <f aca="false">IF($B160&gt;Input!$C$45,Input!$C$46,0)</f>
        <v>0</v>
      </c>
    </row>
    <row r="161" customFormat="false" ht="12.8" hidden="false" customHeight="false" outlineLevel="0" collapsed="false">
      <c r="A161" s="67" t="n">
        <v>157</v>
      </c>
      <c r="B161" s="68" t="n">
        <f aca="false">EOMONTH(Input!$C$7,A161)</f>
        <v>47695</v>
      </c>
      <c r="C161" s="67" t="n">
        <f aca="false">DATEDIF(Input!$C$23,$B161,"Y")</f>
        <v>53</v>
      </c>
      <c r="E161" s="69" t="n">
        <f aca="false">IF($B161&gt;Input!$C$45,Input!$C$46,0)</f>
        <v>0</v>
      </c>
    </row>
    <row r="162" customFormat="false" ht="12.8" hidden="false" customHeight="false" outlineLevel="0" collapsed="false">
      <c r="A162" s="67" t="n">
        <v>158</v>
      </c>
      <c r="B162" s="68" t="n">
        <f aca="false">EOMONTH(Input!$C$7,A162)</f>
        <v>47726</v>
      </c>
      <c r="C162" s="67" t="n">
        <f aca="false">DATEDIF(Input!$C$23,$B162,"Y")</f>
        <v>53</v>
      </c>
      <c r="E162" s="69" t="n">
        <f aca="false">IF($B162&gt;Input!$C$45,Input!$C$46,0)</f>
        <v>0</v>
      </c>
    </row>
    <row r="163" customFormat="false" ht="12.8" hidden="false" customHeight="false" outlineLevel="0" collapsed="false">
      <c r="A163" s="67" t="n">
        <v>159</v>
      </c>
      <c r="B163" s="68" t="n">
        <f aca="false">EOMONTH(Input!$C$7,A163)</f>
        <v>47756</v>
      </c>
      <c r="C163" s="67" t="n">
        <f aca="false">DATEDIF(Input!$C$23,$B163,"Y")</f>
        <v>53</v>
      </c>
      <c r="E163" s="69" t="n">
        <f aca="false">IF($B163&gt;Input!$C$45,Input!$C$46,0)</f>
        <v>0</v>
      </c>
    </row>
    <row r="164" customFormat="false" ht="12.8" hidden="false" customHeight="false" outlineLevel="0" collapsed="false">
      <c r="A164" s="67" t="n">
        <v>160</v>
      </c>
      <c r="B164" s="68" t="n">
        <f aca="false">EOMONTH(Input!$C$7,A164)</f>
        <v>47787</v>
      </c>
      <c r="C164" s="67" t="n">
        <f aca="false">DATEDIF(Input!$C$23,$B164,"Y")</f>
        <v>53</v>
      </c>
      <c r="E164" s="69" t="n">
        <f aca="false">IF($B164&gt;Input!$C$45,Input!$C$46,0)</f>
        <v>0</v>
      </c>
    </row>
    <row r="165" customFormat="false" ht="12.8" hidden="false" customHeight="false" outlineLevel="0" collapsed="false">
      <c r="A165" s="67" t="n">
        <v>161</v>
      </c>
      <c r="B165" s="68" t="n">
        <f aca="false">EOMONTH(Input!$C$7,A165)</f>
        <v>47817</v>
      </c>
      <c r="C165" s="67" t="n">
        <f aca="false">DATEDIF(Input!$C$23,$B165,"Y")</f>
        <v>53</v>
      </c>
      <c r="E165" s="69" t="n">
        <f aca="false">IF($B165&gt;Input!$C$45,Input!$C$46,0)</f>
        <v>0</v>
      </c>
    </row>
    <row r="166" customFormat="false" ht="12.8" hidden="false" customHeight="false" outlineLevel="0" collapsed="false">
      <c r="A166" s="67" t="n">
        <v>162</v>
      </c>
      <c r="B166" s="68" t="n">
        <f aca="false">EOMONTH(Input!$C$7,A166)</f>
        <v>47848</v>
      </c>
      <c r="C166" s="67" t="n">
        <f aca="false">DATEDIF(Input!$C$23,$B166,"Y")</f>
        <v>53</v>
      </c>
      <c r="E166" s="69" t="n">
        <f aca="false">IF($B166&gt;Input!$C$45,Input!$C$46,0)</f>
        <v>0</v>
      </c>
    </row>
    <row r="167" customFormat="false" ht="12.8" hidden="false" customHeight="false" outlineLevel="0" collapsed="false">
      <c r="A167" s="67" t="n">
        <v>163</v>
      </c>
      <c r="B167" s="68" t="n">
        <f aca="false">EOMONTH(Input!$C$7,A167)</f>
        <v>47879</v>
      </c>
      <c r="C167" s="67" t="n">
        <f aca="false">DATEDIF(Input!$C$23,$B167,"Y")</f>
        <v>53</v>
      </c>
      <c r="E167" s="69" t="n">
        <f aca="false">IF($B167&gt;Input!$C$45,Input!$C$46,0)</f>
        <v>0</v>
      </c>
    </row>
    <row r="168" customFormat="false" ht="12.8" hidden="false" customHeight="false" outlineLevel="0" collapsed="false">
      <c r="A168" s="67" t="n">
        <v>164</v>
      </c>
      <c r="B168" s="68" t="n">
        <f aca="false">EOMONTH(Input!$C$7,A168)</f>
        <v>47907</v>
      </c>
      <c r="C168" s="67" t="n">
        <f aca="false">DATEDIF(Input!$C$23,$B168,"Y")</f>
        <v>53</v>
      </c>
      <c r="E168" s="69" t="n">
        <f aca="false">IF($B168&gt;Input!$C$45,Input!$C$46,0)</f>
        <v>0</v>
      </c>
    </row>
    <row r="169" customFormat="false" ht="12.8" hidden="false" customHeight="false" outlineLevel="0" collapsed="false">
      <c r="A169" s="67" t="n">
        <v>165</v>
      </c>
      <c r="B169" s="68" t="n">
        <f aca="false">EOMONTH(Input!$C$7,A169)</f>
        <v>47938</v>
      </c>
      <c r="C169" s="67" t="n">
        <f aca="false">DATEDIF(Input!$C$23,$B169,"Y")</f>
        <v>53</v>
      </c>
      <c r="E169" s="69" t="n">
        <f aca="false">IF($B169&gt;Input!$C$45,Input!$C$46,0)</f>
        <v>0</v>
      </c>
    </row>
    <row r="170" customFormat="false" ht="12.8" hidden="false" customHeight="false" outlineLevel="0" collapsed="false">
      <c r="A170" s="67" t="n">
        <v>166</v>
      </c>
      <c r="B170" s="68" t="n">
        <f aca="false">EOMONTH(Input!$C$7,A170)</f>
        <v>47968</v>
      </c>
      <c r="C170" s="67" t="n">
        <f aca="false">DATEDIF(Input!$C$23,$B170,"Y")</f>
        <v>53</v>
      </c>
      <c r="E170" s="69" t="n">
        <f aca="false">IF($B170&gt;Input!$C$45,Input!$C$46,0)</f>
        <v>0</v>
      </c>
    </row>
    <row r="171" customFormat="false" ht="12.8" hidden="false" customHeight="false" outlineLevel="0" collapsed="false">
      <c r="A171" s="67" t="n">
        <v>167</v>
      </c>
      <c r="B171" s="68" t="n">
        <f aca="false">EOMONTH(Input!$C$7,A171)</f>
        <v>47999</v>
      </c>
      <c r="C171" s="67" t="n">
        <f aca="false">DATEDIF(Input!$C$23,$B171,"Y")</f>
        <v>54</v>
      </c>
      <c r="E171" s="69" t="n">
        <f aca="false">IF($B171&gt;Input!$C$45,Input!$C$46,0)</f>
        <v>0</v>
      </c>
    </row>
    <row r="172" customFormat="false" ht="12.8" hidden="false" customHeight="false" outlineLevel="0" collapsed="false">
      <c r="A172" s="67" t="n">
        <v>168</v>
      </c>
      <c r="B172" s="68" t="n">
        <f aca="false">EOMONTH(Input!$C$7,A172)</f>
        <v>48029</v>
      </c>
      <c r="C172" s="67" t="n">
        <f aca="false">DATEDIF(Input!$C$23,$B172,"Y")</f>
        <v>54</v>
      </c>
      <c r="E172" s="69" t="n">
        <f aca="false">IF($B172&gt;Input!$C$45,Input!$C$46,0)</f>
        <v>0</v>
      </c>
    </row>
    <row r="173" customFormat="false" ht="12.8" hidden="false" customHeight="false" outlineLevel="0" collapsed="false">
      <c r="A173" s="67" t="n">
        <v>169</v>
      </c>
      <c r="B173" s="68" t="n">
        <f aca="false">EOMONTH(Input!$C$7,A173)</f>
        <v>48060</v>
      </c>
      <c r="C173" s="67" t="n">
        <f aca="false">DATEDIF(Input!$C$23,$B173,"Y")</f>
        <v>54</v>
      </c>
      <c r="E173" s="69" t="n">
        <f aca="false">IF($B173&gt;Input!$C$45,Input!$C$46,0)</f>
        <v>0</v>
      </c>
    </row>
    <row r="174" customFormat="false" ht="12.8" hidden="false" customHeight="false" outlineLevel="0" collapsed="false">
      <c r="A174" s="67" t="n">
        <v>170</v>
      </c>
      <c r="B174" s="68" t="n">
        <f aca="false">EOMONTH(Input!$C$7,A174)</f>
        <v>48091</v>
      </c>
      <c r="C174" s="67" t="n">
        <f aca="false">DATEDIF(Input!$C$23,$B174,"Y")</f>
        <v>54</v>
      </c>
      <c r="E174" s="69" t="n">
        <f aca="false">IF($B174&gt;Input!$C$45,Input!$C$46,0)</f>
        <v>0</v>
      </c>
    </row>
    <row r="175" customFormat="false" ht="12.8" hidden="false" customHeight="false" outlineLevel="0" collapsed="false">
      <c r="A175" s="67" t="n">
        <v>171</v>
      </c>
      <c r="B175" s="68" t="n">
        <f aca="false">EOMONTH(Input!$C$7,A175)</f>
        <v>48121</v>
      </c>
      <c r="C175" s="67" t="n">
        <f aca="false">DATEDIF(Input!$C$23,$B175,"Y")</f>
        <v>54</v>
      </c>
      <c r="E175" s="69" t="n">
        <f aca="false">IF($B175&gt;Input!$C$45,Input!$C$46,0)</f>
        <v>0</v>
      </c>
    </row>
    <row r="176" customFormat="false" ht="12.8" hidden="false" customHeight="false" outlineLevel="0" collapsed="false">
      <c r="A176" s="67" t="n">
        <v>172</v>
      </c>
      <c r="B176" s="68" t="n">
        <f aca="false">EOMONTH(Input!$C$7,A176)</f>
        <v>48152</v>
      </c>
      <c r="C176" s="67" t="n">
        <f aca="false">DATEDIF(Input!$C$23,$B176,"Y")</f>
        <v>54</v>
      </c>
      <c r="E176" s="69" t="n">
        <f aca="false">IF($B176&gt;Input!$C$45,Input!$C$46,0)</f>
        <v>0</v>
      </c>
    </row>
    <row r="177" customFormat="false" ht="12.8" hidden="false" customHeight="false" outlineLevel="0" collapsed="false">
      <c r="A177" s="67" t="n">
        <v>173</v>
      </c>
      <c r="B177" s="68" t="n">
        <f aca="false">EOMONTH(Input!$C$7,A177)</f>
        <v>48182</v>
      </c>
      <c r="C177" s="67" t="n">
        <f aca="false">DATEDIF(Input!$C$23,$B177,"Y")</f>
        <v>54</v>
      </c>
      <c r="E177" s="69" t="n">
        <f aca="false">IF($B177&gt;Input!$C$45,Input!$C$46,0)</f>
        <v>0</v>
      </c>
    </row>
    <row r="178" customFormat="false" ht="12.8" hidden="false" customHeight="false" outlineLevel="0" collapsed="false">
      <c r="A178" s="67" t="n">
        <v>174</v>
      </c>
      <c r="B178" s="68" t="n">
        <f aca="false">EOMONTH(Input!$C$7,A178)</f>
        <v>48213</v>
      </c>
      <c r="C178" s="67" t="n">
        <f aca="false">DATEDIF(Input!$C$23,$B178,"Y")</f>
        <v>54</v>
      </c>
      <c r="E178" s="69" t="n">
        <f aca="false">IF($B178&gt;Input!$C$45,Input!$C$46,0)</f>
        <v>0</v>
      </c>
    </row>
    <row r="179" customFormat="false" ht="12.8" hidden="false" customHeight="false" outlineLevel="0" collapsed="false">
      <c r="A179" s="67" t="n">
        <v>175</v>
      </c>
      <c r="B179" s="68" t="n">
        <f aca="false">EOMONTH(Input!$C$7,A179)</f>
        <v>48244</v>
      </c>
      <c r="C179" s="67" t="n">
        <f aca="false">DATEDIF(Input!$C$23,$B179,"Y")</f>
        <v>54</v>
      </c>
      <c r="E179" s="69" t="n">
        <f aca="false">IF($B179&gt;Input!$C$45,Input!$C$46,0)</f>
        <v>0</v>
      </c>
    </row>
    <row r="180" customFormat="false" ht="12.8" hidden="false" customHeight="false" outlineLevel="0" collapsed="false">
      <c r="A180" s="67" t="n">
        <v>176</v>
      </c>
      <c r="B180" s="68" t="n">
        <f aca="false">EOMONTH(Input!$C$7,A180)</f>
        <v>48273</v>
      </c>
      <c r="C180" s="67" t="n">
        <f aca="false">DATEDIF(Input!$C$23,$B180,"Y")</f>
        <v>54</v>
      </c>
      <c r="E180" s="69" t="n">
        <f aca="false">IF($B180&gt;Input!$C$45,Input!$C$46,0)</f>
        <v>0</v>
      </c>
    </row>
    <row r="181" customFormat="false" ht="12.8" hidden="false" customHeight="false" outlineLevel="0" collapsed="false">
      <c r="A181" s="67" t="n">
        <v>177</v>
      </c>
      <c r="B181" s="68" t="n">
        <f aca="false">EOMONTH(Input!$C$7,A181)</f>
        <v>48304</v>
      </c>
      <c r="C181" s="67" t="n">
        <f aca="false">DATEDIF(Input!$C$23,$B181,"Y")</f>
        <v>54</v>
      </c>
      <c r="E181" s="69" t="n">
        <f aca="false">IF($B181&gt;Input!$C$45,Input!$C$46,0)</f>
        <v>0</v>
      </c>
    </row>
    <row r="182" customFormat="false" ht="12.8" hidden="false" customHeight="false" outlineLevel="0" collapsed="false">
      <c r="A182" s="67" t="n">
        <v>178</v>
      </c>
      <c r="B182" s="68" t="n">
        <f aca="false">EOMONTH(Input!$C$7,A182)</f>
        <v>48334</v>
      </c>
      <c r="C182" s="67" t="n">
        <f aca="false">DATEDIF(Input!$C$23,$B182,"Y")</f>
        <v>54</v>
      </c>
      <c r="E182" s="69" t="n">
        <f aca="false">IF($B182&gt;Input!$C$45,Input!$C$46,0)</f>
        <v>0</v>
      </c>
    </row>
    <row r="183" customFormat="false" ht="12.8" hidden="false" customHeight="false" outlineLevel="0" collapsed="false">
      <c r="A183" s="67" t="n">
        <v>179</v>
      </c>
      <c r="B183" s="68" t="n">
        <f aca="false">EOMONTH(Input!$C$7,A183)</f>
        <v>48365</v>
      </c>
      <c r="C183" s="67" t="n">
        <f aca="false">DATEDIF(Input!$C$23,$B183,"Y")</f>
        <v>55</v>
      </c>
      <c r="E183" s="69" t="n">
        <f aca="false">IF($B183&gt;Input!$C$45,Input!$C$46,0)</f>
        <v>0</v>
      </c>
    </row>
    <row r="184" customFormat="false" ht="12.8" hidden="false" customHeight="false" outlineLevel="0" collapsed="false">
      <c r="A184" s="67" t="n">
        <v>180</v>
      </c>
      <c r="B184" s="68" t="n">
        <f aca="false">EOMONTH(Input!$C$7,A184)</f>
        <v>48395</v>
      </c>
      <c r="C184" s="67" t="n">
        <f aca="false">DATEDIF(Input!$C$23,$B184,"Y")</f>
        <v>55</v>
      </c>
      <c r="E184" s="69" t="n">
        <f aca="false">IF($B184&gt;Input!$C$45,Input!$C$46,0)</f>
        <v>0</v>
      </c>
    </row>
    <row r="185" customFormat="false" ht="12.8" hidden="false" customHeight="false" outlineLevel="0" collapsed="false">
      <c r="A185" s="67" t="n">
        <v>181</v>
      </c>
      <c r="B185" s="68" t="n">
        <f aca="false">EOMONTH(Input!$C$7,A185)</f>
        <v>48426</v>
      </c>
      <c r="C185" s="67" t="n">
        <f aca="false">DATEDIF(Input!$C$23,$B185,"Y")</f>
        <v>55</v>
      </c>
      <c r="E185" s="69" t="n">
        <f aca="false">IF($B185&gt;Input!$C$45,Input!$C$46,0)</f>
        <v>0</v>
      </c>
    </row>
    <row r="186" customFormat="false" ht="12.8" hidden="false" customHeight="false" outlineLevel="0" collapsed="false">
      <c r="A186" s="67" t="n">
        <v>182</v>
      </c>
      <c r="B186" s="68" t="n">
        <f aca="false">EOMONTH(Input!$C$7,A186)</f>
        <v>48457</v>
      </c>
      <c r="C186" s="67" t="n">
        <f aca="false">DATEDIF(Input!$C$23,$B186,"Y")</f>
        <v>55</v>
      </c>
      <c r="E186" s="69" t="n">
        <f aca="false">IF($B186&gt;Input!$C$45,Input!$C$46,0)</f>
        <v>0</v>
      </c>
    </row>
    <row r="187" customFormat="false" ht="12.8" hidden="false" customHeight="false" outlineLevel="0" collapsed="false">
      <c r="A187" s="67" t="n">
        <v>183</v>
      </c>
      <c r="B187" s="68" t="n">
        <f aca="false">EOMONTH(Input!$C$7,A187)</f>
        <v>48487</v>
      </c>
      <c r="C187" s="67" t="n">
        <f aca="false">DATEDIF(Input!$C$23,$B187,"Y")</f>
        <v>55</v>
      </c>
      <c r="E187" s="69" t="n">
        <f aca="false">IF($B187&gt;Input!$C$45,Input!$C$46,0)</f>
        <v>0</v>
      </c>
    </row>
    <row r="188" customFormat="false" ht="12.8" hidden="false" customHeight="false" outlineLevel="0" collapsed="false">
      <c r="A188" s="67" t="n">
        <v>184</v>
      </c>
      <c r="B188" s="68" t="n">
        <f aca="false">EOMONTH(Input!$C$7,A188)</f>
        <v>48518</v>
      </c>
      <c r="C188" s="67" t="n">
        <f aca="false">DATEDIF(Input!$C$23,$B188,"Y")</f>
        <v>55</v>
      </c>
      <c r="E188" s="69" t="n">
        <f aca="false">IF($B188&gt;Input!$C$45,Input!$C$46,0)</f>
        <v>0</v>
      </c>
    </row>
    <row r="189" customFormat="false" ht="12.8" hidden="false" customHeight="false" outlineLevel="0" collapsed="false">
      <c r="A189" s="67" t="n">
        <v>185</v>
      </c>
      <c r="B189" s="68" t="n">
        <f aca="false">EOMONTH(Input!$C$7,A189)</f>
        <v>48548</v>
      </c>
      <c r="C189" s="67" t="n">
        <f aca="false">DATEDIF(Input!$C$23,$B189,"Y")</f>
        <v>55</v>
      </c>
      <c r="E189" s="69" t="n">
        <f aca="false">IF($B189&gt;Input!$C$45,Input!$C$46,0)</f>
        <v>0</v>
      </c>
    </row>
    <row r="190" customFormat="false" ht="12.8" hidden="false" customHeight="false" outlineLevel="0" collapsed="false">
      <c r="A190" s="67" t="n">
        <v>186</v>
      </c>
      <c r="B190" s="68" t="n">
        <f aca="false">EOMONTH(Input!$C$7,A190)</f>
        <v>48579</v>
      </c>
      <c r="C190" s="67" t="n">
        <f aca="false">DATEDIF(Input!$C$23,$B190,"Y")</f>
        <v>55</v>
      </c>
      <c r="E190" s="69" t="n">
        <f aca="false">IF($B190&gt;Input!$C$45,Input!$C$46,0)</f>
        <v>0</v>
      </c>
    </row>
    <row r="191" customFormat="false" ht="12.8" hidden="false" customHeight="false" outlineLevel="0" collapsed="false">
      <c r="A191" s="67" t="n">
        <v>187</v>
      </c>
      <c r="B191" s="68" t="n">
        <f aca="false">EOMONTH(Input!$C$7,A191)</f>
        <v>48610</v>
      </c>
      <c r="C191" s="67" t="n">
        <f aca="false">DATEDIF(Input!$C$23,$B191,"Y")</f>
        <v>55</v>
      </c>
      <c r="E191" s="69" t="n">
        <f aca="false">IF($B191&gt;Input!$C$45,Input!$C$46,0)</f>
        <v>0</v>
      </c>
    </row>
    <row r="192" customFormat="false" ht="12.8" hidden="false" customHeight="false" outlineLevel="0" collapsed="false">
      <c r="A192" s="67" t="n">
        <v>188</v>
      </c>
      <c r="B192" s="68" t="n">
        <f aca="false">EOMONTH(Input!$C$7,A192)</f>
        <v>48638</v>
      </c>
      <c r="C192" s="67" t="n">
        <f aca="false">DATEDIF(Input!$C$23,$B192,"Y")</f>
        <v>55</v>
      </c>
      <c r="E192" s="69" t="n">
        <f aca="false">IF($B192&gt;Input!$C$45,Input!$C$46,0)</f>
        <v>0</v>
      </c>
    </row>
    <row r="193" customFormat="false" ht="12.8" hidden="false" customHeight="false" outlineLevel="0" collapsed="false">
      <c r="A193" s="67" t="n">
        <v>189</v>
      </c>
      <c r="B193" s="68" t="n">
        <f aca="false">EOMONTH(Input!$C$7,A193)</f>
        <v>48669</v>
      </c>
      <c r="C193" s="67" t="n">
        <f aca="false">DATEDIF(Input!$C$23,$B193,"Y")</f>
        <v>55</v>
      </c>
      <c r="E193" s="69" t="n">
        <f aca="false">IF($B193&gt;Input!$C$45,Input!$C$46,0)</f>
        <v>0</v>
      </c>
    </row>
    <row r="194" customFormat="false" ht="12.8" hidden="false" customHeight="false" outlineLevel="0" collapsed="false">
      <c r="A194" s="67" t="n">
        <v>190</v>
      </c>
      <c r="B194" s="68" t="n">
        <f aca="false">EOMONTH(Input!$C$7,A194)</f>
        <v>48699</v>
      </c>
      <c r="C194" s="67" t="n">
        <f aca="false">DATEDIF(Input!$C$23,$B194,"Y")</f>
        <v>55</v>
      </c>
      <c r="E194" s="69" t="n">
        <f aca="false">IF($B194&gt;Input!$C$45,Input!$C$46,0)</f>
        <v>0</v>
      </c>
    </row>
    <row r="195" customFormat="false" ht="12.8" hidden="false" customHeight="false" outlineLevel="0" collapsed="false">
      <c r="A195" s="67" t="n">
        <v>191</v>
      </c>
      <c r="B195" s="68" t="n">
        <f aca="false">EOMONTH(Input!$C$7,A195)</f>
        <v>48730</v>
      </c>
      <c r="C195" s="67" t="n">
        <f aca="false">DATEDIF(Input!$C$23,$B195,"Y")</f>
        <v>56</v>
      </c>
      <c r="E195" s="69" t="n">
        <f aca="false">IF($B195&gt;Input!$C$45,Input!$C$46,0)</f>
        <v>0</v>
      </c>
    </row>
    <row r="196" customFormat="false" ht="12.8" hidden="false" customHeight="false" outlineLevel="0" collapsed="false">
      <c r="A196" s="67" t="n">
        <v>192</v>
      </c>
      <c r="B196" s="68" t="n">
        <f aca="false">EOMONTH(Input!$C$7,A196)</f>
        <v>48760</v>
      </c>
      <c r="C196" s="67" t="n">
        <f aca="false">DATEDIF(Input!$C$23,$B196,"Y")</f>
        <v>56</v>
      </c>
      <c r="E196" s="69" t="n">
        <f aca="false">IF($B196&gt;Input!$C$45,Input!$C$46,0)</f>
        <v>0</v>
      </c>
    </row>
    <row r="197" customFormat="false" ht="12.8" hidden="false" customHeight="false" outlineLevel="0" collapsed="false">
      <c r="A197" s="67" t="n">
        <v>193</v>
      </c>
      <c r="B197" s="68" t="n">
        <f aca="false">EOMONTH(Input!$C$7,A197)</f>
        <v>48791</v>
      </c>
      <c r="C197" s="67" t="n">
        <f aca="false">DATEDIF(Input!$C$23,$B197,"Y")</f>
        <v>56</v>
      </c>
      <c r="E197" s="69" t="n">
        <f aca="false">IF($B197&gt;Input!$C$45,Input!$C$46,0)</f>
        <v>0</v>
      </c>
    </row>
    <row r="198" customFormat="false" ht="12.8" hidden="false" customHeight="false" outlineLevel="0" collapsed="false">
      <c r="A198" s="67" t="n">
        <v>194</v>
      </c>
      <c r="B198" s="68" t="n">
        <f aca="false">EOMONTH(Input!$C$7,A198)</f>
        <v>48822</v>
      </c>
      <c r="C198" s="67" t="n">
        <f aca="false">DATEDIF(Input!$C$23,$B198,"Y")</f>
        <v>56</v>
      </c>
      <c r="E198" s="69" t="n">
        <f aca="false">IF($B198&gt;Input!$C$45,Input!$C$46,0)</f>
        <v>0</v>
      </c>
    </row>
    <row r="199" customFormat="false" ht="12.8" hidden="false" customHeight="false" outlineLevel="0" collapsed="false">
      <c r="A199" s="67" t="n">
        <v>195</v>
      </c>
      <c r="B199" s="68" t="n">
        <f aca="false">EOMONTH(Input!$C$7,A199)</f>
        <v>48852</v>
      </c>
      <c r="C199" s="67" t="n">
        <f aca="false">DATEDIF(Input!$C$23,$B199,"Y")</f>
        <v>56</v>
      </c>
      <c r="E199" s="69" t="n">
        <f aca="false">IF($B199&gt;Input!$C$45,Input!$C$46,0)</f>
        <v>0</v>
      </c>
    </row>
    <row r="200" customFormat="false" ht="12.8" hidden="false" customHeight="false" outlineLevel="0" collapsed="false">
      <c r="A200" s="67" t="n">
        <v>196</v>
      </c>
      <c r="B200" s="68" t="n">
        <f aca="false">EOMONTH(Input!$C$7,A200)</f>
        <v>48883</v>
      </c>
      <c r="C200" s="67" t="n">
        <f aca="false">DATEDIF(Input!$C$23,$B200,"Y")</f>
        <v>56</v>
      </c>
      <c r="E200" s="69" t="n">
        <f aca="false">IF($B200&gt;Input!$C$45,Input!$C$46,0)</f>
        <v>0</v>
      </c>
    </row>
    <row r="201" customFormat="false" ht="12.8" hidden="false" customHeight="false" outlineLevel="0" collapsed="false">
      <c r="A201" s="67" t="n">
        <v>197</v>
      </c>
      <c r="B201" s="68" t="n">
        <f aca="false">EOMONTH(Input!$C$7,A201)</f>
        <v>48913</v>
      </c>
      <c r="C201" s="67" t="n">
        <f aca="false">DATEDIF(Input!$C$23,$B201,"Y")</f>
        <v>56</v>
      </c>
      <c r="E201" s="69" t="n">
        <f aca="false">IF($B201&gt;Input!$C$45,Input!$C$46,0)</f>
        <v>0</v>
      </c>
    </row>
    <row r="202" customFormat="false" ht="12.8" hidden="false" customHeight="false" outlineLevel="0" collapsed="false">
      <c r="A202" s="67" t="n">
        <v>198</v>
      </c>
      <c r="B202" s="68" t="n">
        <f aca="false">EOMONTH(Input!$C$7,A202)</f>
        <v>48944</v>
      </c>
      <c r="C202" s="67" t="n">
        <f aca="false">DATEDIF(Input!$C$23,$B202,"Y")</f>
        <v>56</v>
      </c>
      <c r="E202" s="69" t="n">
        <f aca="false">IF($B202&gt;Input!$C$45,Input!$C$46,0)</f>
        <v>0</v>
      </c>
    </row>
    <row r="203" customFormat="false" ht="12.8" hidden="false" customHeight="false" outlineLevel="0" collapsed="false">
      <c r="A203" s="67" t="n">
        <v>199</v>
      </c>
      <c r="B203" s="68" t="n">
        <f aca="false">EOMONTH(Input!$C$7,A203)</f>
        <v>48975</v>
      </c>
      <c r="C203" s="67" t="n">
        <f aca="false">DATEDIF(Input!$C$23,$B203,"Y")</f>
        <v>56</v>
      </c>
      <c r="E203" s="69" t="n">
        <f aca="false">IF($B203&gt;Input!$C$45,Input!$C$46,0)</f>
        <v>0</v>
      </c>
    </row>
    <row r="204" customFormat="false" ht="12.8" hidden="false" customHeight="false" outlineLevel="0" collapsed="false">
      <c r="A204" s="67" t="n">
        <v>200</v>
      </c>
      <c r="B204" s="68" t="n">
        <f aca="false">EOMONTH(Input!$C$7,A204)</f>
        <v>49003</v>
      </c>
      <c r="C204" s="67" t="n">
        <f aca="false">DATEDIF(Input!$C$23,$B204,"Y")</f>
        <v>56</v>
      </c>
      <c r="E204" s="69" t="n">
        <f aca="false">IF($B204&gt;Input!$C$45,Input!$C$46,0)</f>
        <v>0</v>
      </c>
    </row>
    <row r="205" customFormat="false" ht="12.8" hidden="false" customHeight="false" outlineLevel="0" collapsed="false">
      <c r="A205" s="67" t="n">
        <v>201</v>
      </c>
      <c r="B205" s="68" t="n">
        <f aca="false">EOMONTH(Input!$C$7,A205)</f>
        <v>49034</v>
      </c>
      <c r="C205" s="67" t="n">
        <f aca="false">DATEDIF(Input!$C$23,$B205,"Y")</f>
        <v>56</v>
      </c>
      <c r="E205" s="69" t="n">
        <f aca="false">IF($B205&gt;Input!$C$45,Input!$C$46,0)</f>
        <v>0</v>
      </c>
    </row>
    <row r="206" customFormat="false" ht="12.8" hidden="false" customHeight="false" outlineLevel="0" collapsed="false">
      <c r="A206" s="67" t="n">
        <v>202</v>
      </c>
      <c r="B206" s="68" t="n">
        <f aca="false">EOMONTH(Input!$C$7,A206)</f>
        <v>49064</v>
      </c>
      <c r="C206" s="67" t="n">
        <f aca="false">DATEDIF(Input!$C$23,$B206,"Y")</f>
        <v>56</v>
      </c>
      <c r="E206" s="69" t="n">
        <f aca="false">IF($B206&gt;Input!$C$45,Input!$C$46,0)</f>
        <v>0</v>
      </c>
    </row>
    <row r="207" customFormat="false" ht="12.8" hidden="false" customHeight="false" outlineLevel="0" collapsed="false">
      <c r="A207" s="67" t="n">
        <v>203</v>
      </c>
      <c r="B207" s="68" t="n">
        <f aca="false">EOMONTH(Input!$C$7,A207)</f>
        <v>49095</v>
      </c>
      <c r="C207" s="67" t="n">
        <f aca="false">DATEDIF(Input!$C$23,$B207,"Y")</f>
        <v>57</v>
      </c>
      <c r="E207" s="69" t="n">
        <f aca="false">IF($B207&gt;Input!$C$45,Input!$C$46,0)</f>
        <v>0</v>
      </c>
    </row>
    <row r="208" customFormat="false" ht="12.8" hidden="false" customHeight="false" outlineLevel="0" collapsed="false">
      <c r="A208" s="67" t="n">
        <v>204</v>
      </c>
      <c r="B208" s="68" t="n">
        <f aca="false">EOMONTH(Input!$C$7,A208)</f>
        <v>49125</v>
      </c>
      <c r="C208" s="67" t="n">
        <f aca="false">DATEDIF(Input!$C$23,$B208,"Y")</f>
        <v>57</v>
      </c>
      <c r="E208" s="69" t="n">
        <f aca="false">IF($B208&gt;Input!$C$45,Input!$C$46,0)</f>
        <v>0</v>
      </c>
    </row>
    <row r="209" customFormat="false" ht="12.8" hidden="false" customHeight="false" outlineLevel="0" collapsed="false">
      <c r="A209" s="67" t="n">
        <v>205</v>
      </c>
      <c r="B209" s="68" t="n">
        <f aca="false">EOMONTH(Input!$C$7,A209)</f>
        <v>49156</v>
      </c>
      <c r="C209" s="67" t="n">
        <f aca="false">DATEDIF(Input!$C$23,$B209,"Y")</f>
        <v>57</v>
      </c>
      <c r="E209" s="69" t="n">
        <f aca="false">IF($B209&gt;Input!$C$45,Input!$C$46,0)</f>
        <v>0</v>
      </c>
    </row>
    <row r="210" customFormat="false" ht="12.8" hidden="false" customHeight="false" outlineLevel="0" collapsed="false">
      <c r="A210" s="67" t="n">
        <v>206</v>
      </c>
      <c r="B210" s="68" t="n">
        <f aca="false">EOMONTH(Input!$C$7,A210)</f>
        <v>49187</v>
      </c>
      <c r="C210" s="67" t="n">
        <f aca="false">DATEDIF(Input!$C$23,$B210,"Y")</f>
        <v>57</v>
      </c>
      <c r="E210" s="69" t="n">
        <f aca="false">IF($B210&gt;Input!$C$45,Input!$C$46,0)</f>
        <v>0</v>
      </c>
    </row>
    <row r="211" customFormat="false" ht="12.8" hidden="false" customHeight="false" outlineLevel="0" collapsed="false">
      <c r="A211" s="67" t="n">
        <v>207</v>
      </c>
      <c r="B211" s="68" t="n">
        <f aca="false">EOMONTH(Input!$C$7,A211)</f>
        <v>49217</v>
      </c>
      <c r="C211" s="67" t="n">
        <f aca="false">DATEDIF(Input!$C$23,$B211,"Y")</f>
        <v>57</v>
      </c>
      <c r="E211" s="69" t="n">
        <f aca="false">IF($B211&gt;Input!$C$45,Input!$C$46,0)</f>
        <v>0</v>
      </c>
    </row>
    <row r="212" customFormat="false" ht="12.8" hidden="false" customHeight="false" outlineLevel="0" collapsed="false">
      <c r="A212" s="67" t="n">
        <v>208</v>
      </c>
      <c r="B212" s="68" t="n">
        <f aca="false">EOMONTH(Input!$C$7,A212)</f>
        <v>49248</v>
      </c>
      <c r="C212" s="67" t="n">
        <f aca="false">DATEDIF(Input!$C$23,$B212,"Y")</f>
        <v>57</v>
      </c>
      <c r="E212" s="69" t="n">
        <f aca="false">IF($B212&gt;Input!$C$45,Input!$C$46,0)</f>
        <v>0</v>
      </c>
    </row>
    <row r="213" customFormat="false" ht="12.8" hidden="false" customHeight="false" outlineLevel="0" collapsed="false">
      <c r="A213" s="67" t="n">
        <v>209</v>
      </c>
      <c r="B213" s="68" t="n">
        <f aca="false">EOMONTH(Input!$C$7,A213)</f>
        <v>49278</v>
      </c>
      <c r="C213" s="67" t="n">
        <f aca="false">DATEDIF(Input!$C$23,$B213,"Y")</f>
        <v>57</v>
      </c>
      <c r="E213" s="69" t="n">
        <f aca="false">IF($B213&gt;Input!$C$45,Input!$C$46,0)</f>
        <v>0</v>
      </c>
    </row>
    <row r="214" customFormat="false" ht="12.8" hidden="false" customHeight="false" outlineLevel="0" collapsed="false">
      <c r="A214" s="67" t="n">
        <v>210</v>
      </c>
      <c r="B214" s="68" t="n">
        <f aca="false">EOMONTH(Input!$C$7,A214)</f>
        <v>49309</v>
      </c>
      <c r="C214" s="67" t="n">
        <f aca="false">DATEDIF(Input!$C$23,$B214,"Y")</f>
        <v>57</v>
      </c>
      <c r="E214" s="69" t="n">
        <f aca="false">IF($B214&gt;Input!$C$45,Input!$C$46,0)</f>
        <v>0</v>
      </c>
    </row>
    <row r="215" customFormat="false" ht="12.8" hidden="false" customHeight="false" outlineLevel="0" collapsed="false">
      <c r="A215" s="67" t="n">
        <v>211</v>
      </c>
      <c r="B215" s="68" t="n">
        <f aca="false">EOMONTH(Input!$C$7,A215)</f>
        <v>49340</v>
      </c>
      <c r="C215" s="67" t="n">
        <f aca="false">DATEDIF(Input!$C$23,$B215,"Y")</f>
        <v>57</v>
      </c>
      <c r="E215" s="69" t="n">
        <f aca="false">IF($B215&gt;Input!$C$45,Input!$C$46,0)</f>
        <v>0</v>
      </c>
    </row>
    <row r="216" customFormat="false" ht="12.8" hidden="false" customHeight="false" outlineLevel="0" collapsed="false">
      <c r="A216" s="67" t="n">
        <v>212</v>
      </c>
      <c r="B216" s="68" t="n">
        <f aca="false">EOMONTH(Input!$C$7,A216)</f>
        <v>49368</v>
      </c>
      <c r="C216" s="67" t="n">
        <f aca="false">DATEDIF(Input!$C$23,$B216,"Y")</f>
        <v>57</v>
      </c>
      <c r="E216" s="69" t="n">
        <f aca="false">IF($B216&gt;Input!$C$45,Input!$C$46,0)</f>
        <v>0</v>
      </c>
    </row>
    <row r="217" customFormat="false" ht="12.8" hidden="false" customHeight="false" outlineLevel="0" collapsed="false">
      <c r="A217" s="67" t="n">
        <v>213</v>
      </c>
      <c r="B217" s="68" t="n">
        <f aca="false">EOMONTH(Input!$C$7,A217)</f>
        <v>49399</v>
      </c>
      <c r="C217" s="67" t="n">
        <f aca="false">DATEDIF(Input!$C$23,$B217,"Y")</f>
        <v>57</v>
      </c>
      <c r="E217" s="69" t="n">
        <f aca="false">IF($B217&gt;Input!$C$45,Input!$C$46,0)</f>
        <v>0</v>
      </c>
    </row>
    <row r="218" customFormat="false" ht="12.8" hidden="false" customHeight="false" outlineLevel="0" collapsed="false">
      <c r="A218" s="67" t="n">
        <v>214</v>
      </c>
      <c r="B218" s="68" t="n">
        <f aca="false">EOMONTH(Input!$C$7,A218)</f>
        <v>49429</v>
      </c>
      <c r="C218" s="67" t="n">
        <f aca="false">DATEDIF(Input!$C$23,$B218,"Y")</f>
        <v>57</v>
      </c>
      <c r="E218" s="69" t="n">
        <f aca="false">IF($B218&gt;Input!$C$45,Input!$C$46,0)</f>
        <v>0</v>
      </c>
    </row>
    <row r="219" customFormat="false" ht="12.8" hidden="false" customHeight="false" outlineLevel="0" collapsed="false">
      <c r="A219" s="67" t="n">
        <v>215</v>
      </c>
      <c r="B219" s="68" t="n">
        <f aca="false">EOMONTH(Input!$C$7,A219)</f>
        <v>49460</v>
      </c>
      <c r="C219" s="67" t="n">
        <f aca="false">DATEDIF(Input!$C$23,$B219,"Y")</f>
        <v>58</v>
      </c>
      <c r="E219" s="69" t="n">
        <f aca="false">IF($B219&gt;Input!$C$45,Input!$C$46,0)</f>
        <v>0</v>
      </c>
    </row>
    <row r="220" customFormat="false" ht="12.8" hidden="false" customHeight="false" outlineLevel="0" collapsed="false">
      <c r="A220" s="67" t="n">
        <v>216</v>
      </c>
      <c r="B220" s="68" t="n">
        <f aca="false">EOMONTH(Input!$C$7,A220)</f>
        <v>49490</v>
      </c>
      <c r="C220" s="67" t="n">
        <f aca="false">DATEDIF(Input!$C$23,$B220,"Y")</f>
        <v>58</v>
      </c>
      <c r="E220" s="69" t="n">
        <f aca="false">IF($B220&gt;Input!$C$45,Input!$C$46,0)</f>
        <v>0</v>
      </c>
    </row>
    <row r="221" customFormat="false" ht="12.8" hidden="false" customHeight="false" outlineLevel="0" collapsed="false">
      <c r="A221" s="67" t="n">
        <v>217</v>
      </c>
      <c r="B221" s="68" t="n">
        <f aca="false">EOMONTH(Input!$C$7,A221)</f>
        <v>49521</v>
      </c>
      <c r="C221" s="67" t="n">
        <f aca="false">DATEDIF(Input!$C$23,$B221,"Y")</f>
        <v>58</v>
      </c>
      <c r="E221" s="69" t="n">
        <f aca="false">IF($B221&gt;Input!$C$45,Input!$C$46,0)</f>
        <v>0</v>
      </c>
    </row>
    <row r="222" customFormat="false" ht="12.8" hidden="false" customHeight="false" outlineLevel="0" collapsed="false">
      <c r="A222" s="67" t="n">
        <v>218</v>
      </c>
      <c r="B222" s="68" t="n">
        <f aca="false">EOMONTH(Input!$C$7,A222)</f>
        <v>49552</v>
      </c>
      <c r="C222" s="67" t="n">
        <f aca="false">DATEDIF(Input!$C$23,$B222,"Y")</f>
        <v>58</v>
      </c>
      <c r="E222" s="69" t="n">
        <f aca="false">IF($B222&gt;Input!$C$45,Input!$C$46,0)</f>
        <v>0</v>
      </c>
    </row>
    <row r="223" customFormat="false" ht="12.8" hidden="false" customHeight="false" outlineLevel="0" collapsed="false">
      <c r="A223" s="67" t="n">
        <v>219</v>
      </c>
      <c r="B223" s="68" t="n">
        <f aca="false">EOMONTH(Input!$C$7,A223)</f>
        <v>49582</v>
      </c>
      <c r="C223" s="67" t="n">
        <f aca="false">DATEDIF(Input!$C$23,$B223,"Y")</f>
        <v>58</v>
      </c>
      <c r="E223" s="69" t="n">
        <f aca="false">IF($B223&gt;Input!$C$45,Input!$C$46,0)</f>
        <v>0</v>
      </c>
    </row>
    <row r="224" customFormat="false" ht="12.8" hidden="false" customHeight="false" outlineLevel="0" collapsed="false">
      <c r="A224" s="67" t="n">
        <v>220</v>
      </c>
      <c r="B224" s="68" t="n">
        <f aca="false">EOMONTH(Input!$C$7,A224)</f>
        <v>49613</v>
      </c>
      <c r="C224" s="67" t="n">
        <f aca="false">DATEDIF(Input!$C$23,$B224,"Y")</f>
        <v>58</v>
      </c>
      <c r="E224" s="69" t="n">
        <f aca="false">IF($B224&gt;Input!$C$45,Input!$C$46,0)</f>
        <v>0</v>
      </c>
    </row>
    <row r="225" customFormat="false" ht="12.8" hidden="false" customHeight="false" outlineLevel="0" collapsed="false">
      <c r="A225" s="67" t="n">
        <v>221</v>
      </c>
      <c r="B225" s="68" t="n">
        <f aca="false">EOMONTH(Input!$C$7,A225)</f>
        <v>49643</v>
      </c>
      <c r="C225" s="67" t="n">
        <f aca="false">DATEDIF(Input!$C$23,$B225,"Y")</f>
        <v>58</v>
      </c>
      <c r="E225" s="69" t="n">
        <f aca="false">IF($B225&gt;Input!$C$45,Input!$C$46,0)</f>
        <v>0</v>
      </c>
    </row>
    <row r="226" customFormat="false" ht="12.8" hidden="false" customHeight="false" outlineLevel="0" collapsed="false">
      <c r="A226" s="67" t="n">
        <v>222</v>
      </c>
      <c r="B226" s="68" t="n">
        <f aca="false">EOMONTH(Input!$C$7,A226)</f>
        <v>49674</v>
      </c>
      <c r="C226" s="67" t="n">
        <f aca="false">DATEDIF(Input!$C$23,$B226,"Y")</f>
        <v>58</v>
      </c>
      <c r="E226" s="69" t="n">
        <f aca="false">IF($B226&gt;Input!$C$45,Input!$C$46,0)</f>
        <v>0</v>
      </c>
    </row>
    <row r="227" customFormat="false" ht="12.8" hidden="false" customHeight="false" outlineLevel="0" collapsed="false">
      <c r="A227" s="67" t="n">
        <v>223</v>
      </c>
      <c r="B227" s="68" t="n">
        <f aca="false">EOMONTH(Input!$C$7,A227)</f>
        <v>49705</v>
      </c>
      <c r="C227" s="67" t="n">
        <f aca="false">DATEDIF(Input!$C$23,$B227,"Y")</f>
        <v>58</v>
      </c>
      <c r="E227" s="69" t="n">
        <f aca="false">IF($B227&gt;Input!$C$45,Input!$C$46,0)</f>
        <v>0</v>
      </c>
    </row>
    <row r="228" customFormat="false" ht="12.8" hidden="false" customHeight="false" outlineLevel="0" collapsed="false">
      <c r="A228" s="67" t="n">
        <v>224</v>
      </c>
      <c r="B228" s="68" t="n">
        <f aca="false">EOMONTH(Input!$C$7,A228)</f>
        <v>49734</v>
      </c>
      <c r="C228" s="67" t="n">
        <f aca="false">DATEDIF(Input!$C$23,$B228,"Y")</f>
        <v>58</v>
      </c>
      <c r="E228" s="69" t="n">
        <f aca="false">IF($B228&gt;Input!$C$45,Input!$C$46,0)</f>
        <v>0</v>
      </c>
    </row>
    <row r="229" customFormat="false" ht="12.8" hidden="false" customHeight="false" outlineLevel="0" collapsed="false">
      <c r="A229" s="67" t="n">
        <v>225</v>
      </c>
      <c r="B229" s="68" t="n">
        <f aca="false">EOMONTH(Input!$C$7,A229)</f>
        <v>49765</v>
      </c>
      <c r="C229" s="67" t="n">
        <f aca="false">DATEDIF(Input!$C$23,$B229,"Y")</f>
        <v>58</v>
      </c>
      <c r="E229" s="69" t="n">
        <f aca="false">IF($B229&gt;Input!$C$45,Input!$C$46,0)</f>
        <v>0</v>
      </c>
    </row>
    <row r="230" customFormat="false" ht="12.8" hidden="false" customHeight="false" outlineLevel="0" collapsed="false">
      <c r="A230" s="67" t="n">
        <v>226</v>
      </c>
      <c r="B230" s="68" t="n">
        <f aca="false">EOMONTH(Input!$C$7,A230)</f>
        <v>49795</v>
      </c>
      <c r="C230" s="67" t="n">
        <f aca="false">DATEDIF(Input!$C$23,$B230,"Y")</f>
        <v>58</v>
      </c>
      <c r="E230" s="69" t="n">
        <f aca="false">IF($B230&gt;Input!$C$45,Input!$C$46,0)</f>
        <v>0</v>
      </c>
    </row>
    <row r="231" customFormat="false" ht="12.8" hidden="false" customHeight="false" outlineLevel="0" collapsed="false">
      <c r="A231" s="67" t="n">
        <v>227</v>
      </c>
      <c r="B231" s="68" t="n">
        <f aca="false">EOMONTH(Input!$C$7,A231)</f>
        <v>49826</v>
      </c>
      <c r="C231" s="67" t="n">
        <f aca="false">DATEDIF(Input!$C$23,$B231,"Y")</f>
        <v>59</v>
      </c>
      <c r="E231" s="69" t="n">
        <f aca="false">IF($B231&gt;Input!$C$45,Input!$C$46,0)</f>
        <v>0</v>
      </c>
    </row>
    <row r="232" customFormat="false" ht="12.8" hidden="false" customHeight="false" outlineLevel="0" collapsed="false">
      <c r="A232" s="67" t="n">
        <v>228</v>
      </c>
      <c r="B232" s="68" t="n">
        <f aca="false">EOMONTH(Input!$C$7,A232)</f>
        <v>49856</v>
      </c>
      <c r="C232" s="67" t="n">
        <f aca="false">DATEDIF(Input!$C$23,$B232,"Y")</f>
        <v>59</v>
      </c>
      <c r="E232" s="69" t="n">
        <f aca="false">IF($B232&gt;Input!$C$45,Input!$C$46,0)</f>
        <v>0</v>
      </c>
    </row>
    <row r="233" customFormat="false" ht="12.8" hidden="false" customHeight="false" outlineLevel="0" collapsed="false">
      <c r="A233" s="67" t="n">
        <v>229</v>
      </c>
      <c r="B233" s="68" t="n">
        <f aca="false">EOMONTH(Input!$C$7,A233)</f>
        <v>49887</v>
      </c>
      <c r="C233" s="67" t="n">
        <f aca="false">DATEDIF(Input!$C$23,$B233,"Y")</f>
        <v>59</v>
      </c>
      <c r="E233" s="69" t="n">
        <f aca="false">IF($B233&gt;Input!$C$45,Input!$C$46,0)</f>
        <v>0</v>
      </c>
    </row>
    <row r="234" customFormat="false" ht="12.8" hidden="false" customHeight="false" outlineLevel="0" collapsed="false">
      <c r="A234" s="67" t="n">
        <v>230</v>
      </c>
      <c r="B234" s="68" t="n">
        <f aca="false">EOMONTH(Input!$C$7,A234)</f>
        <v>49918</v>
      </c>
      <c r="C234" s="67" t="n">
        <f aca="false">DATEDIF(Input!$C$23,$B234,"Y")</f>
        <v>59</v>
      </c>
      <c r="E234" s="69" t="n">
        <f aca="false">IF($B234&gt;Input!$C$45,Input!$C$46,0)</f>
        <v>0</v>
      </c>
    </row>
    <row r="235" customFormat="false" ht="12.8" hidden="false" customHeight="false" outlineLevel="0" collapsed="false">
      <c r="A235" s="67" t="n">
        <v>231</v>
      </c>
      <c r="B235" s="68" t="n">
        <f aca="false">EOMONTH(Input!$C$7,A235)</f>
        <v>49948</v>
      </c>
      <c r="C235" s="67" t="n">
        <f aca="false">DATEDIF(Input!$C$23,$B235,"Y")</f>
        <v>59</v>
      </c>
      <c r="E235" s="69" t="n">
        <f aca="false">IF($B235&gt;Input!$C$45,Input!$C$46,0)</f>
        <v>0</v>
      </c>
    </row>
    <row r="236" customFormat="false" ht="12.8" hidden="false" customHeight="false" outlineLevel="0" collapsed="false">
      <c r="A236" s="67" t="n">
        <v>232</v>
      </c>
      <c r="B236" s="68" t="n">
        <f aca="false">EOMONTH(Input!$C$7,A236)</f>
        <v>49979</v>
      </c>
      <c r="C236" s="67" t="n">
        <f aca="false">DATEDIF(Input!$C$23,$B236,"Y")</f>
        <v>59</v>
      </c>
      <c r="E236" s="69" t="n">
        <f aca="false">IF($B236&gt;Input!$C$45,Input!$C$46,0)</f>
        <v>0</v>
      </c>
    </row>
    <row r="237" customFormat="false" ht="12.8" hidden="false" customHeight="false" outlineLevel="0" collapsed="false">
      <c r="A237" s="67" t="n">
        <v>233</v>
      </c>
      <c r="B237" s="68" t="n">
        <f aca="false">EOMONTH(Input!$C$7,A237)</f>
        <v>50009</v>
      </c>
      <c r="C237" s="67" t="n">
        <f aca="false">DATEDIF(Input!$C$23,$B237,"Y")</f>
        <v>59</v>
      </c>
      <c r="E237" s="69" t="n">
        <f aca="false">IF($B237&gt;Input!$C$45,Input!$C$46,0)</f>
        <v>0</v>
      </c>
    </row>
    <row r="238" customFormat="false" ht="12.8" hidden="false" customHeight="false" outlineLevel="0" collapsed="false">
      <c r="A238" s="67" t="n">
        <v>234</v>
      </c>
      <c r="B238" s="68" t="n">
        <f aca="false">EOMONTH(Input!$C$7,A238)</f>
        <v>50040</v>
      </c>
      <c r="C238" s="67" t="n">
        <f aca="false">DATEDIF(Input!$C$23,$B238,"Y")</f>
        <v>59</v>
      </c>
      <c r="E238" s="69" t="n">
        <f aca="false">IF($B238&gt;Input!$C$45,Input!$C$46,0)</f>
        <v>0</v>
      </c>
    </row>
    <row r="239" customFormat="false" ht="12.8" hidden="false" customHeight="false" outlineLevel="0" collapsed="false">
      <c r="A239" s="67" t="n">
        <v>235</v>
      </c>
      <c r="B239" s="68" t="n">
        <f aca="false">EOMONTH(Input!$C$7,A239)</f>
        <v>50071</v>
      </c>
      <c r="C239" s="67" t="n">
        <f aca="false">DATEDIF(Input!$C$23,$B239,"Y")</f>
        <v>59</v>
      </c>
      <c r="E239" s="69" t="n">
        <f aca="false">IF($B239&gt;Input!$C$45,Input!$C$46,0)</f>
        <v>0</v>
      </c>
    </row>
    <row r="240" customFormat="false" ht="12.8" hidden="false" customHeight="false" outlineLevel="0" collapsed="false">
      <c r="A240" s="67" t="n">
        <v>236</v>
      </c>
      <c r="B240" s="68" t="n">
        <f aca="false">EOMONTH(Input!$C$7,A240)</f>
        <v>50099</v>
      </c>
      <c r="C240" s="67" t="n">
        <f aca="false">DATEDIF(Input!$C$23,$B240,"Y")</f>
        <v>59</v>
      </c>
      <c r="E240" s="69" t="n">
        <f aca="false">IF($B240&gt;Input!$C$45,Input!$C$46,0)</f>
        <v>0</v>
      </c>
    </row>
    <row r="241" customFormat="false" ht="12.8" hidden="false" customHeight="false" outlineLevel="0" collapsed="false">
      <c r="A241" s="67" t="n">
        <v>237</v>
      </c>
      <c r="B241" s="68" t="n">
        <f aca="false">EOMONTH(Input!$C$7,A241)</f>
        <v>50130</v>
      </c>
      <c r="C241" s="67" t="n">
        <f aca="false">DATEDIF(Input!$C$23,$B241,"Y")</f>
        <v>59</v>
      </c>
      <c r="E241" s="69" t="n">
        <f aca="false">IF($B241&gt;Input!$C$45,Input!$C$46,0)</f>
        <v>0</v>
      </c>
    </row>
    <row r="242" customFormat="false" ht="12.8" hidden="false" customHeight="false" outlineLevel="0" collapsed="false">
      <c r="A242" s="67" t="n">
        <v>238</v>
      </c>
      <c r="B242" s="68" t="n">
        <f aca="false">EOMONTH(Input!$C$7,A242)</f>
        <v>50160</v>
      </c>
      <c r="C242" s="67" t="n">
        <f aca="false">DATEDIF(Input!$C$23,$B242,"Y")</f>
        <v>59</v>
      </c>
      <c r="E242" s="69" t="n">
        <f aca="false">IF($B242&gt;Input!$C$45,Input!$C$46,0)</f>
        <v>0</v>
      </c>
    </row>
    <row r="243" customFormat="false" ht="12.8" hidden="false" customHeight="false" outlineLevel="0" collapsed="false">
      <c r="A243" s="67" t="n">
        <v>239</v>
      </c>
      <c r="B243" s="68" t="n">
        <f aca="false">EOMONTH(Input!$C$7,A243)</f>
        <v>50191</v>
      </c>
      <c r="C243" s="67" t="n">
        <f aca="false">DATEDIF(Input!$C$23,$B243,"Y")</f>
        <v>60</v>
      </c>
      <c r="E243" s="69" t="n">
        <f aca="false">IF($B243&gt;Input!$C$45,Input!$C$46,0)</f>
        <v>0</v>
      </c>
    </row>
    <row r="244" customFormat="false" ht="12.8" hidden="false" customHeight="false" outlineLevel="0" collapsed="false">
      <c r="A244" s="67" t="n">
        <v>240</v>
      </c>
      <c r="B244" s="68" t="n">
        <f aca="false">EOMONTH(Input!$C$7,A244)</f>
        <v>50221</v>
      </c>
      <c r="C244" s="67" t="n">
        <f aca="false">DATEDIF(Input!$C$23,$B244,"Y")</f>
        <v>60</v>
      </c>
      <c r="E244" s="69" t="n">
        <f aca="false">IF($B244&gt;Input!$C$45,Input!$C$46,0)</f>
        <v>0</v>
      </c>
    </row>
    <row r="245" customFormat="false" ht="12.8" hidden="false" customHeight="false" outlineLevel="0" collapsed="false">
      <c r="A245" s="67" t="n">
        <v>241</v>
      </c>
      <c r="B245" s="68" t="n">
        <f aca="false">EOMONTH(Input!$C$7,A245)</f>
        <v>50252</v>
      </c>
      <c r="C245" s="67" t="n">
        <f aca="false">DATEDIF(Input!$C$23,$B245,"Y")</f>
        <v>60</v>
      </c>
      <c r="E245" s="69" t="n">
        <f aca="false">IF($B245&gt;Input!$C$45,Input!$C$46,0)</f>
        <v>0</v>
      </c>
    </row>
    <row r="246" customFormat="false" ht="12.8" hidden="false" customHeight="false" outlineLevel="0" collapsed="false">
      <c r="A246" s="67" t="n">
        <v>242</v>
      </c>
      <c r="B246" s="68" t="n">
        <f aca="false">EOMONTH(Input!$C$7,A246)</f>
        <v>50283</v>
      </c>
      <c r="C246" s="67" t="n">
        <f aca="false">DATEDIF(Input!$C$23,$B246,"Y")</f>
        <v>60</v>
      </c>
      <c r="E246" s="69" t="n">
        <f aca="false">IF($B246&gt;Input!$C$45,Input!$C$46,0)</f>
        <v>0</v>
      </c>
    </row>
    <row r="247" customFormat="false" ht="12.8" hidden="false" customHeight="false" outlineLevel="0" collapsed="false">
      <c r="A247" s="67" t="n">
        <v>243</v>
      </c>
      <c r="B247" s="68" t="n">
        <f aca="false">EOMONTH(Input!$C$7,A247)</f>
        <v>50313</v>
      </c>
      <c r="C247" s="67" t="n">
        <f aca="false">DATEDIF(Input!$C$23,$B247,"Y")</f>
        <v>60</v>
      </c>
      <c r="E247" s="69" t="n">
        <f aca="false">IF($B247&gt;Input!$C$45,Input!$C$46,0)</f>
        <v>0</v>
      </c>
    </row>
    <row r="248" customFormat="false" ht="12.8" hidden="false" customHeight="false" outlineLevel="0" collapsed="false">
      <c r="A248" s="67" t="n">
        <v>244</v>
      </c>
      <c r="B248" s="68" t="n">
        <f aca="false">EOMONTH(Input!$C$7,A248)</f>
        <v>50344</v>
      </c>
      <c r="C248" s="67" t="n">
        <f aca="false">DATEDIF(Input!$C$23,$B248,"Y")</f>
        <v>60</v>
      </c>
      <c r="E248" s="69" t="n">
        <f aca="false">IF($B248&gt;Input!$C$45,Input!$C$46,0)</f>
        <v>0</v>
      </c>
    </row>
    <row r="249" customFormat="false" ht="12.8" hidden="false" customHeight="false" outlineLevel="0" collapsed="false">
      <c r="A249" s="67" t="n">
        <v>245</v>
      </c>
      <c r="B249" s="68" t="n">
        <f aca="false">EOMONTH(Input!$C$7,A249)</f>
        <v>50374</v>
      </c>
      <c r="C249" s="67" t="n">
        <f aca="false">DATEDIF(Input!$C$23,$B249,"Y")</f>
        <v>60</v>
      </c>
      <c r="E249" s="69" t="n">
        <f aca="false">IF($B249&gt;Input!$C$45,Input!$C$46,0)</f>
        <v>0</v>
      </c>
    </row>
    <row r="250" customFormat="false" ht="12.8" hidden="false" customHeight="false" outlineLevel="0" collapsed="false">
      <c r="A250" s="67" t="n">
        <v>246</v>
      </c>
      <c r="B250" s="68" t="n">
        <f aca="false">EOMONTH(Input!$C$7,A250)</f>
        <v>50405</v>
      </c>
      <c r="C250" s="67" t="n">
        <f aca="false">DATEDIF(Input!$C$23,$B250,"Y")</f>
        <v>60</v>
      </c>
      <c r="E250" s="69" t="n">
        <f aca="false">IF($B250&gt;Input!$C$45,Input!$C$46,0)</f>
        <v>0</v>
      </c>
    </row>
    <row r="251" customFormat="false" ht="12.8" hidden="false" customHeight="false" outlineLevel="0" collapsed="false">
      <c r="A251" s="67" t="n">
        <v>247</v>
      </c>
      <c r="B251" s="68" t="n">
        <f aca="false">EOMONTH(Input!$C$7,A251)</f>
        <v>50436</v>
      </c>
      <c r="C251" s="67" t="n">
        <f aca="false">DATEDIF(Input!$C$23,$B251,"Y")</f>
        <v>60</v>
      </c>
      <c r="E251" s="69" t="n">
        <f aca="false">IF($B251&gt;Input!$C$45,Input!$C$46,0)</f>
        <v>0</v>
      </c>
    </row>
    <row r="252" customFormat="false" ht="12.8" hidden="false" customHeight="false" outlineLevel="0" collapsed="false">
      <c r="A252" s="67" t="n">
        <v>248</v>
      </c>
      <c r="B252" s="68" t="n">
        <f aca="false">EOMONTH(Input!$C$7,A252)</f>
        <v>50464</v>
      </c>
      <c r="C252" s="67" t="n">
        <f aca="false">DATEDIF(Input!$C$23,$B252,"Y")</f>
        <v>60</v>
      </c>
      <c r="E252" s="69" t="n">
        <f aca="false">IF($B252&gt;Input!$C$45,Input!$C$46,0)</f>
        <v>0</v>
      </c>
    </row>
    <row r="253" customFormat="false" ht="12.8" hidden="false" customHeight="false" outlineLevel="0" collapsed="false">
      <c r="A253" s="67" t="n">
        <v>249</v>
      </c>
      <c r="B253" s="68" t="n">
        <f aca="false">EOMONTH(Input!$C$7,A253)</f>
        <v>50495</v>
      </c>
      <c r="C253" s="67" t="n">
        <f aca="false">DATEDIF(Input!$C$23,$B253,"Y")</f>
        <v>60</v>
      </c>
      <c r="E253" s="69" t="n">
        <f aca="false">IF($B253&gt;Input!$C$45,Input!$C$46,0)</f>
        <v>0</v>
      </c>
    </row>
    <row r="254" customFormat="false" ht="12.8" hidden="false" customHeight="false" outlineLevel="0" collapsed="false">
      <c r="A254" s="67" t="n">
        <v>250</v>
      </c>
      <c r="B254" s="68" t="n">
        <f aca="false">EOMONTH(Input!$C$7,A254)</f>
        <v>50525</v>
      </c>
      <c r="C254" s="67" t="n">
        <f aca="false">DATEDIF(Input!$C$23,$B254,"Y")</f>
        <v>60</v>
      </c>
      <c r="E254" s="69" t="n">
        <f aca="false">IF($B254&gt;Input!$C$45,Input!$C$46,0)</f>
        <v>0</v>
      </c>
    </row>
    <row r="255" customFormat="false" ht="12.8" hidden="false" customHeight="false" outlineLevel="0" collapsed="false">
      <c r="A255" s="67" t="n">
        <v>251</v>
      </c>
      <c r="B255" s="68" t="n">
        <f aca="false">EOMONTH(Input!$C$7,A255)</f>
        <v>50556</v>
      </c>
      <c r="C255" s="67" t="n">
        <f aca="false">DATEDIF(Input!$C$23,$B255,"Y")</f>
        <v>61</v>
      </c>
      <c r="E255" s="69" t="n">
        <f aca="false">IF($B255&gt;Input!$C$45,Input!$C$46,0)</f>
        <v>0</v>
      </c>
    </row>
    <row r="256" customFormat="false" ht="12.8" hidden="false" customHeight="false" outlineLevel="0" collapsed="false">
      <c r="A256" s="67" t="n">
        <v>252</v>
      </c>
      <c r="B256" s="68" t="n">
        <f aca="false">EOMONTH(Input!$C$7,A256)</f>
        <v>50586</v>
      </c>
      <c r="C256" s="67" t="n">
        <f aca="false">DATEDIF(Input!$C$23,$B256,"Y")</f>
        <v>61</v>
      </c>
      <c r="E256" s="69" t="n">
        <f aca="false">IF($B256&gt;Input!$C$45,Input!$C$46,0)</f>
        <v>0</v>
      </c>
    </row>
    <row r="257" customFormat="false" ht="12.8" hidden="false" customHeight="false" outlineLevel="0" collapsed="false">
      <c r="A257" s="67" t="n">
        <v>253</v>
      </c>
      <c r="B257" s="68" t="n">
        <f aca="false">EOMONTH(Input!$C$7,A257)</f>
        <v>50617</v>
      </c>
      <c r="C257" s="67" t="n">
        <f aca="false">DATEDIF(Input!$C$23,$B257,"Y")</f>
        <v>61</v>
      </c>
      <c r="E257" s="69" t="n">
        <f aca="false">IF($B257&gt;Input!$C$45,Input!$C$46,0)</f>
        <v>0</v>
      </c>
    </row>
    <row r="258" customFormat="false" ht="12.8" hidden="false" customHeight="false" outlineLevel="0" collapsed="false">
      <c r="A258" s="67" t="n">
        <v>254</v>
      </c>
      <c r="B258" s="68" t="n">
        <f aca="false">EOMONTH(Input!$C$7,A258)</f>
        <v>50648</v>
      </c>
      <c r="C258" s="67" t="n">
        <f aca="false">DATEDIF(Input!$C$23,$B258,"Y")</f>
        <v>61</v>
      </c>
      <c r="E258" s="69" t="n">
        <f aca="false">IF($B258&gt;Input!$C$45,Input!$C$46,0)</f>
        <v>0</v>
      </c>
    </row>
    <row r="259" customFormat="false" ht="12.8" hidden="false" customHeight="false" outlineLevel="0" collapsed="false">
      <c r="A259" s="67" t="n">
        <v>255</v>
      </c>
      <c r="B259" s="68" t="n">
        <f aca="false">EOMONTH(Input!$C$7,A259)</f>
        <v>50678</v>
      </c>
      <c r="C259" s="67" t="n">
        <f aca="false">DATEDIF(Input!$C$23,$B259,"Y")</f>
        <v>61</v>
      </c>
      <c r="E259" s="69" t="n">
        <f aca="false">IF($B259&gt;Input!$C$45,Input!$C$46,0)</f>
        <v>0</v>
      </c>
    </row>
    <row r="260" customFormat="false" ht="12.8" hidden="false" customHeight="false" outlineLevel="0" collapsed="false">
      <c r="A260" s="67" t="n">
        <v>256</v>
      </c>
      <c r="B260" s="68" t="n">
        <f aca="false">EOMONTH(Input!$C$7,A260)</f>
        <v>50709</v>
      </c>
      <c r="C260" s="67" t="n">
        <f aca="false">DATEDIF(Input!$C$23,$B260,"Y")</f>
        <v>61</v>
      </c>
      <c r="E260" s="69" t="n">
        <f aca="false">IF($B260&gt;Input!$C$45,Input!$C$46,0)</f>
        <v>0</v>
      </c>
    </row>
    <row r="261" customFormat="false" ht="12.8" hidden="false" customHeight="false" outlineLevel="0" collapsed="false">
      <c r="A261" s="67" t="n">
        <v>257</v>
      </c>
      <c r="B261" s="68" t="n">
        <f aca="false">EOMONTH(Input!$C$7,A261)</f>
        <v>50739</v>
      </c>
      <c r="C261" s="67" t="n">
        <f aca="false">DATEDIF(Input!$C$23,$B261,"Y")</f>
        <v>61</v>
      </c>
      <c r="E261" s="69" t="n">
        <f aca="false">IF($B261&gt;Input!$C$45,Input!$C$46,0)</f>
        <v>0</v>
      </c>
    </row>
    <row r="262" customFormat="false" ht="12.8" hidden="false" customHeight="false" outlineLevel="0" collapsed="false">
      <c r="A262" s="67" t="n">
        <v>258</v>
      </c>
      <c r="B262" s="68" t="n">
        <f aca="false">EOMONTH(Input!$C$7,A262)</f>
        <v>50770</v>
      </c>
      <c r="C262" s="67" t="n">
        <f aca="false">DATEDIF(Input!$C$23,$B262,"Y")</f>
        <v>61</v>
      </c>
      <c r="E262" s="69" t="n">
        <f aca="false">IF($B262&gt;Input!$C$45,Input!$C$46,0)</f>
        <v>0</v>
      </c>
    </row>
    <row r="263" customFormat="false" ht="12.8" hidden="false" customHeight="false" outlineLevel="0" collapsed="false">
      <c r="A263" s="67" t="n">
        <v>259</v>
      </c>
      <c r="B263" s="68" t="n">
        <f aca="false">EOMONTH(Input!$C$7,A263)</f>
        <v>50801</v>
      </c>
      <c r="C263" s="67" t="n">
        <f aca="false">DATEDIF(Input!$C$23,$B263,"Y")</f>
        <v>61</v>
      </c>
      <c r="E263" s="69" t="n">
        <f aca="false">IF($B263&gt;Input!$C$45,Input!$C$46,0)</f>
        <v>0</v>
      </c>
    </row>
    <row r="264" customFormat="false" ht="12.8" hidden="false" customHeight="false" outlineLevel="0" collapsed="false">
      <c r="A264" s="67" t="n">
        <v>260</v>
      </c>
      <c r="B264" s="68" t="n">
        <f aca="false">EOMONTH(Input!$C$7,A264)</f>
        <v>50829</v>
      </c>
      <c r="C264" s="67" t="n">
        <f aca="false">DATEDIF(Input!$C$23,$B264,"Y")</f>
        <v>61</v>
      </c>
      <c r="E264" s="69" t="n">
        <f aca="false">IF($B264&gt;Input!$C$45,Input!$C$46,0)</f>
        <v>0</v>
      </c>
    </row>
    <row r="265" customFormat="false" ht="12.8" hidden="false" customHeight="false" outlineLevel="0" collapsed="false">
      <c r="A265" s="67" t="n">
        <v>261</v>
      </c>
      <c r="B265" s="68" t="n">
        <f aca="false">EOMONTH(Input!$C$7,A265)</f>
        <v>50860</v>
      </c>
      <c r="C265" s="67" t="n">
        <f aca="false">DATEDIF(Input!$C$23,$B265,"Y")</f>
        <v>61</v>
      </c>
      <c r="E265" s="69" t="n">
        <f aca="false">IF($B265&gt;Input!$C$45,Input!$C$46,0)</f>
        <v>0</v>
      </c>
    </row>
    <row r="266" customFormat="false" ht="12.8" hidden="false" customHeight="false" outlineLevel="0" collapsed="false">
      <c r="A266" s="67" t="n">
        <v>262</v>
      </c>
      <c r="B266" s="68" t="n">
        <f aca="false">EOMONTH(Input!$C$7,A266)</f>
        <v>50890</v>
      </c>
      <c r="C266" s="67" t="n">
        <f aca="false">DATEDIF(Input!$C$23,$B266,"Y")</f>
        <v>61</v>
      </c>
      <c r="E266" s="69" t="n">
        <f aca="false">IF($B266&gt;Input!$C$45,Input!$C$46,0)</f>
        <v>0</v>
      </c>
    </row>
    <row r="267" customFormat="false" ht="12.8" hidden="false" customHeight="false" outlineLevel="0" collapsed="false">
      <c r="A267" s="67" t="n">
        <v>263</v>
      </c>
      <c r="B267" s="68" t="n">
        <f aca="false">EOMONTH(Input!$C$7,A267)</f>
        <v>50921</v>
      </c>
      <c r="C267" s="67" t="n">
        <f aca="false">DATEDIF(Input!$C$23,$B267,"Y")</f>
        <v>62</v>
      </c>
      <c r="E267" s="69" t="n">
        <f aca="false">IF($B267&gt;Input!$C$45,Input!$C$46,0)</f>
        <v>0</v>
      </c>
    </row>
    <row r="268" customFormat="false" ht="12.8" hidden="false" customHeight="false" outlineLevel="0" collapsed="false">
      <c r="A268" s="67" t="n">
        <v>264</v>
      </c>
      <c r="B268" s="68" t="n">
        <f aca="false">EOMONTH(Input!$C$7,A268)</f>
        <v>50951</v>
      </c>
      <c r="C268" s="67" t="n">
        <f aca="false">DATEDIF(Input!$C$23,$B268,"Y")</f>
        <v>62</v>
      </c>
      <c r="E268" s="69" t="n">
        <f aca="false">IF($B268&gt;Input!$C$45,Input!$C$46,0)</f>
        <v>0</v>
      </c>
    </row>
    <row r="269" customFormat="false" ht="12.8" hidden="false" customHeight="false" outlineLevel="0" collapsed="false">
      <c r="A269" s="67" t="n">
        <v>265</v>
      </c>
      <c r="B269" s="68" t="n">
        <f aca="false">EOMONTH(Input!$C$7,A269)</f>
        <v>50982</v>
      </c>
      <c r="C269" s="67" t="n">
        <f aca="false">DATEDIF(Input!$C$23,$B269,"Y")</f>
        <v>62</v>
      </c>
      <c r="E269" s="69" t="n">
        <f aca="false">IF($B269&gt;Input!$C$45,Input!$C$46,0)</f>
        <v>0</v>
      </c>
    </row>
    <row r="270" customFormat="false" ht="12.8" hidden="false" customHeight="false" outlineLevel="0" collapsed="false">
      <c r="A270" s="67" t="n">
        <v>266</v>
      </c>
      <c r="B270" s="68" t="n">
        <f aca="false">EOMONTH(Input!$C$7,A270)</f>
        <v>51013</v>
      </c>
      <c r="C270" s="67" t="n">
        <f aca="false">DATEDIF(Input!$C$23,$B270,"Y")</f>
        <v>62</v>
      </c>
      <c r="E270" s="69" t="n">
        <f aca="false">IF($B270&gt;Input!$C$45,Input!$C$46,0)</f>
        <v>0</v>
      </c>
    </row>
    <row r="271" customFormat="false" ht="12.8" hidden="false" customHeight="false" outlineLevel="0" collapsed="false">
      <c r="A271" s="67" t="n">
        <v>267</v>
      </c>
      <c r="B271" s="68" t="n">
        <f aca="false">EOMONTH(Input!$C$7,A271)</f>
        <v>51043</v>
      </c>
      <c r="C271" s="67" t="n">
        <f aca="false">DATEDIF(Input!$C$23,$B271,"Y")</f>
        <v>62</v>
      </c>
      <c r="E271" s="69" t="n">
        <f aca="false">IF($B271&gt;Input!$C$45,Input!$C$46,0)</f>
        <v>0</v>
      </c>
    </row>
    <row r="272" customFormat="false" ht="12.8" hidden="false" customHeight="false" outlineLevel="0" collapsed="false">
      <c r="A272" s="67" t="n">
        <v>268</v>
      </c>
      <c r="B272" s="68" t="n">
        <f aca="false">EOMONTH(Input!$C$7,A272)</f>
        <v>51074</v>
      </c>
      <c r="C272" s="67" t="n">
        <f aca="false">DATEDIF(Input!$C$23,$B272,"Y")</f>
        <v>62</v>
      </c>
      <c r="E272" s="69" t="n">
        <f aca="false">IF($B272&gt;Input!$C$45,Input!$C$46,0)</f>
        <v>0</v>
      </c>
    </row>
    <row r="273" customFormat="false" ht="12.8" hidden="false" customHeight="false" outlineLevel="0" collapsed="false">
      <c r="A273" s="67" t="n">
        <v>269</v>
      </c>
      <c r="B273" s="68" t="n">
        <f aca="false">EOMONTH(Input!$C$7,A273)</f>
        <v>51104</v>
      </c>
      <c r="C273" s="67" t="n">
        <f aca="false">DATEDIF(Input!$C$23,$B273,"Y")</f>
        <v>62</v>
      </c>
      <c r="E273" s="69" t="n">
        <f aca="false">IF($B273&gt;Input!$C$45,Input!$C$46,0)</f>
        <v>0</v>
      </c>
    </row>
    <row r="274" customFormat="false" ht="12.8" hidden="false" customHeight="false" outlineLevel="0" collapsed="false">
      <c r="A274" s="67" t="n">
        <v>270</v>
      </c>
      <c r="B274" s="68" t="n">
        <f aca="false">EOMONTH(Input!$C$7,A274)</f>
        <v>51135</v>
      </c>
      <c r="C274" s="67" t="n">
        <f aca="false">DATEDIF(Input!$C$23,$B274,"Y")</f>
        <v>62</v>
      </c>
      <c r="E274" s="69" t="n">
        <f aca="false">IF($B274&gt;Input!$C$45,Input!$C$46,0)</f>
        <v>0</v>
      </c>
    </row>
    <row r="275" customFormat="false" ht="12.8" hidden="false" customHeight="false" outlineLevel="0" collapsed="false">
      <c r="A275" s="67" t="n">
        <v>271</v>
      </c>
      <c r="B275" s="68" t="n">
        <f aca="false">EOMONTH(Input!$C$7,A275)</f>
        <v>51166</v>
      </c>
      <c r="C275" s="67" t="n">
        <f aca="false">DATEDIF(Input!$C$23,$B275,"Y")</f>
        <v>62</v>
      </c>
      <c r="E275" s="69" t="n">
        <f aca="false">IF($B275&gt;Input!$C$45,Input!$C$46,0)</f>
        <v>0</v>
      </c>
    </row>
    <row r="276" customFormat="false" ht="12.8" hidden="false" customHeight="false" outlineLevel="0" collapsed="false">
      <c r="A276" s="67" t="n">
        <v>272</v>
      </c>
      <c r="B276" s="68" t="n">
        <f aca="false">EOMONTH(Input!$C$7,A276)</f>
        <v>51195</v>
      </c>
      <c r="C276" s="67" t="n">
        <f aca="false">DATEDIF(Input!$C$23,$B276,"Y")</f>
        <v>62</v>
      </c>
      <c r="E276" s="69" t="n">
        <f aca="false">IF($B276&gt;Input!$C$45,Input!$C$46,0)</f>
        <v>0</v>
      </c>
    </row>
    <row r="277" customFormat="false" ht="12.8" hidden="false" customHeight="false" outlineLevel="0" collapsed="false">
      <c r="A277" s="67" t="n">
        <v>273</v>
      </c>
      <c r="B277" s="68" t="n">
        <f aca="false">EOMONTH(Input!$C$7,A277)</f>
        <v>51226</v>
      </c>
      <c r="C277" s="67" t="n">
        <f aca="false">DATEDIF(Input!$C$23,$B277,"Y")</f>
        <v>62</v>
      </c>
      <c r="E277" s="69" t="n">
        <f aca="false">IF($B277&gt;Input!$C$45,Input!$C$46,0)</f>
        <v>0</v>
      </c>
    </row>
    <row r="278" customFormat="false" ht="12.8" hidden="false" customHeight="false" outlineLevel="0" collapsed="false">
      <c r="A278" s="67" t="n">
        <v>274</v>
      </c>
      <c r="B278" s="68" t="n">
        <f aca="false">EOMONTH(Input!$C$7,A278)</f>
        <v>51256</v>
      </c>
      <c r="C278" s="67" t="n">
        <f aca="false">DATEDIF(Input!$C$23,$B278,"Y")</f>
        <v>62</v>
      </c>
      <c r="E278" s="69" t="n">
        <f aca="false">IF($B278&gt;Input!$C$45,Input!$C$46,0)</f>
        <v>0</v>
      </c>
    </row>
    <row r="279" customFormat="false" ht="12.8" hidden="false" customHeight="false" outlineLevel="0" collapsed="false">
      <c r="A279" s="67" t="n">
        <v>275</v>
      </c>
      <c r="B279" s="68" t="n">
        <f aca="false">EOMONTH(Input!$C$7,A279)</f>
        <v>51287</v>
      </c>
      <c r="C279" s="67" t="n">
        <f aca="false">DATEDIF(Input!$C$23,$B279,"Y")</f>
        <v>63</v>
      </c>
      <c r="E279" s="69" t="n">
        <f aca="false">IF($B279&gt;Input!$C$45,Input!$C$46,0)</f>
        <v>0</v>
      </c>
    </row>
    <row r="280" customFormat="false" ht="12.8" hidden="false" customHeight="false" outlineLevel="0" collapsed="false">
      <c r="A280" s="67" t="n">
        <v>276</v>
      </c>
      <c r="B280" s="68" t="n">
        <f aca="false">EOMONTH(Input!$C$7,A280)</f>
        <v>51317</v>
      </c>
      <c r="C280" s="67" t="n">
        <f aca="false">DATEDIF(Input!$C$23,$B280,"Y")</f>
        <v>63</v>
      </c>
      <c r="E280" s="69" t="n">
        <f aca="false">IF($B280&gt;Input!$C$45,Input!$C$46,0)</f>
        <v>0</v>
      </c>
    </row>
    <row r="281" customFormat="false" ht="12.8" hidden="false" customHeight="false" outlineLevel="0" collapsed="false">
      <c r="A281" s="67" t="n">
        <v>277</v>
      </c>
      <c r="B281" s="68" t="n">
        <f aca="false">EOMONTH(Input!$C$7,A281)</f>
        <v>51348</v>
      </c>
      <c r="C281" s="67" t="n">
        <f aca="false">DATEDIF(Input!$C$23,$B281,"Y")</f>
        <v>63</v>
      </c>
      <c r="E281" s="69" t="n">
        <f aca="false">IF($B281&gt;Input!$C$45,Input!$C$46,0)</f>
        <v>0</v>
      </c>
    </row>
    <row r="282" customFormat="false" ht="12.8" hidden="false" customHeight="false" outlineLevel="0" collapsed="false">
      <c r="A282" s="67" t="n">
        <v>278</v>
      </c>
      <c r="B282" s="68" t="n">
        <f aca="false">EOMONTH(Input!$C$7,A282)</f>
        <v>51379</v>
      </c>
      <c r="C282" s="67" t="n">
        <f aca="false">DATEDIF(Input!$C$23,$B282,"Y")</f>
        <v>63</v>
      </c>
      <c r="E282" s="69" t="n">
        <f aca="false">IF($B282&gt;Input!$C$45,Input!$C$46,0)</f>
        <v>0</v>
      </c>
    </row>
    <row r="283" customFormat="false" ht="12.8" hidden="false" customHeight="false" outlineLevel="0" collapsed="false">
      <c r="A283" s="67" t="n">
        <v>279</v>
      </c>
      <c r="B283" s="68" t="n">
        <f aca="false">EOMONTH(Input!$C$7,A283)</f>
        <v>51409</v>
      </c>
      <c r="C283" s="67" t="n">
        <f aca="false">DATEDIF(Input!$C$23,$B283,"Y")</f>
        <v>63</v>
      </c>
      <c r="E283" s="69" t="n">
        <f aca="false">IF($B283&gt;Input!$C$45,Input!$C$46,0)</f>
        <v>0</v>
      </c>
    </row>
    <row r="284" customFormat="false" ht="12.8" hidden="false" customHeight="false" outlineLevel="0" collapsed="false">
      <c r="A284" s="67" t="n">
        <v>280</v>
      </c>
      <c r="B284" s="68" t="n">
        <f aca="false">EOMONTH(Input!$C$7,A284)</f>
        <v>51440</v>
      </c>
      <c r="C284" s="67" t="n">
        <f aca="false">DATEDIF(Input!$C$23,$B284,"Y")</f>
        <v>63</v>
      </c>
      <c r="E284" s="69" t="n">
        <f aca="false">IF($B284&gt;Input!$C$45,Input!$C$46,0)</f>
        <v>0</v>
      </c>
    </row>
    <row r="285" customFormat="false" ht="12.8" hidden="false" customHeight="false" outlineLevel="0" collapsed="false">
      <c r="A285" s="67" t="n">
        <v>281</v>
      </c>
      <c r="B285" s="68" t="n">
        <f aca="false">EOMONTH(Input!$C$7,A285)</f>
        <v>51470</v>
      </c>
      <c r="C285" s="67" t="n">
        <f aca="false">DATEDIF(Input!$C$23,$B285,"Y")</f>
        <v>63</v>
      </c>
      <c r="E285" s="69" t="n">
        <f aca="false">IF($B285&gt;Input!$C$45,Input!$C$46,0)</f>
        <v>0</v>
      </c>
    </row>
    <row r="286" customFormat="false" ht="12.8" hidden="false" customHeight="false" outlineLevel="0" collapsed="false">
      <c r="A286" s="67" t="n">
        <v>282</v>
      </c>
      <c r="B286" s="68" t="n">
        <f aca="false">EOMONTH(Input!$C$7,A286)</f>
        <v>51501</v>
      </c>
      <c r="C286" s="67" t="n">
        <f aca="false">DATEDIF(Input!$C$23,$B286,"Y")</f>
        <v>63</v>
      </c>
      <c r="E286" s="69" t="n">
        <f aca="false">IF($B286&gt;Input!$C$45,Input!$C$46,0)</f>
        <v>0</v>
      </c>
    </row>
    <row r="287" customFormat="false" ht="12.8" hidden="false" customHeight="false" outlineLevel="0" collapsed="false">
      <c r="A287" s="67" t="n">
        <v>283</v>
      </c>
      <c r="B287" s="68" t="n">
        <f aca="false">EOMONTH(Input!$C$7,A287)</f>
        <v>51532</v>
      </c>
      <c r="C287" s="67" t="n">
        <f aca="false">DATEDIF(Input!$C$23,$B287,"Y")</f>
        <v>63</v>
      </c>
      <c r="E287" s="69" t="n">
        <f aca="false">IF($B287&gt;Input!$C$45,Input!$C$46,0)</f>
        <v>0</v>
      </c>
    </row>
    <row r="288" customFormat="false" ht="12.8" hidden="false" customHeight="false" outlineLevel="0" collapsed="false">
      <c r="A288" s="67" t="n">
        <v>284</v>
      </c>
      <c r="B288" s="68" t="n">
        <f aca="false">EOMONTH(Input!$C$7,A288)</f>
        <v>51560</v>
      </c>
      <c r="C288" s="67" t="n">
        <f aca="false">DATEDIF(Input!$C$23,$B288,"Y")</f>
        <v>63</v>
      </c>
      <c r="E288" s="69" t="n">
        <f aca="false">IF($B288&gt;Input!$C$45,Input!$C$46,0)</f>
        <v>0</v>
      </c>
    </row>
    <row r="289" customFormat="false" ht="12.8" hidden="false" customHeight="false" outlineLevel="0" collapsed="false">
      <c r="A289" s="67" t="n">
        <v>285</v>
      </c>
      <c r="B289" s="68" t="n">
        <f aca="false">EOMONTH(Input!$C$7,A289)</f>
        <v>51591</v>
      </c>
      <c r="C289" s="67" t="n">
        <f aca="false">DATEDIF(Input!$C$23,$B289,"Y")</f>
        <v>63</v>
      </c>
      <c r="E289" s="69" t="n">
        <f aca="false">IF($B289&gt;Input!$C$45,Input!$C$46,0)</f>
        <v>0</v>
      </c>
    </row>
    <row r="290" customFormat="false" ht="12.8" hidden="false" customHeight="false" outlineLevel="0" collapsed="false">
      <c r="A290" s="67" t="n">
        <v>286</v>
      </c>
      <c r="B290" s="68" t="n">
        <f aca="false">EOMONTH(Input!$C$7,A290)</f>
        <v>51621</v>
      </c>
      <c r="C290" s="67" t="n">
        <f aca="false">DATEDIF(Input!$C$23,$B290,"Y")</f>
        <v>63</v>
      </c>
      <c r="E290" s="69" t="n">
        <f aca="false">IF($B290&gt;Input!$C$45,Input!$C$46,0)</f>
        <v>0</v>
      </c>
    </row>
    <row r="291" customFormat="false" ht="12.8" hidden="false" customHeight="false" outlineLevel="0" collapsed="false">
      <c r="A291" s="67" t="n">
        <v>287</v>
      </c>
      <c r="B291" s="68" t="n">
        <f aca="false">EOMONTH(Input!$C$7,A291)</f>
        <v>51652</v>
      </c>
      <c r="C291" s="67" t="n">
        <f aca="false">DATEDIF(Input!$C$23,$B291,"Y")</f>
        <v>64</v>
      </c>
      <c r="E291" s="69" t="n">
        <f aca="false">IF($B291&gt;Input!$C$45,Input!$C$46,0)</f>
        <v>0</v>
      </c>
    </row>
    <row r="292" customFormat="false" ht="12.8" hidden="false" customHeight="false" outlineLevel="0" collapsed="false">
      <c r="A292" s="67" t="n">
        <v>288</v>
      </c>
      <c r="B292" s="68" t="n">
        <f aca="false">EOMONTH(Input!$C$7,A292)</f>
        <v>51682</v>
      </c>
      <c r="C292" s="67" t="n">
        <f aca="false">DATEDIF(Input!$C$23,$B292,"Y")</f>
        <v>64</v>
      </c>
      <c r="E292" s="69" t="n">
        <f aca="false">IF($B292&gt;Input!$C$45,Input!$C$46,0)</f>
        <v>0</v>
      </c>
    </row>
    <row r="293" customFormat="false" ht="12.8" hidden="false" customHeight="false" outlineLevel="0" collapsed="false">
      <c r="A293" s="67" t="n">
        <v>289</v>
      </c>
      <c r="B293" s="68" t="n">
        <f aca="false">EOMONTH(Input!$C$7,A293)</f>
        <v>51713</v>
      </c>
      <c r="C293" s="67" t="n">
        <f aca="false">DATEDIF(Input!$C$23,$B293,"Y")</f>
        <v>64</v>
      </c>
      <c r="E293" s="69" t="n">
        <f aca="false">IF($B293&gt;Input!$C$45,Input!$C$46,0)</f>
        <v>0</v>
      </c>
    </row>
    <row r="294" customFormat="false" ht="12.8" hidden="false" customHeight="false" outlineLevel="0" collapsed="false">
      <c r="A294" s="67" t="n">
        <v>290</v>
      </c>
      <c r="B294" s="68" t="n">
        <f aca="false">EOMONTH(Input!$C$7,A294)</f>
        <v>51744</v>
      </c>
      <c r="C294" s="67" t="n">
        <f aca="false">DATEDIF(Input!$C$23,$B294,"Y")</f>
        <v>64</v>
      </c>
      <c r="E294" s="69" t="n">
        <f aca="false">IF($B294&gt;Input!$C$45,Input!$C$46,0)</f>
        <v>0</v>
      </c>
    </row>
    <row r="295" customFormat="false" ht="12.8" hidden="false" customHeight="false" outlineLevel="0" collapsed="false">
      <c r="A295" s="67" t="n">
        <v>291</v>
      </c>
      <c r="B295" s="68" t="n">
        <f aca="false">EOMONTH(Input!$C$7,A295)</f>
        <v>51774</v>
      </c>
      <c r="C295" s="67" t="n">
        <f aca="false">DATEDIF(Input!$C$23,$B295,"Y")</f>
        <v>64</v>
      </c>
      <c r="E295" s="69" t="n">
        <f aca="false">IF($B295&gt;Input!$C$45,Input!$C$46,0)</f>
        <v>0</v>
      </c>
    </row>
    <row r="296" customFormat="false" ht="12.8" hidden="false" customHeight="false" outlineLevel="0" collapsed="false">
      <c r="A296" s="67" t="n">
        <v>292</v>
      </c>
      <c r="B296" s="68" t="n">
        <f aca="false">EOMONTH(Input!$C$7,A296)</f>
        <v>51805</v>
      </c>
      <c r="C296" s="67" t="n">
        <f aca="false">DATEDIF(Input!$C$23,$B296,"Y")</f>
        <v>64</v>
      </c>
      <c r="E296" s="69" t="n">
        <f aca="false">IF($B296&gt;Input!$C$45,Input!$C$46,0)</f>
        <v>0</v>
      </c>
    </row>
    <row r="297" customFormat="false" ht="12.8" hidden="false" customHeight="false" outlineLevel="0" collapsed="false">
      <c r="A297" s="67" t="n">
        <v>293</v>
      </c>
      <c r="B297" s="68" t="n">
        <f aca="false">EOMONTH(Input!$C$7,A297)</f>
        <v>51835</v>
      </c>
      <c r="C297" s="67" t="n">
        <f aca="false">DATEDIF(Input!$C$23,$B297,"Y")</f>
        <v>64</v>
      </c>
      <c r="E297" s="69" t="n">
        <f aca="false">IF($B297&gt;Input!$C$45,Input!$C$46,0)</f>
        <v>0</v>
      </c>
    </row>
    <row r="298" customFormat="false" ht="12.8" hidden="false" customHeight="false" outlineLevel="0" collapsed="false">
      <c r="A298" s="67" t="n">
        <v>294</v>
      </c>
      <c r="B298" s="68" t="n">
        <f aca="false">EOMONTH(Input!$C$7,A298)</f>
        <v>51866</v>
      </c>
      <c r="C298" s="67" t="n">
        <f aca="false">DATEDIF(Input!$C$23,$B298,"Y")</f>
        <v>64</v>
      </c>
      <c r="E298" s="69" t="n">
        <f aca="false">IF($B298&gt;Input!$C$45,Input!$C$46,0)</f>
        <v>0</v>
      </c>
    </row>
    <row r="299" customFormat="false" ht="12.8" hidden="false" customHeight="false" outlineLevel="0" collapsed="false">
      <c r="A299" s="67" t="n">
        <v>295</v>
      </c>
      <c r="B299" s="68" t="n">
        <f aca="false">EOMONTH(Input!$C$7,A299)</f>
        <v>51897</v>
      </c>
      <c r="C299" s="67" t="n">
        <f aca="false">DATEDIF(Input!$C$23,$B299,"Y")</f>
        <v>64</v>
      </c>
      <c r="E299" s="69" t="n">
        <f aca="false">IF($B299&gt;Input!$C$45,Input!$C$46,0)</f>
        <v>0</v>
      </c>
    </row>
    <row r="300" customFormat="false" ht="12.8" hidden="false" customHeight="false" outlineLevel="0" collapsed="false">
      <c r="A300" s="67" t="n">
        <v>296</v>
      </c>
      <c r="B300" s="68" t="n">
        <f aca="false">EOMONTH(Input!$C$7,A300)</f>
        <v>51925</v>
      </c>
      <c r="C300" s="67" t="n">
        <f aca="false">DATEDIF(Input!$C$23,$B300,"Y")</f>
        <v>64</v>
      </c>
      <c r="E300" s="69" t="n">
        <f aca="false">IF($B300&gt;Input!$C$45,Input!$C$46,0)</f>
        <v>0</v>
      </c>
    </row>
    <row r="301" customFormat="false" ht="12.8" hidden="false" customHeight="false" outlineLevel="0" collapsed="false">
      <c r="A301" s="67" t="n">
        <v>297</v>
      </c>
      <c r="B301" s="68" t="n">
        <f aca="false">EOMONTH(Input!$C$7,A301)</f>
        <v>51956</v>
      </c>
      <c r="C301" s="67" t="n">
        <f aca="false">DATEDIF(Input!$C$23,$B301,"Y")</f>
        <v>64</v>
      </c>
      <c r="E301" s="69" t="n">
        <f aca="false">IF($B301&gt;Input!$C$45,Input!$C$46,0)</f>
        <v>0</v>
      </c>
    </row>
    <row r="302" customFormat="false" ht="12.8" hidden="false" customHeight="false" outlineLevel="0" collapsed="false">
      <c r="A302" s="67" t="n">
        <v>298</v>
      </c>
      <c r="B302" s="68" t="n">
        <f aca="false">EOMONTH(Input!$C$7,A302)</f>
        <v>51986</v>
      </c>
      <c r="C302" s="67" t="n">
        <f aca="false">DATEDIF(Input!$C$23,$B302,"Y")</f>
        <v>64</v>
      </c>
      <c r="E302" s="69" t="n">
        <f aca="false">IF($B302&gt;Input!$C$45,Input!$C$46,0)</f>
        <v>0</v>
      </c>
    </row>
    <row r="303" customFormat="false" ht="12.8" hidden="false" customHeight="false" outlineLevel="0" collapsed="false">
      <c r="A303" s="67" t="n">
        <v>299</v>
      </c>
      <c r="B303" s="68" t="n">
        <f aca="false">EOMONTH(Input!$C$7,A303)</f>
        <v>52017</v>
      </c>
      <c r="C303" s="67" t="n">
        <f aca="false">DATEDIF(Input!$C$23,$B303,"Y")</f>
        <v>65</v>
      </c>
      <c r="E303" s="69" t="n">
        <f aca="false">IF($B303&gt;Input!$C$45,Input!$C$46,0)</f>
        <v>0</v>
      </c>
    </row>
    <row r="304" customFormat="false" ht="12.8" hidden="false" customHeight="false" outlineLevel="0" collapsed="false">
      <c r="A304" s="67" t="n">
        <v>300</v>
      </c>
      <c r="B304" s="68" t="n">
        <f aca="false">EOMONTH(Input!$C$7,A304)</f>
        <v>52047</v>
      </c>
      <c r="C304" s="67" t="n">
        <f aca="false">DATEDIF(Input!$C$23,$B304,"Y")</f>
        <v>65</v>
      </c>
      <c r="E304" s="69" t="n">
        <f aca="false">IF($B304&gt;Input!$C$45,Input!$C$46,0)</f>
        <v>500</v>
      </c>
    </row>
    <row r="305" customFormat="false" ht="12.8" hidden="false" customHeight="false" outlineLevel="0" collapsed="false">
      <c r="A305" s="67" t="n">
        <v>301</v>
      </c>
      <c r="B305" s="68" t="n">
        <f aca="false">EOMONTH(Input!$C$7,A305)</f>
        <v>52078</v>
      </c>
      <c r="C305" s="67" t="n">
        <f aca="false">DATEDIF(Input!$C$23,$B305,"Y")</f>
        <v>65</v>
      </c>
      <c r="E305" s="69" t="n">
        <f aca="false">IF($B305&gt;Input!$C$45,Input!$C$46,0)</f>
        <v>500</v>
      </c>
    </row>
    <row r="306" customFormat="false" ht="12.8" hidden="false" customHeight="false" outlineLevel="0" collapsed="false">
      <c r="A306" s="67" t="n">
        <v>302</v>
      </c>
      <c r="B306" s="68" t="n">
        <f aca="false">EOMONTH(Input!$C$7,A306)</f>
        <v>52109</v>
      </c>
      <c r="C306" s="67" t="n">
        <f aca="false">DATEDIF(Input!$C$23,$B306,"Y")</f>
        <v>65</v>
      </c>
      <c r="E306" s="69" t="n">
        <f aca="false">IF($B306&gt;Input!$C$45,Input!$C$46,0)</f>
        <v>500</v>
      </c>
    </row>
    <row r="307" customFormat="false" ht="12.8" hidden="false" customHeight="false" outlineLevel="0" collapsed="false">
      <c r="A307" s="67" t="n">
        <v>303</v>
      </c>
      <c r="B307" s="68" t="n">
        <f aca="false">EOMONTH(Input!$C$7,A307)</f>
        <v>52139</v>
      </c>
      <c r="C307" s="67" t="n">
        <f aca="false">DATEDIF(Input!$C$23,$B307,"Y")</f>
        <v>65</v>
      </c>
      <c r="E307" s="69" t="n">
        <f aca="false">IF($B307&gt;Input!$C$45,Input!$C$46,0)</f>
        <v>500</v>
      </c>
    </row>
    <row r="308" customFormat="false" ht="12.8" hidden="false" customHeight="false" outlineLevel="0" collapsed="false">
      <c r="A308" s="67" t="n">
        <v>304</v>
      </c>
      <c r="B308" s="68" t="n">
        <f aca="false">EOMONTH(Input!$C$7,A308)</f>
        <v>52170</v>
      </c>
      <c r="C308" s="67" t="n">
        <f aca="false">DATEDIF(Input!$C$23,$B308,"Y")</f>
        <v>65</v>
      </c>
      <c r="E308" s="69" t="n">
        <f aca="false">IF($B308&gt;Input!$C$45,Input!$C$46,0)</f>
        <v>500</v>
      </c>
    </row>
    <row r="309" customFormat="false" ht="12.8" hidden="false" customHeight="false" outlineLevel="0" collapsed="false">
      <c r="A309" s="67" t="n">
        <v>305</v>
      </c>
      <c r="B309" s="68" t="n">
        <f aca="false">EOMONTH(Input!$C$7,A309)</f>
        <v>52200</v>
      </c>
      <c r="C309" s="67" t="n">
        <f aca="false">DATEDIF(Input!$C$23,$B309,"Y")</f>
        <v>65</v>
      </c>
      <c r="E309" s="69" t="n">
        <f aca="false">IF($B309&gt;Input!$C$45,Input!$C$46,0)</f>
        <v>500</v>
      </c>
    </row>
    <row r="310" customFormat="false" ht="12.8" hidden="false" customHeight="false" outlineLevel="0" collapsed="false">
      <c r="A310" s="67" t="n">
        <v>306</v>
      </c>
      <c r="B310" s="68" t="n">
        <f aca="false">EOMONTH(Input!$C$7,A310)</f>
        <v>52231</v>
      </c>
      <c r="C310" s="67" t="n">
        <f aca="false">DATEDIF(Input!$C$23,$B310,"Y")</f>
        <v>65</v>
      </c>
      <c r="E310" s="69" t="n">
        <f aca="false">IF($B310&gt;Input!$C$45,Input!$C$46,0)</f>
        <v>500</v>
      </c>
    </row>
    <row r="311" customFormat="false" ht="12.8" hidden="false" customHeight="false" outlineLevel="0" collapsed="false">
      <c r="A311" s="67" t="n">
        <v>307</v>
      </c>
      <c r="B311" s="68" t="n">
        <f aca="false">EOMONTH(Input!$C$7,A311)</f>
        <v>52262</v>
      </c>
      <c r="C311" s="67" t="n">
        <f aca="false">DATEDIF(Input!$C$23,$B311,"Y")</f>
        <v>65</v>
      </c>
      <c r="E311" s="69" t="n">
        <f aca="false">IF($B311&gt;Input!$C$45,Input!$C$46,0)</f>
        <v>500</v>
      </c>
    </row>
    <row r="312" customFormat="false" ht="12.8" hidden="false" customHeight="false" outlineLevel="0" collapsed="false">
      <c r="A312" s="67" t="n">
        <v>308</v>
      </c>
      <c r="B312" s="68" t="n">
        <f aca="false">EOMONTH(Input!$C$7,A312)</f>
        <v>52290</v>
      </c>
      <c r="C312" s="67" t="n">
        <f aca="false">DATEDIF(Input!$C$23,$B312,"Y")</f>
        <v>65</v>
      </c>
      <c r="E312" s="69" t="n">
        <f aca="false">IF($B312&gt;Input!$C$45,Input!$C$46,0)</f>
        <v>500</v>
      </c>
    </row>
    <row r="313" customFormat="false" ht="12.8" hidden="false" customHeight="false" outlineLevel="0" collapsed="false">
      <c r="A313" s="67" t="n">
        <v>309</v>
      </c>
      <c r="B313" s="68" t="n">
        <f aca="false">EOMONTH(Input!$C$7,A313)</f>
        <v>52321</v>
      </c>
      <c r="C313" s="67" t="n">
        <f aca="false">DATEDIF(Input!$C$23,$B313,"Y")</f>
        <v>65</v>
      </c>
      <c r="E313" s="69" t="n">
        <f aca="false">IF($B313&gt;Input!$C$45,Input!$C$46,0)</f>
        <v>500</v>
      </c>
    </row>
    <row r="314" customFormat="false" ht="12.8" hidden="false" customHeight="false" outlineLevel="0" collapsed="false">
      <c r="A314" s="67" t="n">
        <v>310</v>
      </c>
      <c r="B314" s="68" t="n">
        <f aca="false">EOMONTH(Input!$C$7,A314)</f>
        <v>52351</v>
      </c>
      <c r="C314" s="67" t="n">
        <f aca="false">DATEDIF(Input!$C$23,$B314,"Y")</f>
        <v>65</v>
      </c>
      <c r="E314" s="69" t="n">
        <f aca="false">IF($B314&gt;Input!$C$45,Input!$C$46,0)</f>
        <v>500</v>
      </c>
    </row>
    <row r="315" customFormat="false" ht="12.8" hidden="false" customHeight="false" outlineLevel="0" collapsed="false">
      <c r="A315" s="67" t="n">
        <v>311</v>
      </c>
      <c r="B315" s="68" t="n">
        <f aca="false">EOMONTH(Input!$C$7,A315)</f>
        <v>52382</v>
      </c>
      <c r="C315" s="67" t="n">
        <f aca="false">DATEDIF(Input!$C$23,$B315,"Y")</f>
        <v>66</v>
      </c>
      <c r="E315" s="69" t="n">
        <f aca="false">IF($B315&gt;Input!$C$45,Input!$C$46,0)</f>
        <v>500</v>
      </c>
    </row>
    <row r="316" customFormat="false" ht="12.8" hidden="false" customHeight="false" outlineLevel="0" collapsed="false">
      <c r="A316" s="67" t="n">
        <v>312</v>
      </c>
      <c r="B316" s="68" t="n">
        <f aca="false">EOMONTH(Input!$C$7,A316)</f>
        <v>52412</v>
      </c>
      <c r="C316" s="67" t="n">
        <f aca="false">DATEDIF(Input!$C$23,$B316,"Y")</f>
        <v>66</v>
      </c>
      <c r="E316" s="69" t="n">
        <f aca="false">IF($B316&gt;Input!$C$45,Input!$C$46,0)</f>
        <v>500</v>
      </c>
    </row>
    <row r="317" customFormat="false" ht="12.8" hidden="false" customHeight="false" outlineLevel="0" collapsed="false">
      <c r="A317" s="67" t="n">
        <v>313</v>
      </c>
      <c r="B317" s="68" t="n">
        <f aca="false">EOMONTH(Input!$C$7,A317)</f>
        <v>52443</v>
      </c>
      <c r="C317" s="67" t="n">
        <f aca="false">DATEDIF(Input!$C$23,$B317,"Y")</f>
        <v>66</v>
      </c>
      <c r="E317" s="69" t="n">
        <f aca="false">IF($B317&gt;Input!$C$45,Input!$C$46,0)</f>
        <v>500</v>
      </c>
    </row>
    <row r="318" customFormat="false" ht="12.8" hidden="false" customHeight="false" outlineLevel="0" collapsed="false">
      <c r="A318" s="67" t="n">
        <v>314</v>
      </c>
      <c r="B318" s="68" t="n">
        <f aca="false">EOMONTH(Input!$C$7,A318)</f>
        <v>52474</v>
      </c>
      <c r="C318" s="67" t="n">
        <f aca="false">DATEDIF(Input!$C$23,$B318,"Y")</f>
        <v>66</v>
      </c>
      <c r="E318" s="69" t="n">
        <f aca="false">IF($B318&gt;Input!$C$45,Input!$C$46,0)</f>
        <v>500</v>
      </c>
    </row>
    <row r="319" customFormat="false" ht="12.8" hidden="false" customHeight="false" outlineLevel="0" collapsed="false">
      <c r="A319" s="67" t="n">
        <v>315</v>
      </c>
      <c r="B319" s="68" t="n">
        <f aca="false">EOMONTH(Input!$C$7,A319)</f>
        <v>52504</v>
      </c>
      <c r="C319" s="67" t="n">
        <f aca="false">DATEDIF(Input!$C$23,$B319,"Y")</f>
        <v>66</v>
      </c>
      <c r="E319" s="69" t="n">
        <f aca="false">IF($B319&gt;Input!$C$45,Input!$C$46,0)</f>
        <v>500</v>
      </c>
    </row>
    <row r="320" customFormat="false" ht="12.8" hidden="false" customHeight="false" outlineLevel="0" collapsed="false">
      <c r="A320" s="67" t="n">
        <v>316</v>
      </c>
      <c r="B320" s="68" t="n">
        <f aca="false">EOMONTH(Input!$C$7,A320)</f>
        <v>52535</v>
      </c>
      <c r="C320" s="67" t="n">
        <f aca="false">DATEDIF(Input!$C$23,$B320,"Y")</f>
        <v>66</v>
      </c>
      <c r="E320" s="69" t="n">
        <f aca="false">IF($B320&gt;Input!$C$45,Input!$C$46,0)</f>
        <v>500</v>
      </c>
    </row>
    <row r="321" customFormat="false" ht="12.8" hidden="false" customHeight="false" outlineLevel="0" collapsed="false">
      <c r="A321" s="67" t="n">
        <v>317</v>
      </c>
      <c r="B321" s="68" t="n">
        <f aca="false">EOMONTH(Input!$C$7,A321)</f>
        <v>52565</v>
      </c>
      <c r="C321" s="67" t="n">
        <f aca="false">DATEDIF(Input!$C$23,$B321,"Y")</f>
        <v>66</v>
      </c>
      <c r="E321" s="69" t="n">
        <f aca="false">IF($B321&gt;Input!$C$45,Input!$C$46,0)</f>
        <v>500</v>
      </c>
    </row>
    <row r="322" customFormat="false" ht="12.8" hidden="false" customHeight="false" outlineLevel="0" collapsed="false">
      <c r="A322" s="67" t="n">
        <v>318</v>
      </c>
      <c r="B322" s="68" t="n">
        <f aca="false">EOMONTH(Input!$C$7,A322)</f>
        <v>52596</v>
      </c>
      <c r="C322" s="67" t="n">
        <f aca="false">DATEDIF(Input!$C$23,$B322,"Y")</f>
        <v>66</v>
      </c>
      <c r="E322" s="69" t="n">
        <f aca="false">IF($B322&gt;Input!$C$45,Input!$C$46,0)</f>
        <v>500</v>
      </c>
    </row>
    <row r="323" customFormat="false" ht="12.8" hidden="false" customHeight="false" outlineLevel="0" collapsed="false">
      <c r="A323" s="67" t="n">
        <v>319</v>
      </c>
      <c r="B323" s="68" t="n">
        <f aca="false">EOMONTH(Input!$C$7,A323)</f>
        <v>52627</v>
      </c>
      <c r="C323" s="67" t="n">
        <f aca="false">DATEDIF(Input!$C$23,$B323,"Y")</f>
        <v>66</v>
      </c>
      <c r="E323" s="69" t="n">
        <f aca="false">IF($B323&gt;Input!$C$45,Input!$C$46,0)</f>
        <v>500</v>
      </c>
    </row>
    <row r="324" customFormat="false" ht="12.8" hidden="false" customHeight="false" outlineLevel="0" collapsed="false">
      <c r="A324" s="67" t="n">
        <v>320</v>
      </c>
      <c r="B324" s="68" t="n">
        <f aca="false">EOMONTH(Input!$C$7,A324)</f>
        <v>52656</v>
      </c>
      <c r="C324" s="67" t="n">
        <f aca="false">DATEDIF(Input!$C$23,$B324,"Y")</f>
        <v>66</v>
      </c>
      <c r="E324" s="69" t="n">
        <f aca="false">IF($B324&gt;Input!$C$45,Input!$C$46,0)</f>
        <v>500</v>
      </c>
    </row>
    <row r="325" customFormat="false" ht="12.8" hidden="false" customHeight="false" outlineLevel="0" collapsed="false">
      <c r="A325" s="67" t="n">
        <v>321</v>
      </c>
      <c r="B325" s="68" t="n">
        <f aca="false">EOMONTH(Input!$C$7,A325)</f>
        <v>52687</v>
      </c>
      <c r="C325" s="67" t="n">
        <f aca="false">DATEDIF(Input!$C$23,$B325,"Y")</f>
        <v>66</v>
      </c>
      <c r="E325" s="69" t="n">
        <f aca="false">IF($B325&gt;Input!$C$45,Input!$C$46,0)</f>
        <v>500</v>
      </c>
    </row>
    <row r="326" customFormat="false" ht="12.8" hidden="false" customHeight="false" outlineLevel="0" collapsed="false">
      <c r="A326" s="67" t="n">
        <v>322</v>
      </c>
      <c r="B326" s="68" t="n">
        <f aca="false">EOMONTH(Input!$C$7,A326)</f>
        <v>52717</v>
      </c>
      <c r="C326" s="67" t="n">
        <f aca="false">DATEDIF(Input!$C$23,$B326,"Y")</f>
        <v>66</v>
      </c>
      <c r="E326" s="69" t="n">
        <f aca="false">IF($B326&gt;Input!$C$45,Input!$C$46,0)</f>
        <v>500</v>
      </c>
    </row>
    <row r="327" customFormat="false" ht="12.8" hidden="false" customHeight="false" outlineLevel="0" collapsed="false">
      <c r="A327" s="67" t="n">
        <v>323</v>
      </c>
      <c r="B327" s="68" t="n">
        <f aca="false">EOMONTH(Input!$C$7,A327)</f>
        <v>52748</v>
      </c>
      <c r="C327" s="67" t="n">
        <f aca="false">DATEDIF(Input!$C$23,$B327,"Y")</f>
        <v>67</v>
      </c>
      <c r="E327" s="69" t="n">
        <f aca="false">IF($B327&gt;Input!$C$45,Input!$C$46,0)</f>
        <v>500</v>
      </c>
    </row>
    <row r="328" customFormat="false" ht="12.8" hidden="false" customHeight="false" outlineLevel="0" collapsed="false">
      <c r="A328" s="67" t="n">
        <v>324</v>
      </c>
      <c r="B328" s="68" t="n">
        <f aca="false">EOMONTH(Input!$C$7,A328)</f>
        <v>52778</v>
      </c>
      <c r="C328" s="67" t="n">
        <f aca="false">DATEDIF(Input!$C$23,$B328,"Y")</f>
        <v>67</v>
      </c>
      <c r="E328" s="69" t="n">
        <f aca="false">IF($B328&gt;Input!$C$45,Input!$C$46,0)</f>
        <v>500</v>
      </c>
    </row>
    <row r="329" customFormat="false" ht="12.8" hidden="false" customHeight="false" outlineLevel="0" collapsed="false">
      <c r="A329" s="67" t="n">
        <v>325</v>
      </c>
      <c r="B329" s="68" t="n">
        <f aca="false">EOMONTH(Input!$C$7,A329)</f>
        <v>52809</v>
      </c>
      <c r="C329" s="67" t="n">
        <f aca="false">DATEDIF(Input!$C$23,$B329,"Y")</f>
        <v>67</v>
      </c>
      <c r="E329" s="69" t="n">
        <f aca="false">IF($B329&gt;Input!$C$45,Input!$C$46,0)</f>
        <v>500</v>
      </c>
    </row>
    <row r="330" customFormat="false" ht="12.8" hidden="false" customHeight="false" outlineLevel="0" collapsed="false">
      <c r="A330" s="67" t="n">
        <v>326</v>
      </c>
      <c r="B330" s="68" t="n">
        <f aca="false">EOMONTH(Input!$C$7,A330)</f>
        <v>52840</v>
      </c>
      <c r="C330" s="67" t="n">
        <f aca="false">DATEDIF(Input!$C$23,$B330,"Y")</f>
        <v>67</v>
      </c>
      <c r="E330" s="69" t="n">
        <f aca="false">IF($B330&gt;Input!$C$45,Input!$C$46,0)</f>
        <v>500</v>
      </c>
    </row>
    <row r="331" customFormat="false" ht="12.8" hidden="false" customHeight="false" outlineLevel="0" collapsed="false">
      <c r="A331" s="67" t="n">
        <v>327</v>
      </c>
      <c r="B331" s="68" t="n">
        <f aca="false">EOMONTH(Input!$C$7,A331)</f>
        <v>52870</v>
      </c>
      <c r="C331" s="67" t="n">
        <f aca="false">DATEDIF(Input!$C$23,$B331,"Y")</f>
        <v>67</v>
      </c>
      <c r="E331" s="69" t="n">
        <f aca="false">IF($B331&gt;Input!$C$45,Input!$C$46,0)</f>
        <v>500</v>
      </c>
    </row>
    <row r="332" customFormat="false" ht="12.8" hidden="false" customHeight="false" outlineLevel="0" collapsed="false">
      <c r="A332" s="67" t="n">
        <v>328</v>
      </c>
      <c r="B332" s="68" t="n">
        <f aca="false">EOMONTH(Input!$C$7,A332)</f>
        <v>52901</v>
      </c>
      <c r="C332" s="67" t="n">
        <f aca="false">DATEDIF(Input!$C$23,$B332,"Y")</f>
        <v>67</v>
      </c>
      <c r="E332" s="69" t="n">
        <f aca="false">IF($B332&gt;Input!$C$45,Input!$C$46,0)</f>
        <v>500</v>
      </c>
    </row>
    <row r="333" customFormat="false" ht="12.8" hidden="false" customHeight="false" outlineLevel="0" collapsed="false">
      <c r="A333" s="67" t="n">
        <v>329</v>
      </c>
      <c r="B333" s="68" t="n">
        <f aca="false">EOMONTH(Input!$C$7,A333)</f>
        <v>52931</v>
      </c>
      <c r="C333" s="67" t="n">
        <f aca="false">DATEDIF(Input!$C$23,$B333,"Y")</f>
        <v>67</v>
      </c>
      <c r="E333" s="69" t="n">
        <f aca="false">IF($B333&gt;Input!$C$45,Input!$C$46,0)</f>
        <v>500</v>
      </c>
    </row>
    <row r="334" customFormat="false" ht="12.8" hidden="false" customHeight="false" outlineLevel="0" collapsed="false">
      <c r="A334" s="67" t="n">
        <v>330</v>
      </c>
      <c r="B334" s="68" t="n">
        <f aca="false">EOMONTH(Input!$C$7,A334)</f>
        <v>52962</v>
      </c>
      <c r="C334" s="67" t="n">
        <f aca="false">DATEDIF(Input!$C$23,$B334,"Y")</f>
        <v>67</v>
      </c>
      <c r="E334" s="69" t="n">
        <f aca="false">IF($B334&gt;Input!$C$45,Input!$C$46,0)</f>
        <v>500</v>
      </c>
    </row>
    <row r="335" customFormat="false" ht="12.8" hidden="false" customHeight="false" outlineLevel="0" collapsed="false">
      <c r="A335" s="67" t="n">
        <v>331</v>
      </c>
      <c r="B335" s="68" t="n">
        <f aca="false">EOMONTH(Input!$C$7,A335)</f>
        <v>52993</v>
      </c>
      <c r="C335" s="67" t="n">
        <f aca="false">DATEDIF(Input!$C$23,$B335,"Y")</f>
        <v>67</v>
      </c>
      <c r="E335" s="69" t="n">
        <f aca="false">IF($B335&gt;Input!$C$45,Input!$C$46,0)</f>
        <v>500</v>
      </c>
    </row>
    <row r="336" customFormat="false" ht="12.8" hidden="false" customHeight="false" outlineLevel="0" collapsed="false">
      <c r="A336" s="67" t="n">
        <v>332</v>
      </c>
      <c r="B336" s="68" t="n">
        <f aca="false">EOMONTH(Input!$C$7,A336)</f>
        <v>53021</v>
      </c>
      <c r="C336" s="67" t="n">
        <f aca="false">DATEDIF(Input!$C$23,$B336,"Y")</f>
        <v>67</v>
      </c>
      <c r="E336" s="69" t="n">
        <f aca="false">IF($B336&gt;Input!$C$45,Input!$C$46,0)</f>
        <v>500</v>
      </c>
    </row>
    <row r="337" customFormat="false" ht="12.8" hidden="false" customHeight="false" outlineLevel="0" collapsed="false">
      <c r="A337" s="67" t="n">
        <v>333</v>
      </c>
      <c r="B337" s="68" t="n">
        <f aca="false">EOMONTH(Input!$C$7,A337)</f>
        <v>53052</v>
      </c>
      <c r="C337" s="67" t="n">
        <f aca="false">DATEDIF(Input!$C$23,$B337,"Y")</f>
        <v>67</v>
      </c>
      <c r="E337" s="69" t="n">
        <f aca="false">IF($B337&gt;Input!$C$45,Input!$C$46,0)</f>
        <v>500</v>
      </c>
    </row>
    <row r="338" customFormat="false" ht="12.8" hidden="false" customHeight="false" outlineLevel="0" collapsed="false">
      <c r="A338" s="67" t="n">
        <v>334</v>
      </c>
      <c r="B338" s="68" t="n">
        <f aca="false">EOMONTH(Input!$C$7,A338)</f>
        <v>53082</v>
      </c>
      <c r="C338" s="67" t="n">
        <f aca="false">DATEDIF(Input!$C$23,$B338,"Y")</f>
        <v>67</v>
      </c>
      <c r="E338" s="69" t="n">
        <f aca="false">IF($B338&gt;Input!$C$45,Input!$C$46,0)</f>
        <v>500</v>
      </c>
    </row>
    <row r="339" customFormat="false" ht="12.8" hidden="false" customHeight="false" outlineLevel="0" collapsed="false">
      <c r="A339" s="67" t="n">
        <v>335</v>
      </c>
      <c r="B339" s="68" t="n">
        <f aca="false">EOMONTH(Input!$C$7,A339)</f>
        <v>53113</v>
      </c>
      <c r="C339" s="67" t="n">
        <f aca="false">DATEDIF(Input!$C$23,$B339,"Y")</f>
        <v>68</v>
      </c>
      <c r="E339" s="69" t="n">
        <f aca="false">IF($B339&gt;Input!$C$45,Input!$C$46,0)</f>
        <v>500</v>
      </c>
    </row>
    <row r="340" customFormat="false" ht="12.8" hidden="false" customHeight="false" outlineLevel="0" collapsed="false">
      <c r="A340" s="67" t="n">
        <v>336</v>
      </c>
      <c r="B340" s="68" t="n">
        <f aca="false">EOMONTH(Input!$C$7,A340)</f>
        <v>53143</v>
      </c>
      <c r="C340" s="67" t="n">
        <f aca="false">DATEDIF(Input!$C$23,$B340,"Y")</f>
        <v>68</v>
      </c>
      <c r="E340" s="69" t="n">
        <f aca="false">IF($B340&gt;Input!$C$45,Input!$C$46,0)</f>
        <v>500</v>
      </c>
    </row>
    <row r="341" customFormat="false" ht="12.8" hidden="false" customHeight="false" outlineLevel="0" collapsed="false">
      <c r="A341" s="67" t="n">
        <v>337</v>
      </c>
      <c r="B341" s="68" t="n">
        <f aca="false">EOMONTH(Input!$C$7,A341)</f>
        <v>53174</v>
      </c>
      <c r="C341" s="67" t="n">
        <f aca="false">DATEDIF(Input!$C$23,$B341,"Y")</f>
        <v>68</v>
      </c>
      <c r="E341" s="69" t="n">
        <f aca="false">IF($B341&gt;Input!$C$45,Input!$C$46,0)</f>
        <v>500</v>
      </c>
    </row>
    <row r="342" customFormat="false" ht="12.8" hidden="false" customHeight="false" outlineLevel="0" collapsed="false">
      <c r="A342" s="67" t="n">
        <v>338</v>
      </c>
      <c r="B342" s="68" t="n">
        <f aca="false">EOMONTH(Input!$C$7,A342)</f>
        <v>53205</v>
      </c>
      <c r="C342" s="67" t="n">
        <f aca="false">DATEDIF(Input!$C$23,$B342,"Y")</f>
        <v>68</v>
      </c>
      <c r="E342" s="69" t="n">
        <f aca="false">IF($B342&gt;Input!$C$45,Input!$C$46,0)</f>
        <v>500</v>
      </c>
    </row>
    <row r="343" customFormat="false" ht="12.8" hidden="false" customHeight="false" outlineLevel="0" collapsed="false">
      <c r="A343" s="67" t="n">
        <v>339</v>
      </c>
      <c r="B343" s="68" t="n">
        <f aca="false">EOMONTH(Input!$C$7,A343)</f>
        <v>53235</v>
      </c>
      <c r="C343" s="67" t="n">
        <f aca="false">DATEDIF(Input!$C$23,$B343,"Y")</f>
        <v>68</v>
      </c>
      <c r="E343" s="69" t="n">
        <f aca="false">IF($B343&gt;Input!$C$45,Input!$C$46,0)</f>
        <v>500</v>
      </c>
    </row>
    <row r="344" customFormat="false" ht="12.8" hidden="false" customHeight="false" outlineLevel="0" collapsed="false">
      <c r="A344" s="67" t="n">
        <v>340</v>
      </c>
      <c r="B344" s="68" t="n">
        <f aca="false">EOMONTH(Input!$C$7,A344)</f>
        <v>53266</v>
      </c>
      <c r="C344" s="67" t="n">
        <f aca="false">DATEDIF(Input!$C$23,$B344,"Y")</f>
        <v>68</v>
      </c>
      <c r="E344" s="69" t="n">
        <f aca="false">IF($B344&gt;Input!$C$45,Input!$C$46,0)</f>
        <v>500</v>
      </c>
    </row>
    <row r="345" customFormat="false" ht="12.8" hidden="false" customHeight="false" outlineLevel="0" collapsed="false">
      <c r="A345" s="67" t="n">
        <v>341</v>
      </c>
      <c r="B345" s="68" t="n">
        <f aca="false">EOMONTH(Input!$C$7,A345)</f>
        <v>53296</v>
      </c>
      <c r="C345" s="67" t="n">
        <f aca="false">DATEDIF(Input!$C$23,$B345,"Y")</f>
        <v>68</v>
      </c>
      <c r="E345" s="69" t="n">
        <f aca="false">IF($B345&gt;Input!$C$45,Input!$C$46,0)</f>
        <v>500</v>
      </c>
    </row>
    <row r="346" customFormat="false" ht="12.8" hidden="false" customHeight="false" outlineLevel="0" collapsed="false">
      <c r="A346" s="67" t="n">
        <v>342</v>
      </c>
      <c r="B346" s="68" t="n">
        <f aca="false">EOMONTH(Input!$C$7,A346)</f>
        <v>53327</v>
      </c>
      <c r="C346" s="67" t="n">
        <f aca="false">DATEDIF(Input!$C$23,$B346,"Y")</f>
        <v>68</v>
      </c>
      <c r="E346" s="69" t="n">
        <f aca="false">IF($B346&gt;Input!$C$45,Input!$C$46,0)</f>
        <v>500</v>
      </c>
    </row>
    <row r="347" customFormat="false" ht="12.8" hidden="false" customHeight="false" outlineLevel="0" collapsed="false">
      <c r="A347" s="67" t="n">
        <v>343</v>
      </c>
      <c r="B347" s="68" t="n">
        <f aca="false">EOMONTH(Input!$C$7,A347)</f>
        <v>53358</v>
      </c>
      <c r="C347" s="67" t="n">
        <f aca="false">DATEDIF(Input!$C$23,$B347,"Y")</f>
        <v>68</v>
      </c>
      <c r="E347" s="69" t="n">
        <f aca="false">IF($B347&gt;Input!$C$45,Input!$C$46,0)</f>
        <v>500</v>
      </c>
    </row>
    <row r="348" customFormat="false" ht="12.8" hidden="false" customHeight="false" outlineLevel="0" collapsed="false">
      <c r="A348" s="67" t="n">
        <v>344</v>
      </c>
      <c r="B348" s="68" t="n">
        <f aca="false">EOMONTH(Input!$C$7,A348)</f>
        <v>53386</v>
      </c>
      <c r="C348" s="67" t="n">
        <f aca="false">DATEDIF(Input!$C$23,$B348,"Y")</f>
        <v>68</v>
      </c>
      <c r="E348" s="69" t="n">
        <f aca="false">IF($B348&gt;Input!$C$45,Input!$C$46,0)</f>
        <v>500</v>
      </c>
    </row>
    <row r="349" customFormat="false" ht="12.8" hidden="false" customHeight="false" outlineLevel="0" collapsed="false">
      <c r="A349" s="67" t="n">
        <v>345</v>
      </c>
      <c r="B349" s="68" t="n">
        <f aca="false">EOMONTH(Input!$C$7,A349)</f>
        <v>53417</v>
      </c>
      <c r="C349" s="67" t="n">
        <f aca="false">DATEDIF(Input!$C$23,$B349,"Y")</f>
        <v>68</v>
      </c>
      <c r="E349" s="69" t="n">
        <f aca="false">IF($B349&gt;Input!$C$45,Input!$C$46,0)</f>
        <v>500</v>
      </c>
    </row>
    <row r="350" customFormat="false" ht="12.8" hidden="false" customHeight="false" outlineLevel="0" collapsed="false">
      <c r="A350" s="67" t="n">
        <v>346</v>
      </c>
      <c r="B350" s="68" t="n">
        <f aca="false">EOMONTH(Input!$C$7,A350)</f>
        <v>53447</v>
      </c>
      <c r="C350" s="67" t="n">
        <f aca="false">DATEDIF(Input!$C$23,$B350,"Y")</f>
        <v>68</v>
      </c>
      <c r="E350" s="69" t="n">
        <f aca="false">IF($B350&gt;Input!$C$45,Input!$C$46,0)</f>
        <v>500</v>
      </c>
    </row>
    <row r="351" customFormat="false" ht="12.8" hidden="false" customHeight="false" outlineLevel="0" collapsed="false">
      <c r="A351" s="67" t="n">
        <v>347</v>
      </c>
      <c r="B351" s="68" t="n">
        <f aca="false">EOMONTH(Input!$C$7,A351)</f>
        <v>53478</v>
      </c>
      <c r="C351" s="67" t="n">
        <f aca="false">DATEDIF(Input!$C$23,$B351,"Y")</f>
        <v>69</v>
      </c>
      <c r="E351" s="69" t="n">
        <f aca="false">IF($B351&gt;Input!$C$45,Input!$C$46,0)</f>
        <v>500</v>
      </c>
    </row>
    <row r="352" customFormat="false" ht="12.8" hidden="false" customHeight="false" outlineLevel="0" collapsed="false">
      <c r="A352" s="67" t="n">
        <v>348</v>
      </c>
      <c r="B352" s="68" t="n">
        <f aca="false">EOMONTH(Input!$C$7,A352)</f>
        <v>53508</v>
      </c>
      <c r="C352" s="67" t="n">
        <f aca="false">DATEDIF(Input!$C$23,$B352,"Y")</f>
        <v>69</v>
      </c>
      <c r="E352" s="69" t="n">
        <f aca="false">IF($B352&gt;Input!$C$45,Input!$C$46,0)</f>
        <v>500</v>
      </c>
    </row>
    <row r="353" customFormat="false" ht="12.8" hidden="false" customHeight="false" outlineLevel="0" collapsed="false">
      <c r="A353" s="67" t="n">
        <v>349</v>
      </c>
      <c r="B353" s="68" t="n">
        <f aca="false">EOMONTH(Input!$C$7,A353)</f>
        <v>53539</v>
      </c>
      <c r="C353" s="67" t="n">
        <f aca="false">DATEDIF(Input!$C$23,$B353,"Y")</f>
        <v>69</v>
      </c>
      <c r="E353" s="69" t="n">
        <f aca="false">IF($B353&gt;Input!$C$45,Input!$C$46,0)</f>
        <v>500</v>
      </c>
    </row>
    <row r="354" customFormat="false" ht="12.8" hidden="false" customHeight="false" outlineLevel="0" collapsed="false">
      <c r="A354" s="67" t="n">
        <v>350</v>
      </c>
      <c r="B354" s="68" t="n">
        <f aca="false">EOMONTH(Input!$C$7,A354)</f>
        <v>53570</v>
      </c>
      <c r="C354" s="67" t="n">
        <f aca="false">DATEDIF(Input!$C$23,$B354,"Y")</f>
        <v>69</v>
      </c>
      <c r="E354" s="69" t="n">
        <f aca="false">IF($B354&gt;Input!$C$45,Input!$C$46,0)</f>
        <v>500</v>
      </c>
    </row>
    <row r="355" customFormat="false" ht="12.8" hidden="false" customHeight="false" outlineLevel="0" collapsed="false">
      <c r="A355" s="67" t="n">
        <v>351</v>
      </c>
      <c r="B355" s="68" t="n">
        <f aca="false">EOMONTH(Input!$C$7,A355)</f>
        <v>53600</v>
      </c>
      <c r="C355" s="67" t="n">
        <f aca="false">DATEDIF(Input!$C$23,$B355,"Y")</f>
        <v>69</v>
      </c>
      <c r="E355" s="69" t="n">
        <f aca="false">IF($B355&gt;Input!$C$45,Input!$C$46,0)</f>
        <v>500</v>
      </c>
    </row>
    <row r="356" customFormat="false" ht="12.8" hidden="false" customHeight="false" outlineLevel="0" collapsed="false">
      <c r="A356" s="67" t="n">
        <v>352</v>
      </c>
      <c r="B356" s="68" t="n">
        <f aca="false">EOMONTH(Input!$C$7,A356)</f>
        <v>53631</v>
      </c>
      <c r="C356" s="67" t="n">
        <f aca="false">DATEDIF(Input!$C$23,$B356,"Y")</f>
        <v>69</v>
      </c>
      <c r="E356" s="69" t="n">
        <f aca="false">IF($B356&gt;Input!$C$45,Input!$C$46,0)</f>
        <v>500</v>
      </c>
    </row>
    <row r="357" customFormat="false" ht="12.8" hidden="false" customHeight="false" outlineLevel="0" collapsed="false">
      <c r="A357" s="67" t="n">
        <v>353</v>
      </c>
      <c r="B357" s="68" t="n">
        <f aca="false">EOMONTH(Input!$C$7,A357)</f>
        <v>53661</v>
      </c>
      <c r="C357" s="67" t="n">
        <f aca="false">DATEDIF(Input!$C$23,$B357,"Y")</f>
        <v>69</v>
      </c>
      <c r="E357" s="69" t="n">
        <f aca="false">IF($B357&gt;Input!$C$45,Input!$C$46,0)</f>
        <v>500</v>
      </c>
    </row>
    <row r="358" customFormat="false" ht="12.8" hidden="false" customHeight="false" outlineLevel="0" collapsed="false">
      <c r="A358" s="67" t="n">
        <v>354</v>
      </c>
      <c r="B358" s="68" t="n">
        <f aca="false">EOMONTH(Input!$C$7,A358)</f>
        <v>53692</v>
      </c>
      <c r="C358" s="67" t="n">
        <f aca="false">DATEDIF(Input!$C$23,$B358,"Y")</f>
        <v>69</v>
      </c>
      <c r="E358" s="69" t="n">
        <f aca="false">IF($B358&gt;Input!$C$45,Input!$C$46,0)</f>
        <v>500</v>
      </c>
    </row>
    <row r="359" customFormat="false" ht="12.8" hidden="false" customHeight="false" outlineLevel="0" collapsed="false">
      <c r="A359" s="67" t="n">
        <v>355</v>
      </c>
      <c r="B359" s="68" t="n">
        <f aca="false">EOMONTH(Input!$C$7,A359)</f>
        <v>53723</v>
      </c>
      <c r="C359" s="67" t="n">
        <f aca="false">DATEDIF(Input!$C$23,$B359,"Y")</f>
        <v>69</v>
      </c>
      <c r="E359" s="69" t="n">
        <f aca="false">IF($B359&gt;Input!$C$45,Input!$C$46,0)</f>
        <v>500</v>
      </c>
    </row>
    <row r="360" customFormat="false" ht="12.8" hidden="false" customHeight="false" outlineLevel="0" collapsed="false">
      <c r="A360" s="67" t="n">
        <v>356</v>
      </c>
      <c r="B360" s="68" t="n">
        <f aca="false">EOMONTH(Input!$C$7,A360)</f>
        <v>53751</v>
      </c>
      <c r="C360" s="67" t="n">
        <f aca="false">DATEDIF(Input!$C$23,$B360,"Y")</f>
        <v>69</v>
      </c>
      <c r="E360" s="69" t="n">
        <f aca="false">IF($B360&gt;Input!$C$45,Input!$C$46,0)</f>
        <v>500</v>
      </c>
    </row>
    <row r="361" customFormat="false" ht="12.8" hidden="false" customHeight="false" outlineLevel="0" collapsed="false">
      <c r="A361" s="67" t="n">
        <v>357</v>
      </c>
      <c r="B361" s="68" t="n">
        <f aca="false">EOMONTH(Input!$C$7,A361)</f>
        <v>53782</v>
      </c>
      <c r="C361" s="67" t="n">
        <f aca="false">DATEDIF(Input!$C$23,$B361,"Y")</f>
        <v>69</v>
      </c>
      <c r="E361" s="69" t="n">
        <f aca="false">IF($B361&gt;Input!$C$45,Input!$C$46,0)</f>
        <v>500</v>
      </c>
    </row>
    <row r="362" customFormat="false" ht="12.8" hidden="false" customHeight="false" outlineLevel="0" collapsed="false">
      <c r="A362" s="67" t="n">
        <v>358</v>
      </c>
      <c r="B362" s="68" t="n">
        <f aca="false">EOMONTH(Input!$C$7,A362)</f>
        <v>53812</v>
      </c>
      <c r="C362" s="67" t="n">
        <f aca="false">DATEDIF(Input!$C$23,$B362,"Y")</f>
        <v>69</v>
      </c>
      <c r="E362" s="69" t="n">
        <f aca="false">IF($B362&gt;Input!$C$45,Input!$C$46,0)</f>
        <v>500</v>
      </c>
    </row>
    <row r="363" customFormat="false" ht="12.8" hidden="false" customHeight="false" outlineLevel="0" collapsed="false">
      <c r="A363" s="67" t="n">
        <v>359</v>
      </c>
      <c r="B363" s="68" t="n">
        <f aca="false">EOMONTH(Input!$C$7,A363)</f>
        <v>53843</v>
      </c>
      <c r="C363" s="67" t="n">
        <f aca="false">DATEDIF(Input!$C$23,$B363,"Y")</f>
        <v>70</v>
      </c>
      <c r="E363" s="69" t="n">
        <f aca="false">IF($B363&gt;Input!$C$45,Input!$C$46,0)</f>
        <v>500</v>
      </c>
    </row>
    <row r="364" customFormat="false" ht="12.8" hidden="false" customHeight="false" outlineLevel="0" collapsed="false">
      <c r="A364" s="67" t="n">
        <v>360</v>
      </c>
      <c r="B364" s="68" t="n">
        <f aca="false">EOMONTH(Input!$C$7,A364)</f>
        <v>53873</v>
      </c>
      <c r="C364" s="67" t="n">
        <f aca="false">DATEDIF(Input!$C$23,$B364,"Y")</f>
        <v>70</v>
      </c>
      <c r="E364" s="69" t="n">
        <f aca="false">IF($B364&gt;Input!$C$45,Input!$C$46,0)</f>
        <v>500</v>
      </c>
    </row>
    <row r="365" customFormat="false" ht="12.8" hidden="false" customHeight="false" outlineLevel="0" collapsed="false">
      <c r="A365" s="67" t="n">
        <v>361</v>
      </c>
      <c r="B365" s="68" t="n">
        <f aca="false">EOMONTH(Input!$C$7,A365)</f>
        <v>53904</v>
      </c>
      <c r="C365" s="67" t="n">
        <f aca="false">DATEDIF(Input!$C$23,$B365,"Y")</f>
        <v>70</v>
      </c>
      <c r="E365" s="69" t="n">
        <f aca="false">IF($B365&gt;Input!$C$45,Input!$C$46,0)</f>
        <v>500</v>
      </c>
    </row>
    <row r="366" customFormat="false" ht="12.8" hidden="false" customHeight="false" outlineLevel="0" collapsed="false">
      <c r="A366" s="67" t="n">
        <v>362</v>
      </c>
      <c r="B366" s="68" t="n">
        <f aca="false">EOMONTH(Input!$C$7,A366)</f>
        <v>53935</v>
      </c>
      <c r="C366" s="67" t="n">
        <f aca="false">DATEDIF(Input!$C$23,$B366,"Y")</f>
        <v>70</v>
      </c>
      <c r="E366" s="69" t="n">
        <f aca="false">IF($B366&gt;Input!$C$45,Input!$C$46,0)</f>
        <v>500</v>
      </c>
    </row>
    <row r="367" customFormat="false" ht="12.8" hidden="false" customHeight="false" outlineLevel="0" collapsed="false">
      <c r="A367" s="67" t="n">
        <v>363</v>
      </c>
      <c r="B367" s="68" t="n">
        <f aca="false">EOMONTH(Input!$C$7,A367)</f>
        <v>53965</v>
      </c>
      <c r="C367" s="67" t="n">
        <f aca="false">DATEDIF(Input!$C$23,$B367,"Y")</f>
        <v>70</v>
      </c>
      <c r="E367" s="69" t="n">
        <f aca="false">IF($B367&gt;Input!$C$45,Input!$C$46,0)</f>
        <v>500</v>
      </c>
    </row>
    <row r="368" customFormat="false" ht="12.8" hidden="false" customHeight="false" outlineLevel="0" collapsed="false">
      <c r="A368" s="67" t="n">
        <v>364</v>
      </c>
      <c r="B368" s="68" t="n">
        <f aca="false">EOMONTH(Input!$C$7,A368)</f>
        <v>53996</v>
      </c>
      <c r="C368" s="67" t="n">
        <f aca="false">DATEDIF(Input!$C$23,$B368,"Y")</f>
        <v>70</v>
      </c>
      <c r="E368" s="69" t="n">
        <f aca="false">IF($B368&gt;Input!$C$45,Input!$C$46,0)</f>
        <v>500</v>
      </c>
    </row>
    <row r="369" customFormat="false" ht="12.8" hidden="false" customHeight="false" outlineLevel="0" collapsed="false">
      <c r="A369" s="67" t="n">
        <v>365</v>
      </c>
      <c r="B369" s="68" t="n">
        <f aca="false">EOMONTH(Input!$C$7,A369)</f>
        <v>54026</v>
      </c>
      <c r="C369" s="67" t="n">
        <f aca="false">DATEDIF(Input!$C$23,$B369,"Y")</f>
        <v>70</v>
      </c>
      <c r="E369" s="69" t="n">
        <f aca="false">IF($B369&gt;Input!$C$45,Input!$C$46,0)</f>
        <v>500</v>
      </c>
    </row>
    <row r="370" customFormat="false" ht="12.8" hidden="false" customHeight="false" outlineLevel="0" collapsed="false">
      <c r="A370" s="67" t="n">
        <v>366</v>
      </c>
      <c r="B370" s="68" t="n">
        <f aca="false">EOMONTH(Input!$C$7,A370)</f>
        <v>54057</v>
      </c>
      <c r="C370" s="67" t="n">
        <f aca="false">DATEDIF(Input!$C$23,$B370,"Y")</f>
        <v>70</v>
      </c>
      <c r="E370" s="69" t="n">
        <f aca="false">IF($B370&gt;Input!$C$45,Input!$C$46,0)</f>
        <v>500</v>
      </c>
    </row>
    <row r="371" customFormat="false" ht="12.8" hidden="false" customHeight="false" outlineLevel="0" collapsed="false">
      <c r="A371" s="67" t="n">
        <v>367</v>
      </c>
      <c r="B371" s="68" t="n">
        <f aca="false">EOMONTH(Input!$C$7,A371)</f>
        <v>54088</v>
      </c>
      <c r="C371" s="67" t="n">
        <f aca="false">DATEDIF(Input!$C$23,$B371,"Y")</f>
        <v>70</v>
      </c>
      <c r="E371" s="69" t="n">
        <f aca="false">IF($B371&gt;Input!$C$45,Input!$C$46,0)</f>
        <v>500</v>
      </c>
    </row>
    <row r="372" customFormat="false" ht="12.8" hidden="false" customHeight="false" outlineLevel="0" collapsed="false">
      <c r="A372" s="67" t="n">
        <v>368</v>
      </c>
      <c r="B372" s="68" t="n">
        <f aca="false">EOMONTH(Input!$C$7,A372)</f>
        <v>54117</v>
      </c>
      <c r="C372" s="67" t="n">
        <f aca="false">DATEDIF(Input!$C$23,$B372,"Y")</f>
        <v>70</v>
      </c>
      <c r="E372" s="69" t="n">
        <f aca="false">IF($B372&gt;Input!$C$45,Input!$C$46,0)</f>
        <v>500</v>
      </c>
    </row>
    <row r="373" customFormat="false" ht="12.8" hidden="false" customHeight="false" outlineLevel="0" collapsed="false">
      <c r="A373" s="67" t="n">
        <v>369</v>
      </c>
      <c r="B373" s="68" t="n">
        <f aca="false">EOMONTH(Input!$C$7,A373)</f>
        <v>54148</v>
      </c>
      <c r="C373" s="67" t="n">
        <f aca="false">DATEDIF(Input!$C$23,$B373,"Y")</f>
        <v>70</v>
      </c>
      <c r="E373" s="69" t="n">
        <f aca="false">IF($B373&gt;Input!$C$45,Input!$C$46,0)</f>
        <v>500</v>
      </c>
    </row>
    <row r="374" customFormat="false" ht="12.8" hidden="false" customHeight="false" outlineLevel="0" collapsed="false">
      <c r="A374" s="67" t="n">
        <v>370</v>
      </c>
      <c r="B374" s="68" t="n">
        <f aca="false">EOMONTH(Input!$C$7,A374)</f>
        <v>54178</v>
      </c>
      <c r="C374" s="67" t="n">
        <f aca="false">DATEDIF(Input!$C$23,$B374,"Y")</f>
        <v>70</v>
      </c>
      <c r="E374" s="69" t="n">
        <f aca="false">IF($B374&gt;Input!$C$45,Input!$C$46,0)</f>
        <v>500</v>
      </c>
    </row>
    <row r="375" customFormat="false" ht="12.8" hidden="false" customHeight="false" outlineLevel="0" collapsed="false">
      <c r="A375" s="67" t="n">
        <v>371</v>
      </c>
      <c r="B375" s="68" t="n">
        <f aca="false">EOMONTH(Input!$C$7,A375)</f>
        <v>54209</v>
      </c>
      <c r="C375" s="67" t="n">
        <f aca="false">DATEDIF(Input!$C$23,$B375,"Y")</f>
        <v>71</v>
      </c>
      <c r="E375" s="69" t="n">
        <f aca="false">IF($B375&gt;Input!$C$45,Input!$C$46,0)</f>
        <v>500</v>
      </c>
    </row>
    <row r="376" customFormat="false" ht="12.8" hidden="false" customHeight="false" outlineLevel="0" collapsed="false">
      <c r="A376" s="67" t="n">
        <v>372</v>
      </c>
      <c r="B376" s="68" t="n">
        <f aca="false">EOMONTH(Input!$C$7,A376)</f>
        <v>54239</v>
      </c>
      <c r="C376" s="67" t="n">
        <f aca="false">DATEDIF(Input!$C$23,$B376,"Y")</f>
        <v>71</v>
      </c>
      <c r="E376" s="69" t="n">
        <f aca="false">IF($B376&gt;Input!$C$45,Input!$C$46,0)</f>
        <v>500</v>
      </c>
    </row>
    <row r="377" customFormat="false" ht="12.8" hidden="false" customHeight="false" outlineLevel="0" collapsed="false">
      <c r="A377" s="67" t="n">
        <v>373</v>
      </c>
      <c r="B377" s="68" t="n">
        <f aca="false">EOMONTH(Input!$C$7,A377)</f>
        <v>54270</v>
      </c>
      <c r="C377" s="67" t="n">
        <f aca="false">DATEDIF(Input!$C$23,$B377,"Y")</f>
        <v>71</v>
      </c>
      <c r="E377" s="69" t="n">
        <f aca="false">IF($B377&gt;Input!$C$45,Input!$C$46,0)</f>
        <v>500</v>
      </c>
    </row>
    <row r="378" customFormat="false" ht="12.8" hidden="false" customHeight="false" outlineLevel="0" collapsed="false">
      <c r="A378" s="67" t="n">
        <v>374</v>
      </c>
      <c r="B378" s="68" t="n">
        <f aca="false">EOMONTH(Input!$C$7,A378)</f>
        <v>54301</v>
      </c>
      <c r="C378" s="67" t="n">
        <f aca="false">DATEDIF(Input!$C$23,$B378,"Y")</f>
        <v>71</v>
      </c>
      <c r="E378" s="69" t="n">
        <f aca="false">IF($B378&gt;Input!$C$45,Input!$C$46,0)</f>
        <v>500</v>
      </c>
    </row>
    <row r="379" customFormat="false" ht="12.8" hidden="false" customHeight="false" outlineLevel="0" collapsed="false">
      <c r="A379" s="67" t="n">
        <v>375</v>
      </c>
      <c r="B379" s="68" t="n">
        <f aca="false">EOMONTH(Input!$C$7,A379)</f>
        <v>54331</v>
      </c>
      <c r="C379" s="67" t="n">
        <f aca="false">DATEDIF(Input!$C$23,$B379,"Y")</f>
        <v>71</v>
      </c>
      <c r="E379" s="69" t="n">
        <f aca="false">IF($B379&gt;Input!$C$45,Input!$C$46,0)</f>
        <v>500</v>
      </c>
    </row>
    <row r="380" customFormat="false" ht="12.8" hidden="false" customHeight="false" outlineLevel="0" collapsed="false">
      <c r="A380" s="67" t="n">
        <v>376</v>
      </c>
      <c r="B380" s="68" t="n">
        <f aca="false">EOMONTH(Input!$C$7,A380)</f>
        <v>54362</v>
      </c>
      <c r="C380" s="67" t="n">
        <f aca="false">DATEDIF(Input!$C$23,$B380,"Y")</f>
        <v>71</v>
      </c>
      <c r="E380" s="69" t="n">
        <f aca="false">IF($B380&gt;Input!$C$45,Input!$C$46,0)</f>
        <v>500</v>
      </c>
    </row>
    <row r="381" customFormat="false" ht="12.8" hidden="false" customHeight="false" outlineLevel="0" collapsed="false">
      <c r="A381" s="67" t="n">
        <v>377</v>
      </c>
      <c r="B381" s="68" t="n">
        <f aca="false">EOMONTH(Input!$C$7,A381)</f>
        <v>54392</v>
      </c>
      <c r="C381" s="67" t="n">
        <f aca="false">DATEDIF(Input!$C$23,$B381,"Y")</f>
        <v>71</v>
      </c>
      <c r="E381" s="69" t="n">
        <f aca="false">IF($B381&gt;Input!$C$45,Input!$C$46,0)</f>
        <v>500</v>
      </c>
    </row>
    <row r="382" customFormat="false" ht="12.8" hidden="false" customHeight="false" outlineLevel="0" collapsed="false">
      <c r="A382" s="67" t="n">
        <v>378</v>
      </c>
      <c r="B382" s="68" t="n">
        <f aca="false">EOMONTH(Input!$C$7,A382)</f>
        <v>54423</v>
      </c>
      <c r="C382" s="67" t="n">
        <f aca="false">DATEDIF(Input!$C$23,$B382,"Y")</f>
        <v>71</v>
      </c>
      <c r="E382" s="69" t="n">
        <f aca="false">IF($B382&gt;Input!$C$45,Input!$C$46,0)</f>
        <v>500</v>
      </c>
    </row>
    <row r="383" customFormat="false" ht="12.8" hidden="false" customHeight="false" outlineLevel="0" collapsed="false">
      <c r="A383" s="67" t="n">
        <v>379</v>
      </c>
      <c r="B383" s="68" t="n">
        <f aca="false">EOMONTH(Input!$C$7,A383)</f>
        <v>54454</v>
      </c>
      <c r="C383" s="67" t="n">
        <f aca="false">DATEDIF(Input!$C$23,$B383,"Y")</f>
        <v>71</v>
      </c>
      <c r="E383" s="69" t="n">
        <f aca="false">IF($B383&gt;Input!$C$45,Input!$C$46,0)</f>
        <v>500</v>
      </c>
    </row>
    <row r="384" customFormat="false" ht="12.8" hidden="false" customHeight="false" outlineLevel="0" collapsed="false">
      <c r="A384" s="67" t="n">
        <v>380</v>
      </c>
      <c r="B384" s="68" t="n">
        <f aca="false">EOMONTH(Input!$C$7,A384)</f>
        <v>54482</v>
      </c>
      <c r="C384" s="67" t="n">
        <f aca="false">DATEDIF(Input!$C$23,$B384,"Y")</f>
        <v>71</v>
      </c>
      <c r="E384" s="69" t="n">
        <f aca="false">IF($B384&gt;Input!$C$45,Input!$C$46,0)</f>
        <v>500</v>
      </c>
    </row>
    <row r="385" customFormat="false" ht="12.8" hidden="false" customHeight="false" outlineLevel="0" collapsed="false">
      <c r="A385" s="67" t="n">
        <v>381</v>
      </c>
      <c r="B385" s="68" t="n">
        <f aca="false">EOMONTH(Input!$C$7,A385)</f>
        <v>54513</v>
      </c>
      <c r="C385" s="67" t="n">
        <f aca="false">DATEDIF(Input!$C$23,$B385,"Y")</f>
        <v>71</v>
      </c>
      <c r="E385" s="69" t="n">
        <f aca="false">IF($B385&gt;Input!$C$45,Input!$C$46,0)</f>
        <v>500</v>
      </c>
    </row>
    <row r="386" customFormat="false" ht="12.8" hidden="false" customHeight="false" outlineLevel="0" collapsed="false">
      <c r="A386" s="67" t="n">
        <v>382</v>
      </c>
      <c r="B386" s="68" t="n">
        <f aca="false">EOMONTH(Input!$C$7,A386)</f>
        <v>54543</v>
      </c>
      <c r="C386" s="67" t="n">
        <f aca="false">DATEDIF(Input!$C$23,$B386,"Y")</f>
        <v>71</v>
      </c>
      <c r="E386" s="69" t="n">
        <f aca="false">IF($B386&gt;Input!$C$45,Input!$C$46,0)</f>
        <v>500</v>
      </c>
    </row>
    <row r="387" customFormat="false" ht="12.8" hidden="false" customHeight="false" outlineLevel="0" collapsed="false">
      <c r="A387" s="67" t="n">
        <v>383</v>
      </c>
      <c r="B387" s="68" t="n">
        <f aca="false">EOMONTH(Input!$C$7,A387)</f>
        <v>54574</v>
      </c>
      <c r="C387" s="67" t="n">
        <f aca="false">DATEDIF(Input!$C$23,$B387,"Y")</f>
        <v>72</v>
      </c>
      <c r="E387" s="69" t="n">
        <f aca="false">IF($B387&gt;Input!$C$45,Input!$C$46,0)</f>
        <v>500</v>
      </c>
    </row>
    <row r="388" customFormat="false" ht="12.8" hidden="false" customHeight="false" outlineLevel="0" collapsed="false">
      <c r="A388" s="67" t="n">
        <v>384</v>
      </c>
      <c r="B388" s="68" t="n">
        <f aca="false">EOMONTH(Input!$C$7,A388)</f>
        <v>54604</v>
      </c>
      <c r="C388" s="67" t="n">
        <f aca="false">DATEDIF(Input!$C$23,$B388,"Y")</f>
        <v>72</v>
      </c>
      <c r="E388" s="69" t="n">
        <f aca="false">IF($B388&gt;Input!$C$45,Input!$C$46,0)</f>
        <v>500</v>
      </c>
    </row>
    <row r="389" customFormat="false" ht="12.8" hidden="false" customHeight="false" outlineLevel="0" collapsed="false">
      <c r="A389" s="67" t="n">
        <v>385</v>
      </c>
      <c r="B389" s="68" t="n">
        <f aca="false">EOMONTH(Input!$C$7,A389)</f>
        <v>54635</v>
      </c>
      <c r="C389" s="67" t="n">
        <f aca="false">DATEDIF(Input!$C$23,$B389,"Y")</f>
        <v>72</v>
      </c>
      <c r="E389" s="69" t="n">
        <f aca="false">IF($B389&gt;Input!$C$45,Input!$C$46,0)</f>
        <v>500</v>
      </c>
    </row>
    <row r="390" customFormat="false" ht="12.8" hidden="false" customHeight="false" outlineLevel="0" collapsed="false">
      <c r="A390" s="67" t="n">
        <v>386</v>
      </c>
      <c r="B390" s="68" t="n">
        <f aca="false">EOMONTH(Input!$C$7,A390)</f>
        <v>54666</v>
      </c>
      <c r="C390" s="67" t="n">
        <f aca="false">DATEDIF(Input!$C$23,$B390,"Y")</f>
        <v>72</v>
      </c>
      <c r="E390" s="69" t="n">
        <f aca="false">IF($B390&gt;Input!$C$45,Input!$C$46,0)</f>
        <v>500</v>
      </c>
    </row>
    <row r="391" customFormat="false" ht="12.8" hidden="false" customHeight="false" outlineLevel="0" collapsed="false">
      <c r="A391" s="67" t="n">
        <v>387</v>
      </c>
      <c r="B391" s="68" t="n">
        <f aca="false">EOMONTH(Input!$C$7,A391)</f>
        <v>54696</v>
      </c>
      <c r="C391" s="67" t="n">
        <f aca="false">DATEDIF(Input!$C$23,$B391,"Y")</f>
        <v>72</v>
      </c>
      <c r="E391" s="69" t="n">
        <f aca="false">IF($B391&gt;Input!$C$45,Input!$C$46,0)</f>
        <v>500</v>
      </c>
    </row>
    <row r="392" customFormat="false" ht="12.8" hidden="false" customHeight="false" outlineLevel="0" collapsed="false">
      <c r="A392" s="67" t="n">
        <v>388</v>
      </c>
      <c r="B392" s="68" t="n">
        <f aca="false">EOMONTH(Input!$C$7,A392)</f>
        <v>54727</v>
      </c>
      <c r="C392" s="67" t="n">
        <f aca="false">DATEDIF(Input!$C$23,$B392,"Y")</f>
        <v>72</v>
      </c>
      <c r="E392" s="69" t="n">
        <f aca="false">IF($B392&gt;Input!$C$45,Input!$C$46,0)</f>
        <v>500</v>
      </c>
    </row>
    <row r="393" customFormat="false" ht="12.8" hidden="false" customHeight="false" outlineLevel="0" collapsed="false">
      <c r="A393" s="67" t="n">
        <v>389</v>
      </c>
      <c r="B393" s="68" t="n">
        <f aca="false">EOMONTH(Input!$C$7,A393)</f>
        <v>54757</v>
      </c>
      <c r="C393" s="67" t="n">
        <f aca="false">DATEDIF(Input!$C$23,$B393,"Y")</f>
        <v>72</v>
      </c>
      <c r="E393" s="69" t="n">
        <f aca="false">IF($B393&gt;Input!$C$45,Input!$C$46,0)</f>
        <v>500</v>
      </c>
    </row>
    <row r="394" customFormat="false" ht="12.8" hidden="false" customHeight="false" outlineLevel="0" collapsed="false">
      <c r="A394" s="67" t="n">
        <v>390</v>
      </c>
      <c r="B394" s="68" t="n">
        <f aca="false">EOMONTH(Input!$C$7,A394)</f>
        <v>54788</v>
      </c>
      <c r="C394" s="67" t="n">
        <f aca="false">DATEDIF(Input!$C$23,$B394,"Y")</f>
        <v>72</v>
      </c>
      <c r="E394" s="69" t="n">
        <f aca="false">IF($B394&gt;Input!$C$45,Input!$C$46,0)</f>
        <v>500</v>
      </c>
    </row>
    <row r="395" customFormat="false" ht="12.8" hidden="false" customHeight="false" outlineLevel="0" collapsed="false">
      <c r="A395" s="67" t="n">
        <v>391</v>
      </c>
      <c r="B395" s="68" t="n">
        <f aca="false">EOMONTH(Input!$C$7,A395)</f>
        <v>54819</v>
      </c>
      <c r="C395" s="67" t="n">
        <f aca="false">DATEDIF(Input!$C$23,$B395,"Y")</f>
        <v>72</v>
      </c>
      <c r="E395" s="69" t="n">
        <f aca="false">IF($B395&gt;Input!$C$45,Input!$C$46,0)</f>
        <v>500</v>
      </c>
    </row>
    <row r="396" customFormat="false" ht="12.8" hidden="false" customHeight="false" outlineLevel="0" collapsed="false">
      <c r="A396" s="67" t="n">
        <v>392</v>
      </c>
      <c r="B396" s="68" t="n">
        <f aca="false">EOMONTH(Input!$C$7,A396)</f>
        <v>54847</v>
      </c>
      <c r="C396" s="67" t="n">
        <f aca="false">DATEDIF(Input!$C$23,$B396,"Y")</f>
        <v>72</v>
      </c>
      <c r="E396" s="69" t="n">
        <f aca="false">IF($B396&gt;Input!$C$45,Input!$C$46,0)</f>
        <v>500</v>
      </c>
    </row>
    <row r="397" customFormat="false" ht="12.8" hidden="false" customHeight="false" outlineLevel="0" collapsed="false">
      <c r="A397" s="67" t="n">
        <v>393</v>
      </c>
      <c r="B397" s="68" t="n">
        <f aca="false">EOMONTH(Input!$C$7,A397)</f>
        <v>54878</v>
      </c>
      <c r="C397" s="67" t="n">
        <f aca="false">DATEDIF(Input!$C$23,$B397,"Y")</f>
        <v>72</v>
      </c>
      <c r="E397" s="69" t="n">
        <f aca="false">IF($B397&gt;Input!$C$45,Input!$C$46,0)</f>
        <v>500</v>
      </c>
    </row>
    <row r="398" customFormat="false" ht="12.8" hidden="false" customHeight="false" outlineLevel="0" collapsed="false">
      <c r="A398" s="67" t="n">
        <v>394</v>
      </c>
      <c r="B398" s="68" t="n">
        <f aca="false">EOMONTH(Input!$C$7,A398)</f>
        <v>54908</v>
      </c>
      <c r="C398" s="67" t="n">
        <f aca="false">DATEDIF(Input!$C$23,$B398,"Y")</f>
        <v>72</v>
      </c>
      <c r="E398" s="69" t="n">
        <f aca="false">IF($B398&gt;Input!$C$45,Input!$C$46,0)</f>
        <v>500</v>
      </c>
    </row>
    <row r="399" customFormat="false" ht="12.8" hidden="false" customHeight="false" outlineLevel="0" collapsed="false">
      <c r="A399" s="67" t="n">
        <v>395</v>
      </c>
      <c r="B399" s="68" t="n">
        <f aca="false">EOMONTH(Input!$C$7,A399)</f>
        <v>54939</v>
      </c>
      <c r="C399" s="67" t="n">
        <f aca="false">DATEDIF(Input!$C$23,$B399,"Y")</f>
        <v>73</v>
      </c>
      <c r="E399" s="69" t="n">
        <f aca="false">IF($B399&gt;Input!$C$45,Input!$C$46,0)</f>
        <v>500</v>
      </c>
    </row>
    <row r="400" customFormat="false" ht="12.8" hidden="false" customHeight="false" outlineLevel="0" collapsed="false">
      <c r="A400" s="67" t="n">
        <v>396</v>
      </c>
      <c r="B400" s="68" t="n">
        <f aca="false">EOMONTH(Input!$C$7,A400)</f>
        <v>54969</v>
      </c>
      <c r="C400" s="67" t="n">
        <f aca="false">DATEDIF(Input!$C$23,$B400,"Y")</f>
        <v>73</v>
      </c>
      <c r="E400" s="69" t="n">
        <f aca="false">IF($B400&gt;Input!$C$45,Input!$C$46,0)</f>
        <v>500</v>
      </c>
    </row>
    <row r="401" customFormat="false" ht="12.8" hidden="false" customHeight="false" outlineLevel="0" collapsed="false">
      <c r="A401" s="67" t="n">
        <v>397</v>
      </c>
      <c r="B401" s="68" t="n">
        <f aca="false">EOMONTH(Input!$C$7,A401)</f>
        <v>55000</v>
      </c>
      <c r="C401" s="67" t="n">
        <f aca="false">DATEDIF(Input!$C$23,$B401,"Y")</f>
        <v>73</v>
      </c>
      <c r="E401" s="69" t="n">
        <f aca="false">IF($B401&gt;Input!$C$45,Input!$C$46,0)</f>
        <v>500</v>
      </c>
    </row>
    <row r="402" customFormat="false" ht="12.8" hidden="false" customHeight="false" outlineLevel="0" collapsed="false">
      <c r="A402" s="67" t="n">
        <v>398</v>
      </c>
      <c r="B402" s="68" t="n">
        <f aca="false">EOMONTH(Input!$C$7,A402)</f>
        <v>55031</v>
      </c>
      <c r="C402" s="67" t="n">
        <f aca="false">DATEDIF(Input!$C$23,$B402,"Y")</f>
        <v>73</v>
      </c>
      <c r="E402" s="69" t="n">
        <f aca="false">IF($B402&gt;Input!$C$45,Input!$C$46,0)</f>
        <v>500</v>
      </c>
    </row>
    <row r="403" customFormat="false" ht="12.8" hidden="false" customHeight="false" outlineLevel="0" collapsed="false">
      <c r="A403" s="67" t="n">
        <v>399</v>
      </c>
      <c r="B403" s="68" t="n">
        <f aca="false">EOMONTH(Input!$C$7,A403)</f>
        <v>55061</v>
      </c>
      <c r="C403" s="67" t="n">
        <f aca="false">DATEDIF(Input!$C$23,$B403,"Y")</f>
        <v>73</v>
      </c>
      <c r="E403" s="69" t="n">
        <f aca="false">IF($B403&gt;Input!$C$45,Input!$C$46,0)</f>
        <v>500</v>
      </c>
    </row>
    <row r="404" customFormat="false" ht="12.8" hidden="false" customHeight="false" outlineLevel="0" collapsed="false">
      <c r="A404" s="67" t="n">
        <v>400</v>
      </c>
      <c r="B404" s="68" t="n">
        <f aca="false">EOMONTH(Input!$C$7,A404)</f>
        <v>55092</v>
      </c>
      <c r="C404" s="67" t="n">
        <f aca="false">DATEDIF(Input!$C$23,$B404,"Y")</f>
        <v>73</v>
      </c>
      <c r="E404" s="69" t="n">
        <f aca="false">IF($B404&gt;Input!$C$45,Input!$C$46,0)</f>
        <v>500</v>
      </c>
    </row>
    <row r="405" customFormat="false" ht="12.8" hidden="false" customHeight="false" outlineLevel="0" collapsed="false">
      <c r="A405" s="67" t="n">
        <v>401</v>
      </c>
      <c r="B405" s="68" t="n">
        <f aca="false">EOMONTH(Input!$C$7,A405)</f>
        <v>55122</v>
      </c>
      <c r="C405" s="67" t="n">
        <f aca="false">DATEDIF(Input!$C$23,$B405,"Y")</f>
        <v>73</v>
      </c>
      <c r="E405" s="69" t="n">
        <f aca="false">IF($B405&gt;Input!$C$45,Input!$C$46,0)</f>
        <v>500</v>
      </c>
    </row>
    <row r="406" customFormat="false" ht="12.8" hidden="false" customHeight="false" outlineLevel="0" collapsed="false">
      <c r="A406" s="67" t="n">
        <v>402</v>
      </c>
      <c r="B406" s="68" t="n">
        <f aca="false">EOMONTH(Input!$C$7,A406)</f>
        <v>55153</v>
      </c>
      <c r="C406" s="67" t="n">
        <f aca="false">DATEDIF(Input!$C$23,$B406,"Y")</f>
        <v>73</v>
      </c>
      <c r="E406" s="69" t="n">
        <f aca="false">IF($B406&gt;Input!$C$45,Input!$C$46,0)</f>
        <v>500</v>
      </c>
    </row>
    <row r="407" customFormat="false" ht="12.8" hidden="false" customHeight="false" outlineLevel="0" collapsed="false">
      <c r="A407" s="67" t="n">
        <v>403</v>
      </c>
      <c r="B407" s="68" t="n">
        <f aca="false">EOMONTH(Input!$C$7,A407)</f>
        <v>55184</v>
      </c>
      <c r="C407" s="67" t="n">
        <f aca="false">DATEDIF(Input!$C$23,$B407,"Y")</f>
        <v>73</v>
      </c>
      <c r="E407" s="69" t="n">
        <f aca="false">IF($B407&gt;Input!$C$45,Input!$C$46,0)</f>
        <v>500</v>
      </c>
    </row>
    <row r="408" customFormat="false" ht="12.8" hidden="false" customHeight="false" outlineLevel="0" collapsed="false">
      <c r="A408" s="67" t="n">
        <v>404</v>
      </c>
      <c r="B408" s="68" t="n">
        <f aca="false">EOMONTH(Input!$C$7,A408)</f>
        <v>55212</v>
      </c>
      <c r="C408" s="67" t="n">
        <f aca="false">DATEDIF(Input!$C$23,$B408,"Y")</f>
        <v>73</v>
      </c>
      <c r="E408" s="69" t="n">
        <f aca="false">IF($B408&gt;Input!$C$45,Input!$C$46,0)</f>
        <v>500</v>
      </c>
    </row>
    <row r="409" customFormat="false" ht="12.8" hidden="false" customHeight="false" outlineLevel="0" collapsed="false">
      <c r="A409" s="67" t="n">
        <v>405</v>
      </c>
      <c r="B409" s="68" t="n">
        <f aca="false">EOMONTH(Input!$C$7,A409)</f>
        <v>55243</v>
      </c>
      <c r="C409" s="67" t="n">
        <f aca="false">DATEDIF(Input!$C$23,$B409,"Y")</f>
        <v>73</v>
      </c>
      <c r="E409" s="69" t="n">
        <f aca="false">IF($B409&gt;Input!$C$45,Input!$C$46,0)</f>
        <v>500</v>
      </c>
    </row>
    <row r="410" customFormat="false" ht="12.8" hidden="false" customHeight="false" outlineLevel="0" collapsed="false">
      <c r="A410" s="67" t="n">
        <v>406</v>
      </c>
      <c r="B410" s="68" t="n">
        <f aca="false">EOMONTH(Input!$C$7,A410)</f>
        <v>55273</v>
      </c>
      <c r="C410" s="67" t="n">
        <f aca="false">DATEDIF(Input!$C$23,$B410,"Y")</f>
        <v>73</v>
      </c>
      <c r="E410" s="69" t="n">
        <f aca="false">IF($B410&gt;Input!$C$45,Input!$C$46,0)</f>
        <v>500</v>
      </c>
    </row>
    <row r="411" customFormat="false" ht="12.8" hidden="false" customHeight="false" outlineLevel="0" collapsed="false">
      <c r="A411" s="67" t="n">
        <v>407</v>
      </c>
      <c r="B411" s="68" t="n">
        <f aca="false">EOMONTH(Input!$C$7,A411)</f>
        <v>55304</v>
      </c>
      <c r="C411" s="67" t="n">
        <f aca="false">DATEDIF(Input!$C$23,$B411,"Y")</f>
        <v>74</v>
      </c>
      <c r="E411" s="69" t="n">
        <f aca="false">IF($B411&gt;Input!$C$45,Input!$C$46,0)</f>
        <v>500</v>
      </c>
    </row>
    <row r="412" customFormat="false" ht="12.8" hidden="false" customHeight="false" outlineLevel="0" collapsed="false">
      <c r="A412" s="67" t="n">
        <v>408</v>
      </c>
      <c r="B412" s="68" t="n">
        <f aca="false">EOMONTH(Input!$C$7,A412)</f>
        <v>55334</v>
      </c>
      <c r="C412" s="67" t="n">
        <f aca="false">DATEDIF(Input!$C$23,$B412,"Y")</f>
        <v>74</v>
      </c>
      <c r="E412" s="69" t="n">
        <f aca="false">IF($B412&gt;Input!$C$45,Input!$C$46,0)</f>
        <v>500</v>
      </c>
    </row>
    <row r="413" customFormat="false" ht="12.8" hidden="false" customHeight="false" outlineLevel="0" collapsed="false">
      <c r="A413" s="67" t="n">
        <v>409</v>
      </c>
      <c r="B413" s="68" t="n">
        <f aca="false">EOMONTH(Input!$C$7,A413)</f>
        <v>55365</v>
      </c>
      <c r="C413" s="67" t="n">
        <f aca="false">DATEDIF(Input!$C$23,$B413,"Y")</f>
        <v>74</v>
      </c>
      <c r="E413" s="69" t="n">
        <f aca="false">IF($B413&gt;Input!$C$45,Input!$C$46,0)</f>
        <v>500</v>
      </c>
    </row>
    <row r="414" customFormat="false" ht="12.8" hidden="false" customHeight="false" outlineLevel="0" collapsed="false">
      <c r="A414" s="67" t="n">
        <v>410</v>
      </c>
      <c r="B414" s="68" t="n">
        <f aca="false">EOMONTH(Input!$C$7,A414)</f>
        <v>55396</v>
      </c>
      <c r="C414" s="67" t="n">
        <f aca="false">DATEDIF(Input!$C$23,$B414,"Y")</f>
        <v>74</v>
      </c>
      <c r="E414" s="69" t="n">
        <f aca="false">IF($B414&gt;Input!$C$45,Input!$C$46,0)</f>
        <v>500</v>
      </c>
    </row>
    <row r="415" customFormat="false" ht="12.8" hidden="false" customHeight="false" outlineLevel="0" collapsed="false">
      <c r="A415" s="67" t="n">
        <v>411</v>
      </c>
      <c r="B415" s="68" t="n">
        <f aca="false">EOMONTH(Input!$C$7,A415)</f>
        <v>55426</v>
      </c>
      <c r="C415" s="67" t="n">
        <f aca="false">DATEDIF(Input!$C$23,$B415,"Y")</f>
        <v>74</v>
      </c>
      <c r="E415" s="69" t="n">
        <f aca="false">IF($B415&gt;Input!$C$45,Input!$C$46,0)</f>
        <v>500</v>
      </c>
    </row>
    <row r="416" customFormat="false" ht="12.8" hidden="false" customHeight="false" outlineLevel="0" collapsed="false">
      <c r="A416" s="67" t="n">
        <v>412</v>
      </c>
      <c r="B416" s="68" t="n">
        <f aca="false">EOMONTH(Input!$C$7,A416)</f>
        <v>55457</v>
      </c>
      <c r="C416" s="67" t="n">
        <f aca="false">DATEDIF(Input!$C$23,$B416,"Y")</f>
        <v>74</v>
      </c>
      <c r="E416" s="69" t="n">
        <f aca="false">IF($B416&gt;Input!$C$45,Input!$C$46,0)</f>
        <v>500</v>
      </c>
    </row>
    <row r="417" customFormat="false" ht="12.8" hidden="false" customHeight="false" outlineLevel="0" collapsed="false">
      <c r="A417" s="67" t="n">
        <v>413</v>
      </c>
      <c r="B417" s="68" t="n">
        <f aca="false">EOMONTH(Input!$C$7,A417)</f>
        <v>55487</v>
      </c>
      <c r="C417" s="67" t="n">
        <f aca="false">DATEDIF(Input!$C$23,$B417,"Y")</f>
        <v>74</v>
      </c>
      <c r="E417" s="69" t="n">
        <f aca="false">IF($B417&gt;Input!$C$45,Input!$C$46,0)</f>
        <v>500</v>
      </c>
    </row>
    <row r="418" customFormat="false" ht="12.8" hidden="false" customHeight="false" outlineLevel="0" collapsed="false">
      <c r="A418" s="67" t="n">
        <v>414</v>
      </c>
      <c r="B418" s="68" t="n">
        <f aca="false">EOMONTH(Input!$C$7,A418)</f>
        <v>55518</v>
      </c>
      <c r="C418" s="67" t="n">
        <f aca="false">DATEDIF(Input!$C$23,$B418,"Y")</f>
        <v>74</v>
      </c>
      <c r="E418" s="69" t="n">
        <f aca="false">IF($B418&gt;Input!$C$45,Input!$C$46,0)</f>
        <v>500</v>
      </c>
    </row>
    <row r="419" customFormat="false" ht="12.8" hidden="false" customHeight="false" outlineLevel="0" collapsed="false">
      <c r="A419" s="67" t="n">
        <v>415</v>
      </c>
      <c r="B419" s="68" t="n">
        <f aca="false">EOMONTH(Input!$C$7,A419)</f>
        <v>55549</v>
      </c>
      <c r="C419" s="67" t="n">
        <f aca="false">DATEDIF(Input!$C$23,$B419,"Y")</f>
        <v>74</v>
      </c>
      <c r="E419" s="69" t="n">
        <f aca="false">IF($B419&gt;Input!$C$45,Input!$C$46,0)</f>
        <v>500</v>
      </c>
    </row>
    <row r="420" customFormat="false" ht="12.8" hidden="false" customHeight="false" outlineLevel="0" collapsed="false">
      <c r="A420" s="67" t="n">
        <v>416</v>
      </c>
      <c r="B420" s="68" t="n">
        <f aca="false">EOMONTH(Input!$C$7,A420)</f>
        <v>55578</v>
      </c>
      <c r="C420" s="67" t="n">
        <f aca="false">DATEDIF(Input!$C$23,$B420,"Y")</f>
        <v>74</v>
      </c>
      <c r="E420" s="69" t="n">
        <f aca="false">IF($B420&gt;Input!$C$45,Input!$C$46,0)</f>
        <v>500</v>
      </c>
    </row>
    <row r="421" customFormat="false" ht="12.8" hidden="false" customHeight="false" outlineLevel="0" collapsed="false">
      <c r="A421" s="67" t="n">
        <v>417</v>
      </c>
      <c r="B421" s="68" t="n">
        <f aca="false">EOMONTH(Input!$C$7,A421)</f>
        <v>55609</v>
      </c>
      <c r="C421" s="67" t="n">
        <f aca="false">DATEDIF(Input!$C$23,$B421,"Y")</f>
        <v>74</v>
      </c>
      <c r="E421" s="69" t="n">
        <f aca="false">IF($B421&gt;Input!$C$45,Input!$C$46,0)</f>
        <v>500</v>
      </c>
    </row>
    <row r="422" customFormat="false" ht="12.8" hidden="false" customHeight="false" outlineLevel="0" collapsed="false">
      <c r="A422" s="67" t="n">
        <v>418</v>
      </c>
      <c r="B422" s="68" t="n">
        <f aca="false">EOMONTH(Input!$C$7,A422)</f>
        <v>55639</v>
      </c>
      <c r="C422" s="67" t="n">
        <f aca="false">DATEDIF(Input!$C$23,$B422,"Y")</f>
        <v>74</v>
      </c>
      <c r="E422" s="69" t="n">
        <f aca="false">IF($B422&gt;Input!$C$45,Input!$C$46,0)</f>
        <v>500</v>
      </c>
    </row>
    <row r="423" customFormat="false" ht="12.8" hidden="false" customHeight="false" outlineLevel="0" collapsed="false">
      <c r="A423" s="67" t="n">
        <v>419</v>
      </c>
      <c r="B423" s="68" t="n">
        <f aca="false">EOMONTH(Input!$C$7,A423)</f>
        <v>55670</v>
      </c>
      <c r="C423" s="67" t="n">
        <f aca="false">DATEDIF(Input!$C$23,$B423,"Y")</f>
        <v>75</v>
      </c>
      <c r="E423" s="69" t="n">
        <f aca="false">IF($B423&gt;Input!$C$45,Input!$C$46,0)</f>
        <v>500</v>
      </c>
    </row>
    <row r="424" customFormat="false" ht="12.8" hidden="false" customHeight="false" outlineLevel="0" collapsed="false">
      <c r="A424" s="67" t="n">
        <v>420</v>
      </c>
      <c r="B424" s="68" t="n">
        <f aca="false">EOMONTH(Input!$C$7,A424)</f>
        <v>55700</v>
      </c>
      <c r="C424" s="67" t="n">
        <f aca="false">DATEDIF(Input!$C$23,$B424,"Y")</f>
        <v>75</v>
      </c>
      <c r="E424" s="69" t="n">
        <f aca="false">IF($B424&gt;Input!$C$45,Input!$C$46,0)</f>
        <v>500</v>
      </c>
    </row>
    <row r="425" customFormat="false" ht="12.8" hidden="false" customHeight="false" outlineLevel="0" collapsed="false">
      <c r="A425" s="67" t="n">
        <v>421</v>
      </c>
      <c r="B425" s="68" t="n">
        <f aca="false">EOMONTH(Input!$C$7,A425)</f>
        <v>55731</v>
      </c>
      <c r="C425" s="67" t="n">
        <f aca="false">DATEDIF(Input!$C$23,$B425,"Y")</f>
        <v>75</v>
      </c>
      <c r="E425" s="69" t="n">
        <f aca="false">IF($B425&gt;Input!$C$45,Input!$C$46,0)</f>
        <v>500</v>
      </c>
    </row>
    <row r="426" customFormat="false" ht="12.8" hidden="false" customHeight="false" outlineLevel="0" collapsed="false">
      <c r="A426" s="67" t="n">
        <v>422</v>
      </c>
      <c r="B426" s="68" t="n">
        <f aca="false">EOMONTH(Input!$C$7,A426)</f>
        <v>55762</v>
      </c>
      <c r="C426" s="67" t="n">
        <f aca="false">DATEDIF(Input!$C$23,$B426,"Y")</f>
        <v>75</v>
      </c>
      <c r="E426" s="69" t="n">
        <f aca="false">IF($B426&gt;Input!$C$45,Input!$C$46,0)</f>
        <v>500</v>
      </c>
    </row>
    <row r="427" customFormat="false" ht="12.8" hidden="false" customHeight="false" outlineLevel="0" collapsed="false">
      <c r="A427" s="67" t="n">
        <v>423</v>
      </c>
      <c r="B427" s="68" t="n">
        <f aca="false">EOMONTH(Input!$C$7,A427)</f>
        <v>55792</v>
      </c>
      <c r="C427" s="67" t="n">
        <f aca="false">DATEDIF(Input!$C$23,$B427,"Y")</f>
        <v>75</v>
      </c>
      <c r="E427" s="69" t="n">
        <f aca="false">IF($B427&gt;Input!$C$45,Input!$C$46,0)</f>
        <v>500</v>
      </c>
    </row>
    <row r="428" customFormat="false" ht="12.8" hidden="false" customHeight="false" outlineLevel="0" collapsed="false">
      <c r="A428" s="67" t="n">
        <v>424</v>
      </c>
      <c r="B428" s="68" t="n">
        <f aca="false">EOMONTH(Input!$C$7,A428)</f>
        <v>55823</v>
      </c>
      <c r="C428" s="67" t="n">
        <f aca="false">DATEDIF(Input!$C$23,$B428,"Y")</f>
        <v>75</v>
      </c>
      <c r="E428" s="69" t="n">
        <f aca="false">IF($B428&gt;Input!$C$45,Input!$C$46,0)</f>
        <v>500</v>
      </c>
    </row>
    <row r="429" customFormat="false" ht="12.8" hidden="false" customHeight="false" outlineLevel="0" collapsed="false">
      <c r="A429" s="67" t="n">
        <v>425</v>
      </c>
      <c r="B429" s="68" t="n">
        <f aca="false">EOMONTH(Input!$C$7,A429)</f>
        <v>55853</v>
      </c>
      <c r="C429" s="67" t="n">
        <f aca="false">DATEDIF(Input!$C$23,$B429,"Y")</f>
        <v>75</v>
      </c>
      <c r="E429" s="69" t="n">
        <f aca="false">IF($B429&gt;Input!$C$45,Input!$C$46,0)</f>
        <v>500</v>
      </c>
    </row>
    <row r="430" customFormat="false" ht="12.8" hidden="false" customHeight="false" outlineLevel="0" collapsed="false">
      <c r="A430" s="67" t="n">
        <v>426</v>
      </c>
      <c r="B430" s="68" t="n">
        <f aca="false">EOMONTH(Input!$C$7,A430)</f>
        <v>55884</v>
      </c>
      <c r="C430" s="67" t="n">
        <f aca="false">DATEDIF(Input!$C$23,$B430,"Y")</f>
        <v>75</v>
      </c>
      <c r="E430" s="69" t="n">
        <f aca="false">IF($B430&gt;Input!$C$45,Input!$C$46,0)</f>
        <v>500</v>
      </c>
    </row>
    <row r="431" customFormat="false" ht="12.8" hidden="false" customHeight="false" outlineLevel="0" collapsed="false">
      <c r="A431" s="67" t="n">
        <v>427</v>
      </c>
      <c r="B431" s="68" t="n">
        <f aca="false">EOMONTH(Input!$C$7,A431)</f>
        <v>55915</v>
      </c>
      <c r="C431" s="67" t="n">
        <f aca="false">DATEDIF(Input!$C$23,$B431,"Y")</f>
        <v>75</v>
      </c>
      <c r="E431" s="69" t="n">
        <f aca="false">IF($B431&gt;Input!$C$45,Input!$C$46,0)</f>
        <v>500</v>
      </c>
    </row>
    <row r="432" customFormat="false" ht="12.8" hidden="false" customHeight="false" outlineLevel="0" collapsed="false">
      <c r="A432" s="67" t="n">
        <v>428</v>
      </c>
      <c r="B432" s="68" t="n">
        <f aca="false">EOMONTH(Input!$C$7,A432)</f>
        <v>55943</v>
      </c>
      <c r="C432" s="67" t="n">
        <f aca="false">DATEDIF(Input!$C$23,$B432,"Y")</f>
        <v>75</v>
      </c>
      <c r="E432" s="69" t="n">
        <f aca="false">IF($B432&gt;Input!$C$45,Input!$C$46,0)</f>
        <v>500</v>
      </c>
    </row>
    <row r="433" customFormat="false" ht="12.8" hidden="false" customHeight="false" outlineLevel="0" collapsed="false">
      <c r="A433" s="67" t="n">
        <v>429</v>
      </c>
      <c r="B433" s="68" t="n">
        <f aca="false">EOMONTH(Input!$C$7,A433)</f>
        <v>55974</v>
      </c>
      <c r="C433" s="67" t="n">
        <f aca="false">DATEDIF(Input!$C$23,$B433,"Y")</f>
        <v>75</v>
      </c>
      <c r="E433" s="69" t="n">
        <f aca="false">IF($B433&gt;Input!$C$45,Input!$C$46,0)</f>
        <v>500</v>
      </c>
    </row>
    <row r="434" customFormat="false" ht="12.8" hidden="false" customHeight="false" outlineLevel="0" collapsed="false">
      <c r="A434" s="67" t="n">
        <v>430</v>
      </c>
      <c r="B434" s="68" t="n">
        <f aca="false">EOMONTH(Input!$C$7,A434)</f>
        <v>56004</v>
      </c>
      <c r="C434" s="67" t="n">
        <f aca="false">DATEDIF(Input!$C$23,$B434,"Y")</f>
        <v>75</v>
      </c>
      <c r="E434" s="69" t="n">
        <f aca="false">IF($B434&gt;Input!$C$45,Input!$C$46,0)</f>
        <v>500</v>
      </c>
    </row>
    <row r="435" customFormat="false" ht="12.8" hidden="false" customHeight="false" outlineLevel="0" collapsed="false">
      <c r="A435" s="67" t="n">
        <v>431</v>
      </c>
      <c r="B435" s="68" t="n">
        <f aca="false">EOMONTH(Input!$C$7,A435)</f>
        <v>56035</v>
      </c>
      <c r="C435" s="67" t="n">
        <f aca="false">DATEDIF(Input!$C$23,$B435,"Y")</f>
        <v>76</v>
      </c>
      <c r="E435" s="69" t="n">
        <f aca="false">IF($B435&gt;Input!$C$45,Input!$C$46,0)</f>
        <v>500</v>
      </c>
    </row>
    <row r="436" customFormat="false" ht="12.8" hidden="false" customHeight="false" outlineLevel="0" collapsed="false">
      <c r="A436" s="67" t="n">
        <v>432</v>
      </c>
      <c r="B436" s="68" t="n">
        <f aca="false">EOMONTH(Input!$C$7,A436)</f>
        <v>56065</v>
      </c>
      <c r="C436" s="67" t="n">
        <f aca="false">DATEDIF(Input!$C$23,$B436,"Y")</f>
        <v>76</v>
      </c>
      <c r="E436" s="69" t="n">
        <f aca="false">IF($B436&gt;Input!$C$45,Input!$C$46,0)</f>
        <v>500</v>
      </c>
    </row>
    <row r="437" customFormat="false" ht="12.8" hidden="false" customHeight="false" outlineLevel="0" collapsed="false">
      <c r="A437" s="67" t="n">
        <v>433</v>
      </c>
      <c r="B437" s="68" t="n">
        <f aca="false">EOMONTH(Input!$C$7,A437)</f>
        <v>56096</v>
      </c>
      <c r="C437" s="67" t="n">
        <f aca="false">DATEDIF(Input!$C$23,$B437,"Y")</f>
        <v>76</v>
      </c>
      <c r="E437" s="69" t="n">
        <f aca="false">IF($B437&gt;Input!$C$45,Input!$C$46,0)</f>
        <v>500</v>
      </c>
    </row>
    <row r="438" customFormat="false" ht="12.8" hidden="false" customHeight="false" outlineLevel="0" collapsed="false">
      <c r="A438" s="67" t="n">
        <v>434</v>
      </c>
      <c r="B438" s="68" t="n">
        <f aca="false">EOMONTH(Input!$C$7,A438)</f>
        <v>56127</v>
      </c>
      <c r="C438" s="67" t="n">
        <f aca="false">DATEDIF(Input!$C$23,$B438,"Y")</f>
        <v>76</v>
      </c>
      <c r="E438" s="69" t="n">
        <f aca="false">IF($B438&gt;Input!$C$45,Input!$C$46,0)</f>
        <v>500</v>
      </c>
    </row>
    <row r="439" customFormat="false" ht="12.8" hidden="false" customHeight="false" outlineLevel="0" collapsed="false">
      <c r="A439" s="67" t="n">
        <v>435</v>
      </c>
      <c r="B439" s="68" t="n">
        <f aca="false">EOMONTH(Input!$C$7,A439)</f>
        <v>56157</v>
      </c>
      <c r="C439" s="67" t="n">
        <f aca="false">DATEDIF(Input!$C$23,$B439,"Y")</f>
        <v>76</v>
      </c>
      <c r="E439" s="69" t="n">
        <f aca="false">IF($B439&gt;Input!$C$45,Input!$C$46,0)</f>
        <v>500</v>
      </c>
    </row>
    <row r="440" customFormat="false" ht="12.8" hidden="false" customHeight="false" outlineLevel="0" collapsed="false">
      <c r="A440" s="67" t="n">
        <v>436</v>
      </c>
      <c r="B440" s="68" t="n">
        <f aca="false">EOMONTH(Input!$C$7,A440)</f>
        <v>56188</v>
      </c>
      <c r="C440" s="67" t="n">
        <f aca="false">DATEDIF(Input!$C$23,$B440,"Y")</f>
        <v>76</v>
      </c>
      <c r="E440" s="69" t="n">
        <f aca="false">IF($B440&gt;Input!$C$45,Input!$C$46,0)</f>
        <v>500</v>
      </c>
    </row>
    <row r="441" customFormat="false" ht="12.8" hidden="false" customHeight="false" outlineLevel="0" collapsed="false">
      <c r="A441" s="67" t="n">
        <v>437</v>
      </c>
      <c r="B441" s="68" t="n">
        <f aca="false">EOMONTH(Input!$C$7,A441)</f>
        <v>56218</v>
      </c>
      <c r="C441" s="67" t="n">
        <f aca="false">DATEDIF(Input!$C$23,$B441,"Y")</f>
        <v>76</v>
      </c>
      <c r="E441" s="69" t="n">
        <f aca="false">IF($B441&gt;Input!$C$45,Input!$C$46,0)</f>
        <v>500</v>
      </c>
    </row>
    <row r="442" customFormat="false" ht="12.8" hidden="false" customHeight="false" outlineLevel="0" collapsed="false">
      <c r="A442" s="67" t="n">
        <v>438</v>
      </c>
      <c r="B442" s="68" t="n">
        <f aca="false">EOMONTH(Input!$C$7,A442)</f>
        <v>56249</v>
      </c>
      <c r="C442" s="67" t="n">
        <f aca="false">DATEDIF(Input!$C$23,$B442,"Y")</f>
        <v>76</v>
      </c>
      <c r="E442" s="69" t="n">
        <f aca="false">IF($B442&gt;Input!$C$45,Input!$C$46,0)</f>
        <v>500</v>
      </c>
    </row>
    <row r="443" customFormat="false" ht="12.8" hidden="false" customHeight="false" outlineLevel="0" collapsed="false">
      <c r="A443" s="67" t="n">
        <v>439</v>
      </c>
      <c r="B443" s="68" t="n">
        <f aca="false">EOMONTH(Input!$C$7,A443)</f>
        <v>56280</v>
      </c>
      <c r="C443" s="67" t="n">
        <f aca="false">DATEDIF(Input!$C$23,$B443,"Y")</f>
        <v>76</v>
      </c>
      <c r="E443" s="69" t="n">
        <f aca="false">IF($B443&gt;Input!$C$45,Input!$C$46,0)</f>
        <v>500</v>
      </c>
    </row>
    <row r="444" customFormat="false" ht="12.8" hidden="false" customHeight="false" outlineLevel="0" collapsed="false">
      <c r="A444" s="67" t="n">
        <v>440</v>
      </c>
      <c r="B444" s="68" t="n">
        <f aca="false">EOMONTH(Input!$C$7,A444)</f>
        <v>56308</v>
      </c>
      <c r="C444" s="67" t="n">
        <f aca="false">DATEDIF(Input!$C$23,$B444,"Y")</f>
        <v>76</v>
      </c>
      <c r="E444" s="69" t="n">
        <f aca="false">IF($B444&gt;Input!$C$45,Input!$C$46,0)</f>
        <v>500</v>
      </c>
    </row>
    <row r="445" customFormat="false" ht="12.8" hidden="false" customHeight="false" outlineLevel="0" collapsed="false">
      <c r="A445" s="67" t="n">
        <v>441</v>
      </c>
      <c r="B445" s="68" t="n">
        <f aca="false">EOMONTH(Input!$C$7,A445)</f>
        <v>56339</v>
      </c>
      <c r="C445" s="67" t="n">
        <f aca="false">DATEDIF(Input!$C$23,$B445,"Y")</f>
        <v>76</v>
      </c>
      <c r="E445" s="69" t="n">
        <f aca="false">IF($B445&gt;Input!$C$45,Input!$C$46,0)</f>
        <v>500</v>
      </c>
    </row>
    <row r="446" customFormat="false" ht="12.8" hidden="false" customHeight="false" outlineLevel="0" collapsed="false">
      <c r="A446" s="67" t="n">
        <v>442</v>
      </c>
      <c r="B446" s="68" t="n">
        <f aca="false">EOMONTH(Input!$C$7,A446)</f>
        <v>56369</v>
      </c>
      <c r="C446" s="67" t="n">
        <f aca="false">DATEDIF(Input!$C$23,$B446,"Y")</f>
        <v>76</v>
      </c>
      <c r="E446" s="69" t="n">
        <f aca="false">IF($B446&gt;Input!$C$45,Input!$C$46,0)</f>
        <v>500</v>
      </c>
    </row>
    <row r="447" customFormat="false" ht="12.8" hidden="false" customHeight="false" outlineLevel="0" collapsed="false">
      <c r="A447" s="67" t="n">
        <v>443</v>
      </c>
      <c r="B447" s="68" t="n">
        <f aca="false">EOMONTH(Input!$C$7,A447)</f>
        <v>56400</v>
      </c>
      <c r="C447" s="67" t="n">
        <f aca="false">DATEDIF(Input!$C$23,$B447,"Y")</f>
        <v>77</v>
      </c>
      <c r="E447" s="69" t="n">
        <f aca="false">IF($B447&gt;Input!$C$45,Input!$C$46,0)</f>
        <v>500</v>
      </c>
    </row>
    <row r="448" customFormat="false" ht="12.8" hidden="false" customHeight="false" outlineLevel="0" collapsed="false">
      <c r="A448" s="67" t="n">
        <v>444</v>
      </c>
      <c r="B448" s="68" t="n">
        <f aca="false">EOMONTH(Input!$C$7,A448)</f>
        <v>56430</v>
      </c>
      <c r="C448" s="67" t="n">
        <f aca="false">DATEDIF(Input!$C$23,$B448,"Y")</f>
        <v>77</v>
      </c>
      <c r="E448" s="69" t="n">
        <f aca="false">IF($B448&gt;Input!$C$45,Input!$C$46,0)</f>
        <v>500</v>
      </c>
    </row>
    <row r="449" customFormat="false" ht="12.8" hidden="false" customHeight="false" outlineLevel="0" collapsed="false">
      <c r="A449" s="67" t="n">
        <v>445</v>
      </c>
      <c r="B449" s="68" t="n">
        <f aca="false">EOMONTH(Input!$C$7,A449)</f>
        <v>56461</v>
      </c>
      <c r="C449" s="67" t="n">
        <f aca="false">DATEDIF(Input!$C$23,$B449,"Y")</f>
        <v>77</v>
      </c>
      <c r="E449" s="69" t="n">
        <f aca="false">IF($B449&gt;Input!$C$45,Input!$C$46,0)</f>
        <v>500</v>
      </c>
    </row>
    <row r="450" customFormat="false" ht="12.8" hidden="false" customHeight="false" outlineLevel="0" collapsed="false">
      <c r="A450" s="67" t="n">
        <v>446</v>
      </c>
      <c r="B450" s="68" t="n">
        <f aca="false">EOMONTH(Input!$C$7,A450)</f>
        <v>56492</v>
      </c>
      <c r="C450" s="67" t="n">
        <f aca="false">DATEDIF(Input!$C$23,$B450,"Y")</f>
        <v>77</v>
      </c>
      <c r="E450" s="69" t="n">
        <f aca="false">IF($B450&gt;Input!$C$45,Input!$C$46,0)</f>
        <v>500</v>
      </c>
    </row>
    <row r="451" customFormat="false" ht="12.8" hidden="false" customHeight="false" outlineLevel="0" collapsed="false">
      <c r="A451" s="67" t="n">
        <v>447</v>
      </c>
      <c r="B451" s="68" t="n">
        <f aca="false">EOMONTH(Input!$C$7,A451)</f>
        <v>56522</v>
      </c>
      <c r="C451" s="67" t="n">
        <f aca="false">DATEDIF(Input!$C$23,$B451,"Y")</f>
        <v>77</v>
      </c>
      <c r="E451" s="69" t="n">
        <f aca="false">IF($B451&gt;Input!$C$45,Input!$C$46,0)</f>
        <v>500</v>
      </c>
    </row>
    <row r="452" customFormat="false" ht="12.8" hidden="false" customHeight="false" outlineLevel="0" collapsed="false">
      <c r="A452" s="67" t="n">
        <v>448</v>
      </c>
      <c r="B452" s="68" t="n">
        <f aca="false">EOMONTH(Input!$C$7,A452)</f>
        <v>56553</v>
      </c>
      <c r="C452" s="67" t="n">
        <f aca="false">DATEDIF(Input!$C$23,$B452,"Y")</f>
        <v>77</v>
      </c>
      <c r="E452" s="69" t="n">
        <f aca="false">IF($B452&gt;Input!$C$45,Input!$C$46,0)</f>
        <v>500</v>
      </c>
    </row>
    <row r="453" customFormat="false" ht="12.8" hidden="false" customHeight="false" outlineLevel="0" collapsed="false">
      <c r="A453" s="67" t="n">
        <v>449</v>
      </c>
      <c r="B453" s="68" t="n">
        <f aca="false">EOMONTH(Input!$C$7,A453)</f>
        <v>56583</v>
      </c>
      <c r="C453" s="67" t="n">
        <f aca="false">DATEDIF(Input!$C$23,$B453,"Y")</f>
        <v>77</v>
      </c>
      <c r="E453" s="69" t="n">
        <f aca="false">IF($B453&gt;Input!$C$45,Input!$C$46,0)</f>
        <v>500</v>
      </c>
    </row>
    <row r="454" customFormat="false" ht="12.8" hidden="false" customHeight="false" outlineLevel="0" collapsed="false">
      <c r="A454" s="67" t="n">
        <v>450</v>
      </c>
      <c r="B454" s="68" t="n">
        <f aca="false">EOMONTH(Input!$C$7,A454)</f>
        <v>56614</v>
      </c>
      <c r="C454" s="67" t="n">
        <f aca="false">DATEDIF(Input!$C$23,$B454,"Y")</f>
        <v>77</v>
      </c>
      <c r="E454" s="69" t="n">
        <f aca="false">IF($B454&gt;Input!$C$45,Input!$C$46,0)</f>
        <v>500</v>
      </c>
    </row>
    <row r="455" customFormat="false" ht="12.8" hidden="false" customHeight="false" outlineLevel="0" collapsed="false">
      <c r="A455" s="67" t="n">
        <v>451</v>
      </c>
      <c r="B455" s="68" t="n">
        <f aca="false">EOMONTH(Input!$C$7,A455)</f>
        <v>56645</v>
      </c>
      <c r="C455" s="67" t="n">
        <f aca="false">DATEDIF(Input!$C$23,$B455,"Y")</f>
        <v>77</v>
      </c>
      <c r="E455" s="69" t="n">
        <f aca="false">IF($B455&gt;Input!$C$45,Input!$C$46,0)</f>
        <v>500</v>
      </c>
    </row>
    <row r="456" customFormat="false" ht="12.8" hidden="false" customHeight="false" outlineLevel="0" collapsed="false">
      <c r="A456" s="67" t="n">
        <v>452</v>
      </c>
      <c r="B456" s="68" t="n">
        <f aca="false">EOMONTH(Input!$C$7,A456)</f>
        <v>56673</v>
      </c>
      <c r="C456" s="67" t="n">
        <f aca="false">DATEDIF(Input!$C$23,$B456,"Y")</f>
        <v>77</v>
      </c>
      <c r="E456" s="69" t="n">
        <f aca="false">IF($B456&gt;Input!$C$45,Input!$C$46,0)</f>
        <v>500</v>
      </c>
    </row>
    <row r="457" customFormat="false" ht="12.8" hidden="false" customHeight="false" outlineLevel="0" collapsed="false">
      <c r="A457" s="67" t="n">
        <v>453</v>
      </c>
      <c r="B457" s="68" t="n">
        <f aca="false">EOMONTH(Input!$C$7,A457)</f>
        <v>56704</v>
      </c>
      <c r="C457" s="67" t="n">
        <f aca="false">DATEDIF(Input!$C$23,$B457,"Y")</f>
        <v>77</v>
      </c>
      <c r="E457" s="69" t="n">
        <f aca="false">IF($B457&gt;Input!$C$45,Input!$C$46,0)</f>
        <v>500</v>
      </c>
    </row>
    <row r="458" customFormat="false" ht="12.8" hidden="false" customHeight="false" outlineLevel="0" collapsed="false">
      <c r="A458" s="67" t="n">
        <v>454</v>
      </c>
      <c r="B458" s="68" t="n">
        <f aca="false">EOMONTH(Input!$C$7,A458)</f>
        <v>56734</v>
      </c>
      <c r="C458" s="67" t="n">
        <f aca="false">DATEDIF(Input!$C$23,$B458,"Y")</f>
        <v>77</v>
      </c>
      <c r="E458" s="69" t="n">
        <f aca="false">IF($B458&gt;Input!$C$45,Input!$C$46,0)</f>
        <v>500</v>
      </c>
    </row>
    <row r="459" customFormat="false" ht="12.8" hidden="false" customHeight="false" outlineLevel="0" collapsed="false">
      <c r="A459" s="67" t="n">
        <v>455</v>
      </c>
      <c r="B459" s="68" t="n">
        <f aca="false">EOMONTH(Input!$C$7,A459)</f>
        <v>56765</v>
      </c>
      <c r="C459" s="67" t="n">
        <f aca="false">DATEDIF(Input!$C$23,$B459,"Y")</f>
        <v>78</v>
      </c>
      <c r="E459" s="69" t="n">
        <f aca="false">IF($B459&gt;Input!$C$45,Input!$C$46,0)</f>
        <v>500</v>
      </c>
    </row>
    <row r="460" customFormat="false" ht="12.8" hidden="false" customHeight="false" outlineLevel="0" collapsed="false">
      <c r="A460" s="67" t="n">
        <v>456</v>
      </c>
      <c r="B460" s="68" t="n">
        <f aca="false">EOMONTH(Input!$C$7,A460)</f>
        <v>56795</v>
      </c>
      <c r="C460" s="67" t="n">
        <f aca="false">DATEDIF(Input!$C$23,$B460,"Y")</f>
        <v>78</v>
      </c>
      <c r="E460" s="69" t="n">
        <f aca="false">IF($B460&gt;Input!$C$45,Input!$C$46,0)</f>
        <v>500</v>
      </c>
    </row>
    <row r="461" customFormat="false" ht="12.8" hidden="false" customHeight="false" outlineLevel="0" collapsed="false">
      <c r="A461" s="67" t="n">
        <v>457</v>
      </c>
      <c r="B461" s="68" t="n">
        <f aca="false">EOMONTH(Input!$C$7,A461)</f>
        <v>56826</v>
      </c>
      <c r="C461" s="67" t="n">
        <f aca="false">DATEDIF(Input!$C$23,$B461,"Y")</f>
        <v>78</v>
      </c>
      <c r="E461" s="69" t="n">
        <f aca="false">IF($B461&gt;Input!$C$45,Input!$C$46,0)</f>
        <v>500</v>
      </c>
    </row>
    <row r="462" customFormat="false" ht="12.8" hidden="false" customHeight="false" outlineLevel="0" collapsed="false">
      <c r="A462" s="67" t="n">
        <v>458</v>
      </c>
      <c r="B462" s="68" t="n">
        <f aca="false">EOMONTH(Input!$C$7,A462)</f>
        <v>56857</v>
      </c>
      <c r="C462" s="67" t="n">
        <f aca="false">DATEDIF(Input!$C$23,$B462,"Y")</f>
        <v>78</v>
      </c>
      <c r="E462" s="69" t="n">
        <f aca="false">IF($B462&gt;Input!$C$45,Input!$C$46,0)</f>
        <v>500</v>
      </c>
    </row>
    <row r="463" customFormat="false" ht="12.8" hidden="false" customHeight="false" outlineLevel="0" collapsed="false">
      <c r="A463" s="67" t="n">
        <v>459</v>
      </c>
      <c r="B463" s="68" t="n">
        <f aca="false">EOMONTH(Input!$C$7,A463)</f>
        <v>56887</v>
      </c>
      <c r="C463" s="67" t="n">
        <f aca="false">DATEDIF(Input!$C$23,$B463,"Y")</f>
        <v>78</v>
      </c>
      <c r="E463" s="69" t="n">
        <f aca="false">IF($B463&gt;Input!$C$45,Input!$C$46,0)</f>
        <v>500</v>
      </c>
    </row>
    <row r="464" customFormat="false" ht="12.8" hidden="false" customHeight="false" outlineLevel="0" collapsed="false">
      <c r="A464" s="67" t="n">
        <v>460</v>
      </c>
      <c r="B464" s="68" t="n">
        <f aca="false">EOMONTH(Input!$C$7,A464)</f>
        <v>56918</v>
      </c>
      <c r="C464" s="67" t="n">
        <f aca="false">DATEDIF(Input!$C$23,$B464,"Y")</f>
        <v>78</v>
      </c>
      <c r="E464" s="69" t="n">
        <f aca="false">IF($B464&gt;Input!$C$45,Input!$C$46,0)</f>
        <v>500</v>
      </c>
    </row>
    <row r="465" customFormat="false" ht="12.8" hidden="false" customHeight="false" outlineLevel="0" collapsed="false">
      <c r="A465" s="67" t="n">
        <v>461</v>
      </c>
      <c r="B465" s="68" t="n">
        <f aca="false">EOMONTH(Input!$C$7,A465)</f>
        <v>56948</v>
      </c>
      <c r="C465" s="67" t="n">
        <f aca="false">DATEDIF(Input!$C$23,$B465,"Y")</f>
        <v>78</v>
      </c>
      <c r="E465" s="69" t="n">
        <f aca="false">IF($B465&gt;Input!$C$45,Input!$C$46,0)</f>
        <v>500</v>
      </c>
    </row>
    <row r="466" customFormat="false" ht="12.8" hidden="false" customHeight="false" outlineLevel="0" collapsed="false">
      <c r="A466" s="67" t="n">
        <v>462</v>
      </c>
      <c r="B466" s="68" t="n">
        <f aca="false">EOMONTH(Input!$C$7,A466)</f>
        <v>56979</v>
      </c>
      <c r="C466" s="67" t="n">
        <f aca="false">DATEDIF(Input!$C$23,$B466,"Y")</f>
        <v>78</v>
      </c>
      <c r="E466" s="69" t="n">
        <f aca="false">IF($B466&gt;Input!$C$45,Input!$C$46,0)</f>
        <v>500</v>
      </c>
    </row>
    <row r="467" customFormat="false" ht="12.8" hidden="false" customHeight="false" outlineLevel="0" collapsed="false">
      <c r="A467" s="67" t="n">
        <v>463</v>
      </c>
      <c r="B467" s="68" t="n">
        <f aca="false">EOMONTH(Input!$C$7,A467)</f>
        <v>57010</v>
      </c>
      <c r="C467" s="67" t="n">
        <f aca="false">DATEDIF(Input!$C$23,$B467,"Y")</f>
        <v>78</v>
      </c>
      <c r="E467" s="69" t="n">
        <f aca="false">IF($B467&gt;Input!$C$45,Input!$C$46,0)</f>
        <v>500</v>
      </c>
    </row>
    <row r="468" customFormat="false" ht="12.8" hidden="false" customHeight="false" outlineLevel="0" collapsed="false">
      <c r="A468" s="67" t="n">
        <v>464</v>
      </c>
      <c r="B468" s="68" t="n">
        <f aca="false">EOMONTH(Input!$C$7,A468)</f>
        <v>57039</v>
      </c>
      <c r="C468" s="67" t="n">
        <f aca="false">DATEDIF(Input!$C$23,$B468,"Y")</f>
        <v>78</v>
      </c>
      <c r="E468" s="69" t="n">
        <f aca="false">IF($B468&gt;Input!$C$45,Input!$C$46,0)</f>
        <v>500</v>
      </c>
    </row>
    <row r="469" customFormat="false" ht="12.8" hidden="false" customHeight="false" outlineLevel="0" collapsed="false">
      <c r="A469" s="67" t="n">
        <v>465</v>
      </c>
      <c r="B469" s="68" t="n">
        <f aca="false">EOMONTH(Input!$C$7,A469)</f>
        <v>57070</v>
      </c>
      <c r="C469" s="67" t="n">
        <f aca="false">DATEDIF(Input!$C$23,$B469,"Y")</f>
        <v>78</v>
      </c>
      <c r="E469" s="69" t="n">
        <f aca="false">IF($B469&gt;Input!$C$45,Input!$C$46,0)</f>
        <v>500</v>
      </c>
    </row>
    <row r="470" customFormat="false" ht="12.8" hidden="false" customHeight="false" outlineLevel="0" collapsed="false">
      <c r="A470" s="67" t="n">
        <v>466</v>
      </c>
      <c r="B470" s="68" t="n">
        <f aca="false">EOMONTH(Input!$C$7,A470)</f>
        <v>57100</v>
      </c>
      <c r="C470" s="67" t="n">
        <f aca="false">DATEDIF(Input!$C$23,$B470,"Y")</f>
        <v>78</v>
      </c>
      <c r="E470" s="69" t="n">
        <f aca="false">IF($B470&gt;Input!$C$45,Input!$C$46,0)</f>
        <v>500</v>
      </c>
    </row>
    <row r="471" customFormat="false" ht="12.8" hidden="false" customHeight="false" outlineLevel="0" collapsed="false">
      <c r="A471" s="67" t="n">
        <v>467</v>
      </c>
      <c r="B471" s="68" t="n">
        <f aca="false">EOMONTH(Input!$C$7,A471)</f>
        <v>57131</v>
      </c>
      <c r="C471" s="67" t="n">
        <f aca="false">DATEDIF(Input!$C$23,$B471,"Y")</f>
        <v>79</v>
      </c>
      <c r="E471" s="69" t="n">
        <f aca="false">IF($B471&gt;Input!$C$45,Input!$C$46,0)</f>
        <v>500</v>
      </c>
    </row>
    <row r="472" customFormat="false" ht="12.8" hidden="false" customHeight="false" outlineLevel="0" collapsed="false">
      <c r="A472" s="67" t="n">
        <v>468</v>
      </c>
      <c r="B472" s="68" t="n">
        <f aca="false">EOMONTH(Input!$C$7,A472)</f>
        <v>57161</v>
      </c>
      <c r="C472" s="67" t="n">
        <f aca="false">DATEDIF(Input!$C$23,$B472,"Y")</f>
        <v>79</v>
      </c>
      <c r="E472" s="69" t="n">
        <f aca="false">IF($B472&gt;Input!$C$45,Input!$C$46,0)</f>
        <v>500</v>
      </c>
    </row>
    <row r="473" customFormat="false" ht="12.8" hidden="false" customHeight="false" outlineLevel="0" collapsed="false">
      <c r="A473" s="67" t="n">
        <v>469</v>
      </c>
      <c r="B473" s="68" t="n">
        <f aca="false">EOMONTH(Input!$C$7,A473)</f>
        <v>57192</v>
      </c>
      <c r="C473" s="67" t="n">
        <f aca="false">DATEDIF(Input!$C$23,$B473,"Y")</f>
        <v>79</v>
      </c>
      <c r="E473" s="69" t="n">
        <f aca="false">IF($B473&gt;Input!$C$45,Input!$C$46,0)</f>
        <v>500</v>
      </c>
    </row>
    <row r="474" customFormat="false" ht="12.8" hidden="false" customHeight="false" outlineLevel="0" collapsed="false">
      <c r="A474" s="67" t="n">
        <v>470</v>
      </c>
      <c r="B474" s="68" t="n">
        <f aca="false">EOMONTH(Input!$C$7,A474)</f>
        <v>57223</v>
      </c>
      <c r="C474" s="67" t="n">
        <f aca="false">DATEDIF(Input!$C$23,$B474,"Y")</f>
        <v>79</v>
      </c>
      <c r="E474" s="69" t="n">
        <f aca="false">IF($B474&gt;Input!$C$45,Input!$C$46,0)</f>
        <v>500</v>
      </c>
    </row>
    <row r="475" customFormat="false" ht="12.8" hidden="false" customHeight="false" outlineLevel="0" collapsed="false">
      <c r="A475" s="67" t="n">
        <v>471</v>
      </c>
      <c r="B475" s="68" t="n">
        <f aca="false">EOMONTH(Input!$C$7,A475)</f>
        <v>57253</v>
      </c>
      <c r="C475" s="67" t="n">
        <f aca="false">DATEDIF(Input!$C$23,$B475,"Y")</f>
        <v>79</v>
      </c>
      <c r="E475" s="69" t="n">
        <f aca="false">IF($B475&gt;Input!$C$45,Input!$C$46,0)</f>
        <v>500</v>
      </c>
    </row>
    <row r="476" customFormat="false" ht="12.8" hidden="false" customHeight="false" outlineLevel="0" collapsed="false">
      <c r="A476" s="67" t="n">
        <v>472</v>
      </c>
      <c r="B476" s="68" t="n">
        <f aca="false">EOMONTH(Input!$C$7,A476)</f>
        <v>57284</v>
      </c>
      <c r="C476" s="67" t="n">
        <f aca="false">DATEDIF(Input!$C$23,$B476,"Y")</f>
        <v>79</v>
      </c>
      <c r="E476" s="69" t="n">
        <f aca="false">IF($B476&gt;Input!$C$45,Input!$C$46,0)</f>
        <v>500</v>
      </c>
    </row>
    <row r="477" customFormat="false" ht="12.8" hidden="false" customHeight="false" outlineLevel="0" collapsed="false">
      <c r="A477" s="67" t="n">
        <v>473</v>
      </c>
      <c r="B477" s="68" t="n">
        <f aca="false">EOMONTH(Input!$C$7,A477)</f>
        <v>57314</v>
      </c>
      <c r="C477" s="67" t="n">
        <f aca="false">DATEDIF(Input!$C$23,$B477,"Y")</f>
        <v>79</v>
      </c>
      <c r="E477" s="69" t="n">
        <f aca="false">IF($B477&gt;Input!$C$45,Input!$C$46,0)</f>
        <v>500</v>
      </c>
    </row>
    <row r="478" customFormat="false" ht="12.8" hidden="false" customHeight="false" outlineLevel="0" collapsed="false">
      <c r="A478" s="67" t="n">
        <v>474</v>
      </c>
      <c r="B478" s="68" t="n">
        <f aca="false">EOMONTH(Input!$C$7,A478)</f>
        <v>57345</v>
      </c>
      <c r="C478" s="67" t="n">
        <f aca="false">DATEDIF(Input!$C$23,$B478,"Y")</f>
        <v>79</v>
      </c>
      <c r="E478" s="69" t="n">
        <f aca="false">IF($B478&gt;Input!$C$45,Input!$C$46,0)</f>
        <v>500</v>
      </c>
    </row>
    <row r="479" customFormat="false" ht="12.8" hidden="false" customHeight="false" outlineLevel="0" collapsed="false">
      <c r="A479" s="67" t="n">
        <v>475</v>
      </c>
      <c r="B479" s="68" t="n">
        <f aca="false">EOMONTH(Input!$C$7,A479)</f>
        <v>57376</v>
      </c>
      <c r="C479" s="67" t="n">
        <f aca="false">DATEDIF(Input!$C$23,$B479,"Y")</f>
        <v>79</v>
      </c>
      <c r="E479" s="69" t="n">
        <f aca="false">IF($B479&gt;Input!$C$45,Input!$C$46,0)</f>
        <v>500</v>
      </c>
    </row>
    <row r="480" customFormat="false" ht="12.8" hidden="false" customHeight="false" outlineLevel="0" collapsed="false">
      <c r="A480" s="67" t="n">
        <v>476</v>
      </c>
      <c r="B480" s="68" t="n">
        <f aca="false">EOMONTH(Input!$C$7,A480)</f>
        <v>57404</v>
      </c>
      <c r="C480" s="67" t="n">
        <f aca="false">DATEDIF(Input!$C$23,$B480,"Y")</f>
        <v>79</v>
      </c>
      <c r="E480" s="69" t="n">
        <f aca="false">IF($B480&gt;Input!$C$45,Input!$C$46,0)</f>
        <v>500</v>
      </c>
    </row>
    <row r="481" customFormat="false" ht="12.8" hidden="false" customHeight="false" outlineLevel="0" collapsed="false">
      <c r="A481" s="67" t="n">
        <v>477</v>
      </c>
      <c r="B481" s="68" t="n">
        <f aca="false">EOMONTH(Input!$C$7,A481)</f>
        <v>57435</v>
      </c>
      <c r="C481" s="67" t="n">
        <f aca="false">DATEDIF(Input!$C$23,$B481,"Y")</f>
        <v>79</v>
      </c>
      <c r="E481" s="69" t="n">
        <f aca="false">IF($B481&gt;Input!$C$45,Input!$C$46,0)</f>
        <v>500</v>
      </c>
    </row>
    <row r="482" customFormat="false" ht="12.8" hidden="false" customHeight="false" outlineLevel="0" collapsed="false">
      <c r="A482" s="67" t="n">
        <v>478</v>
      </c>
      <c r="B482" s="68" t="n">
        <f aca="false">EOMONTH(Input!$C$7,A482)</f>
        <v>57465</v>
      </c>
      <c r="C482" s="67" t="n">
        <f aca="false">DATEDIF(Input!$C$23,$B482,"Y")</f>
        <v>79</v>
      </c>
      <c r="E482" s="69" t="n">
        <f aca="false">IF($B482&gt;Input!$C$45,Input!$C$46,0)</f>
        <v>500</v>
      </c>
    </row>
    <row r="483" customFormat="false" ht="12.8" hidden="false" customHeight="false" outlineLevel="0" collapsed="false">
      <c r="A483" s="67" t="n">
        <v>479</v>
      </c>
      <c r="B483" s="68" t="n">
        <f aca="false">EOMONTH(Input!$C$7,A483)</f>
        <v>57496</v>
      </c>
      <c r="C483" s="67" t="n">
        <f aca="false">DATEDIF(Input!$C$23,$B483,"Y")</f>
        <v>80</v>
      </c>
      <c r="E483" s="69" t="n">
        <f aca="false">IF($B483&gt;Input!$C$45,Input!$C$46,0)</f>
        <v>500</v>
      </c>
    </row>
    <row r="484" customFormat="false" ht="12.8" hidden="false" customHeight="false" outlineLevel="0" collapsed="false">
      <c r="A484" s="67" t="n">
        <v>480</v>
      </c>
      <c r="B484" s="68" t="n">
        <f aca="false">EOMONTH(Input!$C$7,A484)</f>
        <v>57526</v>
      </c>
      <c r="C484" s="67" t="n">
        <f aca="false">DATEDIF(Input!$C$23,$B484,"Y")</f>
        <v>80</v>
      </c>
      <c r="E484" s="69" t="n">
        <f aca="false">IF($B484&gt;Input!$C$45,Input!$C$46,0)</f>
        <v>500</v>
      </c>
    </row>
    <row r="485" customFormat="false" ht="12.8" hidden="false" customHeight="false" outlineLevel="0" collapsed="false">
      <c r="A485" s="67" t="n">
        <v>481</v>
      </c>
      <c r="B485" s="68" t="n">
        <f aca="false">EOMONTH(Input!$C$7,A485)</f>
        <v>57557</v>
      </c>
      <c r="C485" s="67" t="n">
        <f aca="false">DATEDIF(Input!$C$23,$B485,"Y")</f>
        <v>80</v>
      </c>
      <c r="E485" s="69" t="n">
        <f aca="false">IF($B485&gt;Input!$C$45,Input!$C$46,0)</f>
        <v>500</v>
      </c>
    </row>
    <row r="486" customFormat="false" ht="12.8" hidden="false" customHeight="false" outlineLevel="0" collapsed="false">
      <c r="A486" s="67" t="n">
        <v>482</v>
      </c>
      <c r="B486" s="68" t="n">
        <f aca="false">EOMONTH(Input!$C$7,A486)</f>
        <v>57588</v>
      </c>
      <c r="C486" s="67" t="n">
        <f aca="false">DATEDIF(Input!$C$23,$B486,"Y")</f>
        <v>80</v>
      </c>
      <c r="E486" s="69" t="n">
        <f aca="false">IF($B486&gt;Input!$C$45,Input!$C$46,0)</f>
        <v>500</v>
      </c>
    </row>
    <row r="487" customFormat="false" ht="12.8" hidden="false" customHeight="false" outlineLevel="0" collapsed="false">
      <c r="A487" s="67" t="n">
        <v>483</v>
      </c>
      <c r="B487" s="68" t="n">
        <f aca="false">EOMONTH(Input!$C$7,A487)</f>
        <v>57618</v>
      </c>
      <c r="C487" s="67" t="n">
        <f aca="false">DATEDIF(Input!$C$23,$B487,"Y")</f>
        <v>80</v>
      </c>
      <c r="E487" s="69" t="n">
        <f aca="false">IF($B487&gt;Input!$C$45,Input!$C$46,0)</f>
        <v>500</v>
      </c>
    </row>
    <row r="488" customFormat="false" ht="12.8" hidden="false" customHeight="false" outlineLevel="0" collapsed="false">
      <c r="A488" s="67" t="n">
        <v>484</v>
      </c>
      <c r="B488" s="68" t="n">
        <f aca="false">EOMONTH(Input!$C$7,A488)</f>
        <v>57649</v>
      </c>
      <c r="C488" s="67" t="n">
        <f aca="false">DATEDIF(Input!$C$23,$B488,"Y")</f>
        <v>80</v>
      </c>
      <c r="E488" s="69" t="n">
        <f aca="false">IF($B488&gt;Input!$C$45,Input!$C$46,0)</f>
        <v>500</v>
      </c>
    </row>
    <row r="489" customFormat="false" ht="12.8" hidden="false" customHeight="false" outlineLevel="0" collapsed="false">
      <c r="A489" s="67" t="n">
        <v>485</v>
      </c>
      <c r="B489" s="68" t="n">
        <f aca="false">EOMONTH(Input!$C$7,A489)</f>
        <v>57679</v>
      </c>
      <c r="C489" s="67" t="n">
        <f aca="false">DATEDIF(Input!$C$23,$B489,"Y")</f>
        <v>80</v>
      </c>
      <c r="E489" s="69" t="n">
        <f aca="false">IF($B489&gt;Input!$C$45,Input!$C$46,0)</f>
        <v>500</v>
      </c>
    </row>
    <row r="490" customFormat="false" ht="12.8" hidden="false" customHeight="false" outlineLevel="0" collapsed="false">
      <c r="A490" s="67" t="n">
        <v>486</v>
      </c>
      <c r="B490" s="68" t="n">
        <f aca="false">EOMONTH(Input!$C$7,A490)</f>
        <v>57710</v>
      </c>
      <c r="C490" s="67" t="n">
        <f aca="false">DATEDIF(Input!$C$23,$B490,"Y")</f>
        <v>80</v>
      </c>
      <c r="E490" s="69" t="n">
        <f aca="false">IF($B490&gt;Input!$C$45,Input!$C$46,0)</f>
        <v>500</v>
      </c>
    </row>
    <row r="491" customFormat="false" ht="12.8" hidden="false" customHeight="false" outlineLevel="0" collapsed="false">
      <c r="A491" s="67" t="n">
        <v>487</v>
      </c>
      <c r="B491" s="68" t="n">
        <f aca="false">EOMONTH(Input!$C$7,A491)</f>
        <v>57741</v>
      </c>
      <c r="C491" s="67" t="n">
        <f aca="false">DATEDIF(Input!$C$23,$B491,"Y")</f>
        <v>80</v>
      </c>
      <c r="E491" s="69" t="n">
        <f aca="false">IF($B491&gt;Input!$C$45,Input!$C$46,0)</f>
        <v>500</v>
      </c>
    </row>
    <row r="492" customFormat="false" ht="12.8" hidden="false" customHeight="false" outlineLevel="0" collapsed="false">
      <c r="A492" s="67" t="n">
        <v>488</v>
      </c>
      <c r="B492" s="68" t="n">
        <f aca="false">EOMONTH(Input!$C$7,A492)</f>
        <v>57769</v>
      </c>
      <c r="C492" s="67" t="n">
        <f aca="false">DATEDIF(Input!$C$23,$B492,"Y")</f>
        <v>80</v>
      </c>
      <c r="E492" s="69" t="n">
        <f aca="false">IF($B492&gt;Input!$C$45,Input!$C$46,0)</f>
        <v>500</v>
      </c>
    </row>
    <row r="493" customFormat="false" ht="12.8" hidden="false" customHeight="false" outlineLevel="0" collapsed="false">
      <c r="A493" s="67" t="n">
        <v>489</v>
      </c>
      <c r="B493" s="68" t="n">
        <f aca="false">EOMONTH(Input!$C$7,A493)</f>
        <v>57800</v>
      </c>
      <c r="C493" s="67" t="n">
        <f aca="false">DATEDIF(Input!$C$23,$B493,"Y")</f>
        <v>80</v>
      </c>
      <c r="E493" s="69" t="n">
        <f aca="false">IF($B493&gt;Input!$C$45,Input!$C$46,0)</f>
        <v>500</v>
      </c>
    </row>
    <row r="494" customFormat="false" ht="12.8" hidden="false" customHeight="false" outlineLevel="0" collapsed="false">
      <c r="A494" s="67" t="n">
        <v>490</v>
      </c>
      <c r="B494" s="68" t="n">
        <f aca="false">EOMONTH(Input!$C$7,A494)</f>
        <v>57830</v>
      </c>
      <c r="C494" s="67" t="n">
        <f aca="false">DATEDIF(Input!$C$23,$B494,"Y")</f>
        <v>80</v>
      </c>
      <c r="E494" s="69" t="n">
        <f aca="false">IF($B494&gt;Input!$C$45,Input!$C$46,0)</f>
        <v>500</v>
      </c>
    </row>
    <row r="495" customFormat="false" ht="12.8" hidden="false" customHeight="false" outlineLevel="0" collapsed="false">
      <c r="A495" s="67" t="n">
        <v>491</v>
      </c>
      <c r="B495" s="68" t="n">
        <f aca="false">EOMONTH(Input!$C$7,A495)</f>
        <v>57861</v>
      </c>
      <c r="C495" s="67" t="n">
        <f aca="false">DATEDIF(Input!$C$23,$B495,"Y")</f>
        <v>81</v>
      </c>
      <c r="E495" s="69" t="n">
        <f aca="false">IF($B495&gt;Input!$C$45,Input!$C$46,0)</f>
        <v>500</v>
      </c>
    </row>
    <row r="496" customFormat="false" ht="12.8" hidden="false" customHeight="false" outlineLevel="0" collapsed="false">
      <c r="A496" s="67" t="n">
        <v>492</v>
      </c>
      <c r="B496" s="68" t="n">
        <f aca="false">EOMONTH(Input!$C$7,A496)</f>
        <v>57891</v>
      </c>
      <c r="C496" s="67" t="n">
        <f aca="false">DATEDIF(Input!$C$23,$B496,"Y")</f>
        <v>81</v>
      </c>
      <c r="E496" s="69" t="n">
        <f aca="false">IF($B496&gt;Input!$C$45,Input!$C$46,0)</f>
        <v>500</v>
      </c>
    </row>
    <row r="497" customFormat="false" ht="12.8" hidden="false" customHeight="false" outlineLevel="0" collapsed="false">
      <c r="A497" s="67" t="n">
        <v>493</v>
      </c>
      <c r="B497" s="68" t="n">
        <f aca="false">EOMONTH(Input!$C$7,A497)</f>
        <v>57922</v>
      </c>
      <c r="C497" s="67" t="n">
        <f aca="false">DATEDIF(Input!$C$23,$B497,"Y")</f>
        <v>81</v>
      </c>
      <c r="E497" s="69" t="n">
        <f aca="false">IF($B497&gt;Input!$C$45,Input!$C$46,0)</f>
        <v>500</v>
      </c>
    </row>
    <row r="498" customFormat="false" ht="12.8" hidden="false" customHeight="false" outlineLevel="0" collapsed="false">
      <c r="A498" s="67" t="n">
        <v>494</v>
      </c>
      <c r="B498" s="68" t="n">
        <f aca="false">EOMONTH(Input!$C$7,A498)</f>
        <v>57953</v>
      </c>
      <c r="C498" s="67" t="n">
        <f aca="false">DATEDIF(Input!$C$23,$B498,"Y")</f>
        <v>81</v>
      </c>
      <c r="E498" s="69" t="n">
        <f aca="false">IF($B498&gt;Input!$C$45,Input!$C$46,0)</f>
        <v>500</v>
      </c>
    </row>
    <row r="499" customFormat="false" ht="12.8" hidden="false" customHeight="false" outlineLevel="0" collapsed="false">
      <c r="A499" s="67" t="n">
        <v>495</v>
      </c>
      <c r="B499" s="68" t="n">
        <f aca="false">EOMONTH(Input!$C$7,A499)</f>
        <v>57983</v>
      </c>
      <c r="C499" s="67" t="n">
        <f aca="false">DATEDIF(Input!$C$23,$B499,"Y")</f>
        <v>81</v>
      </c>
      <c r="E499" s="69" t="n">
        <f aca="false">IF($B499&gt;Input!$C$45,Input!$C$46,0)</f>
        <v>500</v>
      </c>
    </row>
    <row r="500" customFormat="false" ht="12.8" hidden="false" customHeight="false" outlineLevel="0" collapsed="false">
      <c r="A500" s="67" t="n">
        <v>496</v>
      </c>
      <c r="B500" s="68" t="n">
        <f aca="false">EOMONTH(Input!$C$7,A500)</f>
        <v>58014</v>
      </c>
      <c r="C500" s="67" t="n">
        <f aca="false">DATEDIF(Input!$C$23,$B500,"Y")</f>
        <v>81</v>
      </c>
      <c r="E500" s="69" t="n">
        <f aca="false">IF($B500&gt;Input!$C$45,Input!$C$46,0)</f>
        <v>500</v>
      </c>
    </row>
    <row r="501" customFormat="false" ht="12.8" hidden="false" customHeight="false" outlineLevel="0" collapsed="false">
      <c r="A501" s="67" t="n">
        <v>497</v>
      </c>
      <c r="B501" s="68" t="n">
        <f aca="false">EOMONTH(Input!$C$7,A501)</f>
        <v>58044</v>
      </c>
      <c r="C501" s="67" t="n">
        <f aca="false">DATEDIF(Input!$C$23,$B501,"Y")</f>
        <v>81</v>
      </c>
      <c r="E501" s="69" t="n">
        <f aca="false">IF($B501&gt;Input!$C$45,Input!$C$46,0)</f>
        <v>500</v>
      </c>
    </row>
    <row r="502" customFormat="false" ht="12.8" hidden="false" customHeight="false" outlineLevel="0" collapsed="false">
      <c r="A502" s="67" t="n">
        <v>498</v>
      </c>
      <c r="B502" s="68" t="n">
        <f aca="false">EOMONTH(Input!$C$7,A502)</f>
        <v>58075</v>
      </c>
      <c r="C502" s="67" t="n">
        <f aca="false">DATEDIF(Input!$C$23,$B502,"Y")</f>
        <v>81</v>
      </c>
      <c r="E502" s="69" t="n">
        <f aca="false">IF($B502&gt;Input!$C$45,Input!$C$46,0)</f>
        <v>500</v>
      </c>
    </row>
    <row r="503" customFormat="false" ht="12.8" hidden="false" customHeight="false" outlineLevel="0" collapsed="false">
      <c r="A503" s="67" t="n">
        <v>499</v>
      </c>
      <c r="B503" s="68" t="n">
        <f aca="false">EOMONTH(Input!$C$7,A503)</f>
        <v>58106</v>
      </c>
      <c r="C503" s="67" t="n">
        <f aca="false">DATEDIF(Input!$C$23,$B503,"Y")</f>
        <v>81</v>
      </c>
      <c r="E503" s="69" t="n">
        <f aca="false">IF($B503&gt;Input!$C$45,Input!$C$46,0)</f>
        <v>500</v>
      </c>
    </row>
    <row r="504" customFormat="false" ht="12.8" hidden="false" customHeight="false" outlineLevel="0" collapsed="false">
      <c r="A504" s="67" t="n">
        <v>500</v>
      </c>
      <c r="B504" s="68" t="n">
        <f aca="false">EOMONTH(Input!$C$7,A504)</f>
        <v>58134</v>
      </c>
      <c r="C504" s="67" t="n">
        <f aca="false">DATEDIF(Input!$C$23,$B504,"Y")</f>
        <v>81</v>
      </c>
      <c r="E504" s="69" t="n">
        <f aca="false">IF($B504&gt;Input!$C$45,Input!$C$46,0)</f>
        <v>500</v>
      </c>
    </row>
    <row r="505" customFormat="false" ht="12.8" hidden="false" customHeight="false" outlineLevel="0" collapsed="false">
      <c r="A505" s="67" t="n">
        <v>501</v>
      </c>
      <c r="B505" s="68" t="n">
        <f aca="false">EOMONTH(Input!$C$7,A505)</f>
        <v>58165</v>
      </c>
      <c r="C505" s="67" t="n">
        <f aca="false">DATEDIF(Input!$C$23,$B505,"Y")</f>
        <v>81</v>
      </c>
      <c r="E505" s="69" t="n">
        <f aca="false">IF($B505&gt;Input!$C$45,Input!$C$46,0)</f>
        <v>500</v>
      </c>
    </row>
    <row r="506" customFormat="false" ht="12.8" hidden="false" customHeight="false" outlineLevel="0" collapsed="false">
      <c r="A506" s="67" t="n">
        <v>502</v>
      </c>
      <c r="B506" s="68" t="n">
        <f aca="false">EOMONTH(Input!$C$7,A506)</f>
        <v>58195</v>
      </c>
      <c r="C506" s="67" t="n">
        <f aca="false">DATEDIF(Input!$C$23,$B506,"Y")</f>
        <v>81</v>
      </c>
      <c r="E506" s="69" t="n">
        <f aca="false">IF($B506&gt;Input!$C$45,Input!$C$46,0)</f>
        <v>500</v>
      </c>
    </row>
    <row r="507" customFormat="false" ht="12.8" hidden="false" customHeight="false" outlineLevel="0" collapsed="false">
      <c r="A507" s="67" t="n">
        <v>503</v>
      </c>
      <c r="B507" s="68" t="n">
        <f aca="false">EOMONTH(Input!$C$7,A507)</f>
        <v>58226</v>
      </c>
      <c r="C507" s="67" t="n">
        <f aca="false">DATEDIF(Input!$C$23,$B507,"Y")</f>
        <v>82</v>
      </c>
      <c r="E507" s="69" t="n">
        <f aca="false">IF($B507&gt;Input!$C$45,Input!$C$46,0)</f>
        <v>500</v>
      </c>
    </row>
    <row r="508" customFormat="false" ht="12.8" hidden="false" customHeight="false" outlineLevel="0" collapsed="false">
      <c r="A508" s="67" t="n">
        <v>504</v>
      </c>
      <c r="B508" s="68" t="n">
        <f aca="false">EOMONTH(Input!$C$7,A508)</f>
        <v>58256</v>
      </c>
      <c r="C508" s="67" t="n">
        <f aca="false">DATEDIF(Input!$C$23,$B508,"Y")</f>
        <v>82</v>
      </c>
      <c r="E508" s="69" t="n">
        <f aca="false">IF($B508&gt;Input!$C$45,Input!$C$46,0)</f>
        <v>500</v>
      </c>
    </row>
    <row r="509" customFormat="false" ht="12.8" hidden="false" customHeight="false" outlineLevel="0" collapsed="false">
      <c r="A509" s="67" t="n">
        <v>505</v>
      </c>
      <c r="B509" s="68" t="n">
        <f aca="false">EOMONTH(Input!$C$7,A509)</f>
        <v>58287</v>
      </c>
      <c r="C509" s="67" t="n">
        <f aca="false">DATEDIF(Input!$C$23,$B509,"Y")</f>
        <v>82</v>
      </c>
      <c r="E509" s="69" t="n">
        <f aca="false">IF($B509&gt;Input!$C$45,Input!$C$46,0)</f>
        <v>500</v>
      </c>
    </row>
    <row r="510" customFormat="false" ht="12.8" hidden="false" customHeight="false" outlineLevel="0" collapsed="false">
      <c r="A510" s="67" t="n">
        <v>506</v>
      </c>
      <c r="B510" s="68" t="n">
        <f aca="false">EOMONTH(Input!$C$7,A510)</f>
        <v>58318</v>
      </c>
      <c r="C510" s="67" t="n">
        <f aca="false">DATEDIF(Input!$C$23,$B510,"Y")</f>
        <v>82</v>
      </c>
      <c r="E510" s="69" t="n">
        <f aca="false">IF($B510&gt;Input!$C$45,Input!$C$46,0)</f>
        <v>500</v>
      </c>
    </row>
    <row r="511" customFormat="false" ht="12.8" hidden="false" customHeight="false" outlineLevel="0" collapsed="false">
      <c r="A511" s="67" t="n">
        <v>507</v>
      </c>
      <c r="B511" s="68" t="n">
        <f aca="false">EOMONTH(Input!$C$7,A511)</f>
        <v>58348</v>
      </c>
      <c r="C511" s="67" t="n">
        <f aca="false">DATEDIF(Input!$C$23,$B511,"Y")</f>
        <v>82</v>
      </c>
      <c r="E511" s="69" t="n">
        <f aca="false">IF($B511&gt;Input!$C$45,Input!$C$46,0)</f>
        <v>500</v>
      </c>
    </row>
    <row r="512" customFormat="false" ht="12.8" hidden="false" customHeight="false" outlineLevel="0" collapsed="false">
      <c r="A512" s="67" t="n">
        <v>508</v>
      </c>
      <c r="B512" s="68" t="n">
        <f aca="false">EOMONTH(Input!$C$7,A512)</f>
        <v>58379</v>
      </c>
      <c r="C512" s="67" t="n">
        <f aca="false">DATEDIF(Input!$C$23,$B512,"Y")</f>
        <v>82</v>
      </c>
      <c r="E512" s="69" t="n">
        <f aca="false">IF($B512&gt;Input!$C$45,Input!$C$46,0)</f>
        <v>500</v>
      </c>
    </row>
    <row r="513" customFormat="false" ht="12.8" hidden="false" customHeight="false" outlineLevel="0" collapsed="false">
      <c r="A513" s="67" t="n">
        <v>509</v>
      </c>
      <c r="B513" s="68" t="n">
        <f aca="false">EOMONTH(Input!$C$7,A513)</f>
        <v>58409</v>
      </c>
      <c r="C513" s="67" t="n">
        <f aca="false">DATEDIF(Input!$C$23,$B513,"Y")</f>
        <v>82</v>
      </c>
      <c r="E513" s="69" t="n">
        <f aca="false">IF($B513&gt;Input!$C$45,Input!$C$46,0)</f>
        <v>500</v>
      </c>
    </row>
    <row r="514" customFormat="false" ht="12.8" hidden="false" customHeight="false" outlineLevel="0" collapsed="false">
      <c r="A514" s="67" t="n">
        <v>510</v>
      </c>
      <c r="B514" s="68" t="n">
        <f aca="false">EOMONTH(Input!$C$7,A514)</f>
        <v>58440</v>
      </c>
      <c r="C514" s="67" t="n">
        <f aca="false">DATEDIF(Input!$C$23,$B514,"Y")</f>
        <v>82</v>
      </c>
      <c r="E514" s="69" t="n">
        <f aca="false">IF($B514&gt;Input!$C$45,Input!$C$46,0)</f>
        <v>500</v>
      </c>
    </row>
    <row r="515" customFormat="false" ht="12.8" hidden="false" customHeight="false" outlineLevel="0" collapsed="false">
      <c r="A515" s="67" t="n">
        <v>511</v>
      </c>
      <c r="B515" s="68" t="n">
        <f aca="false">EOMONTH(Input!$C$7,A515)</f>
        <v>58471</v>
      </c>
      <c r="C515" s="67" t="n">
        <f aca="false">DATEDIF(Input!$C$23,$B515,"Y")</f>
        <v>82</v>
      </c>
      <c r="E515" s="69" t="n">
        <f aca="false">IF($B515&gt;Input!$C$45,Input!$C$46,0)</f>
        <v>500</v>
      </c>
    </row>
    <row r="516" customFormat="false" ht="12.8" hidden="false" customHeight="false" outlineLevel="0" collapsed="false">
      <c r="A516" s="67" t="n">
        <v>512</v>
      </c>
      <c r="B516" s="68" t="n">
        <f aca="false">EOMONTH(Input!$C$7,A516)</f>
        <v>58500</v>
      </c>
      <c r="C516" s="67" t="n">
        <f aca="false">DATEDIF(Input!$C$23,$B516,"Y")</f>
        <v>82</v>
      </c>
      <c r="E516" s="69" t="n">
        <f aca="false">IF($B516&gt;Input!$C$45,Input!$C$46,0)</f>
        <v>500</v>
      </c>
    </row>
    <row r="517" customFormat="false" ht="12.8" hidden="false" customHeight="false" outlineLevel="0" collapsed="false">
      <c r="A517" s="67" t="n">
        <v>513</v>
      </c>
      <c r="B517" s="68" t="n">
        <f aca="false">EOMONTH(Input!$C$7,A517)</f>
        <v>58531</v>
      </c>
      <c r="C517" s="67" t="n">
        <f aca="false">DATEDIF(Input!$C$23,$B517,"Y")</f>
        <v>82</v>
      </c>
      <c r="E517" s="69" t="n">
        <f aca="false">IF($B517&gt;Input!$C$45,Input!$C$46,0)</f>
        <v>500</v>
      </c>
    </row>
    <row r="518" customFormat="false" ht="12.8" hidden="false" customHeight="false" outlineLevel="0" collapsed="false">
      <c r="A518" s="67" t="n">
        <v>514</v>
      </c>
      <c r="B518" s="68" t="n">
        <f aca="false">EOMONTH(Input!$C$7,A518)</f>
        <v>58561</v>
      </c>
      <c r="C518" s="67" t="n">
        <f aca="false">DATEDIF(Input!$C$23,$B518,"Y")</f>
        <v>82</v>
      </c>
      <c r="E518" s="69" t="n">
        <f aca="false">IF($B518&gt;Input!$C$45,Input!$C$46,0)</f>
        <v>500</v>
      </c>
    </row>
    <row r="519" customFormat="false" ht="12.8" hidden="false" customHeight="false" outlineLevel="0" collapsed="false">
      <c r="A519" s="67" t="n">
        <v>515</v>
      </c>
      <c r="B519" s="68" t="n">
        <f aca="false">EOMONTH(Input!$C$7,A519)</f>
        <v>58592</v>
      </c>
      <c r="C519" s="67" t="n">
        <f aca="false">DATEDIF(Input!$C$23,$B519,"Y")</f>
        <v>83</v>
      </c>
      <c r="E519" s="69" t="n">
        <f aca="false">IF($B519&gt;Input!$C$45,Input!$C$46,0)</f>
        <v>500</v>
      </c>
    </row>
    <row r="520" customFormat="false" ht="12.8" hidden="false" customHeight="false" outlineLevel="0" collapsed="false">
      <c r="A520" s="67" t="n">
        <v>516</v>
      </c>
      <c r="B520" s="68" t="n">
        <f aca="false">EOMONTH(Input!$C$7,A520)</f>
        <v>58622</v>
      </c>
      <c r="C520" s="67" t="n">
        <f aca="false">DATEDIF(Input!$C$23,$B520,"Y")</f>
        <v>83</v>
      </c>
      <c r="E520" s="69" t="n">
        <f aca="false">IF($B520&gt;Input!$C$45,Input!$C$46,0)</f>
        <v>500</v>
      </c>
    </row>
    <row r="521" customFormat="false" ht="12.8" hidden="false" customHeight="false" outlineLevel="0" collapsed="false">
      <c r="A521" s="67" t="n">
        <v>517</v>
      </c>
      <c r="B521" s="68" t="n">
        <f aca="false">EOMONTH(Input!$C$7,A521)</f>
        <v>58653</v>
      </c>
      <c r="C521" s="67" t="n">
        <f aca="false">DATEDIF(Input!$C$23,$B521,"Y")</f>
        <v>83</v>
      </c>
      <c r="E521" s="69" t="n">
        <f aca="false">IF($B521&gt;Input!$C$45,Input!$C$46,0)</f>
        <v>500</v>
      </c>
    </row>
    <row r="522" customFormat="false" ht="12.8" hidden="false" customHeight="false" outlineLevel="0" collapsed="false">
      <c r="A522" s="67" t="n">
        <v>518</v>
      </c>
      <c r="B522" s="68" t="n">
        <f aca="false">EOMONTH(Input!$C$7,A522)</f>
        <v>58684</v>
      </c>
      <c r="C522" s="67" t="n">
        <f aca="false">DATEDIF(Input!$C$23,$B522,"Y")</f>
        <v>83</v>
      </c>
      <c r="E522" s="69" t="n">
        <f aca="false">IF($B522&gt;Input!$C$45,Input!$C$46,0)</f>
        <v>500</v>
      </c>
    </row>
    <row r="523" customFormat="false" ht="12.8" hidden="false" customHeight="false" outlineLevel="0" collapsed="false">
      <c r="A523" s="67" t="n">
        <v>519</v>
      </c>
      <c r="B523" s="68" t="n">
        <f aca="false">EOMONTH(Input!$C$7,A523)</f>
        <v>58714</v>
      </c>
      <c r="C523" s="67" t="n">
        <f aca="false">DATEDIF(Input!$C$23,$B523,"Y")</f>
        <v>83</v>
      </c>
      <c r="E523" s="69" t="n">
        <f aca="false">IF($B523&gt;Input!$C$45,Input!$C$46,0)</f>
        <v>500</v>
      </c>
    </row>
    <row r="524" customFormat="false" ht="12.8" hidden="false" customHeight="false" outlineLevel="0" collapsed="false">
      <c r="A524" s="67" t="n">
        <v>520</v>
      </c>
      <c r="B524" s="68" t="n">
        <f aca="false">EOMONTH(Input!$C$7,A524)</f>
        <v>58745</v>
      </c>
      <c r="C524" s="67" t="n">
        <f aca="false">DATEDIF(Input!$C$23,$B524,"Y")</f>
        <v>83</v>
      </c>
      <c r="E524" s="69" t="n">
        <f aca="false">IF($B524&gt;Input!$C$45,Input!$C$46,0)</f>
        <v>500</v>
      </c>
    </row>
    <row r="525" customFormat="false" ht="12.8" hidden="false" customHeight="false" outlineLevel="0" collapsed="false">
      <c r="A525" s="67" t="n">
        <v>521</v>
      </c>
      <c r="B525" s="68" t="n">
        <f aca="false">EOMONTH(Input!$C$7,A525)</f>
        <v>58775</v>
      </c>
      <c r="C525" s="67" t="n">
        <f aca="false">DATEDIF(Input!$C$23,$B525,"Y")</f>
        <v>83</v>
      </c>
      <c r="E525" s="69" t="n">
        <f aca="false">IF($B525&gt;Input!$C$45,Input!$C$46,0)</f>
        <v>500</v>
      </c>
    </row>
    <row r="526" customFormat="false" ht="12.8" hidden="false" customHeight="false" outlineLevel="0" collapsed="false">
      <c r="A526" s="67" t="n">
        <v>522</v>
      </c>
      <c r="B526" s="68" t="n">
        <f aca="false">EOMONTH(Input!$C$7,A526)</f>
        <v>58806</v>
      </c>
      <c r="C526" s="67" t="n">
        <f aca="false">DATEDIF(Input!$C$23,$B526,"Y")</f>
        <v>83</v>
      </c>
      <c r="E526" s="69" t="n">
        <f aca="false">IF($B526&gt;Input!$C$45,Input!$C$46,0)</f>
        <v>500</v>
      </c>
    </row>
    <row r="527" customFormat="false" ht="12.8" hidden="false" customHeight="false" outlineLevel="0" collapsed="false">
      <c r="A527" s="67" t="n">
        <v>523</v>
      </c>
      <c r="B527" s="68" t="n">
        <f aca="false">EOMONTH(Input!$C$7,A527)</f>
        <v>58837</v>
      </c>
      <c r="C527" s="67" t="n">
        <f aca="false">DATEDIF(Input!$C$23,$B527,"Y")</f>
        <v>83</v>
      </c>
      <c r="E527" s="69" t="n">
        <f aca="false">IF($B527&gt;Input!$C$45,Input!$C$46,0)</f>
        <v>500</v>
      </c>
    </row>
    <row r="528" customFormat="false" ht="12.8" hidden="false" customHeight="false" outlineLevel="0" collapsed="false">
      <c r="A528" s="67" t="n">
        <v>524</v>
      </c>
      <c r="B528" s="68" t="n">
        <f aca="false">EOMONTH(Input!$C$7,A528)</f>
        <v>58865</v>
      </c>
      <c r="C528" s="67" t="n">
        <f aca="false">DATEDIF(Input!$C$23,$B528,"Y")</f>
        <v>83</v>
      </c>
      <c r="E528" s="69" t="n">
        <f aca="false">IF($B528&gt;Input!$C$45,Input!$C$46,0)</f>
        <v>500</v>
      </c>
    </row>
    <row r="529" customFormat="false" ht="12.8" hidden="false" customHeight="false" outlineLevel="0" collapsed="false">
      <c r="A529" s="67" t="n">
        <v>525</v>
      </c>
      <c r="B529" s="68" t="n">
        <f aca="false">EOMONTH(Input!$C$7,A529)</f>
        <v>58896</v>
      </c>
      <c r="C529" s="67" t="n">
        <f aca="false">DATEDIF(Input!$C$23,$B529,"Y")</f>
        <v>83</v>
      </c>
      <c r="E529" s="69" t="n">
        <f aca="false">IF($B529&gt;Input!$C$45,Input!$C$46,0)</f>
        <v>500</v>
      </c>
    </row>
    <row r="530" customFormat="false" ht="12.8" hidden="false" customHeight="false" outlineLevel="0" collapsed="false">
      <c r="A530" s="67" t="n">
        <v>526</v>
      </c>
      <c r="B530" s="68" t="n">
        <f aca="false">EOMONTH(Input!$C$7,A530)</f>
        <v>58926</v>
      </c>
      <c r="C530" s="67" t="n">
        <f aca="false">DATEDIF(Input!$C$23,$B530,"Y")</f>
        <v>83</v>
      </c>
      <c r="E530" s="69" t="n">
        <f aca="false">IF($B530&gt;Input!$C$45,Input!$C$46,0)</f>
        <v>500</v>
      </c>
    </row>
    <row r="531" customFormat="false" ht="12.8" hidden="false" customHeight="false" outlineLevel="0" collapsed="false">
      <c r="A531" s="67" t="n">
        <v>527</v>
      </c>
      <c r="B531" s="68" t="n">
        <f aca="false">EOMONTH(Input!$C$7,A531)</f>
        <v>58957</v>
      </c>
      <c r="C531" s="67" t="n">
        <f aca="false">DATEDIF(Input!$C$23,$B531,"Y")</f>
        <v>84</v>
      </c>
      <c r="E531" s="69" t="n">
        <f aca="false">IF($B531&gt;Input!$C$45,Input!$C$46,0)</f>
        <v>500</v>
      </c>
    </row>
    <row r="532" customFormat="false" ht="12.8" hidden="false" customHeight="false" outlineLevel="0" collapsed="false">
      <c r="A532" s="67" t="n">
        <v>528</v>
      </c>
      <c r="B532" s="68" t="n">
        <f aca="false">EOMONTH(Input!$C$7,A532)</f>
        <v>58987</v>
      </c>
      <c r="C532" s="67" t="n">
        <f aca="false">DATEDIF(Input!$C$23,$B532,"Y")</f>
        <v>84</v>
      </c>
      <c r="E532" s="69" t="n">
        <f aca="false">IF($B532&gt;Input!$C$45,Input!$C$46,0)</f>
        <v>500</v>
      </c>
    </row>
    <row r="533" customFormat="false" ht="12.8" hidden="false" customHeight="false" outlineLevel="0" collapsed="false">
      <c r="A533" s="67" t="n">
        <v>529</v>
      </c>
      <c r="B533" s="68" t="n">
        <f aca="false">EOMONTH(Input!$C$7,A533)</f>
        <v>59018</v>
      </c>
      <c r="C533" s="67" t="n">
        <f aca="false">DATEDIF(Input!$C$23,$B533,"Y")</f>
        <v>84</v>
      </c>
      <c r="E533" s="69" t="n">
        <f aca="false">IF($B533&gt;Input!$C$45,Input!$C$46,0)</f>
        <v>500</v>
      </c>
    </row>
    <row r="534" customFormat="false" ht="12.8" hidden="false" customHeight="false" outlineLevel="0" collapsed="false">
      <c r="A534" s="67" t="n">
        <v>530</v>
      </c>
      <c r="B534" s="68" t="n">
        <f aca="false">EOMONTH(Input!$C$7,A534)</f>
        <v>59049</v>
      </c>
      <c r="C534" s="67" t="n">
        <f aca="false">DATEDIF(Input!$C$23,$B534,"Y")</f>
        <v>84</v>
      </c>
      <c r="E534" s="69" t="n">
        <f aca="false">IF($B534&gt;Input!$C$45,Input!$C$46,0)</f>
        <v>500</v>
      </c>
    </row>
    <row r="535" customFormat="false" ht="12.8" hidden="false" customHeight="false" outlineLevel="0" collapsed="false">
      <c r="A535" s="67" t="n">
        <v>531</v>
      </c>
      <c r="B535" s="68" t="n">
        <f aca="false">EOMONTH(Input!$C$7,A535)</f>
        <v>59079</v>
      </c>
      <c r="C535" s="67" t="n">
        <f aca="false">DATEDIF(Input!$C$23,$B535,"Y")</f>
        <v>84</v>
      </c>
      <c r="E535" s="69" t="n">
        <f aca="false">IF($B535&gt;Input!$C$45,Input!$C$46,0)</f>
        <v>500</v>
      </c>
    </row>
    <row r="536" customFormat="false" ht="12.8" hidden="false" customHeight="false" outlineLevel="0" collapsed="false">
      <c r="A536" s="67" t="n">
        <v>532</v>
      </c>
      <c r="B536" s="68" t="n">
        <f aca="false">EOMONTH(Input!$C$7,A536)</f>
        <v>59110</v>
      </c>
      <c r="C536" s="67" t="n">
        <f aca="false">DATEDIF(Input!$C$23,$B536,"Y")</f>
        <v>84</v>
      </c>
      <c r="E536" s="69" t="n">
        <f aca="false">IF($B536&gt;Input!$C$45,Input!$C$46,0)</f>
        <v>500</v>
      </c>
    </row>
    <row r="537" customFormat="false" ht="12.8" hidden="false" customHeight="false" outlineLevel="0" collapsed="false">
      <c r="A537" s="67" t="n">
        <v>533</v>
      </c>
      <c r="B537" s="68" t="n">
        <f aca="false">EOMONTH(Input!$C$7,A537)</f>
        <v>59140</v>
      </c>
      <c r="C537" s="67" t="n">
        <f aca="false">DATEDIF(Input!$C$23,$B537,"Y")</f>
        <v>84</v>
      </c>
      <c r="E537" s="69" t="n">
        <f aca="false">IF($B537&gt;Input!$C$45,Input!$C$46,0)</f>
        <v>500</v>
      </c>
    </row>
    <row r="538" customFormat="false" ht="12.8" hidden="false" customHeight="false" outlineLevel="0" collapsed="false">
      <c r="A538" s="67" t="n">
        <v>534</v>
      </c>
      <c r="B538" s="68" t="n">
        <f aca="false">EOMONTH(Input!$C$7,A538)</f>
        <v>59171</v>
      </c>
      <c r="C538" s="67" t="n">
        <f aca="false">DATEDIF(Input!$C$23,$B538,"Y")</f>
        <v>84</v>
      </c>
      <c r="E538" s="69" t="n">
        <f aca="false">IF($B538&gt;Input!$C$45,Input!$C$46,0)</f>
        <v>500</v>
      </c>
    </row>
    <row r="539" customFormat="false" ht="12.8" hidden="false" customHeight="false" outlineLevel="0" collapsed="false">
      <c r="A539" s="67" t="n">
        <v>535</v>
      </c>
      <c r="B539" s="68" t="n">
        <f aca="false">EOMONTH(Input!$C$7,A539)</f>
        <v>59202</v>
      </c>
      <c r="C539" s="67" t="n">
        <f aca="false">DATEDIF(Input!$C$23,$B539,"Y")</f>
        <v>84</v>
      </c>
      <c r="E539" s="69" t="n">
        <f aca="false">IF($B539&gt;Input!$C$45,Input!$C$46,0)</f>
        <v>500</v>
      </c>
    </row>
    <row r="540" customFormat="false" ht="12.8" hidden="false" customHeight="false" outlineLevel="0" collapsed="false">
      <c r="A540" s="67" t="n">
        <v>536</v>
      </c>
      <c r="B540" s="68" t="n">
        <f aca="false">EOMONTH(Input!$C$7,A540)</f>
        <v>59230</v>
      </c>
      <c r="C540" s="67" t="n">
        <f aca="false">DATEDIF(Input!$C$23,$B540,"Y")</f>
        <v>84</v>
      </c>
      <c r="E540" s="69" t="n">
        <f aca="false">IF($B540&gt;Input!$C$45,Input!$C$46,0)</f>
        <v>500</v>
      </c>
    </row>
    <row r="541" customFormat="false" ht="12.8" hidden="false" customHeight="false" outlineLevel="0" collapsed="false">
      <c r="A541" s="67" t="n">
        <v>537</v>
      </c>
      <c r="B541" s="68" t="n">
        <f aca="false">EOMONTH(Input!$C$7,A541)</f>
        <v>59261</v>
      </c>
      <c r="C541" s="67" t="n">
        <f aca="false">DATEDIF(Input!$C$23,$B541,"Y")</f>
        <v>84</v>
      </c>
      <c r="E541" s="69" t="n">
        <f aca="false">IF($B541&gt;Input!$C$45,Input!$C$46,0)</f>
        <v>500</v>
      </c>
    </row>
    <row r="542" customFormat="false" ht="12.8" hidden="false" customHeight="false" outlineLevel="0" collapsed="false">
      <c r="A542" s="67" t="n">
        <v>538</v>
      </c>
      <c r="B542" s="68" t="n">
        <f aca="false">EOMONTH(Input!$C$7,A542)</f>
        <v>59291</v>
      </c>
      <c r="C542" s="67" t="n">
        <f aca="false">DATEDIF(Input!$C$23,$B542,"Y")</f>
        <v>84</v>
      </c>
      <c r="E542" s="69" t="n">
        <f aca="false">IF($B542&gt;Input!$C$45,Input!$C$46,0)</f>
        <v>500</v>
      </c>
    </row>
    <row r="543" customFormat="false" ht="12.8" hidden="false" customHeight="false" outlineLevel="0" collapsed="false">
      <c r="A543" s="67" t="n">
        <v>539</v>
      </c>
      <c r="B543" s="68" t="n">
        <f aca="false">EOMONTH(Input!$C$7,A543)</f>
        <v>59322</v>
      </c>
      <c r="C543" s="67" t="n">
        <f aca="false">DATEDIF(Input!$C$23,$B543,"Y")</f>
        <v>85</v>
      </c>
      <c r="E543" s="69" t="n">
        <f aca="false">IF($B543&gt;Input!$C$45,Input!$C$46,0)</f>
        <v>500</v>
      </c>
    </row>
    <row r="544" customFormat="false" ht="12.8" hidden="false" customHeight="false" outlineLevel="0" collapsed="false">
      <c r="A544" s="67" t="n">
        <v>540</v>
      </c>
      <c r="B544" s="68" t="n">
        <f aca="false">EOMONTH(Input!$C$7,A544)</f>
        <v>59352</v>
      </c>
      <c r="C544" s="67" t="n">
        <f aca="false">DATEDIF(Input!$C$23,$B544,"Y")</f>
        <v>85</v>
      </c>
      <c r="E544" s="69" t="n">
        <f aca="false">IF($B544&gt;Input!$C$45,Input!$C$46,0)</f>
        <v>500</v>
      </c>
    </row>
    <row r="545" customFormat="false" ht="12.8" hidden="false" customHeight="false" outlineLevel="0" collapsed="false">
      <c r="A545" s="67" t="n">
        <v>541</v>
      </c>
      <c r="B545" s="68" t="n">
        <f aca="false">EOMONTH(Input!$C$7,A545)</f>
        <v>59383</v>
      </c>
      <c r="C545" s="67" t="n">
        <f aca="false">DATEDIF(Input!$C$23,$B545,"Y")</f>
        <v>85</v>
      </c>
      <c r="E545" s="69" t="n">
        <f aca="false">IF($B545&gt;Input!$C$45,Input!$C$46,0)</f>
        <v>500</v>
      </c>
    </row>
    <row r="546" customFormat="false" ht="12.8" hidden="false" customHeight="false" outlineLevel="0" collapsed="false">
      <c r="A546" s="67" t="n">
        <v>542</v>
      </c>
      <c r="B546" s="68" t="n">
        <f aca="false">EOMONTH(Input!$C$7,A546)</f>
        <v>59414</v>
      </c>
      <c r="C546" s="67" t="n">
        <f aca="false">DATEDIF(Input!$C$23,$B546,"Y")</f>
        <v>85</v>
      </c>
      <c r="E546" s="69" t="n">
        <f aca="false">IF($B546&gt;Input!$C$45,Input!$C$46,0)</f>
        <v>500</v>
      </c>
    </row>
    <row r="547" customFormat="false" ht="12.8" hidden="false" customHeight="false" outlineLevel="0" collapsed="false">
      <c r="A547" s="67" t="n">
        <v>543</v>
      </c>
      <c r="B547" s="68" t="n">
        <f aca="false">EOMONTH(Input!$C$7,A547)</f>
        <v>59444</v>
      </c>
      <c r="C547" s="67" t="n">
        <f aca="false">DATEDIF(Input!$C$23,$B547,"Y")</f>
        <v>85</v>
      </c>
      <c r="E547" s="69" t="n">
        <f aca="false">IF($B547&gt;Input!$C$45,Input!$C$46,0)</f>
        <v>500</v>
      </c>
    </row>
    <row r="548" customFormat="false" ht="12.8" hidden="false" customHeight="false" outlineLevel="0" collapsed="false">
      <c r="A548" s="67" t="n">
        <v>544</v>
      </c>
      <c r="B548" s="68" t="n">
        <f aca="false">EOMONTH(Input!$C$7,A548)</f>
        <v>59475</v>
      </c>
      <c r="C548" s="67" t="n">
        <f aca="false">DATEDIF(Input!$C$23,$B548,"Y")</f>
        <v>85</v>
      </c>
      <c r="E548" s="69" t="n">
        <f aca="false">IF($B548&gt;Input!$C$45,Input!$C$46,0)</f>
        <v>500</v>
      </c>
    </row>
    <row r="549" customFormat="false" ht="12.8" hidden="false" customHeight="false" outlineLevel="0" collapsed="false">
      <c r="A549" s="67" t="n">
        <v>545</v>
      </c>
      <c r="B549" s="68" t="n">
        <f aca="false">EOMONTH(Input!$C$7,A549)</f>
        <v>59505</v>
      </c>
      <c r="C549" s="67" t="n">
        <f aca="false">DATEDIF(Input!$C$23,$B549,"Y")</f>
        <v>85</v>
      </c>
      <c r="E549" s="69" t="n">
        <f aca="false">IF($B549&gt;Input!$C$45,Input!$C$46,0)</f>
        <v>500</v>
      </c>
    </row>
    <row r="550" customFormat="false" ht="12.8" hidden="false" customHeight="false" outlineLevel="0" collapsed="false">
      <c r="A550" s="67" t="n">
        <v>546</v>
      </c>
      <c r="B550" s="68" t="n">
        <f aca="false">EOMONTH(Input!$C$7,A550)</f>
        <v>59536</v>
      </c>
      <c r="C550" s="67" t="n">
        <f aca="false">DATEDIF(Input!$C$23,$B550,"Y")</f>
        <v>85</v>
      </c>
      <c r="E550" s="69" t="n">
        <f aca="false">IF($B550&gt;Input!$C$45,Input!$C$46,0)</f>
        <v>500</v>
      </c>
    </row>
    <row r="551" customFormat="false" ht="12.8" hidden="false" customHeight="false" outlineLevel="0" collapsed="false">
      <c r="A551" s="67" t="n">
        <v>547</v>
      </c>
      <c r="B551" s="68" t="n">
        <f aca="false">EOMONTH(Input!$C$7,A551)</f>
        <v>59567</v>
      </c>
      <c r="C551" s="67" t="n">
        <f aca="false">DATEDIF(Input!$C$23,$B551,"Y")</f>
        <v>85</v>
      </c>
      <c r="E551" s="69" t="n">
        <f aca="false">IF($B551&gt;Input!$C$45,Input!$C$46,0)</f>
        <v>500</v>
      </c>
    </row>
    <row r="552" customFormat="false" ht="12.8" hidden="false" customHeight="false" outlineLevel="0" collapsed="false">
      <c r="A552" s="67" t="n">
        <v>548</v>
      </c>
      <c r="B552" s="68" t="n">
        <f aca="false">EOMONTH(Input!$C$7,A552)</f>
        <v>59595</v>
      </c>
      <c r="C552" s="67" t="n">
        <f aca="false">DATEDIF(Input!$C$23,$B552,"Y")</f>
        <v>85</v>
      </c>
      <c r="E552" s="69" t="n">
        <f aca="false">IF($B552&gt;Input!$C$45,Input!$C$46,0)</f>
        <v>500</v>
      </c>
    </row>
    <row r="553" customFormat="false" ht="12.8" hidden="false" customHeight="false" outlineLevel="0" collapsed="false">
      <c r="A553" s="67" t="n">
        <v>549</v>
      </c>
      <c r="B553" s="68" t="n">
        <f aca="false">EOMONTH(Input!$C$7,A553)</f>
        <v>59626</v>
      </c>
      <c r="C553" s="67" t="n">
        <f aca="false">DATEDIF(Input!$C$23,$B553,"Y")</f>
        <v>85</v>
      </c>
      <c r="E553" s="69" t="n">
        <f aca="false">IF($B553&gt;Input!$C$45,Input!$C$46,0)</f>
        <v>500</v>
      </c>
    </row>
    <row r="554" customFormat="false" ht="12.8" hidden="false" customHeight="false" outlineLevel="0" collapsed="false">
      <c r="A554" s="67" t="n">
        <v>550</v>
      </c>
      <c r="B554" s="68" t="n">
        <f aca="false">EOMONTH(Input!$C$7,A554)</f>
        <v>59656</v>
      </c>
      <c r="C554" s="67" t="n">
        <f aca="false">DATEDIF(Input!$C$23,$B554,"Y")</f>
        <v>85</v>
      </c>
      <c r="E554" s="69" t="n">
        <f aca="false">IF($B554&gt;Input!$C$45,Input!$C$46,0)</f>
        <v>500</v>
      </c>
    </row>
    <row r="555" customFormat="false" ht="12.8" hidden="false" customHeight="false" outlineLevel="0" collapsed="false">
      <c r="A555" s="67" t="n">
        <v>551</v>
      </c>
      <c r="B555" s="68" t="n">
        <f aca="false">EOMONTH(Input!$C$7,A555)</f>
        <v>59687</v>
      </c>
      <c r="C555" s="67" t="n">
        <f aca="false">DATEDIF(Input!$C$23,$B555,"Y")</f>
        <v>86</v>
      </c>
      <c r="E555" s="69" t="n">
        <f aca="false">IF($B555&gt;Input!$C$45,Input!$C$46,0)</f>
        <v>500</v>
      </c>
    </row>
    <row r="556" customFormat="false" ht="12.8" hidden="false" customHeight="false" outlineLevel="0" collapsed="false">
      <c r="A556" s="67" t="n">
        <v>552</v>
      </c>
      <c r="B556" s="68" t="n">
        <f aca="false">EOMONTH(Input!$C$7,A556)</f>
        <v>59717</v>
      </c>
      <c r="C556" s="67" t="n">
        <f aca="false">DATEDIF(Input!$C$23,$B556,"Y")</f>
        <v>86</v>
      </c>
      <c r="E556" s="69" t="n">
        <f aca="false">IF($B556&gt;Input!$C$45,Input!$C$46,0)</f>
        <v>500</v>
      </c>
    </row>
    <row r="557" customFormat="false" ht="12.8" hidden="false" customHeight="false" outlineLevel="0" collapsed="false">
      <c r="A557" s="67" t="n">
        <v>553</v>
      </c>
      <c r="B557" s="68" t="n">
        <f aca="false">EOMONTH(Input!$C$7,A557)</f>
        <v>59748</v>
      </c>
      <c r="C557" s="67" t="n">
        <f aca="false">DATEDIF(Input!$C$23,$B557,"Y")</f>
        <v>86</v>
      </c>
      <c r="E557" s="69" t="n">
        <f aca="false">IF($B557&gt;Input!$C$45,Input!$C$46,0)</f>
        <v>500</v>
      </c>
    </row>
    <row r="558" customFormat="false" ht="12.8" hidden="false" customHeight="false" outlineLevel="0" collapsed="false">
      <c r="A558" s="67" t="n">
        <v>554</v>
      </c>
      <c r="B558" s="68" t="n">
        <f aca="false">EOMONTH(Input!$C$7,A558)</f>
        <v>59779</v>
      </c>
      <c r="C558" s="67" t="n">
        <f aca="false">DATEDIF(Input!$C$23,$B558,"Y")</f>
        <v>86</v>
      </c>
      <c r="E558" s="69" t="n">
        <f aca="false">IF($B558&gt;Input!$C$45,Input!$C$46,0)</f>
        <v>500</v>
      </c>
    </row>
    <row r="559" customFormat="false" ht="12.8" hidden="false" customHeight="false" outlineLevel="0" collapsed="false">
      <c r="A559" s="67" t="n">
        <v>555</v>
      </c>
      <c r="B559" s="68" t="n">
        <f aca="false">EOMONTH(Input!$C$7,A559)</f>
        <v>59809</v>
      </c>
      <c r="C559" s="67" t="n">
        <f aca="false">DATEDIF(Input!$C$23,$B559,"Y")</f>
        <v>86</v>
      </c>
      <c r="E559" s="69" t="n">
        <f aca="false">IF($B559&gt;Input!$C$45,Input!$C$46,0)</f>
        <v>500</v>
      </c>
    </row>
    <row r="560" customFormat="false" ht="12.8" hidden="false" customHeight="false" outlineLevel="0" collapsed="false">
      <c r="A560" s="67" t="n">
        <v>556</v>
      </c>
      <c r="B560" s="68" t="n">
        <f aca="false">EOMONTH(Input!$C$7,A560)</f>
        <v>59840</v>
      </c>
      <c r="C560" s="67" t="n">
        <f aca="false">DATEDIF(Input!$C$23,$B560,"Y")</f>
        <v>86</v>
      </c>
      <c r="E560" s="69" t="n">
        <f aca="false">IF($B560&gt;Input!$C$45,Input!$C$46,0)</f>
        <v>500</v>
      </c>
    </row>
    <row r="561" customFormat="false" ht="12.8" hidden="false" customHeight="false" outlineLevel="0" collapsed="false">
      <c r="A561" s="67" t="n">
        <v>557</v>
      </c>
      <c r="B561" s="68" t="n">
        <f aca="false">EOMONTH(Input!$C$7,A561)</f>
        <v>59870</v>
      </c>
      <c r="C561" s="67" t="n">
        <f aca="false">DATEDIF(Input!$C$23,$B561,"Y")</f>
        <v>86</v>
      </c>
      <c r="E561" s="69" t="n">
        <f aca="false">IF($B561&gt;Input!$C$45,Input!$C$46,0)</f>
        <v>500</v>
      </c>
    </row>
    <row r="562" customFormat="false" ht="12.8" hidden="false" customHeight="false" outlineLevel="0" collapsed="false">
      <c r="A562" s="67" t="n">
        <v>558</v>
      </c>
      <c r="B562" s="68" t="n">
        <f aca="false">EOMONTH(Input!$C$7,A562)</f>
        <v>59901</v>
      </c>
      <c r="C562" s="67" t="n">
        <f aca="false">DATEDIF(Input!$C$23,$B562,"Y")</f>
        <v>86</v>
      </c>
      <c r="E562" s="69" t="n">
        <f aca="false">IF($B562&gt;Input!$C$45,Input!$C$46,0)</f>
        <v>500</v>
      </c>
    </row>
    <row r="563" customFormat="false" ht="12.8" hidden="false" customHeight="false" outlineLevel="0" collapsed="false">
      <c r="A563" s="67" t="n">
        <v>559</v>
      </c>
      <c r="B563" s="68" t="n">
        <f aca="false">EOMONTH(Input!$C$7,A563)</f>
        <v>59932</v>
      </c>
      <c r="C563" s="67" t="n">
        <f aca="false">DATEDIF(Input!$C$23,$B563,"Y")</f>
        <v>86</v>
      </c>
      <c r="E563" s="69" t="n">
        <f aca="false">IF($B563&gt;Input!$C$45,Input!$C$46,0)</f>
        <v>500</v>
      </c>
    </row>
    <row r="564" customFormat="false" ht="12.8" hidden="false" customHeight="false" outlineLevel="0" collapsed="false">
      <c r="A564" s="67" t="n">
        <v>560</v>
      </c>
      <c r="B564" s="68" t="n">
        <f aca="false">EOMONTH(Input!$C$7,A564)</f>
        <v>59961</v>
      </c>
      <c r="C564" s="67" t="n">
        <f aca="false">DATEDIF(Input!$C$23,$B564,"Y")</f>
        <v>86</v>
      </c>
      <c r="E564" s="69" t="n">
        <f aca="false">IF($B564&gt;Input!$C$45,Input!$C$46,0)</f>
        <v>500</v>
      </c>
    </row>
    <row r="565" customFormat="false" ht="12.8" hidden="false" customHeight="false" outlineLevel="0" collapsed="false">
      <c r="A565" s="67" t="n">
        <v>561</v>
      </c>
      <c r="B565" s="68" t="n">
        <f aca="false">EOMONTH(Input!$C$7,A565)</f>
        <v>59992</v>
      </c>
      <c r="C565" s="67" t="n">
        <f aca="false">DATEDIF(Input!$C$23,$B565,"Y")</f>
        <v>86</v>
      </c>
      <c r="E565" s="69" t="n">
        <f aca="false">IF($B565&gt;Input!$C$45,Input!$C$46,0)</f>
        <v>500</v>
      </c>
    </row>
    <row r="566" customFormat="false" ht="12.8" hidden="false" customHeight="false" outlineLevel="0" collapsed="false">
      <c r="A566" s="67" t="n">
        <v>562</v>
      </c>
      <c r="B566" s="68" t="n">
        <f aca="false">EOMONTH(Input!$C$7,A566)</f>
        <v>60022</v>
      </c>
      <c r="C566" s="67" t="n">
        <f aca="false">DATEDIF(Input!$C$23,$B566,"Y")</f>
        <v>86</v>
      </c>
      <c r="E566" s="69" t="n">
        <f aca="false">IF($B566&gt;Input!$C$45,Input!$C$46,0)</f>
        <v>500</v>
      </c>
    </row>
    <row r="567" customFormat="false" ht="12.8" hidden="false" customHeight="false" outlineLevel="0" collapsed="false">
      <c r="A567" s="67" t="n">
        <v>563</v>
      </c>
      <c r="B567" s="68" t="n">
        <f aca="false">EOMONTH(Input!$C$7,A567)</f>
        <v>60053</v>
      </c>
      <c r="C567" s="67" t="n">
        <f aca="false">DATEDIF(Input!$C$23,$B567,"Y")</f>
        <v>87</v>
      </c>
      <c r="E567" s="69" t="n">
        <f aca="false">IF($B567&gt;Input!$C$45,Input!$C$46,0)</f>
        <v>500</v>
      </c>
    </row>
    <row r="568" customFormat="false" ht="12.8" hidden="false" customHeight="false" outlineLevel="0" collapsed="false">
      <c r="A568" s="67" t="n">
        <v>564</v>
      </c>
      <c r="B568" s="68" t="n">
        <f aca="false">EOMONTH(Input!$C$7,A568)</f>
        <v>60083</v>
      </c>
      <c r="C568" s="67" t="n">
        <f aca="false">DATEDIF(Input!$C$23,$B568,"Y")</f>
        <v>87</v>
      </c>
      <c r="E568" s="69" t="n">
        <f aca="false">IF($B568&gt;Input!$C$45,Input!$C$46,0)</f>
        <v>500</v>
      </c>
    </row>
    <row r="569" customFormat="false" ht="12.8" hidden="false" customHeight="false" outlineLevel="0" collapsed="false">
      <c r="A569" s="67" t="n">
        <v>565</v>
      </c>
      <c r="B569" s="68" t="n">
        <f aca="false">EOMONTH(Input!$C$7,A569)</f>
        <v>60114</v>
      </c>
      <c r="C569" s="67" t="n">
        <f aca="false">DATEDIF(Input!$C$23,$B569,"Y")</f>
        <v>87</v>
      </c>
      <c r="E569" s="69" t="n">
        <f aca="false">IF($B569&gt;Input!$C$45,Input!$C$46,0)</f>
        <v>500</v>
      </c>
    </row>
    <row r="570" customFormat="false" ht="12.8" hidden="false" customHeight="false" outlineLevel="0" collapsed="false">
      <c r="A570" s="67" t="n">
        <v>566</v>
      </c>
      <c r="B570" s="68" t="n">
        <f aca="false">EOMONTH(Input!$C$7,A570)</f>
        <v>60145</v>
      </c>
      <c r="C570" s="67" t="n">
        <f aca="false">DATEDIF(Input!$C$23,$B570,"Y")</f>
        <v>87</v>
      </c>
      <c r="E570" s="69" t="n">
        <f aca="false">IF($B570&gt;Input!$C$45,Input!$C$46,0)</f>
        <v>500</v>
      </c>
    </row>
    <row r="571" customFormat="false" ht="12.8" hidden="false" customHeight="false" outlineLevel="0" collapsed="false">
      <c r="A571" s="67" t="n">
        <v>567</v>
      </c>
      <c r="B571" s="68" t="n">
        <f aca="false">EOMONTH(Input!$C$7,A571)</f>
        <v>60175</v>
      </c>
      <c r="C571" s="67" t="n">
        <f aca="false">DATEDIF(Input!$C$23,$B571,"Y")</f>
        <v>87</v>
      </c>
      <c r="E571" s="69" t="n">
        <f aca="false">IF($B571&gt;Input!$C$45,Input!$C$46,0)</f>
        <v>500</v>
      </c>
    </row>
    <row r="572" customFormat="false" ht="12.8" hidden="false" customHeight="false" outlineLevel="0" collapsed="false">
      <c r="A572" s="67" t="n">
        <v>568</v>
      </c>
      <c r="B572" s="68" t="n">
        <f aca="false">EOMONTH(Input!$C$7,A572)</f>
        <v>60206</v>
      </c>
      <c r="C572" s="67" t="n">
        <f aca="false">DATEDIF(Input!$C$23,$B572,"Y")</f>
        <v>87</v>
      </c>
      <c r="E572" s="69" t="n">
        <f aca="false">IF($B572&gt;Input!$C$45,Input!$C$46,0)</f>
        <v>500</v>
      </c>
    </row>
    <row r="573" customFormat="false" ht="12.8" hidden="false" customHeight="false" outlineLevel="0" collapsed="false">
      <c r="A573" s="67" t="n">
        <v>569</v>
      </c>
      <c r="B573" s="68" t="n">
        <f aca="false">EOMONTH(Input!$C$7,A573)</f>
        <v>60236</v>
      </c>
      <c r="C573" s="67" t="n">
        <f aca="false">DATEDIF(Input!$C$23,$B573,"Y")</f>
        <v>87</v>
      </c>
      <c r="E573" s="69" t="n">
        <f aca="false">IF($B573&gt;Input!$C$45,Input!$C$46,0)</f>
        <v>500</v>
      </c>
    </row>
    <row r="574" customFormat="false" ht="12.8" hidden="false" customHeight="false" outlineLevel="0" collapsed="false">
      <c r="A574" s="67" t="n">
        <v>570</v>
      </c>
      <c r="B574" s="68" t="n">
        <f aca="false">EOMONTH(Input!$C$7,A574)</f>
        <v>60267</v>
      </c>
      <c r="C574" s="67" t="n">
        <f aca="false">DATEDIF(Input!$C$23,$B574,"Y")</f>
        <v>87</v>
      </c>
      <c r="E574" s="69" t="n">
        <f aca="false">IF($B574&gt;Input!$C$45,Input!$C$46,0)</f>
        <v>500</v>
      </c>
    </row>
    <row r="575" customFormat="false" ht="12.8" hidden="false" customHeight="false" outlineLevel="0" collapsed="false">
      <c r="A575" s="67" t="n">
        <v>571</v>
      </c>
      <c r="B575" s="68" t="n">
        <f aca="false">EOMONTH(Input!$C$7,A575)</f>
        <v>60298</v>
      </c>
      <c r="C575" s="67" t="n">
        <f aca="false">DATEDIF(Input!$C$23,$B575,"Y")</f>
        <v>87</v>
      </c>
      <c r="E575" s="69" t="n">
        <f aca="false">IF($B575&gt;Input!$C$45,Input!$C$46,0)</f>
        <v>500</v>
      </c>
    </row>
    <row r="576" customFormat="false" ht="12.8" hidden="false" customHeight="false" outlineLevel="0" collapsed="false">
      <c r="A576" s="67" t="n">
        <v>572</v>
      </c>
      <c r="B576" s="68" t="n">
        <f aca="false">EOMONTH(Input!$C$7,A576)</f>
        <v>60326</v>
      </c>
      <c r="C576" s="67" t="n">
        <f aca="false">DATEDIF(Input!$C$23,$B576,"Y")</f>
        <v>87</v>
      </c>
      <c r="E576" s="69" t="n">
        <f aca="false">IF($B576&gt;Input!$C$45,Input!$C$46,0)</f>
        <v>500</v>
      </c>
    </row>
    <row r="577" customFormat="false" ht="12.8" hidden="false" customHeight="false" outlineLevel="0" collapsed="false">
      <c r="A577" s="67" t="n">
        <v>573</v>
      </c>
      <c r="B577" s="68" t="n">
        <f aca="false">EOMONTH(Input!$C$7,A577)</f>
        <v>60357</v>
      </c>
      <c r="C577" s="67" t="n">
        <f aca="false">DATEDIF(Input!$C$23,$B577,"Y")</f>
        <v>87</v>
      </c>
      <c r="E577" s="69" t="n">
        <f aca="false">IF($B577&gt;Input!$C$45,Input!$C$46,0)</f>
        <v>500</v>
      </c>
    </row>
    <row r="578" customFormat="false" ht="12.8" hidden="false" customHeight="false" outlineLevel="0" collapsed="false">
      <c r="A578" s="67" t="n">
        <v>574</v>
      </c>
      <c r="B578" s="68" t="n">
        <f aca="false">EOMONTH(Input!$C$7,A578)</f>
        <v>60387</v>
      </c>
      <c r="C578" s="67" t="n">
        <f aca="false">DATEDIF(Input!$C$23,$B578,"Y")</f>
        <v>87</v>
      </c>
      <c r="E578" s="69" t="n">
        <f aca="false">IF($B578&gt;Input!$C$45,Input!$C$46,0)</f>
        <v>500</v>
      </c>
    </row>
    <row r="579" customFormat="false" ht="12.8" hidden="false" customHeight="false" outlineLevel="0" collapsed="false">
      <c r="A579" s="67" t="n">
        <v>575</v>
      </c>
      <c r="B579" s="68" t="n">
        <f aca="false">EOMONTH(Input!$C$7,A579)</f>
        <v>60418</v>
      </c>
      <c r="C579" s="67" t="n">
        <f aca="false">DATEDIF(Input!$C$23,$B579,"Y")</f>
        <v>88</v>
      </c>
      <c r="E579" s="69" t="n">
        <f aca="false">IF($B579&gt;Input!$C$45,Input!$C$46,0)</f>
        <v>500</v>
      </c>
    </row>
    <row r="580" customFormat="false" ht="12.8" hidden="false" customHeight="false" outlineLevel="0" collapsed="false">
      <c r="A580" s="67" t="n">
        <v>576</v>
      </c>
      <c r="B580" s="68" t="n">
        <f aca="false">EOMONTH(Input!$C$7,A580)</f>
        <v>60448</v>
      </c>
      <c r="C580" s="67" t="n">
        <f aca="false">DATEDIF(Input!$C$23,$B580,"Y")</f>
        <v>88</v>
      </c>
      <c r="E580" s="69" t="n">
        <f aca="false">IF($B580&gt;Input!$C$45,Input!$C$46,0)</f>
        <v>500</v>
      </c>
    </row>
    <row r="581" customFormat="false" ht="12.8" hidden="false" customHeight="false" outlineLevel="0" collapsed="false">
      <c r="A581" s="67" t="n">
        <v>577</v>
      </c>
      <c r="B581" s="68" t="n">
        <f aca="false">EOMONTH(Input!$C$7,A581)</f>
        <v>60479</v>
      </c>
      <c r="C581" s="67" t="n">
        <f aca="false">DATEDIF(Input!$C$23,$B581,"Y")</f>
        <v>88</v>
      </c>
      <c r="E581" s="69" t="n">
        <f aca="false">IF($B581&gt;Input!$C$45,Input!$C$46,0)</f>
        <v>500</v>
      </c>
    </row>
    <row r="582" customFormat="false" ht="12.8" hidden="false" customHeight="false" outlineLevel="0" collapsed="false">
      <c r="A582" s="67" t="n">
        <v>578</v>
      </c>
      <c r="B582" s="68" t="n">
        <f aca="false">EOMONTH(Input!$C$7,A582)</f>
        <v>60510</v>
      </c>
      <c r="C582" s="67" t="n">
        <f aca="false">DATEDIF(Input!$C$23,$B582,"Y")</f>
        <v>88</v>
      </c>
      <c r="E582" s="69" t="n">
        <f aca="false">IF($B582&gt;Input!$C$45,Input!$C$46,0)</f>
        <v>500</v>
      </c>
    </row>
    <row r="583" customFormat="false" ht="12.8" hidden="false" customHeight="false" outlineLevel="0" collapsed="false">
      <c r="A583" s="67" t="n">
        <v>579</v>
      </c>
      <c r="B583" s="68" t="n">
        <f aca="false">EOMONTH(Input!$C$7,A583)</f>
        <v>60540</v>
      </c>
      <c r="C583" s="67" t="n">
        <f aca="false">DATEDIF(Input!$C$23,$B583,"Y")</f>
        <v>88</v>
      </c>
      <c r="E583" s="69" t="n">
        <f aca="false">IF($B583&gt;Input!$C$45,Input!$C$46,0)</f>
        <v>500</v>
      </c>
    </row>
    <row r="584" customFormat="false" ht="12.8" hidden="false" customHeight="false" outlineLevel="0" collapsed="false">
      <c r="A584" s="67" t="n">
        <v>580</v>
      </c>
      <c r="B584" s="68" t="n">
        <f aca="false">EOMONTH(Input!$C$7,A584)</f>
        <v>60571</v>
      </c>
      <c r="C584" s="67" t="n">
        <f aca="false">DATEDIF(Input!$C$23,$B584,"Y")</f>
        <v>88</v>
      </c>
      <c r="E584" s="69" t="n">
        <f aca="false">IF($B584&gt;Input!$C$45,Input!$C$46,0)</f>
        <v>500</v>
      </c>
    </row>
    <row r="585" customFormat="false" ht="12.8" hidden="false" customHeight="false" outlineLevel="0" collapsed="false">
      <c r="A585" s="67" t="n">
        <v>581</v>
      </c>
      <c r="B585" s="68" t="n">
        <f aca="false">EOMONTH(Input!$C$7,A585)</f>
        <v>60601</v>
      </c>
      <c r="C585" s="67" t="n">
        <f aca="false">DATEDIF(Input!$C$23,$B585,"Y")</f>
        <v>88</v>
      </c>
      <c r="E585" s="69" t="n">
        <f aca="false">IF($B585&gt;Input!$C$45,Input!$C$46,0)</f>
        <v>500</v>
      </c>
    </row>
    <row r="586" customFormat="false" ht="12.8" hidden="false" customHeight="false" outlineLevel="0" collapsed="false">
      <c r="A586" s="67" t="n">
        <v>582</v>
      </c>
      <c r="B586" s="68" t="n">
        <f aca="false">EOMONTH(Input!$C$7,A586)</f>
        <v>60632</v>
      </c>
      <c r="C586" s="67" t="n">
        <f aca="false">DATEDIF(Input!$C$23,$B586,"Y")</f>
        <v>88</v>
      </c>
      <c r="E586" s="69" t="n">
        <f aca="false">IF($B586&gt;Input!$C$45,Input!$C$46,0)</f>
        <v>500</v>
      </c>
    </row>
    <row r="587" customFormat="false" ht="12.8" hidden="false" customHeight="false" outlineLevel="0" collapsed="false">
      <c r="A587" s="67" t="n">
        <v>583</v>
      </c>
      <c r="B587" s="68" t="n">
        <f aca="false">EOMONTH(Input!$C$7,A587)</f>
        <v>60663</v>
      </c>
      <c r="C587" s="67" t="n">
        <f aca="false">DATEDIF(Input!$C$23,$B587,"Y")</f>
        <v>88</v>
      </c>
      <c r="E587" s="69" t="n">
        <f aca="false">IF($B587&gt;Input!$C$45,Input!$C$46,0)</f>
        <v>500</v>
      </c>
    </row>
    <row r="588" customFormat="false" ht="12.8" hidden="false" customHeight="false" outlineLevel="0" collapsed="false">
      <c r="A588" s="67" t="n">
        <v>584</v>
      </c>
      <c r="B588" s="68" t="n">
        <f aca="false">EOMONTH(Input!$C$7,A588)</f>
        <v>60691</v>
      </c>
      <c r="C588" s="67" t="n">
        <f aca="false">DATEDIF(Input!$C$23,$B588,"Y")</f>
        <v>88</v>
      </c>
      <c r="E588" s="69" t="n">
        <f aca="false">IF($B588&gt;Input!$C$45,Input!$C$46,0)</f>
        <v>500</v>
      </c>
    </row>
    <row r="589" customFormat="false" ht="12.8" hidden="false" customHeight="false" outlineLevel="0" collapsed="false">
      <c r="A589" s="67" t="n">
        <v>585</v>
      </c>
      <c r="B589" s="68" t="n">
        <f aca="false">EOMONTH(Input!$C$7,A589)</f>
        <v>60722</v>
      </c>
      <c r="C589" s="67" t="n">
        <f aca="false">DATEDIF(Input!$C$23,$B589,"Y")</f>
        <v>88</v>
      </c>
      <c r="E589" s="69" t="n">
        <f aca="false">IF($B589&gt;Input!$C$45,Input!$C$46,0)</f>
        <v>500</v>
      </c>
    </row>
    <row r="590" customFormat="false" ht="12.8" hidden="false" customHeight="false" outlineLevel="0" collapsed="false">
      <c r="A590" s="67" t="n">
        <v>586</v>
      </c>
      <c r="B590" s="68" t="n">
        <f aca="false">EOMONTH(Input!$C$7,A590)</f>
        <v>60752</v>
      </c>
      <c r="C590" s="67" t="n">
        <f aca="false">DATEDIF(Input!$C$23,$B590,"Y")</f>
        <v>88</v>
      </c>
      <c r="E590" s="69" t="n">
        <f aca="false">IF($B590&gt;Input!$C$45,Input!$C$46,0)</f>
        <v>500</v>
      </c>
    </row>
    <row r="591" customFormat="false" ht="12.8" hidden="false" customHeight="false" outlineLevel="0" collapsed="false">
      <c r="A591" s="67" t="n">
        <v>587</v>
      </c>
      <c r="B591" s="68" t="n">
        <f aca="false">EOMONTH(Input!$C$7,A591)</f>
        <v>60783</v>
      </c>
      <c r="C591" s="67" t="n">
        <f aca="false">DATEDIF(Input!$C$23,$B591,"Y")</f>
        <v>89</v>
      </c>
      <c r="E591" s="69" t="n">
        <f aca="false">IF($B591&gt;Input!$C$45,Input!$C$46,0)</f>
        <v>500</v>
      </c>
    </row>
    <row r="592" customFormat="false" ht="12.8" hidden="false" customHeight="false" outlineLevel="0" collapsed="false">
      <c r="A592" s="67" t="n">
        <v>588</v>
      </c>
      <c r="B592" s="68" t="n">
        <f aca="false">EOMONTH(Input!$C$7,A592)</f>
        <v>60813</v>
      </c>
      <c r="C592" s="67" t="n">
        <f aca="false">DATEDIF(Input!$C$23,$B592,"Y")</f>
        <v>89</v>
      </c>
      <c r="E592" s="69" t="n">
        <f aca="false">IF($B592&gt;Input!$C$45,Input!$C$46,0)</f>
        <v>500</v>
      </c>
    </row>
    <row r="593" customFormat="false" ht="12.8" hidden="false" customHeight="false" outlineLevel="0" collapsed="false">
      <c r="A593" s="67" t="n">
        <v>589</v>
      </c>
      <c r="B593" s="68" t="n">
        <f aca="false">EOMONTH(Input!$C$7,A593)</f>
        <v>60844</v>
      </c>
      <c r="C593" s="67" t="n">
        <f aca="false">DATEDIF(Input!$C$23,$B593,"Y")</f>
        <v>89</v>
      </c>
      <c r="E593" s="69" t="n">
        <f aca="false">IF($B593&gt;Input!$C$45,Input!$C$46,0)</f>
        <v>500</v>
      </c>
    </row>
    <row r="594" customFormat="false" ht="12.8" hidden="false" customHeight="false" outlineLevel="0" collapsed="false">
      <c r="A594" s="67" t="n">
        <v>590</v>
      </c>
      <c r="B594" s="68" t="n">
        <f aca="false">EOMONTH(Input!$C$7,A594)</f>
        <v>60875</v>
      </c>
      <c r="C594" s="67" t="n">
        <f aca="false">DATEDIF(Input!$C$23,$B594,"Y")</f>
        <v>89</v>
      </c>
      <c r="E594" s="69" t="n">
        <f aca="false">IF($B594&gt;Input!$C$45,Input!$C$46,0)</f>
        <v>500</v>
      </c>
    </row>
    <row r="595" customFormat="false" ht="12.8" hidden="false" customHeight="false" outlineLevel="0" collapsed="false">
      <c r="A595" s="67" t="n">
        <v>591</v>
      </c>
      <c r="B595" s="68" t="n">
        <f aca="false">EOMONTH(Input!$C$7,A595)</f>
        <v>60905</v>
      </c>
      <c r="C595" s="67" t="n">
        <f aca="false">DATEDIF(Input!$C$23,$B595,"Y")</f>
        <v>89</v>
      </c>
      <c r="E595" s="69" t="n">
        <f aca="false">IF($B595&gt;Input!$C$45,Input!$C$46,0)</f>
        <v>500</v>
      </c>
    </row>
    <row r="596" customFormat="false" ht="12.8" hidden="false" customHeight="false" outlineLevel="0" collapsed="false">
      <c r="A596" s="67" t="n">
        <v>592</v>
      </c>
      <c r="B596" s="68" t="n">
        <f aca="false">EOMONTH(Input!$C$7,A596)</f>
        <v>60936</v>
      </c>
      <c r="C596" s="67" t="n">
        <f aca="false">DATEDIF(Input!$C$23,$B596,"Y")</f>
        <v>89</v>
      </c>
      <c r="E596" s="69" t="n">
        <f aca="false">IF($B596&gt;Input!$C$45,Input!$C$46,0)</f>
        <v>500</v>
      </c>
    </row>
    <row r="597" customFormat="false" ht="12.8" hidden="false" customHeight="false" outlineLevel="0" collapsed="false">
      <c r="A597" s="67" t="n">
        <v>593</v>
      </c>
      <c r="B597" s="68" t="n">
        <f aca="false">EOMONTH(Input!$C$7,A597)</f>
        <v>60966</v>
      </c>
      <c r="C597" s="67" t="n">
        <f aca="false">DATEDIF(Input!$C$23,$B597,"Y")</f>
        <v>89</v>
      </c>
      <c r="E597" s="69" t="n">
        <f aca="false">IF($B597&gt;Input!$C$45,Input!$C$46,0)</f>
        <v>500</v>
      </c>
    </row>
    <row r="598" customFormat="false" ht="12.8" hidden="false" customHeight="false" outlineLevel="0" collapsed="false">
      <c r="A598" s="67" t="n">
        <v>594</v>
      </c>
      <c r="B598" s="68" t="n">
        <f aca="false">EOMONTH(Input!$C$7,A598)</f>
        <v>60997</v>
      </c>
      <c r="C598" s="67" t="n">
        <f aca="false">DATEDIF(Input!$C$23,$B598,"Y")</f>
        <v>89</v>
      </c>
      <c r="E598" s="69" t="n">
        <f aca="false">IF($B598&gt;Input!$C$45,Input!$C$46,0)</f>
        <v>500</v>
      </c>
    </row>
    <row r="599" customFormat="false" ht="12.8" hidden="false" customHeight="false" outlineLevel="0" collapsed="false">
      <c r="A599" s="67" t="n">
        <v>595</v>
      </c>
      <c r="B599" s="68" t="n">
        <f aca="false">EOMONTH(Input!$C$7,A599)</f>
        <v>61028</v>
      </c>
      <c r="C599" s="67" t="n">
        <f aca="false">DATEDIF(Input!$C$23,$B599,"Y")</f>
        <v>89</v>
      </c>
      <c r="E599" s="69" t="n">
        <f aca="false">IF($B599&gt;Input!$C$45,Input!$C$46,0)</f>
        <v>500</v>
      </c>
    </row>
    <row r="600" customFormat="false" ht="12.8" hidden="false" customHeight="false" outlineLevel="0" collapsed="false">
      <c r="A600" s="67" t="n">
        <v>596</v>
      </c>
      <c r="B600" s="68" t="n">
        <f aca="false">EOMONTH(Input!$C$7,A600)</f>
        <v>61056</v>
      </c>
      <c r="C600" s="67" t="n">
        <f aca="false">DATEDIF(Input!$C$23,$B600,"Y")</f>
        <v>89</v>
      </c>
      <c r="E600" s="69" t="n">
        <f aca="false">IF($B600&gt;Input!$C$45,Input!$C$46,0)</f>
        <v>500</v>
      </c>
    </row>
    <row r="601" customFormat="false" ht="12.8" hidden="false" customHeight="false" outlineLevel="0" collapsed="false">
      <c r="A601" s="67" t="n">
        <v>597</v>
      </c>
      <c r="B601" s="68" t="n">
        <f aca="false">EOMONTH(Input!$C$7,A601)</f>
        <v>61087</v>
      </c>
      <c r="C601" s="67" t="n">
        <f aca="false">DATEDIF(Input!$C$23,$B601,"Y")</f>
        <v>89</v>
      </c>
      <c r="E601" s="69" t="n">
        <f aca="false">IF($B601&gt;Input!$C$45,Input!$C$46,0)</f>
        <v>500</v>
      </c>
    </row>
    <row r="602" customFormat="false" ht="12.8" hidden="false" customHeight="false" outlineLevel="0" collapsed="false">
      <c r="A602" s="67" t="n">
        <v>598</v>
      </c>
      <c r="B602" s="68" t="n">
        <f aca="false">EOMONTH(Input!$C$7,A602)</f>
        <v>61117</v>
      </c>
      <c r="C602" s="67" t="n">
        <f aca="false">DATEDIF(Input!$C$23,$B602,"Y")</f>
        <v>89</v>
      </c>
      <c r="E602" s="69" t="n">
        <f aca="false">IF($B602&gt;Input!$C$45,Input!$C$46,0)</f>
        <v>500</v>
      </c>
    </row>
    <row r="603" customFormat="false" ht="12.8" hidden="false" customHeight="false" outlineLevel="0" collapsed="false">
      <c r="A603" s="67" t="n">
        <v>599</v>
      </c>
      <c r="B603" s="68" t="n">
        <f aca="false">EOMONTH(Input!$C$7,A603)</f>
        <v>61148</v>
      </c>
      <c r="C603" s="67" t="n">
        <f aca="false">DATEDIF(Input!$C$23,$B603,"Y")</f>
        <v>90</v>
      </c>
      <c r="E603" s="69" t="n">
        <f aca="false">IF($B603&gt;Input!$C$45,Input!$C$46,0)</f>
        <v>500</v>
      </c>
    </row>
    <row r="604" customFormat="false" ht="12.8" hidden="false" customHeight="false" outlineLevel="0" collapsed="false">
      <c r="A604" s="67" t="n">
        <v>600</v>
      </c>
      <c r="B604" s="68" t="n">
        <f aca="false">EOMONTH(Input!$C$7,A604)</f>
        <v>61178</v>
      </c>
      <c r="C604" s="67" t="n">
        <f aca="false">DATEDIF(Input!$C$23,$B604,"Y")</f>
        <v>90</v>
      </c>
      <c r="E604" s="69" t="n">
        <f aca="false">IF($B604&gt;Input!$C$45,Input!$C$46,0)</f>
        <v>500</v>
      </c>
    </row>
    <row r="605" customFormat="false" ht="12.8" hidden="false" customHeight="false" outlineLevel="0" collapsed="false">
      <c r="A605" s="67" t="n">
        <v>601</v>
      </c>
      <c r="B605" s="68" t="n">
        <f aca="false">EOMONTH(Input!$C$7,A605)</f>
        <v>61209</v>
      </c>
      <c r="C605" s="67" t="n">
        <f aca="false">DATEDIF(Input!$C$23,$B605,"Y")</f>
        <v>90</v>
      </c>
      <c r="E605" s="69" t="n">
        <f aca="false">IF($B605&gt;Input!$C$45,Input!$C$46,0)</f>
        <v>500</v>
      </c>
    </row>
    <row r="606" customFormat="false" ht="12.8" hidden="false" customHeight="false" outlineLevel="0" collapsed="false">
      <c r="A606" s="67" t="n">
        <v>602</v>
      </c>
      <c r="B606" s="68" t="n">
        <f aca="false">EOMONTH(Input!$C$7,A606)</f>
        <v>61240</v>
      </c>
      <c r="C606" s="67" t="n">
        <f aca="false">DATEDIF(Input!$C$23,$B606,"Y")</f>
        <v>90</v>
      </c>
      <c r="E606" s="69" t="n">
        <f aca="false">IF($B606&gt;Input!$C$45,Input!$C$46,0)</f>
        <v>500</v>
      </c>
    </row>
    <row r="607" customFormat="false" ht="12.8" hidden="false" customHeight="false" outlineLevel="0" collapsed="false">
      <c r="A607" s="67" t="n">
        <v>603</v>
      </c>
      <c r="B607" s="68" t="n">
        <f aca="false">EOMONTH(Input!$C$7,A607)</f>
        <v>61270</v>
      </c>
      <c r="C607" s="67" t="n">
        <f aca="false">DATEDIF(Input!$C$23,$B607,"Y")</f>
        <v>90</v>
      </c>
      <c r="E607" s="69" t="n">
        <f aca="false">IF($B607&gt;Input!$C$45,Input!$C$46,0)</f>
        <v>500</v>
      </c>
    </row>
    <row r="608" customFormat="false" ht="12.8" hidden="false" customHeight="false" outlineLevel="0" collapsed="false">
      <c r="A608" s="67" t="n">
        <v>604</v>
      </c>
      <c r="B608" s="68" t="n">
        <f aca="false">EOMONTH(Input!$C$7,A608)</f>
        <v>61301</v>
      </c>
      <c r="C608" s="67" t="n">
        <f aca="false">DATEDIF(Input!$C$23,$B608,"Y")</f>
        <v>90</v>
      </c>
      <c r="E608" s="69" t="n">
        <f aca="false">IF($B608&gt;Input!$C$45,Input!$C$46,0)</f>
        <v>500</v>
      </c>
    </row>
    <row r="609" customFormat="false" ht="12.8" hidden="false" customHeight="false" outlineLevel="0" collapsed="false">
      <c r="A609" s="67" t="n">
        <v>605</v>
      </c>
      <c r="B609" s="68" t="n">
        <f aca="false">EOMONTH(Input!$C$7,A609)</f>
        <v>61331</v>
      </c>
      <c r="C609" s="67" t="n">
        <f aca="false">DATEDIF(Input!$C$23,$B609,"Y")</f>
        <v>90</v>
      </c>
      <c r="E609" s="69" t="n">
        <f aca="false">IF($B609&gt;Input!$C$45,Input!$C$46,0)</f>
        <v>500</v>
      </c>
    </row>
    <row r="610" customFormat="false" ht="12.8" hidden="false" customHeight="false" outlineLevel="0" collapsed="false">
      <c r="A610" s="67" t="n">
        <v>606</v>
      </c>
      <c r="B610" s="68" t="n">
        <f aca="false">EOMONTH(Input!$C$7,A610)</f>
        <v>61362</v>
      </c>
      <c r="C610" s="67" t="n">
        <f aca="false">DATEDIF(Input!$C$23,$B610,"Y")</f>
        <v>90</v>
      </c>
      <c r="E610" s="69" t="n">
        <f aca="false">IF($B610&gt;Input!$C$45,Input!$C$46,0)</f>
        <v>500</v>
      </c>
    </row>
    <row r="611" customFormat="false" ht="12.8" hidden="false" customHeight="false" outlineLevel="0" collapsed="false">
      <c r="A611" s="67" t="n">
        <v>607</v>
      </c>
      <c r="B611" s="68" t="n">
        <f aca="false">EOMONTH(Input!$C$7,A611)</f>
        <v>61393</v>
      </c>
      <c r="C611" s="67" t="n">
        <f aca="false">DATEDIF(Input!$C$23,$B611,"Y")</f>
        <v>90</v>
      </c>
      <c r="E611" s="69" t="n">
        <f aca="false">IF($B611&gt;Input!$C$45,Input!$C$46,0)</f>
        <v>500</v>
      </c>
    </row>
    <row r="612" customFormat="false" ht="12.8" hidden="false" customHeight="false" outlineLevel="0" collapsed="false">
      <c r="A612" s="67" t="n">
        <v>608</v>
      </c>
      <c r="B612" s="68" t="n">
        <f aca="false">EOMONTH(Input!$C$7,A612)</f>
        <v>61422</v>
      </c>
      <c r="C612" s="67" t="n">
        <f aca="false">DATEDIF(Input!$C$23,$B612,"Y")</f>
        <v>90</v>
      </c>
      <c r="E612" s="69" t="n">
        <f aca="false">IF($B612&gt;Input!$C$45,Input!$C$46,0)</f>
        <v>500</v>
      </c>
    </row>
    <row r="613" customFormat="false" ht="12.8" hidden="false" customHeight="false" outlineLevel="0" collapsed="false">
      <c r="A613" s="67" t="n">
        <v>609</v>
      </c>
      <c r="B613" s="68" t="n">
        <f aca="false">EOMONTH(Input!$C$7,A613)</f>
        <v>61453</v>
      </c>
      <c r="C613" s="67" t="n">
        <f aca="false">DATEDIF(Input!$C$23,$B613,"Y")</f>
        <v>90</v>
      </c>
      <c r="E613" s="69" t="n">
        <f aca="false">IF($B613&gt;Input!$C$45,Input!$C$46,0)</f>
        <v>500</v>
      </c>
    </row>
    <row r="614" customFormat="false" ht="12.8" hidden="false" customHeight="false" outlineLevel="0" collapsed="false">
      <c r="A614" s="67" t="n">
        <v>610</v>
      </c>
      <c r="B614" s="68" t="n">
        <f aca="false">EOMONTH(Input!$C$7,A614)</f>
        <v>61483</v>
      </c>
      <c r="C614" s="67" t="n">
        <f aca="false">DATEDIF(Input!$C$23,$B614,"Y")</f>
        <v>90</v>
      </c>
      <c r="E614" s="69" t="n">
        <f aca="false">IF($B614&gt;Input!$C$45,Input!$C$46,0)</f>
        <v>500</v>
      </c>
    </row>
    <row r="615" customFormat="false" ht="12.8" hidden="false" customHeight="false" outlineLevel="0" collapsed="false">
      <c r="A615" s="67" t="n">
        <v>611</v>
      </c>
      <c r="B615" s="68" t="n">
        <f aca="false">EOMONTH(Input!$C$7,A615)</f>
        <v>61514</v>
      </c>
      <c r="C615" s="67" t="n">
        <f aca="false">DATEDIF(Input!$C$23,$B615,"Y")</f>
        <v>91</v>
      </c>
      <c r="E615" s="69" t="n">
        <f aca="false">IF($B615&gt;Input!$C$45,Input!$C$46,0)</f>
        <v>500</v>
      </c>
    </row>
    <row r="616" customFormat="false" ht="12.8" hidden="false" customHeight="false" outlineLevel="0" collapsed="false">
      <c r="A616" s="67" t="n">
        <v>612</v>
      </c>
      <c r="B616" s="68" t="n">
        <f aca="false">EOMONTH(Input!$C$7,A616)</f>
        <v>61544</v>
      </c>
      <c r="C616" s="67" t="n">
        <f aca="false">DATEDIF(Input!$C$23,$B616,"Y")</f>
        <v>91</v>
      </c>
      <c r="E616" s="69" t="n">
        <f aca="false">IF($B616&gt;Input!$C$45,Input!$C$46,0)</f>
        <v>500</v>
      </c>
    </row>
    <row r="617" customFormat="false" ht="12.8" hidden="false" customHeight="false" outlineLevel="0" collapsed="false">
      <c r="A617" s="67" t="n">
        <v>613</v>
      </c>
      <c r="B617" s="68" t="n">
        <f aca="false">EOMONTH(Input!$C$7,A617)</f>
        <v>61575</v>
      </c>
      <c r="C617" s="67" t="n">
        <f aca="false">DATEDIF(Input!$C$23,$B617,"Y")</f>
        <v>91</v>
      </c>
      <c r="E617" s="69" t="n">
        <f aca="false">IF($B617&gt;Input!$C$45,Input!$C$46,0)</f>
        <v>500</v>
      </c>
    </row>
    <row r="618" customFormat="false" ht="12.8" hidden="false" customHeight="false" outlineLevel="0" collapsed="false">
      <c r="A618" s="67" t="n">
        <v>614</v>
      </c>
      <c r="B618" s="68" t="n">
        <f aca="false">EOMONTH(Input!$C$7,A618)</f>
        <v>61606</v>
      </c>
      <c r="C618" s="67" t="n">
        <f aca="false">DATEDIF(Input!$C$23,$B618,"Y")</f>
        <v>91</v>
      </c>
      <c r="E618" s="69" t="n">
        <f aca="false">IF($B618&gt;Input!$C$45,Input!$C$46,0)</f>
        <v>500</v>
      </c>
    </row>
    <row r="619" customFormat="false" ht="12.8" hidden="false" customHeight="false" outlineLevel="0" collapsed="false">
      <c r="A619" s="67" t="n">
        <v>615</v>
      </c>
      <c r="B619" s="68" t="n">
        <f aca="false">EOMONTH(Input!$C$7,A619)</f>
        <v>61636</v>
      </c>
      <c r="C619" s="67" t="n">
        <f aca="false">DATEDIF(Input!$C$23,$B619,"Y")</f>
        <v>91</v>
      </c>
      <c r="E619" s="69" t="n">
        <f aca="false">IF($B619&gt;Input!$C$45,Input!$C$46,0)</f>
        <v>500</v>
      </c>
    </row>
    <row r="620" customFormat="false" ht="12.8" hidden="false" customHeight="false" outlineLevel="0" collapsed="false">
      <c r="A620" s="67" t="n">
        <v>616</v>
      </c>
      <c r="B620" s="68" t="n">
        <f aca="false">EOMONTH(Input!$C$7,A620)</f>
        <v>61667</v>
      </c>
      <c r="C620" s="67" t="n">
        <f aca="false">DATEDIF(Input!$C$23,$B620,"Y")</f>
        <v>91</v>
      </c>
      <c r="E620" s="69" t="n">
        <f aca="false">IF($B620&gt;Input!$C$45,Input!$C$46,0)</f>
        <v>500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G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7" width="13.02"/>
    <col collapsed="false" customWidth="true" hidden="false" outlineLevel="0" max="3" min="3" style="67" width="4.89"/>
    <col collapsed="false" customWidth="true" hidden="false" outlineLevel="0" max="4" min="4" style="0" width="1.29"/>
    <col collapsed="false" customWidth="true" hidden="false" outlineLevel="0" max="5" min="5" style="69" width="10.31"/>
  </cols>
  <sheetData>
    <row r="1" s="67" customFormat="true" ht="19.7" hidden="false" customHeight="false" outlineLevel="0" collapsed="false">
      <c r="A1" s="70" t="str">
        <f aca="false">Input!$G$22</f>
        <v>Timmy</v>
      </c>
      <c r="B1" s="70" t="s">
        <v>225</v>
      </c>
      <c r="E1" s="69"/>
      <c r="F1" s="69"/>
      <c r="G1" s="69"/>
    </row>
    <row r="2" customFormat="false" ht="12.8" hidden="false" customHeight="false" outlineLevel="0" collapsed="false">
      <c r="B2" s="68"/>
    </row>
    <row r="3" s="73" customFormat="true" ht="12.8" hidden="false" customHeight="false" outlineLevel="0" collapsed="false">
      <c r="A3" s="73" t="s">
        <v>169</v>
      </c>
      <c r="B3" s="74" t="s">
        <v>170</v>
      </c>
      <c r="C3" s="73" t="s">
        <v>171</v>
      </c>
      <c r="E3" s="75" t="s">
        <v>226</v>
      </c>
    </row>
    <row r="4" customFormat="false" ht="12.8" hidden="false" customHeight="false" outlineLevel="0" collapsed="false">
      <c r="A4" s="67" t="n">
        <v>0</v>
      </c>
      <c r="B4" s="68" t="n">
        <f aca="false">EOMONTH(Input!$C$7,A4)</f>
        <v>42916</v>
      </c>
      <c r="C4" s="67" t="n">
        <f aca="false">DATEDIF(Input!$G$23,$B4,"Y")</f>
        <v>38</v>
      </c>
      <c r="E4" s="69" t="n">
        <f aca="false">IF($B4&gt;Input!$G$45,Input!$G$46,0)</f>
        <v>0</v>
      </c>
    </row>
    <row r="5" customFormat="false" ht="12.8" hidden="false" customHeight="false" outlineLevel="0" collapsed="false">
      <c r="A5" s="67" t="n">
        <v>1</v>
      </c>
      <c r="B5" s="68" t="n">
        <f aca="false">EOMONTH(Input!$C$7,A5)</f>
        <v>42947</v>
      </c>
      <c r="C5" s="67" t="n">
        <f aca="false">DATEDIF(Input!$G$23,$B5,"Y")</f>
        <v>38</v>
      </c>
      <c r="E5" s="69" t="n">
        <f aca="false">IF($B5&gt;Input!$G$45,Input!$G$46,0)</f>
        <v>0</v>
      </c>
    </row>
    <row r="6" customFormat="false" ht="12.8" hidden="false" customHeight="false" outlineLevel="0" collapsed="false">
      <c r="A6" s="67" t="n">
        <v>2</v>
      </c>
      <c r="B6" s="68" t="n">
        <f aca="false">EOMONTH(Input!$C$7,A6)</f>
        <v>42978</v>
      </c>
      <c r="C6" s="67" t="n">
        <f aca="false">DATEDIF(Input!$G$23,$B6,"Y")</f>
        <v>38</v>
      </c>
      <c r="E6" s="69" t="n">
        <f aca="false">IF($B6&gt;Input!$G$45,Input!$G$46,0)</f>
        <v>0</v>
      </c>
    </row>
    <row r="7" customFormat="false" ht="12.8" hidden="false" customHeight="false" outlineLevel="0" collapsed="false">
      <c r="A7" s="67" t="n">
        <v>3</v>
      </c>
      <c r="B7" s="68" t="n">
        <f aca="false">EOMONTH(Input!$C$7,A7)</f>
        <v>43008</v>
      </c>
      <c r="C7" s="67" t="n">
        <f aca="false">DATEDIF(Input!$G$23,$B7,"Y")</f>
        <v>38</v>
      </c>
      <c r="E7" s="69" t="n">
        <f aca="false">IF($B7&gt;Input!$G$45,Input!$G$46,0)</f>
        <v>0</v>
      </c>
    </row>
    <row r="8" customFormat="false" ht="12.8" hidden="false" customHeight="false" outlineLevel="0" collapsed="false">
      <c r="A8" s="67" t="n">
        <v>4</v>
      </c>
      <c r="B8" s="68" t="n">
        <f aca="false">EOMONTH(Input!$C$7,A8)</f>
        <v>43039</v>
      </c>
      <c r="C8" s="67" t="n">
        <f aca="false">DATEDIF(Input!$G$23,$B8,"Y")</f>
        <v>39</v>
      </c>
      <c r="E8" s="69" t="n">
        <f aca="false">IF($B8&gt;Input!$G$45,Input!$G$46,0)</f>
        <v>0</v>
      </c>
    </row>
    <row r="9" customFormat="false" ht="12.8" hidden="false" customHeight="false" outlineLevel="0" collapsed="false">
      <c r="A9" s="67" t="n">
        <v>5</v>
      </c>
      <c r="B9" s="68" t="n">
        <f aca="false">EOMONTH(Input!$C$7,A9)</f>
        <v>43069</v>
      </c>
      <c r="C9" s="67" t="n">
        <f aca="false">DATEDIF(Input!$G$23,$B9,"Y")</f>
        <v>39</v>
      </c>
      <c r="E9" s="69" t="n">
        <f aca="false">IF($B9&gt;Input!$G$45,Input!$G$46,0)</f>
        <v>0</v>
      </c>
    </row>
    <row r="10" customFormat="false" ht="12.8" hidden="false" customHeight="false" outlineLevel="0" collapsed="false">
      <c r="A10" s="67" t="n">
        <v>6</v>
      </c>
      <c r="B10" s="68" t="n">
        <f aca="false">EOMONTH(Input!$C$7,A10)</f>
        <v>43100</v>
      </c>
      <c r="C10" s="67" t="n">
        <f aca="false">DATEDIF(Input!$G$23,$B10,"Y")</f>
        <v>39</v>
      </c>
      <c r="E10" s="69" t="n">
        <f aca="false">IF($B10&gt;Input!$G$45,Input!$G$46,0)</f>
        <v>0</v>
      </c>
    </row>
    <row r="11" customFormat="false" ht="12.8" hidden="false" customHeight="false" outlineLevel="0" collapsed="false">
      <c r="A11" s="67" t="n">
        <v>7</v>
      </c>
      <c r="B11" s="68" t="n">
        <f aca="false">EOMONTH(Input!$C$7,A11)</f>
        <v>43131</v>
      </c>
      <c r="C11" s="67" t="n">
        <f aca="false">DATEDIF(Input!$G$23,$B11,"Y")</f>
        <v>39</v>
      </c>
      <c r="E11" s="69" t="n">
        <f aca="false">IF($B11&gt;Input!$G$45,Input!$G$46,0)</f>
        <v>0</v>
      </c>
    </row>
    <row r="12" customFormat="false" ht="12.8" hidden="false" customHeight="false" outlineLevel="0" collapsed="false">
      <c r="A12" s="67" t="n">
        <v>8</v>
      </c>
      <c r="B12" s="68" t="n">
        <f aca="false">EOMONTH(Input!$C$7,A12)</f>
        <v>43159</v>
      </c>
      <c r="C12" s="67" t="n">
        <f aca="false">DATEDIF(Input!$G$23,$B12,"Y")</f>
        <v>39</v>
      </c>
      <c r="E12" s="69" t="n">
        <f aca="false">IF($B12&gt;Input!$G$45,Input!$G$46,0)</f>
        <v>0</v>
      </c>
    </row>
    <row r="13" customFormat="false" ht="12.8" hidden="false" customHeight="false" outlineLevel="0" collapsed="false">
      <c r="A13" s="67" t="n">
        <v>9</v>
      </c>
      <c r="B13" s="68" t="n">
        <f aca="false">EOMONTH(Input!$C$7,A13)</f>
        <v>43190</v>
      </c>
      <c r="C13" s="67" t="n">
        <f aca="false">DATEDIF(Input!$G$23,$B13,"Y")</f>
        <v>39</v>
      </c>
      <c r="E13" s="69" t="n">
        <f aca="false">IF($B13&gt;Input!$G$45,Input!$G$46,0)</f>
        <v>0</v>
      </c>
    </row>
    <row r="14" customFormat="false" ht="12.8" hidden="false" customHeight="false" outlineLevel="0" collapsed="false">
      <c r="A14" s="67" t="n">
        <v>10</v>
      </c>
      <c r="B14" s="68" t="n">
        <f aca="false">EOMONTH(Input!$C$7,A14)</f>
        <v>43220</v>
      </c>
      <c r="C14" s="67" t="n">
        <f aca="false">DATEDIF(Input!$G$23,$B14,"Y")</f>
        <v>39</v>
      </c>
      <c r="E14" s="69" t="n">
        <f aca="false">IF($B14&gt;Input!$G$45,Input!$G$46,0)</f>
        <v>0</v>
      </c>
    </row>
    <row r="15" customFormat="false" ht="12.8" hidden="false" customHeight="false" outlineLevel="0" collapsed="false">
      <c r="A15" s="67" t="n">
        <v>11</v>
      </c>
      <c r="B15" s="68" t="n">
        <f aca="false">EOMONTH(Input!$C$7,A15)</f>
        <v>43251</v>
      </c>
      <c r="C15" s="67" t="n">
        <f aca="false">DATEDIF(Input!$G$23,$B15,"Y")</f>
        <v>39</v>
      </c>
      <c r="E15" s="69" t="n">
        <f aca="false">IF($B15&gt;Input!$G$45,Input!$G$46,0)</f>
        <v>0</v>
      </c>
    </row>
    <row r="16" customFormat="false" ht="12.8" hidden="false" customHeight="false" outlineLevel="0" collapsed="false">
      <c r="A16" s="67" t="n">
        <v>12</v>
      </c>
      <c r="B16" s="68" t="n">
        <f aca="false">EOMONTH(Input!$C$7,A16)</f>
        <v>43281</v>
      </c>
      <c r="C16" s="67" t="n">
        <f aca="false">DATEDIF(Input!$G$23,$B16,"Y")</f>
        <v>39</v>
      </c>
      <c r="E16" s="69" t="n">
        <f aca="false">IF($B16&gt;Input!$G$45,Input!$G$46,0)</f>
        <v>0</v>
      </c>
    </row>
    <row r="17" customFormat="false" ht="12.8" hidden="false" customHeight="false" outlineLevel="0" collapsed="false">
      <c r="A17" s="67" t="n">
        <v>13</v>
      </c>
      <c r="B17" s="68" t="n">
        <f aca="false">EOMONTH(Input!$C$7,A17)</f>
        <v>43312</v>
      </c>
      <c r="C17" s="67" t="n">
        <f aca="false">DATEDIF(Input!$G$23,$B17,"Y")</f>
        <v>39</v>
      </c>
      <c r="E17" s="69" t="n">
        <f aca="false">IF($B17&gt;Input!$G$45,Input!$G$46,0)</f>
        <v>0</v>
      </c>
    </row>
    <row r="18" customFormat="false" ht="12.8" hidden="false" customHeight="false" outlineLevel="0" collapsed="false">
      <c r="A18" s="67" t="n">
        <v>14</v>
      </c>
      <c r="B18" s="68" t="n">
        <f aca="false">EOMONTH(Input!$C$7,A18)</f>
        <v>43343</v>
      </c>
      <c r="C18" s="67" t="n">
        <f aca="false">DATEDIF(Input!$G$23,$B18,"Y")</f>
        <v>39</v>
      </c>
      <c r="E18" s="69" t="n">
        <f aca="false">IF($B18&gt;Input!$G$45,Input!$G$46,0)</f>
        <v>0</v>
      </c>
    </row>
    <row r="19" customFormat="false" ht="12.8" hidden="false" customHeight="false" outlineLevel="0" collapsed="false">
      <c r="A19" s="67" t="n">
        <v>15</v>
      </c>
      <c r="B19" s="68" t="n">
        <f aca="false">EOMONTH(Input!$C$7,A19)</f>
        <v>43373</v>
      </c>
      <c r="C19" s="67" t="n">
        <f aca="false">DATEDIF(Input!$G$23,$B19,"Y")</f>
        <v>39</v>
      </c>
      <c r="E19" s="69" t="n">
        <f aca="false">IF($B19&gt;Input!$G$45,Input!$G$46,0)</f>
        <v>0</v>
      </c>
    </row>
    <row r="20" customFormat="false" ht="12.8" hidden="false" customHeight="false" outlineLevel="0" collapsed="false">
      <c r="A20" s="67" t="n">
        <v>16</v>
      </c>
      <c r="B20" s="68" t="n">
        <f aca="false">EOMONTH(Input!$C$7,A20)</f>
        <v>43404</v>
      </c>
      <c r="C20" s="67" t="n">
        <f aca="false">DATEDIF(Input!$G$23,$B20,"Y")</f>
        <v>40</v>
      </c>
      <c r="E20" s="69" t="n">
        <f aca="false">IF($B20&gt;Input!$G$45,Input!$G$46,0)</f>
        <v>0</v>
      </c>
    </row>
    <row r="21" customFormat="false" ht="12.8" hidden="false" customHeight="false" outlineLevel="0" collapsed="false">
      <c r="A21" s="67" t="n">
        <v>17</v>
      </c>
      <c r="B21" s="68" t="n">
        <f aca="false">EOMONTH(Input!$C$7,A21)</f>
        <v>43434</v>
      </c>
      <c r="C21" s="67" t="n">
        <f aca="false">DATEDIF(Input!$G$23,$B21,"Y")</f>
        <v>40</v>
      </c>
      <c r="E21" s="69" t="n">
        <f aca="false">IF($B21&gt;Input!$G$45,Input!$G$46,0)</f>
        <v>0</v>
      </c>
    </row>
    <row r="22" customFormat="false" ht="12.8" hidden="false" customHeight="false" outlineLevel="0" collapsed="false">
      <c r="A22" s="67" t="n">
        <v>18</v>
      </c>
      <c r="B22" s="68" t="n">
        <f aca="false">EOMONTH(Input!$C$7,A22)</f>
        <v>43465</v>
      </c>
      <c r="C22" s="67" t="n">
        <f aca="false">DATEDIF(Input!$G$23,$B22,"Y")</f>
        <v>40</v>
      </c>
      <c r="E22" s="69" t="n">
        <f aca="false">IF($B22&gt;Input!$G$45,Input!$G$46,0)</f>
        <v>0</v>
      </c>
    </row>
    <row r="23" customFormat="false" ht="12.8" hidden="false" customHeight="false" outlineLevel="0" collapsed="false">
      <c r="A23" s="67" t="n">
        <v>19</v>
      </c>
      <c r="B23" s="68" t="n">
        <f aca="false">EOMONTH(Input!$C$7,A23)</f>
        <v>43496</v>
      </c>
      <c r="C23" s="67" t="n">
        <f aca="false">DATEDIF(Input!$G$23,$B23,"Y")</f>
        <v>40</v>
      </c>
      <c r="E23" s="69" t="n">
        <f aca="false">IF($B23&gt;Input!$G$45,Input!$G$46,0)</f>
        <v>0</v>
      </c>
    </row>
    <row r="24" customFormat="false" ht="12.8" hidden="false" customHeight="false" outlineLevel="0" collapsed="false">
      <c r="A24" s="67" t="n">
        <v>20</v>
      </c>
      <c r="B24" s="68" t="n">
        <f aca="false">EOMONTH(Input!$C$7,A24)</f>
        <v>43524</v>
      </c>
      <c r="C24" s="67" t="n">
        <f aca="false">DATEDIF(Input!$G$23,$B24,"Y")</f>
        <v>40</v>
      </c>
      <c r="E24" s="69" t="n">
        <f aca="false">IF($B24&gt;Input!$G$45,Input!$G$46,0)</f>
        <v>0</v>
      </c>
    </row>
    <row r="25" customFormat="false" ht="12.8" hidden="false" customHeight="false" outlineLevel="0" collapsed="false">
      <c r="A25" s="67" t="n">
        <v>21</v>
      </c>
      <c r="B25" s="68" t="n">
        <f aca="false">EOMONTH(Input!$C$7,A25)</f>
        <v>43555</v>
      </c>
      <c r="C25" s="67" t="n">
        <f aca="false">DATEDIF(Input!$G$23,$B25,"Y")</f>
        <v>40</v>
      </c>
      <c r="E25" s="69" t="n">
        <f aca="false">IF($B25&gt;Input!$G$45,Input!$G$46,0)</f>
        <v>0</v>
      </c>
    </row>
    <row r="26" customFormat="false" ht="12.8" hidden="false" customHeight="false" outlineLevel="0" collapsed="false">
      <c r="A26" s="67" t="n">
        <v>22</v>
      </c>
      <c r="B26" s="68" t="n">
        <f aca="false">EOMONTH(Input!$C$7,A26)</f>
        <v>43585</v>
      </c>
      <c r="C26" s="67" t="n">
        <f aca="false">DATEDIF(Input!$G$23,$B26,"Y")</f>
        <v>40</v>
      </c>
      <c r="E26" s="69" t="n">
        <f aca="false">IF($B26&gt;Input!$G$45,Input!$G$46,0)</f>
        <v>0</v>
      </c>
    </row>
    <row r="27" customFormat="false" ht="12.8" hidden="false" customHeight="false" outlineLevel="0" collapsed="false">
      <c r="A27" s="67" t="n">
        <v>23</v>
      </c>
      <c r="B27" s="68" t="n">
        <f aca="false">EOMONTH(Input!$C$7,A27)</f>
        <v>43616</v>
      </c>
      <c r="C27" s="67" t="n">
        <f aca="false">DATEDIF(Input!$G$23,$B27,"Y")</f>
        <v>40</v>
      </c>
      <c r="E27" s="69" t="n">
        <f aca="false">IF($B27&gt;Input!$G$45,Input!$G$46,0)</f>
        <v>0</v>
      </c>
    </row>
    <row r="28" customFormat="false" ht="12.8" hidden="false" customHeight="false" outlineLevel="0" collapsed="false">
      <c r="A28" s="67" t="n">
        <v>24</v>
      </c>
      <c r="B28" s="68" t="n">
        <f aca="false">EOMONTH(Input!$C$7,A28)</f>
        <v>43646</v>
      </c>
      <c r="C28" s="67" t="n">
        <f aca="false">DATEDIF(Input!$G$23,$B28,"Y")</f>
        <v>40</v>
      </c>
      <c r="E28" s="69" t="n">
        <f aca="false">IF($B28&gt;Input!$G$45,Input!$G$46,0)</f>
        <v>0</v>
      </c>
    </row>
    <row r="29" customFormat="false" ht="12.8" hidden="false" customHeight="false" outlineLevel="0" collapsed="false">
      <c r="A29" s="67" t="n">
        <v>25</v>
      </c>
      <c r="B29" s="68" t="n">
        <f aca="false">EOMONTH(Input!$C$7,A29)</f>
        <v>43677</v>
      </c>
      <c r="C29" s="67" t="n">
        <f aca="false">DATEDIF(Input!$G$23,$B29,"Y")</f>
        <v>40</v>
      </c>
      <c r="E29" s="69" t="n">
        <f aca="false">IF($B29&gt;Input!$G$45,Input!$G$46,0)</f>
        <v>0</v>
      </c>
    </row>
    <row r="30" customFormat="false" ht="12.8" hidden="false" customHeight="false" outlineLevel="0" collapsed="false">
      <c r="A30" s="67" t="n">
        <v>26</v>
      </c>
      <c r="B30" s="68" t="n">
        <f aca="false">EOMONTH(Input!$C$7,A30)</f>
        <v>43708</v>
      </c>
      <c r="C30" s="67" t="n">
        <f aca="false">DATEDIF(Input!$G$23,$B30,"Y")</f>
        <v>40</v>
      </c>
      <c r="E30" s="69" t="n">
        <f aca="false">IF($B30&gt;Input!$G$45,Input!$G$46,0)</f>
        <v>0</v>
      </c>
    </row>
    <row r="31" customFormat="false" ht="12.8" hidden="false" customHeight="false" outlineLevel="0" collapsed="false">
      <c r="A31" s="67" t="n">
        <v>27</v>
      </c>
      <c r="B31" s="68" t="n">
        <f aca="false">EOMONTH(Input!$C$7,A31)</f>
        <v>43738</v>
      </c>
      <c r="C31" s="67" t="n">
        <f aca="false">DATEDIF(Input!$G$23,$B31,"Y")</f>
        <v>40</v>
      </c>
      <c r="E31" s="69" t="n">
        <f aca="false">IF($B31&gt;Input!$G$45,Input!$G$46,0)</f>
        <v>0</v>
      </c>
    </row>
    <row r="32" customFormat="false" ht="12.8" hidden="false" customHeight="false" outlineLevel="0" collapsed="false">
      <c r="A32" s="67" t="n">
        <v>28</v>
      </c>
      <c r="B32" s="68" t="n">
        <f aca="false">EOMONTH(Input!$C$7,A32)</f>
        <v>43769</v>
      </c>
      <c r="C32" s="67" t="n">
        <f aca="false">DATEDIF(Input!$G$23,$B32,"Y")</f>
        <v>41</v>
      </c>
      <c r="E32" s="69" t="n">
        <f aca="false">IF($B32&gt;Input!$G$45,Input!$G$46,0)</f>
        <v>0</v>
      </c>
    </row>
    <row r="33" customFormat="false" ht="12.8" hidden="false" customHeight="false" outlineLevel="0" collapsed="false">
      <c r="A33" s="67" t="n">
        <v>29</v>
      </c>
      <c r="B33" s="68" t="n">
        <f aca="false">EOMONTH(Input!$C$7,A33)</f>
        <v>43799</v>
      </c>
      <c r="C33" s="67" t="n">
        <f aca="false">DATEDIF(Input!$G$23,$B33,"Y")</f>
        <v>41</v>
      </c>
      <c r="E33" s="69" t="n">
        <f aca="false">IF($B33&gt;Input!$G$45,Input!$G$46,0)</f>
        <v>0</v>
      </c>
    </row>
    <row r="34" customFormat="false" ht="12.8" hidden="false" customHeight="false" outlineLevel="0" collapsed="false">
      <c r="A34" s="67" t="n">
        <v>30</v>
      </c>
      <c r="B34" s="68" t="n">
        <f aca="false">EOMONTH(Input!$C$7,A34)</f>
        <v>43830</v>
      </c>
      <c r="C34" s="67" t="n">
        <f aca="false">DATEDIF(Input!$G$23,$B34,"Y")</f>
        <v>41</v>
      </c>
      <c r="E34" s="69" t="n">
        <f aca="false">IF($B34&gt;Input!$G$45,Input!$G$46,0)</f>
        <v>0</v>
      </c>
    </row>
    <row r="35" customFormat="false" ht="12.8" hidden="false" customHeight="false" outlineLevel="0" collapsed="false">
      <c r="A35" s="67" t="n">
        <v>31</v>
      </c>
      <c r="B35" s="68" t="n">
        <f aca="false">EOMONTH(Input!$C$7,A35)</f>
        <v>43861</v>
      </c>
      <c r="C35" s="67" t="n">
        <f aca="false">DATEDIF(Input!$G$23,$B35,"Y")</f>
        <v>41</v>
      </c>
      <c r="E35" s="69" t="n">
        <f aca="false">IF($B35&gt;Input!$G$45,Input!$G$46,0)</f>
        <v>0</v>
      </c>
    </row>
    <row r="36" customFormat="false" ht="12.8" hidden="false" customHeight="false" outlineLevel="0" collapsed="false">
      <c r="A36" s="67" t="n">
        <v>32</v>
      </c>
      <c r="B36" s="68" t="n">
        <f aca="false">EOMONTH(Input!$C$7,A36)</f>
        <v>43890</v>
      </c>
      <c r="C36" s="67" t="n">
        <f aca="false">DATEDIF(Input!$G$23,$B36,"Y")</f>
        <v>41</v>
      </c>
      <c r="E36" s="69" t="n">
        <f aca="false">IF($B36&gt;Input!$G$45,Input!$G$46,0)</f>
        <v>0</v>
      </c>
    </row>
    <row r="37" customFormat="false" ht="12.8" hidden="false" customHeight="false" outlineLevel="0" collapsed="false">
      <c r="A37" s="67" t="n">
        <v>33</v>
      </c>
      <c r="B37" s="68" t="n">
        <f aca="false">EOMONTH(Input!$C$7,A37)</f>
        <v>43921</v>
      </c>
      <c r="C37" s="67" t="n">
        <f aca="false">DATEDIF(Input!$G$23,$B37,"Y")</f>
        <v>41</v>
      </c>
      <c r="E37" s="69" t="n">
        <f aca="false">IF($B37&gt;Input!$G$45,Input!$G$46,0)</f>
        <v>0</v>
      </c>
    </row>
    <row r="38" customFormat="false" ht="12.8" hidden="false" customHeight="false" outlineLevel="0" collapsed="false">
      <c r="A38" s="67" t="n">
        <v>34</v>
      </c>
      <c r="B38" s="68" t="n">
        <f aca="false">EOMONTH(Input!$C$7,A38)</f>
        <v>43951</v>
      </c>
      <c r="C38" s="67" t="n">
        <f aca="false">DATEDIF(Input!$G$23,$B38,"Y")</f>
        <v>41</v>
      </c>
      <c r="E38" s="69" t="n">
        <f aca="false">IF($B38&gt;Input!$G$45,Input!$G$46,0)</f>
        <v>0</v>
      </c>
    </row>
    <row r="39" customFormat="false" ht="12.8" hidden="false" customHeight="false" outlineLevel="0" collapsed="false">
      <c r="A39" s="67" t="n">
        <v>35</v>
      </c>
      <c r="B39" s="68" t="n">
        <f aca="false">EOMONTH(Input!$C$7,A39)</f>
        <v>43982</v>
      </c>
      <c r="C39" s="67" t="n">
        <f aca="false">DATEDIF(Input!$G$23,$B39,"Y")</f>
        <v>41</v>
      </c>
      <c r="E39" s="69" t="n">
        <f aca="false">IF($B39&gt;Input!$G$45,Input!$G$46,0)</f>
        <v>0</v>
      </c>
    </row>
    <row r="40" customFormat="false" ht="12.8" hidden="false" customHeight="false" outlineLevel="0" collapsed="false">
      <c r="A40" s="67" t="n">
        <v>36</v>
      </c>
      <c r="B40" s="68" t="n">
        <f aca="false">EOMONTH(Input!$C$7,A40)</f>
        <v>44012</v>
      </c>
      <c r="C40" s="67" t="n">
        <f aca="false">DATEDIF(Input!$G$23,$B40,"Y")</f>
        <v>41</v>
      </c>
      <c r="E40" s="69" t="n">
        <f aca="false">IF($B40&gt;Input!$G$45,Input!$G$46,0)</f>
        <v>0</v>
      </c>
    </row>
    <row r="41" customFormat="false" ht="12.8" hidden="false" customHeight="false" outlineLevel="0" collapsed="false">
      <c r="A41" s="67" t="n">
        <v>37</v>
      </c>
      <c r="B41" s="68" t="n">
        <f aca="false">EOMONTH(Input!$C$7,A41)</f>
        <v>44043</v>
      </c>
      <c r="C41" s="67" t="n">
        <f aca="false">DATEDIF(Input!$G$23,$B41,"Y")</f>
        <v>41</v>
      </c>
      <c r="E41" s="69" t="n">
        <f aca="false">IF($B41&gt;Input!$G$45,Input!$G$46,0)</f>
        <v>0</v>
      </c>
    </row>
    <row r="42" customFormat="false" ht="12.8" hidden="false" customHeight="false" outlineLevel="0" collapsed="false">
      <c r="A42" s="67" t="n">
        <v>38</v>
      </c>
      <c r="B42" s="68" t="n">
        <f aca="false">EOMONTH(Input!$C$7,A42)</f>
        <v>44074</v>
      </c>
      <c r="C42" s="67" t="n">
        <f aca="false">DATEDIF(Input!$G$23,$B42,"Y")</f>
        <v>41</v>
      </c>
      <c r="E42" s="69" t="n">
        <f aca="false">IF($B42&gt;Input!$G$45,Input!$G$46,0)</f>
        <v>0</v>
      </c>
    </row>
    <row r="43" customFormat="false" ht="12.8" hidden="false" customHeight="false" outlineLevel="0" collapsed="false">
      <c r="A43" s="67" t="n">
        <v>39</v>
      </c>
      <c r="B43" s="68" t="n">
        <f aca="false">EOMONTH(Input!$C$7,A43)</f>
        <v>44104</v>
      </c>
      <c r="C43" s="67" t="n">
        <f aca="false">DATEDIF(Input!$G$23,$B43,"Y")</f>
        <v>41</v>
      </c>
      <c r="E43" s="69" t="n">
        <f aca="false">IF($B43&gt;Input!$G$45,Input!$G$46,0)</f>
        <v>0</v>
      </c>
    </row>
    <row r="44" customFormat="false" ht="12.8" hidden="false" customHeight="false" outlineLevel="0" collapsed="false">
      <c r="A44" s="67" t="n">
        <v>40</v>
      </c>
      <c r="B44" s="68" t="n">
        <f aca="false">EOMONTH(Input!$C$7,A44)</f>
        <v>44135</v>
      </c>
      <c r="C44" s="67" t="n">
        <f aca="false">DATEDIF(Input!$G$23,$B44,"Y")</f>
        <v>42</v>
      </c>
      <c r="E44" s="69" t="n">
        <f aca="false">IF($B44&gt;Input!$G$45,Input!$G$46,0)</f>
        <v>0</v>
      </c>
    </row>
    <row r="45" customFormat="false" ht="12.8" hidden="false" customHeight="false" outlineLevel="0" collapsed="false">
      <c r="A45" s="67" t="n">
        <v>41</v>
      </c>
      <c r="B45" s="68" t="n">
        <f aca="false">EOMONTH(Input!$C$7,A45)</f>
        <v>44165</v>
      </c>
      <c r="C45" s="67" t="n">
        <f aca="false">DATEDIF(Input!$G$23,$B45,"Y")</f>
        <v>42</v>
      </c>
      <c r="E45" s="69" t="n">
        <f aca="false">IF($B45&gt;Input!$G$45,Input!$G$46,0)</f>
        <v>0</v>
      </c>
    </row>
    <row r="46" customFormat="false" ht="12.8" hidden="false" customHeight="false" outlineLevel="0" collapsed="false">
      <c r="A46" s="67" t="n">
        <v>42</v>
      </c>
      <c r="B46" s="68" t="n">
        <f aca="false">EOMONTH(Input!$C$7,A46)</f>
        <v>44196</v>
      </c>
      <c r="C46" s="67" t="n">
        <f aca="false">DATEDIF(Input!$G$23,$B46,"Y")</f>
        <v>42</v>
      </c>
      <c r="E46" s="69" t="n">
        <f aca="false">IF($B46&gt;Input!$G$45,Input!$G$46,0)</f>
        <v>0</v>
      </c>
    </row>
    <row r="47" customFormat="false" ht="12.8" hidden="false" customHeight="false" outlineLevel="0" collapsed="false">
      <c r="A47" s="67" t="n">
        <v>43</v>
      </c>
      <c r="B47" s="68" t="n">
        <f aca="false">EOMONTH(Input!$C$7,A47)</f>
        <v>44227</v>
      </c>
      <c r="C47" s="67" t="n">
        <f aca="false">DATEDIF(Input!$G$23,$B47,"Y")</f>
        <v>42</v>
      </c>
      <c r="E47" s="69" t="n">
        <f aca="false">IF($B47&gt;Input!$G$45,Input!$G$46,0)</f>
        <v>0</v>
      </c>
    </row>
    <row r="48" customFormat="false" ht="12.8" hidden="false" customHeight="false" outlineLevel="0" collapsed="false">
      <c r="A48" s="67" t="n">
        <v>44</v>
      </c>
      <c r="B48" s="68" t="n">
        <f aca="false">EOMONTH(Input!$C$7,A48)</f>
        <v>44255</v>
      </c>
      <c r="C48" s="67" t="n">
        <f aca="false">DATEDIF(Input!$G$23,$B48,"Y")</f>
        <v>42</v>
      </c>
      <c r="E48" s="69" t="n">
        <f aca="false">IF($B48&gt;Input!$G$45,Input!$G$46,0)</f>
        <v>0</v>
      </c>
    </row>
    <row r="49" customFormat="false" ht="12.8" hidden="false" customHeight="false" outlineLevel="0" collapsed="false">
      <c r="A49" s="67" t="n">
        <v>45</v>
      </c>
      <c r="B49" s="68" t="n">
        <f aca="false">EOMONTH(Input!$C$7,A49)</f>
        <v>44286</v>
      </c>
      <c r="C49" s="67" t="n">
        <f aca="false">DATEDIF(Input!$G$23,$B49,"Y")</f>
        <v>42</v>
      </c>
      <c r="E49" s="69" t="n">
        <f aca="false">IF($B49&gt;Input!$G$45,Input!$G$46,0)</f>
        <v>0</v>
      </c>
    </row>
    <row r="50" customFormat="false" ht="12.8" hidden="false" customHeight="false" outlineLevel="0" collapsed="false">
      <c r="A50" s="67" t="n">
        <v>46</v>
      </c>
      <c r="B50" s="68" t="n">
        <f aca="false">EOMONTH(Input!$C$7,A50)</f>
        <v>44316</v>
      </c>
      <c r="C50" s="67" t="n">
        <f aca="false">DATEDIF(Input!$G$23,$B50,"Y")</f>
        <v>42</v>
      </c>
      <c r="E50" s="69" t="n">
        <f aca="false">IF($B50&gt;Input!$G$45,Input!$G$46,0)</f>
        <v>0</v>
      </c>
    </row>
    <row r="51" customFormat="false" ht="12.8" hidden="false" customHeight="false" outlineLevel="0" collapsed="false">
      <c r="A51" s="67" t="n">
        <v>47</v>
      </c>
      <c r="B51" s="68" t="n">
        <f aca="false">EOMONTH(Input!$C$7,A51)</f>
        <v>44347</v>
      </c>
      <c r="C51" s="67" t="n">
        <f aca="false">DATEDIF(Input!$G$23,$B51,"Y")</f>
        <v>42</v>
      </c>
      <c r="E51" s="69" t="n">
        <f aca="false">IF($B51&gt;Input!$G$45,Input!$G$46,0)</f>
        <v>0</v>
      </c>
    </row>
    <row r="52" customFormat="false" ht="12.8" hidden="false" customHeight="false" outlineLevel="0" collapsed="false">
      <c r="A52" s="67" t="n">
        <v>48</v>
      </c>
      <c r="B52" s="68" t="n">
        <f aca="false">EOMONTH(Input!$C$7,A52)</f>
        <v>44377</v>
      </c>
      <c r="C52" s="67" t="n">
        <f aca="false">DATEDIF(Input!$G$23,$B52,"Y")</f>
        <v>42</v>
      </c>
      <c r="E52" s="69" t="n">
        <f aca="false">IF($B52&gt;Input!$G$45,Input!$G$46,0)</f>
        <v>0</v>
      </c>
    </row>
    <row r="53" customFormat="false" ht="12.8" hidden="false" customHeight="false" outlineLevel="0" collapsed="false">
      <c r="A53" s="67" t="n">
        <v>49</v>
      </c>
      <c r="B53" s="68" t="n">
        <f aca="false">EOMONTH(Input!$C$7,A53)</f>
        <v>44408</v>
      </c>
      <c r="C53" s="67" t="n">
        <f aca="false">DATEDIF(Input!$G$23,$B53,"Y")</f>
        <v>42</v>
      </c>
      <c r="E53" s="69" t="n">
        <f aca="false">IF($B53&gt;Input!$G$45,Input!$G$46,0)</f>
        <v>0</v>
      </c>
    </row>
    <row r="54" customFormat="false" ht="12.8" hidden="false" customHeight="false" outlineLevel="0" collapsed="false">
      <c r="A54" s="67" t="n">
        <v>50</v>
      </c>
      <c r="B54" s="68" t="n">
        <f aca="false">EOMONTH(Input!$C$7,A54)</f>
        <v>44439</v>
      </c>
      <c r="C54" s="67" t="n">
        <f aca="false">DATEDIF(Input!$G$23,$B54,"Y")</f>
        <v>42</v>
      </c>
      <c r="E54" s="69" t="n">
        <f aca="false">IF($B54&gt;Input!$G$45,Input!$G$46,0)</f>
        <v>0</v>
      </c>
    </row>
    <row r="55" customFormat="false" ht="12.8" hidden="false" customHeight="false" outlineLevel="0" collapsed="false">
      <c r="A55" s="67" t="n">
        <v>51</v>
      </c>
      <c r="B55" s="68" t="n">
        <f aca="false">EOMONTH(Input!$C$7,A55)</f>
        <v>44469</v>
      </c>
      <c r="C55" s="67" t="n">
        <f aca="false">DATEDIF(Input!$G$23,$B55,"Y")</f>
        <v>42</v>
      </c>
      <c r="E55" s="69" t="n">
        <f aca="false">IF($B55&gt;Input!$G$45,Input!$G$46,0)</f>
        <v>0</v>
      </c>
    </row>
    <row r="56" customFormat="false" ht="12.8" hidden="false" customHeight="false" outlineLevel="0" collapsed="false">
      <c r="A56" s="67" t="n">
        <v>52</v>
      </c>
      <c r="B56" s="68" t="n">
        <f aca="false">EOMONTH(Input!$C$7,A56)</f>
        <v>44500</v>
      </c>
      <c r="C56" s="67" t="n">
        <f aca="false">DATEDIF(Input!$G$23,$B56,"Y")</f>
        <v>43</v>
      </c>
      <c r="E56" s="69" t="n">
        <f aca="false">IF($B56&gt;Input!$G$45,Input!$G$46,0)</f>
        <v>0</v>
      </c>
    </row>
    <row r="57" customFormat="false" ht="12.8" hidden="false" customHeight="false" outlineLevel="0" collapsed="false">
      <c r="A57" s="67" t="n">
        <v>53</v>
      </c>
      <c r="B57" s="68" t="n">
        <f aca="false">EOMONTH(Input!$C$7,A57)</f>
        <v>44530</v>
      </c>
      <c r="C57" s="67" t="n">
        <f aca="false">DATEDIF(Input!$G$23,$B57,"Y")</f>
        <v>43</v>
      </c>
      <c r="E57" s="69" t="n">
        <f aca="false">IF($B57&gt;Input!$G$45,Input!$G$46,0)</f>
        <v>0</v>
      </c>
    </row>
    <row r="58" customFormat="false" ht="12.8" hidden="false" customHeight="false" outlineLevel="0" collapsed="false">
      <c r="A58" s="67" t="n">
        <v>54</v>
      </c>
      <c r="B58" s="68" t="n">
        <f aca="false">EOMONTH(Input!$C$7,A58)</f>
        <v>44561</v>
      </c>
      <c r="C58" s="67" t="n">
        <f aca="false">DATEDIF(Input!$G$23,$B58,"Y")</f>
        <v>43</v>
      </c>
      <c r="E58" s="69" t="n">
        <f aca="false">IF($B58&gt;Input!$G$45,Input!$G$46,0)</f>
        <v>0</v>
      </c>
    </row>
    <row r="59" customFormat="false" ht="12.8" hidden="false" customHeight="false" outlineLevel="0" collapsed="false">
      <c r="A59" s="67" t="n">
        <v>55</v>
      </c>
      <c r="B59" s="68" t="n">
        <f aca="false">EOMONTH(Input!$C$7,A59)</f>
        <v>44592</v>
      </c>
      <c r="C59" s="67" t="n">
        <f aca="false">DATEDIF(Input!$G$23,$B59,"Y")</f>
        <v>43</v>
      </c>
      <c r="E59" s="69" t="n">
        <f aca="false">IF($B59&gt;Input!$G$45,Input!$G$46,0)</f>
        <v>0</v>
      </c>
    </row>
    <row r="60" customFormat="false" ht="12.8" hidden="false" customHeight="false" outlineLevel="0" collapsed="false">
      <c r="A60" s="67" t="n">
        <v>56</v>
      </c>
      <c r="B60" s="68" t="n">
        <f aca="false">EOMONTH(Input!$C$7,A60)</f>
        <v>44620</v>
      </c>
      <c r="C60" s="67" t="n">
        <f aca="false">DATEDIF(Input!$G$23,$B60,"Y")</f>
        <v>43</v>
      </c>
      <c r="E60" s="69" t="n">
        <f aca="false">IF($B60&gt;Input!$G$45,Input!$G$46,0)</f>
        <v>0</v>
      </c>
    </row>
    <row r="61" customFormat="false" ht="12.8" hidden="false" customHeight="false" outlineLevel="0" collapsed="false">
      <c r="A61" s="67" t="n">
        <v>57</v>
      </c>
      <c r="B61" s="68" t="n">
        <f aca="false">EOMONTH(Input!$C$7,A61)</f>
        <v>44651</v>
      </c>
      <c r="C61" s="67" t="n">
        <f aca="false">DATEDIF(Input!$G$23,$B61,"Y")</f>
        <v>43</v>
      </c>
      <c r="E61" s="69" t="n">
        <f aca="false">IF($B61&gt;Input!$G$45,Input!$G$46,0)</f>
        <v>0</v>
      </c>
    </row>
    <row r="62" customFormat="false" ht="12.8" hidden="false" customHeight="false" outlineLevel="0" collapsed="false">
      <c r="A62" s="67" t="n">
        <v>58</v>
      </c>
      <c r="B62" s="68" t="n">
        <f aca="false">EOMONTH(Input!$C$7,A62)</f>
        <v>44681</v>
      </c>
      <c r="C62" s="67" t="n">
        <f aca="false">DATEDIF(Input!$G$23,$B62,"Y")</f>
        <v>43</v>
      </c>
      <c r="E62" s="69" t="n">
        <f aca="false">IF($B62&gt;Input!$G$45,Input!$G$46,0)</f>
        <v>0</v>
      </c>
    </row>
    <row r="63" customFormat="false" ht="12.8" hidden="false" customHeight="false" outlineLevel="0" collapsed="false">
      <c r="A63" s="67" t="n">
        <v>59</v>
      </c>
      <c r="B63" s="68" t="n">
        <f aca="false">EOMONTH(Input!$C$7,A63)</f>
        <v>44712</v>
      </c>
      <c r="C63" s="67" t="n">
        <f aca="false">DATEDIF(Input!$G$23,$B63,"Y")</f>
        <v>43</v>
      </c>
      <c r="E63" s="69" t="n">
        <f aca="false">IF($B63&gt;Input!$G$45,Input!$G$46,0)</f>
        <v>0</v>
      </c>
    </row>
    <row r="64" customFormat="false" ht="12.8" hidden="false" customHeight="false" outlineLevel="0" collapsed="false">
      <c r="A64" s="67" t="n">
        <v>60</v>
      </c>
      <c r="B64" s="68" t="n">
        <f aca="false">EOMONTH(Input!$C$7,A64)</f>
        <v>44742</v>
      </c>
      <c r="C64" s="67" t="n">
        <f aca="false">DATEDIF(Input!$G$23,$B64,"Y")</f>
        <v>43</v>
      </c>
      <c r="E64" s="69" t="n">
        <f aca="false">IF($B64&gt;Input!$G$45,Input!$G$46,0)</f>
        <v>0</v>
      </c>
    </row>
    <row r="65" customFormat="false" ht="12.8" hidden="false" customHeight="false" outlineLevel="0" collapsed="false">
      <c r="A65" s="67" t="n">
        <v>61</v>
      </c>
      <c r="B65" s="68" t="n">
        <f aca="false">EOMONTH(Input!$C$7,A65)</f>
        <v>44773</v>
      </c>
      <c r="C65" s="67" t="n">
        <f aca="false">DATEDIF(Input!$G$23,$B65,"Y")</f>
        <v>43</v>
      </c>
      <c r="E65" s="69" t="n">
        <f aca="false">IF($B65&gt;Input!$G$45,Input!$G$46,0)</f>
        <v>0</v>
      </c>
    </row>
    <row r="66" customFormat="false" ht="12.8" hidden="false" customHeight="false" outlineLevel="0" collapsed="false">
      <c r="A66" s="67" t="n">
        <v>62</v>
      </c>
      <c r="B66" s="68" t="n">
        <f aca="false">EOMONTH(Input!$C$7,A66)</f>
        <v>44804</v>
      </c>
      <c r="C66" s="67" t="n">
        <f aca="false">DATEDIF(Input!$G$23,$B66,"Y")</f>
        <v>43</v>
      </c>
      <c r="E66" s="69" t="n">
        <f aca="false">IF($B66&gt;Input!$G$45,Input!$G$46,0)</f>
        <v>0</v>
      </c>
    </row>
    <row r="67" customFormat="false" ht="12.8" hidden="false" customHeight="false" outlineLevel="0" collapsed="false">
      <c r="A67" s="67" t="n">
        <v>63</v>
      </c>
      <c r="B67" s="68" t="n">
        <f aca="false">EOMONTH(Input!$C$7,A67)</f>
        <v>44834</v>
      </c>
      <c r="C67" s="67" t="n">
        <f aca="false">DATEDIF(Input!$G$23,$B67,"Y")</f>
        <v>43</v>
      </c>
      <c r="E67" s="69" t="n">
        <f aca="false">IF($B67&gt;Input!$G$45,Input!$G$46,0)</f>
        <v>0</v>
      </c>
    </row>
    <row r="68" customFormat="false" ht="12.8" hidden="false" customHeight="false" outlineLevel="0" collapsed="false">
      <c r="A68" s="67" t="n">
        <v>64</v>
      </c>
      <c r="B68" s="68" t="n">
        <f aca="false">EOMONTH(Input!$C$7,A68)</f>
        <v>44865</v>
      </c>
      <c r="C68" s="67" t="n">
        <f aca="false">DATEDIF(Input!$G$23,$B68,"Y")</f>
        <v>44</v>
      </c>
      <c r="E68" s="69" t="n">
        <f aca="false">IF($B68&gt;Input!$G$45,Input!$G$46,0)</f>
        <v>0</v>
      </c>
    </row>
    <row r="69" customFormat="false" ht="12.8" hidden="false" customHeight="false" outlineLevel="0" collapsed="false">
      <c r="A69" s="67" t="n">
        <v>65</v>
      </c>
      <c r="B69" s="68" t="n">
        <f aca="false">EOMONTH(Input!$C$7,A69)</f>
        <v>44895</v>
      </c>
      <c r="C69" s="67" t="n">
        <f aca="false">DATEDIF(Input!$G$23,$B69,"Y")</f>
        <v>44</v>
      </c>
      <c r="E69" s="69" t="n">
        <f aca="false">IF($B69&gt;Input!$G$45,Input!$G$46,0)</f>
        <v>0</v>
      </c>
    </row>
    <row r="70" customFormat="false" ht="12.8" hidden="false" customHeight="false" outlineLevel="0" collapsed="false">
      <c r="A70" s="67" t="n">
        <v>66</v>
      </c>
      <c r="B70" s="68" t="n">
        <f aca="false">EOMONTH(Input!$C$7,A70)</f>
        <v>44926</v>
      </c>
      <c r="C70" s="67" t="n">
        <f aca="false">DATEDIF(Input!$G$23,$B70,"Y")</f>
        <v>44</v>
      </c>
      <c r="E70" s="69" t="n">
        <f aca="false">IF($B70&gt;Input!$G$45,Input!$G$46,0)</f>
        <v>0</v>
      </c>
    </row>
    <row r="71" customFormat="false" ht="12.8" hidden="false" customHeight="false" outlineLevel="0" collapsed="false">
      <c r="A71" s="67" t="n">
        <v>67</v>
      </c>
      <c r="B71" s="68" t="n">
        <f aca="false">EOMONTH(Input!$C$7,A71)</f>
        <v>44957</v>
      </c>
      <c r="C71" s="67" t="n">
        <f aca="false">DATEDIF(Input!$G$23,$B71,"Y")</f>
        <v>44</v>
      </c>
      <c r="E71" s="69" t="n">
        <f aca="false">IF($B71&gt;Input!$G$45,Input!$G$46,0)</f>
        <v>0</v>
      </c>
    </row>
    <row r="72" customFormat="false" ht="12.8" hidden="false" customHeight="false" outlineLevel="0" collapsed="false">
      <c r="A72" s="67" t="n">
        <v>68</v>
      </c>
      <c r="B72" s="68" t="n">
        <f aca="false">EOMONTH(Input!$C$7,A72)</f>
        <v>44985</v>
      </c>
      <c r="C72" s="67" t="n">
        <f aca="false">DATEDIF(Input!$G$23,$B72,"Y")</f>
        <v>44</v>
      </c>
      <c r="E72" s="69" t="n">
        <f aca="false">IF($B72&gt;Input!$G$45,Input!$G$46,0)</f>
        <v>0</v>
      </c>
    </row>
    <row r="73" customFormat="false" ht="12.8" hidden="false" customHeight="false" outlineLevel="0" collapsed="false">
      <c r="A73" s="67" t="n">
        <v>69</v>
      </c>
      <c r="B73" s="68" t="n">
        <f aca="false">EOMONTH(Input!$C$7,A73)</f>
        <v>45016</v>
      </c>
      <c r="C73" s="67" t="n">
        <f aca="false">DATEDIF(Input!$G$23,$B73,"Y")</f>
        <v>44</v>
      </c>
      <c r="E73" s="69" t="n">
        <f aca="false">IF($B73&gt;Input!$G$45,Input!$G$46,0)</f>
        <v>0</v>
      </c>
    </row>
    <row r="74" customFormat="false" ht="12.8" hidden="false" customHeight="false" outlineLevel="0" collapsed="false">
      <c r="A74" s="67" t="n">
        <v>70</v>
      </c>
      <c r="B74" s="68" t="n">
        <f aca="false">EOMONTH(Input!$C$7,A74)</f>
        <v>45046</v>
      </c>
      <c r="C74" s="67" t="n">
        <f aca="false">DATEDIF(Input!$G$23,$B74,"Y")</f>
        <v>44</v>
      </c>
      <c r="E74" s="69" t="n">
        <f aca="false">IF($B74&gt;Input!$G$45,Input!$G$46,0)</f>
        <v>0</v>
      </c>
    </row>
    <row r="75" customFormat="false" ht="12.8" hidden="false" customHeight="false" outlineLevel="0" collapsed="false">
      <c r="A75" s="67" t="n">
        <v>71</v>
      </c>
      <c r="B75" s="68" t="n">
        <f aca="false">EOMONTH(Input!$C$7,A75)</f>
        <v>45077</v>
      </c>
      <c r="C75" s="67" t="n">
        <f aca="false">DATEDIF(Input!$G$23,$B75,"Y")</f>
        <v>44</v>
      </c>
      <c r="E75" s="69" t="n">
        <f aca="false">IF($B75&gt;Input!$G$45,Input!$G$46,0)</f>
        <v>0</v>
      </c>
    </row>
    <row r="76" customFormat="false" ht="12.8" hidden="false" customHeight="false" outlineLevel="0" collapsed="false">
      <c r="A76" s="67" t="n">
        <v>72</v>
      </c>
      <c r="B76" s="68" t="n">
        <f aca="false">EOMONTH(Input!$C$7,A76)</f>
        <v>45107</v>
      </c>
      <c r="C76" s="67" t="n">
        <f aca="false">DATEDIF(Input!$G$23,$B76,"Y")</f>
        <v>44</v>
      </c>
      <c r="E76" s="69" t="n">
        <f aca="false">IF($B76&gt;Input!$G$45,Input!$G$46,0)</f>
        <v>0</v>
      </c>
    </row>
    <row r="77" customFormat="false" ht="12.8" hidden="false" customHeight="false" outlineLevel="0" collapsed="false">
      <c r="A77" s="67" t="n">
        <v>73</v>
      </c>
      <c r="B77" s="68" t="n">
        <f aca="false">EOMONTH(Input!$C$7,A77)</f>
        <v>45138</v>
      </c>
      <c r="C77" s="67" t="n">
        <f aca="false">DATEDIF(Input!$G$23,$B77,"Y")</f>
        <v>44</v>
      </c>
      <c r="E77" s="69" t="n">
        <f aca="false">IF($B77&gt;Input!$G$45,Input!$G$46,0)</f>
        <v>0</v>
      </c>
    </row>
    <row r="78" customFormat="false" ht="12.8" hidden="false" customHeight="false" outlineLevel="0" collapsed="false">
      <c r="A78" s="67" t="n">
        <v>74</v>
      </c>
      <c r="B78" s="68" t="n">
        <f aca="false">EOMONTH(Input!$C$7,A78)</f>
        <v>45169</v>
      </c>
      <c r="C78" s="67" t="n">
        <f aca="false">DATEDIF(Input!$G$23,$B78,"Y")</f>
        <v>44</v>
      </c>
      <c r="E78" s="69" t="n">
        <f aca="false">IF($B78&gt;Input!$G$45,Input!$G$46,0)</f>
        <v>0</v>
      </c>
    </row>
    <row r="79" customFormat="false" ht="12.8" hidden="false" customHeight="false" outlineLevel="0" collapsed="false">
      <c r="A79" s="67" t="n">
        <v>75</v>
      </c>
      <c r="B79" s="68" t="n">
        <f aca="false">EOMONTH(Input!$C$7,A79)</f>
        <v>45199</v>
      </c>
      <c r="C79" s="67" t="n">
        <f aca="false">DATEDIF(Input!$G$23,$B79,"Y")</f>
        <v>44</v>
      </c>
      <c r="E79" s="69" t="n">
        <f aca="false">IF($B79&gt;Input!$G$45,Input!$G$46,0)</f>
        <v>0</v>
      </c>
    </row>
    <row r="80" customFormat="false" ht="12.8" hidden="false" customHeight="false" outlineLevel="0" collapsed="false">
      <c r="A80" s="67" t="n">
        <v>76</v>
      </c>
      <c r="B80" s="68" t="n">
        <f aca="false">EOMONTH(Input!$C$7,A80)</f>
        <v>45230</v>
      </c>
      <c r="C80" s="67" t="n">
        <f aca="false">DATEDIF(Input!$G$23,$B80,"Y")</f>
        <v>45</v>
      </c>
      <c r="E80" s="69" t="n">
        <f aca="false">IF($B80&gt;Input!$G$45,Input!$G$46,0)</f>
        <v>0</v>
      </c>
    </row>
    <row r="81" customFormat="false" ht="12.8" hidden="false" customHeight="false" outlineLevel="0" collapsed="false">
      <c r="A81" s="67" t="n">
        <v>77</v>
      </c>
      <c r="B81" s="68" t="n">
        <f aca="false">EOMONTH(Input!$C$7,A81)</f>
        <v>45260</v>
      </c>
      <c r="C81" s="67" t="n">
        <f aca="false">DATEDIF(Input!$G$23,$B81,"Y")</f>
        <v>45</v>
      </c>
      <c r="E81" s="69" t="n">
        <f aca="false">IF($B81&gt;Input!$G$45,Input!$G$46,0)</f>
        <v>0</v>
      </c>
    </row>
    <row r="82" customFormat="false" ht="12.8" hidden="false" customHeight="false" outlineLevel="0" collapsed="false">
      <c r="A82" s="67" t="n">
        <v>78</v>
      </c>
      <c r="B82" s="68" t="n">
        <f aca="false">EOMONTH(Input!$C$7,A82)</f>
        <v>45291</v>
      </c>
      <c r="C82" s="67" t="n">
        <f aca="false">DATEDIF(Input!$G$23,$B82,"Y")</f>
        <v>45</v>
      </c>
      <c r="E82" s="69" t="n">
        <f aca="false">IF($B82&gt;Input!$G$45,Input!$G$46,0)</f>
        <v>0</v>
      </c>
    </row>
    <row r="83" customFormat="false" ht="12.8" hidden="false" customHeight="false" outlineLevel="0" collapsed="false">
      <c r="A83" s="67" t="n">
        <v>79</v>
      </c>
      <c r="B83" s="68" t="n">
        <f aca="false">EOMONTH(Input!$C$7,A83)</f>
        <v>45322</v>
      </c>
      <c r="C83" s="67" t="n">
        <f aca="false">DATEDIF(Input!$G$23,$B83,"Y")</f>
        <v>45</v>
      </c>
      <c r="E83" s="69" t="n">
        <f aca="false">IF($B83&gt;Input!$G$45,Input!$G$46,0)</f>
        <v>0</v>
      </c>
    </row>
    <row r="84" customFormat="false" ht="12.8" hidden="false" customHeight="false" outlineLevel="0" collapsed="false">
      <c r="A84" s="67" t="n">
        <v>80</v>
      </c>
      <c r="B84" s="68" t="n">
        <f aca="false">EOMONTH(Input!$C$7,A84)</f>
        <v>45351</v>
      </c>
      <c r="C84" s="67" t="n">
        <f aca="false">DATEDIF(Input!$G$23,$B84,"Y")</f>
        <v>45</v>
      </c>
      <c r="E84" s="69" t="n">
        <f aca="false">IF($B84&gt;Input!$G$45,Input!$G$46,0)</f>
        <v>0</v>
      </c>
    </row>
    <row r="85" customFormat="false" ht="12.8" hidden="false" customHeight="false" outlineLevel="0" collapsed="false">
      <c r="A85" s="67" t="n">
        <v>81</v>
      </c>
      <c r="B85" s="68" t="n">
        <f aca="false">EOMONTH(Input!$C$7,A85)</f>
        <v>45382</v>
      </c>
      <c r="C85" s="67" t="n">
        <f aca="false">DATEDIF(Input!$G$23,$B85,"Y")</f>
        <v>45</v>
      </c>
      <c r="E85" s="69" t="n">
        <f aca="false">IF($B85&gt;Input!$G$45,Input!$G$46,0)</f>
        <v>0</v>
      </c>
    </row>
    <row r="86" customFormat="false" ht="12.8" hidden="false" customHeight="false" outlineLevel="0" collapsed="false">
      <c r="A86" s="67" t="n">
        <v>82</v>
      </c>
      <c r="B86" s="68" t="n">
        <f aca="false">EOMONTH(Input!$C$7,A86)</f>
        <v>45412</v>
      </c>
      <c r="C86" s="67" t="n">
        <f aca="false">DATEDIF(Input!$G$23,$B86,"Y")</f>
        <v>45</v>
      </c>
      <c r="E86" s="69" t="n">
        <f aca="false">IF($B86&gt;Input!$G$45,Input!$G$46,0)</f>
        <v>0</v>
      </c>
    </row>
    <row r="87" customFormat="false" ht="12.8" hidden="false" customHeight="false" outlineLevel="0" collapsed="false">
      <c r="A87" s="67" t="n">
        <v>83</v>
      </c>
      <c r="B87" s="68" t="n">
        <f aca="false">EOMONTH(Input!$C$7,A87)</f>
        <v>45443</v>
      </c>
      <c r="C87" s="67" t="n">
        <f aca="false">DATEDIF(Input!$G$23,$B87,"Y")</f>
        <v>45</v>
      </c>
      <c r="E87" s="69" t="n">
        <f aca="false">IF($B87&gt;Input!$G$45,Input!$G$46,0)</f>
        <v>0</v>
      </c>
    </row>
    <row r="88" customFormat="false" ht="12.8" hidden="false" customHeight="false" outlineLevel="0" collapsed="false">
      <c r="A88" s="67" t="n">
        <v>84</v>
      </c>
      <c r="B88" s="68" t="n">
        <f aca="false">EOMONTH(Input!$C$7,A88)</f>
        <v>45473</v>
      </c>
      <c r="C88" s="67" t="n">
        <f aca="false">DATEDIF(Input!$G$23,$B88,"Y")</f>
        <v>45</v>
      </c>
      <c r="E88" s="69" t="n">
        <f aca="false">IF($B88&gt;Input!$G$45,Input!$G$46,0)</f>
        <v>0</v>
      </c>
    </row>
    <row r="89" customFormat="false" ht="12.8" hidden="false" customHeight="false" outlineLevel="0" collapsed="false">
      <c r="A89" s="67" t="n">
        <v>85</v>
      </c>
      <c r="B89" s="68" t="n">
        <f aca="false">EOMONTH(Input!$C$7,A89)</f>
        <v>45504</v>
      </c>
      <c r="C89" s="67" t="n">
        <f aca="false">DATEDIF(Input!$G$23,$B89,"Y")</f>
        <v>45</v>
      </c>
      <c r="E89" s="69" t="n">
        <f aca="false">IF($B89&gt;Input!$G$45,Input!$G$46,0)</f>
        <v>0</v>
      </c>
    </row>
    <row r="90" customFormat="false" ht="12.8" hidden="false" customHeight="false" outlineLevel="0" collapsed="false">
      <c r="A90" s="67" t="n">
        <v>86</v>
      </c>
      <c r="B90" s="68" t="n">
        <f aca="false">EOMONTH(Input!$C$7,A90)</f>
        <v>45535</v>
      </c>
      <c r="C90" s="67" t="n">
        <f aca="false">DATEDIF(Input!$G$23,$B90,"Y")</f>
        <v>45</v>
      </c>
      <c r="E90" s="69" t="n">
        <f aca="false">IF($B90&gt;Input!$G$45,Input!$G$46,0)</f>
        <v>0</v>
      </c>
    </row>
    <row r="91" customFormat="false" ht="12.8" hidden="false" customHeight="false" outlineLevel="0" collapsed="false">
      <c r="A91" s="67" t="n">
        <v>87</v>
      </c>
      <c r="B91" s="68" t="n">
        <f aca="false">EOMONTH(Input!$C$7,A91)</f>
        <v>45565</v>
      </c>
      <c r="C91" s="67" t="n">
        <f aca="false">DATEDIF(Input!$G$23,$B91,"Y")</f>
        <v>45</v>
      </c>
      <c r="E91" s="69" t="n">
        <f aca="false">IF($B91&gt;Input!$G$45,Input!$G$46,0)</f>
        <v>0</v>
      </c>
    </row>
    <row r="92" customFormat="false" ht="12.8" hidden="false" customHeight="false" outlineLevel="0" collapsed="false">
      <c r="A92" s="67" t="n">
        <v>88</v>
      </c>
      <c r="B92" s="68" t="n">
        <f aca="false">EOMONTH(Input!$C$7,A92)</f>
        <v>45596</v>
      </c>
      <c r="C92" s="67" t="n">
        <f aca="false">DATEDIF(Input!$G$23,$B92,"Y")</f>
        <v>46</v>
      </c>
      <c r="E92" s="69" t="n">
        <f aca="false">IF($B92&gt;Input!$G$45,Input!$G$46,0)</f>
        <v>0</v>
      </c>
    </row>
    <row r="93" customFormat="false" ht="12.8" hidden="false" customHeight="false" outlineLevel="0" collapsed="false">
      <c r="A93" s="67" t="n">
        <v>89</v>
      </c>
      <c r="B93" s="68" t="n">
        <f aca="false">EOMONTH(Input!$C$7,A93)</f>
        <v>45626</v>
      </c>
      <c r="C93" s="67" t="n">
        <f aca="false">DATEDIF(Input!$G$23,$B93,"Y")</f>
        <v>46</v>
      </c>
      <c r="E93" s="69" t="n">
        <f aca="false">IF($B93&gt;Input!$G$45,Input!$G$46,0)</f>
        <v>0</v>
      </c>
    </row>
    <row r="94" customFormat="false" ht="12.8" hidden="false" customHeight="false" outlineLevel="0" collapsed="false">
      <c r="A94" s="67" t="n">
        <v>90</v>
      </c>
      <c r="B94" s="68" t="n">
        <f aca="false">EOMONTH(Input!$C$7,A94)</f>
        <v>45657</v>
      </c>
      <c r="C94" s="67" t="n">
        <f aca="false">DATEDIF(Input!$G$23,$B94,"Y")</f>
        <v>46</v>
      </c>
      <c r="E94" s="69" t="n">
        <f aca="false">IF($B94&gt;Input!$G$45,Input!$G$46,0)</f>
        <v>0</v>
      </c>
    </row>
    <row r="95" customFormat="false" ht="12.8" hidden="false" customHeight="false" outlineLevel="0" collapsed="false">
      <c r="A95" s="67" t="n">
        <v>91</v>
      </c>
      <c r="B95" s="68" t="n">
        <f aca="false">EOMONTH(Input!$C$7,A95)</f>
        <v>45688</v>
      </c>
      <c r="C95" s="67" t="n">
        <f aca="false">DATEDIF(Input!$G$23,$B95,"Y")</f>
        <v>46</v>
      </c>
      <c r="E95" s="69" t="n">
        <f aca="false">IF($B95&gt;Input!$G$45,Input!$G$46,0)</f>
        <v>0</v>
      </c>
    </row>
    <row r="96" customFormat="false" ht="12.8" hidden="false" customHeight="false" outlineLevel="0" collapsed="false">
      <c r="A96" s="67" t="n">
        <v>92</v>
      </c>
      <c r="B96" s="68" t="n">
        <f aca="false">EOMONTH(Input!$C$7,A96)</f>
        <v>45716</v>
      </c>
      <c r="C96" s="67" t="n">
        <f aca="false">DATEDIF(Input!$G$23,$B96,"Y")</f>
        <v>46</v>
      </c>
      <c r="E96" s="69" t="n">
        <f aca="false">IF($B96&gt;Input!$G$45,Input!$G$46,0)</f>
        <v>0</v>
      </c>
    </row>
    <row r="97" customFormat="false" ht="12.8" hidden="false" customHeight="false" outlineLevel="0" collapsed="false">
      <c r="A97" s="67" t="n">
        <v>93</v>
      </c>
      <c r="B97" s="68" t="n">
        <f aca="false">EOMONTH(Input!$C$7,A97)</f>
        <v>45747</v>
      </c>
      <c r="C97" s="67" t="n">
        <f aca="false">DATEDIF(Input!$G$23,$B97,"Y")</f>
        <v>46</v>
      </c>
      <c r="E97" s="69" t="n">
        <f aca="false">IF($B97&gt;Input!$G$45,Input!$G$46,0)</f>
        <v>0</v>
      </c>
    </row>
    <row r="98" customFormat="false" ht="12.8" hidden="false" customHeight="false" outlineLevel="0" collapsed="false">
      <c r="A98" s="67" t="n">
        <v>94</v>
      </c>
      <c r="B98" s="68" t="n">
        <f aca="false">EOMONTH(Input!$C$7,A98)</f>
        <v>45777</v>
      </c>
      <c r="C98" s="67" t="n">
        <f aca="false">DATEDIF(Input!$G$23,$B98,"Y")</f>
        <v>46</v>
      </c>
      <c r="E98" s="69" t="n">
        <f aca="false">IF($B98&gt;Input!$G$45,Input!$G$46,0)</f>
        <v>0</v>
      </c>
    </row>
    <row r="99" customFormat="false" ht="12.8" hidden="false" customHeight="false" outlineLevel="0" collapsed="false">
      <c r="A99" s="67" t="n">
        <v>95</v>
      </c>
      <c r="B99" s="68" t="n">
        <f aca="false">EOMONTH(Input!$C$7,A99)</f>
        <v>45808</v>
      </c>
      <c r="C99" s="67" t="n">
        <f aca="false">DATEDIF(Input!$G$23,$B99,"Y")</f>
        <v>46</v>
      </c>
      <c r="E99" s="69" t="n">
        <f aca="false">IF($B99&gt;Input!$G$45,Input!$G$46,0)</f>
        <v>0</v>
      </c>
    </row>
    <row r="100" customFormat="false" ht="12.8" hidden="false" customHeight="false" outlineLevel="0" collapsed="false">
      <c r="A100" s="67" t="n">
        <v>96</v>
      </c>
      <c r="B100" s="68" t="n">
        <f aca="false">EOMONTH(Input!$C$7,A100)</f>
        <v>45838</v>
      </c>
      <c r="C100" s="67" t="n">
        <f aca="false">DATEDIF(Input!$G$23,$B100,"Y")</f>
        <v>46</v>
      </c>
      <c r="E100" s="69" t="n">
        <f aca="false">IF($B100&gt;Input!$G$45,Input!$G$46,0)</f>
        <v>0</v>
      </c>
    </row>
    <row r="101" customFormat="false" ht="12.8" hidden="false" customHeight="false" outlineLevel="0" collapsed="false">
      <c r="A101" s="67" t="n">
        <v>97</v>
      </c>
      <c r="B101" s="68" t="n">
        <f aca="false">EOMONTH(Input!$C$7,A101)</f>
        <v>45869</v>
      </c>
      <c r="C101" s="67" t="n">
        <f aca="false">DATEDIF(Input!$G$23,$B101,"Y")</f>
        <v>46</v>
      </c>
      <c r="E101" s="69" t="n">
        <f aca="false">IF($B101&gt;Input!$G$45,Input!$G$46,0)</f>
        <v>0</v>
      </c>
    </row>
    <row r="102" customFormat="false" ht="12.8" hidden="false" customHeight="false" outlineLevel="0" collapsed="false">
      <c r="A102" s="67" t="n">
        <v>98</v>
      </c>
      <c r="B102" s="68" t="n">
        <f aca="false">EOMONTH(Input!$C$7,A102)</f>
        <v>45900</v>
      </c>
      <c r="C102" s="67" t="n">
        <f aca="false">DATEDIF(Input!$G$23,$B102,"Y")</f>
        <v>46</v>
      </c>
      <c r="E102" s="69" t="n">
        <f aca="false">IF($B102&gt;Input!$G$45,Input!$G$46,0)</f>
        <v>0</v>
      </c>
    </row>
    <row r="103" customFormat="false" ht="12.8" hidden="false" customHeight="false" outlineLevel="0" collapsed="false">
      <c r="A103" s="67" t="n">
        <v>99</v>
      </c>
      <c r="B103" s="68" t="n">
        <f aca="false">EOMONTH(Input!$C$7,A103)</f>
        <v>45930</v>
      </c>
      <c r="C103" s="67" t="n">
        <f aca="false">DATEDIF(Input!$G$23,$B103,"Y")</f>
        <v>46</v>
      </c>
      <c r="E103" s="69" t="n">
        <f aca="false">IF($B103&gt;Input!$G$45,Input!$G$46,0)</f>
        <v>0</v>
      </c>
    </row>
    <row r="104" customFormat="false" ht="12.8" hidden="false" customHeight="false" outlineLevel="0" collapsed="false">
      <c r="A104" s="67" t="n">
        <v>100</v>
      </c>
      <c r="B104" s="68" t="n">
        <f aca="false">EOMONTH(Input!$C$7,A104)</f>
        <v>45961</v>
      </c>
      <c r="C104" s="67" t="n">
        <f aca="false">DATEDIF(Input!$G$23,$B104,"Y")</f>
        <v>47</v>
      </c>
      <c r="E104" s="69" t="n">
        <f aca="false">IF($B104&gt;Input!$G$45,Input!$G$46,0)</f>
        <v>0</v>
      </c>
    </row>
    <row r="105" customFormat="false" ht="12.8" hidden="false" customHeight="false" outlineLevel="0" collapsed="false">
      <c r="A105" s="67" t="n">
        <v>101</v>
      </c>
      <c r="B105" s="68" t="n">
        <f aca="false">EOMONTH(Input!$C$7,A105)</f>
        <v>45991</v>
      </c>
      <c r="C105" s="67" t="n">
        <f aca="false">DATEDIF(Input!$G$23,$B105,"Y")</f>
        <v>47</v>
      </c>
      <c r="E105" s="69" t="n">
        <f aca="false">IF($B105&gt;Input!$G$45,Input!$G$46,0)</f>
        <v>0</v>
      </c>
    </row>
    <row r="106" customFormat="false" ht="12.8" hidden="false" customHeight="false" outlineLevel="0" collapsed="false">
      <c r="A106" s="67" t="n">
        <v>102</v>
      </c>
      <c r="B106" s="68" t="n">
        <f aca="false">EOMONTH(Input!$C$7,A106)</f>
        <v>46022</v>
      </c>
      <c r="C106" s="67" t="n">
        <f aca="false">DATEDIF(Input!$G$23,$B106,"Y")</f>
        <v>47</v>
      </c>
      <c r="E106" s="69" t="n">
        <f aca="false">IF($B106&gt;Input!$G$45,Input!$G$46,0)</f>
        <v>0</v>
      </c>
    </row>
    <row r="107" customFormat="false" ht="12.8" hidden="false" customHeight="false" outlineLevel="0" collapsed="false">
      <c r="A107" s="67" t="n">
        <v>103</v>
      </c>
      <c r="B107" s="68" t="n">
        <f aca="false">EOMONTH(Input!$C$7,A107)</f>
        <v>46053</v>
      </c>
      <c r="C107" s="67" t="n">
        <f aca="false">DATEDIF(Input!$G$23,$B107,"Y")</f>
        <v>47</v>
      </c>
      <c r="E107" s="69" t="n">
        <f aca="false">IF($B107&gt;Input!$G$45,Input!$G$46,0)</f>
        <v>0</v>
      </c>
    </row>
    <row r="108" customFormat="false" ht="12.8" hidden="false" customHeight="false" outlineLevel="0" collapsed="false">
      <c r="A108" s="67" t="n">
        <v>104</v>
      </c>
      <c r="B108" s="68" t="n">
        <f aca="false">EOMONTH(Input!$C$7,A108)</f>
        <v>46081</v>
      </c>
      <c r="C108" s="67" t="n">
        <f aca="false">DATEDIF(Input!$G$23,$B108,"Y")</f>
        <v>47</v>
      </c>
      <c r="E108" s="69" t="n">
        <f aca="false">IF($B108&gt;Input!$G$45,Input!$G$46,0)</f>
        <v>0</v>
      </c>
    </row>
    <row r="109" customFormat="false" ht="12.8" hidden="false" customHeight="false" outlineLevel="0" collapsed="false">
      <c r="A109" s="67" t="n">
        <v>105</v>
      </c>
      <c r="B109" s="68" t="n">
        <f aca="false">EOMONTH(Input!$C$7,A109)</f>
        <v>46112</v>
      </c>
      <c r="C109" s="67" t="n">
        <f aca="false">DATEDIF(Input!$G$23,$B109,"Y")</f>
        <v>47</v>
      </c>
      <c r="E109" s="69" t="n">
        <f aca="false">IF($B109&gt;Input!$G$45,Input!$G$46,0)</f>
        <v>0</v>
      </c>
    </row>
    <row r="110" customFormat="false" ht="12.8" hidden="false" customHeight="false" outlineLevel="0" collapsed="false">
      <c r="A110" s="67" t="n">
        <v>106</v>
      </c>
      <c r="B110" s="68" t="n">
        <f aca="false">EOMONTH(Input!$C$7,A110)</f>
        <v>46142</v>
      </c>
      <c r="C110" s="67" t="n">
        <f aca="false">DATEDIF(Input!$G$23,$B110,"Y")</f>
        <v>47</v>
      </c>
      <c r="E110" s="69" t="n">
        <f aca="false">IF($B110&gt;Input!$G$45,Input!$G$46,0)</f>
        <v>0</v>
      </c>
    </row>
    <row r="111" customFormat="false" ht="12.8" hidden="false" customHeight="false" outlineLevel="0" collapsed="false">
      <c r="A111" s="67" t="n">
        <v>107</v>
      </c>
      <c r="B111" s="68" t="n">
        <f aca="false">EOMONTH(Input!$C$7,A111)</f>
        <v>46173</v>
      </c>
      <c r="C111" s="67" t="n">
        <f aca="false">DATEDIF(Input!$G$23,$B111,"Y")</f>
        <v>47</v>
      </c>
      <c r="E111" s="69" t="n">
        <f aca="false">IF($B111&gt;Input!$G$45,Input!$G$46,0)</f>
        <v>0</v>
      </c>
    </row>
    <row r="112" customFormat="false" ht="12.8" hidden="false" customHeight="false" outlineLevel="0" collapsed="false">
      <c r="A112" s="67" t="n">
        <v>108</v>
      </c>
      <c r="B112" s="68" t="n">
        <f aca="false">EOMONTH(Input!$C$7,A112)</f>
        <v>46203</v>
      </c>
      <c r="C112" s="67" t="n">
        <f aca="false">DATEDIF(Input!$G$23,$B112,"Y")</f>
        <v>47</v>
      </c>
      <c r="E112" s="69" t="n">
        <f aca="false">IF($B112&gt;Input!$G$45,Input!$G$46,0)</f>
        <v>0</v>
      </c>
    </row>
    <row r="113" customFormat="false" ht="12.8" hidden="false" customHeight="false" outlineLevel="0" collapsed="false">
      <c r="A113" s="67" t="n">
        <v>109</v>
      </c>
      <c r="B113" s="68" t="n">
        <f aca="false">EOMONTH(Input!$C$7,A113)</f>
        <v>46234</v>
      </c>
      <c r="C113" s="67" t="n">
        <f aca="false">DATEDIF(Input!$G$23,$B113,"Y")</f>
        <v>47</v>
      </c>
      <c r="E113" s="69" t="n">
        <f aca="false">IF($B113&gt;Input!$G$45,Input!$G$46,0)</f>
        <v>0</v>
      </c>
    </row>
    <row r="114" customFormat="false" ht="12.8" hidden="false" customHeight="false" outlineLevel="0" collapsed="false">
      <c r="A114" s="67" t="n">
        <v>110</v>
      </c>
      <c r="B114" s="68" t="n">
        <f aca="false">EOMONTH(Input!$C$7,A114)</f>
        <v>46265</v>
      </c>
      <c r="C114" s="67" t="n">
        <f aca="false">DATEDIF(Input!$G$23,$B114,"Y")</f>
        <v>47</v>
      </c>
      <c r="E114" s="69" t="n">
        <f aca="false">IF($B114&gt;Input!$G$45,Input!$G$46,0)</f>
        <v>0</v>
      </c>
    </row>
    <row r="115" customFormat="false" ht="12.8" hidden="false" customHeight="false" outlineLevel="0" collapsed="false">
      <c r="A115" s="67" t="n">
        <v>111</v>
      </c>
      <c r="B115" s="68" t="n">
        <f aca="false">EOMONTH(Input!$C$7,A115)</f>
        <v>46295</v>
      </c>
      <c r="C115" s="67" t="n">
        <f aca="false">DATEDIF(Input!$G$23,$B115,"Y")</f>
        <v>47</v>
      </c>
      <c r="E115" s="69" t="n">
        <f aca="false">IF($B115&gt;Input!$G$45,Input!$G$46,0)</f>
        <v>0</v>
      </c>
    </row>
    <row r="116" customFormat="false" ht="12.8" hidden="false" customHeight="false" outlineLevel="0" collapsed="false">
      <c r="A116" s="67" t="n">
        <v>112</v>
      </c>
      <c r="B116" s="68" t="n">
        <f aca="false">EOMONTH(Input!$C$7,A116)</f>
        <v>46326</v>
      </c>
      <c r="C116" s="67" t="n">
        <f aca="false">DATEDIF(Input!$G$23,$B116,"Y")</f>
        <v>48</v>
      </c>
      <c r="E116" s="69" t="n">
        <f aca="false">IF($B116&gt;Input!$G$45,Input!$G$46,0)</f>
        <v>0</v>
      </c>
    </row>
    <row r="117" customFormat="false" ht="12.8" hidden="false" customHeight="false" outlineLevel="0" collapsed="false">
      <c r="A117" s="67" t="n">
        <v>113</v>
      </c>
      <c r="B117" s="68" t="n">
        <f aca="false">EOMONTH(Input!$C$7,A117)</f>
        <v>46356</v>
      </c>
      <c r="C117" s="67" t="n">
        <f aca="false">DATEDIF(Input!$G$23,$B117,"Y")</f>
        <v>48</v>
      </c>
      <c r="E117" s="69" t="n">
        <f aca="false">IF($B117&gt;Input!$G$45,Input!$G$46,0)</f>
        <v>0</v>
      </c>
    </row>
    <row r="118" customFormat="false" ht="12.8" hidden="false" customHeight="false" outlineLevel="0" collapsed="false">
      <c r="A118" s="67" t="n">
        <v>114</v>
      </c>
      <c r="B118" s="68" t="n">
        <f aca="false">EOMONTH(Input!$C$7,A118)</f>
        <v>46387</v>
      </c>
      <c r="C118" s="67" t="n">
        <f aca="false">DATEDIF(Input!$G$23,$B118,"Y")</f>
        <v>48</v>
      </c>
      <c r="E118" s="69" t="n">
        <f aca="false">IF($B118&gt;Input!$G$45,Input!$G$46,0)</f>
        <v>0</v>
      </c>
    </row>
    <row r="119" customFormat="false" ht="12.8" hidden="false" customHeight="false" outlineLevel="0" collapsed="false">
      <c r="A119" s="67" t="n">
        <v>115</v>
      </c>
      <c r="B119" s="68" t="n">
        <f aca="false">EOMONTH(Input!$C$7,A119)</f>
        <v>46418</v>
      </c>
      <c r="C119" s="67" t="n">
        <f aca="false">DATEDIF(Input!$G$23,$B119,"Y")</f>
        <v>48</v>
      </c>
      <c r="E119" s="69" t="n">
        <f aca="false">IF($B119&gt;Input!$G$45,Input!$G$46,0)</f>
        <v>0</v>
      </c>
    </row>
    <row r="120" customFormat="false" ht="12.8" hidden="false" customHeight="false" outlineLevel="0" collapsed="false">
      <c r="A120" s="67" t="n">
        <v>116</v>
      </c>
      <c r="B120" s="68" t="n">
        <f aca="false">EOMONTH(Input!$C$7,A120)</f>
        <v>46446</v>
      </c>
      <c r="C120" s="67" t="n">
        <f aca="false">DATEDIF(Input!$G$23,$B120,"Y")</f>
        <v>48</v>
      </c>
      <c r="E120" s="69" t="n">
        <f aca="false">IF($B120&gt;Input!$G$45,Input!$G$46,0)</f>
        <v>0</v>
      </c>
    </row>
    <row r="121" customFormat="false" ht="12.8" hidden="false" customHeight="false" outlineLevel="0" collapsed="false">
      <c r="A121" s="67" t="n">
        <v>117</v>
      </c>
      <c r="B121" s="68" t="n">
        <f aca="false">EOMONTH(Input!$C$7,A121)</f>
        <v>46477</v>
      </c>
      <c r="C121" s="67" t="n">
        <f aca="false">DATEDIF(Input!$G$23,$B121,"Y")</f>
        <v>48</v>
      </c>
      <c r="E121" s="69" t="n">
        <f aca="false">IF($B121&gt;Input!$G$45,Input!$G$46,0)</f>
        <v>0</v>
      </c>
    </row>
    <row r="122" customFormat="false" ht="12.8" hidden="false" customHeight="false" outlineLevel="0" collapsed="false">
      <c r="A122" s="67" t="n">
        <v>118</v>
      </c>
      <c r="B122" s="68" t="n">
        <f aca="false">EOMONTH(Input!$C$7,A122)</f>
        <v>46507</v>
      </c>
      <c r="C122" s="67" t="n">
        <f aca="false">DATEDIF(Input!$G$23,$B122,"Y")</f>
        <v>48</v>
      </c>
      <c r="E122" s="69" t="n">
        <f aca="false">IF($B122&gt;Input!$G$45,Input!$G$46,0)</f>
        <v>0</v>
      </c>
    </row>
    <row r="123" customFormat="false" ht="12.8" hidden="false" customHeight="false" outlineLevel="0" collapsed="false">
      <c r="A123" s="67" t="n">
        <v>119</v>
      </c>
      <c r="B123" s="68" t="n">
        <f aca="false">EOMONTH(Input!$C$7,A123)</f>
        <v>46538</v>
      </c>
      <c r="C123" s="67" t="n">
        <f aca="false">DATEDIF(Input!$G$23,$B123,"Y")</f>
        <v>48</v>
      </c>
      <c r="E123" s="69" t="n">
        <f aca="false">IF($B123&gt;Input!$G$45,Input!$G$46,0)</f>
        <v>0</v>
      </c>
    </row>
    <row r="124" customFormat="false" ht="12.8" hidden="false" customHeight="false" outlineLevel="0" collapsed="false">
      <c r="A124" s="67" t="n">
        <v>120</v>
      </c>
      <c r="B124" s="68" t="n">
        <f aca="false">EOMONTH(Input!$C$7,A124)</f>
        <v>46568</v>
      </c>
      <c r="C124" s="67" t="n">
        <f aca="false">DATEDIF(Input!$G$23,$B124,"Y")</f>
        <v>48</v>
      </c>
      <c r="E124" s="69" t="n">
        <f aca="false">IF($B124&gt;Input!$G$45,Input!$G$46,0)</f>
        <v>0</v>
      </c>
    </row>
    <row r="125" customFormat="false" ht="12.8" hidden="false" customHeight="false" outlineLevel="0" collapsed="false">
      <c r="A125" s="67" t="n">
        <v>121</v>
      </c>
      <c r="B125" s="68" t="n">
        <f aca="false">EOMONTH(Input!$C$7,A125)</f>
        <v>46599</v>
      </c>
      <c r="C125" s="67" t="n">
        <f aca="false">DATEDIF(Input!$G$23,$B125,"Y")</f>
        <v>48</v>
      </c>
      <c r="E125" s="69" t="n">
        <f aca="false">IF($B125&gt;Input!$G$45,Input!$G$46,0)</f>
        <v>0</v>
      </c>
    </row>
    <row r="126" customFormat="false" ht="12.8" hidden="false" customHeight="false" outlineLevel="0" collapsed="false">
      <c r="A126" s="67" t="n">
        <v>122</v>
      </c>
      <c r="B126" s="68" t="n">
        <f aca="false">EOMONTH(Input!$C$7,A126)</f>
        <v>46630</v>
      </c>
      <c r="C126" s="67" t="n">
        <f aca="false">DATEDIF(Input!$G$23,$B126,"Y")</f>
        <v>48</v>
      </c>
      <c r="E126" s="69" t="n">
        <f aca="false">IF($B126&gt;Input!$G$45,Input!$G$46,0)</f>
        <v>0</v>
      </c>
    </row>
    <row r="127" customFormat="false" ht="12.8" hidden="false" customHeight="false" outlineLevel="0" collapsed="false">
      <c r="A127" s="67" t="n">
        <v>123</v>
      </c>
      <c r="B127" s="68" t="n">
        <f aca="false">EOMONTH(Input!$C$7,A127)</f>
        <v>46660</v>
      </c>
      <c r="C127" s="67" t="n">
        <f aca="false">DATEDIF(Input!$G$23,$B127,"Y")</f>
        <v>48</v>
      </c>
      <c r="E127" s="69" t="n">
        <f aca="false">IF($B127&gt;Input!$G$45,Input!$G$46,0)</f>
        <v>0</v>
      </c>
    </row>
    <row r="128" customFormat="false" ht="12.8" hidden="false" customHeight="false" outlineLevel="0" collapsed="false">
      <c r="A128" s="67" t="n">
        <v>124</v>
      </c>
      <c r="B128" s="68" t="n">
        <f aca="false">EOMONTH(Input!$C$7,A128)</f>
        <v>46691</v>
      </c>
      <c r="C128" s="67" t="n">
        <f aca="false">DATEDIF(Input!$G$23,$B128,"Y")</f>
        <v>49</v>
      </c>
      <c r="E128" s="69" t="n">
        <f aca="false">IF($B128&gt;Input!$G$45,Input!$G$46,0)</f>
        <v>0</v>
      </c>
    </row>
    <row r="129" customFormat="false" ht="12.8" hidden="false" customHeight="false" outlineLevel="0" collapsed="false">
      <c r="A129" s="67" t="n">
        <v>125</v>
      </c>
      <c r="B129" s="68" t="n">
        <f aca="false">EOMONTH(Input!$C$7,A129)</f>
        <v>46721</v>
      </c>
      <c r="C129" s="67" t="n">
        <f aca="false">DATEDIF(Input!$G$23,$B129,"Y")</f>
        <v>49</v>
      </c>
      <c r="E129" s="69" t="n">
        <f aca="false">IF($B129&gt;Input!$G$45,Input!$G$46,0)</f>
        <v>0</v>
      </c>
    </row>
    <row r="130" customFormat="false" ht="12.8" hidden="false" customHeight="false" outlineLevel="0" collapsed="false">
      <c r="A130" s="67" t="n">
        <v>126</v>
      </c>
      <c r="B130" s="68" t="n">
        <f aca="false">EOMONTH(Input!$C$7,A130)</f>
        <v>46752</v>
      </c>
      <c r="C130" s="67" t="n">
        <f aca="false">DATEDIF(Input!$G$23,$B130,"Y")</f>
        <v>49</v>
      </c>
      <c r="E130" s="69" t="n">
        <f aca="false">IF($B130&gt;Input!$G$45,Input!$G$46,0)</f>
        <v>0</v>
      </c>
    </row>
    <row r="131" customFormat="false" ht="12.8" hidden="false" customHeight="false" outlineLevel="0" collapsed="false">
      <c r="A131" s="67" t="n">
        <v>127</v>
      </c>
      <c r="B131" s="68" t="n">
        <f aca="false">EOMONTH(Input!$C$7,A131)</f>
        <v>46783</v>
      </c>
      <c r="C131" s="67" t="n">
        <f aca="false">DATEDIF(Input!$G$23,$B131,"Y")</f>
        <v>49</v>
      </c>
      <c r="E131" s="69" t="n">
        <f aca="false">IF($B131&gt;Input!$G$45,Input!$G$46,0)</f>
        <v>0</v>
      </c>
    </row>
    <row r="132" customFormat="false" ht="12.8" hidden="false" customHeight="false" outlineLevel="0" collapsed="false">
      <c r="A132" s="67" t="n">
        <v>128</v>
      </c>
      <c r="B132" s="68" t="n">
        <f aca="false">EOMONTH(Input!$C$7,A132)</f>
        <v>46812</v>
      </c>
      <c r="C132" s="67" t="n">
        <f aca="false">DATEDIF(Input!$G$23,$B132,"Y")</f>
        <v>49</v>
      </c>
      <c r="E132" s="69" t="n">
        <f aca="false">IF($B132&gt;Input!$G$45,Input!$G$46,0)</f>
        <v>0</v>
      </c>
    </row>
    <row r="133" customFormat="false" ht="12.8" hidden="false" customHeight="false" outlineLevel="0" collapsed="false">
      <c r="A133" s="67" t="n">
        <v>129</v>
      </c>
      <c r="B133" s="68" t="n">
        <f aca="false">EOMONTH(Input!$C$7,A133)</f>
        <v>46843</v>
      </c>
      <c r="C133" s="67" t="n">
        <f aca="false">DATEDIF(Input!$G$23,$B133,"Y")</f>
        <v>49</v>
      </c>
      <c r="E133" s="69" t="n">
        <f aca="false">IF($B133&gt;Input!$G$45,Input!$G$46,0)</f>
        <v>0</v>
      </c>
    </row>
    <row r="134" customFormat="false" ht="12.8" hidden="false" customHeight="false" outlineLevel="0" collapsed="false">
      <c r="A134" s="67" t="n">
        <v>130</v>
      </c>
      <c r="B134" s="68" t="n">
        <f aca="false">EOMONTH(Input!$C$7,A134)</f>
        <v>46873</v>
      </c>
      <c r="C134" s="67" t="n">
        <f aca="false">DATEDIF(Input!$G$23,$B134,"Y")</f>
        <v>49</v>
      </c>
      <c r="E134" s="69" t="n">
        <f aca="false">IF($B134&gt;Input!$G$45,Input!$G$46,0)</f>
        <v>0</v>
      </c>
    </row>
    <row r="135" customFormat="false" ht="12.8" hidden="false" customHeight="false" outlineLevel="0" collapsed="false">
      <c r="A135" s="67" t="n">
        <v>131</v>
      </c>
      <c r="B135" s="68" t="n">
        <f aca="false">EOMONTH(Input!$C$7,A135)</f>
        <v>46904</v>
      </c>
      <c r="C135" s="67" t="n">
        <f aca="false">DATEDIF(Input!$G$23,$B135,"Y")</f>
        <v>49</v>
      </c>
      <c r="E135" s="69" t="n">
        <f aca="false">IF($B135&gt;Input!$G$45,Input!$G$46,0)</f>
        <v>0</v>
      </c>
    </row>
    <row r="136" customFormat="false" ht="12.8" hidden="false" customHeight="false" outlineLevel="0" collapsed="false">
      <c r="A136" s="67" t="n">
        <v>132</v>
      </c>
      <c r="B136" s="68" t="n">
        <f aca="false">EOMONTH(Input!$C$7,A136)</f>
        <v>46934</v>
      </c>
      <c r="C136" s="67" t="n">
        <f aca="false">DATEDIF(Input!$G$23,$B136,"Y")</f>
        <v>49</v>
      </c>
      <c r="E136" s="69" t="n">
        <f aca="false">IF($B136&gt;Input!$G$45,Input!$G$46,0)</f>
        <v>0</v>
      </c>
    </row>
    <row r="137" customFormat="false" ht="12.8" hidden="false" customHeight="false" outlineLevel="0" collapsed="false">
      <c r="A137" s="67" t="n">
        <v>133</v>
      </c>
      <c r="B137" s="68" t="n">
        <f aca="false">EOMONTH(Input!$C$7,A137)</f>
        <v>46965</v>
      </c>
      <c r="C137" s="67" t="n">
        <f aca="false">DATEDIF(Input!$G$23,$B137,"Y")</f>
        <v>49</v>
      </c>
      <c r="E137" s="69" t="n">
        <f aca="false">IF($B137&gt;Input!$G$45,Input!$G$46,0)</f>
        <v>0</v>
      </c>
    </row>
    <row r="138" customFormat="false" ht="12.8" hidden="false" customHeight="false" outlineLevel="0" collapsed="false">
      <c r="A138" s="67" t="n">
        <v>134</v>
      </c>
      <c r="B138" s="68" t="n">
        <f aca="false">EOMONTH(Input!$C$7,A138)</f>
        <v>46996</v>
      </c>
      <c r="C138" s="67" t="n">
        <f aca="false">DATEDIF(Input!$G$23,$B138,"Y")</f>
        <v>49</v>
      </c>
      <c r="E138" s="69" t="n">
        <f aca="false">IF($B138&gt;Input!$G$45,Input!$G$46,0)</f>
        <v>0</v>
      </c>
    </row>
    <row r="139" customFormat="false" ht="12.8" hidden="false" customHeight="false" outlineLevel="0" collapsed="false">
      <c r="A139" s="67" t="n">
        <v>135</v>
      </c>
      <c r="B139" s="68" t="n">
        <f aca="false">EOMONTH(Input!$C$7,A139)</f>
        <v>47026</v>
      </c>
      <c r="C139" s="67" t="n">
        <f aca="false">DATEDIF(Input!$G$23,$B139,"Y")</f>
        <v>49</v>
      </c>
      <c r="E139" s="69" t="n">
        <f aca="false">IF($B139&gt;Input!$G$45,Input!$G$46,0)</f>
        <v>0</v>
      </c>
    </row>
    <row r="140" customFormat="false" ht="12.8" hidden="false" customHeight="false" outlineLevel="0" collapsed="false">
      <c r="A140" s="67" t="n">
        <v>136</v>
      </c>
      <c r="B140" s="68" t="n">
        <f aca="false">EOMONTH(Input!$C$7,A140)</f>
        <v>47057</v>
      </c>
      <c r="C140" s="67" t="n">
        <f aca="false">DATEDIF(Input!$G$23,$B140,"Y")</f>
        <v>50</v>
      </c>
      <c r="E140" s="69" t="n">
        <f aca="false">IF($B140&gt;Input!$G$45,Input!$G$46,0)</f>
        <v>0</v>
      </c>
    </row>
    <row r="141" customFormat="false" ht="12.8" hidden="false" customHeight="false" outlineLevel="0" collapsed="false">
      <c r="A141" s="67" t="n">
        <v>137</v>
      </c>
      <c r="B141" s="68" t="n">
        <f aca="false">EOMONTH(Input!$C$7,A141)</f>
        <v>47087</v>
      </c>
      <c r="C141" s="67" t="n">
        <f aca="false">DATEDIF(Input!$G$23,$B141,"Y")</f>
        <v>50</v>
      </c>
      <c r="E141" s="69" t="n">
        <f aca="false">IF($B141&gt;Input!$G$45,Input!$G$46,0)</f>
        <v>0</v>
      </c>
    </row>
    <row r="142" customFormat="false" ht="12.8" hidden="false" customHeight="false" outlineLevel="0" collapsed="false">
      <c r="A142" s="67" t="n">
        <v>138</v>
      </c>
      <c r="B142" s="68" t="n">
        <f aca="false">EOMONTH(Input!$C$7,A142)</f>
        <v>47118</v>
      </c>
      <c r="C142" s="67" t="n">
        <f aca="false">DATEDIF(Input!$G$23,$B142,"Y")</f>
        <v>50</v>
      </c>
      <c r="E142" s="69" t="n">
        <f aca="false">IF($B142&gt;Input!$G$45,Input!$G$46,0)</f>
        <v>0</v>
      </c>
    </row>
    <row r="143" customFormat="false" ht="12.8" hidden="false" customHeight="false" outlineLevel="0" collapsed="false">
      <c r="A143" s="67" t="n">
        <v>139</v>
      </c>
      <c r="B143" s="68" t="n">
        <f aca="false">EOMONTH(Input!$C$7,A143)</f>
        <v>47149</v>
      </c>
      <c r="C143" s="67" t="n">
        <f aca="false">DATEDIF(Input!$G$23,$B143,"Y")</f>
        <v>50</v>
      </c>
      <c r="E143" s="69" t="n">
        <f aca="false">IF($B143&gt;Input!$G$45,Input!$G$46,0)</f>
        <v>0</v>
      </c>
    </row>
    <row r="144" customFormat="false" ht="12.8" hidden="false" customHeight="false" outlineLevel="0" collapsed="false">
      <c r="A144" s="67" t="n">
        <v>140</v>
      </c>
      <c r="B144" s="68" t="n">
        <f aca="false">EOMONTH(Input!$C$7,A144)</f>
        <v>47177</v>
      </c>
      <c r="C144" s="67" t="n">
        <f aca="false">DATEDIF(Input!$G$23,$B144,"Y")</f>
        <v>50</v>
      </c>
      <c r="E144" s="69" t="n">
        <f aca="false">IF($B144&gt;Input!$G$45,Input!$G$46,0)</f>
        <v>0</v>
      </c>
    </row>
    <row r="145" customFormat="false" ht="12.8" hidden="false" customHeight="false" outlineLevel="0" collapsed="false">
      <c r="A145" s="67" t="n">
        <v>141</v>
      </c>
      <c r="B145" s="68" t="n">
        <f aca="false">EOMONTH(Input!$C$7,A145)</f>
        <v>47208</v>
      </c>
      <c r="C145" s="67" t="n">
        <f aca="false">DATEDIF(Input!$G$23,$B145,"Y")</f>
        <v>50</v>
      </c>
      <c r="E145" s="69" t="n">
        <f aca="false">IF($B145&gt;Input!$G$45,Input!$G$46,0)</f>
        <v>0</v>
      </c>
    </row>
    <row r="146" customFormat="false" ht="12.8" hidden="false" customHeight="false" outlineLevel="0" collapsed="false">
      <c r="A146" s="67" t="n">
        <v>142</v>
      </c>
      <c r="B146" s="68" t="n">
        <f aca="false">EOMONTH(Input!$C$7,A146)</f>
        <v>47238</v>
      </c>
      <c r="C146" s="67" t="n">
        <f aca="false">DATEDIF(Input!$G$23,$B146,"Y")</f>
        <v>50</v>
      </c>
      <c r="E146" s="69" t="n">
        <f aca="false">IF($B146&gt;Input!$G$45,Input!$G$46,0)</f>
        <v>0</v>
      </c>
    </row>
    <row r="147" customFormat="false" ht="12.8" hidden="false" customHeight="false" outlineLevel="0" collapsed="false">
      <c r="A147" s="67" t="n">
        <v>143</v>
      </c>
      <c r="B147" s="68" t="n">
        <f aca="false">EOMONTH(Input!$C$7,A147)</f>
        <v>47269</v>
      </c>
      <c r="C147" s="67" t="n">
        <f aca="false">DATEDIF(Input!$G$23,$B147,"Y")</f>
        <v>50</v>
      </c>
      <c r="E147" s="69" t="n">
        <f aca="false">IF($B147&gt;Input!$G$45,Input!$G$46,0)</f>
        <v>0</v>
      </c>
    </row>
    <row r="148" customFormat="false" ht="12.8" hidden="false" customHeight="false" outlineLevel="0" collapsed="false">
      <c r="A148" s="67" t="n">
        <v>144</v>
      </c>
      <c r="B148" s="68" t="n">
        <f aca="false">EOMONTH(Input!$C$7,A148)</f>
        <v>47299</v>
      </c>
      <c r="C148" s="67" t="n">
        <f aca="false">DATEDIF(Input!$G$23,$B148,"Y")</f>
        <v>50</v>
      </c>
      <c r="E148" s="69" t="n">
        <f aca="false">IF($B148&gt;Input!$G$45,Input!$G$46,0)</f>
        <v>0</v>
      </c>
    </row>
    <row r="149" customFormat="false" ht="12.8" hidden="false" customHeight="false" outlineLevel="0" collapsed="false">
      <c r="A149" s="67" t="n">
        <v>145</v>
      </c>
      <c r="B149" s="68" t="n">
        <f aca="false">EOMONTH(Input!$C$7,A149)</f>
        <v>47330</v>
      </c>
      <c r="C149" s="67" t="n">
        <f aca="false">DATEDIF(Input!$G$23,$B149,"Y")</f>
        <v>50</v>
      </c>
      <c r="E149" s="69" t="n">
        <f aca="false">IF($B149&gt;Input!$G$45,Input!$G$46,0)</f>
        <v>0</v>
      </c>
    </row>
    <row r="150" customFormat="false" ht="12.8" hidden="false" customHeight="false" outlineLevel="0" collapsed="false">
      <c r="A150" s="67" t="n">
        <v>146</v>
      </c>
      <c r="B150" s="68" t="n">
        <f aca="false">EOMONTH(Input!$C$7,A150)</f>
        <v>47361</v>
      </c>
      <c r="C150" s="67" t="n">
        <f aca="false">DATEDIF(Input!$G$23,$B150,"Y")</f>
        <v>50</v>
      </c>
      <c r="E150" s="69" t="n">
        <f aca="false">IF($B150&gt;Input!$G$45,Input!$G$46,0)</f>
        <v>0</v>
      </c>
    </row>
    <row r="151" customFormat="false" ht="12.8" hidden="false" customHeight="false" outlineLevel="0" collapsed="false">
      <c r="A151" s="67" t="n">
        <v>147</v>
      </c>
      <c r="B151" s="68" t="n">
        <f aca="false">EOMONTH(Input!$C$7,A151)</f>
        <v>47391</v>
      </c>
      <c r="C151" s="67" t="n">
        <f aca="false">DATEDIF(Input!$G$23,$B151,"Y")</f>
        <v>50</v>
      </c>
      <c r="E151" s="69" t="n">
        <f aca="false">IF($B151&gt;Input!$G$45,Input!$G$46,0)</f>
        <v>0</v>
      </c>
    </row>
    <row r="152" customFormat="false" ht="12.8" hidden="false" customHeight="false" outlineLevel="0" collapsed="false">
      <c r="A152" s="67" t="n">
        <v>148</v>
      </c>
      <c r="B152" s="68" t="n">
        <f aca="false">EOMONTH(Input!$C$7,A152)</f>
        <v>47422</v>
      </c>
      <c r="C152" s="67" t="n">
        <f aca="false">DATEDIF(Input!$G$23,$B152,"Y")</f>
        <v>51</v>
      </c>
      <c r="E152" s="69" t="n">
        <f aca="false">IF($B152&gt;Input!$G$45,Input!$G$46,0)</f>
        <v>0</v>
      </c>
    </row>
    <row r="153" customFormat="false" ht="12.8" hidden="false" customHeight="false" outlineLevel="0" collapsed="false">
      <c r="A153" s="67" t="n">
        <v>149</v>
      </c>
      <c r="B153" s="68" t="n">
        <f aca="false">EOMONTH(Input!$C$7,A153)</f>
        <v>47452</v>
      </c>
      <c r="C153" s="67" t="n">
        <f aca="false">DATEDIF(Input!$G$23,$B153,"Y")</f>
        <v>51</v>
      </c>
      <c r="E153" s="69" t="n">
        <f aca="false">IF($B153&gt;Input!$G$45,Input!$G$46,0)</f>
        <v>0</v>
      </c>
    </row>
    <row r="154" customFormat="false" ht="12.8" hidden="false" customHeight="false" outlineLevel="0" collapsed="false">
      <c r="A154" s="67" t="n">
        <v>150</v>
      </c>
      <c r="B154" s="68" t="n">
        <f aca="false">EOMONTH(Input!$C$7,A154)</f>
        <v>47483</v>
      </c>
      <c r="C154" s="67" t="n">
        <f aca="false">DATEDIF(Input!$G$23,$B154,"Y")</f>
        <v>51</v>
      </c>
      <c r="E154" s="69" t="n">
        <f aca="false">IF($B154&gt;Input!$G$45,Input!$G$46,0)</f>
        <v>0</v>
      </c>
    </row>
    <row r="155" customFormat="false" ht="12.8" hidden="false" customHeight="false" outlineLevel="0" collapsed="false">
      <c r="A155" s="67" t="n">
        <v>151</v>
      </c>
      <c r="B155" s="68" t="n">
        <f aca="false">EOMONTH(Input!$C$7,A155)</f>
        <v>47514</v>
      </c>
      <c r="C155" s="67" t="n">
        <f aca="false">DATEDIF(Input!$G$23,$B155,"Y")</f>
        <v>51</v>
      </c>
      <c r="E155" s="69" t="n">
        <f aca="false">IF($B155&gt;Input!$G$45,Input!$G$46,0)</f>
        <v>0</v>
      </c>
    </row>
    <row r="156" customFormat="false" ht="12.8" hidden="false" customHeight="false" outlineLevel="0" collapsed="false">
      <c r="A156" s="67" t="n">
        <v>152</v>
      </c>
      <c r="B156" s="68" t="n">
        <f aca="false">EOMONTH(Input!$C$7,A156)</f>
        <v>47542</v>
      </c>
      <c r="C156" s="67" t="n">
        <f aca="false">DATEDIF(Input!$G$23,$B156,"Y")</f>
        <v>51</v>
      </c>
      <c r="E156" s="69" t="n">
        <f aca="false">IF($B156&gt;Input!$G$45,Input!$G$46,0)</f>
        <v>0</v>
      </c>
    </row>
    <row r="157" customFormat="false" ht="12.8" hidden="false" customHeight="false" outlineLevel="0" collapsed="false">
      <c r="A157" s="67" t="n">
        <v>153</v>
      </c>
      <c r="B157" s="68" t="n">
        <f aca="false">EOMONTH(Input!$C$7,A157)</f>
        <v>47573</v>
      </c>
      <c r="C157" s="67" t="n">
        <f aca="false">DATEDIF(Input!$G$23,$B157,"Y")</f>
        <v>51</v>
      </c>
      <c r="E157" s="69" t="n">
        <f aca="false">IF($B157&gt;Input!$G$45,Input!$G$46,0)</f>
        <v>0</v>
      </c>
    </row>
    <row r="158" customFormat="false" ht="12.8" hidden="false" customHeight="false" outlineLevel="0" collapsed="false">
      <c r="A158" s="67" t="n">
        <v>154</v>
      </c>
      <c r="B158" s="68" t="n">
        <f aca="false">EOMONTH(Input!$C$7,A158)</f>
        <v>47603</v>
      </c>
      <c r="C158" s="67" t="n">
        <f aca="false">DATEDIF(Input!$G$23,$B158,"Y")</f>
        <v>51</v>
      </c>
      <c r="E158" s="69" t="n">
        <f aca="false">IF($B158&gt;Input!$G$45,Input!$G$46,0)</f>
        <v>0</v>
      </c>
    </row>
    <row r="159" customFormat="false" ht="12.8" hidden="false" customHeight="false" outlineLevel="0" collapsed="false">
      <c r="A159" s="67" t="n">
        <v>155</v>
      </c>
      <c r="B159" s="68" t="n">
        <f aca="false">EOMONTH(Input!$C$7,A159)</f>
        <v>47634</v>
      </c>
      <c r="C159" s="67" t="n">
        <f aca="false">DATEDIF(Input!$G$23,$B159,"Y")</f>
        <v>51</v>
      </c>
      <c r="E159" s="69" t="n">
        <f aca="false">IF($B159&gt;Input!$G$45,Input!$G$46,0)</f>
        <v>0</v>
      </c>
    </row>
    <row r="160" customFormat="false" ht="12.8" hidden="false" customHeight="false" outlineLevel="0" collapsed="false">
      <c r="A160" s="67" t="n">
        <v>156</v>
      </c>
      <c r="B160" s="68" t="n">
        <f aca="false">EOMONTH(Input!$C$7,A160)</f>
        <v>47664</v>
      </c>
      <c r="C160" s="67" t="n">
        <f aca="false">DATEDIF(Input!$G$23,$B160,"Y")</f>
        <v>51</v>
      </c>
      <c r="E160" s="69" t="n">
        <f aca="false">IF($B160&gt;Input!$G$45,Input!$G$46,0)</f>
        <v>0</v>
      </c>
    </row>
    <row r="161" customFormat="false" ht="12.8" hidden="false" customHeight="false" outlineLevel="0" collapsed="false">
      <c r="A161" s="67" t="n">
        <v>157</v>
      </c>
      <c r="B161" s="68" t="n">
        <f aca="false">EOMONTH(Input!$C$7,A161)</f>
        <v>47695</v>
      </c>
      <c r="C161" s="67" t="n">
        <f aca="false">DATEDIF(Input!$G$23,$B161,"Y")</f>
        <v>51</v>
      </c>
      <c r="E161" s="69" t="n">
        <f aca="false">IF($B161&gt;Input!$G$45,Input!$G$46,0)</f>
        <v>0</v>
      </c>
    </row>
    <row r="162" customFormat="false" ht="12.8" hidden="false" customHeight="false" outlineLevel="0" collapsed="false">
      <c r="A162" s="67" t="n">
        <v>158</v>
      </c>
      <c r="B162" s="68" t="n">
        <f aca="false">EOMONTH(Input!$C$7,A162)</f>
        <v>47726</v>
      </c>
      <c r="C162" s="67" t="n">
        <f aca="false">DATEDIF(Input!$G$23,$B162,"Y")</f>
        <v>51</v>
      </c>
      <c r="E162" s="69" t="n">
        <f aca="false">IF($B162&gt;Input!$G$45,Input!$G$46,0)</f>
        <v>0</v>
      </c>
    </row>
    <row r="163" customFormat="false" ht="12.8" hidden="false" customHeight="false" outlineLevel="0" collapsed="false">
      <c r="A163" s="67" t="n">
        <v>159</v>
      </c>
      <c r="B163" s="68" t="n">
        <f aca="false">EOMONTH(Input!$C$7,A163)</f>
        <v>47756</v>
      </c>
      <c r="C163" s="67" t="n">
        <f aca="false">DATEDIF(Input!$G$23,$B163,"Y")</f>
        <v>51</v>
      </c>
      <c r="E163" s="69" t="n">
        <f aca="false">IF($B163&gt;Input!$G$45,Input!$G$46,0)</f>
        <v>0</v>
      </c>
    </row>
    <row r="164" customFormat="false" ht="12.8" hidden="false" customHeight="false" outlineLevel="0" collapsed="false">
      <c r="A164" s="67" t="n">
        <v>160</v>
      </c>
      <c r="B164" s="68" t="n">
        <f aca="false">EOMONTH(Input!$C$7,A164)</f>
        <v>47787</v>
      </c>
      <c r="C164" s="67" t="n">
        <f aca="false">DATEDIF(Input!$G$23,$B164,"Y")</f>
        <v>52</v>
      </c>
      <c r="E164" s="69" t="n">
        <f aca="false">IF($B164&gt;Input!$G$45,Input!$G$46,0)</f>
        <v>0</v>
      </c>
    </row>
    <row r="165" customFormat="false" ht="12.8" hidden="false" customHeight="false" outlineLevel="0" collapsed="false">
      <c r="A165" s="67" t="n">
        <v>161</v>
      </c>
      <c r="B165" s="68" t="n">
        <f aca="false">EOMONTH(Input!$C$7,A165)</f>
        <v>47817</v>
      </c>
      <c r="C165" s="67" t="n">
        <f aca="false">DATEDIF(Input!$G$23,$B165,"Y")</f>
        <v>52</v>
      </c>
      <c r="E165" s="69" t="n">
        <f aca="false">IF($B165&gt;Input!$G$45,Input!$G$46,0)</f>
        <v>0</v>
      </c>
    </row>
    <row r="166" customFormat="false" ht="12.8" hidden="false" customHeight="false" outlineLevel="0" collapsed="false">
      <c r="A166" s="67" t="n">
        <v>162</v>
      </c>
      <c r="B166" s="68" t="n">
        <f aca="false">EOMONTH(Input!$C$7,A166)</f>
        <v>47848</v>
      </c>
      <c r="C166" s="67" t="n">
        <f aca="false">DATEDIF(Input!$G$23,$B166,"Y")</f>
        <v>52</v>
      </c>
      <c r="E166" s="69" t="n">
        <f aca="false">IF($B166&gt;Input!$G$45,Input!$G$46,0)</f>
        <v>0</v>
      </c>
    </row>
    <row r="167" customFormat="false" ht="12.8" hidden="false" customHeight="false" outlineLevel="0" collapsed="false">
      <c r="A167" s="67" t="n">
        <v>163</v>
      </c>
      <c r="B167" s="68" t="n">
        <f aca="false">EOMONTH(Input!$C$7,A167)</f>
        <v>47879</v>
      </c>
      <c r="C167" s="67" t="n">
        <f aca="false">DATEDIF(Input!$G$23,$B167,"Y")</f>
        <v>52</v>
      </c>
      <c r="E167" s="69" t="n">
        <f aca="false">IF($B167&gt;Input!$G$45,Input!$G$46,0)</f>
        <v>0</v>
      </c>
    </row>
    <row r="168" customFormat="false" ht="12.8" hidden="false" customHeight="false" outlineLevel="0" collapsed="false">
      <c r="A168" s="67" t="n">
        <v>164</v>
      </c>
      <c r="B168" s="68" t="n">
        <f aca="false">EOMONTH(Input!$C$7,A168)</f>
        <v>47907</v>
      </c>
      <c r="C168" s="67" t="n">
        <f aca="false">DATEDIF(Input!$G$23,$B168,"Y")</f>
        <v>52</v>
      </c>
      <c r="E168" s="69" t="n">
        <f aca="false">IF($B168&gt;Input!$G$45,Input!$G$46,0)</f>
        <v>0</v>
      </c>
    </row>
    <row r="169" customFormat="false" ht="12.8" hidden="false" customHeight="false" outlineLevel="0" collapsed="false">
      <c r="A169" s="67" t="n">
        <v>165</v>
      </c>
      <c r="B169" s="68" t="n">
        <f aca="false">EOMONTH(Input!$C$7,A169)</f>
        <v>47938</v>
      </c>
      <c r="C169" s="67" t="n">
        <f aca="false">DATEDIF(Input!$G$23,$B169,"Y")</f>
        <v>52</v>
      </c>
      <c r="E169" s="69" t="n">
        <f aca="false">IF($B169&gt;Input!$G$45,Input!$G$46,0)</f>
        <v>0</v>
      </c>
    </row>
    <row r="170" customFormat="false" ht="12.8" hidden="false" customHeight="false" outlineLevel="0" collapsed="false">
      <c r="A170" s="67" t="n">
        <v>166</v>
      </c>
      <c r="B170" s="68" t="n">
        <f aca="false">EOMONTH(Input!$C$7,A170)</f>
        <v>47968</v>
      </c>
      <c r="C170" s="67" t="n">
        <f aca="false">DATEDIF(Input!$G$23,$B170,"Y")</f>
        <v>52</v>
      </c>
      <c r="E170" s="69" t="n">
        <f aca="false">IF($B170&gt;Input!$G$45,Input!$G$46,0)</f>
        <v>0</v>
      </c>
    </row>
    <row r="171" customFormat="false" ht="12.8" hidden="false" customHeight="false" outlineLevel="0" collapsed="false">
      <c r="A171" s="67" t="n">
        <v>167</v>
      </c>
      <c r="B171" s="68" t="n">
        <f aca="false">EOMONTH(Input!$C$7,A171)</f>
        <v>47999</v>
      </c>
      <c r="C171" s="67" t="n">
        <f aca="false">DATEDIF(Input!$G$23,$B171,"Y")</f>
        <v>52</v>
      </c>
      <c r="E171" s="69" t="n">
        <f aca="false">IF($B171&gt;Input!$G$45,Input!$G$46,0)</f>
        <v>0</v>
      </c>
    </row>
    <row r="172" customFormat="false" ht="12.8" hidden="false" customHeight="false" outlineLevel="0" collapsed="false">
      <c r="A172" s="67" t="n">
        <v>168</v>
      </c>
      <c r="B172" s="68" t="n">
        <f aca="false">EOMONTH(Input!$C$7,A172)</f>
        <v>48029</v>
      </c>
      <c r="C172" s="67" t="n">
        <f aca="false">DATEDIF(Input!$G$23,$B172,"Y")</f>
        <v>52</v>
      </c>
      <c r="E172" s="69" t="n">
        <f aca="false">IF($B172&gt;Input!$G$45,Input!$G$46,0)</f>
        <v>0</v>
      </c>
    </row>
    <row r="173" customFormat="false" ht="12.8" hidden="false" customHeight="false" outlineLevel="0" collapsed="false">
      <c r="A173" s="67" t="n">
        <v>169</v>
      </c>
      <c r="B173" s="68" t="n">
        <f aca="false">EOMONTH(Input!$C$7,A173)</f>
        <v>48060</v>
      </c>
      <c r="C173" s="67" t="n">
        <f aca="false">DATEDIF(Input!$G$23,$B173,"Y")</f>
        <v>52</v>
      </c>
      <c r="E173" s="69" t="n">
        <f aca="false">IF($B173&gt;Input!$G$45,Input!$G$46,0)</f>
        <v>0</v>
      </c>
    </row>
    <row r="174" customFormat="false" ht="12.8" hidden="false" customHeight="false" outlineLevel="0" collapsed="false">
      <c r="A174" s="67" t="n">
        <v>170</v>
      </c>
      <c r="B174" s="68" t="n">
        <f aca="false">EOMONTH(Input!$C$7,A174)</f>
        <v>48091</v>
      </c>
      <c r="C174" s="67" t="n">
        <f aca="false">DATEDIF(Input!$G$23,$B174,"Y")</f>
        <v>52</v>
      </c>
      <c r="E174" s="69" t="n">
        <f aca="false">IF($B174&gt;Input!$G$45,Input!$G$46,0)</f>
        <v>0</v>
      </c>
    </row>
    <row r="175" customFormat="false" ht="12.8" hidden="false" customHeight="false" outlineLevel="0" collapsed="false">
      <c r="A175" s="67" t="n">
        <v>171</v>
      </c>
      <c r="B175" s="68" t="n">
        <f aca="false">EOMONTH(Input!$C$7,A175)</f>
        <v>48121</v>
      </c>
      <c r="C175" s="67" t="n">
        <f aca="false">DATEDIF(Input!$G$23,$B175,"Y")</f>
        <v>52</v>
      </c>
      <c r="E175" s="69" t="n">
        <f aca="false">IF($B175&gt;Input!$G$45,Input!$G$46,0)</f>
        <v>0</v>
      </c>
    </row>
    <row r="176" customFormat="false" ht="12.8" hidden="false" customHeight="false" outlineLevel="0" collapsed="false">
      <c r="A176" s="67" t="n">
        <v>172</v>
      </c>
      <c r="B176" s="68" t="n">
        <f aca="false">EOMONTH(Input!$C$7,A176)</f>
        <v>48152</v>
      </c>
      <c r="C176" s="67" t="n">
        <f aca="false">DATEDIF(Input!$G$23,$B176,"Y")</f>
        <v>53</v>
      </c>
      <c r="E176" s="69" t="n">
        <f aca="false">IF($B176&gt;Input!$G$45,Input!$G$46,0)</f>
        <v>0</v>
      </c>
    </row>
    <row r="177" customFormat="false" ht="12.8" hidden="false" customHeight="false" outlineLevel="0" collapsed="false">
      <c r="A177" s="67" t="n">
        <v>173</v>
      </c>
      <c r="B177" s="68" t="n">
        <f aca="false">EOMONTH(Input!$C$7,A177)</f>
        <v>48182</v>
      </c>
      <c r="C177" s="67" t="n">
        <f aca="false">DATEDIF(Input!$G$23,$B177,"Y")</f>
        <v>53</v>
      </c>
      <c r="E177" s="69" t="n">
        <f aca="false">IF($B177&gt;Input!$G$45,Input!$G$46,0)</f>
        <v>0</v>
      </c>
    </row>
    <row r="178" customFormat="false" ht="12.8" hidden="false" customHeight="false" outlineLevel="0" collapsed="false">
      <c r="A178" s="67" t="n">
        <v>174</v>
      </c>
      <c r="B178" s="68" t="n">
        <f aca="false">EOMONTH(Input!$C$7,A178)</f>
        <v>48213</v>
      </c>
      <c r="C178" s="67" t="n">
        <f aca="false">DATEDIF(Input!$G$23,$B178,"Y")</f>
        <v>53</v>
      </c>
      <c r="E178" s="69" t="n">
        <f aca="false">IF($B178&gt;Input!$G$45,Input!$G$46,0)</f>
        <v>0</v>
      </c>
    </row>
    <row r="179" customFormat="false" ht="12.8" hidden="false" customHeight="false" outlineLevel="0" collapsed="false">
      <c r="A179" s="67" t="n">
        <v>175</v>
      </c>
      <c r="B179" s="68" t="n">
        <f aca="false">EOMONTH(Input!$C$7,A179)</f>
        <v>48244</v>
      </c>
      <c r="C179" s="67" t="n">
        <f aca="false">DATEDIF(Input!$G$23,$B179,"Y")</f>
        <v>53</v>
      </c>
      <c r="E179" s="69" t="n">
        <f aca="false">IF($B179&gt;Input!$G$45,Input!$G$46,0)</f>
        <v>0</v>
      </c>
    </row>
    <row r="180" customFormat="false" ht="12.8" hidden="false" customHeight="false" outlineLevel="0" collapsed="false">
      <c r="A180" s="67" t="n">
        <v>176</v>
      </c>
      <c r="B180" s="68" t="n">
        <f aca="false">EOMONTH(Input!$C$7,A180)</f>
        <v>48273</v>
      </c>
      <c r="C180" s="67" t="n">
        <f aca="false">DATEDIF(Input!$G$23,$B180,"Y")</f>
        <v>53</v>
      </c>
      <c r="E180" s="69" t="n">
        <f aca="false">IF($B180&gt;Input!$G$45,Input!$G$46,0)</f>
        <v>0</v>
      </c>
    </row>
    <row r="181" customFormat="false" ht="12.8" hidden="false" customHeight="false" outlineLevel="0" collapsed="false">
      <c r="A181" s="67" t="n">
        <v>177</v>
      </c>
      <c r="B181" s="68" t="n">
        <f aca="false">EOMONTH(Input!$C$7,A181)</f>
        <v>48304</v>
      </c>
      <c r="C181" s="67" t="n">
        <f aca="false">DATEDIF(Input!$G$23,$B181,"Y")</f>
        <v>53</v>
      </c>
      <c r="E181" s="69" t="n">
        <f aca="false">IF($B181&gt;Input!$G$45,Input!$G$46,0)</f>
        <v>0</v>
      </c>
    </row>
    <row r="182" customFormat="false" ht="12.8" hidden="false" customHeight="false" outlineLevel="0" collapsed="false">
      <c r="A182" s="67" t="n">
        <v>178</v>
      </c>
      <c r="B182" s="68" t="n">
        <f aca="false">EOMONTH(Input!$C$7,A182)</f>
        <v>48334</v>
      </c>
      <c r="C182" s="67" t="n">
        <f aca="false">DATEDIF(Input!$G$23,$B182,"Y")</f>
        <v>53</v>
      </c>
      <c r="E182" s="69" t="n">
        <f aca="false">IF($B182&gt;Input!$G$45,Input!$G$46,0)</f>
        <v>0</v>
      </c>
    </row>
    <row r="183" customFormat="false" ht="12.8" hidden="false" customHeight="false" outlineLevel="0" collapsed="false">
      <c r="A183" s="67" t="n">
        <v>179</v>
      </c>
      <c r="B183" s="68" t="n">
        <f aca="false">EOMONTH(Input!$C$7,A183)</f>
        <v>48365</v>
      </c>
      <c r="C183" s="67" t="n">
        <f aca="false">DATEDIF(Input!$G$23,$B183,"Y")</f>
        <v>53</v>
      </c>
      <c r="E183" s="69" t="n">
        <f aca="false">IF($B183&gt;Input!$G$45,Input!$G$46,0)</f>
        <v>0</v>
      </c>
    </row>
    <row r="184" customFormat="false" ht="12.8" hidden="false" customHeight="false" outlineLevel="0" collapsed="false">
      <c r="A184" s="67" t="n">
        <v>180</v>
      </c>
      <c r="B184" s="68" t="n">
        <f aca="false">EOMONTH(Input!$C$7,A184)</f>
        <v>48395</v>
      </c>
      <c r="C184" s="67" t="n">
        <f aca="false">DATEDIF(Input!$G$23,$B184,"Y")</f>
        <v>53</v>
      </c>
      <c r="E184" s="69" t="n">
        <f aca="false">IF($B184&gt;Input!$G$45,Input!$G$46,0)</f>
        <v>0</v>
      </c>
    </row>
    <row r="185" customFormat="false" ht="12.8" hidden="false" customHeight="false" outlineLevel="0" collapsed="false">
      <c r="A185" s="67" t="n">
        <v>181</v>
      </c>
      <c r="B185" s="68" t="n">
        <f aca="false">EOMONTH(Input!$C$7,A185)</f>
        <v>48426</v>
      </c>
      <c r="C185" s="67" t="n">
        <f aca="false">DATEDIF(Input!$G$23,$B185,"Y")</f>
        <v>53</v>
      </c>
      <c r="E185" s="69" t="n">
        <f aca="false">IF($B185&gt;Input!$G$45,Input!$G$46,0)</f>
        <v>0</v>
      </c>
    </row>
    <row r="186" customFormat="false" ht="12.8" hidden="false" customHeight="false" outlineLevel="0" collapsed="false">
      <c r="A186" s="67" t="n">
        <v>182</v>
      </c>
      <c r="B186" s="68" t="n">
        <f aca="false">EOMONTH(Input!$C$7,A186)</f>
        <v>48457</v>
      </c>
      <c r="C186" s="67" t="n">
        <f aca="false">DATEDIF(Input!$G$23,$B186,"Y")</f>
        <v>53</v>
      </c>
      <c r="E186" s="69" t="n">
        <f aca="false">IF($B186&gt;Input!$G$45,Input!$G$46,0)</f>
        <v>0</v>
      </c>
    </row>
    <row r="187" customFormat="false" ht="12.8" hidden="false" customHeight="false" outlineLevel="0" collapsed="false">
      <c r="A187" s="67" t="n">
        <v>183</v>
      </c>
      <c r="B187" s="68" t="n">
        <f aca="false">EOMONTH(Input!$C$7,A187)</f>
        <v>48487</v>
      </c>
      <c r="C187" s="67" t="n">
        <f aca="false">DATEDIF(Input!$G$23,$B187,"Y")</f>
        <v>53</v>
      </c>
      <c r="E187" s="69" t="n">
        <f aca="false">IF($B187&gt;Input!$G$45,Input!$G$46,0)</f>
        <v>0</v>
      </c>
    </row>
    <row r="188" customFormat="false" ht="12.8" hidden="false" customHeight="false" outlineLevel="0" collapsed="false">
      <c r="A188" s="67" t="n">
        <v>184</v>
      </c>
      <c r="B188" s="68" t="n">
        <f aca="false">EOMONTH(Input!$C$7,A188)</f>
        <v>48518</v>
      </c>
      <c r="C188" s="67" t="n">
        <f aca="false">DATEDIF(Input!$G$23,$B188,"Y")</f>
        <v>54</v>
      </c>
      <c r="E188" s="69" t="n">
        <f aca="false">IF($B188&gt;Input!$G$45,Input!$G$46,0)</f>
        <v>0</v>
      </c>
    </row>
    <row r="189" customFormat="false" ht="12.8" hidden="false" customHeight="false" outlineLevel="0" collapsed="false">
      <c r="A189" s="67" t="n">
        <v>185</v>
      </c>
      <c r="B189" s="68" t="n">
        <f aca="false">EOMONTH(Input!$C$7,A189)</f>
        <v>48548</v>
      </c>
      <c r="C189" s="67" t="n">
        <f aca="false">DATEDIF(Input!$G$23,$B189,"Y")</f>
        <v>54</v>
      </c>
      <c r="E189" s="69" t="n">
        <f aca="false">IF($B189&gt;Input!$G$45,Input!$G$46,0)</f>
        <v>0</v>
      </c>
    </row>
    <row r="190" customFormat="false" ht="12.8" hidden="false" customHeight="false" outlineLevel="0" collapsed="false">
      <c r="A190" s="67" t="n">
        <v>186</v>
      </c>
      <c r="B190" s="68" t="n">
        <f aca="false">EOMONTH(Input!$C$7,A190)</f>
        <v>48579</v>
      </c>
      <c r="C190" s="67" t="n">
        <f aca="false">DATEDIF(Input!$G$23,$B190,"Y")</f>
        <v>54</v>
      </c>
      <c r="E190" s="69" t="n">
        <f aca="false">IF($B190&gt;Input!$G$45,Input!$G$46,0)</f>
        <v>0</v>
      </c>
    </row>
    <row r="191" customFormat="false" ht="12.8" hidden="false" customHeight="false" outlineLevel="0" collapsed="false">
      <c r="A191" s="67" t="n">
        <v>187</v>
      </c>
      <c r="B191" s="68" t="n">
        <f aca="false">EOMONTH(Input!$C$7,A191)</f>
        <v>48610</v>
      </c>
      <c r="C191" s="67" t="n">
        <f aca="false">DATEDIF(Input!$G$23,$B191,"Y")</f>
        <v>54</v>
      </c>
      <c r="E191" s="69" t="n">
        <f aca="false">IF($B191&gt;Input!$G$45,Input!$G$46,0)</f>
        <v>0</v>
      </c>
    </row>
    <row r="192" customFormat="false" ht="12.8" hidden="false" customHeight="false" outlineLevel="0" collapsed="false">
      <c r="A192" s="67" t="n">
        <v>188</v>
      </c>
      <c r="B192" s="68" t="n">
        <f aca="false">EOMONTH(Input!$C$7,A192)</f>
        <v>48638</v>
      </c>
      <c r="C192" s="67" t="n">
        <f aca="false">DATEDIF(Input!$G$23,$B192,"Y")</f>
        <v>54</v>
      </c>
      <c r="E192" s="69" t="n">
        <f aca="false">IF($B192&gt;Input!$G$45,Input!$G$46,0)</f>
        <v>0</v>
      </c>
    </row>
    <row r="193" customFormat="false" ht="12.8" hidden="false" customHeight="false" outlineLevel="0" collapsed="false">
      <c r="A193" s="67" t="n">
        <v>189</v>
      </c>
      <c r="B193" s="68" t="n">
        <f aca="false">EOMONTH(Input!$C$7,A193)</f>
        <v>48669</v>
      </c>
      <c r="C193" s="67" t="n">
        <f aca="false">DATEDIF(Input!$G$23,$B193,"Y")</f>
        <v>54</v>
      </c>
      <c r="E193" s="69" t="n">
        <f aca="false">IF($B193&gt;Input!$G$45,Input!$G$46,0)</f>
        <v>0</v>
      </c>
    </row>
    <row r="194" customFormat="false" ht="12.8" hidden="false" customHeight="false" outlineLevel="0" collapsed="false">
      <c r="A194" s="67" t="n">
        <v>190</v>
      </c>
      <c r="B194" s="68" t="n">
        <f aca="false">EOMONTH(Input!$C$7,A194)</f>
        <v>48699</v>
      </c>
      <c r="C194" s="67" t="n">
        <f aca="false">DATEDIF(Input!$G$23,$B194,"Y")</f>
        <v>54</v>
      </c>
      <c r="E194" s="69" t="n">
        <f aca="false">IF($B194&gt;Input!$G$45,Input!$G$46,0)</f>
        <v>0</v>
      </c>
    </row>
    <row r="195" customFormat="false" ht="12.8" hidden="false" customHeight="false" outlineLevel="0" collapsed="false">
      <c r="A195" s="67" t="n">
        <v>191</v>
      </c>
      <c r="B195" s="68" t="n">
        <f aca="false">EOMONTH(Input!$C$7,A195)</f>
        <v>48730</v>
      </c>
      <c r="C195" s="67" t="n">
        <f aca="false">DATEDIF(Input!$G$23,$B195,"Y")</f>
        <v>54</v>
      </c>
      <c r="E195" s="69" t="n">
        <f aca="false">IF($B195&gt;Input!$G$45,Input!$G$46,0)</f>
        <v>0</v>
      </c>
    </row>
    <row r="196" customFormat="false" ht="12.8" hidden="false" customHeight="false" outlineLevel="0" collapsed="false">
      <c r="A196" s="67" t="n">
        <v>192</v>
      </c>
      <c r="B196" s="68" t="n">
        <f aca="false">EOMONTH(Input!$C$7,A196)</f>
        <v>48760</v>
      </c>
      <c r="C196" s="67" t="n">
        <f aca="false">DATEDIF(Input!$G$23,$B196,"Y")</f>
        <v>54</v>
      </c>
      <c r="E196" s="69" t="n">
        <f aca="false">IF($B196&gt;Input!$G$45,Input!$G$46,0)</f>
        <v>0</v>
      </c>
    </row>
    <row r="197" customFormat="false" ht="12.8" hidden="false" customHeight="false" outlineLevel="0" collapsed="false">
      <c r="A197" s="67" t="n">
        <v>193</v>
      </c>
      <c r="B197" s="68" t="n">
        <f aca="false">EOMONTH(Input!$C$7,A197)</f>
        <v>48791</v>
      </c>
      <c r="C197" s="67" t="n">
        <f aca="false">DATEDIF(Input!$G$23,$B197,"Y")</f>
        <v>54</v>
      </c>
      <c r="E197" s="69" t="n">
        <f aca="false">IF($B197&gt;Input!$G$45,Input!$G$46,0)</f>
        <v>0</v>
      </c>
    </row>
    <row r="198" customFormat="false" ht="12.8" hidden="false" customHeight="false" outlineLevel="0" collapsed="false">
      <c r="A198" s="67" t="n">
        <v>194</v>
      </c>
      <c r="B198" s="68" t="n">
        <f aca="false">EOMONTH(Input!$C$7,A198)</f>
        <v>48822</v>
      </c>
      <c r="C198" s="67" t="n">
        <f aca="false">DATEDIF(Input!$G$23,$B198,"Y")</f>
        <v>54</v>
      </c>
      <c r="E198" s="69" t="n">
        <f aca="false">IF($B198&gt;Input!$G$45,Input!$G$46,0)</f>
        <v>0</v>
      </c>
    </row>
    <row r="199" customFormat="false" ht="12.8" hidden="false" customHeight="false" outlineLevel="0" collapsed="false">
      <c r="A199" s="67" t="n">
        <v>195</v>
      </c>
      <c r="B199" s="68" t="n">
        <f aca="false">EOMONTH(Input!$C$7,A199)</f>
        <v>48852</v>
      </c>
      <c r="C199" s="67" t="n">
        <f aca="false">DATEDIF(Input!$G$23,$B199,"Y")</f>
        <v>54</v>
      </c>
      <c r="E199" s="69" t="n">
        <f aca="false">IF($B199&gt;Input!$G$45,Input!$G$46,0)</f>
        <v>0</v>
      </c>
    </row>
    <row r="200" customFormat="false" ht="12.8" hidden="false" customHeight="false" outlineLevel="0" collapsed="false">
      <c r="A200" s="67" t="n">
        <v>196</v>
      </c>
      <c r="B200" s="68" t="n">
        <f aca="false">EOMONTH(Input!$C$7,A200)</f>
        <v>48883</v>
      </c>
      <c r="C200" s="67" t="n">
        <f aca="false">DATEDIF(Input!$G$23,$B200,"Y")</f>
        <v>55</v>
      </c>
      <c r="E200" s="69" t="n">
        <f aca="false">IF($B200&gt;Input!$G$45,Input!$G$46,0)</f>
        <v>0</v>
      </c>
    </row>
    <row r="201" customFormat="false" ht="12.8" hidden="false" customHeight="false" outlineLevel="0" collapsed="false">
      <c r="A201" s="67" t="n">
        <v>197</v>
      </c>
      <c r="B201" s="68" t="n">
        <f aca="false">EOMONTH(Input!$C$7,A201)</f>
        <v>48913</v>
      </c>
      <c r="C201" s="67" t="n">
        <f aca="false">DATEDIF(Input!$G$23,$B201,"Y")</f>
        <v>55</v>
      </c>
      <c r="E201" s="69" t="n">
        <f aca="false">IF($B201&gt;Input!$G$45,Input!$G$46,0)</f>
        <v>0</v>
      </c>
    </row>
    <row r="202" customFormat="false" ht="12.8" hidden="false" customHeight="false" outlineLevel="0" collapsed="false">
      <c r="A202" s="67" t="n">
        <v>198</v>
      </c>
      <c r="B202" s="68" t="n">
        <f aca="false">EOMONTH(Input!$C$7,A202)</f>
        <v>48944</v>
      </c>
      <c r="C202" s="67" t="n">
        <f aca="false">DATEDIF(Input!$G$23,$B202,"Y")</f>
        <v>55</v>
      </c>
      <c r="E202" s="69" t="n">
        <f aca="false">IF($B202&gt;Input!$G$45,Input!$G$46,0)</f>
        <v>0</v>
      </c>
    </row>
    <row r="203" customFormat="false" ht="12.8" hidden="false" customHeight="false" outlineLevel="0" collapsed="false">
      <c r="A203" s="67" t="n">
        <v>199</v>
      </c>
      <c r="B203" s="68" t="n">
        <f aca="false">EOMONTH(Input!$C$7,A203)</f>
        <v>48975</v>
      </c>
      <c r="C203" s="67" t="n">
        <f aca="false">DATEDIF(Input!$G$23,$B203,"Y")</f>
        <v>55</v>
      </c>
      <c r="E203" s="69" t="n">
        <f aca="false">IF($B203&gt;Input!$G$45,Input!$G$46,0)</f>
        <v>0</v>
      </c>
    </row>
    <row r="204" customFormat="false" ht="12.8" hidden="false" customHeight="false" outlineLevel="0" collapsed="false">
      <c r="A204" s="67" t="n">
        <v>200</v>
      </c>
      <c r="B204" s="68" t="n">
        <f aca="false">EOMONTH(Input!$C$7,A204)</f>
        <v>49003</v>
      </c>
      <c r="C204" s="67" t="n">
        <f aca="false">DATEDIF(Input!$G$23,$B204,"Y")</f>
        <v>55</v>
      </c>
      <c r="E204" s="69" t="n">
        <f aca="false">IF($B204&gt;Input!$G$45,Input!$G$46,0)</f>
        <v>0</v>
      </c>
    </row>
    <row r="205" customFormat="false" ht="12.8" hidden="false" customHeight="false" outlineLevel="0" collapsed="false">
      <c r="A205" s="67" t="n">
        <v>201</v>
      </c>
      <c r="B205" s="68" t="n">
        <f aca="false">EOMONTH(Input!$C$7,A205)</f>
        <v>49034</v>
      </c>
      <c r="C205" s="67" t="n">
        <f aca="false">DATEDIF(Input!$G$23,$B205,"Y")</f>
        <v>55</v>
      </c>
      <c r="E205" s="69" t="n">
        <f aca="false">IF($B205&gt;Input!$G$45,Input!$G$46,0)</f>
        <v>0</v>
      </c>
    </row>
    <row r="206" customFormat="false" ht="12.8" hidden="false" customHeight="false" outlineLevel="0" collapsed="false">
      <c r="A206" s="67" t="n">
        <v>202</v>
      </c>
      <c r="B206" s="68" t="n">
        <f aca="false">EOMONTH(Input!$C$7,A206)</f>
        <v>49064</v>
      </c>
      <c r="C206" s="67" t="n">
        <f aca="false">DATEDIF(Input!$G$23,$B206,"Y")</f>
        <v>55</v>
      </c>
      <c r="E206" s="69" t="n">
        <f aca="false">IF($B206&gt;Input!$G$45,Input!$G$46,0)</f>
        <v>0</v>
      </c>
    </row>
    <row r="207" customFormat="false" ht="12.8" hidden="false" customHeight="false" outlineLevel="0" collapsed="false">
      <c r="A207" s="67" t="n">
        <v>203</v>
      </c>
      <c r="B207" s="68" t="n">
        <f aca="false">EOMONTH(Input!$C$7,A207)</f>
        <v>49095</v>
      </c>
      <c r="C207" s="67" t="n">
        <f aca="false">DATEDIF(Input!$G$23,$B207,"Y")</f>
        <v>55</v>
      </c>
      <c r="E207" s="69" t="n">
        <f aca="false">IF($B207&gt;Input!$G$45,Input!$G$46,0)</f>
        <v>0</v>
      </c>
    </row>
    <row r="208" customFormat="false" ht="12.8" hidden="false" customHeight="false" outlineLevel="0" collapsed="false">
      <c r="A208" s="67" t="n">
        <v>204</v>
      </c>
      <c r="B208" s="68" t="n">
        <f aca="false">EOMONTH(Input!$C$7,A208)</f>
        <v>49125</v>
      </c>
      <c r="C208" s="67" t="n">
        <f aca="false">DATEDIF(Input!$G$23,$B208,"Y")</f>
        <v>55</v>
      </c>
      <c r="E208" s="69" t="n">
        <f aca="false">IF($B208&gt;Input!$G$45,Input!$G$46,0)</f>
        <v>0</v>
      </c>
    </row>
    <row r="209" customFormat="false" ht="12.8" hidden="false" customHeight="false" outlineLevel="0" collapsed="false">
      <c r="A209" s="67" t="n">
        <v>205</v>
      </c>
      <c r="B209" s="68" t="n">
        <f aca="false">EOMONTH(Input!$C$7,A209)</f>
        <v>49156</v>
      </c>
      <c r="C209" s="67" t="n">
        <f aca="false">DATEDIF(Input!$G$23,$B209,"Y")</f>
        <v>55</v>
      </c>
      <c r="E209" s="69" t="n">
        <f aca="false">IF($B209&gt;Input!$G$45,Input!$G$46,0)</f>
        <v>0</v>
      </c>
    </row>
    <row r="210" customFormat="false" ht="12.8" hidden="false" customHeight="false" outlineLevel="0" collapsed="false">
      <c r="A210" s="67" t="n">
        <v>206</v>
      </c>
      <c r="B210" s="68" t="n">
        <f aca="false">EOMONTH(Input!$C$7,A210)</f>
        <v>49187</v>
      </c>
      <c r="C210" s="67" t="n">
        <f aca="false">DATEDIF(Input!$G$23,$B210,"Y")</f>
        <v>55</v>
      </c>
      <c r="E210" s="69" t="n">
        <f aca="false">IF($B210&gt;Input!$G$45,Input!$G$46,0)</f>
        <v>0</v>
      </c>
    </row>
    <row r="211" customFormat="false" ht="12.8" hidden="false" customHeight="false" outlineLevel="0" collapsed="false">
      <c r="A211" s="67" t="n">
        <v>207</v>
      </c>
      <c r="B211" s="68" t="n">
        <f aca="false">EOMONTH(Input!$C$7,A211)</f>
        <v>49217</v>
      </c>
      <c r="C211" s="67" t="n">
        <f aca="false">DATEDIF(Input!$G$23,$B211,"Y")</f>
        <v>55</v>
      </c>
      <c r="E211" s="69" t="n">
        <f aca="false">IF($B211&gt;Input!$G$45,Input!$G$46,0)</f>
        <v>0</v>
      </c>
    </row>
    <row r="212" customFormat="false" ht="12.8" hidden="false" customHeight="false" outlineLevel="0" collapsed="false">
      <c r="A212" s="67" t="n">
        <v>208</v>
      </c>
      <c r="B212" s="68" t="n">
        <f aca="false">EOMONTH(Input!$C$7,A212)</f>
        <v>49248</v>
      </c>
      <c r="C212" s="67" t="n">
        <f aca="false">DATEDIF(Input!$G$23,$B212,"Y")</f>
        <v>56</v>
      </c>
      <c r="E212" s="69" t="n">
        <f aca="false">IF($B212&gt;Input!$G$45,Input!$G$46,0)</f>
        <v>0</v>
      </c>
    </row>
    <row r="213" customFormat="false" ht="12.8" hidden="false" customHeight="false" outlineLevel="0" collapsed="false">
      <c r="A213" s="67" t="n">
        <v>209</v>
      </c>
      <c r="B213" s="68" t="n">
        <f aca="false">EOMONTH(Input!$C$7,A213)</f>
        <v>49278</v>
      </c>
      <c r="C213" s="67" t="n">
        <f aca="false">DATEDIF(Input!$G$23,$B213,"Y")</f>
        <v>56</v>
      </c>
      <c r="E213" s="69" t="n">
        <f aca="false">IF($B213&gt;Input!$G$45,Input!$G$46,0)</f>
        <v>0</v>
      </c>
    </row>
    <row r="214" customFormat="false" ht="12.8" hidden="false" customHeight="false" outlineLevel="0" collapsed="false">
      <c r="A214" s="67" t="n">
        <v>210</v>
      </c>
      <c r="B214" s="68" t="n">
        <f aca="false">EOMONTH(Input!$C$7,A214)</f>
        <v>49309</v>
      </c>
      <c r="C214" s="67" t="n">
        <f aca="false">DATEDIF(Input!$G$23,$B214,"Y")</f>
        <v>56</v>
      </c>
      <c r="E214" s="69" t="n">
        <f aca="false">IF($B214&gt;Input!$G$45,Input!$G$46,0)</f>
        <v>0</v>
      </c>
    </row>
    <row r="215" customFormat="false" ht="12.8" hidden="false" customHeight="false" outlineLevel="0" collapsed="false">
      <c r="A215" s="67" t="n">
        <v>211</v>
      </c>
      <c r="B215" s="68" t="n">
        <f aca="false">EOMONTH(Input!$C$7,A215)</f>
        <v>49340</v>
      </c>
      <c r="C215" s="67" t="n">
        <f aca="false">DATEDIF(Input!$G$23,$B215,"Y")</f>
        <v>56</v>
      </c>
      <c r="E215" s="69" t="n">
        <f aca="false">IF($B215&gt;Input!$G$45,Input!$G$46,0)</f>
        <v>0</v>
      </c>
    </row>
    <row r="216" customFormat="false" ht="12.8" hidden="false" customHeight="false" outlineLevel="0" collapsed="false">
      <c r="A216" s="67" t="n">
        <v>212</v>
      </c>
      <c r="B216" s="68" t="n">
        <f aca="false">EOMONTH(Input!$C$7,A216)</f>
        <v>49368</v>
      </c>
      <c r="C216" s="67" t="n">
        <f aca="false">DATEDIF(Input!$G$23,$B216,"Y")</f>
        <v>56</v>
      </c>
      <c r="E216" s="69" t="n">
        <f aca="false">IF($B216&gt;Input!$G$45,Input!$G$46,0)</f>
        <v>0</v>
      </c>
    </row>
    <row r="217" customFormat="false" ht="12.8" hidden="false" customHeight="false" outlineLevel="0" collapsed="false">
      <c r="A217" s="67" t="n">
        <v>213</v>
      </c>
      <c r="B217" s="68" t="n">
        <f aca="false">EOMONTH(Input!$C$7,A217)</f>
        <v>49399</v>
      </c>
      <c r="C217" s="67" t="n">
        <f aca="false">DATEDIF(Input!$G$23,$B217,"Y")</f>
        <v>56</v>
      </c>
      <c r="E217" s="69" t="n">
        <f aca="false">IF($B217&gt;Input!$G$45,Input!$G$46,0)</f>
        <v>0</v>
      </c>
    </row>
    <row r="218" customFormat="false" ht="12.8" hidden="false" customHeight="false" outlineLevel="0" collapsed="false">
      <c r="A218" s="67" t="n">
        <v>214</v>
      </c>
      <c r="B218" s="68" t="n">
        <f aca="false">EOMONTH(Input!$C$7,A218)</f>
        <v>49429</v>
      </c>
      <c r="C218" s="67" t="n">
        <f aca="false">DATEDIF(Input!$G$23,$B218,"Y")</f>
        <v>56</v>
      </c>
      <c r="E218" s="69" t="n">
        <f aca="false">IF($B218&gt;Input!$G$45,Input!$G$46,0)</f>
        <v>0</v>
      </c>
    </row>
    <row r="219" customFormat="false" ht="12.8" hidden="false" customHeight="false" outlineLevel="0" collapsed="false">
      <c r="A219" s="67" t="n">
        <v>215</v>
      </c>
      <c r="B219" s="68" t="n">
        <f aca="false">EOMONTH(Input!$C$7,A219)</f>
        <v>49460</v>
      </c>
      <c r="C219" s="67" t="n">
        <f aca="false">DATEDIF(Input!$G$23,$B219,"Y")</f>
        <v>56</v>
      </c>
      <c r="E219" s="69" t="n">
        <f aca="false">IF($B219&gt;Input!$G$45,Input!$G$46,0)</f>
        <v>0</v>
      </c>
    </row>
    <row r="220" customFormat="false" ht="12.8" hidden="false" customHeight="false" outlineLevel="0" collapsed="false">
      <c r="A220" s="67" t="n">
        <v>216</v>
      </c>
      <c r="B220" s="68" t="n">
        <f aca="false">EOMONTH(Input!$C$7,A220)</f>
        <v>49490</v>
      </c>
      <c r="C220" s="67" t="n">
        <f aca="false">DATEDIF(Input!$G$23,$B220,"Y")</f>
        <v>56</v>
      </c>
      <c r="E220" s="69" t="n">
        <f aca="false">IF($B220&gt;Input!$G$45,Input!$G$46,0)</f>
        <v>0</v>
      </c>
    </row>
    <row r="221" customFormat="false" ht="12.8" hidden="false" customHeight="false" outlineLevel="0" collapsed="false">
      <c r="A221" s="67" t="n">
        <v>217</v>
      </c>
      <c r="B221" s="68" t="n">
        <f aca="false">EOMONTH(Input!$C$7,A221)</f>
        <v>49521</v>
      </c>
      <c r="C221" s="67" t="n">
        <f aca="false">DATEDIF(Input!$G$23,$B221,"Y")</f>
        <v>56</v>
      </c>
      <c r="E221" s="69" t="n">
        <f aca="false">IF($B221&gt;Input!$G$45,Input!$G$46,0)</f>
        <v>0</v>
      </c>
    </row>
    <row r="222" customFormat="false" ht="12.8" hidden="false" customHeight="false" outlineLevel="0" collapsed="false">
      <c r="A222" s="67" t="n">
        <v>218</v>
      </c>
      <c r="B222" s="68" t="n">
        <f aca="false">EOMONTH(Input!$C$7,A222)</f>
        <v>49552</v>
      </c>
      <c r="C222" s="67" t="n">
        <f aca="false">DATEDIF(Input!$G$23,$B222,"Y")</f>
        <v>56</v>
      </c>
      <c r="E222" s="69" t="n">
        <f aca="false">IF($B222&gt;Input!$G$45,Input!$G$46,0)</f>
        <v>0</v>
      </c>
    </row>
    <row r="223" customFormat="false" ht="12.8" hidden="false" customHeight="false" outlineLevel="0" collapsed="false">
      <c r="A223" s="67" t="n">
        <v>219</v>
      </c>
      <c r="B223" s="68" t="n">
        <f aca="false">EOMONTH(Input!$C$7,A223)</f>
        <v>49582</v>
      </c>
      <c r="C223" s="67" t="n">
        <f aca="false">DATEDIF(Input!$G$23,$B223,"Y")</f>
        <v>56</v>
      </c>
      <c r="E223" s="69" t="n">
        <f aca="false">IF($B223&gt;Input!$G$45,Input!$G$46,0)</f>
        <v>0</v>
      </c>
    </row>
    <row r="224" customFormat="false" ht="12.8" hidden="false" customHeight="false" outlineLevel="0" collapsed="false">
      <c r="A224" s="67" t="n">
        <v>220</v>
      </c>
      <c r="B224" s="68" t="n">
        <f aca="false">EOMONTH(Input!$C$7,A224)</f>
        <v>49613</v>
      </c>
      <c r="C224" s="67" t="n">
        <f aca="false">DATEDIF(Input!$G$23,$B224,"Y")</f>
        <v>57</v>
      </c>
      <c r="E224" s="69" t="n">
        <f aca="false">IF($B224&gt;Input!$G$45,Input!$G$46,0)</f>
        <v>0</v>
      </c>
    </row>
    <row r="225" customFormat="false" ht="12.8" hidden="false" customHeight="false" outlineLevel="0" collapsed="false">
      <c r="A225" s="67" t="n">
        <v>221</v>
      </c>
      <c r="B225" s="68" t="n">
        <f aca="false">EOMONTH(Input!$C$7,A225)</f>
        <v>49643</v>
      </c>
      <c r="C225" s="67" t="n">
        <f aca="false">DATEDIF(Input!$G$23,$B225,"Y")</f>
        <v>57</v>
      </c>
      <c r="E225" s="69" t="n">
        <f aca="false">IF($B225&gt;Input!$G$45,Input!$G$46,0)</f>
        <v>0</v>
      </c>
    </row>
    <row r="226" customFormat="false" ht="12.8" hidden="false" customHeight="false" outlineLevel="0" collapsed="false">
      <c r="A226" s="67" t="n">
        <v>222</v>
      </c>
      <c r="B226" s="68" t="n">
        <f aca="false">EOMONTH(Input!$C$7,A226)</f>
        <v>49674</v>
      </c>
      <c r="C226" s="67" t="n">
        <f aca="false">DATEDIF(Input!$G$23,$B226,"Y")</f>
        <v>57</v>
      </c>
      <c r="E226" s="69" t="n">
        <f aca="false">IF($B226&gt;Input!$G$45,Input!$G$46,0)</f>
        <v>0</v>
      </c>
    </row>
    <row r="227" customFormat="false" ht="12.8" hidden="false" customHeight="false" outlineLevel="0" collapsed="false">
      <c r="A227" s="67" t="n">
        <v>223</v>
      </c>
      <c r="B227" s="68" t="n">
        <f aca="false">EOMONTH(Input!$C$7,A227)</f>
        <v>49705</v>
      </c>
      <c r="C227" s="67" t="n">
        <f aca="false">DATEDIF(Input!$G$23,$B227,"Y")</f>
        <v>57</v>
      </c>
      <c r="E227" s="69" t="n">
        <f aca="false">IF($B227&gt;Input!$G$45,Input!$G$46,0)</f>
        <v>0</v>
      </c>
    </row>
    <row r="228" customFormat="false" ht="12.8" hidden="false" customHeight="false" outlineLevel="0" collapsed="false">
      <c r="A228" s="67" t="n">
        <v>224</v>
      </c>
      <c r="B228" s="68" t="n">
        <f aca="false">EOMONTH(Input!$C$7,A228)</f>
        <v>49734</v>
      </c>
      <c r="C228" s="67" t="n">
        <f aca="false">DATEDIF(Input!$G$23,$B228,"Y")</f>
        <v>57</v>
      </c>
      <c r="E228" s="69" t="n">
        <f aca="false">IF($B228&gt;Input!$G$45,Input!$G$46,0)</f>
        <v>0</v>
      </c>
    </row>
    <row r="229" customFormat="false" ht="12.8" hidden="false" customHeight="false" outlineLevel="0" collapsed="false">
      <c r="A229" s="67" t="n">
        <v>225</v>
      </c>
      <c r="B229" s="68" t="n">
        <f aca="false">EOMONTH(Input!$C$7,A229)</f>
        <v>49765</v>
      </c>
      <c r="C229" s="67" t="n">
        <f aca="false">DATEDIF(Input!$G$23,$B229,"Y")</f>
        <v>57</v>
      </c>
      <c r="E229" s="69" t="n">
        <f aca="false">IF($B229&gt;Input!$G$45,Input!$G$46,0)</f>
        <v>0</v>
      </c>
    </row>
    <row r="230" customFormat="false" ht="12.8" hidden="false" customHeight="false" outlineLevel="0" collapsed="false">
      <c r="A230" s="67" t="n">
        <v>226</v>
      </c>
      <c r="B230" s="68" t="n">
        <f aca="false">EOMONTH(Input!$C$7,A230)</f>
        <v>49795</v>
      </c>
      <c r="C230" s="67" t="n">
        <f aca="false">DATEDIF(Input!$G$23,$B230,"Y")</f>
        <v>57</v>
      </c>
      <c r="E230" s="69" t="n">
        <f aca="false">IF($B230&gt;Input!$G$45,Input!$G$46,0)</f>
        <v>0</v>
      </c>
    </row>
    <row r="231" customFormat="false" ht="12.8" hidden="false" customHeight="false" outlineLevel="0" collapsed="false">
      <c r="A231" s="67" t="n">
        <v>227</v>
      </c>
      <c r="B231" s="68" t="n">
        <f aca="false">EOMONTH(Input!$C$7,A231)</f>
        <v>49826</v>
      </c>
      <c r="C231" s="67" t="n">
        <f aca="false">DATEDIF(Input!$G$23,$B231,"Y")</f>
        <v>57</v>
      </c>
      <c r="E231" s="69" t="n">
        <f aca="false">IF($B231&gt;Input!$G$45,Input!$G$46,0)</f>
        <v>0</v>
      </c>
    </row>
    <row r="232" customFormat="false" ht="12.8" hidden="false" customHeight="false" outlineLevel="0" collapsed="false">
      <c r="A232" s="67" t="n">
        <v>228</v>
      </c>
      <c r="B232" s="68" t="n">
        <f aca="false">EOMONTH(Input!$C$7,A232)</f>
        <v>49856</v>
      </c>
      <c r="C232" s="67" t="n">
        <f aca="false">DATEDIF(Input!$G$23,$B232,"Y")</f>
        <v>57</v>
      </c>
      <c r="E232" s="69" t="n">
        <f aca="false">IF($B232&gt;Input!$G$45,Input!$G$46,0)</f>
        <v>0</v>
      </c>
    </row>
    <row r="233" customFormat="false" ht="12.8" hidden="false" customHeight="false" outlineLevel="0" collapsed="false">
      <c r="A233" s="67" t="n">
        <v>229</v>
      </c>
      <c r="B233" s="68" t="n">
        <f aca="false">EOMONTH(Input!$C$7,A233)</f>
        <v>49887</v>
      </c>
      <c r="C233" s="67" t="n">
        <f aca="false">DATEDIF(Input!$G$23,$B233,"Y")</f>
        <v>57</v>
      </c>
      <c r="E233" s="69" t="n">
        <f aca="false">IF($B233&gt;Input!$G$45,Input!$G$46,0)</f>
        <v>0</v>
      </c>
    </row>
    <row r="234" customFormat="false" ht="12.8" hidden="false" customHeight="false" outlineLevel="0" collapsed="false">
      <c r="A234" s="67" t="n">
        <v>230</v>
      </c>
      <c r="B234" s="68" t="n">
        <f aca="false">EOMONTH(Input!$C$7,A234)</f>
        <v>49918</v>
      </c>
      <c r="C234" s="67" t="n">
        <f aca="false">DATEDIF(Input!$G$23,$B234,"Y")</f>
        <v>57</v>
      </c>
      <c r="E234" s="69" t="n">
        <f aca="false">IF($B234&gt;Input!$G$45,Input!$G$46,0)</f>
        <v>0</v>
      </c>
    </row>
    <row r="235" customFormat="false" ht="12.8" hidden="false" customHeight="false" outlineLevel="0" collapsed="false">
      <c r="A235" s="67" t="n">
        <v>231</v>
      </c>
      <c r="B235" s="68" t="n">
        <f aca="false">EOMONTH(Input!$C$7,A235)</f>
        <v>49948</v>
      </c>
      <c r="C235" s="67" t="n">
        <f aca="false">DATEDIF(Input!$G$23,$B235,"Y")</f>
        <v>57</v>
      </c>
      <c r="E235" s="69" t="n">
        <f aca="false">IF($B235&gt;Input!$G$45,Input!$G$46,0)</f>
        <v>0</v>
      </c>
    </row>
    <row r="236" customFormat="false" ht="12.8" hidden="false" customHeight="false" outlineLevel="0" collapsed="false">
      <c r="A236" s="67" t="n">
        <v>232</v>
      </c>
      <c r="B236" s="68" t="n">
        <f aca="false">EOMONTH(Input!$C$7,A236)</f>
        <v>49979</v>
      </c>
      <c r="C236" s="67" t="n">
        <f aca="false">DATEDIF(Input!$G$23,$B236,"Y")</f>
        <v>58</v>
      </c>
      <c r="E236" s="69" t="n">
        <f aca="false">IF($B236&gt;Input!$G$45,Input!$G$46,0)</f>
        <v>0</v>
      </c>
    </row>
    <row r="237" customFormat="false" ht="12.8" hidden="false" customHeight="false" outlineLevel="0" collapsed="false">
      <c r="A237" s="67" t="n">
        <v>233</v>
      </c>
      <c r="B237" s="68" t="n">
        <f aca="false">EOMONTH(Input!$C$7,A237)</f>
        <v>50009</v>
      </c>
      <c r="C237" s="67" t="n">
        <f aca="false">DATEDIF(Input!$G$23,$B237,"Y")</f>
        <v>58</v>
      </c>
      <c r="E237" s="69" t="n">
        <f aca="false">IF($B237&gt;Input!$G$45,Input!$G$46,0)</f>
        <v>0</v>
      </c>
    </row>
    <row r="238" customFormat="false" ht="12.8" hidden="false" customHeight="false" outlineLevel="0" collapsed="false">
      <c r="A238" s="67" t="n">
        <v>234</v>
      </c>
      <c r="B238" s="68" t="n">
        <f aca="false">EOMONTH(Input!$C$7,A238)</f>
        <v>50040</v>
      </c>
      <c r="C238" s="67" t="n">
        <f aca="false">DATEDIF(Input!$G$23,$B238,"Y")</f>
        <v>58</v>
      </c>
      <c r="E238" s="69" t="n">
        <f aca="false">IF($B238&gt;Input!$G$45,Input!$G$46,0)</f>
        <v>0</v>
      </c>
    </row>
    <row r="239" customFormat="false" ht="12.8" hidden="false" customHeight="false" outlineLevel="0" collapsed="false">
      <c r="A239" s="67" t="n">
        <v>235</v>
      </c>
      <c r="B239" s="68" t="n">
        <f aca="false">EOMONTH(Input!$C$7,A239)</f>
        <v>50071</v>
      </c>
      <c r="C239" s="67" t="n">
        <f aca="false">DATEDIF(Input!$G$23,$B239,"Y")</f>
        <v>58</v>
      </c>
      <c r="E239" s="69" t="n">
        <f aca="false">IF($B239&gt;Input!$G$45,Input!$G$46,0)</f>
        <v>0</v>
      </c>
    </row>
    <row r="240" customFormat="false" ht="12.8" hidden="false" customHeight="false" outlineLevel="0" collapsed="false">
      <c r="A240" s="67" t="n">
        <v>236</v>
      </c>
      <c r="B240" s="68" t="n">
        <f aca="false">EOMONTH(Input!$C$7,A240)</f>
        <v>50099</v>
      </c>
      <c r="C240" s="67" t="n">
        <f aca="false">DATEDIF(Input!$G$23,$B240,"Y")</f>
        <v>58</v>
      </c>
      <c r="E240" s="69" t="n">
        <f aca="false">IF($B240&gt;Input!$G$45,Input!$G$46,0)</f>
        <v>0</v>
      </c>
    </row>
    <row r="241" customFormat="false" ht="12.8" hidden="false" customHeight="false" outlineLevel="0" collapsed="false">
      <c r="A241" s="67" t="n">
        <v>237</v>
      </c>
      <c r="B241" s="68" t="n">
        <f aca="false">EOMONTH(Input!$C$7,A241)</f>
        <v>50130</v>
      </c>
      <c r="C241" s="67" t="n">
        <f aca="false">DATEDIF(Input!$G$23,$B241,"Y")</f>
        <v>58</v>
      </c>
      <c r="E241" s="69" t="n">
        <f aca="false">IF($B241&gt;Input!$G$45,Input!$G$46,0)</f>
        <v>0</v>
      </c>
    </row>
    <row r="242" customFormat="false" ht="12.8" hidden="false" customHeight="false" outlineLevel="0" collapsed="false">
      <c r="A242" s="67" t="n">
        <v>238</v>
      </c>
      <c r="B242" s="68" t="n">
        <f aca="false">EOMONTH(Input!$C$7,A242)</f>
        <v>50160</v>
      </c>
      <c r="C242" s="67" t="n">
        <f aca="false">DATEDIF(Input!$G$23,$B242,"Y")</f>
        <v>58</v>
      </c>
      <c r="E242" s="69" t="n">
        <f aca="false">IF($B242&gt;Input!$G$45,Input!$G$46,0)</f>
        <v>0</v>
      </c>
    </row>
    <row r="243" customFormat="false" ht="12.8" hidden="false" customHeight="false" outlineLevel="0" collapsed="false">
      <c r="A243" s="67" t="n">
        <v>239</v>
      </c>
      <c r="B243" s="68" t="n">
        <f aca="false">EOMONTH(Input!$C$7,A243)</f>
        <v>50191</v>
      </c>
      <c r="C243" s="67" t="n">
        <f aca="false">DATEDIF(Input!$G$23,$B243,"Y")</f>
        <v>58</v>
      </c>
      <c r="E243" s="69" t="n">
        <f aca="false">IF($B243&gt;Input!$G$45,Input!$G$46,0)</f>
        <v>0</v>
      </c>
    </row>
    <row r="244" customFormat="false" ht="12.8" hidden="false" customHeight="false" outlineLevel="0" collapsed="false">
      <c r="A244" s="67" t="n">
        <v>240</v>
      </c>
      <c r="B244" s="68" t="n">
        <f aca="false">EOMONTH(Input!$C$7,A244)</f>
        <v>50221</v>
      </c>
      <c r="C244" s="67" t="n">
        <f aca="false">DATEDIF(Input!$G$23,$B244,"Y")</f>
        <v>58</v>
      </c>
      <c r="E244" s="69" t="n">
        <f aca="false">IF($B244&gt;Input!$G$45,Input!$G$46,0)</f>
        <v>0</v>
      </c>
    </row>
    <row r="245" customFormat="false" ht="12.8" hidden="false" customHeight="false" outlineLevel="0" collapsed="false">
      <c r="A245" s="67" t="n">
        <v>241</v>
      </c>
      <c r="B245" s="68" t="n">
        <f aca="false">EOMONTH(Input!$C$7,A245)</f>
        <v>50252</v>
      </c>
      <c r="C245" s="67" t="n">
        <f aca="false">DATEDIF(Input!$G$23,$B245,"Y")</f>
        <v>58</v>
      </c>
      <c r="E245" s="69" t="n">
        <f aca="false">IF($B245&gt;Input!$G$45,Input!$G$46,0)</f>
        <v>0</v>
      </c>
    </row>
    <row r="246" customFormat="false" ht="12.8" hidden="false" customHeight="false" outlineLevel="0" collapsed="false">
      <c r="A246" s="67" t="n">
        <v>242</v>
      </c>
      <c r="B246" s="68" t="n">
        <f aca="false">EOMONTH(Input!$C$7,A246)</f>
        <v>50283</v>
      </c>
      <c r="C246" s="67" t="n">
        <f aca="false">DATEDIF(Input!$G$23,$B246,"Y")</f>
        <v>58</v>
      </c>
      <c r="E246" s="69" t="n">
        <f aca="false">IF($B246&gt;Input!$G$45,Input!$G$46,0)</f>
        <v>0</v>
      </c>
    </row>
    <row r="247" customFormat="false" ht="12.8" hidden="false" customHeight="false" outlineLevel="0" collapsed="false">
      <c r="A247" s="67" t="n">
        <v>243</v>
      </c>
      <c r="B247" s="68" t="n">
        <f aca="false">EOMONTH(Input!$C$7,A247)</f>
        <v>50313</v>
      </c>
      <c r="C247" s="67" t="n">
        <f aca="false">DATEDIF(Input!$G$23,$B247,"Y")</f>
        <v>58</v>
      </c>
      <c r="E247" s="69" t="n">
        <f aca="false">IF($B247&gt;Input!$G$45,Input!$G$46,0)</f>
        <v>0</v>
      </c>
    </row>
    <row r="248" customFormat="false" ht="12.8" hidden="false" customHeight="false" outlineLevel="0" collapsed="false">
      <c r="A248" s="67" t="n">
        <v>244</v>
      </c>
      <c r="B248" s="68" t="n">
        <f aca="false">EOMONTH(Input!$C$7,A248)</f>
        <v>50344</v>
      </c>
      <c r="C248" s="67" t="n">
        <f aca="false">DATEDIF(Input!$G$23,$B248,"Y")</f>
        <v>59</v>
      </c>
      <c r="E248" s="69" t="n">
        <f aca="false">IF($B248&gt;Input!$G$45,Input!$G$46,0)</f>
        <v>0</v>
      </c>
    </row>
    <row r="249" customFormat="false" ht="12.8" hidden="false" customHeight="false" outlineLevel="0" collapsed="false">
      <c r="A249" s="67" t="n">
        <v>245</v>
      </c>
      <c r="B249" s="68" t="n">
        <f aca="false">EOMONTH(Input!$C$7,A249)</f>
        <v>50374</v>
      </c>
      <c r="C249" s="67" t="n">
        <f aca="false">DATEDIF(Input!$G$23,$B249,"Y")</f>
        <v>59</v>
      </c>
      <c r="E249" s="69" t="n">
        <f aca="false">IF($B249&gt;Input!$G$45,Input!$G$46,0)</f>
        <v>0</v>
      </c>
    </row>
    <row r="250" customFormat="false" ht="12.8" hidden="false" customHeight="false" outlineLevel="0" collapsed="false">
      <c r="A250" s="67" t="n">
        <v>246</v>
      </c>
      <c r="B250" s="68" t="n">
        <f aca="false">EOMONTH(Input!$C$7,A250)</f>
        <v>50405</v>
      </c>
      <c r="C250" s="67" t="n">
        <f aca="false">DATEDIF(Input!$G$23,$B250,"Y")</f>
        <v>59</v>
      </c>
      <c r="E250" s="69" t="n">
        <f aca="false">IF($B250&gt;Input!$G$45,Input!$G$46,0)</f>
        <v>0</v>
      </c>
    </row>
    <row r="251" customFormat="false" ht="12.8" hidden="false" customHeight="false" outlineLevel="0" collapsed="false">
      <c r="A251" s="67" t="n">
        <v>247</v>
      </c>
      <c r="B251" s="68" t="n">
        <f aca="false">EOMONTH(Input!$C$7,A251)</f>
        <v>50436</v>
      </c>
      <c r="C251" s="67" t="n">
        <f aca="false">DATEDIF(Input!$G$23,$B251,"Y")</f>
        <v>59</v>
      </c>
      <c r="E251" s="69" t="n">
        <f aca="false">IF($B251&gt;Input!$G$45,Input!$G$46,0)</f>
        <v>0</v>
      </c>
    </row>
    <row r="252" customFormat="false" ht="12.8" hidden="false" customHeight="false" outlineLevel="0" collapsed="false">
      <c r="A252" s="67" t="n">
        <v>248</v>
      </c>
      <c r="B252" s="68" t="n">
        <f aca="false">EOMONTH(Input!$C$7,A252)</f>
        <v>50464</v>
      </c>
      <c r="C252" s="67" t="n">
        <f aca="false">DATEDIF(Input!$G$23,$B252,"Y")</f>
        <v>59</v>
      </c>
      <c r="E252" s="69" t="n">
        <f aca="false">IF($B252&gt;Input!$G$45,Input!$G$46,0)</f>
        <v>0</v>
      </c>
    </row>
    <row r="253" customFormat="false" ht="12.8" hidden="false" customHeight="false" outlineLevel="0" collapsed="false">
      <c r="A253" s="67" t="n">
        <v>249</v>
      </c>
      <c r="B253" s="68" t="n">
        <f aca="false">EOMONTH(Input!$C$7,A253)</f>
        <v>50495</v>
      </c>
      <c r="C253" s="67" t="n">
        <f aca="false">DATEDIF(Input!$G$23,$B253,"Y")</f>
        <v>59</v>
      </c>
      <c r="E253" s="69" t="n">
        <f aca="false">IF($B253&gt;Input!$G$45,Input!$G$46,0)</f>
        <v>0</v>
      </c>
    </row>
    <row r="254" customFormat="false" ht="12.8" hidden="false" customHeight="false" outlineLevel="0" collapsed="false">
      <c r="A254" s="67" t="n">
        <v>250</v>
      </c>
      <c r="B254" s="68" t="n">
        <f aca="false">EOMONTH(Input!$C$7,A254)</f>
        <v>50525</v>
      </c>
      <c r="C254" s="67" t="n">
        <f aca="false">DATEDIF(Input!$G$23,$B254,"Y")</f>
        <v>59</v>
      </c>
      <c r="E254" s="69" t="n">
        <f aca="false">IF($B254&gt;Input!$G$45,Input!$G$46,0)</f>
        <v>0</v>
      </c>
    </row>
    <row r="255" customFormat="false" ht="12.8" hidden="false" customHeight="false" outlineLevel="0" collapsed="false">
      <c r="A255" s="67" t="n">
        <v>251</v>
      </c>
      <c r="B255" s="68" t="n">
        <f aca="false">EOMONTH(Input!$C$7,A255)</f>
        <v>50556</v>
      </c>
      <c r="C255" s="67" t="n">
        <f aca="false">DATEDIF(Input!$G$23,$B255,"Y")</f>
        <v>59</v>
      </c>
      <c r="E255" s="69" t="n">
        <f aca="false">IF($B255&gt;Input!$G$45,Input!$G$46,0)</f>
        <v>0</v>
      </c>
    </row>
    <row r="256" customFormat="false" ht="12.8" hidden="false" customHeight="false" outlineLevel="0" collapsed="false">
      <c r="A256" s="67" t="n">
        <v>252</v>
      </c>
      <c r="B256" s="68" t="n">
        <f aca="false">EOMONTH(Input!$C$7,A256)</f>
        <v>50586</v>
      </c>
      <c r="C256" s="67" t="n">
        <f aca="false">DATEDIF(Input!$G$23,$B256,"Y")</f>
        <v>59</v>
      </c>
      <c r="E256" s="69" t="n">
        <f aca="false">IF($B256&gt;Input!$G$45,Input!$G$46,0)</f>
        <v>0</v>
      </c>
    </row>
    <row r="257" customFormat="false" ht="12.8" hidden="false" customHeight="false" outlineLevel="0" collapsed="false">
      <c r="A257" s="67" t="n">
        <v>253</v>
      </c>
      <c r="B257" s="68" t="n">
        <f aca="false">EOMONTH(Input!$C$7,A257)</f>
        <v>50617</v>
      </c>
      <c r="C257" s="67" t="n">
        <f aca="false">DATEDIF(Input!$G$23,$B257,"Y")</f>
        <v>59</v>
      </c>
      <c r="E257" s="69" t="n">
        <f aca="false">IF($B257&gt;Input!$G$45,Input!$G$46,0)</f>
        <v>0</v>
      </c>
    </row>
    <row r="258" customFormat="false" ht="12.8" hidden="false" customHeight="false" outlineLevel="0" collapsed="false">
      <c r="A258" s="67" t="n">
        <v>254</v>
      </c>
      <c r="B258" s="68" t="n">
        <f aca="false">EOMONTH(Input!$C$7,A258)</f>
        <v>50648</v>
      </c>
      <c r="C258" s="67" t="n">
        <f aca="false">DATEDIF(Input!$G$23,$B258,"Y")</f>
        <v>59</v>
      </c>
      <c r="E258" s="69" t="n">
        <f aca="false">IF($B258&gt;Input!$G$45,Input!$G$46,0)</f>
        <v>0</v>
      </c>
    </row>
    <row r="259" customFormat="false" ht="12.8" hidden="false" customHeight="false" outlineLevel="0" collapsed="false">
      <c r="A259" s="67" t="n">
        <v>255</v>
      </c>
      <c r="B259" s="68" t="n">
        <f aca="false">EOMONTH(Input!$C$7,A259)</f>
        <v>50678</v>
      </c>
      <c r="C259" s="67" t="n">
        <f aca="false">DATEDIF(Input!$G$23,$B259,"Y")</f>
        <v>59</v>
      </c>
      <c r="E259" s="69" t="n">
        <f aca="false">IF($B259&gt;Input!$G$45,Input!$G$46,0)</f>
        <v>0</v>
      </c>
    </row>
    <row r="260" customFormat="false" ht="12.8" hidden="false" customHeight="false" outlineLevel="0" collapsed="false">
      <c r="A260" s="67" t="n">
        <v>256</v>
      </c>
      <c r="B260" s="68" t="n">
        <f aca="false">EOMONTH(Input!$C$7,A260)</f>
        <v>50709</v>
      </c>
      <c r="C260" s="67" t="n">
        <f aca="false">DATEDIF(Input!$G$23,$B260,"Y")</f>
        <v>60</v>
      </c>
      <c r="E260" s="69" t="n">
        <f aca="false">IF($B260&gt;Input!$G$45,Input!$G$46,0)</f>
        <v>0</v>
      </c>
    </row>
    <row r="261" customFormat="false" ht="12.8" hidden="false" customHeight="false" outlineLevel="0" collapsed="false">
      <c r="A261" s="67" t="n">
        <v>257</v>
      </c>
      <c r="B261" s="68" t="n">
        <f aca="false">EOMONTH(Input!$C$7,A261)</f>
        <v>50739</v>
      </c>
      <c r="C261" s="67" t="n">
        <f aca="false">DATEDIF(Input!$G$23,$B261,"Y")</f>
        <v>60</v>
      </c>
      <c r="E261" s="69" t="n">
        <f aca="false">IF($B261&gt;Input!$G$45,Input!$G$46,0)</f>
        <v>0</v>
      </c>
    </row>
    <row r="262" customFormat="false" ht="12.8" hidden="false" customHeight="false" outlineLevel="0" collapsed="false">
      <c r="A262" s="67" t="n">
        <v>258</v>
      </c>
      <c r="B262" s="68" t="n">
        <f aca="false">EOMONTH(Input!$C$7,A262)</f>
        <v>50770</v>
      </c>
      <c r="C262" s="67" t="n">
        <f aca="false">DATEDIF(Input!$G$23,$B262,"Y")</f>
        <v>60</v>
      </c>
      <c r="E262" s="69" t="n">
        <f aca="false">IF($B262&gt;Input!$G$45,Input!$G$46,0)</f>
        <v>0</v>
      </c>
    </row>
    <row r="263" customFormat="false" ht="12.8" hidden="false" customHeight="false" outlineLevel="0" collapsed="false">
      <c r="A263" s="67" t="n">
        <v>259</v>
      </c>
      <c r="B263" s="68" t="n">
        <f aca="false">EOMONTH(Input!$C$7,A263)</f>
        <v>50801</v>
      </c>
      <c r="C263" s="67" t="n">
        <f aca="false">DATEDIF(Input!$G$23,$B263,"Y")</f>
        <v>60</v>
      </c>
      <c r="E263" s="69" t="n">
        <f aca="false">IF($B263&gt;Input!$G$45,Input!$G$46,0)</f>
        <v>0</v>
      </c>
    </row>
    <row r="264" customFormat="false" ht="12.8" hidden="false" customHeight="false" outlineLevel="0" collapsed="false">
      <c r="A264" s="67" t="n">
        <v>260</v>
      </c>
      <c r="B264" s="68" t="n">
        <f aca="false">EOMONTH(Input!$C$7,A264)</f>
        <v>50829</v>
      </c>
      <c r="C264" s="67" t="n">
        <f aca="false">DATEDIF(Input!$G$23,$B264,"Y")</f>
        <v>60</v>
      </c>
      <c r="E264" s="69" t="n">
        <f aca="false">IF($B264&gt;Input!$G$45,Input!$G$46,0)</f>
        <v>0</v>
      </c>
    </row>
    <row r="265" customFormat="false" ht="12.8" hidden="false" customHeight="false" outlineLevel="0" collapsed="false">
      <c r="A265" s="67" t="n">
        <v>261</v>
      </c>
      <c r="B265" s="68" t="n">
        <f aca="false">EOMONTH(Input!$C$7,A265)</f>
        <v>50860</v>
      </c>
      <c r="C265" s="67" t="n">
        <f aca="false">DATEDIF(Input!$G$23,$B265,"Y")</f>
        <v>60</v>
      </c>
      <c r="E265" s="69" t="n">
        <f aca="false">IF($B265&gt;Input!$G$45,Input!$G$46,0)</f>
        <v>0</v>
      </c>
    </row>
    <row r="266" customFormat="false" ht="12.8" hidden="false" customHeight="false" outlineLevel="0" collapsed="false">
      <c r="A266" s="67" t="n">
        <v>262</v>
      </c>
      <c r="B266" s="68" t="n">
        <f aca="false">EOMONTH(Input!$C$7,A266)</f>
        <v>50890</v>
      </c>
      <c r="C266" s="67" t="n">
        <f aca="false">DATEDIF(Input!$G$23,$B266,"Y")</f>
        <v>60</v>
      </c>
      <c r="E266" s="69" t="n">
        <f aca="false">IF($B266&gt;Input!$G$45,Input!$G$46,0)</f>
        <v>0</v>
      </c>
    </row>
    <row r="267" customFormat="false" ht="12.8" hidden="false" customHeight="false" outlineLevel="0" collapsed="false">
      <c r="A267" s="67" t="n">
        <v>263</v>
      </c>
      <c r="B267" s="68" t="n">
        <f aca="false">EOMONTH(Input!$C$7,A267)</f>
        <v>50921</v>
      </c>
      <c r="C267" s="67" t="n">
        <f aca="false">DATEDIF(Input!$G$23,$B267,"Y")</f>
        <v>60</v>
      </c>
      <c r="E267" s="69" t="n">
        <f aca="false">IF($B267&gt;Input!$G$45,Input!$G$46,0)</f>
        <v>0</v>
      </c>
    </row>
    <row r="268" customFormat="false" ht="12.8" hidden="false" customHeight="false" outlineLevel="0" collapsed="false">
      <c r="A268" s="67" t="n">
        <v>264</v>
      </c>
      <c r="B268" s="68" t="n">
        <f aca="false">EOMONTH(Input!$C$7,A268)</f>
        <v>50951</v>
      </c>
      <c r="C268" s="67" t="n">
        <f aca="false">DATEDIF(Input!$G$23,$B268,"Y")</f>
        <v>60</v>
      </c>
      <c r="E268" s="69" t="n">
        <f aca="false">IF($B268&gt;Input!$G$45,Input!$G$46,0)</f>
        <v>0</v>
      </c>
    </row>
    <row r="269" customFormat="false" ht="12.8" hidden="false" customHeight="false" outlineLevel="0" collapsed="false">
      <c r="A269" s="67" t="n">
        <v>265</v>
      </c>
      <c r="B269" s="68" t="n">
        <f aca="false">EOMONTH(Input!$C$7,A269)</f>
        <v>50982</v>
      </c>
      <c r="C269" s="67" t="n">
        <f aca="false">DATEDIF(Input!$G$23,$B269,"Y")</f>
        <v>60</v>
      </c>
      <c r="E269" s="69" t="n">
        <f aca="false">IF($B269&gt;Input!$G$45,Input!$G$46,0)</f>
        <v>0</v>
      </c>
    </row>
    <row r="270" customFormat="false" ht="12.8" hidden="false" customHeight="false" outlineLevel="0" collapsed="false">
      <c r="A270" s="67" t="n">
        <v>266</v>
      </c>
      <c r="B270" s="68" t="n">
        <f aca="false">EOMONTH(Input!$C$7,A270)</f>
        <v>51013</v>
      </c>
      <c r="C270" s="67" t="n">
        <f aca="false">DATEDIF(Input!$G$23,$B270,"Y")</f>
        <v>60</v>
      </c>
      <c r="E270" s="69" t="n">
        <f aca="false">IF($B270&gt;Input!$G$45,Input!$G$46,0)</f>
        <v>0</v>
      </c>
    </row>
    <row r="271" customFormat="false" ht="12.8" hidden="false" customHeight="false" outlineLevel="0" collapsed="false">
      <c r="A271" s="67" t="n">
        <v>267</v>
      </c>
      <c r="B271" s="68" t="n">
        <f aca="false">EOMONTH(Input!$C$7,A271)</f>
        <v>51043</v>
      </c>
      <c r="C271" s="67" t="n">
        <f aca="false">DATEDIF(Input!$G$23,$B271,"Y")</f>
        <v>60</v>
      </c>
      <c r="E271" s="69" t="n">
        <f aca="false">IF($B271&gt;Input!$G$45,Input!$G$46,0)</f>
        <v>0</v>
      </c>
    </row>
    <row r="272" customFormat="false" ht="12.8" hidden="false" customHeight="false" outlineLevel="0" collapsed="false">
      <c r="A272" s="67" t="n">
        <v>268</v>
      </c>
      <c r="B272" s="68" t="n">
        <f aca="false">EOMONTH(Input!$C$7,A272)</f>
        <v>51074</v>
      </c>
      <c r="C272" s="67" t="n">
        <f aca="false">DATEDIF(Input!$G$23,$B272,"Y")</f>
        <v>61</v>
      </c>
      <c r="E272" s="69" t="n">
        <f aca="false">IF($B272&gt;Input!$G$45,Input!$G$46,0)</f>
        <v>0</v>
      </c>
    </row>
    <row r="273" customFormat="false" ht="12.8" hidden="false" customHeight="false" outlineLevel="0" collapsed="false">
      <c r="A273" s="67" t="n">
        <v>269</v>
      </c>
      <c r="B273" s="68" t="n">
        <f aca="false">EOMONTH(Input!$C$7,A273)</f>
        <v>51104</v>
      </c>
      <c r="C273" s="67" t="n">
        <f aca="false">DATEDIF(Input!$G$23,$B273,"Y")</f>
        <v>61</v>
      </c>
      <c r="E273" s="69" t="n">
        <f aca="false">IF($B273&gt;Input!$G$45,Input!$G$46,0)</f>
        <v>0</v>
      </c>
    </row>
    <row r="274" customFormat="false" ht="12.8" hidden="false" customHeight="false" outlineLevel="0" collapsed="false">
      <c r="A274" s="67" t="n">
        <v>270</v>
      </c>
      <c r="B274" s="68" t="n">
        <f aca="false">EOMONTH(Input!$C$7,A274)</f>
        <v>51135</v>
      </c>
      <c r="C274" s="67" t="n">
        <f aca="false">DATEDIF(Input!$G$23,$B274,"Y")</f>
        <v>61</v>
      </c>
      <c r="E274" s="69" t="n">
        <f aca="false">IF($B274&gt;Input!$G$45,Input!$G$46,0)</f>
        <v>0</v>
      </c>
    </row>
    <row r="275" customFormat="false" ht="12.8" hidden="false" customHeight="false" outlineLevel="0" collapsed="false">
      <c r="A275" s="67" t="n">
        <v>271</v>
      </c>
      <c r="B275" s="68" t="n">
        <f aca="false">EOMONTH(Input!$C$7,A275)</f>
        <v>51166</v>
      </c>
      <c r="C275" s="67" t="n">
        <f aca="false">DATEDIF(Input!$G$23,$B275,"Y")</f>
        <v>61</v>
      </c>
      <c r="E275" s="69" t="n">
        <f aca="false">IF($B275&gt;Input!$G$45,Input!$G$46,0)</f>
        <v>0</v>
      </c>
    </row>
    <row r="276" customFormat="false" ht="12.8" hidden="false" customHeight="false" outlineLevel="0" collapsed="false">
      <c r="A276" s="67" t="n">
        <v>272</v>
      </c>
      <c r="B276" s="68" t="n">
        <f aca="false">EOMONTH(Input!$C$7,A276)</f>
        <v>51195</v>
      </c>
      <c r="C276" s="67" t="n">
        <f aca="false">DATEDIF(Input!$G$23,$B276,"Y")</f>
        <v>61</v>
      </c>
      <c r="E276" s="69" t="n">
        <f aca="false">IF($B276&gt;Input!$G$45,Input!$G$46,0)</f>
        <v>0</v>
      </c>
    </row>
    <row r="277" customFormat="false" ht="12.8" hidden="false" customHeight="false" outlineLevel="0" collapsed="false">
      <c r="A277" s="67" t="n">
        <v>273</v>
      </c>
      <c r="B277" s="68" t="n">
        <f aca="false">EOMONTH(Input!$C$7,A277)</f>
        <v>51226</v>
      </c>
      <c r="C277" s="67" t="n">
        <f aca="false">DATEDIF(Input!$G$23,$B277,"Y")</f>
        <v>61</v>
      </c>
      <c r="E277" s="69" t="n">
        <f aca="false">IF($B277&gt;Input!$G$45,Input!$G$46,0)</f>
        <v>0</v>
      </c>
    </row>
    <row r="278" customFormat="false" ht="12.8" hidden="false" customHeight="false" outlineLevel="0" collapsed="false">
      <c r="A278" s="67" t="n">
        <v>274</v>
      </c>
      <c r="B278" s="68" t="n">
        <f aca="false">EOMONTH(Input!$C$7,A278)</f>
        <v>51256</v>
      </c>
      <c r="C278" s="67" t="n">
        <f aca="false">DATEDIF(Input!$G$23,$B278,"Y")</f>
        <v>61</v>
      </c>
      <c r="E278" s="69" t="n">
        <f aca="false">IF($B278&gt;Input!$G$45,Input!$G$46,0)</f>
        <v>0</v>
      </c>
    </row>
    <row r="279" customFormat="false" ht="12.8" hidden="false" customHeight="false" outlineLevel="0" collapsed="false">
      <c r="A279" s="67" t="n">
        <v>275</v>
      </c>
      <c r="B279" s="68" t="n">
        <f aca="false">EOMONTH(Input!$C$7,A279)</f>
        <v>51287</v>
      </c>
      <c r="C279" s="67" t="n">
        <f aca="false">DATEDIF(Input!$G$23,$B279,"Y")</f>
        <v>61</v>
      </c>
      <c r="E279" s="69" t="n">
        <f aca="false">IF($B279&gt;Input!$G$45,Input!$G$46,0)</f>
        <v>0</v>
      </c>
    </row>
    <row r="280" customFormat="false" ht="12.8" hidden="false" customHeight="false" outlineLevel="0" collapsed="false">
      <c r="A280" s="67" t="n">
        <v>276</v>
      </c>
      <c r="B280" s="68" t="n">
        <f aca="false">EOMONTH(Input!$C$7,A280)</f>
        <v>51317</v>
      </c>
      <c r="C280" s="67" t="n">
        <f aca="false">DATEDIF(Input!$G$23,$B280,"Y")</f>
        <v>61</v>
      </c>
      <c r="E280" s="69" t="n">
        <f aca="false">IF($B280&gt;Input!$G$45,Input!$G$46,0)</f>
        <v>0</v>
      </c>
    </row>
    <row r="281" customFormat="false" ht="12.8" hidden="false" customHeight="false" outlineLevel="0" collapsed="false">
      <c r="A281" s="67" t="n">
        <v>277</v>
      </c>
      <c r="B281" s="68" t="n">
        <f aca="false">EOMONTH(Input!$C$7,A281)</f>
        <v>51348</v>
      </c>
      <c r="C281" s="67" t="n">
        <f aca="false">DATEDIF(Input!$G$23,$B281,"Y")</f>
        <v>61</v>
      </c>
      <c r="E281" s="69" t="n">
        <f aca="false">IF($B281&gt;Input!$G$45,Input!$G$46,0)</f>
        <v>0</v>
      </c>
    </row>
    <row r="282" customFormat="false" ht="12.8" hidden="false" customHeight="false" outlineLevel="0" collapsed="false">
      <c r="A282" s="67" t="n">
        <v>278</v>
      </c>
      <c r="B282" s="68" t="n">
        <f aca="false">EOMONTH(Input!$C$7,A282)</f>
        <v>51379</v>
      </c>
      <c r="C282" s="67" t="n">
        <f aca="false">DATEDIF(Input!$G$23,$B282,"Y")</f>
        <v>61</v>
      </c>
      <c r="E282" s="69" t="n">
        <f aca="false">IF($B282&gt;Input!$G$45,Input!$G$46,0)</f>
        <v>0</v>
      </c>
    </row>
    <row r="283" customFormat="false" ht="12.8" hidden="false" customHeight="false" outlineLevel="0" collapsed="false">
      <c r="A283" s="67" t="n">
        <v>279</v>
      </c>
      <c r="B283" s="68" t="n">
        <f aca="false">EOMONTH(Input!$C$7,A283)</f>
        <v>51409</v>
      </c>
      <c r="C283" s="67" t="n">
        <f aca="false">DATEDIF(Input!$G$23,$B283,"Y")</f>
        <v>61</v>
      </c>
      <c r="E283" s="69" t="n">
        <f aca="false">IF($B283&gt;Input!$G$45,Input!$G$46,0)</f>
        <v>0</v>
      </c>
    </row>
    <row r="284" customFormat="false" ht="12.8" hidden="false" customHeight="false" outlineLevel="0" collapsed="false">
      <c r="A284" s="67" t="n">
        <v>280</v>
      </c>
      <c r="B284" s="68" t="n">
        <f aca="false">EOMONTH(Input!$C$7,A284)</f>
        <v>51440</v>
      </c>
      <c r="C284" s="67" t="n">
        <f aca="false">DATEDIF(Input!$G$23,$B284,"Y")</f>
        <v>62</v>
      </c>
      <c r="E284" s="69" t="n">
        <f aca="false">IF($B284&gt;Input!$G$45,Input!$G$46,0)</f>
        <v>0</v>
      </c>
    </row>
    <row r="285" customFormat="false" ht="12.8" hidden="false" customHeight="false" outlineLevel="0" collapsed="false">
      <c r="A285" s="67" t="n">
        <v>281</v>
      </c>
      <c r="B285" s="68" t="n">
        <f aca="false">EOMONTH(Input!$C$7,A285)</f>
        <v>51470</v>
      </c>
      <c r="C285" s="67" t="n">
        <f aca="false">DATEDIF(Input!$G$23,$B285,"Y")</f>
        <v>62</v>
      </c>
      <c r="E285" s="69" t="n">
        <f aca="false">IF($B285&gt;Input!$G$45,Input!$G$46,0)</f>
        <v>0</v>
      </c>
    </row>
    <row r="286" customFormat="false" ht="12.8" hidden="false" customHeight="false" outlineLevel="0" collapsed="false">
      <c r="A286" s="67" t="n">
        <v>282</v>
      </c>
      <c r="B286" s="68" t="n">
        <f aca="false">EOMONTH(Input!$C$7,A286)</f>
        <v>51501</v>
      </c>
      <c r="C286" s="67" t="n">
        <f aca="false">DATEDIF(Input!$G$23,$B286,"Y")</f>
        <v>62</v>
      </c>
      <c r="E286" s="69" t="n">
        <f aca="false">IF($B286&gt;Input!$G$45,Input!$G$46,0)</f>
        <v>0</v>
      </c>
    </row>
    <row r="287" customFormat="false" ht="12.8" hidden="false" customHeight="false" outlineLevel="0" collapsed="false">
      <c r="A287" s="67" t="n">
        <v>283</v>
      </c>
      <c r="B287" s="68" t="n">
        <f aca="false">EOMONTH(Input!$C$7,A287)</f>
        <v>51532</v>
      </c>
      <c r="C287" s="67" t="n">
        <f aca="false">DATEDIF(Input!$G$23,$B287,"Y")</f>
        <v>62</v>
      </c>
      <c r="E287" s="69" t="n">
        <f aca="false">IF($B287&gt;Input!$G$45,Input!$G$46,0)</f>
        <v>0</v>
      </c>
    </row>
    <row r="288" customFormat="false" ht="12.8" hidden="false" customHeight="false" outlineLevel="0" collapsed="false">
      <c r="A288" s="67" t="n">
        <v>284</v>
      </c>
      <c r="B288" s="68" t="n">
        <f aca="false">EOMONTH(Input!$C$7,A288)</f>
        <v>51560</v>
      </c>
      <c r="C288" s="67" t="n">
        <f aca="false">DATEDIF(Input!$G$23,$B288,"Y")</f>
        <v>62</v>
      </c>
      <c r="E288" s="69" t="n">
        <f aca="false">IF($B288&gt;Input!$G$45,Input!$G$46,0)</f>
        <v>0</v>
      </c>
    </row>
    <row r="289" customFormat="false" ht="12.8" hidden="false" customHeight="false" outlineLevel="0" collapsed="false">
      <c r="A289" s="67" t="n">
        <v>285</v>
      </c>
      <c r="B289" s="68" t="n">
        <f aca="false">EOMONTH(Input!$C$7,A289)</f>
        <v>51591</v>
      </c>
      <c r="C289" s="67" t="n">
        <f aca="false">DATEDIF(Input!$G$23,$B289,"Y")</f>
        <v>62</v>
      </c>
      <c r="E289" s="69" t="n">
        <f aca="false">IF($B289&gt;Input!$G$45,Input!$G$46,0)</f>
        <v>0</v>
      </c>
    </row>
    <row r="290" customFormat="false" ht="12.8" hidden="false" customHeight="false" outlineLevel="0" collapsed="false">
      <c r="A290" s="67" t="n">
        <v>286</v>
      </c>
      <c r="B290" s="68" t="n">
        <f aca="false">EOMONTH(Input!$C$7,A290)</f>
        <v>51621</v>
      </c>
      <c r="C290" s="67" t="n">
        <f aca="false">DATEDIF(Input!$G$23,$B290,"Y")</f>
        <v>62</v>
      </c>
      <c r="E290" s="69" t="n">
        <f aca="false">IF($B290&gt;Input!$G$45,Input!$G$46,0)</f>
        <v>0</v>
      </c>
    </row>
    <row r="291" customFormat="false" ht="12.8" hidden="false" customHeight="false" outlineLevel="0" collapsed="false">
      <c r="A291" s="67" t="n">
        <v>287</v>
      </c>
      <c r="B291" s="68" t="n">
        <f aca="false">EOMONTH(Input!$C$7,A291)</f>
        <v>51652</v>
      </c>
      <c r="C291" s="67" t="n">
        <f aca="false">DATEDIF(Input!$G$23,$B291,"Y")</f>
        <v>62</v>
      </c>
      <c r="E291" s="69" t="n">
        <f aca="false">IF($B291&gt;Input!$G$45,Input!$G$46,0)</f>
        <v>0</v>
      </c>
    </row>
    <row r="292" customFormat="false" ht="12.8" hidden="false" customHeight="false" outlineLevel="0" collapsed="false">
      <c r="A292" s="67" t="n">
        <v>288</v>
      </c>
      <c r="B292" s="68" t="n">
        <f aca="false">EOMONTH(Input!$C$7,A292)</f>
        <v>51682</v>
      </c>
      <c r="C292" s="67" t="n">
        <f aca="false">DATEDIF(Input!$G$23,$B292,"Y")</f>
        <v>62</v>
      </c>
      <c r="E292" s="69" t="n">
        <f aca="false">IF($B292&gt;Input!$G$45,Input!$G$46,0)</f>
        <v>0</v>
      </c>
    </row>
    <row r="293" customFormat="false" ht="12.8" hidden="false" customHeight="false" outlineLevel="0" collapsed="false">
      <c r="A293" s="67" t="n">
        <v>289</v>
      </c>
      <c r="B293" s="68" t="n">
        <f aca="false">EOMONTH(Input!$C$7,A293)</f>
        <v>51713</v>
      </c>
      <c r="C293" s="67" t="n">
        <f aca="false">DATEDIF(Input!$G$23,$B293,"Y")</f>
        <v>62</v>
      </c>
      <c r="E293" s="69" t="n">
        <f aca="false">IF($B293&gt;Input!$G$45,Input!$G$46,0)</f>
        <v>0</v>
      </c>
    </row>
    <row r="294" customFormat="false" ht="12.8" hidden="false" customHeight="false" outlineLevel="0" collapsed="false">
      <c r="A294" s="67" t="n">
        <v>290</v>
      </c>
      <c r="B294" s="68" t="n">
        <f aca="false">EOMONTH(Input!$C$7,A294)</f>
        <v>51744</v>
      </c>
      <c r="C294" s="67" t="n">
        <f aca="false">DATEDIF(Input!$G$23,$B294,"Y")</f>
        <v>62</v>
      </c>
      <c r="E294" s="69" t="n">
        <f aca="false">IF($B294&gt;Input!$G$45,Input!$G$46,0)</f>
        <v>0</v>
      </c>
    </row>
    <row r="295" customFormat="false" ht="12.8" hidden="false" customHeight="false" outlineLevel="0" collapsed="false">
      <c r="A295" s="67" t="n">
        <v>291</v>
      </c>
      <c r="B295" s="68" t="n">
        <f aca="false">EOMONTH(Input!$C$7,A295)</f>
        <v>51774</v>
      </c>
      <c r="C295" s="67" t="n">
        <f aca="false">DATEDIF(Input!$G$23,$B295,"Y")</f>
        <v>62</v>
      </c>
      <c r="E295" s="69" t="n">
        <f aca="false">IF($B295&gt;Input!$G$45,Input!$G$46,0)</f>
        <v>0</v>
      </c>
    </row>
    <row r="296" customFormat="false" ht="12.8" hidden="false" customHeight="false" outlineLevel="0" collapsed="false">
      <c r="A296" s="67" t="n">
        <v>292</v>
      </c>
      <c r="B296" s="68" t="n">
        <f aca="false">EOMONTH(Input!$C$7,A296)</f>
        <v>51805</v>
      </c>
      <c r="C296" s="67" t="n">
        <f aca="false">DATEDIF(Input!$G$23,$B296,"Y")</f>
        <v>63</v>
      </c>
      <c r="E296" s="69" t="n">
        <f aca="false">IF($B296&gt;Input!$G$45,Input!$G$46,0)</f>
        <v>0</v>
      </c>
    </row>
    <row r="297" customFormat="false" ht="12.8" hidden="false" customHeight="false" outlineLevel="0" collapsed="false">
      <c r="A297" s="67" t="n">
        <v>293</v>
      </c>
      <c r="B297" s="68" t="n">
        <f aca="false">EOMONTH(Input!$C$7,A297)</f>
        <v>51835</v>
      </c>
      <c r="C297" s="67" t="n">
        <f aca="false">DATEDIF(Input!$G$23,$B297,"Y")</f>
        <v>63</v>
      </c>
      <c r="E297" s="69" t="n">
        <f aca="false">IF($B297&gt;Input!$G$45,Input!$G$46,0)</f>
        <v>0</v>
      </c>
    </row>
    <row r="298" customFormat="false" ht="12.8" hidden="false" customHeight="false" outlineLevel="0" collapsed="false">
      <c r="A298" s="67" t="n">
        <v>294</v>
      </c>
      <c r="B298" s="68" t="n">
        <f aca="false">EOMONTH(Input!$C$7,A298)</f>
        <v>51866</v>
      </c>
      <c r="C298" s="67" t="n">
        <f aca="false">DATEDIF(Input!$G$23,$B298,"Y")</f>
        <v>63</v>
      </c>
      <c r="E298" s="69" t="n">
        <f aca="false">IF($B298&gt;Input!$G$45,Input!$G$46,0)</f>
        <v>0</v>
      </c>
    </row>
    <row r="299" customFormat="false" ht="12.8" hidden="false" customHeight="false" outlineLevel="0" collapsed="false">
      <c r="A299" s="67" t="n">
        <v>295</v>
      </c>
      <c r="B299" s="68" t="n">
        <f aca="false">EOMONTH(Input!$C$7,A299)</f>
        <v>51897</v>
      </c>
      <c r="C299" s="67" t="n">
        <f aca="false">DATEDIF(Input!$G$23,$B299,"Y")</f>
        <v>63</v>
      </c>
      <c r="E299" s="69" t="n">
        <f aca="false">IF($B299&gt;Input!$G$45,Input!$G$46,0)</f>
        <v>0</v>
      </c>
    </row>
    <row r="300" customFormat="false" ht="12.8" hidden="false" customHeight="false" outlineLevel="0" collapsed="false">
      <c r="A300" s="67" t="n">
        <v>296</v>
      </c>
      <c r="B300" s="68" t="n">
        <f aca="false">EOMONTH(Input!$C$7,A300)</f>
        <v>51925</v>
      </c>
      <c r="C300" s="67" t="n">
        <f aca="false">DATEDIF(Input!$G$23,$B300,"Y")</f>
        <v>63</v>
      </c>
      <c r="E300" s="69" t="n">
        <f aca="false">IF($B300&gt;Input!$G$45,Input!$G$46,0)</f>
        <v>0</v>
      </c>
    </row>
    <row r="301" customFormat="false" ht="12.8" hidden="false" customHeight="false" outlineLevel="0" collapsed="false">
      <c r="A301" s="67" t="n">
        <v>297</v>
      </c>
      <c r="B301" s="68" t="n">
        <f aca="false">EOMONTH(Input!$C$7,A301)</f>
        <v>51956</v>
      </c>
      <c r="C301" s="67" t="n">
        <f aca="false">DATEDIF(Input!$G$23,$B301,"Y")</f>
        <v>63</v>
      </c>
      <c r="E301" s="69" t="n">
        <f aca="false">IF($B301&gt;Input!$G$45,Input!$G$46,0)</f>
        <v>0</v>
      </c>
    </row>
    <row r="302" customFormat="false" ht="12.8" hidden="false" customHeight="false" outlineLevel="0" collapsed="false">
      <c r="A302" s="67" t="n">
        <v>298</v>
      </c>
      <c r="B302" s="68" t="n">
        <f aca="false">EOMONTH(Input!$C$7,A302)</f>
        <v>51986</v>
      </c>
      <c r="C302" s="67" t="n">
        <f aca="false">DATEDIF(Input!$G$23,$B302,"Y")</f>
        <v>63</v>
      </c>
      <c r="E302" s="69" t="n">
        <f aca="false">IF($B302&gt;Input!$G$45,Input!$G$46,0)</f>
        <v>0</v>
      </c>
    </row>
    <row r="303" customFormat="false" ht="12.8" hidden="false" customHeight="false" outlineLevel="0" collapsed="false">
      <c r="A303" s="67" t="n">
        <v>299</v>
      </c>
      <c r="B303" s="68" t="n">
        <f aca="false">EOMONTH(Input!$C$7,A303)</f>
        <v>52017</v>
      </c>
      <c r="C303" s="67" t="n">
        <f aca="false">DATEDIF(Input!$G$23,$B303,"Y")</f>
        <v>63</v>
      </c>
      <c r="E303" s="69" t="n">
        <f aca="false">IF($B303&gt;Input!$G$45,Input!$G$46,0)</f>
        <v>0</v>
      </c>
    </row>
    <row r="304" customFormat="false" ht="12.8" hidden="false" customHeight="false" outlineLevel="0" collapsed="false">
      <c r="A304" s="67" t="n">
        <v>300</v>
      </c>
      <c r="B304" s="68" t="n">
        <f aca="false">EOMONTH(Input!$C$7,A304)</f>
        <v>52047</v>
      </c>
      <c r="C304" s="67" t="n">
        <f aca="false">DATEDIF(Input!$G$23,$B304,"Y")</f>
        <v>63</v>
      </c>
      <c r="E304" s="69" t="n">
        <f aca="false">IF($B304&gt;Input!$G$45,Input!$G$46,0)</f>
        <v>0</v>
      </c>
    </row>
    <row r="305" customFormat="false" ht="12.8" hidden="false" customHeight="false" outlineLevel="0" collapsed="false">
      <c r="A305" s="67" t="n">
        <v>301</v>
      </c>
      <c r="B305" s="68" t="n">
        <f aca="false">EOMONTH(Input!$C$7,A305)</f>
        <v>52078</v>
      </c>
      <c r="C305" s="67" t="n">
        <f aca="false">DATEDIF(Input!$G$23,$B305,"Y")</f>
        <v>63</v>
      </c>
      <c r="E305" s="69" t="n">
        <f aca="false">IF($B305&gt;Input!$G$45,Input!$G$46,0)</f>
        <v>0</v>
      </c>
    </row>
    <row r="306" customFormat="false" ht="12.8" hidden="false" customHeight="false" outlineLevel="0" collapsed="false">
      <c r="A306" s="67" t="n">
        <v>302</v>
      </c>
      <c r="B306" s="68" t="n">
        <f aca="false">EOMONTH(Input!$C$7,A306)</f>
        <v>52109</v>
      </c>
      <c r="C306" s="67" t="n">
        <f aca="false">DATEDIF(Input!$G$23,$B306,"Y")</f>
        <v>63</v>
      </c>
      <c r="E306" s="69" t="n">
        <f aca="false">IF($B306&gt;Input!$G$45,Input!$G$46,0)</f>
        <v>0</v>
      </c>
    </row>
    <row r="307" customFormat="false" ht="12.8" hidden="false" customHeight="false" outlineLevel="0" collapsed="false">
      <c r="A307" s="67" t="n">
        <v>303</v>
      </c>
      <c r="B307" s="68" t="n">
        <f aca="false">EOMONTH(Input!$C$7,A307)</f>
        <v>52139</v>
      </c>
      <c r="C307" s="67" t="n">
        <f aca="false">DATEDIF(Input!$G$23,$B307,"Y")</f>
        <v>63</v>
      </c>
      <c r="E307" s="69" t="n">
        <f aca="false">IF($B307&gt;Input!$G$45,Input!$G$46,0)</f>
        <v>0</v>
      </c>
    </row>
    <row r="308" customFormat="false" ht="12.8" hidden="false" customHeight="false" outlineLevel="0" collapsed="false">
      <c r="A308" s="67" t="n">
        <v>304</v>
      </c>
      <c r="B308" s="68" t="n">
        <f aca="false">EOMONTH(Input!$C$7,A308)</f>
        <v>52170</v>
      </c>
      <c r="C308" s="67" t="n">
        <f aca="false">DATEDIF(Input!$G$23,$B308,"Y")</f>
        <v>64</v>
      </c>
      <c r="E308" s="69" t="n">
        <f aca="false">IF($B308&gt;Input!$G$45,Input!$G$46,0)</f>
        <v>0</v>
      </c>
    </row>
    <row r="309" customFormat="false" ht="12.8" hidden="false" customHeight="false" outlineLevel="0" collapsed="false">
      <c r="A309" s="67" t="n">
        <v>305</v>
      </c>
      <c r="B309" s="68" t="n">
        <f aca="false">EOMONTH(Input!$C$7,A309)</f>
        <v>52200</v>
      </c>
      <c r="C309" s="67" t="n">
        <f aca="false">DATEDIF(Input!$G$23,$B309,"Y")</f>
        <v>64</v>
      </c>
      <c r="E309" s="69" t="n">
        <f aca="false">IF($B309&gt;Input!$G$45,Input!$G$46,0)</f>
        <v>0</v>
      </c>
    </row>
    <row r="310" customFormat="false" ht="12.8" hidden="false" customHeight="false" outlineLevel="0" collapsed="false">
      <c r="A310" s="67" t="n">
        <v>306</v>
      </c>
      <c r="B310" s="68" t="n">
        <f aca="false">EOMONTH(Input!$C$7,A310)</f>
        <v>52231</v>
      </c>
      <c r="C310" s="67" t="n">
        <f aca="false">DATEDIF(Input!$G$23,$B310,"Y")</f>
        <v>64</v>
      </c>
      <c r="E310" s="69" t="n">
        <f aca="false">IF($B310&gt;Input!$G$45,Input!$G$46,0)</f>
        <v>0</v>
      </c>
    </row>
    <row r="311" customFormat="false" ht="12.8" hidden="false" customHeight="false" outlineLevel="0" collapsed="false">
      <c r="A311" s="67" t="n">
        <v>307</v>
      </c>
      <c r="B311" s="68" t="n">
        <f aca="false">EOMONTH(Input!$C$7,A311)</f>
        <v>52262</v>
      </c>
      <c r="C311" s="67" t="n">
        <f aca="false">DATEDIF(Input!$G$23,$B311,"Y")</f>
        <v>64</v>
      </c>
      <c r="E311" s="69" t="n">
        <f aca="false">IF($B311&gt;Input!$G$45,Input!$G$46,0)</f>
        <v>0</v>
      </c>
    </row>
    <row r="312" customFormat="false" ht="12.8" hidden="false" customHeight="false" outlineLevel="0" collapsed="false">
      <c r="A312" s="67" t="n">
        <v>308</v>
      </c>
      <c r="B312" s="68" t="n">
        <f aca="false">EOMONTH(Input!$C$7,A312)</f>
        <v>52290</v>
      </c>
      <c r="C312" s="67" t="n">
        <f aca="false">DATEDIF(Input!$G$23,$B312,"Y")</f>
        <v>64</v>
      </c>
      <c r="E312" s="69" t="n">
        <f aca="false">IF($B312&gt;Input!$G$45,Input!$G$46,0)</f>
        <v>0</v>
      </c>
    </row>
    <row r="313" customFormat="false" ht="12.8" hidden="false" customHeight="false" outlineLevel="0" collapsed="false">
      <c r="A313" s="67" t="n">
        <v>309</v>
      </c>
      <c r="B313" s="68" t="n">
        <f aca="false">EOMONTH(Input!$C$7,A313)</f>
        <v>52321</v>
      </c>
      <c r="C313" s="67" t="n">
        <f aca="false">DATEDIF(Input!$G$23,$B313,"Y")</f>
        <v>64</v>
      </c>
      <c r="E313" s="69" t="n">
        <f aca="false">IF($B313&gt;Input!$G$45,Input!$G$46,0)</f>
        <v>0</v>
      </c>
    </row>
    <row r="314" customFormat="false" ht="12.8" hidden="false" customHeight="false" outlineLevel="0" collapsed="false">
      <c r="A314" s="67" t="n">
        <v>310</v>
      </c>
      <c r="B314" s="68" t="n">
        <f aca="false">EOMONTH(Input!$C$7,A314)</f>
        <v>52351</v>
      </c>
      <c r="C314" s="67" t="n">
        <f aca="false">DATEDIF(Input!$G$23,$B314,"Y")</f>
        <v>64</v>
      </c>
      <c r="E314" s="69" t="n">
        <f aca="false">IF($B314&gt;Input!$G$45,Input!$G$46,0)</f>
        <v>0</v>
      </c>
    </row>
    <row r="315" customFormat="false" ht="12.8" hidden="false" customHeight="false" outlineLevel="0" collapsed="false">
      <c r="A315" s="67" t="n">
        <v>311</v>
      </c>
      <c r="B315" s="68" t="n">
        <f aca="false">EOMONTH(Input!$C$7,A315)</f>
        <v>52382</v>
      </c>
      <c r="C315" s="67" t="n">
        <f aca="false">DATEDIF(Input!$G$23,$B315,"Y")</f>
        <v>64</v>
      </c>
      <c r="E315" s="69" t="n">
        <f aca="false">IF($B315&gt;Input!$G$45,Input!$G$46,0)</f>
        <v>0</v>
      </c>
    </row>
    <row r="316" customFormat="false" ht="12.8" hidden="false" customHeight="false" outlineLevel="0" collapsed="false">
      <c r="A316" s="67" t="n">
        <v>312</v>
      </c>
      <c r="B316" s="68" t="n">
        <f aca="false">EOMONTH(Input!$C$7,A316)</f>
        <v>52412</v>
      </c>
      <c r="C316" s="67" t="n">
        <f aca="false">DATEDIF(Input!$G$23,$B316,"Y")</f>
        <v>64</v>
      </c>
      <c r="E316" s="69" t="n">
        <f aca="false">IF($B316&gt;Input!$G$45,Input!$G$46,0)</f>
        <v>0</v>
      </c>
    </row>
    <row r="317" customFormat="false" ht="12.8" hidden="false" customHeight="false" outlineLevel="0" collapsed="false">
      <c r="A317" s="67" t="n">
        <v>313</v>
      </c>
      <c r="B317" s="68" t="n">
        <f aca="false">EOMONTH(Input!$C$7,A317)</f>
        <v>52443</v>
      </c>
      <c r="C317" s="67" t="n">
        <f aca="false">DATEDIF(Input!$G$23,$B317,"Y")</f>
        <v>64</v>
      </c>
      <c r="E317" s="69" t="n">
        <f aca="false">IF($B317&gt;Input!$G$45,Input!$G$46,0)</f>
        <v>0</v>
      </c>
    </row>
    <row r="318" customFormat="false" ht="12.8" hidden="false" customHeight="false" outlineLevel="0" collapsed="false">
      <c r="A318" s="67" t="n">
        <v>314</v>
      </c>
      <c r="B318" s="68" t="n">
        <f aca="false">EOMONTH(Input!$C$7,A318)</f>
        <v>52474</v>
      </c>
      <c r="C318" s="67" t="n">
        <f aca="false">DATEDIF(Input!$G$23,$B318,"Y")</f>
        <v>64</v>
      </c>
      <c r="E318" s="69" t="n">
        <f aca="false">IF($B318&gt;Input!$G$45,Input!$G$46,0)</f>
        <v>0</v>
      </c>
    </row>
    <row r="319" customFormat="false" ht="12.8" hidden="false" customHeight="false" outlineLevel="0" collapsed="false">
      <c r="A319" s="67" t="n">
        <v>315</v>
      </c>
      <c r="B319" s="68" t="n">
        <f aca="false">EOMONTH(Input!$C$7,A319)</f>
        <v>52504</v>
      </c>
      <c r="C319" s="67" t="n">
        <f aca="false">DATEDIF(Input!$G$23,$B319,"Y")</f>
        <v>64</v>
      </c>
      <c r="E319" s="69" t="n">
        <f aca="false">IF($B319&gt;Input!$G$45,Input!$G$46,0)</f>
        <v>0</v>
      </c>
    </row>
    <row r="320" customFormat="false" ht="12.8" hidden="false" customHeight="false" outlineLevel="0" collapsed="false">
      <c r="A320" s="67" t="n">
        <v>316</v>
      </c>
      <c r="B320" s="68" t="n">
        <f aca="false">EOMONTH(Input!$C$7,A320)</f>
        <v>52535</v>
      </c>
      <c r="C320" s="67" t="n">
        <f aca="false">DATEDIF(Input!$G$23,$B320,"Y")</f>
        <v>65</v>
      </c>
      <c r="E320" s="69" t="n">
        <f aca="false">IF($B320&gt;Input!$G$45,Input!$G$46,0)</f>
        <v>0</v>
      </c>
    </row>
    <row r="321" customFormat="false" ht="12.8" hidden="false" customHeight="false" outlineLevel="0" collapsed="false">
      <c r="A321" s="67" t="n">
        <v>317</v>
      </c>
      <c r="B321" s="68" t="n">
        <f aca="false">EOMONTH(Input!$C$7,A321)</f>
        <v>52565</v>
      </c>
      <c r="C321" s="67" t="n">
        <f aca="false">DATEDIF(Input!$G$23,$B321,"Y")</f>
        <v>65</v>
      </c>
      <c r="E321" s="69" t="n">
        <f aca="false">IF($B321&gt;Input!$G$45,Input!$G$46,0)</f>
        <v>0</v>
      </c>
    </row>
    <row r="322" customFormat="false" ht="12.8" hidden="false" customHeight="false" outlineLevel="0" collapsed="false">
      <c r="A322" s="67" t="n">
        <v>318</v>
      </c>
      <c r="B322" s="68" t="n">
        <f aca="false">EOMONTH(Input!$C$7,A322)</f>
        <v>52596</v>
      </c>
      <c r="C322" s="67" t="n">
        <f aca="false">DATEDIF(Input!$G$23,$B322,"Y")</f>
        <v>65</v>
      </c>
      <c r="E322" s="69" t="n">
        <f aca="false">IF($B322&gt;Input!$G$45,Input!$G$46,0)</f>
        <v>0</v>
      </c>
    </row>
    <row r="323" customFormat="false" ht="12.8" hidden="false" customHeight="false" outlineLevel="0" collapsed="false">
      <c r="A323" s="67" t="n">
        <v>319</v>
      </c>
      <c r="B323" s="68" t="n">
        <f aca="false">EOMONTH(Input!$C$7,A323)</f>
        <v>52627</v>
      </c>
      <c r="C323" s="67" t="n">
        <f aca="false">DATEDIF(Input!$G$23,$B323,"Y")</f>
        <v>65</v>
      </c>
      <c r="E323" s="69" t="n">
        <f aca="false">IF($B323&gt;Input!$G$45,Input!$G$46,0)</f>
        <v>0</v>
      </c>
    </row>
    <row r="324" customFormat="false" ht="12.8" hidden="false" customHeight="false" outlineLevel="0" collapsed="false">
      <c r="A324" s="67" t="n">
        <v>320</v>
      </c>
      <c r="B324" s="68" t="n">
        <f aca="false">EOMONTH(Input!$C$7,A324)</f>
        <v>52656</v>
      </c>
      <c r="C324" s="67" t="n">
        <f aca="false">DATEDIF(Input!$G$23,$B324,"Y")</f>
        <v>65</v>
      </c>
      <c r="E324" s="69" t="n">
        <f aca="false">IF($B324&gt;Input!$G$45,Input!$G$46,0)</f>
        <v>0</v>
      </c>
    </row>
    <row r="325" customFormat="false" ht="12.8" hidden="false" customHeight="false" outlineLevel="0" collapsed="false">
      <c r="A325" s="67" t="n">
        <v>321</v>
      </c>
      <c r="B325" s="68" t="n">
        <f aca="false">EOMONTH(Input!$C$7,A325)</f>
        <v>52687</v>
      </c>
      <c r="C325" s="67" t="n">
        <f aca="false">DATEDIF(Input!$G$23,$B325,"Y")</f>
        <v>65</v>
      </c>
      <c r="E325" s="69" t="n">
        <f aca="false">IF($B325&gt;Input!$G$45,Input!$G$46,0)</f>
        <v>0</v>
      </c>
    </row>
    <row r="326" customFormat="false" ht="12.8" hidden="false" customHeight="false" outlineLevel="0" collapsed="false">
      <c r="A326" s="67" t="n">
        <v>322</v>
      </c>
      <c r="B326" s="68" t="n">
        <f aca="false">EOMONTH(Input!$C$7,A326)</f>
        <v>52717</v>
      </c>
      <c r="C326" s="67" t="n">
        <f aca="false">DATEDIF(Input!$G$23,$B326,"Y")</f>
        <v>65</v>
      </c>
      <c r="E326" s="69" t="n">
        <f aca="false">IF($B326&gt;Input!$G$45,Input!$G$46,0)</f>
        <v>0</v>
      </c>
    </row>
    <row r="327" customFormat="false" ht="12.8" hidden="false" customHeight="false" outlineLevel="0" collapsed="false">
      <c r="A327" s="67" t="n">
        <v>323</v>
      </c>
      <c r="B327" s="68" t="n">
        <f aca="false">EOMONTH(Input!$C$7,A327)</f>
        <v>52748</v>
      </c>
      <c r="C327" s="67" t="n">
        <f aca="false">DATEDIF(Input!$G$23,$B327,"Y")</f>
        <v>65</v>
      </c>
      <c r="E327" s="69" t="n">
        <f aca="false">IF($B327&gt;Input!$G$45,Input!$G$46,0)</f>
        <v>0</v>
      </c>
    </row>
    <row r="328" customFormat="false" ht="12.8" hidden="false" customHeight="false" outlineLevel="0" collapsed="false">
      <c r="A328" s="67" t="n">
        <v>324</v>
      </c>
      <c r="B328" s="68" t="n">
        <f aca="false">EOMONTH(Input!$C$7,A328)</f>
        <v>52778</v>
      </c>
      <c r="C328" s="67" t="n">
        <f aca="false">DATEDIF(Input!$G$23,$B328,"Y")</f>
        <v>65</v>
      </c>
      <c r="E328" s="69" t="n">
        <f aca="false">IF($B328&gt;Input!$G$45,Input!$G$46,0)</f>
        <v>0</v>
      </c>
    </row>
    <row r="329" customFormat="false" ht="12.8" hidden="false" customHeight="false" outlineLevel="0" collapsed="false">
      <c r="A329" s="67" t="n">
        <v>325</v>
      </c>
      <c r="B329" s="68" t="n">
        <f aca="false">EOMONTH(Input!$C$7,A329)</f>
        <v>52809</v>
      </c>
      <c r="C329" s="67" t="n">
        <f aca="false">DATEDIF(Input!$G$23,$B329,"Y")</f>
        <v>65</v>
      </c>
      <c r="E329" s="69" t="n">
        <f aca="false">IF($B329&gt;Input!$G$45,Input!$G$46,0)</f>
        <v>0</v>
      </c>
    </row>
    <row r="330" customFormat="false" ht="12.8" hidden="false" customHeight="false" outlineLevel="0" collapsed="false">
      <c r="A330" s="67" t="n">
        <v>326</v>
      </c>
      <c r="B330" s="68" t="n">
        <f aca="false">EOMONTH(Input!$C$7,A330)</f>
        <v>52840</v>
      </c>
      <c r="C330" s="67" t="n">
        <f aca="false">DATEDIF(Input!$G$23,$B330,"Y")</f>
        <v>65</v>
      </c>
      <c r="E330" s="69" t="n">
        <f aca="false">IF($B330&gt;Input!$G$45,Input!$G$46,0)</f>
        <v>0</v>
      </c>
    </row>
    <row r="331" customFormat="false" ht="12.8" hidden="false" customHeight="false" outlineLevel="0" collapsed="false">
      <c r="A331" s="67" t="n">
        <v>327</v>
      </c>
      <c r="B331" s="68" t="n">
        <f aca="false">EOMONTH(Input!$C$7,A331)</f>
        <v>52870</v>
      </c>
      <c r="C331" s="67" t="n">
        <f aca="false">DATEDIF(Input!$G$23,$B331,"Y")</f>
        <v>65</v>
      </c>
      <c r="E331" s="69" t="n">
        <f aca="false">IF($B331&gt;Input!$G$45,Input!$G$46,0)</f>
        <v>0</v>
      </c>
    </row>
    <row r="332" customFormat="false" ht="12.8" hidden="false" customHeight="false" outlineLevel="0" collapsed="false">
      <c r="A332" s="67" t="n">
        <v>328</v>
      </c>
      <c r="B332" s="68" t="n">
        <f aca="false">EOMONTH(Input!$C$7,A332)</f>
        <v>52901</v>
      </c>
      <c r="C332" s="67" t="n">
        <f aca="false">DATEDIF(Input!$G$23,$B332,"Y")</f>
        <v>66</v>
      </c>
      <c r="E332" s="69" t="n">
        <f aca="false">IF($B332&gt;Input!$G$45,Input!$G$46,0)</f>
        <v>0</v>
      </c>
    </row>
    <row r="333" customFormat="false" ht="12.8" hidden="false" customHeight="false" outlineLevel="0" collapsed="false">
      <c r="A333" s="67" t="n">
        <v>329</v>
      </c>
      <c r="B333" s="68" t="n">
        <f aca="false">EOMONTH(Input!$C$7,A333)</f>
        <v>52931</v>
      </c>
      <c r="C333" s="67" t="n">
        <f aca="false">DATEDIF(Input!$G$23,$B333,"Y")</f>
        <v>66</v>
      </c>
      <c r="E333" s="69" t="n">
        <f aca="false">IF($B333&gt;Input!$G$45,Input!$G$46,0)</f>
        <v>0</v>
      </c>
    </row>
    <row r="334" customFormat="false" ht="12.8" hidden="false" customHeight="false" outlineLevel="0" collapsed="false">
      <c r="A334" s="67" t="n">
        <v>330</v>
      </c>
      <c r="B334" s="68" t="n">
        <f aca="false">EOMONTH(Input!$C$7,A334)</f>
        <v>52962</v>
      </c>
      <c r="C334" s="67" t="n">
        <f aca="false">DATEDIF(Input!$G$23,$B334,"Y")</f>
        <v>66</v>
      </c>
      <c r="E334" s="69" t="n">
        <f aca="false">IF($B334&gt;Input!$G$45,Input!$G$46,0)</f>
        <v>0</v>
      </c>
    </row>
    <row r="335" customFormat="false" ht="12.8" hidden="false" customHeight="false" outlineLevel="0" collapsed="false">
      <c r="A335" s="67" t="n">
        <v>331</v>
      </c>
      <c r="B335" s="68" t="n">
        <f aca="false">EOMONTH(Input!$C$7,A335)</f>
        <v>52993</v>
      </c>
      <c r="C335" s="67" t="n">
        <f aca="false">DATEDIF(Input!$G$23,$B335,"Y")</f>
        <v>66</v>
      </c>
      <c r="E335" s="69" t="n">
        <f aca="false">IF($B335&gt;Input!$G$45,Input!$G$46,0)</f>
        <v>0</v>
      </c>
    </row>
    <row r="336" customFormat="false" ht="12.8" hidden="false" customHeight="false" outlineLevel="0" collapsed="false">
      <c r="A336" s="67" t="n">
        <v>332</v>
      </c>
      <c r="B336" s="68" t="n">
        <f aca="false">EOMONTH(Input!$C$7,A336)</f>
        <v>53021</v>
      </c>
      <c r="C336" s="67" t="n">
        <f aca="false">DATEDIF(Input!$G$23,$B336,"Y")</f>
        <v>66</v>
      </c>
      <c r="E336" s="69" t="n">
        <f aca="false">IF($B336&gt;Input!$G$45,Input!$G$46,0)</f>
        <v>0</v>
      </c>
    </row>
    <row r="337" customFormat="false" ht="12.8" hidden="false" customHeight="false" outlineLevel="0" collapsed="false">
      <c r="A337" s="67" t="n">
        <v>333</v>
      </c>
      <c r="B337" s="68" t="n">
        <f aca="false">EOMONTH(Input!$C$7,A337)</f>
        <v>53052</v>
      </c>
      <c r="C337" s="67" t="n">
        <f aca="false">DATEDIF(Input!$G$23,$B337,"Y")</f>
        <v>66</v>
      </c>
      <c r="E337" s="69" t="n">
        <f aca="false">IF($B337&gt;Input!$G$45,Input!$G$46,0)</f>
        <v>0</v>
      </c>
    </row>
    <row r="338" customFormat="false" ht="12.8" hidden="false" customHeight="false" outlineLevel="0" collapsed="false">
      <c r="A338" s="67" t="n">
        <v>334</v>
      </c>
      <c r="B338" s="68" t="n">
        <f aca="false">EOMONTH(Input!$C$7,A338)</f>
        <v>53082</v>
      </c>
      <c r="C338" s="67" t="n">
        <f aca="false">DATEDIF(Input!$G$23,$B338,"Y")</f>
        <v>66</v>
      </c>
      <c r="E338" s="69" t="n">
        <f aca="false">IF($B338&gt;Input!$G$45,Input!$G$46,0)</f>
        <v>0</v>
      </c>
    </row>
    <row r="339" customFormat="false" ht="12.8" hidden="false" customHeight="false" outlineLevel="0" collapsed="false">
      <c r="A339" s="67" t="n">
        <v>335</v>
      </c>
      <c r="B339" s="68" t="n">
        <f aca="false">EOMONTH(Input!$C$7,A339)</f>
        <v>53113</v>
      </c>
      <c r="C339" s="67" t="n">
        <f aca="false">DATEDIF(Input!$G$23,$B339,"Y")</f>
        <v>66</v>
      </c>
      <c r="E339" s="69" t="n">
        <f aca="false">IF($B339&gt;Input!$G$45,Input!$G$46,0)</f>
        <v>0</v>
      </c>
    </row>
    <row r="340" customFormat="false" ht="12.8" hidden="false" customHeight="false" outlineLevel="0" collapsed="false">
      <c r="A340" s="67" t="n">
        <v>336</v>
      </c>
      <c r="B340" s="68" t="n">
        <f aca="false">EOMONTH(Input!$C$7,A340)</f>
        <v>53143</v>
      </c>
      <c r="C340" s="67" t="n">
        <f aca="false">DATEDIF(Input!$G$23,$B340,"Y")</f>
        <v>66</v>
      </c>
      <c r="E340" s="69" t="n">
        <f aca="false">IF($B340&gt;Input!$G$45,Input!$G$46,0)</f>
        <v>0</v>
      </c>
    </row>
    <row r="341" customFormat="false" ht="12.8" hidden="false" customHeight="false" outlineLevel="0" collapsed="false">
      <c r="A341" s="67" t="n">
        <v>337</v>
      </c>
      <c r="B341" s="68" t="n">
        <f aca="false">EOMONTH(Input!$C$7,A341)</f>
        <v>53174</v>
      </c>
      <c r="C341" s="67" t="n">
        <f aca="false">DATEDIF(Input!$G$23,$B341,"Y")</f>
        <v>66</v>
      </c>
      <c r="E341" s="69" t="n">
        <f aca="false">IF($B341&gt;Input!$G$45,Input!$G$46,0)</f>
        <v>0</v>
      </c>
    </row>
    <row r="342" customFormat="false" ht="12.8" hidden="false" customHeight="false" outlineLevel="0" collapsed="false">
      <c r="A342" s="67" t="n">
        <v>338</v>
      </c>
      <c r="B342" s="68" t="n">
        <f aca="false">EOMONTH(Input!$C$7,A342)</f>
        <v>53205</v>
      </c>
      <c r="C342" s="67" t="n">
        <f aca="false">DATEDIF(Input!$G$23,$B342,"Y")</f>
        <v>66</v>
      </c>
      <c r="E342" s="69" t="n">
        <f aca="false">IF($B342&gt;Input!$G$45,Input!$G$46,0)</f>
        <v>0</v>
      </c>
    </row>
    <row r="343" customFormat="false" ht="12.8" hidden="false" customHeight="false" outlineLevel="0" collapsed="false">
      <c r="A343" s="67" t="n">
        <v>339</v>
      </c>
      <c r="B343" s="68" t="n">
        <f aca="false">EOMONTH(Input!$C$7,A343)</f>
        <v>53235</v>
      </c>
      <c r="C343" s="67" t="n">
        <f aca="false">DATEDIF(Input!$G$23,$B343,"Y")</f>
        <v>66</v>
      </c>
      <c r="E343" s="69" t="n">
        <f aca="false">IF($B343&gt;Input!$G$45,Input!$G$46,0)</f>
        <v>0</v>
      </c>
    </row>
    <row r="344" customFormat="false" ht="12.8" hidden="false" customHeight="false" outlineLevel="0" collapsed="false">
      <c r="A344" s="67" t="n">
        <v>340</v>
      </c>
      <c r="B344" s="68" t="n">
        <f aca="false">EOMONTH(Input!$C$7,A344)</f>
        <v>53266</v>
      </c>
      <c r="C344" s="67" t="n">
        <f aca="false">DATEDIF(Input!$G$23,$B344,"Y")</f>
        <v>67</v>
      </c>
      <c r="E344" s="69" t="n">
        <f aca="false">IF($B344&gt;Input!$G$45,Input!$G$46,0)</f>
        <v>0</v>
      </c>
    </row>
    <row r="345" customFormat="false" ht="12.8" hidden="false" customHeight="false" outlineLevel="0" collapsed="false">
      <c r="A345" s="67" t="n">
        <v>341</v>
      </c>
      <c r="B345" s="68" t="n">
        <f aca="false">EOMONTH(Input!$C$7,A345)</f>
        <v>53296</v>
      </c>
      <c r="C345" s="67" t="n">
        <f aca="false">DATEDIF(Input!$G$23,$B345,"Y")</f>
        <v>67</v>
      </c>
      <c r="E345" s="69" t="n">
        <f aca="false">IF($B345&gt;Input!$G$45,Input!$G$46,0)</f>
        <v>0</v>
      </c>
    </row>
    <row r="346" customFormat="false" ht="12.8" hidden="false" customHeight="false" outlineLevel="0" collapsed="false">
      <c r="A346" s="67" t="n">
        <v>342</v>
      </c>
      <c r="B346" s="68" t="n">
        <f aca="false">EOMONTH(Input!$C$7,A346)</f>
        <v>53327</v>
      </c>
      <c r="C346" s="67" t="n">
        <f aca="false">DATEDIF(Input!$G$23,$B346,"Y")</f>
        <v>67</v>
      </c>
      <c r="E346" s="69" t="n">
        <f aca="false">IF($B346&gt;Input!$G$45,Input!$G$46,0)</f>
        <v>0</v>
      </c>
    </row>
    <row r="347" customFormat="false" ht="12.8" hidden="false" customHeight="false" outlineLevel="0" collapsed="false">
      <c r="A347" s="67" t="n">
        <v>343</v>
      </c>
      <c r="B347" s="68" t="n">
        <f aca="false">EOMONTH(Input!$C$7,A347)</f>
        <v>53358</v>
      </c>
      <c r="C347" s="67" t="n">
        <f aca="false">DATEDIF(Input!$G$23,$B347,"Y")</f>
        <v>67</v>
      </c>
      <c r="E347" s="69" t="n">
        <f aca="false">IF($B347&gt;Input!$G$45,Input!$G$46,0)</f>
        <v>0</v>
      </c>
    </row>
    <row r="348" customFormat="false" ht="12.8" hidden="false" customHeight="false" outlineLevel="0" collapsed="false">
      <c r="A348" s="67" t="n">
        <v>344</v>
      </c>
      <c r="B348" s="68" t="n">
        <f aca="false">EOMONTH(Input!$C$7,A348)</f>
        <v>53386</v>
      </c>
      <c r="C348" s="67" t="n">
        <f aca="false">DATEDIF(Input!$G$23,$B348,"Y")</f>
        <v>67</v>
      </c>
      <c r="E348" s="69" t="n">
        <f aca="false">IF($B348&gt;Input!$G$45,Input!$G$46,0)</f>
        <v>0</v>
      </c>
    </row>
    <row r="349" customFormat="false" ht="12.8" hidden="false" customHeight="false" outlineLevel="0" collapsed="false">
      <c r="A349" s="67" t="n">
        <v>345</v>
      </c>
      <c r="B349" s="68" t="n">
        <f aca="false">EOMONTH(Input!$C$7,A349)</f>
        <v>53417</v>
      </c>
      <c r="C349" s="67" t="n">
        <f aca="false">DATEDIF(Input!$G$23,$B349,"Y")</f>
        <v>67</v>
      </c>
      <c r="E349" s="69" t="n">
        <f aca="false">IF($B349&gt;Input!$G$45,Input!$G$46,0)</f>
        <v>0</v>
      </c>
    </row>
    <row r="350" customFormat="false" ht="12.8" hidden="false" customHeight="false" outlineLevel="0" collapsed="false">
      <c r="A350" s="67" t="n">
        <v>346</v>
      </c>
      <c r="B350" s="68" t="n">
        <f aca="false">EOMONTH(Input!$C$7,A350)</f>
        <v>53447</v>
      </c>
      <c r="C350" s="67" t="n">
        <f aca="false">DATEDIF(Input!$G$23,$B350,"Y")</f>
        <v>67</v>
      </c>
      <c r="E350" s="69" t="n">
        <f aca="false">IF($B350&gt;Input!$G$45,Input!$G$46,0)</f>
        <v>0</v>
      </c>
    </row>
    <row r="351" customFormat="false" ht="12.8" hidden="false" customHeight="false" outlineLevel="0" collapsed="false">
      <c r="A351" s="67" t="n">
        <v>347</v>
      </c>
      <c r="B351" s="68" t="n">
        <f aca="false">EOMONTH(Input!$C$7,A351)</f>
        <v>53478</v>
      </c>
      <c r="C351" s="67" t="n">
        <f aca="false">DATEDIF(Input!$G$23,$B351,"Y")</f>
        <v>67</v>
      </c>
      <c r="E351" s="69" t="n">
        <f aca="false">IF($B351&gt;Input!$G$45,Input!$G$46,0)</f>
        <v>0</v>
      </c>
    </row>
    <row r="352" customFormat="false" ht="12.8" hidden="false" customHeight="false" outlineLevel="0" collapsed="false">
      <c r="A352" s="67" t="n">
        <v>348</v>
      </c>
      <c r="B352" s="68" t="n">
        <f aca="false">EOMONTH(Input!$C$7,A352)</f>
        <v>53508</v>
      </c>
      <c r="C352" s="67" t="n">
        <f aca="false">DATEDIF(Input!$G$23,$B352,"Y")</f>
        <v>67</v>
      </c>
      <c r="E352" s="69" t="n">
        <f aca="false">IF($B352&gt;Input!$G$45,Input!$G$46,0)</f>
        <v>0</v>
      </c>
    </row>
    <row r="353" customFormat="false" ht="12.8" hidden="false" customHeight="false" outlineLevel="0" collapsed="false">
      <c r="A353" s="67" t="n">
        <v>349</v>
      </c>
      <c r="B353" s="68" t="n">
        <f aca="false">EOMONTH(Input!$C$7,A353)</f>
        <v>53539</v>
      </c>
      <c r="C353" s="67" t="n">
        <f aca="false">DATEDIF(Input!$G$23,$B353,"Y")</f>
        <v>67</v>
      </c>
      <c r="E353" s="69" t="n">
        <f aca="false">IF($B353&gt;Input!$G$45,Input!$G$46,0)</f>
        <v>0</v>
      </c>
    </row>
    <row r="354" customFormat="false" ht="12.8" hidden="false" customHeight="false" outlineLevel="0" collapsed="false">
      <c r="A354" s="67" t="n">
        <v>350</v>
      </c>
      <c r="B354" s="68" t="n">
        <f aca="false">EOMONTH(Input!$C$7,A354)</f>
        <v>53570</v>
      </c>
      <c r="C354" s="67" t="n">
        <f aca="false">DATEDIF(Input!$G$23,$B354,"Y")</f>
        <v>67</v>
      </c>
      <c r="E354" s="69" t="n">
        <f aca="false">IF($B354&gt;Input!$G$45,Input!$G$46,0)</f>
        <v>0</v>
      </c>
    </row>
    <row r="355" customFormat="false" ht="12.8" hidden="false" customHeight="false" outlineLevel="0" collapsed="false">
      <c r="A355" s="67" t="n">
        <v>351</v>
      </c>
      <c r="B355" s="68" t="n">
        <f aca="false">EOMONTH(Input!$C$7,A355)</f>
        <v>53600</v>
      </c>
      <c r="C355" s="67" t="n">
        <f aca="false">DATEDIF(Input!$G$23,$B355,"Y")</f>
        <v>67</v>
      </c>
      <c r="E355" s="69" t="n">
        <f aca="false">IF($B355&gt;Input!$G$45,Input!$G$46,0)</f>
        <v>0</v>
      </c>
    </row>
    <row r="356" customFormat="false" ht="12.8" hidden="false" customHeight="false" outlineLevel="0" collapsed="false">
      <c r="A356" s="67" t="n">
        <v>352</v>
      </c>
      <c r="B356" s="68" t="n">
        <f aca="false">EOMONTH(Input!$C$7,A356)</f>
        <v>53631</v>
      </c>
      <c r="C356" s="67" t="n">
        <f aca="false">DATEDIF(Input!$G$23,$B356,"Y")</f>
        <v>68</v>
      </c>
      <c r="E356" s="69" t="n">
        <f aca="false">IF($B356&gt;Input!$G$45,Input!$G$46,0)</f>
        <v>0</v>
      </c>
    </row>
    <row r="357" customFormat="false" ht="12.8" hidden="false" customHeight="false" outlineLevel="0" collapsed="false">
      <c r="A357" s="67" t="n">
        <v>353</v>
      </c>
      <c r="B357" s="68" t="n">
        <f aca="false">EOMONTH(Input!$C$7,A357)</f>
        <v>53661</v>
      </c>
      <c r="C357" s="67" t="n">
        <f aca="false">DATEDIF(Input!$G$23,$B357,"Y")</f>
        <v>68</v>
      </c>
      <c r="E357" s="69" t="n">
        <f aca="false">IF($B357&gt;Input!$G$45,Input!$G$46,0)</f>
        <v>0</v>
      </c>
    </row>
    <row r="358" customFormat="false" ht="12.8" hidden="false" customHeight="false" outlineLevel="0" collapsed="false">
      <c r="A358" s="67" t="n">
        <v>354</v>
      </c>
      <c r="B358" s="68" t="n">
        <f aca="false">EOMONTH(Input!$C$7,A358)</f>
        <v>53692</v>
      </c>
      <c r="C358" s="67" t="n">
        <f aca="false">DATEDIF(Input!$G$23,$B358,"Y")</f>
        <v>68</v>
      </c>
      <c r="E358" s="69" t="n">
        <f aca="false">IF($B358&gt;Input!$G$45,Input!$G$46,0)</f>
        <v>0</v>
      </c>
    </row>
    <row r="359" customFormat="false" ht="12.8" hidden="false" customHeight="false" outlineLevel="0" collapsed="false">
      <c r="A359" s="67" t="n">
        <v>355</v>
      </c>
      <c r="B359" s="68" t="n">
        <f aca="false">EOMONTH(Input!$C$7,A359)</f>
        <v>53723</v>
      </c>
      <c r="C359" s="67" t="n">
        <f aca="false">DATEDIF(Input!$G$23,$B359,"Y")</f>
        <v>68</v>
      </c>
      <c r="E359" s="69" t="n">
        <f aca="false">IF($B359&gt;Input!$G$45,Input!$G$46,0)</f>
        <v>0</v>
      </c>
    </row>
    <row r="360" customFormat="false" ht="12.8" hidden="false" customHeight="false" outlineLevel="0" collapsed="false">
      <c r="A360" s="67" t="n">
        <v>356</v>
      </c>
      <c r="B360" s="68" t="n">
        <f aca="false">EOMONTH(Input!$C$7,A360)</f>
        <v>53751</v>
      </c>
      <c r="C360" s="67" t="n">
        <f aca="false">DATEDIF(Input!$G$23,$B360,"Y")</f>
        <v>68</v>
      </c>
      <c r="E360" s="69" t="n">
        <f aca="false">IF($B360&gt;Input!$G$45,Input!$G$46,0)</f>
        <v>0</v>
      </c>
    </row>
    <row r="361" customFormat="false" ht="12.8" hidden="false" customHeight="false" outlineLevel="0" collapsed="false">
      <c r="A361" s="67" t="n">
        <v>357</v>
      </c>
      <c r="B361" s="68" t="n">
        <f aca="false">EOMONTH(Input!$C$7,A361)</f>
        <v>53782</v>
      </c>
      <c r="C361" s="67" t="n">
        <f aca="false">DATEDIF(Input!$G$23,$B361,"Y")</f>
        <v>68</v>
      </c>
      <c r="E361" s="69" t="n">
        <f aca="false">IF($B361&gt;Input!$G$45,Input!$G$46,0)</f>
        <v>0</v>
      </c>
    </row>
    <row r="362" customFormat="false" ht="12.8" hidden="false" customHeight="false" outlineLevel="0" collapsed="false">
      <c r="A362" s="67" t="n">
        <v>358</v>
      </c>
      <c r="B362" s="68" t="n">
        <f aca="false">EOMONTH(Input!$C$7,A362)</f>
        <v>53812</v>
      </c>
      <c r="C362" s="67" t="n">
        <f aca="false">DATEDIF(Input!$G$23,$B362,"Y")</f>
        <v>68</v>
      </c>
      <c r="E362" s="69" t="n">
        <f aca="false">IF($B362&gt;Input!$G$45,Input!$G$46,0)</f>
        <v>0</v>
      </c>
    </row>
    <row r="363" customFormat="false" ht="12.8" hidden="false" customHeight="false" outlineLevel="0" collapsed="false">
      <c r="A363" s="67" t="n">
        <v>359</v>
      </c>
      <c r="B363" s="68" t="n">
        <f aca="false">EOMONTH(Input!$C$7,A363)</f>
        <v>53843</v>
      </c>
      <c r="C363" s="67" t="n">
        <f aca="false">DATEDIF(Input!$G$23,$B363,"Y")</f>
        <v>68</v>
      </c>
      <c r="E363" s="69" t="n">
        <f aca="false">IF($B363&gt;Input!$G$45,Input!$G$46,0)</f>
        <v>0</v>
      </c>
    </row>
    <row r="364" customFormat="false" ht="12.8" hidden="false" customHeight="false" outlineLevel="0" collapsed="false">
      <c r="A364" s="67" t="n">
        <v>360</v>
      </c>
      <c r="B364" s="68" t="n">
        <f aca="false">EOMONTH(Input!$C$7,A364)</f>
        <v>53873</v>
      </c>
      <c r="C364" s="67" t="n">
        <f aca="false">DATEDIF(Input!$G$23,$B364,"Y")</f>
        <v>68</v>
      </c>
      <c r="E364" s="69" t="n">
        <f aca="false">IF($B364&gt;Input!$G$45,Input!$G$46,0)</f>
        <v>0</v>
      </c>
    </row>
    <row r="365" customFormat="false" ht="12.8" hidden="false" customHeight="false" outlineLevel="0" collapsed="false">
      <c r="A365" s="67" t="n">
        <v>361</v>
      </c>
      <c r="B365" s="68" t="n">
        <f aca="false">EOMONTH(Input!$C$7,A365)</f>
        <v>53904</v>
      </c>
      <c r="C365" s="67" t="n">
        <f aca="false">DATEDIF(Input!$G$23,$B365,"Y")</f>
        <v>68</v>
      </c>
      <c r="E365" s="69" t="n">
        <f aca="false">IF($B365&gt;Input!$G$45,Input!$G$46,0)</f>
        <v>0</v>
      </c>
    </row>
    <row r="366" customFormat="false" ht="12.8" hidden="false" customHeight="false" outlineLevel="0" collapsed="false">
      <c r="A366" s="67" t="n">
        <v>362</v>
      </c>
      <c r="B366" s="68" t="n">
        <f aca="false">EOMONTH(Input!$C$7,A366)</f>
        <v>53935</v>
      </c>
      <c r="C366" s="67" t="n">
        <f aca="false">DATEDIF(Input!$G$23,$B366,"Y")</f>
        <v>68</v>
      </c>
      <c r="E366" s="69" t="n">
        <f aca="false">IF($B366&gt;Input!$G$45,Input!$G$46,0)</f>
        <v>0</v>
      </c>
    </row>
    <row r="367" customFormat="false" ht="12.8" hidden="false" customHeight="false" outlineLevel="0" collapsed="false">
      <c r="A367" s="67" t="n">
        <v>363</v>
      </c>
      <c r="B367" s="68" t="n">
        <f aca="false">EOMONTH(Input!$C$7,A367)</f>
        <v>53965</v>
      </c>
      <c r="C367" s="67" t="n">
        <f aca="false">DATEDIF(Input!$G$23,$B367,"Y")</f>
        <v>68</v>
      </c>
      <c r="E367" s="69" t="n">
        <f aca="false">IF($B367&gt;Input!$G$45,Input!$G$46,0)</f>
        <v>0</v>
      </c>
    </row>
    <row r="368" customFormat="false" ht="12.8" hidden="false" customHeight="false" outlineLevel="0" collapsed="false">
      <c r="A368" s="67" t="n">
        <v>364</v>
      </c>
      <c r="B368" s="68" t="n">
        <f aca="false">EOMONTH(Input!$C$7,A368)</f>
        <v>53996</v>
      </c>
      <c r="C368" s="67" t="n">
        <f aca="false">DATEDIF(Input!$G$23,$B368,"Y")</f>
        <v>69</v>
      </c>
      <c r="E368" s="69" t="n">
        <f aca="false">IF($B368&gt;Input!$G$45,Input!$G$46,0)</f>
        <v>0</v>
      </c>
    </row>
    <row r="369" customFormat="false" ht="12.8" hidden="false" customHeight="false" outlineLevel="0" collapsed="false">
      <c r="A369" s="67" t="n">
        <v>365</v>
      </c>
      <c r="B369" s="68" t="n">
        <f aca="false">EOMONTH(Input!$C$7,A369)</f>
        <v>54026</v>
      </c>
      <c r="C369" s="67" t="n">
        <f aca="false">DATEDIF(Input!$G$23,$B369,"Y")</f>
        <v>69</v>
      </c>
      <c r="E369" s="69" t="n">
        <f aca="false">IF($B369&gt;Input!$G$45,Input!$G$46,0)</f>
        <v>0</v>
      </c>
    </row>
    <row r="370" customFormat="false" ht="12.8" hidden="false" customHeight="false" outlineLevel="0" collapsed="false">
      <c r="A370" s="67" t="n">
        <v>366</v>
      </c>
      <c r="B370" s="68" t="n">
        <f aca="false">EOMONTH(Input!$C$7,A370)</f>
        <v>54057</v>
      </c>
      <c r="C370" s="67" t="n">
        <f aca="false">DATEDIF(Input!$G$23,$B370,"Y")</f>
        <v>69</v>
      </c>
      <c r="E370" s="69" t="n">
        <f aca="false">IF($B370&gt;Input!$G$45,Input!$G$46,0)</f>
        <v>0</v>
      </c>
    </row>
    <row r="371" customFormat="false" ht="12.8" hidden="false" customHeight="false" outlineLevel="0" collapsed="false">
      <c r="A371" s="67" t="n">
        <v>367</v>
      </c>
      <c r="B371" s="68" t="n">
        <f aca="false">EOMONTH(Input!$C$7,A371)</f>
        <v>54088</v>
      </c>
      <c r="C371" s="67" t="n">
        <f aca="false">DATEDIF(Input!$G$23,$B371,"Y")</f>
        <v>69</v>
      </c>
      <c r="E371" s="69" t="n">
        <f aca="false">IF($B371&gt;Input!$G$45,Input!$G$46,0)</f>
        <v>0</v>
      </c>
    </row>
    <row r="372" customFormat="false" ht="12.8" hidden="false" customHeight="false" outlineLevel="0" collapsed="false">
      <c r="A372" s="67" t="n">
        <v>368</v>
      </c>
      <c r="B372" s="68" t="n">
        <f aca="false">EOMONTH(Input!$C$7,A372)</f>
        <v>54117</v>
      </c>
      <c r="C372" s="67" t="n">
        <f aca="false">DATEDIF(Input!$G$23,$B372,"Y")</f>
        <v>69</v>
      </c>
      <c r="E372" s="69" t="n">
        <f aca="false">IF($B372&gt;Input!$G$45,Input!$G$46,0)</f>
        <v>0</v>
      </c>
    </row>
    <row r="373" customFormat="false" ht="12.8" hidden="false" customHeight="false" outlineLevel="0" collapsed="false">
      <c r="A373" s="67" t="n">
        <v>369</v>
      </c>
      <c r="B373" s="68" t="n">
        <f aca="false">EOMONTH(Input!$C$7,A373)</f>
        <v>54148</v>
      </c>
      <c r="C373" s="67" t="n">
        <f aca="false">DATEDIF(Input!$G$23,$B373,"Y")</f>
        <v>69</v>
      </c>
      <c r="E373" s="69" t="n">
        <f aca="false">IF($B373&gt;Input!$G$45,Input!$G$46,0)</f>
        <v>0</v>
      </c>
    </row>
    <row r="374" customFormat="false" ht="12.8" hidden="false" customHeight="false" outlineLevel="0" collapsed="false">
      <c r="A374" s="67" t="n">
        <v>370</v>
      </c>
      <c r="B374" s="68" t="n">
        <f aca="false">EOMONTH(Input!$C$7,A374)</f>
        <v>54178</v>
      </c>
      <c r="C374" s="67" t="n">
        <f aca="false">DATEDIF(Input!$G$23,$B374,"Y")</f>
        <v>69</v>
      </c>
      <c r="E374" s="69" t="n">
        <f aca="false">IF($B374&gt;Input!$G$45,Input!$G$46,0)</f>
        <v>0</v>
      </c>
    </row>
    <row r="375" customFormat="false" ht="12.8" hidden="false" customHeight="false" outlineLevel="0" collapsed="false">
      <c r="A375" s="67" t="n">
        <v>371</v>
      </c>
      <c r="B375" s="68" t="n">
        <f aca="false">EOMONTH(Input!$C$7,A375)</f>
        <v>54209</v>
      </c>
      <c r="C375" s="67" t="n">
        <f aca="false">DATEDIF(Input!$G$23,$B375,"Y")</f>
        <v>69</v>
      </c>
      <c r="E375" s="69" t="n">
        <f aca="false">IF($B375&gt;Input!$G$45,Input!$G$46,0)</f>
        <v>0</v>
      </c>
    </row>
    <row r="376" customFormat="false" ht="12.8" hidden="false" customHeight="false" outlineLevel="0" collapsed="false">
      <c r="A376" s="67" t="n">
        <v>372</v>
      </c>
      <c r="B376" s="68" t="n">
        <f aca="false">EOMONTH(Input!$C$7,A376)</f>
        <v>54239</v>
      </c>
      <c r="C376" s="67" t="n">
        <f aca="false">DATEDIF(Input!$G$23,$B376,"Y")</f>
        <v>69</v>
      </c>
      <c r="E376" s="69" t="n">
        <f aca="false">IF($B376&gt;Input!$G$45,Input!$G$46,0)</f>
        <v>0</v>
      </c>
    </row>
    <row r="377" customFormat="false" ht="12.8" hidden="false" customHeight="false" outlineLevel="0" collapsed="false">
      <c r="A377" s="67" t="n">
        <v>373</v>
      </c>
      <c r="B377" s="68" t="n">
        <f aca="false">EOMONTH(Input!$C$7,A377)</f>
        <v>54270</v>
      </c>
      <c r="C377" s="67" t="n">
        <f aca="false">DATEDIF(Input!$G$23,$B377,"Y")</f>
        <v>69</v>
      </c>
      <c r="E377" s="69" t="n">
        <f aca="false">IF($B377&gt;Input!$G$45,Input!$G$46,0)</f>
        <v>0</v>
      </c>
    </row>
    <row r="378" customFormat="false" ht="12.8" hidden="false" customHeight="false" outlineLevel="0" collapsed="false">
      <c r="A378" s="67" t="n">
        <v>374</v>
      </c>
      <c r="B378" s="68" t="n">
        <f aca="false">EOMONTH(Input!$C$7,A378)</f>
        <v>54301</v>
      </c>
      <c r="C378" s="67" t="n">
        <f aca="false">DATEDIF(Input!$G$23,$B378,"Y")</f>
        <v>69</v>
      </c>
      <c r="E378" s="69" t="n">
        <f aca="false">IF($B378&gt;Input!$G$45,Input!$G$46,0)</f>
        <v>0</v>
      </c>
    </row>
    <row r="379" customFormat="false" ht="12.8" hidden="false" customHeight="false" outlineLevel="0" collapsed="false">
      <c r="A379" s="67" t="n">
        <v>375</v>
      </c>
      <c r="B379" s="68" t="n">
        <f aca="false">EOMONTH(Input!$C$7,A379)</f>
        <v>54331</v>
      </c>
      <c r="C379" s="67" t="n">
        <f aca="false">DATEDIF(Input!$G$23,$B379,"Y")</f>
        <v>69</v>
      </c>
      <c r="E379" s="69" t="n">
        <f aca="false">IF($B379&gt;Input!$G$45,Input!$G$46,0)</f>
        <v>0</v>
      </c>
    </row>
    <row r="380" customFormat="false" ht="12.8" hidden="false" customHeight="false" outlineLevel="0" collapsed="false">
      <c r="A380" s="67" t="n">
        <v>376</v>
      </c>
      <c r="B380" s="68" t="n">
        <f aca="false">EOMONTH(Input!$C$7,A380)</f>
        <v>54362</v>
      </c>
      <c r="C380" s="67" t="n">
        <f aca="false">DATEDIF(Input!$G$23,$B380,"Y")</f>
        <v>70</v>
      </c>
      <c r="E380" s="69" t="n">
        <f aca="false">IF($B380&gt;Input!$G$45,Input!$G$46,0)</f>
        <v>0</v>
      </c>
    </row>
    <row r="381" customFormat="false" ht="12.8" hidden="false" customHeight="false" outlineLevel="0" collapsed="false">
      <c r="A381" s="67" t="n">
        <v>377</v>
      </c>
      <c r="B381" s="68" t="n">
        <f aca="false">EOMONTH(Input!$C$7,A381)</f>
        <v>54392</v>
      </c>
      <c r="C381" s="67" t="n">
        <f aca="false">DATEDIF(Input!$G$23,$B381,"Y")</f>
        <v>70</v>
      </c>
      <c r="E381" s="69" t="n">
        <f aca="false">IF($B381&gt;Input!$G$45,Input!$G$46,0)</f>
        <v>0</v>
      </c>
    </row>
    <row r="382" customFormat="false" ht="12.8" hidden="false" customHeight="false" outlineLevel="0" collapsed="false">
      <c r="A382" s="67" t="n">
        <v>378</v>
      </c>
      <c r="B382" s="68" t="n">
        <f aca="false">EOMONTH(Input!$C$7,A382)</f>
        <v>54423</v>
      </c>
      <c r="C382" s="67" t="n">
        <f aca="false">DATEDIF(Input!$G$23,$B382,"Y")</f>
        <v>70</v>
      </c>
      <c r="E382" s="69" t="n">
        <f aca="false">IF($B382&gt;Input!$G$45,Input!$G$46,0)</f>
        <v>0</v>
      </c>
    </row>
    <row r="383" customFormat="false" ht="12.8" hidden="false" customHeight="false" outlineLevel="0" collapsed="false">
      <c r="A383" s="67" t="n">
        <v>379</v>
      </c>
      <c r="B383" s="68" t="n">
        <f aca="false">EOMONTH(Input!$C$7,A383)</f>
        <v>54454</v>
      </c>
      <c r="C383" s="67" t="n">
        <f aca="false">DATEDIF(Input!$G$23,$B383,"Y")</f>
        <v>70</v>
      </c>
      <c r="E383" s="69" t="n">
        <f aca="false">IF($B383&gt;Input!$G$45,Input!$G$46,0)</f>
        <v>0</v>
      </c>
    </row>
    <row r="384" customFormat="false" ht="12.8" hidden="false" customHeight="false" outlineLevel="0" collapsed="false">
      <c r="A384" s="67" t="n">
        <v>380</v>
      </c>
      <c r="B384" s="68" t="n">
        <f aca="false">EOMONTH(Input!$C$7,A384)</f>
        <v>54482</v>
      </c>
      <c r="C384" s="67" t="n">
        <f aca="false">DATEDIF(Input!$G$23,$B384,"Y")</f>
        <v>70</v>
      </c>
      <c r="E384" s="69" t="n">
        <f aca="false">IF($B384&gt;Input!$G$45,Input!$G$46,0)</f>
        <v>0</v>
      </c>
    </row>
    <row r="385" customFormat="false" ht="12.8" hidden="false" customHeight="false" outlineLevel="0" collapsed="false">
      <c r="A385" s="67" t="n">
        <v>381</v>
      </c>
      <c r="B385" s="68" t="n">
        <f aca="false">EOMONTH(Input!$C$7,A385)</f>
        <v>54513</v>
      </c>
      <c r="C385" s="67" t="n">
        <f aca="false">DATEDIF(Input!$G$23,$B385,"Y")</f>
        <v>70</v>
      </c>
      <c r="E385" s="69" t="n">
        <f aca="false">IF($B385&gt;Input!$G$45,Input!$G$46,0)</f>
        <v>0</v>
      </c>
    </row>
    <row r="386" customFormat="false" ht="12.8" hidden="false" customHeight="false" outlineLevel="0" collapsed="false">
      <c r="A386" s="67" t="n">
        <v>382</v>
      </c>
      <c r="B386" s="68" t="n">
        <f aca="false">EOMONTH(Input!$C$7,A386)</f>
        <v>54543</v>
      </c>
      <c r="C386" s="67" t="n">
        <f aca="false">DATEDIF(Input!$G$23,$B386,"Y")</f>
        <v>70</v>
      </c>
      <c r="E386" s="69" t="n">
        <f aca="false">IF($B386&gt;Input!$G$45,Input!$G$46,0)</f>
        <v>0</v>
      </c>
    </row>
    <row r="387" customFormat="false" ht="12.8" hidden="false" customHeight="false" outlineLevel="0" collapsed="false">
      <c r="A387" s="67" t="n">
        <v>383</v>
      </c>
      <c r="B387" s="68" t="n">
        <f aca="false">EOMONTH(Input!$C$7,A387)</f>
        <v>54574</v>
      </c>
      <c r="C387" s="67" t="n">
        <f aca="false">DATEDIF(Input!$G$23,$B387,"Y")</f>
        <v>70</v>
      </c>
      <c r="E387" s="69" t="n">
        <f aca="false">IF($B387&gt;Input!$G$45,Input!$G$46,0)</f>
        <v>0</v>
      </c>
    </row>
    <row r="388" customFormat="false" ht="12.8" hidden="false" customHeight="false" outlineLevel="0" collapsed="false">
      <c r="A388" s="67" t="n">
        <v>384</v>
      </c>
      <c r="B388" s="68" t="n">
        <f aca="false">EOMONTH(Input!$C$7,A388)</f>
        <v>54604</v>
      </c>
      <c r="C388" s="67" t="n">
        <f aca="false">DATEDIF(Input!$G$23,$B388,"Y")</f>
        <v>70</v>
      </c>
      <c r="E388" s="69" t="n">
        <f aca="false">IF($B388&gt;Input!$G$45,Input!$G$46,0)</f>
        <v>0</v>
      </c>
    </row>
    <row r="389" customFormat="false" ht="12.8" hidden="false" customHeight="false" outlineLevel="0" collapsed="false">
      <c r="A389" s="67" t="n">
        <v>385</v>
      </c>
      <c r="B389" s="68" t="n">
        <f aca="false">EOMONTH(Input!$C$7,A389)</f>
        <v>54635</v>
      </c>
      <c r="C389" s="67" t="n">
        <f aca="false">DATEDIF(Input!$G$23,$B389,"Y")</f>
        <v>70</v>
      </c>
      <c r="E389" s="69" t="n">
        <f aca="false">IF($B389&gt;Input!$G$45,Input!$G$46,0)</f>
        <v>0</v>
      </c>
    </row>
    <row r="390" customFormat="false" ht="12.8" hidden="false" customHeight="false" outlineLevel="0" collapsed="false">
      <c r="A390" s="67" t="n">
        <v>386</v>
      </c>
      <c r="B390" s="68" t="n">
        <f aca="false">EOMONTH(Input!$C$7,A390)</f>
        <v>54666</v>
      </c>
      <c r="C390" s="67" t="n">
        <f aca="false">DATEDIF(Input!$G$23,$B390,"Y")</f>
        <v>70</v>
      </c>
      <c r="E390" s="69" t="n">
        <f aca="false">IF($B390&gt;Input!$G$45,Input!$G$46,0)</f>
        <v>0</v>
      </c>
    </row>
    <row r="391" customFormat="false" ht="12.8" hidden="false" customHeight="false" outlineLevel="0" collapsed="false">
      <c r="A391" s="67" t="n">
        <v>387</v>
      </c>
      <c r="B391" s="68" t="n">
        <f aca="false">EOMONTH(Input!$C$7,A391)</f>
        <v>54696</v>
      </c>
      <c r="C391" s="67" t="n">
        <f aca="false">DATEDIF(Input!$G$23,$B391,"Y")</f>
        <v>70</v>
      </c>
      <c r="E391" s="69" t="n">
        <f aca="false">IF($B391&gt;Input!$G$45,Input!$G$46,0)</f>
        <v>0</v>
      </c>
    </row>
    <row r="392" customFormat="false" ht="12.8" hidden="false" customHeight="false" outlineLevel="0" collapsed="false">
      <c r="A392" s="67" t="n">
        <v>388</v>
      </c>
      <c r="B392" s="68" t="n">
        <f aca="false">EOMONTH(Input!$C$7,A392)</f>
        <v>54727</v>
      </c>
      <c r="C392" s="67" t="n">
        <f aca="false">DATEDIF(Input!$G$23,$B392,"Y")</f>
        <v>71</v>
      </c>
      <c r="E392" s="69" t="n">
        <f aca="false">IF($B392&gt;Input!$G$45,Input!$G$46,0)</f>
        <v>0</v>
      </c>
    </row>
    <row r="393" customFormat="false" ht="12.8" hidden="false" customHeight="false" outlineLevel="0" collapsed="false">
      <c r="A393" s="67" t="n">
        <v>389</v>
      </c>
      <c r="B393" s="68" t="n">
        <f aca="false">EOMONTH(Input!$C$7,A393)</f>
        <v>54757</v>
      </c>
      <c r="C393" s="67" t="n">
        <f aca="false">DATEDIF(Input!$G$23,$B393,"Y")</f>
        <v>71</v>
      </c>
      <c r="E393" s="69" t="n">
        <f aca="false">IF($B393&gt;Input!$G$45,Input!$G$46,0)</f>
        <v>0</v>
      </c>
    </row>
    <row r="394" customFormat="false" ht="12.8" hidden="false" customHeight="false" outlineLevel="0" collapsed="false">
      <c r="A394" s="67" t="n">
        <v>390</v>
      </c>
      <c r="B394" s="68" t="n">
        <f aca="false">EOMONTH(Input!$C$7,A394)</f>
        <v>54788</v>
      </c>
      <c r="C394" s="67" t="n">
        <f aca="false">DATEDIF(Input!$G$23,$B394,"Y")</f>
        <v>71</v>
      </c>
      <c r="E394" s="69" t="n">
        <f aca="false">IF($B394&gt;Input!$G$45,Input!$G$46,0)</f>
        <v>0</v>
      </c>
    </row>
    <row r="395" customFormat="false" ht="12.8" hidden="false" customHeight="false" outlineLevel="0" collapsed="false">
      <c r="A395" s="67" t="n">
        <v>391</v>
      </c>
      <c r="B395" s="68" t="n">
        <f aca="false">EOMONTH(Input!$C$7,A395)</f>
        <v>54819</v>
      </c>
      <c r="C395" s="67" t="n">
        <f aca="false">DATEDIF(Input!$G$23,$B395,"Y")</f>
        <v>71</v>
      </c>
      <c r="E395" s="69" t="n">
        <f aca="false">IF($B395&gt;Input!$G$45,Input!$G$46,0)</f>
        <v>0</v>
      </c>
    </row>
    <row r="396" customFormat="false" ht="12.8" hidden="false" customHeight="false" outlineLevel="0" collapsed="false">
      <c r="A396" s="67" t="n">
        <v>392</v>
      </c>
      <c r="B396" s="68" t="n">
        <f aca="false">EOMONTH(Input!$C$7,A396)</f>
        <v>54847</v>
      </c>
      <c r="C396" s="67" t="n">
        <f aca="false">DATEDIF(Input!$G$23,$B396,"Y")</f>
        <v>71</v>
      </c>
      <c r="E396" s="69" t="n">
        <f aca="false">IF($B396&gt;Input!$G$45,Input!$G$46,0)</f>
        <v>0</v>
      </c>
    </row>
    <row r="397" customFormat="false" ht="12.8" hidden="false" customHeight="false" outlineLevel="0" collapsed="false">
      <c r="A397" s="67" t="n">
        <v>393</v>
      </c>
      <c r="B397" s="68" t="n">
        <f aca="false">EOMONTH(Input!$C$7,A397)</f>
        <v>54878</v>
      </c>
      <c r="C397" s="67" t="n">
        <f aca="false">DATEDIF(Input!$G$23,$B397,"Y")</f>
        <v>71</v>
      </c>
      <c r="E397" s="69" t="n">
        <f aca="false">IF($B397&gt;Input!$G$45,Input!$G$46,0)</f>
        <v>0</v>
      </c>
    </row>
    <row r="398" customFormat="false" ht="12.8" hidden="false" customHeight="false" outlineLevel="0" collapsed="false">
      <c r="A398" s="67" t="n">
        <v>394</v>
      </c>
      <c r="B398" s="68" t="n">
        <f aca="false">EOMONTH(Input!$C$7,A398)</f>
        <v>54908</v>
      </c>
      <c r="C398" s="67" t="n">
        <f aca="false">DATEDIF(Input!$G$23,$B398,"Y")</f>
        <v>71</v>
      </c>
      <c r="E398" s="69" t="n">
        <f aca="false">IF($B398&gt;Input!$G$45,Input!$G$46,0)</f>
        <v>0</v>
      </c>
    </row>
    <row r="399" customFormat="false" ht="12.8" hidden="false" customHeight="false" outlineLevel="0" collapsed="false">
      <c r="A399" s="67" t="n">
        <v>395</v>
      </c>
      <c r="B399" s="68" t="n">
        <f aca="false">EOMONTH(Input!$C$7,A399)</f>
        <v>54939</v>
      </c>
      <c r="C399" s="67" t="n">
        <f aca="false">DATEDIF(Input!$G$23,$B399,"Y")</f>
        <v>71</v>
      </c>
      <c r="E399" s="69" t="n">
        <f aca="false">IF($B399&gt;Input!$G$45,Input!$G$46,0)</f>
        <v>0</v>
      </c>
    </row>
    <row r="400" customFormat="false" ht="12.8" hidden="false" customHeight="false" outlineLevel="0" collapsed="false">
      <c r="A400" s="67" t="n">
        <v>396</v>
      </c>
      <c r="B400" s="68" t="n">
        <f aca="false">EOMONTH(Input!$C$7,A400)</f>
        <v>54969</v>
      </c>
      <c r="C400" s="67" t="n">
        <f aca="false">DATEDIF(Input!$G$23,$B400,"Y")</f>
        <v>71</v>
      </c>
      <c r="E400" s="69" t="n">
        <f aca="false">IF($B400&gt;Input!$G$45,Input!$G$46,0)</f>
        <v>0</v>
      </c>
    </row>
    <row r="401" customFormat="false" ht="12.8" hidden="false" customHeight="false" outlineLevel="0" collapsed="false">
      <c r="A401" s="67" t="n">
        <v>397</v>
      </c>
      <c r="B401" s="68" t="n">
        <f aca="false">EOMONTH(Input!$C$7,A401)</f>
        <v>55000</v>
      </c>
      <c r="C401" s="67" t="n">
        <f aca="false">DATEDIF(Input!$G$23,$B401,"Y")</f>
        <v>71</v>
      </c>
      <c r="E401" s="69" t="n">
        <f aca="false">IF($B401&gt;Input!$G$45,Input!$G$46,0)</f>
        <v>0</v>
      </c>
    </row>
    <row r="402" customFormat="false" ht="12.8" hidden="false" customHeight="false" outlineLevel="0" collapsed="false">
      <c r="A402" s="67" t="n">
        <v>398</v>
      </c>
      <c r="B402" s="68" t="n">
        <f aca="false">EOMONTH(Input!$C$7,A402)</f>
        <v>55031</v>
      </c>
      <c r="C402" s="67" t="n">
        <f aca="false">DATEDIF(Input!$G$23,$B402,"Y")</f>
        <v>71</v>
      </c>
      <c r="E402" s="69" t="n">
        <f aca="false">IF($B402&gt;Input!$G$45,Input!$G$46,0)</f>
        <v>0</v>
      </c>
    </row>
    <row r="403" customFormat="false" ht="12.8" hidden="false" customHeight="false" outlineLevel="0" collapsed="false">
      <c r="A403" s="67" t="n">
        <v>399</v>
      </c>
      <c r="B403" s="68" t="n">
        <f aca="false">EOMONTH(Input!$C$7,A403)</f>
        <v>55061</v>
      </c>
      <c r="C403" s="67" t="n">
        <f aca="false">DATEDIF(Input!$G$23,$B403,"Y")</f>
        <v>71</v>
      </c>
      <c r="E403" s="69" t="n">
        <f aca="false">IF($B403&gt;Input!$G$45,Input!$G$46,0)</f>
        <v>0</v>
      </c>
    </row>
    <row r="404" customFormat="false" ht="12.8" hidden="false" customHeight="false" outlineLevel="0" collapsed="false">
      <c r="A404" s="67" t="n">
        <v>400</v>
      </c>
      <c r="B404" s="68" t="n">
        <f aca="false">EOMONTH(Input!$C$7,A404)</f>
        <v>55092</v>
      </c>
      <c r="C404" s="67" t="n">
        <f aca="false">DATEDIF(Input!$G$23,$B404,"Y")</f>
        <v>72</v>
      </c>
      <c r="E404" s="69" t="n">
        <f aca="false">IF($B404&gt;Input!$G$45,Input!$G$46,0)</f>
        <v>0</v>
      </c>
    </row>
    <row r="405" customFormat="false" ht="12.8" hidden="false" customHeight="false" outlineLevel="0" collapsed="false">
      <c r="A405" s="67" t="n">
        <v>401</v>
      </c>
      <c r="B405" s="68" t="n">
        <f aca="false">EOMONTH(Input!$C$7,A405)</f>
        <v>55122</v>
      </c>
      <c r="C405" s="67" t="n">
        <f aca="false">DATEDIF(Input!$G$23,$B405,"Y")</f>
        <v>72</v>
      </c>
      <c r="E405" s="69" t="n">
        <f aca="false">IF($B405&gt;Input!$G$45,Input!$G$46,0)</f>
        <v>0</v>
      </c>
    </row>
    <row r="406" customFormat="false" ht="12.8" hidden="false" customHeight="false" outlineLevel="0" collapsed="false">
      <c r="A406" s="67" t="n">
        <v>402</v>
      </c>
      <c r="B406" s="68" t="n">
        <f aca="false">EOMONTH(Input!$C$7,A406)</f>
        <v>55153</v>
      </c>
      <c r="C406" s="67" t="n">
        <f aca="false">DATEDIF(Input!$G$23,$B406,"Y")</f>
        <v>72</v>
      </c>
      <c r="E406" s="69" t="n">
        <f aca="false">IF($B406&gt;Input!$G$45,Input!$G$46,0)</f>
        <v>0</v>
      </c>
    </row>
    <row r="407" customFormat="false" ht="12.8" hidden="false" customHeight="false" outlineLevel="0" collapsed="false">
      <c r="A407" s="67" t="n">
        <v>403</v>
      </c>
      <c r="B407" s="68" t="n">
        <f aca="false">EOMONTH(Input!$C$7,A407)</f>
        <v>55184</v>
      </c>
      <c r="C407" s="67" t="n">
        <f aca="false">DATEDIF(Input!$G$23,$B407,"Y")</f>
        <v>72</v>
      </c>
      <c r="E407" s="69" t="n">
        <f aca="false">IF($B407&gt;Input!$G$45,Input!$G$46,0)</f>
        <v>0</v>
      </c>
    </row>
    <row r="408" customFormat="false" ht="12.8" hidden="false" customHeight="false" outlineLevel="0" collapsed="false">
      <c r="A408" s="67" t="n">
        <v>404</v>
      </c>
      <c r="B408" s="68" t="n">
        <f aca="false">EOMONTH(Input!$C$7,A408)</f>
        <v>55212</v>
      </c>
      <c r="C408" s="67" t="n">
        <f aca="false">DATEDIF(Input!$G$23,$B408,"Y")</f>
        <v>72</v>
      </c>
      <c r="E408" s="69" t="n">
        <f aca="false">IF($B408&gt;Input!$G$45,Input!$G$46,0)</f>
        <v>0</v>
      </c>
    </row>
    <row r="409" customFormat="false" ht="12.8" hidden="false" customHeight="false" outlineLevel="0" collapsed="false">
      <c r="A409" s="67" t="n">
        <v>405</v>
      </c>
      <c r="B409" s="68" t="n">
        <f aca="false">EOMONTH(Input!$C$7,A409)</f>
        <v>55243</v>
      </c>
      <c r="C409" s="67" t="n">
        <f aca="false">DATEDIF(Input!$G$23,$B409,"Y")</f>
        <v>72</v>
      </c>
      <c r="E409" s="69" t="n">
        <f aca="false">IF($B409&gt;Input!$G$45,Input!$G$46,0)</f>
        <v>0</v>
      </c>
    </row>
    <row r="410" customFormat="false" ht="12.8" hidden="false" customHeight="false" outlineLevel="0" collapsed="false">
      <c r="A410" s="67" t="n">
        <v>406</v>
      </c>
      <c r="B410" s="68" t="n">
        <f aca="false">EOMONTH(Input!$C$7,A410)</f>
        <v>55273</v>
      </c>
      <c r="C410" s="67" t="n">
        <f aca="false">DATEDIF(Input!$G$23,$B410,"Y")</f>
        <v>72</v>
      </c>
      <c r="E410" s="69" t="n">
        <f aca="false">IF($B410&gt;Input!$G$45,Input!$G$46,0)</f>
        <v>0</v>
      </c>
    </row>
    <row r="411" customFormat="false" ht="12.8" hidden="false" customHeight="false" outlineLevel="0" collapsed="false">
      <c r="A411" s="67" t="n">
        <v>407</v>
      </c>
      <c r="B411" s="68" t="n">
        <f aca="false">EOMONTH(Input!$C$7,A411)</f>
        <v>55304</v>
      </c>
      <c r="C411" s="67" t="n">
        <f aca="false">DATEDIF(Input!$G$23,$B411,"Y")</f>
        <v>72</v>
      </c>
      <c r="E411" s="69" t="n">
        <f aca="false">IF($B411&gt;Input!$G$45,Input!$G$46,0)</f>
        <v>0</v>
      </c>
    </row>
    <row r="412" customFormat="false" ht="12.8" hidden="false" customHeight="false" outlineLevel="0" collapsed="false">
      <c r="A412" s="67" t="n">
        <v>408</v>
      </c>
      <c r="B412" s="68" t="n">
        <f aca="false">EOMONTH(Input!$C$7,A412)</f>
        <v>55334</v>
      </c>
      <c r="C412" s="67" t="n">
        <f aca="false">DATEDIF(Input!$G$23,$B412,"Y")</f>
        <v>72</v>
      </c>
      <c r="E412" s="69" t="n">
        <f aca="false">IF($B412&gt;Input!$G$45,Input!$G$46,0)</f>
        <v>0</v>
      </c>
    </row>
    <row r="413" customFormat="false" ht="12.8" hidden="false" customHeight="false" outlineLevel="0" collapsed="false">
      <c r="A413" s="67" t="n">
        <v>409</v>
      </c>
      <c r="B413" s="68" t="n">
        <f aca="false">EOMONTH(Input!$C$7,A413)</f>
        <v>55365</v>
      </c>
      <c r="C413" s="67" t="n">
        <f aca="false">DATEDIF(Input!$G$23,$B413,"Y")</f>
        <v>72</v>
      </c>
      <c r="E413" s="69" t="n">
        <f aca="false">IF($B413&gt;Input!$G$45,Input!$G$46,0)</f>
        <v>0</v>
      </c>
    </row>
    <row r="414" customFormat="false" ht="12.8" hidden="false" customHeight="false" outlineLevel="0" collapsed="false">
      <c r="A414" s="67" t="n">
        <v>410</v>
      </c>
      <c r="B414" s="68" t="n">
        <f aca="false">EOMONTH(Input!$C$7,A414)</f>
        <v>55396</v>
      </c>
      <c r="C414" s="67" t="n">
        <f aca="false">DATEDIF(Input!$G$23,$B414,"Y")</f>
        <v>72</v>
      </c>
      <c r="E414" s="69" t="n">
        <f aca="false">IF($B414&gt;Input!$G$45,Input!$G$46,0)</f>
        <v>0</v>
      </c>
    </row>
    <row r="415" customFormat="false" ht="12.8" hidden="false" customHeight="false" outlineLevel="0" collapsed="false">
      <c r="A415" s="67" t="n">
        <v>411</v>
      </c>
      <c r="B415" s="68" t="n">
        <f aca="false">EOMONTH(Input!$C$7,A415)</f>
        <v>55426</v>
      </c>
      <c r="C415" s="67" t="n">
        <f aca="false">DATEDIF(Input!$G$23,$B415,"Y")</f>
        <v>72</v>
      </c>
      <c r="E415" s="69" t="n">
        <f aca="false">IF($B415&gt;Input!$G$45,Input!$G$46,0)</f>
        <v>0</v>
      </c>
    </row>
    <row r="416" customFormat="false" ht="12.8" hidden="false" customHeight="false" outlineLevel="0" collapsed="false">
      <c r="A416" s="67" t="n">
        <v>412</v>
      </c>
      <c r="B416" s="68" t="n">
        <f aca="false">EOMONTH(Input!$C$7,A416)</f>
        <v>55457</v>
      </c>
      <c r="C416" s="67" t="n">
        <f aca="false">DATEDIF(Input!$G$23,$B416,"Y")</f>
        <v>73</v>
      </c>
      <c r="E416" s="69" t="n">
        <f aca="false">IF($B416&gt;Input!$G$45,Input!$G$46,0)</f>
        <v>0</v>
      </c>
    </row>
    <row r="417" customFormat="false" ht="12.8" hidden="false" customHeight="false" outlineLevel="0" collapsed="false">
      <c r="A417" s="67" t="n">
        <v>413</v>
      </c>
      <c r="B417" s="68" t="n">
        <f aca="false">EOMONTH(Input!$C$7,A417)</f>
        <v>55487</v>
      </c>
      <c r="C417" s="67" t="n">
        <f aca="false">DATEDIF(Input!$G$23,$B417,"Y")</f>
        <v>73</v>
      </c>
      <c r="E417" s="69" t="n">
        <f aca="false">IF($B417&gt;Input!$G$45,Input!$G$46,0)</f>
        <v>0</v>
      </c>
    </row>
    <row r="418" customFormat="false" ht="12.8" hidden="false" customHeight="false" outlineLevel="0" collapsed="false">
      <c r="A418" s="67" t="n">
        <v>414</v>
      </c>
      <c r="B418" s="68" t="n">
        <f aca="false">EOMONTH(Input!$C$7,A418)</f>
        <v>55518</v>
      </c>
      <c r="C418" s="67" t="n">
        <f aca="false">DATEDIF(Input!$G$23,$B418,"Y")</f>
        <v>73</v>
      </c>
      <c r="E418" s="69" t="n">
        <f aca="false">IF($B418&gt;Input!$G$45,Input!$G$46,0)</f>
        <v>0</v>
      </c>
    </row>
    <row r="419" customFormat="false" ht="12.8" hidden="false" customHeight="false" outlineLevel="0" collapsed="false">
      <c r="A419" s="67" t="n">
        <v>415</v>
      </c>
      <c r="B419" s="68" t="n">
        <f aca="false">EOMONTH(Input!$C$7,A419)</f>
        <v>55549</v>
      </c>
      <c r="C419" s="67" t="n">
        <f aca="false">DATEDIF(Input!$G$23,$B419,"Y")</f>
        <v>73</v>
      </c>
      <c r="E419" s="69" t="n">
        <f aca="false">IF($B419&gt;Input!$G$45,Input!$G$46,0)</f>
        <v>0</v>
      </c>
    </row>
    <row r="420" customFormat="false" ht="12.8" hidden="false" customHeight="false" outlineLevel="0" collapsed="false">
      <c r="A420" s="67" t="n">
        <v>416</v>
      </c>
      <c r="B420" s="68" t="n">
        <f aca="false">EOMONTH(Input!$C$7,A420)</f>
        <v>55578</v>
      </c>
      <c r="C420" s="67" t="n">
        <f aca="false">DATEDIF(Input!$G$23,$B420,"Y")</f>
        <v>73</v>
      </c>
      <c r="E420" s="69" t="n">
        <f aca="false">IF($B420&gt;Input!$G$45,Input!$G$46,0)</f>
        <v>0</v>
      </c>
    </row>
    <row r="421" customFormat="false" ht="12.8" hidden="false" customHeight="false" outlineLevel="0" collapsed="false">
      <c r="A421" s="67" t="n">
        <v>417</v>
      </c>
      <c r="B421" s="68" t="n">
        <f aca="false">EOMONTH(Input!$C$7,A421)</f>
        <v>55609</v>
      </c>
      <c r="C421" s="67" t="n">
        <f aca="false">DATEDIF(Input!$G$23,$B421,"Y")</f>
        <v>73</v>
      </c>
      <c r="E421" s="69" t="n">
        <f aca="false">IF($B421&gt;Input!$G$45,Input!$G$46,0)</f>
        <v>0</v>
      </c>
    </row>
    <row r="422" customFormat="false" ht="12.8" hidden="false" customHeight="false" outlineLevel="0" collapsed="false">
      <c r="A422" s="67" t="n">
        <v>418</v>
      </c>
      <c r="B422" s="68" t="n">
        <f aca="false">EOMONTH(Input!$C$7,A422)</f>
        <v>55639</v>
      </c>
      <c r="C422" s="67" t="n">
        <f aca="false">DATEDIF(Input!$G$23,$B422,"Y")</f>
        <v>73</v>
      </c>
      <c r="E422" s="69" t="n">
        <f aca="false">IF($B422&gt;Input!$G$45,Input!$G$46,0)</f>
        <v>0</v>
      </c>
    </row>
    <row r="423" customFormat="false" ht="12.8" hidden="false" customHeight="false" outlineLevel="0" collapsed="false">
      <c r="A423" s="67" t="n">
        <v>419</v>
      </c>
      <c r="B423" s="68" t="n">
        <f aca="false">EOMONTH(Input!$C$7,A423)</f>
        <v>55670</v>
      </c>
      <c r="C423" s="67" t="n">
        <f aca="false">DATEDIF(Input!$G$23,$B423,"Y")</f>
        <v>73</v>
      </c>
      <c r="E423" s="69" t="n">
        <f aca="false">IF($B423&gt;Input!$G$45,Input!$G$46,0)</f>
        <v>0</v>
      </c>
    </row>
    <row r="424" customFormat="false" ht="12.8" hidden="false" customHeight="false" outlineLevel="0" collapsed="false">
      <c r="A424" s="67" t="n">
        <v>420</v>
      </c>
      <c r="B424" s="68" t="n">
        <f aca="false">EOMONTH(Input!$C$7,A424)</f>
        <v>55700</v>
      </c>
      <c r="C424" s="67" t="n">
        <f aca="false">DATEDIF(Input!$G$23,$B424,"Y")</f>
        <v>73</v>
      </c>
      <c r="E424" s="69" t="n">
        <f aca="false">IF($B424&gt;Input!$G$45,Input!$G$46,0)</f>
        <v>0</v>
      </c>
    </row>
    <row r="425" customFormat="false" ht="12.8" hidden="false" customHeight="false" outlineLevel="0" collapsed="false">
      <c r="A425" s="67" t="n">
        <v>421</v>
      </c>
      <c r="B425" s="68" t="n">
        <f aca="false">EOMONTH(Input!$C$7,A425)</f>
        <v>55731</v>
      </c>
      <c r="C425" s="67" t="n">
        <f aca="false">DATEDIF(Input!$G$23,$B425,"Y")</f>
        <v>73</v>
      </c>
      <c r="E425" s="69" t="n">
        <f aca="false">IF($B425&gt;Input!$G$45,Input!$G$46,0)</f>
        <v>0</v>
      </c>
    </row>
    <row r="426" customFormat="false" ht="12.8" hidden="false" customHeight="false" outlineLevel="0" collapsed="false">
      <c r="A426" s="67" t="n">
        <v>422</v>
      </c>
      <c r="B426" s="68" t="n">
        <f aca="false">EOMONTH(Input!$C$7,A426)</f>
        <v>55762</v>
      </c>
      <c r="C426" s="67" t="n">
        <f aca="false">DATEDIF(Input!$G$23,$B426,"Y")</f>
        <v>73</v>
      </c>
      <c r="E426" s="69" t="n">
        <f aca="false">IF($B426&gt;Input!$G$45,Input!$G$46,0)</f>
        <v>0</v>
      </c>
    </row>
    <row r="427" customFormat="false" ht="12.8" hidden="false" customHeight="false" outlineLevel="0" collapsed="false">
      <c r="A427" s="67" t="n">
        <v>423</v>
      </c>
      <c r="B427" s="68" t="n">
        <f aca="false">EOMONTH(Input!$C$7,A427)</f>
        <v>55792</v>
      </c>
      <c r="C427" s="67" t="n">
        <f aca="false">DATEDIF(Input!$G$23,$B427,"Y")</f>
        <v>73</v>
      </c>
      <c r="E427" s="69" t="n">
        <f aca="false">IF($B427&gt;Input!$G$45,Input!$G$46,0)</f>
        <v>0</v>
      </c>
    </row>
    <row r="428" customFormat="false" ht="12.8" hidden="false" customHeight="false" outlineLevel="0" collapsed="false">
      <c r="A428" s="67" t="n">
        <v>424</v>
      </c>
      <c r="B428" s="68" t="n">
        <f aca="false">EOMONTH(Input!$C$7,A428)</f>
        <v>55823</v>
      </c>
      <c r="C428" s="67" t="n">
        <f aca="false">DATEDIF(Input!$G$23,$B428,"Y")</f>
        <v>74</v>
      </c>
      <c r="E428" s="69" t="n">
        <f aca="false">IF($B428&gt;Input!$G$45,Input!$G$46,0)</f>
        <v>0</v>
      </c>
    </row>
    <row r="429" customFormat="false" ht="12.8" hidden="false" customHeight="false" outlineLevel="0" collapsed="false">
      <c r="A429" s="67" t="n">
        <v>425</v>
      </c>
      <c r="B429" s="68" t="n">
        <f aca="false">EOMONTH(Input!$C$7,A429)</f>
        <v>55853</v>
      </c>
      <c r="C429" s="67" t="n">
        <f aca="false">DATEDIF(Input!$G$23,$B429,"Y")</f>
        <v>74</v>
      </c>
      <c r="E429" s="69" t="n">
        <f aca="false">IF($B429&gt;Input!$G$45,Input!$G$46,0)</f>
        <v>0</v>
      </c>
    </row>
    <row r="430" customFormat="false" ht="12.8" hidden="false" customHeight="false" outlineLevel="0" collapsed="false">
      <c r="A430" s="67" t="n">
        <v>426</v>
      </c>
      <c r="B430" s="68" t="n">
        <f aca="false">EOMONTH(Input!$C$7,A430)</f>
        <v>55884</v>
      </c>
      <c r="C430" s="67" t="n">
        <f aca="false">DATEDIF(Input!$G$23,$B430,"Y")</f>
        <v>74</v>
      </c>
      <c r="E430" s="69" t="n">
        <f aca="false">IF($B430&gt;Input!$G$45,Input!$G$46,0)</f>
        <v>0</v>
      </c>
    </row>
    <row r="431" customFormat="false" ht="12.8" hidden="false" customHeight="false" outlineLevel="0" collapsed="false">
      <c r="A431" s="67" t="n">
        <v>427</v>
      </c>
      <c r="B431" s="68" t="n">
        <f aca="false">EOMONTH(Input!$C$7,A431)</f>
        <v>55915</v>
      </c>
      <c r="C431" s="67" t="n">
        <f aca="false">DATEDIF(Input!$G$23,$B431,"Y")</f>
        <v>74</v>
      </c>
      <c r="E431" s="69" t="n">
        <f aca="false">IF($B431&gt;Input!$G$45,Input!$G$46,0)</f>
        <v>0</v>
      </c>
    </row>
    <row r="432" customFormat="false" ht="12.8" hidden="false" customHeight="false" outlineLevel="0" collapsed="false">
      <c r="A432" s="67" t="n">
        <v>428</v>
      </c>
      <c r="B432" s="68" t="n">
        <f aca="false">EOMONTH(Input!$C$7,A432)</f>
        <v>55943</v>
      </c>
      <c r="C432" s="67" t="n">
        <f aca="false">DATEDIF(Input!$G$23,$B432,"Y")</f>
        <v>74</v>
      </c>
      <c r="E432" s="69" t="n">
        <f aca="false">IF($B432&gt;Input!$G$45,Input!$G$46,0)</f>
        <v>0</v>
      </c>
    </row>
    <row r="433" customFormat="false" ht="12.8" hidden="false" customHeight="false" outlineLevel="0" collapsed="false">
      <c r="A433" s="67" t="n">
        <v>429</v>
      </c>
      <c r="B433" s="68" t="n">
        <f aca="false">EOMONTH(Input!$C$7,A433)</f>
        <v>55974</v>
      </c>
      <c r="C433" s="67" t="n">
        <f aca="false">DATEDIF(Input!$G$23,$B433,"Y")</f>
        <v>74</v>
      </c>
      <c r="E433" s="69" t="n">
        <f aca="false">IF($B433&gt;Input!$G$45,Input!$G$46,0)</f>
        <v>0</v>
      </c>
    </row>
    <row r="434" customFormat="false" ht="12.8" hidden="false" customHeight="false" outlineLevel="0" collapsed="false">
      <c r="A434" s="67" t="n">
        <v>430</v>
      </c>
      <c r="B434" s="68" t="n">
        <f aca="false">EOMONTH(Input!$C$7,A434)</f>
        <v>56004</v>
      </c>
      <c r="C434" s="67" t="n">
        <f aca="false">DATEDIF(Input!$G$23,$B434,"Y")</f>
        <v>74</v>
      </c>
      <c r="E434" s="69" t="n">
        <f aca="false">IF($B434&gt;Input!$G$45,Input!$G$46,0)</f>
        <v>0</v>
      </c>
    </row>
    <row r="435" customFormat="false" ht="12.8" hidden="false" customHeight="false" outlineLevel="0" collapsed="false">
      <c r="A435" s="67" t="n">
        <v>431</v>
      </c>
      <c r="B435" s="68" t="n">
        <f aca="false">EOMONTH(Input!$C$7,A435)</f>
        <v>56035</v>
      </c>
      <c r="C435" s="67" t="n">
        <f aca="false">DATEDIF(Input!$G$23,$B435,"Y")</f>
        <v>74</v>
      </c>
      <c r="E435" s="69" t="n">
        <f aca="false">IF($B435&gt;Input!$G$45,Input!$G$46,0)</f>
        <v>0</v>
      </c>
    </row>
    <row r="436" customFormat="false" ht="12.8" hidden="false" customHeight="false" outlineLevel="0" collapsed="false">
      <c r="A436" s="67" t="n">
        <v>432</v>
      </c>
      <c r="B436" s="68" t="n">
        <f aca="false">EOMONTH(Input!$C$7,A436)</f>
        <v>56065</v>
      </c>
      <c r="C436" s="67" t="n">
        <f aca="false">DATEDIF(Input!$G$23,$B436,"Y")</f>
        <v>74</v>
      </c>
      <c r="E436" s="69" t="n">
        <f aca="false">IF($B436&gt;Input!$G$45,Input!$G$46,0)</f>
        <v>0</v>
      </c>
    </row>
    <row r="437" customFormat="false" ht="12.8" hidden="false" customHeight="false" outlineLevel="0" collapsed="false">
      <c r="A437" s="67" t="n">
        <v>433</v>
      </c>
      <c r="B437" s="68" t="n">
        <f aca="false">EOMONTH(Input!$C$7,A437)</f>
        <v>56096</v>
      </c>
      <c r="C437" s="67" t="n">
        <f aca="false">DATEDIF(Input!$G$23,$B437,"Y")</f>
        <v>74</v>
      </c>
      <c r="E437" s="69" t="n">
        <f aca="false">IF($B437&gt;Input!$G$45,Input!$G$46,0)</f>
        <v>0</v>
      </c>
    </row>
    <row r="438" customFormat="false" ht="12.8" hidden="false" customHeight="false" outlineLevel="0" collapsed="false">
      <c r="A438" s="67" t="n">
        <v>434</v>
      </c>
      <c r="B438" s="68" t="n">
        <f aca="false">EOMONTH(Input!$C$7,A438)</f>
        <v>56127</v>
      </c>
      <c r="C438" s="67" t="n">
        <f aca="false">DATEDIF(Input!$G$23,$B438,"Y")</f>
        <v>74</v>
      </c>
      <c r="E438" s="69" t="n">
        <f aca="false">IF($B438&gt;Input!$G$45,Input!$G$46,0)</f>
        <v>0</v>
      </c>
    </row>
    <row r="439" customFormat="false" ht="12.8" hidden="false" customHeight="false" outlineLevel="0" collapsed="false">
      <c r="A439" s="67" t="n">
        <v>435</v>
      </c>
      <c r="B439" s="68" t="n">
        <f aca="false">EOMONTH(Input!$C$7,A439)</f>
        <v>56157</v>
      </c>
      <c r="C439" s="67" t="n">
        <f aca="false">DATEDIF(Input!$G$23,$B439,"Y")</f>
        <v>74</v>
      </c>
      <c r="E439" s="69" t="n">
        <f aca="false">IF($B439&gt;Input!$G$45,Input!$G$46,0)</f>
        <v>0</v>
      </c>
    </row>
    <row r="440" customFormat="false" ht="12.8" hidden="false" customHeight="false" outlineLevel="0" collapsed="false">
      <c r="A440" s="67" t="n">
        <v>436</v>
      </c>
      <c r="B440" s="68" t="n">
        <f aca="false">EOMONTH(Input!$C$7,A440)</f>
        <v>56188</v>
      </c>
      <c r="C440" s="67" t="n">
        <f aca="false">DATEDIF(Input!$G$23,$B440,"Y")</f>
        <v>75</v>
      </c>
      <c r="E440" s="69" t="n">
        <f aca="false">IF($B440&gt;Input!$G$45,Input!$G$46,0)</f>
        <v>0</v>
      </c>
    </row>
    <row r="441" customFormat="false" ht="12.8" hidden="false" customHeight="false" outlineLevel="0" collapsed="false">
      <c r="A441" s="67" t="n">
        <v>437</v>
      </c>
      <c r="B441" s="68" t="n">
        <f aca="false">EOMONTH(Input!$C$7,A441)</f>
        <v>56218</v>
      </c>
      <c r="C441" s="67" t="n">
        <f aca="false">DATEDIF(Input!$G$23,$B441,"Y")</f>
        <v>75</v>
      </c>
      <c r="E441" s="69" t="n">
        <f aca="false">IF($B441&gt;Input!$G$45,Input!$G$46,0)</f>
        <v>0</v>
      </c>
    </row>
    <row r="442" customFormat="false" ht="12.8" hidden="false" customHeight="false" outlineLevel="0" collapsed="false">
      <c r="A442" s="67" t="n">
        <v>438</v>
      </c>
      <c r="B442" s="68" t="n">
        <f aca="false">EOMONTH(Input!$C$7,A442)</f>
        <v>56249</v>
      </c>
      <c r="C442" s="67" t="n">
        <f aca="false">DATEDIF(Input!$G$23,$B442,"Y")</f>
        <v>75</v>
      </c>
      <c r="E442" s="69" t="n">
        <f aca="false">IF($B442&gt;Input!$G$45,Input!$G$46,0)</f>
        <v>0</v>
      </c>
    </row>
    <row r="443" customFormat="false" ht="12.8" hidden="false" customHeight="false" outlineLevel="0" collapsed="false">
      <c r="A443" s="67" t="n">
        <v>439</v>
      </c>
      <c r="B443" s="68" t="n">
        <f aca="false">EOMONTH(Input!$C$7,A443)</f>
        <v>56280</v>
      </c>
      <c r="C443" s="67" t="n">
        <f aca="false">DATEDIF(Input!$G$23,$B443,"Y")</f>
        <v>75</v>
      </c>
      <c r="E443" s="69" t="n">
        <f aca="false">IF($B443&gt;Input!$G$45,Input!$G$46,0)</f>
        <v>0</v>
      </c>
    </row>
    <row r="444" customFormat="false" ht="12.8" hidden="false" customHeight="false" outlineLevel="0" collapsed="false">
      <c r="A444" s="67" t="n">
        <v>440</v>
      </c>
      <c r="B444" s="68" t="n">
        <f aca="false">EOMONTH(Input!$C$7,A444)</f>
        <v>56308</v>
      </c>
      <c r="C444" s="67" t="n">
        <f aca="false">DATEDIF(Input!$G$23,$B444,"Y")</f>
        <v>75</v>
      </c>
      <c r="E444" s="69" t="n">
        <f aca="false">IF($B444&gt;Input!$G$45,Input!$G$46,0)</f>
        <v>0</v>
      </c>
    </row>
    <row r="445" customFormat="false" ht="12.8" hidden="false" customHeight="false" outlineLevel="0" collapsed="false">
      <c r="A445" s="67" t="n">
        <v>441</v>
      </c>
      <c r="B445" s="68" t="n">
        <f aca="false">EOMONTH(Input!$C$7,A445)</f>
        <v>56339</v>
      </c>
      <c r="C445" s="67" t="n">
        <f aca="false">DATEDIF(Input!$G$23,$B445,"Y")</f>
        <v>75</v>
      </c>
      <c r="E445" s="69" t="n">
        <f aca="false">IF($B445&gt;Input!$G$45,Input!$G$46,0)</f>
        <v>0</v>
      </c>
    </row>
    <row r="446" customFormat="false" ht="12.8" hidden="false" customHeight="false" outlineLevel="0" collapsed="false">
      <c r="A446" s="67" t="n">
        <v>442</v>
      </c>
      <c r="B446" s="68" t="n">
        <f aca="false">EOMONTH(Input!$C$7,A446)</f>
        <v>56369</v>
      </c>
      <c r="C446" s="67" t="n">
        <f aca="false">DATEDIF(Input!$G$23,$B446,"Y")</f>
        <v>75</v>
      </c>
      <c r="E446" s="69" t="n">
        <f aca="false">IF($B446&gt;Input!$G$45,Input!$G$46,0)</f>
        <v>0</v>
      </c>
    </row>
    <row r="447" customFormat="false" ht="12.8" hidden="false" customHeight="false" outlineLevel="0" collapsed="false">
      <c r="A447" s="67" t="n">
        <v>443</v>
      </c>
      <c r="B447" s="68" t="n">
        <f aca="false">EOMONTH(Input!$C$7,A447)</f>
        <v>56400</v>
      </c>
      <c r="C447" s="67" t="n">
        <f aca="false">DATEDIF(Input!$G$23,$B447,"Y")</f>
        <v>75</v>
      </c>
      <c r="E447" s="69" t="n">
        <f aca="false">IF($B447&gt;Input!$G$45,Input!$G$46,0)</f>
        <v>0</v>
      </c>
    </row>
    <row r="448" customFormat="false" ht="12.8" hidden="false" customHeight="false" outlineLevel="0" collapsed="false">
      <c r="A448" s="67" t="n">
        <v>444</v>
      </c>
      <c r="B448" s="68" t="n">
        <f aca="false">EOMONTH(Input!$C$7,A448)</f>
        <v>56430</v>
      </c>
      <c r="C448" s="67" t="n">
        <f aca="false">DATEDIF(Input!$G$23,$B448,"Y")</f>
        <v>75</v>
      </c>
      <c r="E448" s="69" t="n">
        <f aca="false">IF($B448&gt;Input!$G$45,Input!$G$46,0)</f>
        <v>0</v>
      </c>
    </row>
    <row r="449" customFormat="false" ht="12.8" hidden="false" customHeight="false" outlineLevel="0" collapsed="false">
      <c r="A449" s="67" t="n">
        <v>445</v>
      </c>
      <c r="B449" s="68" t="n">
        <f aca="false">EOMONTH(Input!$C$7,A449)</f>
        <v>56461</v>
      </c>
      <c r="C449" s="67" t="n">
        <f aca="false">DATEDIF(Input!$G$23,$B449,"Y")</f>
        <v>75</v>
      </c>
      <c r="E449" s="69" t="n">
        <f aca="false">IF($B449&gt;Input!$G$45,Input!$G$46,0)</f>
        <v>0</v>
      </c>
    </row>
    <row r="450" customFormat="false" ht="12.8" hidden="false" customHeight="false" outlineLevel="0" collapsed="false">
      <c r="A450" s="67" t="n">
        <v>446</v>
      </c>
      <c r="B450" s="68" t="n">
        <f aca="false">EOMONTH(Input!$C$7,A450)</f>
        <v>56492</v>
      </c>
      <c r="C450" s="67" t="n">
        <f aca="false">DATEDIF(Input!$G$23,$B450,"Y")</f>
        <v>75</v>
      </c>
      <c r="E450" s="69" t="n">
        <f aca="false">IF($B450&gt;Input!$G$45,Input!$G$46,0)</f>
        <v>0</v>
      </c>
    </row>
    <row r="451" customFormat="false" ht="12.8" hidden="false" customHeight="false" outlineLevel="0" collapsed="false">
      <c r="A451" s="67" t="n">
        <v>447</v>
      </c>
      <c r="B451" s="68" t="n">
        <f aca="false">EOMONTH(Input!$C$7,A451)</f>
        <v>56522</v>
      </c>
      <c r="C451" s="67" t="n">
        <f aca="false">DATEDIF(Input!$G$23,$B451,"Y")</f>
        <v>75</v>
      </c>
      <c r="E451" s="69" t="n">
        <f aca="false">IF($B451&gt;Input!$G$45,Input!$G$46,0)</f>
        <v>0</v>
      </c>
    </row>
    <row r="452" customFormat="false" ht="12.8" hidden="false" customHeight="false" outlineLevel="0" collapsed="false">
      <c r="A452" s="67" t="n">
        <v>448</v>
      </c>
      <c r="B452" s="68" t="n">
        <f aca="false">EOMONTH(Input!$C$7,A452)</f>
        <v>56553</v>
      </c>
      <c r="C452" s="67" t="n">
        <f aca="false">DATEDIF(Input!$G$23,$B452,"Y")</f>
        <v>76</v>
      </c>
      <c r="E452" s="69" t="n">
        <f aca="false">IF($B452&gt;Input!$G$45,Input!$G$46,0)</f>
        <v>0</v>
      </c>
    </row>
    <row r="453" customFormat="false" ht="12.8" hidden="false" customHeight="false" outlineLevel="0" collapsed="false">
      <c r="A453" s="67" t="n">
        <v>449</v>
      </c>
      <c r="B453" s="68" t="n">
        <f aca="false">EOMONTH(Input!$C$7,A453)</f>
        <v>56583</v>
      </c>
      <c r="C453" s="67" t="n">
        <f aca="false">DATEDIF(Input!$G$23,$B453,"Y")</f>
        <v>76</v>
      </c>
      <c r="E453" s="69" t="n">
        <f aca="false">IF($B453&gt;Input!$G$45,Input!$G$46,0)</f>
        <v>0</v>
      </c>
    </row>
    <row r="454" customFormat="false" ht="12.8" hidden="false" customHeight="false" outlineLevel="0" collapsed="false">
      <c r="A454" s="67" t="n">
        <v>450</v>
      </c>
      <c r="B454" s="68" t="n">
        <f aca="false">EOMONTH(Input!$C$7,A454)</f>
        <v>56614</v>
      </c>
      <c r="C454" s="67" t="n">
        <f aca="false">DATEDIF(Input!$G$23,$B454,"Y")</f>
        <v>76</v>
      </c>
      <c r="E454" s="69" t="n">
        <f aca="false">IF($B454&gt;Input!$G$45,Input!$G$46,0)</f>
        <v>0</v>
      </c>
    </row>
    <row r="455" customFormat="false" ht="12.8" hidden="false" customHeight="false" outlineLevel="0" collapsed="false">
      <c r="A455" s="67" t="n">
        <v>451</v>
      </c>
      <c r="B455" s="68" t="n">
        <f aca="false">EOMONTH(Input!$C$7,A455)</f>
        <v>56645</v>
      </c>
      <c r="C455" s="67" t="n">
        <f aca="false">DATEDIF(Input!$G$23,$B455,"Y")</f>
        <v>76</v>
      </c>
      <c r="E455" s="69" t="n">
        <f aca="false">IF($B455&gt;Input!$G$45,Input!$G$46,0)</f>
        <v>0</v>
      </c>
    </row>
    <row r="456" customFormat="false" ht="12.8" hidden="false" customHeight="false" outlineLevel="0" collapsed="false">
      <c r="A456" s="67" t="n">
        <v>452</v>
      </c>
      <c r="B456" s="68" t="n">
        <f aca="false">EOMONTH(Input!$C$7,A456)</f>
        <v>56673</v>
      </c>
      <c r="C456" s="67" t="n">
        <f aca="false">DATEDIF(Input!$G$23,$B456,"Y")</f>
        <v>76</v>
      </c>
      <c r="E456" s="69" t="n">
        <f aca="false">IF($B456&gt;Input!$G$45,Input!$G$46,0)</f>
        <v>0</v>
      </c>
    </row>
    <row r="457" customFormat="false" ht="12.8" hidden="false" customHeight="false" outlineLevel="0" collapsed="false">
      <c r="A457" s="67" t="n">
        <v>453</v>
      </c>
      <c r="B457" s="68" t="n">
        <f aca="false">EOMONTH(Input!$C$7,A457)</f>
        <v>56704</v>
      </c>
      <c r="C457" s="67" t="n">
        <f aca="false">DATEDIF(Input!$G$23,$B457,"Y")</f>
        <v>76</v>
      </c>
      <c r="E457" s="69" t="n">
        <f aca="false">IF($B457&gt;Input!$G$45,Input!$G$46,0)</f>
        <v>0</v>
      </c>
    </row>
    <row r="458" customFormat="false" ht="12.8" hidden="false" customHeight="false" outlineLevel="0" collapsed="false">
      <c r="A458" s="67" t="n">
        <v>454</v>
      </c>
      <c r="B458" s="68" t="n">
        <f aca="false">EOMONTH(Input!$C$7,A458)</f>
        <v>56734</v>
      </c>
      <c r="C458" s="67" t="n">
        <f aca="false">DATEDIF(Input!$G$23,$B458,"Y")</f>
        <v>76</v>
      </c>
      <c r="E458" s="69" t="n">
        <f aca="false">IF($B458&gt;Input!$G$45,Input!$G$46,0)</f>
        <v>0</v>
      </c>
    </row>
    <row r="459" customFormat="false" ht="12.8" hidden="false" customHeight="false" outlineLevel="0" collapsed="false">
      <c r="A459" s="67" t="n">
        <v>455</v>
      </c>
      <c r="B459" s="68" t="n">
        <f aca="false">EOMONTH(Input!$C$7,A459)</f>
        <v>56765</v>
      </c>
      <c r="C459" s="67" t="n">
        <f aca="false">DATEDIF(Input!$G$23,$B459,"Y")</f>
        <v>76</v>
      </c>
      <c r="E459" s="69" t="n">
        <f aca="false">IF($B459&gt;Input!$G$45,Input!$G$46,0)</f>
        <v>0</v>
      </c>
    </row>
    <row r="460" customFormat="false" ht="12.8" hidden="false" customHeight="false" outlineLevel="0" collapsed="false">
      <c r="A460" s="67" t="n">
        <v>456</v>
      </c>
      <c r="B460" s="68" t="n">
        <f aca="false">EOMONTH(Input!$C$7,A460)</f>
        <v>56795</v>
      </c>
      <c r="C460" s="67" t="n">
        <f aca="false">DATEDIF(Input!$G$23,$B460,"Y")</f>
        <v>76</v>
      </c>
      <c r="E460" s="69" t="n">
        <f aca="false">IF($B460&gt;Input!$G$45,Input!$G$46,0)</f>
        <v>0</v>
      </c>
    </row>
    <row r="461" customFormat="false" ht="12.8" hidden="false" customHeight="false" outlineLevel="0" collapsed="false">
      <c r="A461" s="67" t="n">
        <v>457</v>
      </c>
      <c r="B461" s="68" t="n">
        <f aca="false">EOMONTH(Input!$C$7,A461)</f>
        <v>56826</v>
      </c>
      <c r="C461" s="67" t="n">
        <f aca="false">DATEDIF(Input!$G$23,$B461,"Y")</f>
        <v>76</v>
      </c>
      <c r="E461" s="69" t="n">
        <f aca="false">IF($B461&gt;Input!$G$45,Input!$G$46,0)</f>
        <v>0</v>
      </c>
    </row>
    <row r="462" customFormat="false" ht="12.8" hidden="false" customHeight="false" outlineLevel="0" collapsed="false">
      <c r="A462" s="67" t="n">
        <v>458</v>
      </c>
      <c r="B462" s="68" t="n">
        <f aca="false">EOMONTH(Input!$C$7,A462)</f>
        <v>56857</v>
      </c>
      <c r="C462" s="67" t="n">
        <f aca="false">DATEDIF(Input!$G$23,$B462,"Y")</f>
        <v>76</v>
      </c>
      <c r="E462" s="69" t="n">
        <f aca="false">IF($B462&gt;Input!$G$45,Input!$G$46,0)</f>
        <v>0</v>
      </c>
    </row>
    <row r="463" customFormat="false" ht="12.8" hidden="false" customHeight="false" outlineLevel="0" collapsed="false">
      <c r="A463" s="67" t="n">
        <v>459</v>
      </c>
      <c r="B463" s="68" t="n">
        <f aca="false">EOMONTH(Input!$C$7,A463)</f>
        <v>56887</v>
      </c>
      <c r="C463" s="67" t="n">
        <f aca="false">DATEDIF(Input!$G$23,$B463,"Y")</f>
        <v>76</v>
      </c>
      <c r="E463" s="69" t="n">
        <f aca="false">IF($B463&gt;Input!$G$45,Input!$G$46,0)</f>
        <v>0</v>
      </c>
    </row>
    <row r="464" customFormat="false" ht="12.8" hidden="false" customHeight="false" outlineLevel="0" collapsed="false">
      <c r="A464" s="67" t="n">
        <v>460</v>
      </c>
      <c r="B464" s="68" t="n">
        <f aca="false">EOMONTH(Input!$C$7,A464)</f>
        <v>56918</v>
      </c>
      <c r="C464" s="67" t="n">
        <f aca="false">DATEDIF(Input!$G$23,$B464,"Y")</f>
        <v>77</v>
      </c>
      <c r="E464" s="69" t="n">
        <f aca="false">IF($B464&gt;Input!$G$45,Input!$G$46,0)</f>
        <v>0</v>
      </c>
    </row>
    <row r="465" customFormat="false" ht="12.8" hidden="false" customHeight="false" outlineLevel="0" collapsed="false">
      <c r="A465" s="67" t="n">
        <v>461</v>
      </c>
      <c r="B465" s="68" t="n">
        <f aca="false">EOMONTH(Input!$C$7,A465)</f>
        <v>56948</v>
      </c>
      <c r="C465" s="67" t="n">
        <f aca="false">DATEDIF(Input!$G$23,$B465,"Y")</f>
        <v>77</v>
      </c>
      <c r="E465" s="69" t="n">
        <f aca="false">IF($B465&gt;Input!$G$45,Input!$G$46,0)</f>
        <v>0</v>
      </c>
    </row>
    <row r="466" customFormat="false" ht="12.8" hidden="false" customHeight="false" outlineLevel="0" collapsed="false">
      <c r="A466" s="67" t="n">
        <v>462</v>
      </c>
      <c r="B466" s="68" t="n">
        <f aca="false">EOMONTH(Input!$C$7,A466)</f>
        <v>56979</v>
      </c>
      <c r="C466" s="67" t="n">
        <f aca="false">DATEDIF(Input!$G$23,$B466,"Y")</f>
        <v>77</v>
      </c>
      <c r="E466" s="69" t="n">
        <f aca="false">IF($B466&gt;Input!$G$45,Input!$G$46,0)</f>
        <v>0</v>
      </c>
    </row>
    <row r="467" customFormat="false" ht="12.8" hidden="false" customHeight="false" outlineLevel="0" collapsed="false">
      <c r="A467" s="67" t="n">
        <v>463</v>
      </c>
      <c r="B467" s="68" t="n">
        <f aca="false">EOMONTH(Input!$C$7,A467)</f>
        <v>57010</v>
      </c>
      <c r="C467" s="67" t="n">
        <f aca="false">DATEDIF(Input!$G$23,$B467,"Y")</f>
        <v>77</v>
      </c>
      <c r="E467" s="69" t="n">
        <f aca="false">IF($B467&gt;Input!$G$45,Input!$G$46,0)</f>
        <v>0</v>
      </c>
    </row>
    <row r="468" customFormat="false" ht="12.8" hidden="false" customHeight="false" outlineLevel="0" collapsed="false">
      <c r="A468" s="67" t="n">
        <v>464</v>
      </c>
      <c r="B468" s="68" t="n">
        <f aca="false">EOMONTH(Input!$C$7,A468)</f>
        <v>57039</v>
      </c>
      <c r="C468" s="67" t="n">
        <f aca="false">DATEDIF(Input!$G$23,$B468,"Y")</f>
        <v>77</v>
      </c>
      <c r="E468" s="69" t="n">
        <f aca="false">IF($B468&gt;Input!$G$45,Input!$G$46,0)</f>
        <v>0</v>
      </c>
    </row>
    <row r="469" customFormat="false" ht="12.8" hidden="false" customHeight="false" outlineLevel="0" collapsed="false">
      <c r="A469" s="67" t="n">
        <v>465</v>
      </c>
      <c r="B469" s="68" t="n">
        <f aca="false">EOMONTH(Input!$C$7,A469)</f>
        <v>57070</v>
      </c>
      <c r="C469" s="67" t="n">
        <f aca="false">DATEDIF(Input!$G$23,$B469,"Y")</f>
        <v>77</v>
      </c>
      <c r="E469" s="69" t="n">
        <f aca="false">IF($B469&gt;Input!$G$45,Input!$G$46,0)</f>
        <v>0</v>
      </c>
    </row>
    <row r="470" customFormat="false" ht="12.8" hidden="false" customHeight="false" outlineLevel="0" collapsed="false">
      <c r="A470" s="67" t="n">
        <v>466</v>
      </c>
      <c r="B470" s="68" t="n">
        <f aca="false">EOMONTH(Input!$C$7,A470)</f>
        <v>57100</v>
      </c>
      <c r="C470" s="67" t="n">
        <f aca="false">DATEDIF(Input!$G$23,$B470,"Y")</f>
        <v>77</v>
      </c>
      <c r="E470" s="69" t="n">
        <f aca="false">IF($B470&gt;Input!$G$45,Input!$G$46,0)</f>
        <v>0</v>
      </c>
    </row>
    <row r="471" customFormat="false" ht="12.8" hidden="false" customHeight="false" outlineLevel="0" collapsed="false">
      <c r="A471" s="67" t="n">
        <v>467</v>
      </c>
      <c r="B471" s="68" t="n">
        <f aca="false">EOMONTH(Input!$C$7,A471)</f>
        <v>57131</v>
      </c>
      <c r="C471" s="67" t="n">
        <f aca="false">DATEDIF(Input!$G$23,$B471,"Y")</f>
        <v>77</v>
      </c>
      <c r="E471" s="69" t="n">
        <f aca="false">IF($B471&gt;Input!$G$45,Input!$G$46,0)</f>
        <v>0</v>
      </c>
    </row>
    <row r="472" customFormat="false" ht="12.8" hidden="false" customHeight="false" outlineLevel="0" collapsed="false">
      <c r="A472" s="67" t="n">
        <v>468</v>
      </c>
      <c r="B472" s="68" t="n">
        <f aca="false">EOMONTH(Input!$C$7,A472)</f>
        <v>57161</v>
      </c>
      <c r="C472" s="67" t="n">
        <f aca="false">DATEDIF(Input!$G$23,$B472,"Y")</f>
        <v>77</v>
      </c>
      <c r="E472" s="69" t="n">
        <f aca="false">IF($B472&gt;Input!$G$45,Input!$G$46,0)</f>
        <v>0</v>
      </c>
    </row>
    <row r="473" customFormat="false" ht="12.8" hidden="false" customHeight="false" outlineLevel="0" collapsed="false">
      <c r="A473" s="67" t="n">
        <v>469</v>
      </c>
      <c r="B473" s="68" t="n">
        <f aca="false">EOMONTH(Input!$C$7,A473)</f>
        <v>57192</v>
      </c>
      <c r="C473" s="67" t="n">
        <f aca="false">DATEDIF(Input!$G$23,$B473,"Y")</f>
        <v>77</v>
      </c>
      <c r="E473" s="69" t="n">
        <f aca="false">IF($B473&gt;Input!$G$45,Input!$G$46,0)</f>
        <v>0</v>
      </c>
    </row>
    <row r="474" customFormat="false" ht="12.8" hidden="false" customHeight="false" outlineLevel="0" collapsed="false">
      <c r="A474" s="67" t="n">
        <v>470</v>
      </c>
      <c r="B474" s="68" t="n">
        <f aca="false">EOMONTH(Input!$C$7,A474)</f>
        <v>57223</v>
      </c>
      <c r="C474" s="67" t="n">
        <f aca="false">DATEDIF(Input!$G$23,$B474,"Y")</f>
        <v>77</v>
      </c>
      <c r="E474" s="69" t="n">
        <f aca="false">IF($B474&gt;Input!$G$45,Input!$G$46,0)</f>
        <v>0</v>
      </c>
    </row>
    <row r="475" customFormat="false" ht="12.8" hidden="false" customHeight="false" outlineLevel="0" collapsed="false">
      <c r="A475" s="67" t="n">
        <v>471</v>
      </c>
      <c r="B475" s="68" t="n">
        <f aca="false">EOMONTH(Input!$C$7,A475)</f>
        <v>57253</v>
      </c>
      <c r="C475" s="67" t="n">
        <f aca="false">DATEDIF(Input!$G$23,$B475,"Y")</f>
        <v>77</v>
      </c>
      <c r="E475" s="69" t="n">
        <f aca="false">IF($B475&gt;Input!$G$45,Input!$G$46,0)</f>
        <v>0</v>
      </c>
    </row>
    <row r="476" customFormat="false" ht="12.8" hidden="false" customHeight="false" outlineLevel="0" collapsed="false">
      <c r="A476" s="67" t="n">
        <v>472</v>
      </c>
      <c r="B476" s="68" t="n">
        <f aca="false">EOMONTH(Input!$C$7,A476)</f>
        <v>57284</v>
      </c>
      <c r="C476" s="67" t="n">
        <f aca="false">DATEDIF(Input!$G$23,$B476,"Y")</f>
        <v>78</v>
      </c>
      <c r="E476" s="69" t="n">
        <f aca="false">IF($B476&gt;Input!$G$45,Input!$G$46,0)</f>
        <v>0</v>
      </c>
    </row>
    <row r="477" customFormat="false" ht="12.8" hidden="false" customHeight="false" outlineLevel="0" collapsed="false">
      <c r="A477" s="67" t="n">
        <v>473</v>
      </c>
      <c r="B477" s="68" t="n">
        <f aca="false">EOMONTH(Input!$C$7,A477)</f>
        <v>57314</v>
      </c>
      <c r="C477" s="67" t="n">
        <f aca="false">DATEDIF(Input!$G$23,$B477,"Y")</f>
        <v>78</v>
      </c>
      <c r="E477" s="69" t="n">
        <f aca="false">IF($B477&gt;Input!$G$45,Input!$G$46,0)</f>
        <v>0</v>
      </c>
    </row>
    <row r="478" customFormat="false" ht="12.8" hidden="false" customHeight="false" outlineLevel="0" collapsed="false">
      <c r="A478" s="67" t="n">
        <v>474</v>
      </c>
      <c r="B478" s="68" t="n">
        <f aca="false">EOMONTH(Input!$C$7,A478)</f>
        <v>57345</v>
      </c>
      <c r="C478" s="67" t="n">
        <f aca="false">DATEDIF(Input!$G$23,$B478,"Y")</f>
        <v>78</v>
      </c>
      <c r="E478" s="69" t="n">
        <f aca="false">IF($B478&gt;Input!$G$45,Input!$G$46,0)</f>
        <v>0</v>
      </c>
    </row>
    <row r="479" customFormat="false" ht="12.8" hidden="false" customHeight="false" outlineLevel="0" collapsed="false">
      <c r="A479" s="67" t="n">
        <v>475</v>
      </c>
      <c r="B479" s="68" t="n">
        <f aca="false">EOMONTH(Input!$C$7,A479)</f>
        <v>57376</v>
      </c>
      <c r="C479" s="67" t="n">
        <f aca="false">DATEDIF(Input!$G$23,$B479,"Y")</f>
        <v>78</v>
      </c>
      <c r="E479" s="69" t="n">
        <f aca="false">IF($B479&gt;Input!$G$45,Input!$G$46,0)</f>
        <v>0</v>
      </c>
    </row>
    <row r="480" customFormat="false" ht="12.8" hidden="false" customHeight="false" outlineLevel="0" collapsed="false">
      <c r="A480" s="67" t="n">
        <v>476</v>
      </c>
      <c r="B480" s="68" t="n">
        <f aca="false">EOMONTH(Input!$C$7,A480)</f>
        <v>57404</v>
      </c>
      <c r="C480" s="67" t="n">
        <f aca="false">DATEDIF(Input!$G$23,$B480,"Y")</f>
        <v>78</v>
      </c>
      <c r="E480" s="69" t="n">
        <f aca="false">IF($B480&gt;Input!$G$45,Input!$G$46,0)</f>
        <v>0</v>
      </c>
    </row>
    <row r="481" customFormat="false" ht="12.8" hidden="false" customHeight="false" outlineLevel="0" collapsed="false">
      <c r="A481" s="67" t="n">
        <v>477</v>
      </c>
      <c r="B481" s="68" t="n">
        <f aca="false">EOMONTH(Input!$C$7,A481)</f>
        <v>57435</v>
      </c>
      <c r="C481" s="67" t="n">
        <f aca="false">DATEDIF(Input!$G$23,$B481,"Y")</f>
        <v>78</v>
      </c>
      <c r="E481" s="69" t="n">
        <f aca="false">IF($B481&gt;Input!$G$45,Input!$G$46,0)</f>
        <v>0</v>
      </c>
    </row>
    <row r="482" customFormat="false" ht="12.8" hidden="false" customHeight="false" outlineLevel="0" collapsed="false">
      <c r="A482" s="67" t="n">
        <v>478</v>
      </c>
      <c r="B482" s="68" t="n">
        <f aca="false">EOMONTH(Input!$C$7,A482)</f>
        <v>57465</v>
      </c>
      <c r="C482" s="67" t="n">
        <f aca="false">DATEDIF(Input!$G$23,$B482,"Y")</f>
        <v>78</v>
      </c>
      <c r="E482" s="69" t="n">
        <f aca="false">IF($B482&gt;Input!$G$45,Input!$G$46,0)</f>
        <v>0</v>
      </c>
    </row>
    <row r="483" customFormat="false" ht="12.8" hidden="false" customHeight="false" outlineLevel="0" collapsed="false">
      <c r="A483" s="67" t="n">
        <v>479</v>
      </c>
      <c r="B483" s="68" t="n">
        <f aca="false">EOMONTH(Input!$C$7,A483)</f>
        <v>57496</v>
      </c>
      <c r="C483" s="67" t="n">
        <f aca="false">DATEDIF(Input!$G$23,$B483,"Y")</f>
        <v>78</v>
      </c>
      <c r="E483" s="69" t="n">
        <f aca="false">IF($B483&gt;Input!$G$45,Input!$G$46,0)</f>
        <v>0</v>
      </c>
    </row>
    <row r="484" customFormat="false" ht="12.8" hidden="false" customHeight="false" outlineLevel="0" collapsed="false">
      <c r="A484" s="67" t="n">
        <v>480</v>
      </c>
      <c r="B484" s="68" t="n">
        <f aca="false">EOMONTH(Input!$C$7,A484)</f>
        <v>57526</v>
      </c>
      <c r="C484" s="67" t="n">
        <f aca="false">DATEDIF(Input!$G$23,$B484,"Y")</f>
        <v>78</v>
      </c>
      <c r="E484" s="69" t="n">
        <f aca="false">IF($B484&gt;Input!$G$45,Input!$G$46,0)</f>
        <v>0</v>
      </c>
    </row>
    <row r="485" customFormat="false" ht="12.8" hidden="false" customHeight="false" outlineLevel="0" collapsed="false">
      <c r="A485" s="67" t="n">
        <v>481</v>
      </c>
      <c r="B485" s="68" t="n">
        <f aca="false">EOMONTH(Input!$C$7,A485)</f>
        <v>57557</v>
      </c>
      <c r="C485" s="67" t="n">
        <f aca="false">DATEDIF(Input!$G$23,$B485,"Y")</f>
        <v>78</v>
      </c>
      <c r="E485" s="69" t="n">
        <f aca="false">IF($B485&gt;Input!$G$45,Input!$G$46,0)</f>
        <v>0</v>
      </c>
    </row>
    <row r="486" customFormat="false" ht="12.8" hidden="false" customHeight="false" outlineLevel="0" collapsed="false">
      <c r="A486" s="67" t="n">
        <v>482</v>
      </c>
      <c r="B486" s="68" t="n">
        <f aca="false">EOMONTH(Input!$C$7,A486)</f>
        <v>57588</v>
      </c>
      <c r="C486" s="67" t="n">
        <f aca="false">DATEDIF(Input!$G$23,$B486,"Y")</f>
        <v>78</v>
      </c>
      <c r="E486" s="69" t="n">
        <f aca="false">IF($B486&gt;Input!$G$45,Input!$G$46,0)</f>
        <v>0</v>
      </c>
    </row>
    <row r="487" customFormat="false" ht="12.8" hidden="false" customHeight="false" outlineLevel="0" collapsed="false">
      <c r="A487" s="67" t="n">
        <v>483</v>
      </c>
      <c r="B487" s="68" t="n">
        <f aca="false">EOMONTH(Input!$C$7,A487)</f>
        <v>57618</v>
      </c>
      <c r="C487" s="67" t="n">
        <f aca="false">DATEDIF(Input!$G$23,$B487,"Y")</f>
        <v>78</v>
      </c>
      <c r="E487" s="69" t="n">
        <f aca="false">IF($B487&gt;Input!$G$45,Input!$G$46,0)</f>
        <v>0</v>
      </c>
    </row>
    <row r="488" customFormat="false" ht="12.8" hidden="false" customHeight="false" outlineLevel="0" collapsed="false">
      <c r="A488" s="67" t="n">
        <v>484</v>
      </c>
      <c r="B488" s="68" t="n">
        <f aca="false">EOMONTH(Input!$C$7,A488)</f>
        <v>57649</v>
      </c>
      <c r="C488" s="67" t="n">
        <f aca="false">DATEDIF(Input!$G$23,$B488,"Y")</f>
        <v>79</v>
      </c>
      <c r="E488" s="69" t="n">
        <f aca="false">IF($B488&gt;Input!$G$45,Input!$G$46,0)</f>
        <v>0</v>
      </c>
    </row>
    <row r="489" customFormat="false" ht="12.8" hidden="false" customHeight="false" outlineLevel="0" collapsed="false">
      <c r="A489" s="67" t="n">
        <v>485</v>
      </c>
      <c r="B489" s="68" t="n">
        <f aca="false">EOMONTH(Input!$C$7,A489)</f>
        <v>57679</v>
      </c>
      <c r="C489" s="67" t="n">
        <f aca="false">DATEDIF(Input!$G$23,$B489,"Y")</f>
        <v>79</v>
      </c>
      <c r="E489" s="69" t="n">
        <f aca="false">IF($B489&gt;Input!$G$45,Input!$G$46,0)</f>
        <v>0</v>
      </c>
    </row>
    <row r="490" customFormat="false" ht="12.8" hidden="false" customHeight="false" outlineLevel="0" collapsed="false">
      <c r="A490" s="67" t="n">
        <v>486</v>
      </c>
      <c r="B490" s="68" t="n">
        <f aca="false">EOMONTH(Input!$C$7,A490)</f>
        <v>57710</v>
      </c>
      <c r="C490" s="67" t="n">
        <f aca="false">DATEDIF(Input!$G$23,$B490,"Y")</f>
        <v>79</v>
      </c>
      <c r="E490" s="69" t="n">
        <f aca="false">IF($B490&gt;Input!$G$45,Input!$G$46,0)</f>
        <v>0</v>
      </c>
    </row>
    <row r="491" customFormat="false" ht="12.8" hidden="false" customHeight="false" outlineLevel="0" collapsed="false">
      <c r="A491" s="67" t="n">
        <v>487</v>
      </c>
      <c r="B491" s="68" t="n">
        <f aca="false">EOMONTH(Input!$C$7,A491)</f>
        <v>57741</v>
      </c>
      <c r="C491" s="67" t="n">
        <f aca="false">DATEDIF(Input!$G$23,$B491,"Y")</f>
        <v>79</v>
      </c>
      <c r="E491" s="69" t="n">
        <f aca="false">IF($B491&gt;Input!$G$45,Input!$G$46,0)</f>
        <v>0</v>
      </c>
    </row>
    <row r="492" customFormat="false" ht="12.8" hidden="false" customHeight="false" outlineLevel="0" collapsed="false">
      <c r="A492" s="67" t="n">
        <v>488</v>
      </c>
      <c r="B492" s="68" t="n">
        <f aca="false">EOMONTH(Input!$C$7,A492)</f>
        <v>57769</v>
      </c>
      <c r="C492" s="67" t="n">
        <f aca="false">DATEDIF(Input!$G$23,$B492,"Y")</f>
        <v>79</v>
      </c>
      <c r="E492" s="69" t="n">
        <f aca="false">IF($B492&gt;Input!$G$45,Input!$G$46,0)</f>
        <v>0</v>
      </c>
    </row>
    <row r="493" customFormat="false" ht="12.8" hidden="false" customHeight="false" outlineLevel="0" collapsed="false">
      <c r="A493" s="67" t="n">
        <v>489</v>
      </c>
      <c r="B493" s="68" t="n">
        <f aca="false">EOMONTH(Input!$C$7,A493)</f>
        <v>57800</v>
      </c>
      <c r="C493" s="67" t="n">
        <f aca="false">DATEDIF(Input!$G$23,$B493,"Y")</f>
        <v>79</v>
      </c>
      <c r="E493" s="69" t="n">
        <f aca="false">IF($B493&gt;Input!$G$45,Input!$G$46,0)</f>
        <v>0</v>
      </c>
    </row>
    <row r="494" customFormat="false" ht="12.8" hidden="false" customHeight="false" outlineLevel="0" collapsed="false">
      <c r="A494" s="67" t="n">
        <v>490</v>
      </c>
      <c r="B494" s="68" t="n">
        <f aca="false">EOMONTH(Input!$C$7,A494)</f>
        <v>57830</v>
      </c>
      <c r="C494" s="67" t="n">
        <f aca="false">DATEDIF(Input!$G$23,$B494,"Y")</f>
        <v>79</v>
      </c>
      <c r="E494" s="69" t="n">
        <f aca="false">IF($B494&gt;Input!$G$45,Input!$G$46,0)</f>
        <v>0</v>
      </c>
    </row>
    <row r="495" customFormat="false" ht="12.8" hidden="false" customHeight="false" outlineLevel="0" collapsed="false">
      <c r="A495" s="67" t="n">
        <v>491</v>
      </c>
      <c r="B495" s="68" t="n">
        <f aca="false">EOMONTH(Input!$C$7,A495)</f>
        <v>57861</v>
      </c>
      <c r="C495" s="67" t="n">
        <f aca="false">DATEDIF(Input!$G$23,$B495,"Y")</f>
        <v>79</v>
      </c>
      <c r="E495" s="69" t="n">
        <f aca="false">IF($B495&gt;Input!$G$45,Input!$G$46,0)</f>
        <v>0</v>
      </c>
    </row>
    <row r="496" customFormat="false" ht="12.8" hidden="false" customHeight="false" outlineLevel="0" collapsed="false">
      <c r="A496" s="67" t="n">
        <v>492</v>
      </c>
      <c r="B496" s="68" t="n">
        <f aca="false">EOMONTH(Input!$C$7,A496)</f>
        <v>57891</v>
      </c>
      <c r="C496" s="67" t="n">
        <f aca="false">DATEDIF(Input!$G$23,$B496,"Y")</f>
        <v>79</v>
      </c>
      <c r="E496" s="69" t="n">
        <f aca="false">IF($B496&gt;Input!$G$45,Input!$G$46,0)</f>
        <v>0</v>
      </c>
    </row>
    <row r="497" customFormat="false" ht="12.8" hidden="false" customHeight="false" outlineLevel="0" collapsed="false">
      <c r="A497" s="67" t="n">
        <v>493</v>
      </c>
      <c r="B497" s="68" t="n">
        <f aca="false">EOMONTH(Input!$C$7,A497)</f>
        <v>57922</v>
      </c>
      <c r="C497" s="67" t="n">
        <f aca="false">DATEDIF(Input!$G$23,$B497,"Y")</f>
        <v>79</v>
      </c>
      <c r="E497" s="69" t="n">
        <f aca="false">IF($B497&gt;Input!$G$45,Input!$G$46,0)</f>
        <v>0</v>
      </c>
    </row>
    <row r="498" customFormat="false" ht="12.8" hidden="false" customHeight="false" outlineLevel="0" collapsed="false">
      <c r="A498" s="67" t="n">
        <v>494</v>
      </c>
      <c r="B498" s="68" t="n">
        <f aca="false">EOMONTH(Input!$C$7,A498)</f>
        <v>57953</v>
      </c>
      <c r="C498" s="67" t="n">
        <f aca="false">DATEDIF(Input!$G$23,$B498,"Y")</f>
        <v>79</v>
      </c>
      <c r="E498" s="69" t="n">
        <f aca="false">IF($B498&gt;Input!$G$45,Input!$G$46,0)</f>
        <v>0</v>
      </c>
    </row>
    <row r="499" customFormat="false" ht="12.8" hidden="false" customHeight="false" outlineLevel="0" collapsed="false">
      <c r="A499" s="67" t="n">
        <v>495</v>
      </c>
      <c r="B499" s="68" t="n">
        <f aca="false">EOMONTH(Input!$C$7,A499)</f>
        <v>57983</v>
      </c>
      <c r="C499" s="67" t="n">
        <f aca="false">DATEDIF(Input!$G$23,$B499,"Y")</f>
        <v>79</v>
      </c>
      <c r="E499" s="69" t="n">
        <f aca="false">IF($B499&gt;Input!$G$45,Input!$G$46,0)</f>
        <v>0</v>
      </c>
    </row>
    <row r="500" customFormat="false" ht="12.8" hidden="false" customHeight="false" outlineLevel="0" collapsed="false">
      <c r="A500" s="67" t="n">
        <v>496</v>
      </c>
      <c r="B500" s="68" t="n">
        <f aca="false">EOMONTH(Input!$C$7,A500)</f>
        <v>58014</v>
      </c>
      <c r="C500" s="67" t="n">
        <f aca="false">DATEDIF(Input!$G$23,$B500,"Y")</f>
        <v>80</v>
      </c>
      <c r="E500" s="69" t="n">
        <f aca="false">IF($B500&gt;Input!$G$45,Input!$G$46,0)</f>
        <v>0</v>
      </c>
    </row>
    <row r="501" customFormat="false" ht="12.8" hidden="false" customHeight="false" outlineLevel="0" collapsed="false">
      <c r="A501" s="67" t="n">
        <v>497</v>
      </c>
      <c r="B501" s="68" t="n">
        <f aca="false">EOMONTH(Input!$C$7,A501)</f>
        <v>58044</v>
      </c>
      <c r="C501" s="67" t="n">
        <f aca="false">DATEDIF(Input!$G$23,$B501,"Y")</f>
        <v>80</v>
      </c>
      <c r="E501" s="69" t="n">
        <f aca="false">IF($B501&gt;Input!$G$45,Input!$G$46,0)</f>
        <v>0</v>
      </c>
    </row>
    <row r="502" customFormat="false" ht="12.8" hidden="false" customHeight="false" outlineLevel="0" collapsed="false">
      <c r="A502" s="67" t="n">
        <v>498</v>
      </c>
      <c r="B502" s="68" t="n">
        <f aca="false">EOMONTH(Input!$C$7,A502)</f>
        <v>58075</v>
      </c>
      <c r="C502" s="67" t="n">
        <f aca="false">DATEDIF(Input!$G$23,$B502,"Y")</f>
        <v>80</v>
      </c>
      <c r="E502" s="69" t="n">
        <f aca="false">IF($B502&gt;Input!$G$45,Input!$G$46,0)</f>
        <v>0</v>
      </c>
    </row>
    <row r="503" customFormat="false" ht="12.8" hidden="false" customHeight="false" outlineLevel="0" collapsed="false">
      <c r="A503" s="67" t="n">
        <v>499</v>
      </c>
      <c r="B503" s="68" t="n">
        <f aca="false">EOMONTH(Input!$C$7,A503)</f>
        <v>58106</v>
      </c>
      <c r="C503" s="67" t="n">
        <f aca="false">DATEDIF(Input!$G$23,$B503,"Y")</f>
        <v>80</v>
      </c>
      <c r="E503" s="69" t="n">
        <f aca="false">IF($B503&gt;Input!$G$45,Input!$G$46,0)</f>
        <v>0</v>
      </c>
    </row>
    <row r="504" customFormat="false" ht="12.8" hidden="false" customHeight="false" outlineLevel="0" collapsed="false">
      <c r="A504" s="67" t="n">
        <v>500</v>
      </c>
      <c r="B504" s="68" t="n">
        <f aca="false">EOMONTH(Input!$C$7,A504)</f>
        <v>58134</v>
      </c>
      <c r="C504" s="67" t="n">
        <f aca="false">DATEDIF(Input!$G$23,$B504,"Y")</f>
        <v>80</v>
      </c>
      <c r="E504" s="69" t="n">
        <f aca="false">IF($B504&gt;Input!$G$45,Input!$G$46,0)</f>
        <v>0</v>
      </c>
    </row>
    <row r="505" customFormat="false" ht="12.8" hidden="false" customHeight="false" outlineLevel="0" collapsed="false">
      <c r="A505" s="67" t="n">
        <v>501</v>
      </c>
      <c r="B505" s="68" t="n">
        <f aca="false">EOMONTH(Input!$C$7,A505)</f>
        <v>58165</v>
      </c>
      <c r="C505" s="67" t="n">
        <f aca="false">DATEDIF(Input!$G$23,$B505,"Y")</f>
        <v>80</v>
      </c>
      <c r="E505" s="69" t="n">
        <f aca="false">IF($B505&gt;Input!$G$45,Input!$G$46,0)</f>
        <v>0</v>
      </c>
    </row>
    <row r="506" customFormat="false" ht="12.8" hidden="false" customHeight="false" outlineLevel="0" collapsed="false">
      <c r="A506" s="67" t="n">
        <v>502</v>
      </c>
      <c r="B506" s="68" t="n">
        <f aca="false">EOMONTH(Input!$C$7,A506)</f>
        <v>58195</v>
      </c>
      <c r="C506" s="67" t="n">
        <f aca="false">DATEDIF(Input!$G$23,$B506,"Y")</f>
        <v>80</v>
      </c>
      <c r="E506" s="69" t="n">
        <f aca="false">IF($B506&gt;Input!$G$45,Input!$G$46,0)</f>
        <v>0</v>
      </c>
    </row>
    <row r="507" customFormat="false" ht="12.8" hidden="false" customHeight="false" outlineLevel="0" collapsed="false">
      <c r="A507" s="67" t="n">
        <v>503</v>
      </c>
      <c r="B507" s="68" t="n">
        <f aca="false">EOMONTH(Input!$C$7,A507)</f>
        <v>58226</v>
      </c>
      <c r="C507" s="67" t="n">
        <f aca="false">DATEDIF(Input!$G$23,$B507,"Y")</f>
        <v>80</v>
      </c>
      <c r="E507" s="69" t="n">
        <f aca="false">IF($B507&gt;Input!$G$45,Input!$G$46,0)</f>
        <v>0</v>
      </c>
    </row>
    <row r="508" customFormat="false" ht="12.8" hidden="false" customHeight="false" outlineLevel="0" collapsed="false">
      <c r="A508" s="67" t="n">
        <v>504</v>
      </c>
      <c r="B508" s="68" t="n">
        <f aca="false">EOMONTH(Input!$C$7,A508)</f>
        <v>58256</v>
      </c>
      <c r="C508" s="67" t="n">
        <f aca="false">DATEDIF(Input!$G$23,$B508,"Y")</f>
        <v>80</v>
      </c>
      <c r="E508" s="69" t="n">
        <f aca="false">IF($B508&gt;Input!$G$45,Input!$G$46,0)</f>
        <v>0</v>
      </c>
    </row>
    <row r="509" customFormat="false" ht="12.8" hidden="false" customHeight="false" outlineLevel="0" collapsed="false">
      <c r="A509" s="67" t="n">
        <v>505</v>
      </c>
      <c r="B509" s="68" t="n">
        <f aca="false">EOMONTH(Input!$C$7,A509)</f>
        <v>58287</v>
      </c>
      <c r="C509" s="67" t="n">
        <f aca="false">DATEDIF(Input!$G$23,$B509,"Y")</f>
        <v>80</v>
      </c>
      <c r="E509" s="69" t="n">
        <f aca="false">IF($B509&gt;Input!$G$45,Input!$G$46,0)</f>
        <v>0</v>
      </c>
    </row>
    <row r="510" customFormat="false" ht="12.8" hidden="false" customHeight="false" outlineLevel="0" collapsed="false">
      <c r="A510" s="67" t="n">
        <v>506</v>
      </c>
      <c r="B510" s="68" t="n">
        <f aca="false">EOMONTH(Input!$C$7,A510)</f>
        <v>58318</v>
      </c>
      <c r="C510" s="67" t="n">
        <f aca="false">DATEDIF(Input!$G$23,$B510,"Y")</f>
        <v>80</v>
      </c>
      <c r="E510" s="69" t="n">
        <f aca="false">IF($B510&gt;Input!$G$45,Input!$G$46,0)</f>
        <v>0</v>
      </c>
    </row>
    <row r="511" customFormat="false" ht="12.8" hidden="false" customHeight="false" outlineLevel="0" collapsed="false">
      <c r="A511" s="67" t="n">
        <v>507</v>
      </c>
      <c r="B511" s="68" t="n">
        <f aca="false">EOMONTH(Input!$C$7,A511)</f>
        <v>58348</v>
      </c>
      <c r="C511" s="67" t="n">
        <f aca="false">DATEDIF(Input!$G$23,$B511,"Y")</f>
        <v>80</v>
      </c>
      <c r="E511" s="69" t="n">
        <f aca="false">IF($B511&gt;Input!$G$45,Input!$G$46,0)</f>
        <v>0</v>
      </c>
    </row>
    <row r="512" customFormat="false" ht="12.8" hidden="false" customHeight="false" outlineLevel="0" collapsed="false">
      <c r="A512" s="67" t="n">
        <v>508</v>
      </c>
      <c r="B512" s="68" t="n">
        <f aca="false">EOMONTH(Input!$C$7,A512)</f>
        <v>58379</v>
      </c>
      <c r="C512" s="67" t="n">
        <f aca="false">DATEDIF(Input!$G$23,$B512,"Y")</f>
        <v>81</v>
      </c>
      <c r="E512" s="69" t="n">
        <f aca="false">IF($B512&gt;Input!$G$45,Input!$G$46,0)</f>
        <v>0</v>
      </c>
    </row>
    <row r="513" customFormat="false" ht="12.8" hidden="false" customHeight="false" outlineLevel="0" collapsed="false">
      <c r="A513" s="67" t="n">
        <v>509</v>
      </c>
      <c r="B513" s="68" t="n">
        <f aca="false">EOMONTH(Input!$C$7,A513)</f>
        <v>58409</v>
      </c>
      <c r="C513" s="67" t="n">
        <f aca="false">DATEDIF(Input!$G$23,$B513,"Y")</f>
        <v>81</v>
      </c>
      <c r="E513" s="69" t="n">
        <f aca="false">IF($B513&gt;Input!$G$45,Input!$G$46,0)</f>
        <v>0</v>
      </c>
    </row>
    <row r="514" customFormat="false" ht="12.8" hidden="false" customHeight="false" outlineLevel="0" collapsed="false">
      <c r="A514" s="67" t="n">
        <v>510</v>
      </c>
      <c r="B514" s="68" t="n">
        <f aca="false">EOMONTH(Input!$C$7,A514)</f>
        <v>58440</v>
      </c>
      <c r="C514" s="67" t="n">
        <f aca="false">DATEDIF(Input!$G$23,$B514,"Y")</f>
        <v>81</v>
      </c>
      <c r="E514" s="69" t="n">
        <f aca="false">IF($B514&gt;Input!$G$45,Input!$G$46,0)</f>
        <v>0</v>
      </c>
    </row>
    <row r="515" customFormat="false" ht="12.8" hidden="false" customHeight="false" outlineLevel="0" collapsed="false">
      <c r="A515" s="67" t="n">
        <v>511</v>
      </c>
      <c r="B515" s="68" t="n">
        <f aca="false">EOMONTH(Input!$C$7,A515)</f>
        <v>58471</v>
      </c>
      <c r="C515" s="67" t="n">
        <f aca="false">DATEDIF(Input!$G$23,$B515,"Y")</f>
        <v>81</v>
      </c>
      <c r="E515" s="69" t="n">
        <f aca="false">IF($B515&gt;Input!$G$45,Input!$G$46,0)</f>
        <v>0</v>
      </c>
    </row>
    <row r="516" customFormat="false" ht="12.8" hidden="false" customHeight="false" outlineLevel="0" collapsed="false">
      <c r="A516" s="67" t="n">
        <v>512</v>
      </c>
      <c r="B516" s="68" t="n">
        <f aca="false">EOMONTH(Input!$C$7,A516)</f>
        <v>58500</v>
      </c>
      <c r="C516" s="67" t="n">
        <f aca="false">DATEDIF(Input!$G$23,$B516,"Y")</f>
        <v>81</v>
      </c>
      <c r="E516" s="69" t="n">
        <f aca="false">IF($B516&gt;Input!$G$45,Input!$G$46,0)</f>
        <v>0</v>
      </c>
    </row>
    <row r="517" customFormat="false" ht="12.8" hidden="false" customHeight="false" outlineLevel="0" collapsed="false">
      <c r="A517" s="67" t="n">
        <v>513</v>
      </c>
      <c r="B517" s="68" t="n">
        <f aca="false">EOMONTH(Input!$C$7,A517)</f>
        <v>58531</v>
      </c>
      <c r="C517" s="67" t="n">
        <f aca="false">DATEDIF(Input!$G$23,$B517,"Y")</f>
        <v>81</v>
      </c>
      <c r="E517" s="69" t="n">
        <f aca="false">IF($B517&gt;Input!$G$45,Input!$G$46,0)</f>
        <v>0</v>
      </c>
    </row>
    <row r="518" customFormat="false" ht="12.8" hidden="false" customHeight="false" outlineLevel="0" collapsed="false">
      <c r="A518" s="67" t="n">
        <v>514</v>
      </c>
      <c r="B518" s="68" t="n">
        <f aca="false">EOMONTH(Input!$C$7,A518)</f>
        <v>58561</v>
      </c>
      <c r="C518" s="67" t="n">
        <f aca="false">DATEDIF(Input!$G$23,$B518,"Y")</f>
        <v>81</v>
      </c>
      <c r="E518" s="69" t="n">
        <f aca="false">IF($B518&gt;Input!$G$45,Input!$G$46,0)</f>
        <v>0</v>
      </c>
    </row>
    <row r="519" customFormat="false" ht="12.8" hidden="false" customHeight="false" outlineLevel="0" collapsed="false">
      <c r="A519" s="67" t="n">
        <v>515</v>
      </c>
      <c r="B519" s="68" t="n">
        <f aca="false">EOMONTH(Input!$C$7,A519)</f>
        <v>58592</v>
      </c>
      <c r="C519" s="67" t="n">
        <f aca="false">DATEDIF(Input!$G$23,$B519,"Y")</f>
        <v>81</v>
      </c>
      <c r="E519" s="69" t="n">
        <f aca="false">IF($B519&gt;Input!$G$45,Input!$G$46,0)</f>
        <v>0</v>
      </c>
    </row>
    <row r="520" customFormat="false" ht="12.8" hidden="false" customHeight="false" outlineLevel="0" collapsed="false">
      <c r="A520" s="67" t="n">
        <v>516</v>
      </c>
      <c r="B520" s="68" t="n">
        <f aca="false">EOMONTH(Input!$C$7,A520)</f>
        <v>58622</v>
      </c>
      <c r="C520" s="67" t="n">
        <f aca="false">DATEDIF(Input!$G$23,$B520,"Y")</f>
        <v>81</v>
      </c>
      <c r="E520" s="69" t="n">
        <f aca="false">IF($B520&gt;Input!$G$45,Input!$G$46,0)</f>
        <v>0</v>
      </c>
    </row>
    <row r="521" customFormat="false" ht="12.8" hidden="false" customHeight="false" outlineLevel="0" collapsed="false">
      <c r="A521" s="67" t="n">
        <v>517</v>
      </c>
      <c r="B521" s="68" t="n">
        <f aca="false">EOMONTH(Input!$C$7,A521)</f>
        <v>58653</v>
      </c>
      <c r="C521" s="67" t="n">
        <f aca="false">DATEDIF(Input!$G$23,$B521,"Y")</f>
        <v>81</v>
      </c>
      <c r="E521" s="69" t="n">
        <f aca="false">IF($B521&gt;Input!$G$45,Input!$G$46,0)</f>
        <v>0</v>
      </c>
    </row>
    <row r="522" customFormat="false" ht="12.8" hidden="false" customHeight="false" outlineLevel="0" collapsed="false">
      <c r="A522" s="67" t="n">
        <v>518</v>
      </c>
      <c r="B522" s="68" t="n">
        <f aca="false">EOMONTH(Input!$C$7,A522)</f>
        <v>58684</v>
      </c>
      <c r="C522" s="67" t="n">
        <f aca="false">DATEDIF(Input!$G$23,$B522,"Y")</f>
        <v>81</v>
      </c>
      <c r="E522" s="69" t="n">
        <f aca="false">IF($B522&gt;Input!$G$45,Input!$G$46,0)</f>
        <v>0</v>
      </c>
    </row>
    <row r="523" customFormat="false" ht="12.8" hidden="false" customHeight="false" outlineLevel="0" collapsed="false">
      <c r="A523" s="67" t="n">
        <v>519</v>
      </c>
      <c r="B523" s="68" t="n">
        <f aca="false">EOMONTH(Input!$C$7,A523)</f>
        <v>58714</v>
      </c>
      <c r="C523" s="67" t="n">
        <f aca="false">DATEDIF(Input!$G$23,$B523,"Y")</f>
        <v>81</v>
      </c>
      <c r="E523" s="69" t="n">
        <f aca="false">IF($B523&gt;Input!$G$45,Input!$G$46,0)</f>
        <v>0</v>
      </c>
    </row>
    <row r="524" customFormat="false" ht="12.8" hidden="false" customHeight="false" outlineLevel="0" collapsed="false">
      <c r="A524" s="67" t="n">
        <v>520</v>
      </c>
      <c r="B524" s="68" t="n">
        <f aca="false">EOMONTH(Input!$C$7,A524)</f>
        <v>58745</v>
      </c>
      <c r="C524" s="67" t="n">
        <f aca="false">DATEDIF(Input!$G$23,$B524,"Y")</f>
        <v>82</v>
      </c>
      <c r="E524" s="69" t="n">
        <f aca="false">IF($B524&gt;Input!$G$45,Input!$G$46,0)</f>
        <v>0</v>
      </c>
    </row>
    <row r="525" customFormat="false" ht="12.8" hidden="false" customHeight="false" outlineLevel="0" collapsed="false">
      <c r="A525" s="67" t="n">
        <v>521</v>
      </c>
      <c r="B525" s="68" t="n">
        <f aca="false">EOMONTH(Input!$C$7,A525)</f>
        <v>58775</v>
      </c>
      <c r="C525" s="67" t="n">
        <f aca="false">DATEDIF(Input!$G$23,$B525,"Y")</f>
        <v>82</v>
      </c>
      <c r="E525" s="69" t="n">
        <f aca="false">IF($B525&gt;Input!$G$45,Input!$G$46,0)</f>
        <v>0</v>
      </c>
    </row>
    <row r="526" customFormat="false" ht="12.8" hidden="false" customHeight="false" outlineLevel="0" collapsed="false">
      <c r="A526" s="67" t="n">
        <v>522</v>
      </c>
      <c r="B526" s="68" t="n">
        <f aca="false">EOMONTH(Input!$C$7,A526)</f>
        <v>58806</v>
      </c>
      <c r="C526" s="67" t="n">
        <f aca="false">DATEDIF(Input!$G$23,$B526,"Y")</f>
        <v>82</v>
      </c>
      <c r="E526" s="69" t="n">
        <f aca="false">IF($B526&gt;Input!$G$45,Input!$G$46,0)</f>
        <v>0</v>
      </c>
    </row>
    <row r="527" customFormat="false" ht="12.8" hidden="false" customHeight="false" outlineLevel="0" collapsed="false">
      <c r="A527" s="67" t="n">
        <v>523</v>
      </c>
      <c r="B527" s="68" t="n">
        <f aca="false">EOMONTH(Input!$C$7,A527)</f>
        <v>58837</v>
      </c>
      <c r="C527" s="67" t="n">
        <f aca="false">DATEDIF(Input!$G$23,$B527,"Y")</f>
        <v>82</v>
      </c>
      <c r="E527" s="69" t="n">
        <f aca="false">IF($B527&gt;Input!$G$45,Input!$G$46,0)</f>
        <v>0</v>
      </c>
    </row>
    <row r="528" customFormat="false" ht="12.8" hidden="false" customHeight="false" outlineLevel="0" collapsed="false">
      <c r="A528" s="67" t="n">
        <v>524</v>
      </c>
      <c r="B528" s="68" t="n">
        <f aca="false">EOMONTH(Input!$C$7,A528)</f>
        <v>58865</v>
      </c>
      <c r="C528" s="67" t="n">
        <f aca="false">DATEDIF(Input!$G$23,$B528,"Y")</f>
        <v>82</v>
      </c>
      <c r="E528" s="69" t="n">
        <f aca="false">IF($B528&gt;Input!$G$45,Input!$G$46,0)</f>
        <v>0</v>
      </c>
    </row>
    <row r="529" customFormat="false" ht="12.8" hidden="false" customHeight="false" outlineLevel="0" collapsed="false">
      <c r="A529" s="67" t="n">
        <v>525</v>
      </c>
      <c r="B529" s="68" t="n">
        <f aca="false">EOMONTH(Input!$C$7,A529)</f>
        <v>58896</v>
      </c>
      <c r="C529" s="67" t="n">
        <f aca="false">DATEDIF(Input!$G$23,$B529,"Y")</f>
        <v>82</v>
      </c>
      <c r="E529" s="69" t="n">
        <f aca="false">IF($B529&gt;Input!$G$45,Input!$G$46,0)</f>
        <v>0</v>
      </c>
    </row>
    <row r="530" customFormat="false" ht="12.8" hidden="false" customHeight="false" outlineLevel="0" collapsed="false">
      <c r="A530" s="67" t="n">
        <v>526</v>
      </c>
      <c r="B530" s="68" t="n">
        <f aca="false">EOMONTH(Input!$C$7,A530)</f>
        <v>58926</v>
      </c>
      <c r="C530" s="67" t="n">
        <f aca="false">DATEDIF(Input!$G$23,$B530,"Y")</f>
        <v>82</v>
      </c>
      <c r="E530" s="69" t="n">
        <f aca="false">IF($B530&gt;Input!$G$45,Input!$G$46,0)</f>
        <v>0</v>
      </c>
    </row>
    <row r="531" customFormat="false" ht="12.8" hidden="false" customHeight="false" outlineLevel="0" collapsed="false">
      <c r="A531" s="67" t="n">
        <v>527</v>
      </c>
      <c r="B531" s="68" t="n">
        <f aca="false">EOMONTH(Input!$C$7,A531)</f>
        <v>58957</v>
      </c>
      <c r="C531" s="67" t="n">
        <f aca="false">DATEDIF(Input!$G$23,$B531,"Y")</f>
        <v>82</v>
      </c>
      <c r="E531" s="69" t="n">
        <f aca="false">IF($B531&gt;Input!$G$45,Input!$G$46,0)</f>
        <v>0</v>
      </c>
    </row>
    <row r="532" customFormat="false" ht="12.8" hidden="false" customHeight="false" outlineLevel="0" collapsed="false">
      <c r="A532" s="67" t="n">
        <v>528</v>
      </c>
      <c r="B532" s="68" t="n">
        <f aca="false">EOMONTH(Input!$C$7,A532)</f>
        <v>58987</v>
      </c>
      <c r="C532" s="67" t="n">
        <f aca="false">DATEDIF(Input!$G$23,$B532,"Y")</f>
        <v>82</v>
      </c>
      <c r="E532" s="69" t="n">
        <f aca="false">IF($B532&gt;Input!$G$45,Input!$G$46,0)</f>
        <v>0</v>
      </c>
    </row>
    <row r="533" customFormat="false" ht="12.8" hidden="false" customHeight="false" outlineLevel="0" collapsed="false">
      <c r="A533" s="67" t="n">
        <v>529</v>
      </c>
      <c r="B533" s="68" t="n">
        <f aca="false">EOMONTH(Input!$C$7,A533)</f>
        <v>59018</v>
      </c>
      <c r="C533" s="67" t="n">
        <f aca="false">DATEDIF(Input!$G$23,$B533,"Y")</f>
        <v>82</v>
      </c>
      <c r="E533" s="69" t="n">
        <f aca="false">IF($B533&gt;Input!$G$45,Input!$G$46,0)</f>
        <v>0</v>
      </c>
    </row>
    <row r="534" customFormat="false" ht="12.8" hidden="false" customHeight="false" outlineLevel="0" collapsed="false">
      <c r="A534" s="67" t="n">
        <v>530</v>
      </c>
      <c r="B534" s="68" t="n">
        <f aca="false">EOMONTH(Input!$C$7,A534)</f>
        <v>59049</v>
      </c>
      <c r="C534" s="67" t="n">
        <f aca="false">DATEDIF(Input!$G$23,$B534,"Y")</f>
        <v>82</v>
      </c>
      <c r="E534" s="69" t="n">
        <f aca="false">IF($B534&gt;Input!$G$45,Input!$G$46,0)</f>
        <v>0</v>
      </c>
    </row>
    <row r="535" customFormat="false" ht="12.8" hidden="false" customHeight="false" outlineLevel="0" collapsed="false">
      <c r="A535" s="67" t="n">
        <v>531</v>
      </c>
      <c r="B535" s="68" t="n">
        <f aca="false">EOMONTH(Input!$C$7,A535)</f>
        <v>59079</v>
      </c>
      <c r="C535" s="67" t="n">
        <f aca="false">DATEDIF(Input!$G$23,$B535,"Y")</f>
        <v>82</v>
      </c>
      <c r="E535" s="69" t="n">
        <f aca="false">IF($B535&gt;Input!$G$45,Input!$G$46,0)</f>
        <v>0</v>
      </c>
    </row>
    <row r="536" customFormat="false" ht="12.8" hidden="false" customHeight="false" outlineLevel="0" collapsed="false">
      <c r="A536" s="67" t="n">
        <v>532</v>
      </c>
      <c r="B536" s="68" t="n">
        <f aca="false">EOMONTH(Input!$C$7,A536)</f>
        <v>59110</v>
      </c>
      <c r="C536" s="67" t="n">
        <f aca="false">DATEDIF(Input!$G$23,$B536,"Y")</f>
        <v>83</v>
      </c>
      <c r="E536" s="69" t="n">
        <f aca="false">IF($B536&gt;Input!$G$45,Input!$G$46,0)</f>
        <v>0</v>
      </c>
    </row>
    <row r="537" customFormat="false" ht="12.8" hidden="false" customHeight="false" outlineLevel="0" collapsed="false">
      <c r="A537" s="67" t="n">
        <v>533</v>
      </c>
      <c r="B537" s="68" t="n">
        <f aca="false">EOMONTH(Input!$C$7,A537)</f>
        <v>59140</v>
      </c>
      <c r="C537" s="67" t="n">
        <f aca="false">DATEDIF(Input!$G$23,$B537,"Y")</f>
        <v>83</v>
      </c>
      <c r="E537" s="69" t="n">
        <f aca="false">IF($B537&gt;Input!$G$45,Input!$G$46,0)</f>
        <v>0</v>
      </c>
    </row>
    <row r="538" customFormat="false" ht="12.8" hidden="false" customHeight="false" outlineLevel="0" collapsed="false">
      <c r="A538" s="67" t="n">
        <v>534</v>
      </c>
      <c r="B538" s="68" t="n">
        <f aca="false">EOMONTH(Input!$C$7,A538)</f>
        <v>59171</v>
      </c>
      <c r="C538" s="67" t="n">
        <f aca="false">DATEDIF(Input!$G$23,$B538,"Y")</f>
        <v>83</v>
      </c>
      <c r="E538" s="69" t="n">
        <f aca="false">IF($B538&gt;Input!$G$45,Input!$G$46,0)</f>
        <v>0</v>
      </c>
    </row>
    <row r="539" customFormat="false" ht="12.8" hidden="false" customHeight="false" outlineLevel="0" collapsed="false">
      <c r="A539" s="67" t="n">
        <v>535</v>
      </c>
      <c r="B539" s="68" t="n">
        <f aca="false">EOMONTH(Input!$C$7,A539)</f>
        <v>59202</v>
      </c>
      <c r="C539" s="67" t="n">
        <f aca="false">DATEDIF(Input!$G$23,$B539,"Y")</f>
        <v>83</v>
      </c>
      <c r="E539" s="69" t="n">
        <f aca="false">IF($B539&gt;Input!$G$45,Input!$G$46,0)</f>
        <v>0</v>
      </c>
    </row>
    <row r="540" customFormat="false" ht="12.8" hidden="false" customHeight="false" outlineLevel="0" collapsed="false">
      <c r="A540" s="67" t="n">
        <v>536</v>
      </c>
      <c r="B540" s="68" t="n">
        <f aca="false">EOMONTH(Input!$C$7,A540)</f>
        <v>59230</v>
      </c>
      <c r="C540" s="67" t="n">
        <f aca="false">DATEDIF(Input!$G$23,$B540,"Y")</f>
        <v>83</v>
      </c>
      <c r="E540" s="69" t="n">
        <f aca="false">IF($B540&gt;Input!$G$45,Input!$G$46,0)</f>
        <v>0</v>
      </c>
    </row>
    <row r="541" customFormat="false" ht="12.8" hidden="false" customHeight="false" outlineLevel="0" collapsed="false">
      <c r="A541" s="67" t="n">
        <v>537</v>
      </c>
      <c r="B541" s="68" t="n">
        <f aca="false">EOMONTH(Input!$C$7,A541)</f>
        <v>59261</v>
      </c>
      <c r="C541" s="67" t="n">
        <f aca="false">DATEDIF(Input!$G$23,$B541,"Y")</f>
        <v>83</v>
      </c>
      <c r="E541" s="69" t="n">
        <f aca="false">IF($B541&gt;Input!$G$45,Input!$G$46,0)</f>
        <v>0</v>
      </c>
    </row>
    <row r="542" customFormat="false" ht="12.8" hidden="false" customHeight="false" outlineLevel="0" collapsed="false">
      <c r="A542" s="67" t="n">
        <v>538</v>
      </c>
      <c r="B542" s="68" t="n">
        <f aca="false">EOMONTH(Input!$C$7,A542)</f>
        <v>59291</v>
      </c>
      <c r="C542" s="67" t="n">
        <f aca="false">DATEDIF(Input!$G$23,$B542,"Y")</f>
        <v>83</v>
      </c>
      <c r="E542" s="69" t="n">
        <f aca="false">IF($B542&gt;Input!$G$45,Input!$G$46,0)</f>
        <v>0</v>
      </c>
    </row>
    <row r="543" customFormat="false" ht="12.8" hidden="false" customHeight="false" outlineLevel="0" collapsed="false">
      <c r="A543" s="67" t="n">
        <v>539</v>
      </c>
      <c r="B543" s="68" t="n">
        <f aca="false">EOMONTH(Input!$C$7,A543)</f>
        <v>59322</v>
      </c>
      <c r="C543" s="67" t="n">
        <f aca="false">DATEDIF(Input!$G$23,$B543,"Y")</f>
        <v>83</v>
      </c>
      <c r="E543" s="69" t="n">
        <f aca="false">IF($B543&gt;Input!$G$45,Input!$G$46,0)</f>
        <v>0</v>
      </c>
    </row>
    <row r="544" customFormat="false" ht="12.8" hidden="false" customHeight="false" outlineLevel="0" collapsed="false">
      <c r="A544" s="67" t="n">
        <v>540</v>
      </c>
      <c r="B544" s="68" t="n">
        <f aca="false">EOMONTH(Input!$C$7,A544)</f>
        <v>59352</v>
      </c>
      <c r="C544" s="67" t="n">
        <f aca="false">DATEDIF(Input!$G$23,$B544,"Y")</f>
        <v>83</v>
      </c>
      <c r="E544" s="69" t="n">
        <f aca="false">IF($B544&gt;Input!$G$45,Input!$G$46,0)</f>
        <v>0</v>
      </c>
    </row>
    <row r="545" customFormat="false" ht="12.8" hidden="false" customHeight="false" outlineLevel="0" collapsed="false">
      <c r="A545" s="67" t="n">
        <v>541</v>
      </c>
      <c r="B545" s="68" t="n">
        <f aca="false">EOMONTH(Input!$C$7,A545)</f>
        <v>59383</v>
      </c>
      <c r="C545" s="67" t="n">
        <f aca="false">DATEDIF(Input!$G$23,$B545,"Y")</f>
        <v>83</v>
      </c>
      <c r="E545" s="69" t="n">
        <f aca="false">IF($B545&gt;Input!$G$45,Input!$G$46,0)</f>
        <v>0</v>
      </c>
    </row>
    <row r="546" customFormat="false" ht="12.8" hidden="false" customHeight="false" outlineLevel="0" collapsed="false">
      <c r="A546" s="67" t="n">
        <v>542</v>
      </c>
      <c r="B546" s="68" t="n">
        <f aca="false">EOMONTH(Input!$C$7,A546)</f>
        <v>59414</v>
      </c>
      <c r="C546" s="67" t="n">
        <f aca="false">DATEDIF(Input!$G$23,$B546,"Y")</f>
        <v>83</v>
      </c>
      <c r="E546" s="69" t="n">
        <f aca="false">IF($B546&gt;Input!$G$45,Input!$G$46,0)</f>
        <v>0</v>
      </c>
    </row>
    <row r="547" customFormat="false" ht="12.8" hidden="false" customHeight="false" outlineLevel="0" collapsed="false">
      <c r="A547" s="67" t="n">
        <v>543</v>
      </c>
      <c r="B547" s="68" t="n">
        <f aca="false">EOMONTH(Input!$C$7,A547)</f>
        <v>59444</v>
      </c>
      <c r="C547" s="67" t="n">
        <f aca="false">DATEDIF(Input!$G$23,$B547,"Y")</f>
        <v>83</v>
      </c>
      <c r="E547" s="69" t="n">
        <f aca="false">IF($B547&gt;Input!$G$45,Input!$G$46,0)</f>
        <v>0</v>
      </c>
    </row>
    <row r="548" customFormat="false" ht="12.8" hidden="false" customHeight="false" outlineLevel="0" collapsed="false">
      <c r="A548" s="67" t="n">
        <v>544</v>
      </c>
      <c r="B548" s="68" t="n">
        <f aca="false">EOMONTH(Input!$C$7,A548)</f>
        <v>59475</v>
      </c>
      <c r="C548" s="67" t="n">
        <f aca="false">DATEDIF(Input!$G$23,$B548,"Y")</f>
        <v>84</v>
      </c>
      <c r="E548" s="69" t="n">
        <f aca="false">IF($B548&gt;Input!$G$45,Input!$G$46,0)</f>
        <v>0</v>
      </c>
    </row>
    <row r="549" customFormat="false" ht="12.8" hidden="false" customHeight="false" outlineLevel="0" collapsed="false">
      <c r="A549" s="67" t="n">
        <v>545</v>
      </c>
      <c r="B549" s="68" t="n">
        <f aca="false">EOMONTH(Input!$C$7,A549)</f>
        <v>59505</v>
      </c>
      <c r="C549" s="67" t="n">
        <f aca="false">DATEDIF(Input!$G$23,$B549,"Y")</f>
        <v>84</v>
      </c>
      <c r="E549" s="69" t="n">
        <f aca="false">IF($B549&gt;Input!$G$45,Input!$G$46,0)</f>
        <v>0</v>
      </c>
    </row>
    <row r="550" customFormat="false" ht="12.8" hidden="false" customHeight="false" outlineLevel="0" collapsed="false">
      <c r="A550" s="67" t="n">
        <v>546</v>
      </c>
      <c r="B550" s="68" t="n">
        <f aca="false">EOMONTH(Input!$C$7,A550)</f>
        <v>59536</v>
      </c>
      <c r="C550" s="67" t="n">
        <f aca="false">DATEDIF(Input!$G$23,$B550,"Y")</f>
        <v>84</v>
      </c>
      <c r="E550" s="69" t="n">
        <f aca="false">IF($B550&gt;Input!$G$45,Input!$G$46,0)</f>
        <v>0</v>
      </c>
    </row>
    <row r="551" customFormat="false" ht="12.8" hidden="false" customHeight="false" outlineLevel="0" collapsed="false">
      <c r="A551" s="67" t="n">
        <v>547</v>
      </c>
      <c r="B551" s="68" t="n">
        <f aca="false">EOMONTH(Input!$C$7,A551)</f>
        <v>59567</v>
      </c>
      <c r="C551" s="67" t="n">
        <f aca="false">DATEDIF(Input!$G$23,$B551,"Y")</f>
        <v>84</v>
      </c>
      <c r="E551" s="69" t="n">
        <f aca="false">IF($B551&gt;Input!$G$45,Input!$G$46,0)</f>
        <v>0</v>
      </c>
    </row>
    <row r="552" customFormat="false" ht="12.8" hidden="false" customHeight="false" outlineLevel="0" collapsed="false">
      <c r="A552" s="67" t="n">
        <v>548</v>
      </c>
      <c r="B552" s="68" t="n">
        <f aca="false">EOMONTH(Input!$C$7,A552)</f>
        <v>59595</v>
      </c>
      <c r="C552" s="67" t="n">
        <f aca="false">DATEDIF(Input!$G$23,$B552,"Y")</f>
        <v>84</v>
      </c>
      <c r="E552" s="69" t="n">
        <f aca="false">IF($B552&gt;Input!$G$45,Input!$G$46,0)</f>
        <v>0</v>
      </c>
    </row>
    <row r="553" customFormat="false" ht="12.8" hidden="false" customHeight="false" outlineLevel="0" collapsed="false">
      <c r="A553" s="67" t="n">
        <v>549</v>
      </c>
      <c r="B553" s="68" t="n">
        <f aca="false">EOMONTH(Input!$C$7,A553)</f>
        <v>59626</v>
      </c>
      <c r="C553" s="67" t="n">
        <f aca="false">DATEDIF(Input!$G$23,$B553,"Y")</f>
        <v>84</v>
      </c>
      <c r="E553" s="69" t="n">
        <f aca="false">IF($B553&gt;Input!$G$45,Input!$G$46,0)</f>
        <v>0</v>
      </c>
    </row>
    <row r="554" customFormat="false" ht="12.8" hidden="false" customHeight="false" outlineLevel="0" collapsed="false">
      <c r="A554" s="67" t="n">
        <v>550</v>
      </c>
      <c r="B554" s="68" t="n">
        <f aca="false">EOMONTH(Input!$C$7,A554)</f>
        <v>59656</v>
      </c>
      <c r="C554" s="67" t="n">
        <f aca="false">DATEDIF(Input!$G$23,$B554,"Y")</f>
        <v>84</v>
      </c>
      <c r="E554" s="69" t="n">
        <f aca="false">IF($B554&gt;Input!$G$45,Input!$G$46,0)</f>
        <v>0</v>
      </c>
    </row>
    <row r="555" customFormat="false" ht="12.8" hidden="false" customHeight="false" outlineLevel="0" collapsed="false">
      <c r="A555" s="67" t="n">
        <v>551</v>
      </c>
      <c r="B555" s="68" t="n">
        <f aca="false">EOMONTH(Input!$C$7,A555)</f>
        <v>59687</v>
      </c>
      <c r="C555" s="67" t="n">
        <f aca="false">DATEDIF(Input!$G$23,$B555,"Y")</f>
        <v>84</v>
      </c>
      <c r="E555" s="69" t="n">
        <f aca="false">IF($B555&gt;Input!$G$45,Input!$G$46,0)</f>
        <v>0</v>
      </c>
    </row>
    <row r="556" customFormat="false" ht="12.8" hidden="false" customHeight="false" outlineLevel="0" collapsed="false">
      <c r="A556" s="67" t="n">
        <v>552</v>
      </c>
      <c r="B556" s="68" t="n">
        <f aca="false">EOMONTH(Input!$C$7,A556)</f>
        <v>59717</v>
      </c>
      <c r="C556" s="67" t="n">
        <f aca="false">DATEDIF(Input!$G$23,$B556,"Y")</f>
        <v>84</v>
      </c>
      <c r="E556" s="69" t="n">
        <f aca="false">IF($B556&gt;Input!$G$45,Input!$G$46,0)</f>
        <v>0</v>
      </c>
    </row>
    <row r="557" customFormat="false" ht="12.8" hidden="false" customHeight="false" outlineLevel="0" collapsed="false">
      <c r="A557" s="67" t="n">
        <v>553</v>
      </c>
      <c r="B557" s="68" t="n">
        <f aca="false">EOMONTH(Input!$C$7,A557)</f>
        <v>59748</v>
      </c>
      <c r="C557" s="67" t="n">
        <f aca="false">DATEDIF(Input!$G$23,$B557,"Y")</f>
        <v>84</v>
      </c>
      <c r="E557" s="69" t="n">
        <f aca="false">IF($B557&gt;Input!$G$45,Input!$G$46,0)</f>
        <v>0</v>
      </c>
    </row>
    <row r="558" customFormat="false" ht="12.8" hidden="false" customHeight="false" outlineLevel="0" collapsed="false">
      <c r="A558" s="67" t="n">
        <v>554</v>
      </c>
      <c r="B558" s="68" t="n">
        <f aca="false">EOMONTH(Input!$C$7,A558)</f>
        <v>59779</v>
      </c>
      <c r="C558" s="67" t="n">
        <f aca="false">DATEDIF(Input!$G$23,$B558,"Y")</f>
        <v>84</v>
      </c>
      <c r="E558" s="69" t="n">
        <f aca="false">IF($B558&gt;Input!$G$45,Input!$G$46,0)</f>
        <v>0</v>
      </c>
    </row>
    <row r="559" customFormat="false" ht="12.8" hidden="false" customHeight="false" outlineLevel="0" collapsed="false">
      <c r="A559" s="67" t="n">
        <v>555</v>
      </c>
      <c r="B559" s="68" t="n">
        <f aca="false">EOMONTH(Input!$C$7,A559)</f>
        <v>59809</v>
      </c>
      <c r="C559" s="67" t="n">
        <f aca="false">DATEDIF(Input!$G$23,$B559,"Y")</f>
        <v>84</v>
      </c>
      <c r="E559" s="69" t="n">
        <f aca="false">IF($B559&gt;Input!$G$45,Input!$G$46,0)</f>
        <v>0</v>
      </c>
    </row>
    <row r="560" customFormat="false" ht="12.8" hidden="false" customHeight="false" outlineLevel="0" collapsed="false">
      <c r="A560" s="67" t="n">
        <v>556</v>
      </c>
      <c r="B560" s="68" t="n">
        <f aca="false">EOMONTH(Input!$C$7,A560)</f>
        <v>59840</v>
      </c>
      <c r="C560" s="67" t="n">
        <f aca="false">DATEDIF(Input!$G$23,$B560,"Y")</f>
        <v>85</v>
      </c>
      <c r="E560" s="69" t="n">
        <f aca="false">IF($B560&gt;Input!$G$45,Input!$G$46,0)</f>
        <v>0</v>
      </c>
    </row>
    <row r="561" customFormat="false" ht="12.8" hidden="false" customHeight="false" outlineLevel="0" collapsed="false">
      <c r="A561" s="67" t="n">
        <v>557</v>
      </c>
      <c r="B561" s="68" t="n">
        <f aca="false">EOMONTH(Input!$C$7,A561)</f>
        <v>59870</v>
      </c>
      <c r="C561" s="67" t="n">
        <f aca="false">DATEDIF(Input!$G$23,$B561,"Y")</f>
        <v>85</v>
      </c>
      <c r="E561" s="69" t="n">
        <f aca="false">IF($B561&gt;Input!$G$45,Input!$G$46,0)</f>
        <v>0</v>
      </c>
    </row>
    <row r="562" customFormat="false" ht="12.8" hidden="false" customHeight="false" outlineLevel="0" collapsed="false">
      <c r="A562" s="67" t="n">
        <v>558</v>
      </c>
      <c r="B562" s="68" t="n">
        <f aca="false">EOMONTH(Input!$C$7,A562)</f>
        <v>59901</v>
      </c>
      <c r="C562" s="67" t="n">
        <f aca="false">DATEDIF(Input!$G$23,$B562,"Y")</f>
        <v>85</v>
      </c>
      <c r="E562" s="69" t="n">
        <f aca="false">IF($B562&gt;Input!$G$45,Input!$G$46,0)</f>
        <v>0</v>
      </c>
    </row>
    <row r="563" customFormat="false" ht="12.8" hidden="false" customHeight="false" outlineLevel="0" collapsed="false">
      <c r="A563" s="67" t="n">
        <v>559</v>
      </c>
      <c r="B563" s="68" t="n">
        <f aca="false">EOMONTH(Input!$C$7,A563)</f>
        <v>59932</v>
      </c>
      <c r="C563" s="67" t="n">
        <f aca="false">DATEDIF(Input!$G$23,$B563,"Y")</f>
        <v>85</v>
      </c>
      <c r="E563" s="69" t="n">
        <f aca="false">IF($B563&gt;Input!$G$45,Input!$G$46,0)</f>
        <v>0</v>
      </c>
    </row>
    <row r="564" customFormat="false" ht="12.8" hidden="false" customHeight="false" outlineLevel="0" collapsed="false">
      <c r="A564" s="67" t="n">
        <v>560</v>
      </c>
      <c r="B564" s="68" t="n">
        <f aca="false">EOMONTH(Input!$C$7,A564)</f>
        <v>59961</v>
      </c>
      <c r="C564" s="67" t="n">
        <f aca="false">DATEDIF(Input!$G$23,$B564,"Y")</f>
        <v>85</v>
      </c>
      <c r="E564" s="69" t="n">
        <f aca="false">IF($B564&gt;Input!$G$45,Input!$G$46,0)</f>
        <v>0</v>
      </c>
    </row>
    <row r="565" customFormat="false" ht="12.8" hidden="false" customHeight="false" outlineLevel="0" collapsed="false">
      <c r="A565" s="67" t="n">
        <v>561</v>
      </c>
      <c r="B565" s="68" t="n">
        <f aca="false">EOMONTH(Input!$C$7,A565)</f>
        <v>59992</v>
      </c>
      <c r="C565" s="67" t="n">
        <f aca="false">DATEDIF(Input!$G$23,$B565,"Y")</f>
        <v>85</v>
      </c>
      <c r="E565" s="69" t="n">
        <f aca="false">IF($B565&gt;Input!$G$45,Input!$G$46,0)</f>
        <v>0</v>
      </c>
    </row>
    <row r="566" customFormat="false" ht="12.8" hidden="false" customHeight="false" outlineLevel="0" collapsed="false">
      <c r="A566" s="67" t="n">
        <v>562</v>
      </c>
      <c r="B566" s="68" t="n">
        <f aca="false">EOMONTH(Input!$C$7,A566)</f>
        <v>60022</v>
      </c>
      <c r="C566" s="67" t="n">
        <f aca="false">DATEDIF(Input!$G$23,$B566,"Y")</f>
        <v>85</v>
      </c>
      <c r="E566" s="69" t="n">
        <f aca="false">IF($B566&gt;Input!$G$45,Input!$G$46,0)</f>
        <v>0</v>
      </c>
    </row>
    <row r="567" customFormat="false" ht="12.8" hidden="false" customHeight="false" outlineLevel="0" collapsed="false">
      <c r="A567" s="67" t="n">
        <v>563</v>
      </c>
      <c r="B567" s="68" t="n">
        <f aca="false">EOMONTH(Input!$C$7,A567)</f>
        <v>60053</v>
      </c>
      <c r="C567" s="67" t="n">
        <f aca="false">DATEDIF(Input!$G$23,$B567,"Y")</f>
        <v>85</v>
      </c>
      <c r="E567" s="69" t="n">
        <f aca="false">IF($B567&gt;Input!$G$45,Input!$G$46,0)</f>
        <v>0</v>
      </c>
    </row>
    <row r="568" customFormat="false" ht="12.8" hidden="false" customHeight="false" outlineLevel="0" collapsed="false">
      <c r="A568" s="67" t="n">
        <v>564</v>
      </c>
      <c r="B568" s="68" t="n">
        <f aca="false">EOMONTH(Input!$C$7,A568)</f>
        <v>60083</v>
      </c>
      <c r="C568" s="67" t="n">
        <f aca="false">DATEDIF(Input!$G$23,$B568,"Y")</f>
        <v>85</v>
      </c>
      <c r="E568" s="69" t="n">
        <f aca="false">IF($B568&gt;Input!$G$45,Input!$G$46,0)</f>
        <v>0</v>
      </c>
    </row>
    <row r="569" customFormat="false" ht="12.8" hidden="false" customHeight="false" outlineLevel="0" collapsed="false">
      <c r="A569" s="67" t="n">
        <v>565</v>
      </c>
      <c r="B569" s="68" t="n">
        <f aca="false">EOMONTH(Input!$C$7,A569)</f>
        <v>60114</v>
      </c>
      <c r="C569" s="67" t="n">
        <f aca="false">DATEDIF(Input!$G$23,$B569,"Y")</f>
        <v>85</v>
      </c>
      <c r="E569" s="69" t="n">
        <f aca="false">IF($B569&gt;Input!$G$45,Input!$G$46,0)</f>
        <v>0</v>
      </c>
    </row>
    <row r="570" customFormat="false" ht="12.8" hidden="false" customHeight="false" outlineLevel="0" collapsed="false">
      <c r="A570" s="67" t="n">
        <v>566</v>
      </c>
      <c r="B570" s="68" t="n">
        <f aca="false">EOMONTH(Input!$C$7,A570)</f>
        <v>60145</v>
      </c>
      <c r="C570" s="67" t="n">
        <f aca="false">DATEDIF(Input!$G$23,$B570,"Y")</f>
        <v>85</v>
      </c>
      <c r="E570" s="69" t="n">
        <f aca="false">IF($B570&gt;Input!$G$45,Input!$G$46,0)</f>
        <v>0</v>
      </c>
    </row>
    <row r="571" customFormat="false" ht="12.8" hidden="false" customHeight="false" outlineLevel="0" collapsed="false">
      <c r="A571" s="67" t="n">
        <v>567</v>
      </c>
      <c r="B571" s="68" t="n">
        <f aca="false">EOMONTH(Input!$C$7,A571)</f>
        <v>60175</v>
      </c>
      <c r="C571" s="67" t="n">
        <f aca="false">DATEDIF(Input!$G$23,$B571,"Y")</f>
        <v>85</v>
      </c>
      <c r="E571" s="69" t="n">
        <f aca="false">IF($B571&gt;Input!$G$45,Input!$G$46,0)</f>
        <v>0</v>
      </c>
    </row>
    <row r="572" customFormat="false" ht="12.8" hidden="false" customHeight="false" outlineLevel="0" collapsed="false">
      <c r="A572" s="67" t="n">
        <v>568</v>
      </c>
      <c r="B572" s="68" t="n">
        <f aca="false">EOMONTH(Input!$C$7,A572)</f>
        <v>60206</v>
      </c>
      <c r="C572" s="67" t="n">
        <f aca="false">DATEDIF(Input!$G$23,$B572,"Y")</f>
        <v>86</v>
      </c>
      <c r="E572" s="69" t="n">
        <f aca="false">IF($B572&gt;Input!$G$45,Input!$G$46,0)</f>
        <v>0</v>
      </c>
    </row>
    <row r="573" customFormat="false" ht="12.8" hidden="false" customHeight="false" outlineLevel="0" collapsed="false">
      <c r="A573" s="67" t="n">
        <v>569</v>
      </c>
      <c r="B573" s="68" t="n">
        <f aca="false">EOMONTH(Input!$C$7,A573)</f>
        <v>60236</v>
      </c>
      <c r="C573" s="67" t="n">
        <f aca="false">DATEDIF(Input!$G$23,$B573,"Y")</f>
        <v>86</v>
      </c>
      <c r="E573" s="69" t="n">
        <f aca="false">IF($B573&gt;Input!$G$45,Input!$G$46,0)</f>
        <v>0</v>
      </c>
    </row>
    <row r="574" customFormat="false" ht="12.8" hidden="false" customHeight="false" outlineLevel="0" collapsed="false">
      <c r="A574" s="67" t="n">
        <v>570</v>
      </c>
      <c r="B574" s="68" t="n">
        <f aca="false">EOMONTH(Input!$C$7,A574)</f>
        <v>60267</v>
      </c>
      <c r="C574" s="67" t="n">
        <f aca="false">DATEDIF(Input!$G$23,$B574,"Y")</f>
        <v>86</v>
      </c>
      <c r="E574" s="69" t="n">
        <f aca="false">IF($B574&gt;Input!$G$45,Input!$G$46,0)</f>
        <v>0</v>
      </c>
    </row>
    <row r="575" customFormat="false" ht="12.8" hidden="false" customHeight="false" outlineLevel="0" collapsed="false">
      <c r="A575" s="67" t="n">
        <v>571</v>
      </c>
      <c r="B575" s="68" t="n">
        <f aca="false">EOMONTH(Input!$C$7,A575)</f>
        <v>60298</v>
      </c>
      <c r="C575" s="67" t="n">
        <f aca="false">DATEDIF(Input!$G$23,$B575,"Y")</f>
        <v>86</v>
      </c>
      <c r="E575" s="69" t="n">
        <f aca="false">IF($B575&gt;Input!$G$45,Input!$G$46,0)</f>
        <v>0</v>
      </c>
    </row>
    <row r="576" customFormat="false" ht="12.8" hidden="false" customHeight="false" outlineLevel="0" collapsed="false">
      <c r="A576" s="67" t="n">
        <v>572</v>
      </c>
      <c r="B576" s="68" t="n">
        <f aca="false">EOMONTH(Input!$C$7,A576)</f>
        <v>60326</v>
      </c>
      <c r="C576" s="67" t="n">
        <f aca="false">DATEDIF(Input!$G$23,$B576,"Y")</f>
        <v>86</v>
      </c>
      <c r="E576" s="69" t="n">
        <f aca="false">IF($B576&gt;Input!$G$45,Input!$G$46,0)</f>
        <v>0</v>
      </c>
    </row>
    <row r="577" customFormat="false" ht="12.8" hidden="false" customHeight="false" outlineLevel="0" collapsed="false">
      <c r="A577" s="67" t="n">
        <v>573</v>
      </c>
      <c r="B577" s="68" t="n">
        <f aca="false">EOMONTH(Input!$C$7,A577)</f>
        <v>60357</v>
      </c>
      <c r="C577" s="67" t="n">
        <f aca="false">DATEDIF(Input!$G$23,$B577,"Y")</f>
        <v>86</v>
      </c>
      <c r="E577" s="69" t="n">
        <f aca="false">IF($B577&gt;Input!$G$45,Input!$G$46,0)</f>
        <v>0</v>
      </c>
    </row>
    <row r="578" customFormat="false" ht="12.8" hidden="false" customHeight="false" outlineLevel="0" collapsed="false">
      <c r="A578" s="67" t="n">
        <v>574</v>
      </c>
      <c r="B578" s="68" t="n">
        <f aca="false">EOMONTH(Input!$C$7,A578)</f>
        <v>60387</v>
      </c>
      <c r="C578" s="67" t="n">
        <f aca="false">DATEDIF(Input!$G$23,$B578,"Y")</f>
        <v>86</v>
      </c>
      <c r="E578" s="69" t="n">
        <f aca="false">IF($B578&gt;Input!$G$45,Input!$G$46,0)</f>
        <v>0</v>
      </c>
    </row>
    <row r="579" customFormat="false" ht="12.8" hidden="false" customHeight="false" outlineLevel="0" collapsed="false">
      <c r="A579" s="67" t="n">
        <v>575</v>
      </c>
      <c r="B579" s="68" t="n">
        <f aca="false">EOMONTH(Input!$C$7,A579)</f>
        <v>60418</v>
      </c>
      <c r="C579" s="67" t="n">
        <f aca="false">DATEDIF(Input!$G$23,$B579,"Y")</f>
        <v>86</v>
      </c>
      <c r="E579" s="69" t="n">
        <f aca="false">IF($B579&gt;Input!$G$45,Input!$G$46,0)</f>
        <v>0</v>
      </c>
    </row>
    <row r="580" customFormat="false" ht="12.8" hidden="false" customHeight="false" outlineLevel="0" collapsed="false">
      <c r="A580" s="67" t="n">
        <v>576</v>
      </c>
      <c r="B580" s="68" t="n">
        <f aca="false">EOMONTH(Input!$C$7,A580)</f>
        <v>60448</v>
      </c>
      <c r="C580" s="67" t="n">
        <f aca="false">DATEDIF(Input!$G$23,$B580,"Y")</f>
        <v>86</v>
      </c>
      <c r="E580" s="69" t="n">
        <f aca="false">IF($B580&gt;Input!$G$45,Input!$G$46,0)</f>
        <v>0</v>
      </c>
    </row>
    <row r="581" customFormat="false" ht="12.8" hidden="false" customHeight="false" outlineLevel="0" collapsed="false">
      <c r="A581" s="67" t="n">
        <v>577</v>
      </c>
      <c r="B581" s="68" t="n">
        <f aca="false">EOMONTH(Input!$C$7,A581)</f>
        <v>60479</v>
      </c>
      <c r="C581" s="67" t="n">
        <f aca="false">DATEDIF(Input!$G$23,$B581,"Y")</f>
        <v>86</v>
      </c>
      <c r="E581" s="69" t="n">
        <f aca="false">IF($B581&gt;Input!$G$45,Input!$G$46,0)</f>
        <v>0</v>
      </c>
    </row>
    <row r="582" customFormat="false" ht="12.8" hidden="false" customHeight="false" outlineLevel="0" collapsed="false">
      <c r="A582" s="67" t="n">
        <v>578</v>
      </c>
      <c r="B582" s="68" t="n">
        <f aca="false">EOMONTH(Input!$C$7,A582)</f>
        <v>60510</v>
      </c>
      <c r="C582" s="67" t="n">
        <f aca="false">DATEDIF(Input!$G$23,$B582,"Y")</f>
        <v>86</v>
      </c>
      <c r="E582" s="69" t="n">
        <f aca="false">IF($B582&gt;Input!$G$45,Input!$G$46,0)</f>
        <v>0</v>
      </c>
    </row>
    <row r="583" customFormat="false" ht="12.8" hidden="false" customHeight="false" outlineLevel="0" collapsed="false">
      <c r="A583" s="67" t="n">
        <v>579</v>
      </c>
      <c r="B583" s="68" t="n">
        <f aca="false">EOMONTH(Input!$C$7,A583)</f>
        <v>60540</v>
      </c>
      <c r="C583" s="67" t="n">
        <f aca="false">DATEDIF(Input!$G$23,$B583,"Y")</f>
        <v>86</v>
      </c>
      <c r="E583" s="69" t="n">
        <f aca="false">IF($B583&gt;Input!$G$45,Input!$G$46,0)</f>
        <v>0</v>
      </c>
    </row>
    <row r="584" customFormat="false" ht="12.8" hidden="false" customHeight="false" outlineLevel="0" collapsed="false">
      <c r="A584" s="67" t="n">
        <v>580</v>
      </c>
      <c r="B584" s="68" t="n">
        <f aca="false">EOMONTH(Input!$C$7,A584)</f>
        <v>60571</v>
      </c>
      <c r="C584" s="67" t="n">
        <f aca="false">DATEDIF(Input!$G$23,$B584,"Y")</f>
        <v>87</v>
      </c>
      <c r="E584" s="69" t="n">
        <f aca="false">IF($B584&gt;Input!$G$45,Input!$G$46,0)</f>
        <v>0</v>
      </c>
    </row>
    <row r="585" customFormat="false" ht="12.8" hidden="false" customHeight="false" outlineLevel="0" collapsed="false">
      <c r="A585" s="67" t="n">
        <v>581</v>
      </c>
      <c r="B585" s="68" t="n">
        <f aca="false">EOMONTH(Input!$C$7,A585)</f>
        <v>60601</v>
      </c>
      <c r="C585" s="67" t="n">
        <f aca="false">DATEDIF(Input!$G$23,$B585,"Y")</f>
        <v>87</v>
      </c>
      <c r="E585" s="69" t="n">
        <f aca="false">IF($B585&gt;Input!$G$45,Input!$G$46,0)</f>
        <v>0</v>
      </c>
    </row>
    <row r="586" customFormat="false" ht="12.8" hidden="false" customHeight="false" outlineLevel="0" collapsed="false">
      <c r="A586" s="67" t="n">
        <v>582</v>
      </c>
      <c r="B586" s="68" t="n">
        <f aca="false">EOMONTH(Input!$C$7,A586)</f>
        <v>60632</v>
      </c>
      <c r="C586" s="67" t="n">
        <f aca="false">DATEDIF(Input!$G$23,$B586,"Y")</f>
        <v>87</v>
      </c>
      <c r="E586" s="69" t="n">
        <f aca="false">IF($B586&gt;Input!$G$45,Input!$G$46,0)</f>
        <v>0</v>
      </c>
    </row>
    <row r="587" customFormat="false" ht="12.8" hidden="false" customHeight="false" outlineLevel="0" collapsed="false">
      <c r="A587" s="67" t="n">
        <v>583</v>
      </c>
      <c r="B587" s="68" t="n">
        <f aca="false">EOMONTH(Input!$C$7,A587)</f>
        <v>60663</v>
      </c>
      <c r="C587" s="67" t="n">
        <f aca="false">DATEDIF(Input!$G$23,$B587,"Y")</f>
        <v>87</v>
      </c>
      <c r="E587" s="69" t="n">
        <f aca="false">IF($B587&gt;Input!$G$45,Input!$G$46,0)</f>
        <v>0</v>
      </c>
    </row>
    <row r="588" customFormat="false" ht="12.8" hidden="false" customHeight="false" outlineLevel="0" collapsed="false">
      <c r="A588" s="67" t="n">
        <v>584</v>
      </c>
      <c r="B588" s="68" t="n">
        <f aca="false">EOMONTH(Input!$C$7,A588)</f>
        <v>60691</v>
      </c>
      <c r="C588" s="67" t="n">
        <f aca="false">DATEDIF(Input!$G$23,$B588,"Y")</f>
        <v>87</v>
      </c>
      <c r="E588" s="69" t="n">
        <f aca="false">IF($B588&gt;Input!$G$45,Input!$G$46,0)</f>
        <v>0</v>
      </c>
    </row>
    <row r="589" customFormat="false" ht="12.8" hidden="false" customHeight="false" outlineLevel="0" collapsed="false">
      <c r="A589" s="67" t="n">
        <v>585</v>
      </c>
      <c r="B589" s="68" t="n">
        <f aca="false">EOMONTH(Input!$C$7,A589)</f>
        <v>60722</v>
      </c>
      <c r="C589" s="67" t="n">
        <f aca="false">DATEDIF(Input!$G$23,$B589,"Y")</f>
        <v>87</v>
      </c>
      <c r="E589" s="69" t="n">
        <f aca="false">IF($B589&gt;Input!$G$45,Input!$G$46,0)</f>
        <v>0</v>
      </c>
    </row>
    <row r="590" customFormat="false" ht="12.8" hidden="false" customHeight="false" outlineLevel="0" collapsed="false">
      <c r="A590" s="67" t="n">
        <v>586</v>
      </c>
      <c r="B590" s="68" t="n">
        <f aca="false">EOMONTH(Input!$C$7,A590)</f>
        <v>60752</v>
      </c>
      <c r="C590" s="67" t="n">
        <f aca="false">DATEDIF(Input!$G$23,$B590,"Y")</f>
        <v>87</v>
      </c>
      <c r="E590" s="69" t="n">
        <f aca="false">IF($B590&gt;Input!$G$45,Input!$G$46,0)</f>
        <v>0</v>
      </c>
    </row>
    <row r="591" customFormat="false" ht="12.8" hidden="false" customHeight="false" outlineLevel="0" collapsed="false">
      <c r="A591" s="67" t="n">
        <v>587</v>
      </c>
      <c r="B591" s="68" t="n">
        <f aca="false">EOMONTH(Input!$C$7,A591)</f>
        <v>60783</v>
      </c>
      <c r="C591" s="67" t="n">
        <f aca="false">DATEDIF(Input!$G$23,$B591,"Y")</f>
        <v>87</v>
      </c>
      <c r="E591" s="69" t="n">
        <f aca="false">IF($B591&gt;Input!$G$45,Input!$G$46,0)</f>
        <v>0</v>
      </c>
    </row>
    <row r="592" customFormat="false" ht="12.8" hidden="false" customHeight="false" outlineLevel="0" collapsed="false">
      <c r="A592" s="67" t="n">
        <v>588</v>
      </c>
      <c r="B592" s="68" t="n">
        <f aca="false">EOMONTH(Input!$C$7,A592)</f>
        <v>60813</v>
      </c>
      <c r="C592" s="67" t="n">
        <f aca="false">DATEDIF(Input!$G$23,$B592,"Y")</f>
        <v>87</v>
      </c>
      <c r="E592" s="69" t="n">
        <f aca="false">IF($B592&gt;Input!$G$45,Input!$G$46,0)</f>
        <v>0</v>
      </c>
    </row>
    <row r="593" customFormat="false" ht="12.8" hidden="false" customHeight="false" outlineLevel="0" collapsed="false">
      <c r="A593" s="67" t="n">
        <v>589</v>
      </c>
      <c r="B593" s="68" t="n">
        <f aca="false">EOMONTH(Input!$C$7,A593)</f>
        <v>60844</v>
      </c>
      <c r="C593" s="67" t="n">
        <f aca="false">DATEDIF(Input!$G$23,$B593,"Y")</f>
        <v>87</v>
      </c>
      <c r="E593" s="69" t="n">
        <f aca="false">IF($B593&gt;Input!$G$45,Input!$G$46,0)</f>
        <v>0</v>
      </c>
    </row>
    <row r="594" customFormat="false" ht="12.8" hidden="false" customHeight="false" outlineLevel="0" collapsed="false">
      <c r="A594" s="67" t="n">
        <v>590</v>
      </c>
      <c r="B594" s="68" t="n">
        <f aca="false">EOMONTH(Input!$C$7,A594)</f>
        <v>60875</v>
      </c>
      <c r="C594" s="67" t="n">
        <f aca="false">DATEDIF(Input!$G$23,$B594,"Y")</f>
        <v>87</v>
      </c>
      <c r="E594" s="69" t="n">
        <f aca="false">IF($B594&gt;Input!$G$45,Input!$G$46,0)</f>
        <v>0</v>
      </c>
    </row>
    <row r="595" customFormat="false" ht="12.8" hidden="false" customHeight="false" outlineLevel="0" collapsed="false">
      <c r="A595" s="67" t="n">
        <v>591</v>
      </c>
      <c r="B595" s="68" t="n">
        <f aca="false">EOMONTH(Input!$C$7,A595)</f>
        <v>60905</v>
      </c>
      <c r="C595" s="67" t="n">
        <f aca="false">DATEDIF(Input!$G$23,$B595,"Y")</f>
        <v>87</v>
      </c>
      <c r="E595" s="69" t="n">
        <f aca="false">IF($B595&gt;Input!$G$45,Input!$G$46,0)</f>
        <v>0</v>
      </c>
    </row>
    <row r="596" customFormat="false" ht="12.8" hidden="false" customHeight="false" outlineLevel="0" collapsed="false">
      <c r="A596" s="67" t="n">
        <v>592</v>
      </c>
      <c r="B596" s="68" t="n">
        <f aca="false">EOMONTH(Input!$C$7,A596)</f>
        <v>60936</v>
      </c>
      <c r="C596" s="67" t="n">
        <f aca="false">DATEDIF(Input!$G$23,$B596,"Y")</f>
        <v>88</v>
      </c>
      <c r="E596" s="69" t="n">
        <f aca="false">IF($B596&gt;Input!$G$45,Input!$G$46,0)</f>
        <v>0</v>
      </c>
    </row>
    <row r="597" customFormat="false" ht="12.8" hidden="false" customHeight="false" outlineLevel="0" collapsed="false">
      <c r="A597" s="67" t="n">
        <v>593</v>
      </c>
      <c r="B597" s="68" t="n">
        <f aca="false">EOMONTH(Input!$C$7,A597)</f>
        <v>60966</v>
      </c>
      <c r="C597" s="67" t="n">
        <f aca="false">DATEDIF(Input!$G$23,$B597,"Y")</f>
        <v>88</v>
      </c>
      <c r="E597" s="69" t="n">
        <f aca="false">IF($B597&gt;Input!$G$45,Input!$G$46,0)</f>
        <v>0</v>
      </c>
    </row>
    <row r="598" customFormat="false" ht="12.8" hidden="false" customHeight="false" outlineLevel="0" collapsed="false">
      <c r="A598" s="67" t="n">
        <v>594</v>
      </c>
      <c r="B598" s="68" t="n">
        <f aca="false">EOMONTH(Input!$C$7,A598)</f>
        <v>60997</v>
      </c>
      <c r="C598" s="67" t="n">
        <f aca="false">DATEDIF(Input!$G$23,$B598,"Y")</f>
        <v>88</v>
      </c>
      <c r="E598" s="69" t="n">
        <f aca="false">IF($B598&gt;Input!$G$45,Input!$G$46,0)</f>
        <v>0</v>
      </c>
    </row>
    <row r="599" customFormat="false" ht="12.8" hidden="false" customHeight="false" outlineLevel="0" collapsed="false">
      <c r="A599" s="67" t="n">
        <v>595</v>
      </c>
      <c r="B599" s="68" t="n">
        <f aca="false">EOMONTH(Input!$C$7,A599)</f>
        <v>61028</v>
      </c>
      <c r="C599" s="67" t="n">
        <f aca="false">DATEDIF(Input!$G$23,$B599,"Y")</f>
        <v>88</v>
      </c>
      <c r="E599" s="69" t="n">
        <f aca="false">IF($B599&gt;Input!$G$45,Input!$G$46,0)</f>
        <v>0</v>
      </c>
    </row>
    <row r="600" customFormat="false" ht="12.8" hidden="false" customHeight="false" outlineLevel="0" collapsed="false">
      <c r="A600" s="67" t="n">
        <v>596</v>
      </c>
      <c r="B600" s="68" t="n">
        <f aca="false">EOMONTH(Input!$C$7,A600)</f>
        <v>61056</v>
      </c>
      <c r="C600" s="67" t="n">
        <f aca="false">DATEDIF(Input!$G$23,$B600,"Y")</f>
        <v>88</v>
      </c>
      <c r="E600" s="69" t="n">
        <f aca="false">IF($B600&gt;Input!$G$45,Input!$G$46,0)</f>
        <v>0</v>
      </c>
    </row>
    <row r="601" customFormat="false" ht="12.8" hidden="false" customHeight="false" outlineLevel="0" collapsed="false">
      <c r="A601" s="67" t="n">
        <v>597</v>
      </c>
      <c r="B601" s="68" t="n">
        <f aca="false">EOMONTH(Input!$C$7,A601)</f>
        <v>61087</v>
      </c>
      <c r="C601" s="67" t="n">
        <f aca="false">DATEDIF(Input!$G$23,$B601,"Y")</f>
        <v>88</v>
      </c>
      <c r="E601" s="69" t="n">
        <f aca="false">IF($B601&gt;Input!$G$45,Input!$G$46,0)</f>
        <v>0</v>
      </c>
    </row>
    <row r="602" customFormat="false" ht="12.8" hidden="false" customHeight="false" outlineLevel="0" collapsed="false">
      <c r="A602" s="67" t="n">
        <v>598</v>
      </c>
      <c r="B602" s="68" t="n">
        <f aca="false">EOMONTH(Input!$C$7,A602)</f>
        <v>61117</v>
      </c>
      <c r="C602" s="67" t="n">
        <f aca="false">DATEDIF(Input!$G$23,$B602,"Y")</f>
        <v>88</v>
      </c>
      <c r="E602" s="69" t="n">
        <f aca="false">IF($B602&gt;Input!$G$45,Input!$G$46,0)</f>
        <v>0</v>
      </c>
    </row>
    <row r="603" customFormat="false" ht="12.8" hidden="false" customHeight="false" outlineLevel="0" collapsed="false">
      <c r="A603" s="67" t="n">
        <v>599</v>
      </c>
      <c r="B603" s="68" t="n">
        <f aca="false">EOMONTH(Input!$C$7,A603)</f>
        <v>61148</v>
      </c>
      <c r="C603" s="67" t="n">
        <f aca="false">DATEDIF(Input!$G$23,$B603,"Y")</f>
        <v>88</v>
      </c>
      <c r="E603" s="69" t="n">
        <f aca="false">IF($B603&gt;Input!$G$45,Input!$G$46,0)</f>
        <v>0</v>
      </c>
    </row>
    <row r="604" customFormat="false" ht="12.8" hidden="false" customHeight="false" outlineLevel="0" collapsed="false">
      <c r="A604" s="67" t="n">
        <v>600</v>
      </c>
      <c r="B604" s="68" t="n">
        <f aca="false">EOMONTH(Input!$C$7,A604)</f>
        <v>61178</v>
      </c>
      <c r="C604" s="67" t="n">
        <f aca="false">DATEDIF(Input!$G$23,$B604,"Y")</f>
        <v>88</v>
      </c>
      <c r="E604" s="69" t="n">
        <f aca="false">IF($B604&gt;Input!$G$45,Input!$G$46,0)</f>
        <v>0</v>
      </c>
    </row>
    <row r="605" customFormat="false" ht="12.8" hidden="false" customHeight="false" outlineLevel="0" collapsed="false">
      <c r="A605" s="67" t="n">
        <v>601</v>
      </c>
      <c r="B605" s="68" t="n">
        <f aca="false">EOMONTH(Input!$C$7,A605)</f>
        <v>61209</v>
      </c>
      <c r="C605" s="67" t="n">
        <f aca="false">DATEDIF(Input!$G$23,$B605,"Y")</f>
        <v>88</v>
      </c>
      <c r="E605" s="69" t="n">
        <f aca="false">IF($B605&gt;Input!$G$45,Input!$G$46,0)</f>
        <v>0</v>
      </c>
    </row>
    <row r="606" customFormat="false" ht="12.8" hidden="false" customHeight="false" outlineLevel="0" collapsed="false">
      <c r="A606" s="67" t="n">
        <v>602</v>
      </c>
      <c r="B606" s="68" t="n">
        <f aca="false">EOMONTH(Input!$C$7,A606)</f>
        <v>61240</v>
      </c>
      <c r="C606" s="67" t="n">
        <f aca="false">DATEDIF(Input!$G$23,$B606,"Y")</f>
        <v>88</v>
      </c>
      <c r="E606" s="69" t="n">
        <f aca="false">IF($B606&gt;Input!$G$45,Input!$G$46,0)</f>
        <v>0</v>
      </c>
    </row>
    <row r="607" customFormat="false" ht="12.8" hidden="false" customHeight="false" outlineLevel="0" collapsed="false">
      <c r="A607" s="67" t="n">
        <v>603</v>
      </c>
      <c r="B607" s="68" t="n">
        <f aca="false">EOMONTH(Input!$C$7,A607)</f>
        <v>61270</v>
      </c>
      <c r="C607" s="67" t="n">
        <f aca="false">DATEDIF(Input!$G$23,$B607,"Y")</f>
        <v>88</v>
      </c>
      <c r="E607" s="69" t="n">
        <f aca="false">IF($B607&gt;Input!$G$45,Input!$G$46,0)</f>
        <v>0</v>
      </c>
    </row>
    <row r="608" customFormat="false" ht="12.8" hidden="false" customHeight="false" outlineLevel="0" collapsed="false">
      <c r="A608" s="67" t="n">
        <v>604</v>
      </c>
      <c r="B608" s="68" t="n">
        <f aca="false">EOMONTH(Input!$C$7,A608)</f>
        <v>61301</v>
      </c>
      <c r="C608" s="67" t="n">
        <f aca="false">DATEDIF(Input!$G$23,$B608,"Y")</f>
        <v>89</v>
      </c>
      <c r="E608" s="69" t="n">
        <f aca="false">IF($B608&gt;Input!$G$45,Input!$G$46,0)</f>
        <v>0</v>
      </c>
    </row>
    <row r="609" customFormat="false" ht="12.8" hidden="false" customHeight="false" outlineLevel="0" collapsed="false">
      <c r="A609" s="67" t="n">
        <v>605</v>
      </c>
      <c r="B609" s="68" t="n">
        <f aca="false">EOMONTH(Input!$C$7,A609)</f>
        <v>61331</v>
      </c>
      <c r="C609" s="67" t="n">
        <f aca="false">DATEDIF(Input!$G$23,$B609,"Y")</f>
        <v>89</v>
      </c>
      <c r="E609" s="69" t="n">
        <f aca="false">IF($B609&gt;Input!$G$45,Input!$G$46,0)</f>
        <v>0</v>
      </c>
    </row>
    <row r="610" customFormat="false" ht="12.8" hidden="false" customHeight="false" outlineLevel="0" collapsed="false">
      <c r="A610" s="67" t="n">
        <v>606</v>
      </c>
      <c r="B610" s="68" t="n">
        <f aca="false">EOMONTH(Input!$C$7,A610)</f>
        <v>61362</v>
      </c>
      <c r="C610" s="67" t="n">
        <f aca="false">DATEDIF(Input!$G$23,$B610,"Y")</f>
        <v>89</v>
      </c>
      <c r="E610" s="69" t="n">
        <f aca="false">IF($B610&gt;Input!$G$45,Input!$G$46,0)</f>
        <v>0</v>
      </c>
    </row>
    <row r="611" customFormat="false" ht="12.8" hidden="false" customHeight="false" outlineLevel="0" collapsed="false">
      <c r="A611" s="67" t="n">
        <v>607</v>
      </c>
      <c r="B611" s="68" t="n">
        <f aca="false">EOMONTH(Input!$C$7,A611)</f>
        <v>61393</v>
      </c>
      <c r="C611" s="67" t="n">
        <f aca="false">DATEDIF(Input!$G$23,$B611,"Y")</f>
        <v>89</v>
      </c>
      <c r="E611" s="69" t="n">
        <f aca="false">IF($B611&gt;Input!$G$45,Input!$G$46,0)</f>
        <v>0</v>
      </c>
    </row>
    <row r="612" customFormat="false" ht="12.8" hidden="false" customHeight="false" outlineLevel="0" collapsed="false">
      <c r="A612" s="67" t="n">
        <v>608</v>
      </c>
      <c r="B612" s="68" t="n">
        <f aca="false">EOMONTH(Input!$C$7,A612)</f>
        <v>61422</v>
      </c>
      <c r="C612" s="67" t="n">
        <f aca="false">DATEDIF(Input!$G$23,$B612,"Y")</f>
        <v>89</v>
      </c>
      <c r="E612" s="69" t="n">
        <f aca="false">IF($B612&gt;Input!$G$45,Input!$G$46,0)</f>
        <v>0</v>
      </c>
    </row>
    <row r="613" customFormat="false" ht="12.8" hidden="false" customHeight="false" outlineLevel="0" collapsed="false">
      <c r="A613" s="67" t="n">
        <v>609</v>
      </c>
      <c r="B613" s="68" t="n">
        <f aca="false">EOMONTH(Input!$C$7,A613)</f>
        <v>61453</v>
      </c>
      <c r="C613" s="67" t="n">
        <f aca="false">DATEDIF(Input!$G$23,$B613,"Y")</f>
        <v>89</v>
      </c>
      <c r="E613" s="69" t="n">
        <f aca="false">IF($B613&gt;Input!$G$45,Input!$G$46,0)</f>
        <v>0</v>
      </c>
    </row>
    <row r="614" customFormat="false" ht="12.8" hidden="false" customHeight="false" outlineLevel="0" collapsed="false">
      <c r="A614" s="67" t="n">
        <v>610</v>
      </c>
      <c r="B614" s="68" t="n">
        <f aca="false">EOMONTH(Input!$C$7,A614)</f>
        <v>61483</v>
      </c>
      <c r="C614" s="67" t="n">
        <f aca="false">DATEDIF(Input!$G$23,$B614,"Y")</f>
        <v>89</v>
      </c>
      <c r="E614" s="69" t="n">
        <f aca="false">IF($B614&gt;Input!$G$45,Input!$G$46,0)</f>
        <v>0</v>
      </c>
    </row>
    <row r="615" customFormat="false" ht="12.8" hidden="false" customHeight="false" outlineLevel="0" collapsed="false">
      <c r="A615" s="67" t="n">
        <v>611</v>
      </c>
      <c r="B615" s="68" t="n">
        <f aca="false">EOMONTH(Input!$C$7,A615)</f>
        <v>61514</v>
      </c>
      <c r="C615" s="67" t="n">
        <f aca="false">DATEDIF(Input!$G$23,$B615,"Y")</f>
        <v>89</v>
      </c>
      <c r="E615" s="69" t="n">
        <f aca="false">IF($B615&gt;Input!$G$45,Input!$G$46,0)</f>
        <v>0</v>
      </c>
    </row>
    <row r="616" customFormat="false" ht="12.8" hidden="false" customHeight="false" outlineLevel="0" collapsed="false">
      <c r="A616" s="67" t="n">
        <v>612</v>
      </c>
      <c r="B616" s="68" t="n">
        <f aca="false">EOMONTH(Input!$C$7,A616)</f>
        <v>61544</v>
      </c>
      <c r="C616" s="67" t="n">
        <f aca="false">DATEDIF(Input!$G$23,$B616,"Y")</f>
        <v>89</v>
      </c>
      <c r="E616" s="69" t="n">
        <f aca="false">IF($B616&gt;Input!$G$45,Input!$G$46,0)</f>
        <v>0</v>
      </c>
    </row>
    <row r="617" customFormat="false" ht="12.8" hidden="false" customHeight="false" outlineLevel="0" collapsed="false">
      <c r="A617" s="67" t="n">
        <v>613</v>
      </c>
      <c r="B617" s="68" t="n">
        <f aca="false">EOMONTH(Input!$C$7,A617)</f>
        <v>61575</v>
      </c>
      <c r="C617" s="67" t="n">
        <f aca="false">DATEDIF(Input!$G$23,$B617,"Y")</f>
        <v>89</v>
      </c>
      <c r="E617" s="69" t="n">
        <f aca="false">IF($B617&gt;Input!$G$45,Input!$G$46,0)</f>
        <v>0</v>
      </c>
    </row>
    <row r="618" customFormat="false" ht="12.8" hidden="false" customHeight="false" outlineLevel="0" collapsed="false">
      <c r="A618" s="67" t="n">
        <v>614</v>
      </c>
      <c r="B618" s="68" t="n">
        <f aca="false">EOMONTH(Input!$C$7,A618)</f>
        <v>61606</v>
      </c>
      <c r="C618" s="67" t="n">
        <f aca="false">DATEDIF(Input!$G$23,$B618,"Y")</f>
        <v>89</v>
      </c>
      <c r="E618" s="69" t="n">
        <f aca="false">IF($B618&gt;Input!$G$45,Input!$G$46,0)</f>
        <v>0</v>
      </c>
    </row>
    <row r="619" customFormat="false" ht="12.8" hidden="false" customHeight="false" outlineLevel="0" collapsed="false">
      <c r="A619" s="67" t="n">
        <v>615</v>
      </c>
      <c r="B619" s="68" t="n">
        <f aca="false">EOMONTH(Input!$C$7,A619)</f>
        <v>61636</v>
      </c>
      <c r="C619" s="67" t="n">
        <f aca="false">DATEDIF(Input!$G$23,$B619,"Y")</f>
        <v>89</v>
      </c>
      <c r="E619" s="69" t="n">
        <f aca="false">IF($B619&gt;Input!$G$45,Input!$G$46,0)</f>
        <v>0</v>
      </c>
    </row>
    <row r="620" customFormat="false" ht="12.8" hidden="false" customHeight="false" outlineLevel="0" collapsed="false">
      <c r="A620" s="67" t="n">
        <v>616</v>
      </c>
      <c r="B620" s="68" t="n">
        <f aca="false">EOMONTH(Input!$C$7,A620)</f>
        <v>61667</v>
      </c>
      <c r="C620" s="67" t="n">
        <f aca="false">DATEDIF(Input!$G$23,$B620,"Y")</f>
        <v>90</v>
      </c>
      <c r="E620" s="69" t="n">
        <f aca="false">IF($B620&gt;Input!$G$45,Input!$G$46,0)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92"/>
    <col collapsed="false" customWidth="true" hidden="false" outlineLevel="0" max="2" min="2" style="68" width="10.83"/>
    <col collapsed="false" customWidth="true" hidden="false" outlineLevel="0" max="3" min="3" style="67" width="4.89"/>
    <col collapsed="false" customWidth="true" hidden="false" outlineLevel="0" max="4" min="4" style="0" width="1.39"/>
    <col collapsed="false" customWidth="true" hidden="false" outlineLevel="0" max="6" min="5" style="69" width="12.9"/>
    <col collapsed="false" customWidth="false" hidden="false" outlineLevel="0" max="7" min="7" style="69" width="11.57"/>
    <col collapsed="false" customWidth="false" hidden="false" outlineLevel="0" max="8" min="8" style="96" width="11.57"/>
    <col collapsed="false" customWidth="true" hidden="false" outlineLevel="0" max="9" min="9" style="96" width="1.29"/>
    <col collapsed="false" customWidth="false" hidden="false" outlineLevel="0" max="10" min="10" style="69" width="11.57"/>
    <col collapsed="false" customWidth="false" hidden="false" outlineLevel="0" max="1025" min="11" style="0" width="11.52"/>
  </cols>
  <sheetData>
    <row r="1" customFormat="false" ht="19.7" hidden="false" customHeight="false" outlineLevel="0" collapsed="false">
      <c r="A1" s="70" t="str">
        <f aca="false">Input!$C$22</f>
        <v>Tina</v>
      </c>
      <c r="B1" s="70" t="s">
        <v>227</v>
      </c>
    </row>
    <row r="2" customFormat="false" ht="12.8" hidden="false" customHeight="false" outlineLevel="0" collapsed="false">
      <c r="E2" s="71" t="s">
        <v>228</v>
      </c>
      <c r="F2" s="71" t="s">
        <v>229</v>
      </c>
      <c r="G2" s="71" t="s">
        <v>230</v>
      </c>
      <c r="H2" s="71" t="s">
        <v>231</v>
      </c>
      <c r="J2" s="71" t="s">
        <v>188</v>
      </c>
    </row>
    <row r="3" customFormat="false" ht="12.8" hidden="false" customHeight="false" outlineLevel="0" collapsed="false">
      <c r="A3" s="73" t="s">
        <v>169</v>
      </c>
      <c r="B3" s="74" t="s">
        <v>170</v>
      </c>
      <c r="C3" s="73" t="s">
        <v>171</v>
      </c>
      <c r="D3" s="73"/>
      <c r="E3" s="75" t="s">
        <v>232</v>
      </c>
      <c r="F3" s="75" t="s">
        <v>232</v>
      </c>
      <c r="G3" s="75" t="s">
        <v>214</v>
      </c>
      <c r="H3" s="75" t="s">
        <v>214</v>
      </c>
      <c r="J3" s="75" t="s">
        <v>173</v>
      </c>
    </row>
    <row r="4" customFormat="false" ht="12.8" hidden="false" customHeight="false" outlineLevel="0" collapsed="false">
      <c r="A4" s="67" t="n">
        <v>0</v>
      </c>
      <c r="B4" s="68" t="n">
        <f aca="false">EOMONTH(Input!$C$7,A4)</f>
        <v>42916</v>
      </c>
      <c r="C4" s="67" t="n">
        <f aca="false">DATEDIF(Input!$C$23,$B4,"Y")</f>
        <v>40</v>
      </c>
      <c r="E4" s="69" t="n">
        <f aca="false">(-1)*(401k_01!$G4+IRA_01!$E4+Invest_01!$E4)+Pension_01!$E4</f>
        <v>0</v>
      </c>
      <c r="F4" s="69" t="n">
        <f aca="false">(-1)*Roth_01!$E4</f>
        <v>-0</v>
      </c>
      <c r="G4" s="69" t="n">
        <f aca="false">(-1)*$E4*(Input!$C$9/100)</f>
        <v>-0</v>
      </c>
      <c r="H4" s="69" t="n">
        <f aca="false">(-1)*$E4*(Input!$C$10/100)</f>
        <v>-0</v>
      </c>
      <c r="J4" s="69" t="n">
        <f aca="false">($E4+$F4+$G4+$H4)</f>
        <v>0</v>
      </c>
    </row>
    <row r="5" customFormat="false" ht="12.8" hidden="false" customHeight="false" outlineLevel="0" collapsed="false">
      <c r="A5" s="67" t="n">
        <v>1</v>
      </c>
      <c r="B5" s="68" t="n">
        <f aca="false">EOMONTH(Input!$C$7,A5)</f>
        <v>42947</v>
      </c>
      <c r="C5" s="67" t="n">
        <f aca="false">DATEDIF(Input!$C$23,$B5,"Y")</f>
        <v>40</v>
      </c>
      <c r="E5" s="69" t="n">
        <f aca="false">(-1)*(401k_01!$G5+IRA_01!$E5+Invest_01!$E5)+Pension_01!$E5</f>
        <v>0</v>
      </c>
      <c r="F5" s="69" t="n">
        <f aca="false">(-1)*Roth_01!$E5</f>
        <v>-0</v>
      </c>
      <c r="G5" s="69" t="n">
        <f aca="false">(-1)*$E5*(Input!$C$9/100)</f>
        <v>-0</v>
      </c>
      <c r="H5" s="69" t="n">
        <f aca="false">(-1)*$E5*(Input!$C$10/100)</f>
        <v>-0</v>
      </c>
      <c r="J5" s="69" t="n">
        <f aca="false">($E5+$F5+$G5+$H5)</f>
        <v>0</v>
      </c>
    </row>
    <row r="6" customFormat="false" ht="12.8" hidden="false" customHeight="false" outlineLevel="0" collapsed="false">
      <c r="A6" s="67" t="n">
        <v>2</v>
      </c>
      <c r="B6" s="68" t="n">
        <f aca="false">EOMONTH(Input!$C$7,A6)</f>
        <v>42978</v>
      </c>
      <c r="C6" s="67" t="n">
        <f aca="false">DATEDIF(Input!$C$23,$B6,"Y")</f>
        <v>40</v>
      </c>
      <c r="E6" s="69" t="n">
        <f aca="false">(-1)*(401k_01!$G6+IRA_01!$E6+Invest_01!$E6)+Pension_01!$E6</f>
        <v>0</v>
      </c>
      <c r="F6" s="69" t="n">
        <f aca="false">(-1)*Roth_01!$E6</f>
        <v>-0</v>
      </c>
      <c r="G6" s="69" t="n">
        <f aca="false">(-1)*$E6*(Input!$C$9/100)</f>
        <v>-0</v>
      </c>
      <c r="H6" s="69" t="n">
        <f aca="false">(-1)*$E6*(Input!$C$10/100)</f>
        <v>-0</v>
      </c>
      <c r="J6" s="69" t="n">
        <f aca="false">($E6+$F6+$G6+$H6)</f>
        <v>0</v>
      </c>
    </row>
    <row r="7" customFormat="false" ht="12.8" hidden="false" customHeight="false" outlineLevel="0" collapsed="false">
      <c r="A7" s="67" t="n">
        <v>3</v>
      </c>
      <c r="B7" s="68" t="n">
        <f aca="false">EOMONTH(Input!$C$7,A7)</f>
        <v>43008</v>
      </c>
      <c r="C7" s="67" t="n">
        <f aca="false">DATEDIF(Input!$C$23,$B7,"Y")</f>
        <v>40</v>
      </c>
      <c r="E7" s="69" t="n">
        <f aca="false">(-1)*(401k_01!$G7+IRA_01!$E7+Invest_01!$E7)+Pension_01!$E7</f>
        <v>0</v>
      </c>
      <c r="F7" s="69" t="n">
        <f aca="false">(-1)*Roth_01!$E7</f>
        <v>-0</v>
      </c>
      <c r="G7" s="69" t="n">
        <f aca="false">(-1)*$E7*(Input!$C$9/100)</f>
        <v>-0</v>
      </c>
      <c r="H7" s="69" t="n">
        <f aca="false">(-1)*$E7*(Input!$C$10/100)</f>
        <v>-0</v>
      </c>
      <c r="J7" s="69" t="n">
        <f aca="false">($E7+$F7+$G7+$H7)</f>
        <v>0</v>
      </c>
    </row>
    <row r="8" customFormat="false" ht="12.8" hidden="false" customHeight="false" outlineLevel="0" collapsed="false">
      <c r="A8" s="67" t="n">
        <v>4</v>
      </c>
      <c r="B8" s="68" t="n">
        <f aca="false">EOMONTH(Input!$C$7,A8)</f>
        <v>43039</v>
      </c>
      <c r="C8" s="67" t="n">
        <f aca="false">DATEDIF(Input!$C$23,$B8,"Y")</f>
        <v>40</v>
      </c>
      <c r="E8" s="69" t="n">
        <f aca="false">(-1)*(401k_01!$G8+IRA_01!$E8+Invest_01!$E8)+Pension_01!$E8</f>
        <v>0</v>
      </c>
      <c r="F8" s="69" t="n">
        <f aca="false">(-1)*Roth_01!$E8</f>
        <v>-0</v>
      </c>
      <c r="G8" s="69" t="n">
        <f aca="false">(-1)*$E8*(Input!$C$9/100)</f>
        <v>-0</v>
      </c>
      <c r="H8" s="69" t="n">
        <f aca="false">(-1)*$E8*(Input!$C$10/100)</f>
        <v>-0</v>
      </c>
      <c r="J8" s="69" t="n">
        <f aca="false">($E8+$F8+$G8+$H8)</f>
        <v>0</v>
      </c>
    </row>
    <row r="9" customFormat="false" ht="12.8" hidden="false" customHeight="false" outlineLevel="0" collapsed="false">
      <c r="A9" s="67" t="n">
        <v>5</v>
      </c>
      <c r="B9" s="68" t="n">
        <f aca="false">EOMONTH(Input!$C$7,A9)</f>
        <v>43069</v>
      </c>
      <c r="C9" s="67" t="n">
        <f aca="false">DATEDIF(Input!$C$23,$B9,"Y")</f>
        <v>40</v>
      </c>
      <c r="E9" s="69" t="n">
        <f aca="false">(-1)*(401k_01!$G9+IRA_01!$E9+Invest_01!$E9)+Pension_01!$E9</f>
        <v>0</v>
      </c>
      <c r="F9" s="69" t="n">
        <f aca="false">(-1)*Roth_01!$E9</f>
        <v>-0</v>
      </c>
      <c r="G9" s="69" t="n">
        <f aca="false">(-1)*$E9*(Input!$C$9/100)</f>
        <v>-0</v>
      </c>
      <c r="H9" s="69" t="n">
        <f aca="false">(-1)*$E9*(Input!$C$10/100)</f>
        <v>-0</v>
      </c>
      <c r="J9" s="69" t="n">
        <f aca="false">($E9+$F9+$G9+$H9)</f>
        <v>0</v>
      </c>
    </row>
    <row r="10" customFormat="false" ht="12.8" hidden="false" customHeight="false" outlineLevel="0" collapsed="false">
      <c r="A10" s="67" t="n">
        <v>6</v>
      </c>
      <c r="B10" s="68" t="n">
        <f aca="false">EOMONTH(Input!$C$7,A10)</f>
        <v>43100</v>
      </c>
      <c r="C10" s="67" t="n">
        <f aca="false">DATEDIF(Input!$C$23,$B10,"Y")</f>
        <v>40</v>
      </c>
      <c r="E10" s="69" t="n">
        <f aca="false">(-1)*(401k_01!$G10+IRA_01!$E10+Invest_01!$E10)+Pension_01!$E10</f>
        <v>0</v>
      </c>
      <c r="F10" s="69" t="n">
        <f aca="false">(-1)*Roth_01!$E10</f>
        <v>-0</v>
      </c>
      <c r="G10" s="69" t="n">
        <f aca="false">(-1)*$E10*(Input!$C$9/100)</f>
        <v>-0</v>
      </c>
      <c r="H10" s="69" t="n">
        <f aca="false">(-1)*$E10*(Input!$C$10/100)</f>
        <v>-0</v>
      </c>
      <c r="J10" s="69" t="n">
        <f aca="false">($E10+$F10+$G10+$H10)</f>
        <v>0</v>
      </c>
    </row>
    <row r="11" customFormat="false" ht="12.8" hidden="false" customHeight="false" outlineLevel="0" collapsed="false">
      <c r="A11" s="67" t="n">
        <v>7</v>
      </c>
      <c r="B11" s="68" t="n">
        <f aca="false">EOMONTH(Input!$C$7,A11)</f>
        <v>43131</v>
      </c>
      <c r="C11" s="67" t="n">
        <f aca="false">DATEDIF(Input!$C$23,$B11,"Y")</f>
        <v>40</v>
      </c>
      <c r="E11" s="69" t="n">
        <f aca="false">(-1)*(401k_01!$G11+IRA_01!$E11+Invest_01!$E11)+Pension_01!$E11</f>
        <v>0</v>
      </c>
      <c r="F11" s="69" t="n">
        <f aca="false">(-1)*Roth_01!$E11</f>
        <v>-0</v>
      </c>
      <c r="G11" s="69" t="n">
        <f aca="false">(-1)*$E11*(Input!$C$9/100)</f>
        <v>-0</v>
      </c>
      <c r="H11" s="69" t="n">
        <f aca="false">(-1)*$E11*(Input!$C$10/100)</f>
        <v>-0</v>
      </c>
      <c r="J11" s="69" t="n">
        <f aca="false">($E11+$F11+$G11+$H11)</f>
        <v>0</v>
      </c>
    </row>
    <row r="12" customFormat="false" ht="12.8" hidden="false" customHeight="false" outlineLevel="0" collapsed="false">
      <c r="A12" s="67" t="n">
        <v>8</v>
      </c>
      <c r="B12" s="68" t="n">
        <f aca="false">EOMONTH(Input!$C$7,A12)</f>
        <v>43159</v>
      </c>
      <c r="C12" s="67" t="n">
        <f aca="false">DATEDIF(Input!$C$23,$B12,"Y")</f>
        <v>40</v>
      </c>
      <c r="E12" s="69" t="n">
        <f aca="false">(-1)*(401k_01!$G12+IRA_01!$E12+Invest_01!$E12)+Pension_01!$E12</f>
        <v>0</v>
      </c>
      <c r="F12" s="69" t="n">
        <f aca="false">(-1)*Roth_01!$E12</f>
        <v>-0</v>
      </c>
      <c r="G12" s="69" t="n">
        <f aca="false">(-1)*$E12*(Input!$C$9/100)</f>
        <v>-0</v>
      </c>
      <c r="H12" s="69" t="n">
        <f aca="false">(-1)*$E12*(Input!$C$10/100)</f>
        <v>-0</v>
      </c>
      <c r="J12" s="69" t="n">
        <f aca="false">($E12+$F12+$G12+$H12)</f>
        <v>0</v>
      </c>
    </row>
    <row r="13" customFormat="false" ht="12.8" hidden="false" customHeight="false" outlineLevel="0" collapsed="false">
      <c r="A13" s="67" t="n">
        <v>9</v>
      </c>
      <c r="B13" s="68" t="n">
        <f aca="false">EOMONTH(Input!$C$7,A13)</f>
        <v>43190</v>
      </c>
      <c r="C13" s="67" t="n">
        <f aca="false">DATEDIF(Input!$C$23,$B13,"Y")</f>
        <v>40</v>
      </c>
      <c r="E13" s="69" t="n">
        <f aca="false">(-1)*(401k_01!$G13+IRA_01!$E13+Invest_01!$E13)+Pension_01!$E13</f>
        <v>0</v>
      </c>
      <c r="F13" s="69" t="n">
        <f aca="false">(-1)*Roth_01!$E13</f>
        <v>-0</v>
      </c>
      <c r="G13" s="69" t="n">
        <f aca="false">(-1)*$E13*(Input!$C$9/100)</f>
        <v>-0</v>
      </c>
      <c r="H13" s="69" t="n">
        <f aca="false">(-1)*$E13*(Input!$C$10/100)</f>
        <v>-0</v>
      </c>
      <c r="J13" s="69" t="n">
        <f aca="false">($E13+$F13+$G13+$H13)</f>
        <v>0</v>
      </c>
    </row>
    <row r="14" customFormat="false" ht="12.8" hidden="false" customHeight="false" outlineLevel="0" collapsed="false">
      <c r="A14" s="67" t="n">
        <v>10</v>
      </c>
      <c r="B14" s="68" t="n">
        <f aca="false">EOMONTH(Input!$C$7,A14)</f>
        <v>43220</v>
      </c>
      <c r="C14" s="67" t="n">
        <f aca="false">DATEDIF(Input!$C$23,$B14,"Y")</f>
        <v>40</v>
      </c>
      <c r="E14" s="69" t="n">
        <f aca="false">(-1)*(401k_01!$G14+IRA_01!$E14+Invest_01!$E14)+Pension_01!$E14</f>
        <v>0</v>
      </c>
      <c r="F14" s="69" t="n">
        <f aca="false">(-1)*Roth_01!$E14</f>
        <v>-0</v>
      </c>
      <c r="G14" s="69" t="n">
        <f aca="false">(-1)*$E14*(Input!$C$9/100)</f>
        <v>-0</v>
      </c>
      <c r="H14" s="69" t="n">
        <f aca="false">(-1)*$E14*(Input!$C$10/100)</f>
        <v>-0</v>
      </c>
      <c r="J14" s="69" t="n">
        <f aca="false">($E14+$F14+$G14+$H14)</f>
        <v>0</v>
      </c>
    </row>
    <row r="15" customFormat="false" ht="12.8" hidden="false" customHeight="false" outlineLevel="0" collapsed="false">
      <c r="A15" s="67" t="n">
        <v>11</v>
      </c>
      <c r="B15" s="68" t="n">
        <f aca="false">EOMONTH(Input!$C$7,A15)</f>
        <v>43251</v>
      </c>
      <c r="C15" s="67" t="n">
        <f aca="false">DATEDIF(Input!$C$23,$B15,"Y")</f>
        <v>41</v>
      </c>
      <c r="E15" s="69" t="n">
        <f aca="false">(-1)*(401k_01!$G15+IRA_01!$E15+Invest_01!$E15)+Pension_01!$E15</f>
        <v>0</v>
      </c>
      <c r="F15" s="69" t="n">
        <f aca="false">(-1)*Roth_01!$E15</f>
        <v>-0</v>
      </c>
      <c r="G15" s="69" t="n">
        <f aca="false">(-1)*$E15*(Input!$C$9/100)</f>
        <v>-0</v>
      </c>
      <c r="H15" s="69" t="n">
        <f aca="false">(-1)*$E15*(Input!$C$10/100)</f>
        <v>-0</v>
      </c>
      <c r="J15" s="69" t="n">
        <f aca="false">($E15+$F15+$G15+$H15)</f>
        <v>0</v>
      </c>
    </row>
    <row r="16" customFormat="false" ht="12.8" hidden="false" customHeight="false" outlineLevel="0" collapsed="false">
      <c r="A16" s="67" t="n">
        <v>12</v>
      </c>
      <c r="B16" s="68" t="n">
        <f aca="false">EOMONTH(Input!$C$7,A16)</f>
        <v>43281</v>
      </c>
      <c r="C16" s="67" t="n">
        <f aca="false">DATEDIF(Input!$C$23,$B16,"Y")</f>
        <v>41</v>
      </c>
      <c r="E16" s="69" t="n">
        <f aca="false">(-1)*(401k_01!$G16+IRA_01!$E16+Invest_01!$E16)+Pension_01!$E16</f>
        <v>0</v>
      </c>
      <c r="F16" s="69" t="n">
        <f aca="false">(-1)*Roth_01!$E16</f>
        <v>-0</v>
      </c>
      <c r="G16" s="69" t="n">
        <f aca="false">(-1)*$E16*(Input!$C$9/100)</f>
        <v>-0</v>
      </c>
      <c r="H16" s="69" t="n">
        <f aca="false">(-1)*$E16*(Input!$C$10/100)</f>
        <v>-0</v>
      </c>
      <c r="J16" s="69" t="n">
        <f aca="false">($E16+$F16+$G16+$H16)</f>
        <v>0</v>
      </c>
    </row>
    <row r="17" customFormat="false" ht="12.8" hidden="false" customHeight="false" outlineLevel="0" collapsed="false">
      <c r="A17" s="67" t="n">
        <v>13</v>
      </c>
      <c r="B17" s="68" t="n">
        <f aca="false">EOMONTH(Input!$C$7,A17)</f>
        <v>43312</v>
      </c>
      <c r="C17" s="67" t="n">
        <f aca="false">DATEDIF(Input!$C$23,$B17,"Y")</f>
        <v>41</v>
      </c>
      <c r="E17" s="69" t="n">
        <f aca="false">(-1)*(401k_01!$G17+IRA_01!$E17+Invest_01!$E17)+Pension_01!$E17</f>
        <v>0</v>
      </c>
      <c r="F17" s="69" t="n">
        <f aca="false">(-1)*Roth_01!$E17</f>
        <v>-0</v>
      </c>
      <c r="G17" s="69" t="n">
        <f aca="false">(-1)*$E17*(Input!$C$9/100)</f>
        <v>-0</v>
      </c>
      <c r="H17" s="69" t="n">
        <f aca="false">(-1)*$E17*(Input!$C$10/100)</f>
        <v>-0</v>
      </c>
      <c r="J17" s="69" t="n">
        <f aca="false">($E17+$F17+$G17+$H17)</f>
        <v>0</v>
      </c>
    </row>
    <row r="18" customFormat="false" ht="12.8" hidden="false" customHeight="false" outlineLevel="0" collapsed="false">
      <c r="A18" s="67" t="n">
        <v>14</v>
      </c>
      <c r="B18" s="68" t="n">
        <f aca="false">EOMONTH(Input!$C$7,A18)</f>
        <v>43343</v>
      </c>
      <c r="C18" s="67" t="n">
        <f aca="false">DATEDIF(Input!$C$23,$B18,"Y")</f>
        <v>41</v>
      </c>
      <c r="E18" s="69" t="n">
        <f aca="false">(-1)*(401k_01!$G18+IRA_01!$E18+Invest_01!$E18)+Pension_01!$E18</f>
        <v>0</v>
      </c>
      <c r="F18" s="69" t="n">
        <f aca="false">(-1)*Roth_01!$E18</f>
        <v>-0</v>
      </c>
      <c r="G18" s="69" t="n">
        <f aca="false">(-1)*$E18*(Input!$C$9/100)</f>
        <v>-0</v>
      </c>
      <c r="H18" s="69" t="n">
        <f aca="false">(-1)*$E18*(Input!$C$10/100)</f>
        <v>-0</v>
      </c>
      <c r="J18" s="69" t="n">
        <f aca="false">($E18+$F18+$G18+$H18)</f>
        <v>0</v>
      </c>
    </row>
    <row r="19" customFormat="false" ht="12.8" hidden="false" customHeight="false" outlineLevel="0" collapsed="false">
      <c r="A19" s="67" t="n">
        <v>15</v>
      </c>
      <c r="B19" s="68" t="n">
        <f aca="false">EOMONTH(Input!$C$7,A19)</f>
        <v>43373</v>
      </c>
      <c r="C19" s="67" t="n">
        <f aca="false">DATEDIF(Input!$C$23,$B19,"Y")</f>
        <v>41</v>
      </c>
      <c r="E19" s="69" t="n">
        <f aca="false">(-1)*(401k_01!$G19+IRA_01!$E19+Invest_01!$E19)+Pension_01!$E19</f>
        <v>0</v>
      </c>
      <c r="F19" s="69" t="n">
        <f aca="false">(-1)*Roth_01!$E19</f>
        <v>-0</v>
      </c>
      <c r="G19" s="69" t="n">
        <f aca="false">(-1)*$E19*(Input!$C$9/100)</f>
        <v>-0</v>
      </c>
      <c r="H19" s="69" t="n">
        <f aca="false">(-1)*$E19*(Input!$C$10/100)</f>
        <v>-0</v>
      </c>
      <c r="J19" s="69" t="n">
        <f aca="false">($E19+$F19+$G19+$H19)</f>
        <v>0</v>
      </c>
    </row>
    <row r="20" customFormat="false" ht="12.8" hidden="false" customHeight="false" outlineLevel="0" collapsed="false">
      <c r="A20" s="67" t="n">
        <v>16</v>
      </c>
      <c r="B20" s="68" t="n">
        <f aca="false">EOMONTH(Input!$C$7,A20)</f>
        <v>43404</v>
      </c>
      <c r="C20" s="67" t="n">
        <f aca="false">DATEDIF(Input!$C$23,$B20,"Y")</f>
        <v>41</v>
      </c>
      <c r="E20" s="69" t="n">
        <f aca="false">(-1)*(401k_01!$G20+IRA_01!$E20+Invest_01!$E20)+Pension_01!$E20</f>
        <v>0</v>
      </c>
      <c r="F20" s="69" t="n">
        <f aca="false">(-1)*Roth_01!$E20</f>
        <v>-0</v>
      </c>
      <c r="G20" s="69" t="n">
        <f aca="false">(-1)*$E20*(Input!$C$9/100)</f>
        <v>-0</v>
      </c>
      <c r="H20" s="69" t="n">
        <f aca="false">(-1)*$E20*(Input!$C$10/100)</f>
        <v>-0</v>
      </c>
      <c r="J20" s="69" t="n">
        <f aca="false">($E20+$F20+$G20+$H20)</f>
        <v>0</v>
      </c>
    </row>
    <row r="21" customFormat="false" ht="12.8" hidden="false" customHeight="false" outlineLevel="0" collapsed="false">
      <c r="A21" s="67" t="n">
        <v>17</v>
      </c>
      <c r="B21" s="68" t="n">
        <f aca="false">EOMONTH(Input!$C$7,A21)</f>
        <v>43434</v>
      </c>
      <c r="C21" s="67" t="n">
        <f aca="false">DATEDIF(Input!$C$23,$B21,"Y")</f>
        <v>41</v>
      </c>
      <c r="E21" s="69" t="n">
        <f aca="false">(-1)*(401k_01!$G21+IRA_01!$E21+Invest_01!$E21)+Pension_01!$E21</f>
        <v>0</v>
      </c>
      <c r="F21" s="69" t="n">
        <f aca="false">(-1)*Roth_01!$E21</f>
        <v>-0</v>
      </c>
      <c r="G21" s="69" t="n">
        <f aca="false">(-1)*$E21*(Input!$C$9/100)</f>
        <v>-0</v>
      </c>
      <c r="H21" s="69" t="n">
        <f aca="false">(-1)*$E21*(Input!$C$10/100)</f>
        <v>-0</v>
      </c>
      <c r="J21" s="69" t="n">
        <f aca="false">($E21+$F21+$G21+$H21)</f>
        <v>0</v>
      </c>
    </row>
    <row r="22" customFormat="false" ht="12.8" hidden="false" customHeight="false" outlineLevel="0" collapsed="false">
      <c r="A22" s="67" t="n">
        <v>18</v>
      </c>
      <c r="B22" s="68" t="n">
        <f aca="false">EOMONTH(Input!$C$7,A22)</f>
        <v>43465</v>
      </c>
      <c r="C22" s="67" t="n">
        <f aca="false">DATEDIF(Input!$C$23,$B22,"Y")</f>
        <v>41</v>
      </c>
      <c r="E22" s="69" t="n">
        <f aca="false">(-1)*(401k_01!$G22+IRA_01!$E22+Invest_01!$E22)+Pension_01!$E22</f>
        <v>0</v>
      </c>
      <c r="F22" s="69" t="n">
        <f aca="false">(-1)*Roth_01!$E22</f>
        <v>-0</v>
      </c>
      <c r="G22" s="69" t="n">
        <f aca="false">(-1)*$E22*(Input!$C$9/100)</f>
        <v>-0</v>
      </c>
      <c r="H22" s="69" t="n">
        <f aca="false">(-1)*$E22*(Input!$C$10/100)</f>
        <v>-0</v>
      </c>
      <c r="J22" s="69" t="n">
        <f aca="false">($E22+$F22+$G22+$H22)</f>
        <v>0</v>
      </c>
    </row>
    <row r="23" customFormat="false" ht="12.8" hidden="false" customHeight="false" outlineLevel="0" collapsed="false">
      <c r="A23" s="67" t="n">
        <v>19</v>
      </c>
      <c r="B23" s="68" t="n">
        <f aca="false">EOMONTH(Input!$C$7,A23)</f>
        <v>43496</v>
      </c>
      <c r="C23" s="67" t="n">
        <f aca="false">DATEDIF(Input!$C$23,$B23,"Y")</f>
        <v>41</v>
      </c>
      <c r="E23" s="69" t="n">
        <f aca="false">(-1)*(401k_01!$G23+IRA_01!$E23+Invest_01!$E23)+Pension_01!$E23</f>
        <v>0</v>
      </c>
      <c r="F23" s="69" t="n">
        <f aca="false">(-1)*Roth_01!$E23</f>
        <v>-0</v>
      </c>
      <c r="G23" s="69" t="n">
        <f aca="false">(-1)*$E23*(Input!$C$9/100)</f>
        <v>-0</v>
      </c>
      <c r="H23" s="69" t="n">
        <f aca="false">(-1)*$E23*(Input!$C$10/100)</f>
        <v>-0</v>
      </c>
      <c r="J23" s="69" t="n">
        <f aca="false">($E23+$F23+$G23+$H23)</f>
        <v>0</v>
      </c>
    </row>
    <row r="24" customFormat="false" ht="12.8" hidden="false" customHeight="false" outlineLevel="0" collapsed="false">
      <c r="A24" s="67" t="n">
        <v>20</v>
      </c>
      <c r="B24" s="68" t="n">
        <f aca="false">EOMONTH(Input!$C$7,A24)</f>
        <v>43524</v>
      </c>
      <c r="C24" s="67" t="n">
        <f aca="false">DATEDIF(Input!$C$23,$B24,"Y")</f>
        <v>41</v>
      </c>
      <c r="E24" s="69" t="n">
        <f aca="false">(-1)*(401k_01!$G24+IRA_01!$E24+Invest_01!$E24)+Pension_01!$E24</f>
        <v>0</v>
      </c>
      <c r="F24" s="69" t="n">
        <f aca="false">(-1)*Roth_01!$E24</f>
        <v>-0</v>
      </c>
      <c r="G24" s="69" t="n">
        <f aca="false">(-1)*$E24*(Input!$C$9/100)</f>
        <v>-0</v>
      </c>
      <c r="H24" s="69" t="n">
        <f aca="false">(-1)*$E24*(Input!$C$10/100)</f>
        <v>-0</v>
      </c>
      <c r="J24" s="69" t="n">
        <f aca="false">($E24+$F24+$G24+$H24)</f>
        <v>0</v>
      </c>
    </row>
    <row r="25" customFormat="false" ht="12.8" hidden="false" customHeight="false" outlineLevel="0" collapsed="false">
      <c r="A25" s="67" t="n">
        <v>21</v>
      </c>
      <c r="B25" s="68" t="n">
        <f aca="false">EOMONTH(Input!$C$7,A25)</f>
        <v>43555</v>
      </c>
      <c r="C25" s="67" t="n">
        <f aca="false">DATEDIF(Input!$C$23,$B25,"Y")</f>
        <v>41</v>
      </c>
      <c r="E25" s="69" t="n">
        <f aca="false">(-1)*(401k_01!$G25+IRA_01!$E25+Invest_01!$E25)+Pension_01!$E25</f>
        <v>0</v>
      </c>
      <c r="F25" s="69" t="n">
        <f aca="false">(-1)*Roth_01!$E25</f>
        <v>-0</v>
      </c>
      <c r="G25" s="69" t="n">
        <f aca="false">(-1)*$E25*(Input!$C$9/100)</f>
        <v>-0</v>
      </c>
      <c r="H25" s="69" t="n">
        <f aca="false">(-1)*$E25*(Input!$C$10/100)</f>
        <v>-0</v>
      </c>
      <c r="J25" s="69" t="n">
        <f aca="false">($E25+$F25+$G25+$H25)</f>
        <v>0</v>
      </c>
    </row>
    <row r="26" customFormat="false" ht="12.8" hidden="false" customHeight="false" outlineLevel="0" collapsed="false">
      <c r="A26" s="67" t="n">
        <v>22</v>
      </c>
      <c r="B26" s="68" t="n">
        <f aca="false">EOMONTH(Input!$C$7,A26)</f>
        <v>43585</v>
      </c>
      <c r="C26" s="67" t="n">
        <f aca="false">DATEDIF(Input!$C$23,$B26,"Y")</f>
        <v>41</v>
      </c>
      <c r="E26" s="69" t="n">
        <f aca="false">(-1)*(401k_01!$G26+IRA_01!$E26+Invest_01!$E26)+Pension_01!$E26</f>
        <v>0</v>
      </c>
      <c r="F26" s="69" t="n">
        <f aca="false">(-1)*Roth_01!$E26</f>
        <v>-0</v>
      </c>
      <c r="G26" s="69" t="n">
        <f aca="false">(-1)*$E26*(Input!$C$9/100)</f>
        <v>-0</v>
      </c>
      <c r="H26" s="69" t="n">
        <f aca="false">(-1)*$E26*(Input!$C$10/100)</f>
        <v>-0</v>
      </c>
      <c r="J26" s="69" t="n">
        <f aca="false">($E26+$F26+$G26+$H26)</f>
        <v>0</v>
      </c>
    </row>
    <row r="27" customFormat="false" ht="12.8" hidden="false" customHeight="false" outlineLevel="0" collapsed="false">
      <c r="A27" s="67" t="n">
        <v>23</v>
      </c>
      <c r="B27" s="68" t="n">
        <f aca="false">EOMONTH(Input!$C$7,A27)</f>
        <v>43616</v>
      </c>
      <c r="C27" s="67" t="n">
        <f aca="false">DATEDIF(Input!$C$23,$B27,"Y")</f>
        <v>42</v>
      </c>
      <c r="E27" s="69" t="n">
        <f aca="false">(-1)*(401k_01!$G27+IRA_01!$E27+Invest_01!$E27)+Pension_01!$E27</f>
        <v>0</v>
      </c>
      <c r="F27" s="69" t="n">
        <f aca="false">(-1)*Roth_01!$E27</f>
        <v>-0</v>
      </c>
      <c r="G27" s="69" t="n">
        <f aca="false">(-1)*$E27*(Input!$C$9/100)</f>
        <v>-0</v>
      </c>
      <c r="H27" s="69" t="n">
        <f aca="false">(-1)*$E27*(Input!$C$10/100)</f>
        <v>-0</v>
      </c>
      <c r="J27" s="69" t="n">
        <f aca="false">($E27+$F27+$G27+$H27)</f>
        <v>0</v>
      </c>
    </row>
    <row r="28" customFormat="false" ht="12.8" hidden="false" customHeight="false" outlineLevel="0" collapsed="false">
      <c r="A28" s="67" t="n">
        <v>24</v>
      </c>
      <c r="B28" s="68" t="n">
        <f aca="false">EOMONTH(Input!$C$7,A28)</f>
        <v>43646</v>
      </c>
      <c r="C28" s="67" t="n">
        <f aca="false">DATEDIF(Input!$C$23,$B28,"Y")</f>
        <v>42</v>
      </c>
      <c r="E28" s="69" t="n">
        <f aca="false">(-1)*(401k_01!$G28+IRA_01!$E28+Invest_01!$E28)+Pension_01!$E28</f>
        <v>0</v>
      </c>
      <c r="F28" s="69" t="n">
        <f aca="false">(-1)*Roth_01!$E28</f>
        <v>-0</v>
      </c>
      <c r="G28" s="69" t="n">
        <f aca="false">(-1)*$E28*(Input!$C$9/100)</f>
        <v>-0</v>
      </c>
      <c r="H28" s="69" t="n">
        <f aca="false">(-1)*$E28*(Input!$C$10/100)</f>
        <v>-0</v>
      </c>
      <c r="J28" s="69" t="n">
        <f aca="false">($E28+$F28+$G28+$H28)</f>
        <v>0</v>
      </c>
    </row>
    <row r="29" customFormat="false" ht="12.8" hidden="false" customHeight="false" outlineLevel="0" collapsed="false">
      <c r="A29" s="67" t="n">
        <v>25</v>
      </c>
      <c r="B29" s="68" t="n">
        <f aca="false">EOMONTH(Input!$C$7,A29)</f>
        <v>43677</v>
      </c>
      <c r="C29" s="67" t="n">
        <f aca="false">DATEDIF(Input!$C$23,$B29,"Y")</f>
        <v>42</v>
      </c>
      <c r="E29" s="69" t="n">
        <f aca="false">(-1)*(401k_01!$G29+IRA_01!$E29+Invest_01!$E29)+Pension_01!$E29</f>
        <v>0</v>
      </c>
      <c r="F29" s="69" t="n">
        <f aca="false">(-1)*Roth_01!$E29</f>
        <v>-0</v>
      </c>
      <c r="G29" s="69" t="n">
        <f aca="false">(-1)*$E29*(Input!$C$9/100)</f>
        <v>-0</v>
      </c>
      <c r="H29" s="69" t="n">
        <f aca="false">(-1)*$E29*(Input!$C$10/100)</f>
        <v>-0</v>
      </c>
      <c r="J29" s="69" t="n">
        <f aca="false">($E29+$F29+$G29+$H29)</f>
        <v>0</v>
      </c>
    </row>
    <row r="30" customFormat="false" ht="12.8" hidden="false" customHeight="false" outlineLevel="0" collapsed="false">
      <c r="A30" s="67" t="n">
        <v>26</v>
      </c>
      <c r="B30" s="68" t="n">
        <f aca="false">EOMONTH(Input!$C$7,A30)</f>
        <v>43708</v>
      </c>
      <c r="C30" s="67" t="n">
        <f aca="false">DATEDIF(Input!$C$23,$B30,"Y")</f>
        <v>42</v>
      </c>
      <c r="E30" s="69" t="n">
        <f aca="false">(-1)*(401k_01!$G30+IRA_01!$E30+Invest_01!$E30)+Pension_01!$E30</f>
        <v>0</v>
      </c>
      <c r="F30" s="69" t="n">
        <f aca="false">(-1)*Roth_01!$E30</f>
        <v>-0</v>
      </c>
      <c r="G30" s="69" t="n">
        <f aca="false">(-1)*$E30*(Input!$C$9/100)</f>
        <v>-0</v>
      </c>
      <c r="H30" s="69" t="n">
        <f aca="false">(-1)*$E30*(Input!$C$10/100)</f>
        <v>-0</v>
      </c>
      <c r="J30" s="69" t="n">
        <f aca="false">($E30+$F30+$G30+$H30)</f>
        <v>0</v>
      </c>
    </row>
    <row r="31" customFormat="false" ht="12.8" hidden="false" customHeight="false" outlineLevel="0" collapsed="false">
      <c r="A31" s="67" t="n">
        <v>27</v>
      </c>
      <c r="B31" s="68" t="n">
        <f aca="false">EOMONTH(Input!$C$7,A31)</f>
        <v>43738</v>
      </c>
      <c r="C31" s="67" t="n">
        <f aca="false">DATEDIF(Input!$C$23,$B31,"Y")</f>
        <v>42</v>
      </c>
      <c r="E31" s="69" t="n">
        <f aca="false">(-1)*(401k_01!$G31+IRA_01!$E31+Invest_01!$E31)+Pension_01!$E31</f>
        <v>0</v>
      </c>
      <c r="F31" s="69" t="n">
        <f aca="false">(-1)*Roth_01!$E31</f>
        <v>-0</v>
      </c>
      <c r="G31" s="69" t="n">
        <f aca="false">(-1)*$E31*(Input!$C$9/100)</f>
        <v>-0</v>
      </c>
      <c r="H31" s="69" t="n">
        <f aca="false">(-1)*$E31*(Input!$C$10/100)</f>
        <v>-0</v>
      </c>
      <c r="J31" s="69" t="n">
        <f aca="false">($E31+$F31+$G31+$H31)</f>
        <v>0</v>
      </c>
    </row>
    <row r="32" customFormat="false" ht="12.8" hidden="false" customHeight="false" outlineLevel="0" collapsed="false">
      <c r="A32" s="67" t="n">
        <v>28</v>
      </c>
      <c r="B32" s="68" t="n">
        <f aca="false">EOMONTH(Input!$C$7,A32)</f>
        <v>43769</v>
      </c>
      <c r="C32" s="67" t="n">
        <f aca="false">DATEDIF(Input!$C$23,$B32,"Y")</f>
        <v>42</v>
      </c>
      <c r="E32" s="69" t="n">
        <f aca="false">(-1)*(401k_01!$G32+IRA_01!$E32+Invest_01!$E32)+Pension_01!$E32</f>
        <v>0</v>
      </c>
      <c r="F32" s="69" t="n">
        <f aca="false">(-1)*Roth_01!$E32</f>
        <v>-0</v>
      </c>
      <c r="G32" s="69" t="n">
        <f aca="false">(-1)*$E32*(Input!$C$9/100)</f>
        <v>-0</v>
      </c>
      <c r="H32" s="69" t="n">
        <f aca="false">(-1)*$E32*(Input!$C$10/100)</f>
        <v>-0</v>
      </c>
      <c r="J32" s="69" t="n">
        <f aca="false">($E32+$F32+$G32+$H32)</f>
        <v>0</v>
      </c>
    </row>
    <row r="33" customFormat="false" ht="12.8" hidden="false" customHeight="false" outlineLevel="0" collapsed="false">
      <c r="A33" s="67" t="n">
        <v>29</v>
      </c>
      <c r="B33" s="68" t="n">
        <f aca="false">EOMONTH(Input!$C$7,A33)</f>
        <v>43799</v>
      </c>
      <c r="C33" s="67" t="n">
        <f aca="false">DATEDIF(Input!$C$23,$B33,"Y")</f>
        <v>42</v>
      </c>
      <c r="E33" s="69" t="n">
        <f aca="false">(-1)*(401k_01!$G33+IRA_01!$E33+Invest_01!$E33)+Pension_01!$E33</f>
        <v>0</v>
      </c>
      <c r="F33" s="69" t="n">
        <f aca="false">(-1)*Roth_01!$E33</f>
        <v>-0</v>
      </c>
      <c r="G33" s="69" t="n">
        <f aca="false">(-1)*$E33*(Input!$C$9/100)</f>
        <v>-0</v>
      </c>
      <c r="H33" s="69" t="n">
        <f aca="false">(-1)*$E33*(Input!$C$10/100)</f>
        <v>-0</v>
      </c>
      <c r="J33" s="69" t="n">
        <f aca="false">($E33+$F33+$G33+$H33)</f>
        <v>0</v>
      </c>
    </row>
    <row r="34" customFormat="false" ht="12.8" hidden="false" customHeight="false" outlineLevel="0" collapsed="false">
      <c r="A34" s="67" t="n">
        <v>30</v>
      </c>
      <c r="B34" s="68" t="n">
        <f aca="false">EOMONTH(Input!$C$7,A34)</f>
        <v>43830</v>
      </c>
      <c r="C34" s="67" t="n">
        <f aca="false">DATEDIF(Input!$C$23,$B34,"Y")</f>
        <v>42</v>
      </c>
      <c r="E34" s="69" t="n">
        <f aca="false">(-1)*(401k_01!$G34+IRA_01!$E34+Invest_01!$E34)+Pension_01!$E34</f>
        <v>0</v>
      </c>
      <c r="F34" s="69" t="n">
        <f aca="false">(-1)*Roth_01!$E34</f>
        <v>-0</v>
      </c>
      <c r="G34" s="69" t="n">
        <f aca="false">(-1)*$E34*(Input!$C$9/100)</f>
        <v>-0</v>
      </c>
      <c r="H34" s="69" t="n">
        <f aca="false">(-1)*$E34*(Input!$C$10/100)</f>
        <v>-0</v>
      </c>
      <c r="J34" s="69" t="n">
        <f aca="false">($E34+$F34+$G34+$H34)</f>
        <v>0</v>
      </c>
    </row>
    <row r="35" customFormat="false" ht="12.8" hidden="false" customHeight="false" outlineLevel="0" collapsed="false">
      <c r="A35" s="67" t="n">
        <v>31</v>
      </c>
      <c r="B35" s="68" t="n">
        <f aca="false">EOMONTH(Input!$C$7,A35)</f>
        <v>43861</v>
      </c>
      <c r="C35" s="67" t="n">
        <f aca="false">DATEDIF(Input!$C$23,$B35,"Y")</f>
        <v>42</v>
      </c>
      <c r="E35" s="69" t="n">
        <f aca="false">(-1)*(401k_01!$G35+IRA_01!$E35+Invest_01!$E35)+Pension_01!$E35</f>
        <v>0</v>
      </c>
      <c r="F35" s="69" t="n">
        <f aca="false">(-1)*Roth_01!$E35</f>
        <v>-0</v>
      </c>
      <c r="G35" s="69" t="n">
        <f aca="false">(-1)*$E35*(Input!$C$9/100)</f>
        <v>-0</v>
      </c>
      <c r="H35" s="69" t="n">
        <f aca="false">(-1)*$E35*(Input!$C$10/100)</f>
        <v>-0</v>
      </c>
      <c r="J35" s="69" t="n">
        <f aca="false">($E35+$F35+$G35+$H35)</f>
        <v>0</v>
      </c>
    </row>
    <row r="36" customFormat="false" ht="12.8" hidden="false" customHeight="false" outlineLevel="0" collapsed="false">
      <c r="A36" s="67" t="n">
        <v>32</v>
      </c>
      <c r="B36" s="68" t="n">
        <f aca="false">EOMONTH(Input!$C$7,A36)</f>
        <v>43890</v>
      </c>
      <c r="C36" s="67" t="n">
        <f aca="false">DATEDIF(Input!$C$23,$B36,"Y")</f>
        <v>42</v>
      </c>
      <c r="E36" s="69" t="n">
        <f aca="false">(-1)*(401k_01!$G36+IRA_01!$E36+Invest_01!$E36)+Pension_01!$E36</f>
        <v>0</v>
      </c>
      <c r="F36" s="69" t="n">
        <f aca="false">(-1)*Roth_01!$E36</f>
        <v>-0</v>
      </c>
      <c r="G36" s="69" t="n">
        <f aca="false">(-1)*$E36*(Input!$C$9/100)</f>
        <v>-0</v>
      </c>
      <c r="H36" s="69" t="n">
        <f aca="false">(-1)*$E36*(Input!$C$10/100)</f>
        <v>-0</v>
      </c>
      <c r="J36" s="69" t="n">
        <f aca="false">($E36+$F36+$G36+$H36)</f>
        <v>0</v>
      </c>
    </row>
    <row r="37" customFormat="false" ht="12.8" hidden="false" customHeight="false" outlineLevel="0" collapsed="false">
      <c r="A37" s="67" t="n">
        <v>33</v>
      </c>
      <c r="B37" s="68" t="n">
        <f aca="false">EOMONTH(Input!$C$7,A37)</f>
        <v>43921</v>
      </c>
      <c r="C37" s="67" t="n">
        <f aca="false">DATEDIF(Input!$C$23,$B37,"Y")</f>
        <v>42</v>
      </c>
      <c r="E37" s="69" t="n">
        <f aca="false">(-1)*(401k_01!$G37+IRA_01!$E37+Invest_01!$E37)+Pension_01!$E37</f>
        <v>0</v>
      </c>
      <c r="F37" s="69" t="n">
        <f aca="false">(-1)*Roth_01!$E37</f>
        <v>-0</v>
      </c>
      <c r="G37" s="69" t="n">
        <f aca="false">(-1)*$E37*(Input!$C$9/100)</f>
        <v>-0</v>
      </c>
      <c r="H37" s="69" t="n">
        <f aca="false">(-1)*$E37*(Input!$C$10/100)</f>
        <v>-0</v>
      </c>
      <c r="J37" s="69" t="n">
        <f aca="false">($E37+$F37+$G37+$H37)</f>
        <v>0</v>
      </c>
    </row>
    <row r="38" customFormat="false" ht="12.8" hidden="false" customHeight="false" outlineLevel="0" collapsed="false">
      <c r="A38" s="67" t="n">
        <v>34</v>
      </c>
      <c r="B38" s="68" t="n">
        <f aca="false">EOMONTH(Input!$C$7,A38)</f>
        <v>43951</v>
      </c>
      <c r="C38" s="67" t="n">
        <f aca="false">DATEDIF(Input!$C$23,$B38,"Y")</f>
        <v>42</v>
      </c>
      <c r="E38" s="69" t="n">
        <f aca="false">(-1)*(401k_01!$G38+IRA_01!$E38+Invest_01!$E38)+Pension_01!$E38</f>
        <v>0</v>
      </c>
      <c r="F38" s="69" t="n">
        <f aca="false">(-1)*Roth_01!$E38</f>
        <v>-0</v>
      </c>
      <c r="G38" s="69" t="n">
        <f aca="false">(-1)*$E38*(Input!$C$9/100)</f>
        <v>-0</v>
      </c>
      <c r="H38" s="69" t="n">
        <f aca="false">(-1)*$E38*(Input!$C$10/100)</f>
        <v>-0</v>
      </c>
      <c r="J38" s="69" t="n">
        <f aca="false">($E38+$F38+$G38+$H38)</f>
        <v>0</v>
      </c>
    </row>
    <row r="39" customFormat="false" ht="12.8" hidden="false" customHeight="false" outlineLevel="0" collapsed="false">
      <c r="A39" s="67" t="n">
        <v>35</v>
      </c>
      <c r="B39" s="68" t="n">
        <f aca="false">EOMONTH(Input!$C$7,A39)</f>
        <v>43982</v>
      </c>
      <c r="C39" s="67" t="n">
        <f aca="false">DATEDIF(Input!$C$23,$B39,"Y")</f>
        <v>43</v>
      </c>
      <c r="E39" s="69" t="n">
        <f aca="false">(-1)*(401k_01!$G39+IRA_01!$E39+Invest_01!$E39)+Pension_01!$E39</f>
        <v>0</v>
      </c>
      <c r="F39" s="69" t="n">
        <f aca="false">(-1)*Roth_01!$E39</f>
        <v>-0</v>
      </c>
      <c r="G39" s="69" t="n">
        <f aca="false">(-1)*$E39*(Input!$C$9/100)</f>
        <v>-0</v>
      </c>
      <c r="H39" s="69" t="n">
        <f aca="false">(-1)*$E39*(Input!$C$10/100)</f>
        <v>-0</v>
      </c>
      <c r="J39" s="69" t="n">
        <f aca="false">($E39+$F39+$G39+$H39)</f>
        <v>0</v>
      </c>
    </row>
    <row r="40" customFormat="false" ht="12.8" hidden="false" customHeight="false" outlineLevel="0" collapsed="false">
      <c r="A40" s="67" t="n">
        <v>36</v>
      </c>
      <c r="B40" s="68" t="n">
        <f aca="false">EOMONTH(Input!$C$7,A40)</f>
        <v>44012</v>
      </c>
      <c r="C40" s="67" t="n">
        <f aca="false">DATEDIF(Input!$C$23,$B40,"Y")</f>
        <v>43</v>
      </c>
      <c r="E40" s="69" t="n">
        <f aca="false">(-1)*(401k_01!$G40+IRA_01!$E40+Invest_01!$E40)+Pension_01!$E40</f>
        <v>0</v>
      </c>
      <c r="F40" s="69" t="n">
        <f aca="false">(-1)*Roth_01!$E40</f>
        <v>-0</v>
      </c>
      <c r="G40" s="69" t="n">
        <f aca="false">(-1)*$E40*(Input!$C$9/100)</f>
        <v>-0</v>
      </c>
      <c r="H40" s="69" t="n">
        <f aca="false">(-1)*$E40*(Input!$C$10/100)</f>
        <v>-0</v>
      </c>
      <c r="J40" s="69" t="n">
        <f aca="false">($E40+$F40+$G40+$H40)</f>
        <v>0</v>
      </c>
    </row>
    <row r="41" customFormat="false" ht="12.8" hidden="false" customHeight="false" outlineLevel="0" collapsed="false">
      <c r="A41" s="67" t="n">
        <v>37</v>
      </c>
      <c r="B41" s="68" t="n">
        <f aca="false">EOMONTH(Input!$C$7,A41)</f>
        <v>44043</v>
      </c>
      <c r="C41" s="67" t="n">
        <f aca="false">DATEDIF(Input!$C$23,$B41,"Y")</f>
        <v>43</v>
      </c>
      <c r="E41" s="69" t="n">
        <f aca="false">(-1)*(401k_01!$G41+IRA_01!$E41+Invest_01!$E41)+Pension_01!$E41</f>
        <v>0</v>
      </c>
      <c r="F41" s="69" t="n">
        <f aca="false">(-1)*Roth_01!$E41</f>
        <v>-0</v>
      </c>
      <c r="G41" s="69" t="n">
        <f aca="false">(-1)*$E41*(Input!$C$9/100)</f>
        <v>-0</v>
      </c>
      <c r="H41" s="69" t="n">
        <f aca="false">(-1)*$E41*(Input!$C$10/100)</f>
        <v>-0</v>
      </c>
      <c r="J41" s="69" t="n">
        <f aca="false">($E41+$F41+$G41+$H41)</f>
        <v>0</v>
      </c>
    </row>
    <row r="42" customFormat="false" ht="12.8" hidden="false" customHeight="false" outlineLevel="0" collapsed="false">
      <c r="A42" s="67" t="n">
        <v>38</v>
      </c>
      <c r="B42" s="68" t="n">
        <f aca="false">EOMONTH(Input!$C$7,A42)</f>
        <v>44074</v>
      </c>
      <c r="C42" s="67" t="n">
        <f aca="false">DATEDIF(Input!$C$23,$B42,"Y")</f>
        <v>43</v>
      </c>
      <c r="E42" s="69" t="n">
        <f aca="false">(-1)*(401k_01!$G42+IRA_01!$E42+Invest_01!$E42)+Pension_01!$E42</f>
        <v>0</v>
      </c>
      <c r="F42" s="69" t="n">
        <f aca="false">(-1)*Roth_01!$E42</f>
        <v>-0</v>
      </c>
      <c r="G42" s="69" t="n">
        <f aca="false">(-1)*$E42*(Input!$C$9/100)</f>
        <v>-0</v>
      </c>
      <c r="H42" s="69" t="n">
        <f aca="false">(-1)*$E42*(Input!$C$10/100)</f>
        <v>-0</v>
      </c>
      <c r="J42" s="69" t="n">
        <f aca="false">($E42+$F42+$G42+$H42)</f>
        <v>0</v>
      </c>
    </row>
    <row r="43" customFormat="false" ht="12.8" hidden="false" customHeight="false" outlineLevel="0" collapsed="false">
      <c r="A43" s="67" t="n">
        <v>39</v>
      </c>
      <c r="B43" s="68" t="n">
        <f aca="false">EOMONTH(Input!$C$7,A43)</f>
        <v>44104</v>
      </c>
      <c r="C43" s="67" t="n">
        <f aca="false">DATEDIF(Input!$C$23,$B43,"Y")</f>
        <v>43</v>
      </c>
      <c r="E43" s="69" t="n">
        <f aca="false">(-1)*(401k_01!$G43+IRA_01!$E43+Invest_01!$E43)+Pension_01!$E43</f>
        <v>0</v>
      </c>
      <c r="F43" s="69" t="n">
        <f aca="false">(-1)*Roth_01!$E43</f>
        <v>-0</v>
      </c>
      <c r="G43" s="69" t="n">
        <f aca="false">(-1)*$E43*(Input!$C$9/100)</f>
        <v>-0</v>
      </c>
      <c r="H43" s="69" t="n">
        <f aca="false">(-1)*$E43*(Input!$C$10/100)</f>
        <v>-0</v>
      </c>
      <c r="J43" s="69" t="n">
        <f aca="false">($E43+$F43+$G43+$H43)</f>
        <v>0</v>
      </c>
    </row>
    <row r="44" customFormat="false" ht="12.8" hidden="false" customHeight="false" outlineLevel="0" collapsed="false">
      <c r="A44" s="67" t="n">
        <v>40</v>
      </c>
      <c r="B44" s="68" t="n">
        <f aca="false">EOMONTH(Input!$C$7,A44)</f>
        <v>44135</v>
      </c>
      <c r="C44" s="67" t="n">
        <f aca="false">DATEDIF(Input!$C$23,$B44,"Y")</f>
        <v>43</v>
      </c>
      <c r="E44" s="69" t="n">
        <f aca="false">(-1)*(401k_01!$G44+IRA_01!$E44+Invest_01!$E44)+Pension_01!$E44</f>
        <v>0</v>
      </c>
      <c r="F44" s="69" t="n">
        <f aca="false">(-1)*Roth_01!$E44</f>
        <v>-0</v>
      </c>
      <c r="G44" s="69" t="n">
        <f aca="false">(-1)*$E44*(Input!$C$9/100)</f>
        <v>-0</v>
      </c>
      <c r="H44" s="69" t="n">
        <f aca="false">(-1)*$E44*(Input!$C$10/100)</f>
        <v>-0</v>
      </c>
      <c r="J44" s="69" t="n">
        <f aca="false">($E44+$F44+$G44+$H44)</f>
        <v>0</v>
      </c>
    </row>
    <row r="45" customFormat="false" ht="12.8" hidden="false" customHeight="false" outlineLevel="0" collapsed="false">
      <c r="A45" s="67" t="n">
        <v>41</v>
      </c>
      <c r="B45" s="68" t="n">
        <f aca="false">EOMONTH(Input!$C$7,A45)</f>
        <v>44165</v>
      </c>
      <c r="C45" s="67" t="n">
        <f aca="false">DATEDIF(Input!$C$23,$B45,"Y")</f>
        <v>43</v>
      </c>
      <c r="E45" s="69" t="n">
        <f aca="false">(-1)*(401k_01!$G45+IRA_01!$E45+Invest_01!$E45)+Pension_01!$E45</f>
        <v>0</v>
      </c>
      <c r="F45" s="69" t="n">
        <f aca="false">(-1)*Roth_01!$E45</f>
        <v>-0</v>
      </c>
      <c r="G45" s="69" t="n">
        <f aca="false">(-1)*$E45*(Input!$C$9/100)</f>
        <v>-0</v>
      </c>
      <c r="H45" s="69" t="n">
        <f aca="false">(-1)*$E45*(Input!$C$10/100)</f>
        <v>-0</v>
      </c>
      <c r="J45" s="69" t="n">
        <f aca="false">($E45+$F45+$G45+$H45)</f>
        <v>0</v>
      </c>
    </row>
    <row r="46" customFormat="false" ht="12.8" hidden="false" customHeight="false" outlineLevel="0" collapsed="false">
      <c r="A46" s="67" t="n">
        <v>42</v>
      </c>
      <c r="B46" s="68" t="n">
        <f aca="false">EOMONTH(Input!$C$7,A46)</f>
        <v>44196</v>
      </c>
      <c r="C46" s="67" t="n">
        <f aca="false">DATEDIF(Input!$C$23,$B46,"Y")</f>
        <v>43</v>
      </c>
      <c r="E46" s="69" t="n">
        <f aca="false">(-1)*(401k_01!$G46+IRA_01!$E46+Invest_01!$E46)+Pension_01!$E46</f>
        <v>0</v>
      </c>
      <c r="F46" s="69" t="n">
        <f aca="false">(-1)*Roth_01!$E46</f>
        <v>-0</v>
      </c>
      <c r="G46" s="69" t="n">
        <f aca="false">(-1)*$E46*(Input!$C$9/100)</f>
        <v>-0</v>
      </c>
      <c r="H46" s="69" t="n">
        <f aca="false">(-1)*$E46*(Input!$C$10/100)</f>
        <v>-0</v>
      </c>
      <c r="J46" s="69" t="n">
        <f aca="false">($E46+$F46+$G46+$H46)</f>
        <v>0</v>
      </c>
    </row>
    <row r="47" customFormat="false" ht="12.8" hidden="false" customHeight="false" outlineLevel="0" collapsed="false">
      <c r="A47" s="67" t="n">
        <v>43</v>
      </c>
      <c r="B47" s="68" t="n">
        <f aca="false">EOMONTH(Input!$C$7,A47)</f>
        <v>44227</v>
      </c>
      <c r="C47" s="67" t="n">
        <f aca="false">DATEDIF(Input!$C$23,$B47,"Y")</f>
        <v>43</v>
      </c>
      <c r="E47" s="69" t="n">
        <f aca="false">(-1)*(401k_01!$G47+IRA_01!$E47+Invest_01!$E47)+Pension_01!$E47</f>
        <v>0</v>
      </c>
      <c r="F47" s="69" t="n">
        <f aca="false">(-1)*Roth_01!$E47</f>
        <v>-0</v>
      </c>
      <c r="G47" s="69" t="n">
        <f aca="false">(-1)*$E47*(Input!$C$9/100)</f>
        <v>-0</v>
      </c>
      <c r="H47" s="69" t="n">
        <f aca="false">(-1)*$E47*(Input!$C$10/100)</f>
        <v>-0</v>
      </c>
      <c r="J47" s="69" t="n">
        <f aca="false">($E47+$F47+$G47+$H47)</f>
        <v>0</v>
      </c>
    </row>
    <row r="48" customFormat="false" ht="12.8" hidden="false" customHeight="false" outlineLevel="0" collapsed="false">
      <c r="A48" s="67" t="n">
        <v>44</v>
      </c>
      <c r="B48" s="68" t="n">
        <f aca="false">EOMONTH(Input!$C$7,A48)</f>
        <v>44255</v>
      </c>
      <c r="C48" s="67" t="n">
        <f aca="false">DATEDIF(Input!$C$23,$B48,"Y")</f>
        <v>43</v>
      </c>
      <c r="E48" s="69" t="n">
        <f aca="false">(-1)*(401k_01!$G48+IRA_01!$E48+Invest_01!$E48)+Pension_01!$E48</f>
        <v>0</v>
      </c>
      <c r="F48" s="69" t="n">
        <f aca="false">(-1)*Roth_01!$E48</f>
        <v>-0</v>
      </c>
      <c r="G48" s="69" t="n">
        <f aca="false">(-1)*$E48*(Input!$C$9/100)</f>
        <v>-0</v>
      </c>
      <c r="H48" s="69" t="n">
        <f aca="false">(-1)*$E48*(Input!$C$10/100)</f>
        <v>-0</v>
      </c>
      <c r="J48" s="69" t="n">
        <f aca="false">($E48+$F48+$G48+$H48)</f>
        <v>0</v>
      </c>
    </row>
    <row r="49" customFormat="false" ht="12.8" hidden="false" customHeight="false" outlineLevel="0" collapsed="false">
      <c r="A49" s="67" t="n">
        <v>45</v>
      </c>
      <c r="B49" s="68" t="n">
        <f aca="false">EOMONTH(Input!$C$7,A49)</f>
        <v>44286</v>
      </c>
      <c r="C49" s="67" t="n">
        <f aca="false">DATEDIF(Input!$C$23,$B49,"Y")</f>
        <v>43</v>
      </c>
      <c r="E49" s="69" t="n">
        <f aca="false">(-1)*(401k_01!$G49+IRA_01!$E49+Invest_01!$E49)+Pension_01!$E49</f>
        <v>0</v>
      </c>
      <c r="F49" s="69" t="n">
        <f aca="false">(-1)*Roth_01!$E49</f>
        <v>-0</v>
      </c>
      <c r="G49" s="69" t="n">
        <f aca="false">(-1)*$E49*(Input!$C$9/100)</f>
        <v>-0</v>
      </c>
      <c r="H49" s="69" t="n">
        <f aca="false">(-1)*$E49*(Input!$C$10/100)</f>
        <v>-0</v>
      </c>
      <c r="J49" s="69" t="n">
        <f aca="false">($E49+$F49+$G49+$H49)</f>
        <v>0</v>
      </c>
    </row>
    <row r="50" customFormat="false" ht="12.8" hidden="false" customHeight="false" outlineLevel="0" collapsed="false">
      <c r="A50" s="67" t="n">
        <v>46</v>
      </c>
      <c r="B50" s="68" t="n">
        <f aca="false">EOMONTH(Input!$C$7,A50)</f>
        <v>44316</v>
      </c>
      <c r="C50" s="67" t="n">
        <f aca="false">DATEDIF(Input!$C$23,$B50,"Y")</f>
        <v>43</v>
      </c>
      <c r="E50" s="69" t="n">
        <f aca="false">(-1)*(401k_01!$G50+IRA_01!$E50+Invest_01!$E50)+Pension_01!$E50</f>
        <v>0</v>
      </c>
      <c r="F50" s="69" t="n">
        <f aca="false">(-1)*Roth_01!$E50</f>
        <v>-0</v>
      </c>
      <c r="G50" s="69" t="n">
        <f aca="false">(-1)*$E50*(Input!$C$9/100)</f>
        <v>-0</v>
      </c>
      <c r="H50" s="69" t="n">
        <f aca="false">(-1)*$E50*(Input!$C$10/100)</f>
        <v>-0</v>
      </c>
      <c r="J50" s="69" t="n">
        <f aca="false">($E50+$F50+$G50+$H50)</f>
        <v>0</v>
      </c>
    </row>
    <row r="51" customFormat="false" ht="12.8" hidden="false" customHeight="false" outlineLevel="0" collapsed="false">
      <c r="A51" s="67" t="n">
        <v>47</v>
      </c>
      <c r="B51" s="68" t="n">
        <f aca="false">EOMONTH(Input!$C$7,A51)</f>
        <v>44347</v>
      </c>
      <c r="C51" s="67" t="n">
        <f aca="false">DATEDIF(Input!$C$23,$B51,"Y")</f>
        <v>44</v>
      </c>
      <c r="E51" s="69" t="n">
        <f aca="false">(-1)*(401k_01!$G51+IRA_01!$E51+Invest_01!$E51)+Pension_01!$E51</f>
        <v>0</v>
      </c>
      <c r="F51" s="69" t="n">
        <f aca="false">(-1)*Roth_01!$E51</f>
        <v>-0</v>
      </c>
      <c r="G51" s="69" t="n">
        <f aca="false">(-1)*$E51*(Input!$C$9/100)</f>
        <v>-0</v>
      </c>
      <c r="H51" s="69" t="n">
        <f aca="false">(-1)*$E51*(Input!$C$10/100)</f>
        <v>-0</v>
      </c>
      <c r="J51" s="69" t="n">
        <f aca="false">($E51+$F51+$G51+$H51)</f>
        <v>0</v>
      </c>
    </row>
    <row r="52" customFormat="false" ht="12.8" hidden="false" customHeight="false" outlineLevel="0" collapsed="false">
      <c r="A52" s="67" t="n">
        <v>48</v>
      </c>
      <c r="B52" s="68" t="n">
        <f aca="false">EOMONTH(Input!$C$7,A52)</f>
        <v>44377</v>
      </c>
      <c r="C52" s="67" t="n">
        <f aca="false">DATEDIF(Input!$C$23,$B52,"Y")</f>
        <v>44</v>
      </c>
      <c r="E52" s="69" t="n">
        <f aca="false">(-1)*(401k_01!$G52+IRA_01!$E52+Invest_01!$E52)+Pension_01!$E52</f>
        <v>0</v>
      </c>
      <c r="F52" s="69" t="n">
        <f aca="false">(-1)*Roth_01!$E52</f>
        <v>-0</v>
      </c>
      <c r="G52" s="69" t="n">
        <f aca="false">(-1)*$E52*(Input!$C$9/100)</f>
        <v>-0</v>
      </c>
      <c r="H52" s="69" t="n">
        <f aca="false">(-1)*$E52*(Input!$C$10/100)</f>
        <v>-0</v>
      </c>
      <c r="J52" s="69" t="n">
        <f aca="false">($E52+$F52+$G52+$H52)</f>
        <v>0</v>
      </c>
    </row>
    <row r="53" customFormat="false" ht="12.8" hidden="false" customHeight="false" outlineLevel="0" collapsed="false">
      <c r="A53" s="67" t="n">
        <v>49</v>
      </c>
      <c r="B53" s="68" t="n">
        <f aca="false">EOMONTH(Input!$C$7,A53)</f>
        <v>44408</v>
      </c>
      <c r="C53" s="67" t="n">
        <f aca="false">DATEDIF(Input!$C$23,$B53,"Y")</f>
        <v>44</v>
      </c>
      <c r="E53" s="69" t="n">
        <f aca="false">(-1)*(401k_01!$G53+IRA_01!$E53+Invest_01!$E53)+Pension_01!$E53</f>
        <v>0</v>
      </c>
      <c r="F53" s="69" t="n">
        <f aca="false">(-1)*Roth_01!$E53</f>
        <v>-0</v>
      </c>
      <c r="G53" s="69" t="n">
        <f aca="false">(-1)*$E53*(Input!$C$9/100)</f>
        <v>-0</v>
      </c>
      <c r="H53" s="69" t="n">
        <f aca="false">(-1)*$E53*(Input!$C$10/100)</f>
        <v>-0</v>
      </c>
      <c r="J53" s="69" t="n">
        <f aca="false">($E53+$F53+$G53+$H53)</f>
        <v>0</v>
      </c>
    </row>
    <row r="54" customFormat="false" ht="12.8" hidden="false" customHeight="false" outlineLevel="0" collapsed="false">
      <c r="A54" s="67" t="n">
        <v>50</v>
      </c>
      <c r="B54" s="68" t="n">
        <f aca="false">EOMONTH(Input!$C$7,A54)</f>
        <v>44439</v>
      </c>
      <c r="C54" s="67" t="n">
        <f aca="false">DATEDIF(Input!$C$23,$B54,"Y")</f>
        <v>44</v>
      </c>
      <c r="E54" s="69" t="n">
        <f aca="false">(-1)*(401k_01!$G54+IRA_01!$E54+Invest_01!$E54)+Pension_01!$E54</f>
        <v>0</v>
      </c>
      <c r="F54" s="69" t="n">
        <f aca="false">(-1)*Roth_01!$E54</f>
        <v>-0</v>
      </c>
      <c r="G54" s="69" t="n">
        <f aca="false">(-1)*$E54*(Input!$C$9/100)</f>
        <v>-0</v>
      </c>
      <c r="H54" s="69" t="n">
        <f aca="false">(-1)*$E54*(Input!$C$10/100)</f>
        <v>-0</v>
      </c>
      <c r="J54" s="69" t="n">
        <f aca="false">($E54+$F54+$G54+$H54)</f>
        <v>0</v>
      </c>
    </row>
    <row r="55" customFormat="false" ht="12.8" hidden="false" customHeight="false" outlineLevel="0" collapsed="false">
      <c r="A55" s="67" t="n">
        <v>51</v>
      </c>
      <c r="B55" s="68" t="n">
        <f aca="false">EOMONTH(Input!$C$7,A55)</f>
        <v>44469</v>
      </c>
      <c r="C55" s="67" t="n">
        <f aca="false">DATEDIF(Input!$C$23,$B55,"Y")</f>
        <v>44</v>
      </c>
      <c r="E55" s="69" t="n">
        <f aca="false">(-1)*(401k_01!$G55+IRA_01!$E55+Invest_01!$E55)+Pension_01!$E55</f>
        <v>0</v>
      </c>
      <c r="F55" s="69" t="n">
        <f aca="false">(-1)*Roth_01!$E55</f>
        <v>-0</v>
      </c>
      <c r="G55" s="69" t="n">
        <f aca="false">(-1)*$E55*(Input!$C$9/100)</f>
        <v>-0</v>
      </c>
      <c r="H55" s="69" t="n">
        <f aca="false">(-1)*$E55*(Input!$C$10/100)</f>
        <v>-0</v>
      </c>
      <c r="J55" s="69" t="n">
        <f aca="false">($E55+$F55+$G55+$H55)</f>
        <v>0</v>
      </c>
    </row>
    <row r="56" customFormat="false" ht="12.8" hidden="false" customHeight="false" outlineLevel="0" collapsed="false">
      <c r="A56" s="67" t="n">
        <v>52</v>
      </c>
      <c r="B56" s="68" t="n">
        <f aca="false">EOMONTH(Input!$C$7,A56)</f>
        <v>44500</v>
      </c>
      <c r="C56" s="67" t="n">
        <f aca="false">DATEDIF(Input!$C$23,$B56,"Y")</f>
        <v>44</v>
      </c>
      <c r="E56" s="69" t="n">
        <f aca="false">(-1)*(401k_01!$G56+IRA_01!$E56+Invest_01!$E56)+Pension_01!$E56</f>
        <v>0</v>
      </c>
      <c r="F56" s="69" t="n">
        <f aca="false">(-1)*Roth_01!$E56</f>
        <v>-0</v>
      </c>
      <c r="G56" s="69" t="n">
        <f aca="false">(-1)*$E56*(Input!$C$9/100)</f>
        <v>-0</v>
      </c>
      <c r="H56" s="69" t="n">
        <f aca="false">(-1)*$E56*(Input!$C$10/100)</f>
        <v>-0</v>
      </c>
      <c r="J56" s="69" t="n">
        <f aca="false">($E56+$F56+$G56+$H56)</f>
        <v>0</v>
      </c>
    </row>
    <row r="57" customFormat="false" ht="12.8" hidden="false" customHeight="false" outlineLevel="0" collapsed="false">
      <c r="A57" s="67" t="n">
        <v>53</v>
      </c>
      <c r="B57" s="68" t="n">
        <f aca="false">EOMONTH(Input!$C$7,A57)</f>
        <v>44530</v>
      </c>
      <c r="C57" s="67" t="n">
        <f aca="false">DATEDIF(Input!$C$23,$B57,"Y")</f>
        <v>44</v>
      </c>
      <c r="E57" s="69" t="n">
        <f aca="false">(-1)*(401k_01!$G57+IRA_01!$E57+Invest_01!$E57)+Pension_01!$E57</f>
        <v>0</v>
      </c>
      <c r="F57" s="69" t="n">
        <f aca="false">(-1)*Roth_01!$E57</f>
        <v>-0</v>
      </c>
      <c r="G57" s="69" t="n">
        <f aca="false">(-1)*$E57*(Input!$C$9/100)</f>
        <v>-0</v>
      </c>
      <c r="H57" s="69" t="n">
        <f aca="false">(-1)*$E57*(Input!$C$10/100)</f>
        <v>-0</v>
      </c>
      <c r="J57" s="69" t="n">
        <f aca="false">($E57+$F57+$G57+$H57)</f>
        <v>0</v>
      </c>
    </row>
    <row r="58" customFormat="false" ht="12.8" hidden="false" customHeight="false" outlineLevel="0" collapsed="false">
      <c r="A58" s="67" t="n">
        <v>54</v>
      </c>
      <c r="B58" s="68" t="n">
        <f aca="false">EOMONTH(Input!$C$7,A58)</f>
        <v>44561</v>
      </c>
      <c r="C58" s="67" t="n">
        <f aca="false">DATEDIF(Input!$C$23,$B58,"Y")</f>
        <v>44</v>
      </c>
      <c r="E58" s="69" t="n">
        <f aca="false">(-1)*(401k_01!$G58+IRA_01!$E58+Invest_01!$E58)+Pension_01!$E58</f>
        <v>0</v>
      </c>
      <c r="F58" s="69" t="n">
        <f aca="false">(-1)*Roth_01!$E58</f>
        <v>-0</v>
      </c>
      <c r="G58" s="69" t="n">
        <f aca="false">(-1)*$E58*(Input!$C$9/100)</f>
        <v>-0</v>
      </c>
      <c r="H58" s="69" t="n">
        <f aca="false">(-1)*$E58*(Input!$C$10/100)</f>
        <v>-0</v>
      </c>
      <c r="J58" s="69" t="n">
        <f aca="false">($E58+$F58+$G58+$H58)</f>
        <v>0</v>
      </c>
    </row>
    <row r="59" customFormat="false" ht="12.8" hidden="false" customHeight="false" outlineLevel="0" collapsed="false">
      <c r="A59" s="67" t="n">
        <v>55</v>
      </c>
      <c r="B59" s="68" t="n">
        <f aca="false">EOMONTH(Input!$C$7,A59)</f>
        <v>44592</v>
      </c>
      <c r="C59" s="67" t="n">
        <f aca="false">DATEDIF(Input!$C$23,$B59,"Y")</f>
        <v>44</v>
      </c>
      <c r="E59" s="69" t="n">
        <f aca="false">(-1)*(401k_01!$G59+IRA_01!$E59+Invest_01!$E59)+Pension_01!$E59</f>
        <v>0</v>
      </c>
      <c r="F59" s="69" t="n">
        <f aca="false">(-1)*Roth_01!$E59</f>
        <v>-0</v>
      </c>
      <c r="G59" s="69" t="n">
        <f aca="false">(-1)*$E59*(Input!$C$9/100)</f>
        <v>-0</v>
      </c>
      <c r="H59" s="69" t="n">
        <f aca="false">(-1)*$E59*(Input!$C$10/100)</f>
        <v>-0</v>
      </c>
      <c r="J59" s="69" t="n">
        <f aca="false">($E59+$F59+$G59+$H59)</f>
        <v>0</v>
      </c>
    </row>
    <row r="60" customFormat="false" ht="12.8" hidden="false" customHeight="false" outlineLevel="0" collapsed="false">
      <c r="A60" s="67" t="n">
        <v>56</v>
      </c>
      <c r="B60" s="68" t="n">
        <f aca="false">EOMONTH(Input!$C$7,A60)</f>
        <v>44620</v>
      </c>
      <c r="C60" s="67" t="n">
        <f aca="false">DATEDIF(Input!$C$23,$B60,"Y")</f>
        <v>44</v>
      </c>
      <c r="E60" s="69" t="n">
        <f aca="false">(-1)*(401k_01!$G60+IRA_01!$E60+Invest_01!$E60)+Pension_01!$E60</f>
        <v>0</v>
      </c>
      <c r="F60" s="69" t="n">
        <f aca="false">(-1)*Roth_01!$E60</f>
        <v>-0</v>
      </c>
      <c r="G60" s="69" t="n">
        <f aca="false">(-1)*$E60*(Input!$C$9/100)</f>
        <v>-0</v>
      </c>
      <c r="H60" s="69" t="n">
        <f aca="false">(-1)*$E60*(Input!$C$10/100)</f>
        <v>-0</v>
      </c>
      <c r="J60" s="69" t="n">
        <f aca="false">($E60+$F60+$G60+$H60)</f>
        <v>0</v>
      </c>
    </row>
    <row r="61" customFormat="false" ht="12.8" hidden="false" customHeight="false" outlineLevel="0" collapsed="false">
      <c r="A61" s="67" t="n">
        <v>57</v>
      </c>
      <c r="B61" s="68" t="n">
        <f aca="false">EOMONTH(Input!$C$7,A61)</f>
        <v>44651</v>
      </c>
      <c r="C61" s="67" t="n">
        <f aca="false">DATEDIF(Input!$C$23,$B61,"Y")</f>
        <v>44</v>
      </c>
      <c r="E61" s="69" t="n">
        <f aca="false">(-1)*(401k_01!$G61+IRA_01!$E61+Invest_01!$E61)+Pension_01!$E61</f>
        <v>0</v>
      </c>
      <c r="F61" s="69" t="n">
        <f aca="false">(-1)*Roth_01!$E61</f>
        <v>-0</v>
      </c>
      <c r="G61" s="69" t="n">
        <f aca="false">(-1)*$E61*(Input!$C$9/100)</f>
        <v>-0</v>
      </c>
      <c r="H61" s="69" t="n">
        <f aca="false">(-1)*$E61*(Input!$C$10/100)</f>
        <v>-0</v>
      </c>
      <c r="J61" s="69" t="n">
        <f aca="false">($E61+$F61+$G61+$H61)</f>
        <v>0</v>
      </c>
    </row>
    <row r="62" customFormat="false" ht="12.8" hidden="false" customHeight="false" outlineLevel="0" collapsed="false">
      <c r="A62" s="67" t="n">
        <v>58</v>
      </c>
      <c r="B62" s="68" t="n">
        <f aca="false">EOMONTH(Input!$C$7,A62)</f>
        <v>44681</v>
      </c>
      <c r="C62" s="67" t="n">
        <f aca="false">DATEDIF(Input!$C$23,$B62,"Y")</f>
        <v>44</v>
      </c>
      <c r="E62" s="69" t="n">
        <f aca="false">(-1)*(401k_01!$G62+IRA_01!$E62+Invest_01!$E62)+Pension_01!$E62</f>
        <v>0</v>
      </c>
      <c r="F62" s="69" t="n">
        <f aca="false">(-1)*Roth_01!$E62</f>
        <v>-0</v>
      </c>
      <c r="G62" s="69" t="n">
        <f aca="false">(-1)*$E62*(Input!$C$9/100)</f>
        <v>-0</v>
      </c>
      <c r="H62" s="69" t="n">
        <f aca="false">(-1)*$E62*(Input!$C$10/100)</f>
        <v>-0</v>
      </c>
      <c r="J62" s="69" t="n">
        <f aca="false">($E62+$F62+$G62+$H62)</f>
        <v>0</v>
      </c>
    </row>
    <row r="63" customFormat="false" ht="12.8" hidden="false" customHeight="false" outlineLevel="0" collapsed="false">
      <c r="A63" s="67" t="n">
        <v>59</v>
      </c>
      <c r="B63" s="68" t="n">
        <f aca="false">EOMONTH(Input!$C$7,A63)</f>
        <v>44712</v>
      </c>
      <c r="C63" s="67" t="n">
        <f aca="false">DATEDIF(Input!$C$23,$B63,"Y")</f>
        <v>45</v>
      </c>
      <c r="E63" s="69" t="n">
        <f aca="false">(-1)*(401k_01!$G63+IRA_01!$E63+Invest_01!$E63)+Pension_01!$E63</f>
        <v>0</v>
      </c>
      <c r="F63" s="69" t="n">
        <f aca="false">(-1)*Roth_01!$E63</f>
        <v>-0</v>
      </c>
      <c r="G63" s="69" t="n">
        <f aca="false">(-1)*$E63*(Input!$C$9/100)</f>
        <v>-0</v>
      </c>
      <c r="H63" s="69" t="n">
        <f aca="false">(-1)*$E63*(Input!$C$10/100)</f>
        <v>-0</v>
      </c>
      <c r="J63" s="69" t="n">
        <f aca="false">($E63+$F63+$G63+$H63)</f>
        <v>0</v>
      </c>
    </row>
    <row r="64" customFormat="false" ht="12.8" hidden="false" customHeight="false" outlineLevel="0" collapsed="false">
      <c r="A64" s="67" t="n">
        <v>60</v>
      </c>
      <c r="B64" s="68" t="n">
        <f aca="false">EOMONTH(Input!$C$7,A64)</f>
        <v>44742</v>
      </c>
      <c r="C64" s="67" t="n">
        <f aca="false">DATEDIF(Input!$C$23,$B64,"Y")</f>
        <v>45</v>
      </c>
      <c r="E64" s="69" t="n">
        <f aca="false">(-1)*(401k_01!$G64+IRA_01!$E64+Invest_01!$E64)+Pension_01!$E64</f>
        <v>0</v>
      </c>
      <c r="F64" s="69" t="n">
        <f aca="false">(-1)*Roth_01!$E64</f>
        <v>-0</v>
      </c>
      <c r="G64" s="69" t="n">
        <f aca="false">(-1)*$E64*(Input!$C$9/100)</f>
        <v>-0</v>
      </c>
      <c r="H64" s="69" t="n">
        <f aca="false">(-1)*$E64*(Input!$C$10/100)</f>
        <v>-0</v>
      </c>
      <c r="J64" s="69" t="n">
        <f aca="false">($E64+$F64+$G64+$H64)</f>
        <v>0</v>
      </c>
    </row>
    <row r="65" customFormat="false" ht="12.8" hidden="false" customHeight="false" outlineLevel="0" collapsed="false">
      <c r="A65" s="67" t="n">
        <v>61</v>
      </c>
      <c r="B65" s="68" t="n">
        <f aca="false">EOMONTH(Input!$C$7,A65)</f>
        <v>44773</v>
      </c>
      <c r="C65" s="67" t="n">
        <f aca="false">DATEDIF(Input!$C$23,$B65,"Y")</f>
        <v>45</v>
      </c>
      <c r="E65" s="69" t="n">
        <f aca="false">(-1)*(401k_01!$G65+IRA_01!$E65+Invest_01!$E65)+Pension_01!$E65</f>
        <v>0</v>
      </c>
      <c r="F65" s="69" t="n">
        <f aca="false">(-1)*Roth_01!$E65</f>
        <v>-0</v>
      </c>
      <c r="G65" s="69" t="n">
        <f aca="false">(-1)*$E65*(Input!$C$9/100)</f>
        <v>-0</v>
      </c>
      <c r="H65" s="69" t="n">
        <f aca="false">(-1)*$E65*(Input!$C$10/100)</f>
        <v>-0</v>
      </c>
      <c r="J65" s="69" t="n">
        <f aca="false">($E65+$F65+$G65+$H65)</f>
        <v>0</v>
      </c>
    </row>
    <row r="66" customFormat="false" ht="12.8" hidden="false" customHeight="false" outlineLevel="0" collapsed="false">
      <c r="A66" s="67" t="n">
        <v>62</v>
      </c>
      <c r="B66" s="68" t="n">
        <f aca="false">EOMONTH(Input!$C$7,A66)</f>
        <v>44804</v>
      </c>
      <c r="C66" s="67" t="n">
        <f aca="false">DATEDIF(Input!$C$23,$B66,"Y")</f>
        <v>45</v>
      </c>
      <c r="E66" s="69" t="n">
        <f aca="false">(-1)*(401k_01!$G66+IRA_01!$E66+Invest_01!$E66)+Pension_01!$E66</f>
        <v>0</v>
      </c>
      <c r="F66" s="69" t="n">
        <f aca="false">(-1)*Roth_01!$E66</f>
        <v>-0</v>
      </c>
      <c r="G66" s="69" t="n">
        <f aca="false">(-1)*$E66*(Input!$C$9/100)</f>
        <v>-0</v>
      </c>
      <c r="H66" s="69" t="n">
        <f aca="false">(-1)*$E66*(Input!$C$10/100)</f>
        <v>-0</v>
      </c>
      <c r="J66" s="69" t="n">
        <f aca="false">($E66+$F66+$G66+$H66)</f>
        <v>0</v>
      </c>
    </row>
    <row r="67" customFormat="false" ht="12.8" hidden="false" customHeight="false" outlineLevel="0" collapsed="false">
      <c r="A67" s="67" t="n">
        <v>63</v>
      </c>
      <c r="B67" s="68" t="n">
        <f aca="false">EOMONTH(Input!$C$7,A67)</f>
        <v>44834</v>
      </c>
      <c r="C67" s="67" t="n">
        <f aca="false">DATEDIF(Input!$C$23,$B67,"Y")</f>
        <v>45</v>
      </c>
      <c r="E67" s="69" t="n">
        <f aca="false">(-1)*(401k_01!$G67+IRA_01!$E67+Invest_01!$E67)+Pension_01!$E67</f>
        <v>0</v>
      </c>
      <c r="F67" s="69" t="n">
        <f aca="false">(-1)*Roth_01!$E67</f>
        <v>-0</v>
      </c>
      <c r="G67" s="69" t="n">
        <f aca="false">(-1)*$E67*(Input!$C$9/100)</f>
        <v>-0</v>
      </c>
      <c r="H67" s="69" t="n">
        <f aca="false">(-1)*$E67*(Input!$C$10/100)</f>
        <v>-0</v>
      </c>
      <c r="J67" s="69" t="n">
        <f aca="false">($E67+$F67+$G67+$H67)</f>
        <v>0</v>
      </c>
    </row>
    <row r="68" customFormat="false" ht="12.8" hidden="false" customHeight="false" outlineLevel="0" collapsed="false">
      <c r="A68" s="67" t="n">
        <v>64</v>
      </c>
      <c r="B68" s="68" t="n">
        <f aca="false">EOMONTH(Input!$C$7,A68)</f>
        <v>44865</v>
      </c>
      <c r="C68" s="67" t="n">
        <f aca="false">DATEDIF(Input!$C$23,$B68,"Y")</f>
        <v>45</v>
      </c>
      <c r="E68" s="69" t="n">
        <f aca="false">(-1)*(401k_01!$G68+IRA_01!$E68+Invest_01!$E68)+Pension_01!$E68</f>
        <v>0</v>
      </c>
      <c r="F68" s="69" t="n">
        <f aca="false">(-1)*Roth_01!$E68</f>
        <v>-0</v>
      </c>
      <c r="G68" s="69" t="n">
        <f aca="false">(-1)*$E68*(Input!$C$9/100)</f>
        <v>-0</v>
      </c>
      <c r="H68" s="69" t="n">
        <f aca="false">(-1)*$E68*(Input!$C$10/100)</f>
        <v>-0</v>
      </c>
      <c r="J68" s="69" t="n">
        <f aca="false">($E68+$F68+$G68+$H68)</f>
        <v>0</v>
      </c>
    </row>
    <row r="69" customFormat="false" ht="12.8" hidden="false" customHeight="false" outlineLevel="0" collapsed="false">
      <c r="A69" s="67" t="n">
        <v>65</v>
      </c>
      <c r="B69" s="68" t="n">
        <f aca="false">EOMONTH(Input!$C$7,A69)</f>
        <v>44895</v>
      </c>
      <c r="C69" s="67" t="n">
        <f aca="false">DATEDIF(Input!$C$23,$B69,"Y")</f>
        <v>45</v>
      </c>
      <c r="E69" s="69" t="n">
        <f aca="false">(-1)*(401k_01!$G69+IRA_01!$E69+Invest_01!$E69)+Pension_01!$E69</f>
        <v>0</v>
      </c>
      <c r="F69" s="69" t="n">
        <f aca="false">(-1)*Roth_01!$E69</f>
        <v>-0</v>
      </c>
      <c r="G69" s="69" t="n">
        <f aca="false">(-1)*$E69*(Input!$C$9/100)</f>
        <v>-0</v>
      </c>
      <c r="H69" s="69" t="n">
        <f aca="false">(-1)*$E69*(Input!$C$10/100)</f>
        <v>-0</v>
      </c>
      <c r="J69" s="69" t="n">
        <f aca="false">($E69+$F69+$G69+$H69)</f>
        <v>0</v>
      </c>
    </row>
    <row r="70" customFormat="false" ht="12.8" hidden="false" customHeight="false" outlineLevel="0" collapsed="false">
      <c r="A70" s="67" t="n">
        <v>66</v>
      </c>
      <c r="B70" s="68" t="n">
        <f aca="false">EOMONTH(Input!$C$7,A70)</f>
        <v>44926</v>
      </c>
      <c r="C70" s="67" t="n">
        <f aca="false">DATEDIF(Input!$C$23,$B70,"Y")</f>
        <v>45</v>
      </c>
      <c r="E70" s="69" t="n">
        <f aca="false">(-1)*(401k_01!$G70+IRA_01!$E70+Invest_01!$E70)+Pension_01!$E70</f>
        <v>0</v>
      </c>
      <c r="F70" s="69" t="n">
        <f aca="false">(-1)*Roth_01!$E70</f>
        <v>-0</v>
      </c>
      <c r="G70" s="69" t="n">
        <f aca="false">(-1)*$E70*(Input!$C$9/100)</f>
        <v>-0</v>
      </c>
      <c r="H70" s="69" t="n">
        <f aca="false">(-1)*$E70*(Input!$C$10/100)</f>
        <v>-0</v>
      </c>
      <c r="J70" s="69" t="n">
        <f aca="false">($E70+$F70+$G70+$H70)</f>
        <v>0</v>
      </c>
    </row>
    <row r="71" customFormat="false" ht="12.8" hidden="false" customHeight="false" outlineLevel="0" collapsed="false">
      <c r="A71" s="67" t="n">
        <v>67</v>
      </c>
      <c r="B71" s="68" t="n">
        <f aca="false">EOMONTH(Input!$C$7,A71)</f>
        <v>44957</v>
      </c>
      <c r="C71" s="67" t="n">
        <f aca="false">DATEDIF(Input!$C$23,$B71,"Y")</f>
        <v>45</v>
      </c>
      <c r="E71" s="69" t="n">
        <f aca="false">(-1)*(401k_01!$G71+IRA_01!$E71+Invest_01!$E71)+Pension_01!$E71</f>
        <v>0</v>
      </c>
      <c r="F71" s="69" t="n">
        <f aca="false">(-1)*Roth_01!$E71</f>
        <v>-0</v>
      </c>
      <c r="G71" s="69" t="n">
        <f aca="false">(-1)*$E71*(Input!$C$9/100)</f>
        <v>-0</v>
      </c>
      <c r="H71" s="69" t="n">
        <f aca="false">(-1)*$E71*(Input!$C$10/100)</f>
        <v>-0</v>
      </c>
      <c r="J71" s="69" t="n">
        <f aca="false">($E71+$F71+$G71+$H71)</f>
        <v>0</v>
      </c>
    </row>
    <row r="72" customFormat="false" ht="12.8" hidden="false" customHeight="false" outlineLevel="0" collapsed="false">
      <c r="A72" s="67" t="n">
        <v>68</v>
      </c>
      <c r="B72" s="68" t="n">
        <f aca="false">EOMONTH(Input!$C$7,A72)</f>
        <v>44985</v>
      </c>
      <c r="C72" s="67" t="n">
        <f aca="false">DATEDIF(Input!$C$23,$B72,"Y")</f>
        <v>45</v>
      </c>
      <c r="E72" s="69" t="n">
        <f aca="false">(-1)*(401k_01!$G72+IRA_01!$E72+Invest_01!$E72)+Pension_01!$E72</f>
        <v>0</v>
      </c>
      <c r="F72" s="69" t="n">
        <f aca="false">(-1)*Roth_01!$E72</f>
        <v>-0</v>
      </c>
      <c r="G72" s="69" t="n">
        <f aca="false">(-1)*$E72*(Input!$C$9/100)</f>
        <v>-0</v>
      </c>
      <c r="H72" s="69" t="n">
        <f aca="false">(-1)*$E72*(Input!$C$10/100)</f>
        <v>-0</v>
      </c>
      <c r="J72" s="69" t="n">
        <f aca="false">($E72+$F72+$G72+$H72)</f>
        <v>0</v>
      </c>
    </row>
    <row r="73" customFormat="false" ht="12.8" hidden="false" customHeight="false" outlineLevel="0" collapsed="false">
      <c r="A73" s="67" t="n">
        <v>69</v>
      </c>
      <c r="B73" s="68" t="n">
        <f aca="false">EOMONTH(Input!$C$7,A73)</f>
        <v>45016</v>
      </c>
      <c r="C73" s="67" t="n">
        <f aca="false">DATEDIF(Input!$C$23,$B73,"Y")</f>
        <v>45</v>
      </c>
      <c r="E73" s="69" t="n">
        <f aca="false">(-1)*(401k_01!$G73+IRA_01!$E73+Invest_01!$E73)+Pension_01!$E73</f>
        <v>0</v>
      </c>
      <c r="F73" s="69" t="n">
        <f aca="false">(-1)*Roth_01!$E73</f>
        <v>-0</v>
      </c>
      <c r="G73" s="69" t="n">
        <f aca="false">(-1)*$E73*(Input!$C$9/100)</f>
        <v>-0</v>
      </c>
      <c r="H73" s="69" t="n">
        <f aca="false">(-1)*$E73*(Input!$C$10/100)</f>
        <v>-0</v>
      </c>
      <c r="J73" s="69" t="n">
        <f aca="false">($E73+$F73+$G73+$H73)</f>
        <v>0</v>
      </c>
    </row>
    <row r="74" customFormat="false" ht="12.8" hidden="false" customHeight="false" outlineLevel="0" collapsed="false">
      <c r="A74" s="67" t="n">
        <v>70</v>
      </c>
      <c r="B74" s="68" t="n">
        <f aca="false">EOMONTH(Input!$C$7,A74)</f>
        <v>45046</v>
      </c>
      <c r="C74" s="67" t="n">
        <f aca="false">DATEDIF(Input!$C$23,$B74,"Y")</f>
        <v>45</v>
      </c>
      <c r="E74" s="69" t="n">
        <f aca="false">(-1)*(401k_01!$G74+IRA_01!$E74+Invest_01!$E74)+Pension_01!$E74</f>
        <v>0</v>
      </c>
      <c r="F74" s="69" t="n">
        <f aca="false">(-1)*Roth_01!$E74</f>
        <v>-0</v>
      </c>
      <c r="G74" s="69" t="n">
        <f aca="false">(-1)*$E74*(Input!$C$9/100)</f>
        <v>-0</v>
      </c>
      <c r="H74" s="69" t="n">
        <f aca="false">(-1)*$E74*(Input!$C$10/100)</f>
        <v>-0</v>
      </c>
      <c r="J74" s="69" t="n">
        <f aca="false">($E74+$F74+$G74+$H74)</f>
        <v>0</v>
      </c>
    </row>
    <row r="75" customFormat="false" ht="12.8" hidden="false" customHeight="false" outlineLevel="0" collapsed="false">
      <c r="A75" s="67" t="n">
        <v>71</v>
      </c>
      <c r="B75" s="68" t="n">
        <f aca="false">EOMONTH(Input!$C$7,A75)</f>
        <v>45077</v>
      </c>
      <c r="C75" s="67" t="n">
        <f aca="false">DATEDIF(Input!$C$23,$B75,"Y")</f>
        <v>46</v>
      </c>
      <c r="E75" s="69" t="n">
        <f aca="false">(-1)*(401k_01!$G75+IRA_01!$E75+Invest_01!$E75)+Pension_01!$E75</f>
        <v>0</v>
      </c>
      <c r="F75" s="69" t="n">
        <f aca="false">(-1)*Roth_01!$E75</f>
        <v>-0</v>
      </c>
      <c r="G75" s="69" t="n">
        <f aca="false">(-1)*$E75*(Input!$C$9/100)</f>
        <v>-0</v>
      </c>
      <c r="H75" s="69" t="n">
        <f aca="false">(-1)*$E75*(Input!$C$10/100)</f>
        <v>-0</v>
      </c>
      <c r="J75" s="69" t="n">
        <f aca="false">($E75+$F75+$G75+$H75)</f>
        <v>0</v>
      </c>
    </row>
    <row r="76" customFormat="false" ht="12.8" hidden="false" customHeight="false" outlineLevel="0" collapsed="false">
      <c r="A76" s="67" t="n">
        <v>72</v>
      </c>
      <c r="B76" s="68" t="n">
        <f aca="false">EOMONTH(Input!$C$7,A76)</f>
        <v>45107</v>
      </c>
      <c r="C76" s="67" t="n">
        <f aca="false">DATEDIF(Input!$C$23,$B76,"Y")</f>
        <v>46</v>
      </c>
      <c r="E76" s="69" t="n">
        <f aca="false">(-1)*(401k_01!$G76+IRA_01!$E76+Invest_01!$E76)+Pension_01!$E76</f>
        <v>0</v>
      </c>
      <c r="F76" s="69" t="n">
        <f aca="false">(-1)*Roth_01!$E76</f>
        <v>-0</v>
      </c>
      <c r="G76" s="69" t="n">
        <f aca="false">(-1)*$E76*(Input!$C$9/100)</f>
        <v>-0</v>
      </c>
      <c r="H76" s="69" t="n">
        <f aca="false">(-1)*$E76*(Input!$C$10/100)</f>
        <v>-0</v>
      </c>
      <c r="J76" s="69" t="n">
        <f aca="false">($E76+$F76+$G76+$H76)</f>
        <v>0</v>
      </c>
    </row>
    <row r="77" customFormat="false" ht="12.8" hidden="false" customHeight="false" outlineLevel="0" collapsed="false">
      <c r="A77" s="67" t="n">
        <v>73</v>
      </c>
      <c r="B77" s="68" t="n">
        <f aca="false">EOMONTH(Input!$C$7,A77)</f>
        <v>45138</v>
      </c>
      <c r="C77" s="67" t="n">
        <f aca="false">DATEDIF(Input!$C$23,$B77,"Y")</f>
        <v>46</v>
      </c>
      <c r="E77" s="69" t="n">
        <f aca="false">(-1)*(401k_01!$G77+IRA_01!$E77+Invest_01!$E77)+Pension_01!$E77</f>
        <v>0</v>
      </c>
      <c r="F77" s="69" t="n">
        <f aca="false">(-1)*Roth_01!$E77</f>
        <v>-0</v>
      </c>
      <c r="G77" s="69" t="n">
        <f aca="false">(-1)*$E77*(Input!$C$9/100)</f>
        <v>-0</v>
      </c>
      <c r="H77" s="69" t="n">
        <f aca="false">(-1)*$E77*(Input!$C$10/100)</f>
        <v>-0</v>
      </c>
      <c r="J77" s="69" t="n">
        <f aca="false">($E77+$F77+$G77+$H77)</f>
        <v>0</v>
      </c>
    </row>
    <row r="78" customFormat="false" ht="12.8" hidden="false" customHeight="false" outlineLevel="0" collapsed="false">
      <c r="A78" s="67" t="n">
        <v>74</v>
      </c>
      <c r="B78" s="68" t="n">
        <f aca="false">EOMONTH(Input!$C$7,A78)</f>
        <v>45169</v>
      </c>
      <c r="C78" s="67" t="n">
        <f aca="false">DATEDIF(Input!$C$23,$B78,"Y")</f>
        <v>46</v>
      </c>
      <c r="E78" s="69" t="n">
        <f aca="false">(-1)*(401k_01!$G78+IRA_01!$E78+Invest_01!$E78)+Pension_01!$E78</f>
        <v>0</v>
      </c>
      <c r="F78" s="69" t="n">
        <f aca="false">(-1)*Roth_01!$E78</f>
        <v>-0</v>
      </c>
      <c r="G78" s="69" t="n">
        <f aca="false">(-1)*$E78*(Input!$C$9/100)</f>
        <v>-0</v>
      </c>
      <c r="H78" s="69" t="n">
        <f aca="false">(-1)*$E78*(Input!$C$10/100)</f>
        <v>-0</v>
      </c>
      <c r="J78" s="69" t="n">
        <f aca="false">($E78+$F78+$G78+$H78)</f>
        <v>0</v>
      </c>
    </row>
    <row r="79" customFormat="false" ht="12.8" hidden="false" customHeight="false" outlineLevel="0" collapsed="false">
      <c r="A79" s="67" t="n">
        <v>75</v>
      </c>
      <c r="B79" s="68" t="n">
        <f aca="false">EOMONTH(Input!$C$7,A79)</f>
        <v>45199</v>
      </c>
      <c r="C79" s="67" t="n">
        <f aca="false">DATEDIF(Input!$C$23,$B79,"Y")</f>
        <v>46</v>
      </c>
      <c r="E79" s="69" t="n">
        <f aca="false">(-1)*(401k_01!$G79+IRA_01!$E79+Invest_01!$E79)+Pension_01!$E79</f>
        <v>0</v>
      </c>
      <c r="F79" s="69" t="n">
        <f aca="false">(-1)*Roth_01!$E79</f>
        <v>-0</v>
      </c>
      <c r="G79" s="69" t="n">
        <f aca="false">(-1)*$E79*(Input!$C$9/100)</f>
        <v>-0</v>
      </c>
      <c r="H79" s="69" t="n">
        <f aca="false">(-1)*$E79*(Input!$C$10/100)</f>
        <v>-0</v>
      </c>
      <c r="J79" s="69" t="n">
        <f aca="false">($E79+$F79+$G79+$H79)</f>
        <v>0</v>
      </c>
    </row>
    <row r="80" customFormat="false" ht="12.8" hidden="false" customHeight="false" outlineLevel="0" collapsed="false">
      <c r="A80" s="67" t="n">
        <v>76</v>
      </c>
      <c r="B80" s="68" t="n">
        <f aca="false">EOMONTH(Input!$C$7,A80)</f>
        <v>45230</v>
      </c>
      <c r="C80" s="67" t="n">
        <f aca="false">DATEDIF(Input!$C$23,$B80,"Y")</f>
        <v>46</v>
      </c>
      <c r="E80" s="69" t="n">
        <f aca="false">(-1)*(401k_01!$G80+IRA_01!$E80+Invest_01!$E80)+Pension_01!$E80</f>
        <v>0</v>
      </c>
      <c r="F80" s="69" t="n">
        <f aca="false">(-1)*Roth_01!$E80</f>
        <v>-0</v>
      </c>
      <c r="G80" s="69" t="n">
        <f aca="false">(-1)*$E80*(Input!$C$9/100)</f>
        <v>-0</v>
      </c>
      <c r="H80" s="69" t="n">
        <f aca="false">(-1)*$E80*(Input!$C$10/100)</f>
        <v>-0</v>
      </c>
      <c r="J80" s="69" t="n">
        <f aca="false">($E80+$F80+$G80+$H80)</f>
        <v>0</v>
      </c>
    </row>
    <row r="81" customFormat="false" ht="12.8" hidden="false" customHeight="false" outlineLevel="0" collapsed="false">
      <c r="A81" s="67" t="n">
        <v>77</v>
      </c>
      <c r="B81" s="68" t="n">
        <f aca="false">EOMONTH(Input!$C$7,A81)</f>
        <v>45260</v>
      </c>
      <c r="C81" s="67" t="n">
        <f aca="false">DATEDIF(Input!$C$23,$B81,"Y")</f>
        <v>46</v>
      </c>
      <c r="E81" s="69" t="n">
        <f aca="false">(-1)*(401k_01!$G81+IRA_01!$E81+Invest_01!$E81)+Pension_01!$E81</f>
        <v>0</v>
      </c>
      <c r="F81" s="69" t="n">
        <f aca="false">(-1)*Roth_01!$E81</f>
        <v>-0</v>
      </c>
      <c r="G81" s="69" t="n">
        <f aca="false">(-1)*$E81*(Input!$C$9/100)</f>
        <v>-0</v>
      </c>
      <c r="H81" s="69" t="n">
        <f aca="false">(-1)*$E81*(Input!$C$10/100)</f>
        <v>-0</v>
      </c>
      <c r="J81" s="69" t="n">
        <f aca="false">($E81+$F81+$G81+$H81)</f>
        <v>0</v>
      </c>
    </row>
    <row r="82" customFormat="false" ht="12.8" hidden="false" customHeight="false" outlineLevel="0" collapsed="false">
      <c r="A82" s="67" t="n">
        <v>78</v>
      </c>
      <c r="B82" s="68" t="n">
        <f aca="false">EOMONTH(Input!$C$7,A82)</f>
        <v>45291</v>
      </c>
      <c r="C82" s="67" t="n">
        <f aca="false">DATEDIF(Input!$C$23,$B82,"Y")</f>
        <v>46</v>
      </c>
      <c r="E82" s="69" t="n">
        <f aca="false">(-1)*(401k_01!$G82+IRA_01!$E82+Invest_01!$E82)+Pension_01!$E82</f>
        <v>0</v>
      </c>
      <c r="F82" s="69" t="n">
        <f aca="false">(-1)*Roth_01!$E82</f>
        <v>-0</v>
      </c>
      <c r="G82" s="69" t="n">
        <f aca="false">(-1)*$E82*(Input!$C$9/100)</f>
        <v>-0</v>
      </c>
      <c r="H82" s="69" t="n">
        <f aca="false">(-1)*$E82*(Input!$C$10/100)</f>
        <v>-0</v>
      </c>
      <c r="J82" s="69" t="n">
        <f aca="false">($E82+$F82+$G82+$H82)</f>
        <v>0</v>
      </c>
    </row>
    <row r="83" customFormat="false" ht="12.8" hidden="false" customHeight="false" outlineLevel="0" collapsed="false">
      <c r="A83" s="67" t="n">
        <v>79</v>
      </c>
      <c r="B83" s="68" t="n">
        <f aca="false">EOMONTH(Input!$C$7,A83)</f>
        <v>45322</v>
      </c>
      <c r="C83" s="67" t="n">
        <f aca="false">DATEDIF(Input!$C$23,$B83,"Y")</f>
        <v>46</v>
      </c>
      <c r="E83" s="69" t="n">
        <f aca="false">(-1)*(401k_01!$G83+IRA_01!$E83+Invest_01!$E83)+Pension_01!$E83</f>
        <v>0</v>
      </c>
      <c r="F83" s="69" t="n">
        <f aca="false">(-1)*Roth_01!$E83</f>
        <v>-0</v>
      </c>
      <c r="G83" s="69" t="n">
        <f aca="false">(-1)*$E83*(Input!$C$9/100)</f>
        <v>-0</v>
      </c>
      <c r="H83" s="69" t="n">
        <f aca="false">(-1)*$E83*(Input!$C$10/100)</f>
        <v>-0</v>
      </c>
      <c r="J83" s="69" t="n">
        <f aca="false">($E83+$F83+$G83+$H83)</f>
        <v>0</v>
      </c>
    </row>
    <row r="84" customFormat="false" ht="12.8" hidden="false" customHeight="false" outlineLevel="0" collapsed="false">
      <c r="A84" s="67" t="n">
        <v>80</v>
      </c>
      <c r="B84" s="68" t="n">
        <f aca="false">EOMONTH(Input!$C$7,A84)</f>
        <v>45351</v>
      </c>
      <c r="C84" s="67" t="n">
        <f aca="false">DATEDIF(Input!$C$23,$B84,"Y")</f>
        <v>46</v>
      </c>
      <c r="E84" s="69" t="n">
        <f aca="false">(-1)*(401k_01!$G84+IRA_01!$E84+Invest_01!$E84)+Pension_01!$E84</f>
        <v>0</v>
      </c>
      <c r="F84" s="69" t="n">
        <f aca="false">(-1)*Roth_01!$E84</f>
        <v>-0</v>
      </c>
      <c r="G84" s="69" t="n">
        <f aca="false">(-1)*$E84*(Input!$C$9/100)</f>
        <v>-0</v>
      </c>
      <c r="H84" s="69" t="n">
        <f aca="false">(-1)*$E84*(Input!$C$10/100)</f>
        <v>-0</v>
      </c>
      <c r="J84" s="69" t="n">
        <f aca="false">($E84+$F84+$G84+$H84)</f>
        <v>0</v>
      </c>
    </row>
    <row r="85" customFormat="false" ht="12.8" hidden="false" customHeight="false" outlineLevel="0" collapsed="false">
      <c r="A85" s="67" t="n">
        <v>81</v>
      </c>
      <c r="B85" s="68" t="n">
        <f aca="false">EOMONTH(Input!$C$7,A85)</f>
        <v>45382</v>
      </c>
      <c r="C85" s="67" t="n">
        <f aca="false">DATEDIF(Input!$C$23,$B85,"Y")</f>
        <v>46</v>
      </c>
      <c r="E85" s="69" t="n">
        <f aca="false">(-1)*(401k_01!$G85+IRA_01!$E85+Invest_01!$E85)+Pension_01!$E85</f>
        <v>0</v>
      </c>
      <c r="F85" s="69" t="n">
        <f aca="false">(-1)*Roth_01!$E85</f>
        <v>-0</v>
      </c>
      <c r="G85" s="69" t="n">
        <f aca="false">(-1)*$E85*(Input!$C$9/100)</f>
        <v>-0</v>
      </c>
      <c r="H85" s="69" t="n">
        <f aca="false">(-1)*$E85*(Input!$C$10/100)</f>
        <v>-0</v>
      </c>
      <c r="J85" s="69" t="n">
        <f aca="false">($E85+$F85+$G85+$H85)</f>
        <v>0</v>
      </c>
    </row>
    <row r="86" customFormat="false" ht="12.8" hidden="false" customHeight="false" outlineLevel="0" collapsed="false">
      <c r="A86" s="67" t="n">
        <v>82</v>
      </c>
      <c r="B86" s="68" t="n">
        <f aca="false">EOMONTH(Input!$C$7,A86)</f>
        <v>45412</v>
      </c>
      <c r="C86" s="67" t="n">
        <f aca="false">DATEDIF(Input!$C$23,$B86,"Y")</f>
        <v>46</v>
      </c>
      <c r="E86" s="69" t="n">
        <f aca="false">(-1)*(401k_01!$G86+IRA_01!$E86+Invest_01!$E86)+Pension_01!$E86</f>
        <v>0</v>
      </c>
      <c r="F86" s="69" t="n">
        <f aca="false">(-1)*Roth_01!$E86</f>
        <v>-0</v>
      </c>
      <c r="G86" s="69" t="n">
        <f aca="false">(-1)*$E86*(Input!$C$9/100)</f>
        <v>-0</v>
      </c>
      <c r="H86" s="69" t="n">
        <f aca="false">(-1)*$E86*(Input!$C$10/100)</f>
        <v>-0</v>
      </c>
      <c r="J86" s="69" t="n">
        <f aca="false">($E86+$F86+$G86+$H86)</f>
        <v>0</v>
      </c>
    </row>
    <row r="87" customFormat="false" ht="12.8" hidden="false" customHeight="false" outlineLevel="0" collapsed="false">
      <c r="A87" s="67" t="n">
        <v>83</v>
      </c>
      <c r="B87" s="68" t="n">
        <f aca="false">EOMONTH(Input!$C$7,A87)</f>
        <v>45443</v>
      </c>
      <c r="C87" s="67" t="n">
        <f aca="false">DATEDIF(Input!$C$23,$B87,"Y")</f>
        <v>47</v>
      </c>
      <c r="E87" s="69" t="n">
        <f aca="false">(-1)*(401k_01!$G87+IRA_01!$E87+Invest_01!$E87)+Pension_01!$E87</f>
        <v>0</v>
      </c>
      <c r="F87" s="69" t="n">
        <f aca="false">(-1)*Roth_01!$E87</f>
        <v>-0</v>
      </c>
      <c r="G87" s="69" t="n">
        <f aca="false">(-1)*$E87*(Input!$C$9/100)</f>
        <v>-0</v>
      </c>
      <c r="H87" s="69" t="n">
        <f aca="false">(-1)*$E87*(Input!$C$10/100)</f>
        <v>-0</v>
      </c>
      <c r="J87" s="69" t="n">
        <f aca="false">($E87+$F87+$G87+$H87)</f>
        <v>0</v>
      </c>
    </row>
    <row r="88" customFormat="false" ht="12.8" hidden="false" customHeight="false" outlineLevel="0" collapsed="false">
      <c r="A88" s="67" t="n">
        <v>84</v>
      </c>
      <c r="B88" s="68" t="n">
        <f aca="false">EOMONTH(Input!$C$7,A88)</f>
        <v>45473</v>
      </c>
      <c r="C88" s="67" t="n">
        <f aca="false">DATEDIF(Input!$C$23,$B88,"Y")</f>
        <v>47</v>
      </c>
      <c r="E88" s="69" t="n">
        <f aca="false">(-1)*(401k_01!$G88+IRA_01!$E88+Invest_01!$E88)+Pension_01!$E88</f>
        <v>0</v>
      </c>
      <c r="F88" s="69" t="n">
        <f aca="false">(-1)*Roth_01!$E88</f>
        <v>-0</v>
      </c>
      <c r="G88" s="69" t="n">
        <f aca="false">(-1)*$E88*(Input!$C$9/100)</f>
        <v>-0</v>
      </c>
      <c r="H88" s="69" t="n">
        <f aca="false">(-1)*$E88*(Input!$C$10/100)</f>
        <v>-0</v>
      </c>
      <c r="J88" s="69" t="n">
        <f aca="false">($E88+$F88+$G88+$H88)</f>
        <v>0</v>
      </c>
    </row>
    <row r="89" customFormat="false" ht="12.8" hidden="false" customHeight="false" outlineLevel="0" collapsed="false">
      <c r="A89" s="67" t="n">
        <v>85</v>
      </c>
      <c r="B89" s="68" t="n">
        <f aca="false">EOMONTH(Input!$C$7,A89)</f>
        <v>45504</v>
      </c>
      <c r="C89" s="67" t="n">
        <f aca="false">DATEDIF(Input!$C$23,$B89,"Y")</f>
        <v>47</v>
      </c>
      <c r="E89" s="69" t="n">
        <f aca="false">(-1)*(401k_01!$G89+IRA_01!$E89+Invest_01!$E89)+Pension_01!$E89</f>
        <v>0</v>
      </c>
      <c r="F89" s="69" t="n">
        <f aca="false">(-1)*Roth_01!$E89</f>
        <v>-0</v>
      </c>
      <c r="G89" s="69" t="n">
        <f aca="false">(-1)*$E89*(Input!$C$9/100)</f>
        <v>-0</v>
      </c>
      <c r="H89" s="69" t="n">
        <f aca="false">(-1)*$E89*(Input!$C$10/100)</f>
        <v>-0</v>
      </c>
      <c r="J89" s="69" t="n">
        <f aca="false">($E89+$F89+$G89+$H89)</f>
        <v>0</v>
      </c>
    </row>
    <row r="90" customFormat="false" ht="12.8" hidden="false" customHeight="false" outlineLevel="0" collapsed="false">
      <c r="A90" s="67" t="n">
        <v>86</v>
      </c>
      <c r="B90" s="68" t="n">
        <f aca="false">EOMONTH(Input!$C$7,A90)</f>
        <v>45535</v>
      </c>
      <c r="C90" s="67" t="n">
        <f aca="false">DATEDIF(Input!$C$23,$B90,"Y")</f>
        <v>47</v>
      </c>
      <c r="E90" s="69" t="n">
        <f aca="false">(-1)*(401k_01!$G90+IRA_01!$E90+Invest_01!$E90)+Pension_01!$E90</f>
        <v>0</v>
      </c>
      <c r="F90" s="69" t="n">
        <f aca="false">(-1)*Roth_01!$E90</f>
        <v>-0</v>
      </c>
      <c r="G90" s="69" t="n">
        <f aca="false">(-1)*$E90*(Input!$C$9/100)</f>
        <v>-0</v>
      </c>
      <c r="H90" s="69" t="n">
        <f aca="false">(-1)*$E90*(Input!$C$10/100)</f>
        <v>-0</v>
      </c>
      <c r="J90" s="69" t="n">
        <f aca="false">($E90+$F90+$G90+$H90)</f>
        <v>0</v>
      </c>
    </row>
    <row r="91" customFormat="false" ht="12.8" hidden="false" customHeight="false" outlineLevel="0" collapsed="false">
      <c r="A91" s="67" t="n">
        <v>87</v>
      </c>
      <c r="B91" s="68" t="n">
        <f aca="false">EOMONTH(Input!$C$7,A91)</f>
        <v>45565</v>
      </c>
      <c r="C91" s="67" t="n">
        <f aca="false">DATEDIF(Input!$C$23,$B91,"Y")</f>
        <v>47</v>
      </c>
      <c r="E91" s="69" t="n">
        <f aca="false">(-1)*(401k_01!$G91+IRA_01!$E91+Invest_01!$E91)+Pension_01!$E91</f>
        <v>0</v>
      </c>
      <c r="F91" s="69" t="n">
        <f aca="false">(-1)*Roth_01!$E91</f>
        <v>-0</v>
      </c>
      <c r="G91" s="69" t="n">
        <f aca="false">(-1)*$E91*(Input!$C$9/100)</f>
        <v>-0</v>
      </c>
      <c r="H91" s="69" t="n">
        <f aca="false">(-1)*$E91*(Input!$C$10/100)</f>
        <v>-0</v>
      </c>
      <c r="J91" s="69" t="n">
        <f aca="false">($E91+$F91+$G91+$H91)</f>
        <v>0</v>
      </c>
    </row>
    <row r="92" customFormat="false" ht="12.8" hidden="false" customHeight="false" outlineLevel="0" collapsed="false">
      <c r="A92" s="67" t="n">
        <v>88</v>
      </c>
      <c r="B92" s="68" t="n">
        <f aca="false">EOMONTH(Input!$C$7,A92)</f>
        <v>45596</v>
      </c>
      <c r="C92" s="67" t="n">
        <f aca="false">DATEDIF(Input!$C$23,$B92,"Y")</f>
        <v>47</v>
      </c>
      <c r="E92" s="69" t="n">
        <f aca="false">(-1)*(401k_01!$G92+IRA_01!$E92+Invest_01!$E92)+Pension_01!$E92</f>
        <v>0</v>
      </c>
      <c r="F92" s="69" t="n">
        <f aca="false">(-1)*Roth_01!$E92</f>
        <v>-0</v>
      </c>
      <c r="G92" s="69" t="n">
        <f aca="false">(-1)*$E92*(Input!$C$9/100)</f>
        <v>-0</v>
      </c>
      <c r="H92" s="69" t="n">
        <f aca="false">(-1)*$E92*(Input!$C$10/100)</f>
        <v>-0</v>
      </c>
      <c r="J92" s="69" t="n">
        <f aca="false">($E92+$F92+$G92+$H92)</f>
        <v>0</v>
      </c>
    </row>
    <row r="93" customFormat="false" ht="12.8" hidden="false" customHeight="false" outlineLevel="0" collapsed="false">
      <c r="A93" s="67" t="n">
        <v>89</v>
      </c>
      <c r="B93" s="68" t="n">
        <f aca="false">EOMONTH(Input!$C$7,A93)</f>
        <v>45626</v>
      </c>
      <c r="C93" s="67" t="n">
        <f aca="false">DATEDIF(Input!$C$23,$B93,"Y")</f>
        <v>47</v>
      </c>
      <c r="E93" s="69" t="n">
        <f aca="false">(-1)*(401k_01!$G93+IRA_01!$E93+Invest_01!$E93)+Pension_01!$E93</f>
        <v>0</v>
      </c>
      <c r="F93" s="69" t="n">
        <f aca="false">(-1)*Roth_01!$E93</f>
        <v>-0</v>
      </c>
      <c r="G93" s="69" t="n">
        <f aca="false">(-1)*$E93*(Input!$C$9/100)</f>
        <v>-0</v>
      </c>
      <c r="H93" s="69" t="n">
        <f aca="false">(-1)*$E93*(Input!$C$10/100)</f>
        <v>-0</v>
      </c>
      <c r="J93" s="69" t="n">
        <f aca="false">($E93+$F93+$G93+$H93)</f>
        <v>0</v>
      </c>
    </row>
    <row r="94" customFormat="false" ht="12.8" hidden="false" customHeight="false" outlineLevel="0" collapsed="false">
      <c r="A94" s="67" t="n">
        <v>90</v>
      </c>
      <c r="B94" s="68" t="n">
        <f aca="false">EOMONTH(Input!$C$7,A94)</f>
        <v>45657</v>
      </c>
      <c r="C94" s="67" t="n">
        <f aca="false">DATEDIF(Input!$C$23,$B94,"Y")</f>
        <v>47</v>
      </c>
      <c r="E94" s="69" t="n">
        <f aca="false">(-1)*(401k_01!$G94+IRA_01!$E94+Invest_01!$E94)+Pension_01!$E94</f>
        <v>0</v>
      </c>
      <c r="F94" s="69" t="n">
        <f aca="false">(-1)*Roth_01!$E94</f>
        <v>-0</v>
      </c>
      <c r="G94" s="69" t="n">
        <f aca="false">(-1)*$E94*(Input!$C$9/100)</f>
        <v>-0</v>
      </c>
      <c r="H94" s="69" t="n">
        <f aca="false">(-1)*$E94*(Input!$C$10/100)</f>
        <v>-0</v>
      </c>
      <c r="J94" s="69" t="n">
        <f aca="false">($E94+$F94+$G94+$H94)</f>
        <v>0</v>
      </c>
    </row>
    <row r="95" customFormat="false" ht="12.8" hidden="false" customHeight="false" outlineLevel="0" collapsed="false">
      <c r="A95" s="67" t="n">
        <v>91</v>
      </c>
      <c r="B95" s="68" t="n">
        <f aca="false">EOMONTH(Input!$C$7,A95)</f>
        <v>45688</v>
      </c>
      <c r="C95" s="67" t="n">
        <f aca="false">DATEDIF(Input!$C$23,$B95,"Y")</f>
        <v>47</v>
      </c>
      <c r="E95" s="69" t="n">
        <f aca="false">(-1)*(401k_01!$G95+IRA_01!$E95+Invest_01!$E95)+Pension_01!$E95</f>
        <v>0</v>
      </c>
      <c r="F95" s="69" t="n">
        <f aca="false">(-1)*Roth_01!$E95</f>
        <v>-0</v>
      </c>
      <c r="G95" s="69" t="n">
        <f aca="false">(-1)*$E95*(Input!$C$9/100)</f>
        <v>-0</v>
      </c>
      <c r="H95" s="69" t="n">
        <f aca="false">(-1)*$E95*(Input!$C$10/100)</f>
        <v>-0</v>
      </c>
      <c r="J95" s="69" t="n">
        <f aca="false">($E95+$F95+$G95+$H95)</f>
        <v>0</v>
      </c>
    </row>
    <row r="96" customFormat="false" ht="12.8" hidden="false" customHeight="false" outlineLevel="0" collapsed="false">
      <c r="A96" s="67" t="n">
        <v>92</v>
      </c>
      <c r="B96" s="68" t="n">
        <f aca="false">EOMONTH(Input!$C$7,A96)</f>
        <v>45716</v>
      </c>
      <c r="C96" s="67" t="n">
        <f aca="false">DATEDIF(Input!$C$23,$B96,"Y")</f>
        <v>47</v>
      </c>
      <c r="E96" s="69" t="n">
        <f aca="false">(-1)*(401k_01!$G96+IRA_01!$E96+Invest_01!$E96)+Pension_01!$E96</f>
        <v>0</v>
      </c>
      <c r="F96" s="69" t="n">
        <f aca="false">(-1)*Roth_01!$E96</f>
        <v>-0</v>
      </c>
      <c r="G96" s="69" t="n">
        <f aca="false">(-1)*$E96*(Input!$C$9/100)</f>
        <v>-0</v>
      </c>
      <c r="H96" s="69" t="n">
        <f aca="false">(-1)*$E96*(Input!$C$10/100)</f>
        <v>-0</v>
      </c>
      <c r="J96" s="69" t="n">
        <f aca="false">($E96+$F96+$G96+$H96)</f>
        <v>0</v>
      </c>
    </row>
    <row r="97" customFormat="false" ht="12.8" hidden="false" customHeight="false" outlineLevel="0" collapsed="false">
      <c r="A97" s="67" t="n">
        <v>93</v>
      </c>
      <c r="B97" s="68" t="n">
        <f aca="false">EOMONTH(Input!$C$7,A97)</f>
        <v>45747</v>
      </c>
      <c r="C97" s="67" t="n">
        <f aca="false">DATEDIF(Input!$C$23,$B97,"Y")</f>
        <v>47</v>
      </c>
      <c r="E97" s="69" t="n">
        <f aca="false">(-1)*(401k_01!$G97+IRA_01!$E97+Invest_01!$E97)+Pension_01!$E97</f>
        <v>0</v>
      </c>
      <c r="F97" s="69" t="n">
        <f aca="false">(-1)*Roth_01!$E97</f>
        <v>-0</v>
      </c>
      <c r="G97" s="69" t="n">
        <f aca="false">(-1)*$E97*(Input!$C$9/100)</f>
        <v>-0</v>
      </c>
      <c r="H97" s="69" t="n">
        <f aca="false">(-1)*$E97*(Input!$C$10/100)</f>
        <v>-0</v>
      </c>
      <c r="J97" s="69" t="n">
        <f aca="false">($E97+$F97+$G97+$H97)</f>
        <v>0</v>
      </c>
    </row>
    <row r="98" customFormat="false" ht="12.8" hidden="false" customHeight="false" outlineLevel="0" collapsed="false">
      <c r="A98" s="67" t="n">
        <v>94</v>
      </c>
      <c r="B98" s="68" t="n">
        <f aca="false">EOMONTH(Input!$C$7,A98)</f>
        <v>45777</v>
      </c>
      <c r="C98" s="67" t="n">
        <f aca="false">DATEDIF(Input!$C$23,$B98,"Y")</f>
        <v>47</v>
      </c>
      <c r="E98" s="69" t="n">
        <f aca="false">(-1)*(401k_01!$G98+IRA_01!$E98+Invest_01!$E98)+Pension_01!$E98</f>
        <v>0</v>
      </c>
      <c r="F98" s="69" t="n">
        <f aca="false">(-1)*Roth_01!$E98</f>
        <v>-0</v>
      </c>
      <c r="G98" s="69" t="n">
        <f aca="false">(-1)*$E98*(Input!$C$9/100)</f>
        <v>-0</v>
      </c>
      <c r="H98" s="69" t="n">
        <f aca="false">(-1)*$E98*(Input!$C$10/100)</f>
        <v>-0</v>
      </c>
      <c r="J98" s="69" t="n">
        <f aca="false">($E98+$F98+$G98+$H98)</f>
        <v>0</v>
      </c>
    </row>
    <row r="99" customFormat="false" ht="12.8" hidden="false" customHeight="false" outlineLevel="0" collapsed="false">
      <c r="A99" s="67" t="n">
        <v>95</v>
      </c>
      <c r="B99" s="68" t="n">
        <f aca="false">EOMONTH(Input!$C$7,A99)</f>
        <v>45808</v>
      </c>
      <c r="C99" s="67" t="n">
        <f aca="false">DATEDIF(Input!$C$23,$B99,"Y")</f>
        <v>48</v>
      </c>
      <c r="E99" s="69" t="n">
        <f aca="false">(-1)*(401k_01!$G99+IRA_01!$E99+Invest_01!$E99)+Pension_01!$E99</f>
        <v>0</v>
      </c>
      <c r="F99" s="69" t="n">
        <f aca="false">(-1)*Roth_01!$E99</f>
        <v>-0</v>
      </c>
      <c r="G99" s="69" t="n">
        <f aca="false">(-1)*$E99*(Input!$C$9/100)</f>
        <v>-0</v>
      </c>
      <c r="H99" s="69" t="n">
        <f aca="false">(-1)*$E99*(Input!$C$10/100)</f>
        <v>-0</v>
      </c>
      <c r="J99" s="69" t="n">
        <f aca="false">($E99+$F99+$G99+$H99)</f>
        <v>0</v>
      </c>
    </row>
    <row r="100" customFormat="false" ht="12.8" hidden="false" customHeight="false" outlineLevel="0" collapsed="false">
      <c r="A100" s="67" t="n">
        <v>96</v>
      </c>
      <c r="B100" s="68" t="n">
        <f aca="false">EOMONTH(Input!$C$7,A100)</f>
        <v>45838</v>
      </c>
      <c r="C100" s="67" t="n">
        <f aca="false">DATEDIF(Input!$C$23,$B100,"Y")</f>
        <v>48</v>
      </c>
      <c r="E100" s="69" t="n">
        <f aca="false">(-1)*(401k_01!$G100+IRA_01!$E100+Invest_01!$E100)+Pension_01!$E100</f>
        <v>0</v>
      </c>
      <c r="F100" s="69" t="n">
        <f aca="false">(-1)*Roth_01!$E100</f>
        <v>-0</v>
      </c>
      <c r="G100" s="69" t="n">
        <f aca="false">(-1)*$E100*(Input!$C$9/100)</f>
        <v>-0</v>
      </c>
      <c r="H100" s="69" t="n">
        <f aca="false">(-1)*$E100*(Input!$C$10/100)</f>
        <v>-0</v>
      </c>
      <c r="J100" s="69" t="n">
        <f aca="false">($E100+$F100+$G100+$H100)</f>
        <v>0</v>
      </c>
    </row>
    <row r="101" customFormat="false" ht="12.8" hidden="false" customHeight="false" outlineLevel="0" collapsed="false">
      <c r="A101" s="67" t="n">
        <v>97</v>
      </c>
      <c r="B101" s="68" t="n">
        <f aca="false">EOMONTH(Input!$C$7,A101)</f>
        <v>45869</v>
      </c>
      <c r="C101" s="67" t="n">
        <f aca="false">DATEDIF(Input!$C$23,$B101,"Y")</f>
        <v>48</v>
      </c>
      <c r="E101" s="69" t="n">
        <f aca="false">(-1)*(401k_01!$G101+IRA_01!$E101+Invest_01!$E101)+Pension_01!$E101</f>
        <v>0</v>
      </c>
      <c r="F101" s="69" t="n">
        <f aca="false">(-1)*Roth_01!$E101</f>
        <v>-0</v>
      </c>
      <c r="G101" s="69" t="n">
        <f aca="false">(-1)*$E101*(Input!$C$9/100)</f>
        <v>-0</v>
      </c>
      <c r="H101" s="69" t="n">
        <f aca="false">(-1)*$E101*(Input!$C$10/100)</f>
        <v>-0</v>
      </c>
      <c r="J101" s="69" t="n">
        <f aca="false">($E101+$F101+$G101+$H101)</f>
        <v>0</v>
      </c>
    </row>
    <row r="102" customFormat="false" ht="12.8" hidden="false" customHeight="false" outlineLevel="0" collapsed="false">
      <c r="A102" s="67" t="n">
        <v>98</v>
      </c>
      <c r="B102" s="68" t="n">
        <f aca="false">EOMONTH(Input!$C$7,A102)</f>
        <v>45900</v>
      </c>
      <c r="C102" s="67" t="n">
        <f aca="false">DATEDIF(Input!$C$23,$B102,"Y")</f>
        <v>48</v>
      </c>
      <c r="E102" s="69" t="n">
        <f aca="false">(-1)*(401k_01!$G102+IRA_01!$E102+Invest_01!$E102)+Pension_01!$E102</f>
        <v>0</v>
      </c>
      <c r="F102" s="69" t="n">
        <f aca="false">(-1)*Roth_01!$E102</f>
        <v>-0</v>
      </c>
      <c r="G102" s="69" t="n">
        <f aca="false">(-1)*$E102*(Input!$C$9/100)</f>
        <v>-0</v>
      </c>
      <c r="H102" s="69" t="n">
        <f aca="false">(-1)*$E102*(Input!$C$10/100)</f>
        <v>-0</v>
      </c>
      <c r="J102" s="69" t="n">
        <f aca="false">($E102+$F102+$G102+$H102)</f>
        <v>0</v>
      </c>
    </row>
    <row r="103" customFormat="false" ht="12.8" hidden="false" customHeight="false" outlineLevel="0" collapsed="false">
      <c r="A103" s="67" t="n">
        <v>99</v>
      </c>
      <c r="B103" s="68" t="n">
        <f aca="false">EOMONTH(Input!$C$7,A103)</f>
        <v>45930</v>
      </c>
      <c r="C103" s="67" t="n">
        <f aca="false">DATEDIF(Input!$C$23,$B103,"Y")</f>
        <v>48</v>
      </c>
      <c r="E103" s="69" t="n">
        <f aca="false">(-1)*(401k_01!$G103+IRA_01!$E103+Invest_01!$E103)+Pension_01!$E103</f>
        <v>0</v>
      </c>
      <c r="F103" s="69" t="n">
        <f aca="false">(-1)*Roth_01!$E103</f>
        <v>-0</v>
      </c>
      <c r="G103" s="69" t="n">
        <f aca="false">(-1)*$E103*(Input!$C$9/100)</f>
        <v>-0</v>
      </c>
      <c r="H103" s="69" t="n">
        <f aca="false">(-1)*$E103*(Input!$C$10/100)</f>
        <v>-0</v>
      </c>
      <c r="J103" s="69" t="n">
        <f aca="false">($E103+$F103+$G103+$H103)</f>
        <v>0</v>
      </c>
    </row>
    <row r="104" customFormat="false" ht="12.8" hidden="false" customHeight="false" outlineLevel="0" collapsed="false">
      <c r="A104" s="67" t="n">
        <v>100</v>
      </c>
      <c r="B104" s="68" t="n">
        <f aca="false">EOMONTH(Input!$C$7,A104)</f>
        <v>45961</v>
      </c>
      <c r="C104" s="67" t="n">
        <f aca="false">DATEDIF(Input!$C$23,$B104,"Y")</f>
        <v>48</v>
      </c>
      <c r="E104" s="69" t="n">
        <f aca="false">(-1)*(401k_01!$G104+IRA_01!$E104+Invest_01!$E104)+Pension_01!$E104</f>
        <v>0</v>
      </c>
      <c r="F104" s="69" t="n">
        <f aca="false">(-1)*Roth_01!$E104</f>
        <v>-0</v>
      </c>
      <c r="G104" s="69" t="n">
        <f aca="false">(-1)*$E104*(Input!$C$9/100)</f>
        <v>-0</v>
      </c>
      <c r="H104" s="69" t="n">
        <f aca="false">(-1)*$E104*(Input!$C$10/100)</f>
        <v>-0</v>
      </c>
      <c r="J104" s="69" t="n">
        <f aca="false">($E104+$F104+$G104+$H104)</f>
        <v>0</v>
      </c>
    </row>
    <row r="105" customFormat="false" ht="12.8" hidden="false" customHeight="false" outlineLevel="0" collapsed="false">
      <c r="A105" s="67" t="n">
        <v>101</v>
      </c>
      <c r="B105" s="68" t="n">
        <f aca="false">EOMONTH(Input!$C$7,A105)</f>
        <v>45991</v>
      </c>
      <c r="C105" s="67" t="n">
        <f aca="false">DATEDIF(Input!$C$23,$B105,"Y")</f>
        <v>48</v>
      </c>
      <c r="E105" s="69" t="n">
        <f aca="false">(-1)*(401k_01!$G105+IRA_01!$E105+Invest_01!$E105)+Pension_01!$E105</f>
        <v>0</v>
      </c>
      <c r="F105" s="69" t="n">
        <f aca="false">(-1)*Roth_01!$E105</f>
        <v>-0</v>
      </c>
      <c r="G105" s="69" t="n">
        <f aca="false">(-1)*$E105*(Input!$C$9/100)</f>
        <v>-0</v>
      </c>
      <c r="H105" s="69" t="n">
        <f aca="false">(-1)*$E105*(Input!$C$10/100)</f>
        <v>-0</v>
      </c>
      <c r="J105" s="69" t="n">
        <f aca="false">($E105+$F105+$G105+$H105)</f>
        <v>0</v>
      </c>
    </row>
    <row r="106" customFormat="false" ht="12.8" hidden="false" customHeight="false" outlineLevel="0" collapsed="false">
      <c r="A106" s="67" t="n">
        <v>102</v>
      </c>
      <c r="B106" s="68" t="n">
        <f aca="false">EOMONTH(Input!$C$7,A106)</f>
        <v>46022</v>
      </c>
      <c r="C106" s="67" t="n">
        <f aca="false">DATEDIF(Input!$C$23,$B106,"Y")</f>
        <v>48</v>
      </c>
      <c r="E106" s="69" t="n">
        <f aca="false">(-1)*(401k_01!$G106+IRA_01!$E106+Invest_01!$E106)+Pension_01!$E106</f>
        <v>0</v>
      </c>
      <c r="F106" s="69" t="n">
        <f aca="false">(-1)*Roth_01!$E106</f>
        <v>-0</v>
      </c>
      <c r="G106" s="69" t="n">
        <f aca="false">(-1)*$E106*(Input!$C$9/100)</f>
        <v>-0</v>
      </c>
      <c r="H106" s="69" t="n">
        <f aca="false">(-1)*$E106*(Input!$C$10/100)</f>
        <v>-0</v>
      </c>
      <c r="J106" s="69" t="n">
        <f aca="false">($E106+$F106+$G106+$H106)</f>
        <v>0</v>
      </c>
    </row>
    <row r="107" customFormat="false" ht="12.8" hidden="false" customHeight="false" outlineLevel="0" collapsed="false">
      <c r="A107" s="67" t="n">
        <v>103</v>
      </c>
      <c r="B107" s="68" t="n">
        <f aca="false">EOMONTH(Input!$C$7,A107)</f>
        <v>46053</v>
      </c>
      <c r="C107" s="67" t="n">
        <f aca="false">DATEDIF(Input!$C$23,$B107,"Y")</f>
        <v>48</v>
      </c>
      <c r="E107" s="69" t="n">
        <f aca="false">(-1)*(401k_01!$G107+IRA_01!$E107+Invest_01!$E107)+Pension_01!$E107</f>
        <v>0</v>
      </c>
      <c r="F107" s="69" t="n">
        <f aca="false">(-1)*Roth_01!$E107</f>
        <v>-0</v>
      </c>
      <c r="G107" s="69" t="n">
        <f aca="false">(-1)*$E107*(Input!$C$9/100)</f>
        <v>-0</v>
      </c>
      <c r="H107" s="69" t="n">
        <f aca="false">(-1)*$E107*(Input!$C$10/100)</f>
        <v>-0</v>
      </c>
      <c r="J107" s="69" t="n">
        <f aca="false">($E107+$F107+$G107+$H107)</f>
        <v>0</v>
      </c>
    </row>
    <row r="108" customFormat="false" ht="12.8" hidden="false" customHeight="false" outlineLevel="0" collapsed="false">
      <c r="A108" s="67" t="n">
        <v>104</v>
      </c>
      <c r="B108" s="68" t="n">
        <f aca="false">EOMONTH(Input!$C$7,A108)</f>
        <v>46081</v>
      </c>
      <c r="C108" s="67" t="n">
        <f aca="false">DATEDIF(Input!$C$23,$B108,"Y")</f>
        <v>48</v>
      </c>
      <c r="E108" s="69" t="n">
        <f aca="false">(-1)*(401k_01!$G108+IRA_01!$E108+Invest_01!$E108)+Pension_01!$E108</f>
        <v>0</v>
      </c>
      <c r="F108" s="69" t="n">
        <f aca="false">(-1)*Roth_01!$E108</f>
        <v>-0</v>
      </c>
      <c r="G108" s="69" t="n">
        <f aca="false">(-1)*$E108*(Input!$C$9/100)</f>
        <v>-0</v>
      </c>
      <c r="H108" s="69" t="n">
        <f aca="false">(-1)*$E108*(Input!$C$10/100)</f>
        <v>-0</v>
      </c>
      <c r="J108" s="69" t="n">
        <f aca="false">($E108+$F108+$G108+$H108)</f>
        <v>0</v>
      </c>
    </row>
    <row r="109" customFormat="false" ht="12.8" hidden="false" customHeight="false" outlineLevel="0" collapsed="false">
      <c r="A109" s="67" t="n">
        <v>105</v>
      </c>
      <c r="B109" s="68" t="n">
        <f aca="false">EOMONTH(Input!$C$7,A109)</f>
        <v>46112</v>
      </c>
      <c r="C109" s="67" t="n">
        <f aca="false">DATEDIF(Input!$C$23,$B109,"Y")</f>
        <v>48</v>
      </c>
      <c r="E109" s="69" t="n">
        <f aca="false">(-1)*(401k_01!$G109+IRA_01!$E109+Invest_01!$E109)+Pension_01!$E109</f>
        <v>0</v>
      </c>
      <c r="F109" s="69" t="n">
        <f aca="false">(-1)*Roth_01!$E109</f>
        <v>-0</v>
      </c>
      <c r="G109" s="69" t="n">
        <f aca="false">(-1)*$E109*(Input!$C$9/100)</f>
        <v>-0</v>
      </c>
      <c r="H109" s="69" t="n">
        <f aca="false">(-1)*$E109*(Input!$C$10/100)</f>
        <v>-0</v>
      </c>
      <c r="J109" s="69" t="n">
        <f aca="false">($E109+$F109+$G109+$H109)</f>
        <v>0</v>
      </c>
    </row>
    <row r="110" customFormat="false" ht="12.8" hidden="false" customHeight="false" outlineLevel="0" collapsed="false">
      <c r="A110" s="67" t="n">
        <v>106</v>
      </c>
      <c r="B110" s="68" t="n">
        <f aca="false">EOMONTH(Input!$C$7,A110)</f>
        <v>46142</v>
      </c>
      <c r="C110" s="67" t="n">
        <f aca="false">DATEDIF(Input!$C$23,$B110,"Y")</f>
        <v>48</v>
      </c>
      <c r="E110" s="69" t="n">
        <f aca="false">(-1)*(401k_01!$G110+IRA_01!$E110+Invest_01!$E110)+Pension_01!$E110</f>
        <v>0</v>
      </c>
      <c r="F110" s="69" t="n">
        <f aca="false">(-1)*Roth_01!$E110</f>
        <v>-0</v>
      </c>
      <c r="G110" s="69" t="n">
        <f aca="false">(-1)*$E110*(Input!$C$9/100)</f>
        <v>-0</v>
      </c>
      <c r="H110" s="69" t="n">
        <f aca="false">(-1)*$E110*(Input!$C$10/100)</f>
        <v>-0</v>
      </c>
      <c r="J110" s="69" t="n">
        <f aca="false">($E110+$F110+$G110+$H110)</f>
        <v>0</v>
      </c>
    </row>
    <row r="111" customFormat="false" ht="12.8" hidden="false" customHeight="false" outlineLevel="0" collapsed="false">
      <c r="A111" s="67" t="n">
        <v>107</v>
      </c>
      <c r="B111" s="68" t="n">
        <f aca="false">EOMONTH(Input!$C$7,A111)</f>
        <v>46173</v>
      </c>
      <c r="C111" s="67" t="n">
        <f aca="false">DATEDIF(Input!$C$23,$B111,"Y")</f>
        <v>49</v>
      </c>
      <c r="E111" s="69" t="n">
        <f aca="false">(-1)*(401k_01!$G111+IRA_01!$E111+Invest_01!$E111)+Pension_01!$E111</f>
        <v>0</v>
      </c>
      <c r="F111" s="69" t="n">
        <f aca="false">(-1)*Roth_01!$E111</f>
        <v>-0</v>
      </c>
      <c r="G111" s="69" t="n">
        <f aca="false">(-1)*$E111*(Input!$C$9/100)</f>
        <v>-0</v>
      </c>
      <c r="H111" s="69" t="n">
        <f aca="false">(-1)*$E111*(Input!$C$10/100)</f>
        <v>-0</v>
      </c>
      <c r="J111" s="69" t="n">
        <f aca="false">($E111+$F111+$G111+$H111)</f>
        <v>0</v>
      </c>
    </row>
    <row r="112" customFormat="false" ht="12.8" hidden="false" customHeight="false" outlineLevel="0" collapsed="false">
      <c r="A112" s="67" t="n">
        <v>108</v>
      </c>
      <c r="B112" s="68" t="n">
        <f aca="false">EOMONTH(Input!$C$7,A112)</f>
        <v>46203</v>
      </c>
      <c r="C112" s="67" t="n">
        <f aca="false">DATEDIF(Input!$C$23,$B112,"Y")</f>
        <v>49</v>
      </c>
      <c r="E112" s="69" t="n">
        <f aca="false">(-1)*(401k_01!$G112+IRA_01!$E112+Invest_01!$E112)+Pension_01!$E112</f>
        <v>0</v>
      </c>
      <c r="F112" s="69" t="n">
        <f aca="false">(-1)*Roth_01!$E112</f>
        <v>-0</v>
      </c>
      <c r="G112" s="69" t="n">
        <f aca="false">(-1)*$E112*(Input!$C$9/100)</f>
        <v>-0</v>
      </c>
      <c r="H112" s="69" t="n">
        <f aca="false">(-1)*$E112*(Input!$C$10/100)</f>
        <v>-0</v>
      </c>
      <c r="J112" s="69" t="n">
        <f aca="false">($E112+$F112+$G112+$H112)</f>
        <v>0</v>
      </c>
    </row>
    <row r="113" customFormat="false" ht="12.8" hidden="false" customHeight="false" outlineLevel="0" collapsed="false">
      <c r="A113" s="67" t="n">
        <v>109</v>
      </c>
      <c r="B113" s="68" t="n">
        <f aca="false">EOMONTH(Input!$C$7,A113)</f>
        <v>46234</v>
      </c>
      <c r="C113" s="67" t="n">
        <f aca="false">DATEDIF(Input!$C$23,$B113,"Y")</f>
        <v>49</v>
      </c>
      <c r="E113" s="69" t="n">
        <f aca="false">(-1)*(401k_01!$G113+IRA_01!$E113+Invest_01!$E113)+Pension_01!$E113</f>
        <v>0</v>
      </c>
      <c r="F113" s="69" t="n">
        <f aca="false">(-1)*Roth_01!$E113</f>
        <v>-0</v>
      </c>
      <c r="G113" s="69" t="n">
        <f aca="false">(-1)*$E113*(Input!$C$9/100)</f>
        <v>-0</v>
      </c>
      <c r="H113" s="69" t="n">
        <f aca="false">(-1)*$E113*(Input!$C$10/100)</f>
        <v>-0</v>
      </c>
      <c r="J113" s="69" t="n">
        <f aca="false">($E113+$F113+$G113+$H113)</f>
        <v>0</v>
      </c>
    </row>
    <row r="114" customFormat="false" ht="12.8" hidden="false" customHeight="false" outlineLevel="0" collapsed="false">
      <c r="A114" s="67" t="n">
        <v>110</v>
      </c>
      <c r="B114" s="68" t="n">
        <f aca="false">EOMONTH(Input!$C$7,A114)</f>
        <v>46265</v>
      </c>
      <c r="C114" s="67" t="n">
        <f aca="false">DATEDIF(Input!$C$23,$B114,"Y")</f>
        <v>49</v>
      </c>
      <c r="E114" s="69" t="n">
        <f aca="false">(-1)*(401k_01!$G114+IRA_01!$E114+Invest_01!$E114)+Pension_01!$E114</f>
        <v>0</v>
      </c>
      <c r="F114" s="69" t="n">
        <f aca="false">(-1)*Roth_01!$E114</f>
        <v>-0</v>
      </c>
      <c r="G114" s="69" t="n">
        <f aca="false">(-1)*$E114*(Input!$C$9/100)</f>
        <v>-0</v>
      </c>
      <c r="H114" s="69" t="n">
        <f aca="false">(-1)*$E114*(Input!$C$10/100)</f>
        <v>-0</v>
      </c>
      <c r="J114" s="69" t="n">
        <f aca="false">($E114+$F114+$G114+$H114)</f>
        <v>0</v>
      </c>
    </row>
    <row r="115" customFormat="false" ht="12.8" hidden="false" customHeight="false" outlineLevel="0" collapsed="false">
      <c r="A115" s="67" t="n">
        <v>111</v>
      </c>
      <c r="B115" s="68" t="n">
        <f aca="false">EOMONTH(Input!$C$7,A115)</f>
        <v>46295</v>
      </c>
      <c r="C115" s="67" t="n">
        <f aca="false">DATEDIF(Input!$C$23,$B115,"Y")</f>
        <v>49</v>
      </c>
      <c r="E115" s="69" t="n">
        <f aca="false">(-1)*(401k_01!$G115+IRA_01!$E115+Invest_01!$E115)+Pension_01!$E115</f>
        <v>0</v>
      </c>
      <c r="F115" s="69" t="n">
        <f aca="false">(-1)*Roth_01!$E115</f>
        <v>-0</v>
      </c>
      <c r="G115" s="69" t="n">
        <f aca="false">(-1)*$E115*(Input!$C$9/100)</f>
        <v>-0</v>
      </c>
      <c r="H115" s="69" t="n">
        <f aca="false">(-1)*$E115*(Input!$C$10/100)</f>
        <v>-0</v>
      </c>
      <c r="J115" s="69" t="n">
        <f aca="false">($E115+$F115+$G115+$H115)</f>
        <v>0</v>
      </c>
    </row>
    <row r="116" customFormat="false" ht="12.8" hidden="false" customHeight="false" outlineLevel="0" collapsed="false">
      <c r="A116" s="67" t="n">
        <v>112</v>
      </c>
      <c r="B116" s="68" t="n">
        <f aca="false">EOMONTH(Input!$C$7,A116)</f>
        <v>46326</v>
      </c>
      <c r="C116" s="67" t="n">
        <f aca="false">DATEDIF(Input!$C$23,$B116,"Y")</f>
        <v>49</v>
      </c>
      <c r="E116" s="69" t="n">
        <f aca="false">(-1)*(401k_01!$G116+IRA_01!$E116+Invest_01!$E116)+Pension_01!$E116</f>
        <v>0</v>
      </c>
      <c r="F116" s="69" t="n">
        <f aca="false">(-1)*Roth_01!$E116</f>
        <v>-0</v>
      </c>
      <c r="G116" s="69" t="n">
        <f aca="false">(-1)*$E116*(Input!$C$9/100)</f>
        <v>-0</v>
      </c>
      <c r="H116" s="69" t="n">
        <f aca="false">(-1)*$E116*(Input!$C$10/100)</f>
        <v>-0</v>
      </c>
      <c r="J116" s="69" t="n">
        <f aca="false">($E116+$F116+$G116+$H116)</f>
        <v>0</v>
      </c>
    </row>
    <row r="117" customFormat="false" ht="12.8" hidden="false" customHeight="false" outlineLevel="0" collapsed="false">
      <c r="A117" s="67" t="n">
        <v>113</v>
      </c>
      <c r="B117" s="68" t="n">
        <f aca="false">EOMONTH(Input!$C$7,A117)</f>
        <v>46356</v>
      </c>
      <c r="C117" s="67" t="n">
        <f aca="false">DATEDIF(Input!$C$23,$B117,"Y")</f>
        <v>49</v>
      </c>
      <c r="E117" s="69" t="n">
        <f aca="false">(-1)*(401k_01!$G117+IRA_01!$E117+Invest_01!$E117)+Pension_01!$E117</f>
        <v>0</v>
      </c>
      <c r="F117" s="69" t="n">
        <f aca="false">(-1)*Roth_01!$E117</f>
        <v>-0</v>
      </c>
      <c r="G117" s="69" t="n">
        <f aca="false">(-1)*$E117*(Input!$C$9/100)</f>
        <v>-0</v>
      </c>
      <c r="H117" s="69" t="n">
        <f aca="false">(-1)*$E117*(Input!$C$10/100)</f>
        <v>-0</v>
      </c>
      <c r="J117" s="69" t="n">
        <f aca="false">($E117+$F117+$G117+$H117)</f>
        <v>0</v>
      </c>
    </row>
    <row r="118" customFormat="false" ht="12.8" hidden="false" customHeight="false" outlineLevel="0" collapsed="false">
      <c r="A118" s="67" t="n">
        <v>114</v>
      </c>
      <c r="B118" s="68" t="n">
        <f aca="false">EOMONTH(Input!$C$7,A118)</f>
        <v>46387</v>
      </c>
      <c r="C118" s="67" t="n">
        <f aca="false">DATEDIF(Input!$C$23,$B118,"Y")</f>
        <v>49</v>
      </c>
      <c r="E118" s="69" t="n">
        <f aca="false">(-1)*(401k_01!$G118+IRA_01!$E118+Invest_01!$E118)+Pension_01!$E118</f>
        <v>0</v>
      </c>
      <c r="F118" s="69" t="n">
        <f aca="false">(-1)*Roth_01!$E118</f>
        <v>-0</v>
      </c>
      <c r="G118" s="69" t="n">
        <f aca="false">(-1)*$E118*(Input!$C$9/100)</f>
        <v>-0</v>
      </c>
      <c r="H118" s="69" t="n">
        <f aca="false">(-1)*$E118*(Input!$C$10/100)</f>
        <v>-0</v>
      </c>
      <c r="J118" s="69" t="n">
        <f aca="false">($E118+$F118+$G118+$H118)</f>
        <v>0</v>
      </c>
    </row>
    <row r="119" customFormat="false" ht="12.8" hidden="false" customHeight="false" outlineLevel="0" collapsed="false">
      <c r="A119" s="67" t="n">
        <v>115</v>
      </c>
      <c r="B119" s="68" t="n">
        <f aca="false">EOMONTH(Input!$C$7,A119)</f>
        <v>46418</v>
      </c>
      <c r="C119" s="67" t="n">
        <f aca="false">DATEDIF(Input!$C$23,$B119,"Y")</f>
        <v>49</v>
      </c>
      <c r="E119" s="69" t="n">
        <f aca="false">(-1)*(401k_01!$G119+IRA_01!$E119+Invest_01!$E119)+Pension_01!$E119</f>
        <v>0</v>
      </c>
      <c r="F119" s="69" t="n">
        <f aca="false">(-1)*Roth_01!$E119</f>
        <v>-0</v>
      </c>
      <c r="G119" s="69" t="n">
        <f aca="false">(-1)*$E119*(Input!$C$9/100)</f>
        <v>-0</v>
      </c>
      <c r="H119" s="69" t="n">
        <f aca="false">(-1)*$E119*(Input!$C$10/100)</f>
        <v>-0</v>
      </c>
      <c r="J119" s="69" t="n">
        <f aca="false">($E119+$F119+$G119+$H119)</f>
        <v>0</v>
      </c>
    </row>
    <row r="120" customFormat="false" ht="12.8" hidden="false" customHeight="false" outlineLevel="0" collapsed="false">
      <c r="A120" s="67" t="n">
        <v>116</v>
      </c>
      <c r="B120" s="68" t="n">
        <f aca="false">EOMONTH(Input!$C$7,A120)</f>
        <v>46446</v>
      </c>
      <c r="C120" s="67" t="n">
        <f aca="false">DATEDIF(Input!$C$23,$B120,"Y")</f>
        <v>49</v>
      </c>
      <c r="E120" s="69" t="n">
        <f aca="false">(-1)*(401k_01!$G120+IRA_01!$E120+Invest_01!$E120)+Pension_01!$E120</f>
        <v>0</v>
      </c>
      <c r="F120" s="69" t="n">
        <f aca="false">(-1)*Roth_01!$E120</f>
        <v>-0</v>
      </c>
      <c r="G120" s="69" t="n">
        <f aca="false">(-1)*$E120*(Input!$C$9/100)</f>
        <v>-0</v>
      </c>
      <c r="H120" s="69" t="n">
        <f aca="false">(-1)*$E120*(Input!$C$10/100)</f>
        <v>-0</v>
      </c>
      <c r="J120" s="69" t="n">
        <f aca="false">($E120+$F120+$G120+$H120)</f>
        <v>0</v>
      </c>
    </row>
    <row r="121" customFormat="false" ht="12.8" hidden="false" customHeight="false" outlineLevel="0" collapsed="false">
      <c r="A121" s="67" t="n">
        <v>117</v>
      </c>
      <c r="B121" s="68" t="n">
        <f aca="false">EOMONTH(Input!$C$7,A121)</f>
        <v>46477</v>
      </c>
      <c r="C121" s="67" t="n">
        <f aca="false">DATEDIF(Input!$C$23,$B121,"Y")</f>
        <v>49</v>
      </c>
      <c r="E121" s="69" t="n">
        <f aca="false">(-1)*(401k_01!$G121+IRA_01!$E121+Invest_01!$E121)+Pension_01!$E121</f>
        <v>0</v>
      </c>
      <c r="F121" s="69" t="n">
        <f aca="false">(-1)*Roth_01!$E121</f>
        <v>-0</v>
      </c>
      <c r="G121" s="69" t="n">
        <f aca="false">(-1)*$E121*(Input!$C$9/100)</f>
        <v>-0</v>
      </c>
      <c r="H121" s="69" t="n">
        <f aca="false">(-1)*$E121*(Input!$C$10/100)</f>
        <v>-0</v>
      </c>
      <c r="J121" s="69" t="n">
        <f aca="false">($E121+$F121+$G121+$H121)</f>
        <v>0</v>
      </c>
    </row>
    <row r="122" customFormat="false" ht="12.8" hidden="false" customHeight="false" outlineLevel="0" collapsed="false">
      <c r="A122" s="67" t="n">
        <v>118</v>
      </c>
      <c r="B122" s="68" t="n">
        <f aca="false">EOMONTH(Input!$C$7,A122)</f>
        <v>46507</v>
      </c>
      <c r="C122" s="67" t="n">
        <f aca="false">DATEDIF(Input!$C$23,$B122,"Y")</f>
        <v>49</v>
      </c>
      <c r="E122" s="69" t="n">
        <f aca="false">(-1)*(401k_01!$G122+IRA_01!$E122+Invest_01!$E122)+Pension_01!$E122</f>
        <v>0</v>
      </c>
      <c r="F122" s="69" t="n">
        <f aca="false">(-1)*Roth_01!$E122</f>
        <v>-0</v>
      </c>
      <c r="G122" s="69" t="n">
        <f aca="false">(-1)*$E122*(Input!$C$9/100)</f>
        <v>-0</v>
      </c>
      <c r="H122" s="69" t="n">
        <f aca="false">(-1)*$E122*(Input!$C$10/100)</f>
        <v>-0</v>
      </c>
      <c r="J122" s="69" t="n">
        <f aca="false">($E122+$F122+$G122+$H122)</f>
        <v>0</v>
      </c>
    </row>
    <row r="123" customFormat="false" ht="12.8" hidden="false" customHeight="false" outlineLevel="0" collapsed="false">
      <c r="A123" s="67" t="n">
        <v>119</v>
      </c>
      <c r="B123" s="68" t="n">
        <f aca="false">EOMONTH(Input!$C$7,A123)</f>
        <v>46538</v>
      </c>
      <c r="C123" s="67" t="n">
        <f aca="false">DATEDIF(Input!$C$23,$B123,"Y")</f>
        <v>50</v>
      </c>
      <c r="E123" s="69" t="n">
        <f aca="false">(-1)*(401k_01!$G123+IRA_01!$E123+Invest_01!$E123)+Pension_01!$E123</f>
        <v>0</v>
      </c>
      <c r="F123" s="69" t="n">
        <f aca="false">(-1)*Roth_01!$E123</f>
        <v>-0</v>
      </c>
      <c r="G123" s="69" t="n">
        <f aca="false">(-1)*$E123*(Input!$C$9/100)</f>
        <v>-0</v>
      </c>
      <c r="H123" s="69" t="n">
        <f aca="false">(-1)*$E123*(Input!$C$10/100)</f>
        <v>-0</v>
      </c>
      <c r="J123" s="69" t="n">
        <f aca="false">($E123+$F123+$G123+$H123)</f>
        <v>0</v>
      </c>
    </row>
    <row r="124" customFormat="false" ht="12.8" hidden="false" customHeight="false" outlineLevel="0" collapsed="false">
      <c r="A124" s="67" t="n">
        <v>120</v>
      </c>
      <c r="B124" s="68" t="n">
        <f aca="false">EOMONTH(Input!$C$7,A124)</f>
        <v>46568</v>
      </c>
      <c r="C124" s="67" t="n">
        <f aca="false">DATEDIF(Input!$C$23,$B124,"Y")</f>
        <v>50</v>
      </c>
      <c r="E124" s="69" t="n">
        <f aca="false">(-1)*(401k_01!$G124+IRA_01!$E124+Invest_01!$E124)+Pension_01!$E124</f>
        <v>0</v>
      </c>
      <c r="F124" s="69" t="n">
        <f aca="false">(-1)*Roth_01!$E124</f>
        <v>-0</v>
      </c>
      <c r="G124" s="69" t="n">
        <f aca="false">(-1)*$E124*(Input!$C$9/100)</f>
        <v>-0</v>
      </c>
      <c r="H124" s="69" t="n">
        <f aca="false">(-1)*$E124*(Input!$C$10/100)</f>
        <v>-0</v>
      </c>
      <c r="J124" s="69" t="n">
        <f aca="false">($E124+$F124+$G124+$H124)</f>
        <v>0</v>
      </c>
    </row>
    <row r="125" customFormat="false" ht="12.8" hidden="false" customHeight="false" outlineLevel="0" collapsed="false">
      <c r="A125" s="67" t="n">
        <v>121</v>
      </c>
      <c r="B125" s="68" t="n">
        <f aca="false">EOMONTH(Input!$C$7,A125)</f>
        <v>46599</v>
      </c>
      <c r="C125" s="67" t="n">
        <f aca="false">DATEDIF(Input!$C$23,$B125,"Y")</f>
        <v>50</v>
      </c>
      <c r="E125" s="69" t="n">
        <f aca="false">(-1)*(401k_01!$G125+IRA_01!$E125+Invest_01!$E125)+Pension_01!$E125</f>
        <v>0</v>
      </c>
      <c r="F125" s="69" t="n">
        <f aca="false">(-1)*Roth_01!$E125</f>
        <v>-0</v>
      </c>
      <c r="G125" s="69" t="n">
        <f aca="false">(-1)*$E125*(Input!$C$9/100)</f>
        <v>-0</v>
      </c>
      <c r="H125" s="69" t="n">
        <f aca="false">(-1)*$E125*(Input!$C$10/100)</f>
        <v>-0</v>
      </c>
      <c r="J125" s="69" t="n">
        <f aca="false">($E125+$F125+$G125+$H125)</f>
        <v>0</v>
      </c>
    </row>
    <row r="126" customFormat="false" ht="12.8" hidden="false" customHeight="false" outlineLevel="0" collapsed="false">
      <c r="A126" s="67" t="n">
        <v>122</v>
      </c>
      <c r="B126" s="68" t="n">
        <f aca="false">EOMONTH(Input!$C$7,A126)</f>
        <v>46630</v>
      </c>
      <c r="C126" s="67" t="n">
        <f aca="false">DATEDIF(Input!$C$23,$B126,"Y")</f>
        <v>50</v>
      </c>
      <c r="E126" s="69" t="n">
        <f aca="false">(-1)*(401k_01!$G126+IRA_01!$E126+Invest_01!$E126)+Pension_01!$E126</f>
        <v>0</v>
      </c>
      <c r="F126" s="69" t="n">
        <f aca="false">(-1)*Roth_01!$E126</f>
        <v>-0</v>
      </c>
      <c r="G126" s="69" t="n">
        <f aca="false">(-1)*$E126*(Input!$C$9/100)</f>
        <v>-0</v>
      </c>
      <c r="H126" s="69" t="n">
        <f aca="false">(-1)*$E126*(Input!$C$10/100)</f>
        <v>-0</v>
      </c>
      <c r="J126" s="69" t="n">
        <f aca="false">($E126+$F126+$G126+$H126)</f>
        <v>0</v>
      </c>
    </row>
    <row r="127" customFormat="false" ht="12.8" hidden="false" customHeight="false" outlineLevel="0" collapsed="false">
      <c r="A127" s="67" t="n">
        <v>123</v>
      </c>
      <c r="B127" s="68" t="n">
        <f aca="false">EOMONTH(Input!$C$7,A127)</f>
        <v>46660</v>
      </c>
      <c r="C127" s="67" t="n">
        <f aca="false">DATEDIF(Input!$C$23,$B127,"Y")</f>
        <v>50</v>
      </c>
      <c r="E127" s="69" t="n">
        <f aca="false">(-1)*(401k_01!$G127+IRA_01!$E127+Invest_01!$E127)+Pension_01!$E127</f>
        <v>0</v>
      </c>
      <c r="F127" s="69" t="n">
        <f aca="false">(-1)*Roth_01!$E127</f>
        <v>-0</v>
      </c>
      <c r="G127" s="69" t="n">
        <f aca="false">(-1)*$E127*(Input!$C$9/100)</f>
        <v>-0</v>
      </c>
      <c r="H127" s="69" t="n">
        <f aca="false">(-1)*$E127*(Input!$C$10/100)</f>
        <v>-0</v>
      </c>
      <c r="J127" s="69" t="n">
        <f aca="false">($E127+$F127+$G127+$H127)</f>
        <v>0</v>
      </c>
    </row>
    <row r="128" customFormat="false" ht="12.8" hidden="false" customHeight="false" outlineLevel="0" collapsed="false">
      <c r="A128" s="67" t="n">
        <v>124</v>
      </c>
      <c r="B128" s="68" t="n">
        <f aca="false">EOMONTH(Input!$C$7,A128)</f>
        <v>46691</v>
      </c>
      <c r="C128" s="67" t="n">
        <f aca="false">DATEDIF(Input!$C$23,$B128,"Y")</f>
        <v>50</v>
      </c>
      <c r="E128" s="69" t="n">
        <f aca="false">(-1)*(401k_01!$G128+IRA_01!$E128+Invest_01!$E128)+Pension_01!$E128</f>
        <v>0</v>
      </c>
      <c r="F128" s="69" t="n">
        <f aca="false">(-1)*Roth_01!$E128</f>
        <v>-0</v>
      </c>
      <c r="G128" s="69" t="n">
        <f aca="false">(-1)*$E128*(Input!$C$9/100)</f>
        <v>-0</v>
      </c>
      <c r="H128" s="69" t="n">
        <f aca="false">(-1)*$E128*(Input!$C$10/100)</f>
        <v>-0</v>
      </c>
      <c r="J128" s="69" t="n">
        <f aca="false">($E128+$F128+$G128+$H128)</f>
        <v>0</v>
      </c>
    </row>
    <row r="129" customFormat="false" ht="12.8" hidden="false" customHeight="false" outlineLevel="0" collapsed="false">
      <c r="A129" s="67" t="n">
        <v>125</v>
      </c>
      <c r="B129" s="68" t="n">
        <f aca="false">EOMONTH(Input!$C$7,A129)</f>
        <v>46721</v>
      </c>
      <c r="C129" s="67" t="n">
        <f aca="false">DATEDIF(Input!$C$23,$B129,"Y")</f>
        <v>50</v>
      </c>
      <c r="E129" s="69" t="n">
        <f aca="false">(-1)*(401k_01!$G129+IRA_01!$E129+Invest_01!$E129)+Pension_01!$E129</f>
        <v>0</v>
      </c>
      <c r="F129" s="69" t="n">
        <f aca="false">(-1)*Roth_01!$E129</f>
        <v>-0</v>
      </c>
      <c r="G129" s="69" t="n">
        <f aca="false">(-1)*$E129*(Input!$C$9/100)</f>
        <v>-0</v>
      </c>
      <c r="H129" s="69" t="n">
        <f aca="false">(-1)*$E129*(Input!$C$10/100)</f>
        <v>-0</v>
      </c>
      <c r="J129" s="69" t="n">
        <f aca="false">($E129+$F129+$G129+$H129)</f>
        <v>0</v>
      </c>
    </row>
    <row r="130" customFormat="false" ht="12.8" hidden="false" customHeight="false" outlineLevel="0" collapsed="false">
      <c r="A130" s="67" t="n">
        <v>126</v>
      </c>
      <c r="B130" s="68" t="n">
        <f aca="false">EOMONTH(Input!$C$7,A130)</f>
        <v>46752</v>
      </c>
      <c r="C130" s="67" t="n">
        <f aca="false">DATEDIF(Input!$C$23,$B130,"Y")</f>
        <v>50</v>
      </c>
      <c r="E130" s="69" t="n">
        <f aca="false">(-1)*(401k_01!$G130+IRA_01!$E130+Invest_01!$E130)+Pension_01!$E130</f>
        <v>0</v>
      </c>
      <c r="F130" s="69" t="n">
        <f aca="false">(-1)*Roth_01!$E130</f>
        <v>-0</v>
      </c>
      <c r="G130" s="69" t="n">
        <f aca="false">(-1)*$E130*(Input!$C$9/100)</f>
        <v>-0</v>
      </c>
      <c r="H130" s="69" t="n">
        <f aca="false">(-1)*$E130*(Input!$C$10/100)</f>
        <v>-0</v>
      </c>
      <c r="J130" s="69" t="n">
        <f aca="false">($E130+$F130+$G130+$H130)</f>
        <v>0</v>
      </c>
    </row>
    <row r="131" customFormat="false" ht="12.8" hidden="false" customHeight="false" outlineLevel="0" collapsed="false">
      <c r="A131" s="67" t="n">
        <v>127</v>
      </c>
      <c r="B131" s="68" t="n">
        <f aca="false">EOMONTH(Input!$C$7,A131)</f>
        <v>46783</v>
      </c>
      <c r="C131" s="67" t="n">
        <f aca="false">DATEDIF(Input!$C$23,$B131,"Y")</f>
        <v>50</v>
      </c>
      <c r="E131" s="69" t="n">
        <f aca="false">(-1)*(401k_01!$G131+IRA_01!$E131+Invest_01!$E131)+Pension_01!$E131</f>
        <v>0</v>
      </c>
      <c r="F131" s="69" t="n">
        <f aca="false">(-1)*Roth_01!$E131</f>
        <v>-0</v>
      </c>
      <c r="G131" s="69" t="n">
        <f aca="false">(-1)*$E131*(Input!$C$9/100)</f>
        <v>-0</v>
      </c>
      <c r="H131" s="69" t="n">
        <f aca="false">(-1)*$E131*(Input!$C$10/100)</f>
        <v>-0</v>
      </c>
      <c r="J131" s="69" t="n">
        <f aca="false">($E131+$F131+$G131+$H131)</f>
        <v>0</v>
      </c>
    </row>
    <row r="132" customFormat="false" ht="12.8" hidden="false" customHeight="false" outlineLevel="0" collapsed="false">
      <c r="A132" s="67" t="n">
        <v>128</v>
      </c>
      <c r="B132" s="68" t="n">
        <f aca="false">EOMONTH(Input!$C$7,A132)</f>
        <v>46812</v>
      </c>
      <c r="C132" s="67" t="n">
        <f aca="false">DATEDIF(Input!$C$23,$B132,"Y")</f>
        <v>50</v>
      </c>
      <c r="E132" s="69" t="n">
        <f aca="false">(-1)*(401k_01!$G132+IRA_01!$E132+Invest_01!$E132)+Pension_01!$E132</f>
        <v>0</v>
      </c>
      <c r="F132" s="69" t="n">
        <f aca="false">(-1)*Roth_01!$E132</f>
        <v>-0</v>
      </c>
      <c r="G132" s="69" t="n">
        <f aca="false">(-1)*$E132*(Input!$C$9/100)</f>
        <v>-0</v>
      </c>
      <c r="H132" s="69" t="n">
        <f aca="false">(-1)*$E132*(Input!$C$10/100)</f>
        <v>-0</v>
      </c>
      <c r="J132" s="69" t="n">
        <f aca="false">($E132+$F132+$G132+$H132)</f>
        <v>0</v>
      </c>
    </row>
    <row r="133" customFormat="false" ht="12.8" hidden="false" customHeight="false" outlineLevel="0" collapsed="false">
      <c r="A133" s="67" t="n">
        <v>129</v>
      </c>
      <c r="B133" s="68" t="n">
        <f aca="false">EOMONTH(Input!$C$7,A133)</f>
        <v>46843</v>
      </c>
      <c r="C133" s="67" t="n">
        <f aca="false">DATEDIF(Input!$C$23,$B133,"Y")</f>
        <v>50</v>
      </c>
      <c r="E133" s="69" t="n">
        <f aca="false">(-1)*(401k_01!$G133+IRA_01!$E133+Invest_01!$E133)+Pension_01!$E133</f>
        <v>0</v>
      </c>
      <c r="F133" s="69" t="n">
        <f aca="false">(-1)*Roth_01!$E133</f>
        <v>-0</v>
      </c>
      <c r="G133" s="69" t="n">
        <f aca="false">(-1)*$E133*(Input!$C$9/100)</f>
        <v>-0</v>
      </c>
      <c r="H133" s="69" t="n">
        <f aca="false">(-1)*$E133*(Input!$C$10/100)</f>
        <v>-0</v>
      </c>
      <c r="J133" s="69" t="n">
        <f aca="false">($E133+$F133+$G133+$H133)</f>
        <v>0</v>
      </c>
    </row>
    <row r="134" customFormat="false" ht="12.8" hidden="false" customHeight="false" outlineLevel="0" collapsed="false">
      <c r="A134" s="67" t="n">
        <v>130</v>
      </c>
      <c r="B134" s="68" t="n">
        <f aca="false">EOMONTH(Input!$C$7,A134)</f>
        <v>46873</v>
      </c>
      <c r="C134" s="67" t="n">
        <f aca="false">DATEDIF(Input!$C$23,$B134,"Y")</f>
        <v>50</v>
      </c>
      <c r="E134" s="69" t="n">
        <f aca="false">(-1)*(401k_01!$G134+IRA_01!$E134+Invest_01!$E134)+Pension_01!$E134</f>
        <v>0</v>
      </c>
      <c r="F134" s="69" t="n">
        <f aca="false">(-1)*Roth_01!$E134</f>
        <v>-0</v>
      </c>
      <c r="G134" s="69" t="n">
        <f aca="false">(-1)*$E134*(Input!$C$9/100)</f>
        <v>-0</v>
      </c>
      <c r="H134" s="69" t="n">
        <f aca="false">(-1)*$E134*(Input!$C$10/100)</f>
        <v>-0</v>
      </c>
      <c r="J134" s="69" t="n">
        <f aca="false">($E134+$F134+$G134+$H134)</f>
        <v>0</v>
      </c>
    </row>
    <row r="135" customFormat="false" ht="12.8" hidden="false" customHeight="false" outlineLevel="0" collapsed="false">
      <c r="A135" s="67" t="n">
        <v>131</v>
      </c>
      <c r="B135" s="68" t="n">
        <f aca="false">EOMONTH(Input!$C$7,A135)</f>
        <v>46904</v>
      </c>
      <c r="C135" s="67" t="n">
        <f aca="false">DATEDIF(Input!$C$23,$B135,"Y")</f>
        <v>51</v>
      </c>
      <c r="E135" s="69" t="n">
        <f aca="false">(-1)*(401k_01!$G135+IRA_01!$E135+Invest_01!$E135)+Pension_01!$E135</f>
        <v>0</v>
      </c>
      <c r="F135" s="69" t="n">
        <f aca="false">(-1)*Roth_01!$E135</f>
        <v>-0</v>
      </c>
      <c r="G135" s="69" t="n">
        <f aca="false">(-1)*$E135*(Input!$C$9/100)</f>
        <v>-0</v>
      </c>
      <c r="H135" s="69" t="n">
        <f aca="false">(-1)*$E135*(Input!$C$10/100)</f>
        <v>-0</v>
      </c>
      <c r="J135" s="69" t="n">
        <f aca="false">($E135+$F135+$G135+$H135)</f>
        <v>0</v>
      </c>
    </row>
    <row r="136" customFormat="false" ht="12.8" hidden="false" customHeight="false" outlineLevel="0" collapsed="false">
      <c r="A136" s="67" t="n">
        <v>132</v>
      </c>
      <c r="B136" s="68" t="n">
        <f aca="false">EOMONTH(Input!$C$7,A136)</f>
        <v>46934</v>
      </c>
      <c r="C136" s="67" t="n">
        <f aca="false">DATEDIF(Input!$C$23,$B136,"Y")</f>
        <v>51</v>
      </c>
      <c r="E136" s="69" t="n">
        <f aca="false">(-1)*(401k_01!$G136+IRA_01!$E136+Invest_01!$E136)+Pension_01!$E136</f>
        <v>0</v>
      </c>
      <c r="F136" s="69" t="n">
        <f aca="false">(-1)*Roth_01!$E136</f>
        <v>-0</v>
      </c>
      <c r="G136" s="69" t="n">
        <f aca="false">(-1)*$E136*(Input!$C$9/100)</f>
        <v>-0</v>
      </c>
      <c r="H136" s="69" t="n">
        <f aca="false">(-1)*$E136*(Input!$C$10/100)</f>
        <v>-0</v>
      </c>
      <c r="J136" s="69" t="n">
        <f aca="false">($E136+$F136+$G136+$H136)</f>
        <v>0</v>
      </c>
    </row>
    <row r="137" customFormat="false" ht="12.8" hidden="false" customHeight="false" outlineLevel="0" collapsed="false">
      <c r="A137" s="67" t="n">
        <v>133</v>
      </c>
      <c r="B137" s="68" t="n">
        <f aca="false">EOMONTH(Input!$C$7,A137)</f>
        <v>46965</v>
      </c>
      <c r="C137" s="67" t="n">
        <f aca="false">DATEDIF(Input!$C$23,$B137,"Y")</f>
        <v>51</v>
      </c>
      <c r="E137" s="69" t="n">
        <f aca="false">(-1)*(401k_01!$G137+IRA_01!$E137+Invest_01!$E137)+Pension_01!$E137</f>
        <v>0</v>
      </c>
      <c r="F137" s="69" t="n">
        <f aca="false">(-1)*Roth_01!$E137</f>
        <v>-0</v>
      </c>
      <c r="G137" s="69" t="n">
        <f aca="false">(-1)*$E137*(Input!$C$9/100)</f>
        <v>-0</v>
      </c>
      <c r="H137" s="69" t="n">
        <f aca="false">(-1)*$E137*(Input!$C$10/100)</f>
        <v>-0</v>
      </c>
      <c r="J137" s="69" t="n">
        <f aca="false">($E137+$F137+$G137+$H137)</f>
        <v>0</v>
      </c>
    </row>
    <row r="138" customFormat="false" ht="12.8" hidden="false" customHeight="false" outlineLevel="0" collapsed="false">
      <c r="A138" s="67" t="n">
        <v>134</v>
      </c>
      <c r="B138" s="68" t="n">
        <f aca="false">EOMONTH(Input!$C$7,A138)</f>
        <v>46996</v>
      </c>
      <c r="C138" s="67" t="n">
        <f aca="false">DATEDIF(Input!$C$23,$B138,"Y")</f>
        <v>51</v>
      </c>
      <c r="E138" s="69" t="n">
        <f aca="false">(-1)*(401k_01!$G138+IRA_01!$E138+Invest_01!$E138)+Pension_01!$E138</f>
        <v>0</v>
      </c>
      <c r="F138" s="69" t="n">
        <f aca="false">(-1)*Roth_01!$E138</f>
        <v>-0</v>
      </c>
      <c r="G138" s="69" t="n">
        <f aca="false">(-1)*$E138*(Input!$C$9/100)</f>
        <v>-0</v>
      </c>
      <c r="H138" s="69" t="n">
        <f aca="false">(-1)*$E138*(Input!$C$10/100)</f>
        <v>-0</v>
      </c>
      <c r="J138" s="69" t="n">
        <f aca="false">($E138+$F138+$G138+$H138)</f>
        <v>0</v>
      </c>
    </row>
    <row r="139" customFormat="false" ht="12.8" hidden="false" customHeight="false" outlineLevel="0" collapsed="false">
      <c r="A139" s="67" t="n">
        <v>135</v>
      </c>
      <c r="B139" s="68" t="n">
        <f aca="false">EOMONTH(Input!$C$7,A139)</f>
        <v>47026</v>
      </c>
      <c r="C139" s="67" t="n">
        <f aca="false">DATEDIF(Input!$C$23,$B139,"Y")</f>
        <v>51</v>
      </c>
      <c r="E139" s="69" t="n">
        <f aca="false">(-1)*(401k_01!$G139+IRA_01!$E139+Invest_01!$E139)+Pension_01!$E139</f>
        <v>0</v>
      </c>
      <c r="F139" s="69" t="n">
        <f aca="false">(-1)*Roth_01!$E139</f>
        <v>-0</v>
      </c>
      <c r="G139" s="69" t="n">
        <f aca="false">(-1)*$E139*(Input!$C$9/100)</f>
        <v>-0</v>
      </c>
      <c r="H139" s="69" t="n">
        <f aca="false">(-1)*$E139*(Input!$C$10/100)</f>
        <v>-0</v>
      </c>
      <c r="J139" s="69" t="n">
        <f aca="false">($E139+$F139+$G139+$H139)</f>
        <v>0</v>
      </c>
    </row>
    <row r="140" customFormat="false" ht="12.8" hidden="false" customHeight="false" outlineLevel="0" collapsed="false">
      <c r="A140" s="67" t="n">
        <v>136</v>
      </c>
      <c r="B140" s="68" t="n">
        <f aca="false">EOMONTH(Input!$C$7,A140)</f>
        <v>47057</v>
      </c>
      <c r="C140" s="67" t="n">
        <f aca="false">DATEDIF(Input!$C$23,$B140,"Y")</f>
        <v>51</v>
      </c>
      <c r="E140" s="69" t="n">
        <f aca="false">(-1)*(401k_01!$G140+IRA_01!$E140+Invest_01!$E140)+Pension_01!$E140</f>
        <v>0</v>
      </c>
      <c r="F140" s="69" t="n">
        <f aca="false">(-1)*Roth_01!$E140</f>
        <v>-0</v>
      </c>
      <c r="G140" s="69" t="n">
        <f aca="false">(-1)*$E140*(Input!$C$9/100)</f>
        <v>-0</v>
      </c>
      <c r="H140" s="69" t="n">
        <f aca="false">(-1)*$E140*(Input!$C$10/100)</f>
        <v>-0</v>
      </c>
      <c r="J140" s="69" t="n">
        <f aca="false">($E140+$F140+$G140+$H140)</f>
        <v>0</v>
      </c>
    </row>
    <row r="141" customFormat="false" ht="12.8" hidden="false" customHeight="false" outlineLevel="0" collapsed="false">
      <c r="A141" s="67" t="n">
        <v>137</v>
      </c>
      <c r="B141" s="68" t="n">
        <f aca="false">EOMONTH(Input!$C$7,A141)</f>
        <v>47087</v>
      </c>
      <c r="C141" s="67" t="n">
        <f aca="false">DATEDIF(Input!$C$23,$B141,"Y")</f>
        <v>51</v>
      </c>
      <c r="E141" s="69" t="n">
        <f aca="false">(-1)*(401k_01!$G141+IRA_01!$E141+Invest_01!$E141)+Pension_01!$E141</f>
        <v>0</v>
      </c>
      <c r="F141" s="69" t="n">
        <f aca="false">(-1)*Roth_01!$E141</f>
        <v>-0</v>
      </c>
      <c r="G141" s="69" t="n">
        <f aca="false">(-1)*$E141*(Input!$C$9/100)</f>
        <v>-0</v>
      </c>
      <c r="H141" s="69" t="n">
        <f aca="false">(-1)*$E141*(Input!$C$10/100)</f>
        <v>-0</v>
      </c>
      <c r="J141" s="69" t="n">
        <f aca="false">($E141+$F141+$G141+$H141)</f>
        <v>0</v>
      </c>
    </row>
    <row r="142" customFormat="false" ht="12.8" hidden="false" customHeight="false" outlineLevel="0" collapsed="false">
      <c r="A142" s="67" t="n">
        <v>138</v>
      </c>
      <c r="B142" s="68" t="n">
        <f aca="false">EOMONTH(Input!$C$7,A142)</f>
        <v>47118</v>
      </c>
      <c r="C142" s="67" t="n">
        <f aca="false">DATEDIF(Input!$C$23,$B142,"Y")</f>
        <v>51</v>
      </c>
      <c r="E142" s="69" t="n">
        <f aca="false">(-1)*(401k_01!$G142+IRA_01!$E142+Invest_01!$E142)+Pension_01!$E142</f>
        <v>0</v>
      </c>
      <c r="F142" s="69" t="n">
        <f aca="false">(-1)*Roth_01!$E142</f>
        <v>-0</v>
      </c>
      <c r="G142" s="69" t="n">
        <f aca="false">(-1)*$E142*(Input!$C$9/100)</f>
        <v>-0</v>
      </c>
      <c r="H142" s="69" t="n">
        <f aca="false">(-1)*$E142*(Input!$C$10/100)</f>
        <v>-0</v>
      </c>
      <c r="J142" s="69" t="n">
        <f aca="false">($E142+$F142+$G142+$H142)</f>
        <v>0</v>
      </c>
    </row>
    <row r="143" customFormat="false" ht="12.8" hidden="false" customHeight="false" outlineLevel="0" collapsed="false">
      <c r="A143" s="67" t="n">
        <v>139</v>
      </c>
      <c r="B143" s="68" t="n">
        <f aca="false">EOMONTH(Input!$C$7,A143)</f>
        <v>47149</v>
      </c>
      <c r="C143" s="67" t="n">
        <f aca="false">DATEDIF(Input!$C$23,$B143,"Y")</f>
        <v>51</v>
      </c>
      <c r="E143" s="69" t="n">
        <f aca="false">(-1)*(401k_01!$G143+IRA_01!$E143+Invest_01!$E143)+Pension_01!$E143</f>
        <v>0</v>
      </c>
      <c r="F143" s="69" t="n">
        <f aca="false">(-1)*Roth_01!$E143</f>
        <v>-0</v>
      </c>
      <c r="G143" s="69" t="n">
        <f aca="false">(-1)*$E143*(Input!$C$9/100)</f>
        <v>-0</v>
      </c>
      <c r="H143" s="69" t="n">
        <f aca="false">(-1)*$E143*(Input!$C$10/100)</f>
        <v>-0</v>
      </c>
      <c r="J143" s="69" t="n">
        <f aca="false">($E143+$F143+$G143+$H143)</f>
        <v>0</v>
      </c>
    </row>
    <row r="144" customFormat="false" ht="12.8" hidden="false" customHeight="false" outlineLevel="0" collapsed="false">
      <c r="A144" s="67" t="n">
        <v>140</v>
      </c>
      <c r="B144" s="68" t="n">
        <f aca="false">EOMONTH(Input!$C$7,A144)</f>
        <v>47177</v>
      </c>
      <c r="C144" s="67" t="n">
        <f aca="false">DATEDIF(Input!$C$23,$B144,"Y")</f>
        <v>51</v>
      </c>
      <c r="E144" s="69" t="n">
        <f aca="false">(-1)*(401k_01!$G144+IRA_01!$E144+Invest_01!$E144)+Pension_01!$E144</f>
        <v>0</v>
      </c>
      <c r="F144" s="69" t="n">
        <f aca="false">(-1)*Roth_01!$E144</f>
        <v>-0</v>
      </c>
      <c r="G144" s="69" t="n">
        <f aca="false">(-1)*$E144*(Input!$C$9/100)</f>
        <v>-0</v>
      </c>
      <c r="H144" s="69" t="n">
        <f aca="false">(-1)*$E144*(Input!$C$10/100)</f>
        <v>-0</v>
      </c>
      <c r="J144" s="69" t="n">
        <f aca="false">($E144+$F144+$G144+$H144)</f>
        <v>0</v>
      </c>
    </row>
    <row r="145" customFormat="false" ht="12.8" hidden="false" customHeight="false" outlineLevel="0" collapsed="false">
      <c r="A145" s="67" t="n">
        <v>141</v>
      </c>
      <c r="B145" s="68" t="n">
        <f aca="false">EOMONTH(Input!$C$7,A145)</f>
        <v>47208</v>
      </c>
      <c r="C145" s="67" t="n">
        <f aca="false">DATEDIF(Input!$C$23,$B145,"Y")</f>
        <v>51</v>
      </c>
      <c r="E145" s="69" t="n">
        <f aca="false">(-1)*(401k_01!$G145+IRA_01!$E145+Invest_01!$E145)+Pension_01!$E145</f>
        <v>0</v>
      </c>
      <c r="F145" s="69" t="n">
        <f aca="false">(-1)*Roth_01!$E145</f>
        <v>-0</v>
      </c>
      <c r="G145" s="69" t="n">
        <f aca="false">(-1)*$E145*(Input!$C$9/100)</f>
        <v>-0</v>
      </c>
      <c r="H145" s="69" t="n">
        <f aca="false">(-1)*$E145*(Input!$C$10/100)</f>
        <v>-0</v>
      </c>
      <c r="J145" s="69" t="n">
        <f aca="false">($E145+$F145+$G145+$H145)</f>
        <v>0</v>
      </c>
    </row>
    <row r="146" customFormat="false" ht="12.8" hidden="false" customHeight="false" outlineLevel="0" collapsed="false">
      <c r="A146" s="67" t="n">
        <v>142</v>
      </c>
      <c r="B146" s="68" t="n">
        <f aca="false">EOMONTH(Input!$C$7,A146)</f>
        <v>47238</v>
      </c>
      <c r="C146" s="67" t="n">
        <f aca="false">DATEDIF(Input!$C$23,$B146,"Y")</f>
        <v>51</v>
      </c>
      <c r="E146" s="69" t="n">
        <f aca="false">(-1)*(401k_01!$G146+IRA_01!$E146+Invest_01!$E146)+Pension_01!$E146</f>
        <v>0</v>
      </c>
      <c r="F146" s="69" t="n">
        <f aca="false">(-1)*Roth_01!$E146</f>
        <v>-0</v>
      </c>
      <c r="G146" s="69" t="n">
        <f aca="false">(-1)*$E146*(Input!$C$9/100)</f>
        <v>-0</v>
      </c>
      <c r="H146" s="69" t="n">
        <f aca="false">(-1)*$E146*(Input!$C$10/100)</f>
        <v>-0</v>
      </c>
      <c r="J146" s="69" t="n">
        <f aca="false">($E146+$F146+$G146+$H146)</f>
        <v>0</v>
      </c>
    </row>
    <row r="147" customFormat="false" ht="12.8" hidden="false" customHeight="false" outlineLevel="0" collapsed="false">
      <c r="A147" s="67" t="n">
        <v>143</v>
      </c>
      <c r="B147" s="68" t="n">
        <f aca="false">EOMONTH(Input!$C$7,A147)</f>
        <v>47269</v>
      </c>
      <c r="C147" s="67" t="n">
        <f aca="false">DATEDIF(Input!$C$23,$B147,"Y")</f>
        <v>52</v>
      </c>
      <c r="E147" s="69" t="n">
        <f aca="false">(-1)*(401k_01!$G147+IRA_01!$E147+Invest_01!$E147)+Pension_01!$E147</f>
        <v>0</v>
      </c>
      <c r="F147" s="69" t="n">
        <f aca="false">(-1)*Roth_01!$E147</f>
        <v>-0</v>
      </c>
      <c r="G147" s="69" t="n">
        <f aca="false">(-1)*$E147*(Input!$C$9/100)</f>
        <v>-0</v>
      </c>
      <c r="H147" s="69" t="n">
        <f aca="false">(-1)*$E147*(Input!$C$10/100)</f>
        <v>-0</v>
      </c>
      <c r="J147" s="69" t="n">
        <f aca="false">($E147+$F147+$G147+$H147)</f>
        <v>0</v>
      </c>
    </row>
    <row r="148" customFormat="false" ht="12.8" hidden="false" customHeight="false" outlineLevel="0" collapsed="false">
      <c r="A148" s="67" t="n">
        <v>144</v>
      </c>
      <c r="B148" s="68" t="n">
        <f aca="false">EOMONTH(Input!$C$7,A148)</f>
        <v>47299</v>
      </c>
      <c r="C148" s="67" t="n">
        <f aca="false">DATEDIF(Input!$C$23,$B148,"Y")</f>
        <v>52</v>
      </c>
      <c r="E148" s="69" t="n">
        <f aca="false">(-1)*(401k_01!$G148+IRA_01!$E148+Invest_01!$E148)+Pension_01!$E148</f>
        <v>0</v>
      </c>
      <c r="F148" s="69" t="n">
        <f aca="false">(-1)*Roth_01!$E148</f>
        <v>-0</v>
      </c>
      <c r="G148" s="69" t="n">
        <f aca="false">(-1)*$E148*(Input!$C$9/100)</f>
        <v>-0</v>
      </c>
      <c r="H148" s="69" t="n">
        <f aca="false">(-1)*$E148*(Input!$C$10/100)</f>
        <v>-0</v>
      </c>
      <c r="J148" s="69" t="n">
        <f aca="false">($E148+$F148+$G148+$H148)</f>
        <v>0</v>
      </c>
    </row>
    <row r="149" customFormat="false" ht="12.8" hidden="false" customHeight="false" outlineLevel="0" collapsed="false">
      <c r="A149" s="67" t="n">
        <v>145</v>
      </c>
      <c r="B149" s="68" t="n">
        <f aca="false">EOMONTH(Input!$C$7,A149)</f>
        <v>47330</v>
      </c>
      <c r="C149" s="67" t="n">
        <f aca="false">DATEDIF(Input!$C$23,$B149,"Y")</f>
        <v>52</v>
      </c>
      <c r="E149" s="69" t="n">
        <f aca="false">(-1)*(401k_01!$G149+IRA_01!$E149+Invest_01!$E149)+Pension_01!$E149</f>
        <v>0</v>
      </c>
      <c r="F149" s="69" t="n">
        <f aca="false">(-1)*Roth_01!$E149</f>
        <v>-0</v>
      </c>
      <c r="G149" s="69" t="n">
        <f aca="false">(-1)*$E149*(Input!$C$9/100)</f>
        <v>-0</v>
      </c>
      <c r="H149" s="69" t="n">
        <f aca="false">(-1)*$E149*(Input!$C$10/100)</f>
        <v>-0</v>
      </c>
      <c r="J149" s="69" t="n">
        <f aca="false">($E149+$F149+$G149+$H149)</f>
        <v>0</v>
      </c>
    </row>
    <row r="150" customFormat="false" ht="12.8" hidden="false" customHeight="false" outlineLevel="0" collapsed="false">
      <c r="A150" s="67" t="n">
        <v>146</v>
      </c>
      <c r="B150" s="68" t="n">
        <f aca="false">EOMONTH(Input!$C$7,A150)</f>
        <v>47361</v>
      </c>
      <c r="C150" s="67" t="n">
        <f aca="false">DATEDIF(Input!$C$23,$B150,"Y")</f>
        <v>52</v>
      </c>
      <c r="E150" s="69" t="n">
        <f aca="false">(-1)*(401k_01!$G150+IRA_01!$E150+Invest_01!$E150)+Pension_01!$E150</f>
        <v>0</v>
      </c>
      <c r="F150" s="69" t="n">
        <f aca="false">(-1)*Roth_01!$E150</f>
        <v>-0</v>
      </c>
      <c r="G150" s="69" t="n">
        <f aca="false">(-1)*$E150*(Input!$C$9/100)</f>
        <v>-0</v>
      </c>
      <c r="H150" s="69" t="n">
        <f aca="false">(-1)*$E150*(Input!$C$10/100)</f>
        <v>-0</v>
      </c>
      <c r="J150" s="69" t="n">
        <f aca="false">($E150+$F150+$G150+$H150)</f>
        <v>0</v>
      </c>
    </row>
    <row r="151" customFormat="false" ht="12.8" hidden="false" customHeight="false" outlineLevel="0" collapsed="false">
      <c r="A151" s="67" t="n">
        <v>147</v>
      </c>
      <c r="B151" s="68" t="n">
        <f aca="false">EOMONTH(Input!$C$7,A151)</f>
        <v>47391</v>
      </c>
      <c r="C151" s="67" t="n">
        <f aca="false">DATEDIF(Input!$C$23,$B151,"Y")</f>
        <v>52</v>
      </c>
      <c r="E151" s="69" t="n">
        <f aca="false">(-1)*(401k_01!$G151+IRA_01!$E151+Invest_01!$E151)+Pension_01!$E151</f>
        <v>0</v>
      </c>
      <c r="F151" s="69" t="n">
        <f aca="false">(-1)*Roth_01!$E151</f>
        <v>-0</v>
      </c>
      <c r="G151" s="69" t="n">
        <f aca="false">(-1)*$E151*(Input!$C$9/100)</f>
        <v>-0</v>
      </c>
      <c r="H151" s="69" t="n">
        <f aca="false">(-1)*$E151*(Input!$C$10/100)</f>
        <v>-0</v>
      </c>
      <c r="J151" s="69" t="n">
        <f aca="false">($E151+$F151+$G151+$H151)</f>
        <v>0</v>
      </c>
    </row>
    <row r="152" customFormat="false" ht="12.8" hidden="false" customHeight="false" outlineLevel="0" collapsed="false">
      <c r="A152" s="67" t="n">
        <v>148</v>
      </c>
      <c r="B152" s="68" t="n">
        <f aca="false">EOMONTH(Input!$C$7,A152)</f>
        <v>47422</v>
      </c>
      <c r="C152" s="67" t="n">
        <f aca="false">DATEDIF(Input!$C$23,$B152,"Y")</f>
        <v>52</v>
      </c>
      <c r="E152" s="69" t="n">
        <f aca="false">(-1)*(401k_01!$G152+IRA_01!$E152+Invest_01!$E152)+Pension_01!$E152</f>
        <v>0</v>
      </c>
      <c r="F152" s="69" t="n">
        <f aca="false">(-1)*Roth_01!$E152</f>
        <v>-0</v>
      </c>
      <c r="G152" s="69" t="n">
        <f aca="false">(-1)*$E152*(Input!$C$9/100)</f>
        <v>-0</v>
      </c>
      <c r="H152" s="69" t="n">
        <f aca="false">(-1)*$E152*(Input!$C$10/100)</f>
        <v>-0</v>
      </c>
      <c r="J152" s="69" t="n">
        <f aca="false">($E152+$F152+$G152+$H152)</f>
        <v>0</v>
      </c>
    </row>
    <row r="153" customFormat="false" ht="12.8" hidden="false" customHeight="false" outlineLevel="0" collapsed="false">
      <c r="A153" s="67" t="n">
        <v>149</v>
      </c>
      <c r="B153" s="68" t="n">
        <f aca="false">EOMONTH(Input!$C$7,A153)</f>
        <v>47452</v>
      </c>
      <c r="C153" s="67" t="n">
        <f aca="false">DATEDIF(Input!$C$23,$B153,"Y")</f>
        <v>52</v>
      </c>
      <c r="E153" s="69" t="n">
        <f aca="false">(-1)*(401k_01!$G153+IRA_01!$E153+Invest_01!$E153)+Pension_01!$E153</f>
        <v>0</v>
      </c>
      <c r="F153" s="69" t="n">
        <f aca="false">(-1)*Roth_01!$E153</f>
        <v>-0</v>
      </c>
      <c r="G153" s="69" t="n">
        <f aca="false">(-1)*$E153*(Input!$C$9/100)</f>
        <v>-0</v>
      </c>
      <c r="H153" s="69" t="n">
        <f aca="false">(-1)*$E153*(Input!$C$10/100)</f>
        <v>-0</v>
      </c>
      <c r="J153" s="69" t="n">
        <f aca="false">($E153+$F153+$G153+$H153)</f>
        <v>0</v>
      </c>
    </row>
    <row r="154" customFormat="false" ht="12.8" hidden="false" customHeight="false" outlineLevel="0" collapsed="false">
      <c r="A154" s="67" t="n">
        <v>150</v>
      </c>
      <c r="B154" s="68" t="n">
        <f aca="false">EOMONTH(Input!$C$7,A154)</f>
        <v>47483</v>
      </c>
      <c r="C154" s="67" t="n">
        <f aca="false">DATEDIF(Input!$C$23,$B154,"Y")</f>
        <v>52</v>
      </c>
      <c r="E154" s="69" t="n">
        <f aca="false">(-1)*(401k_01!$G154+IRA_01!$E154+Invest_01!$E154)+Pension_01!$E154</f>
        <v>0</v>
      </c>
      <c r="F154" s="69" t="n">
        <f aca="false">(-1)*Roth_01!$E154</f>
        <v>-0</v>
      </c>
      <c r="G154" s="69" t="n">
        <f aca="false">(-1)*$E154*(Input!$C$9/100)</f>
        <v>-0</v>
      </c>
      <c r="H154" s="69" t="n">
        <f aca="false">(-1)*$E154*(Input!$C$10/100)</f>
        <v>-0</v>
      </c>
      <c r="J154" s="69" t="n">
        <f aca="false">($E154+$F154+$G154+$H154)</f>
        <v>0</v>
      </c>
    </row>
    <row r="155" customFormat="false" ht="12.8" hidden="false" customHeight="false" outlineLevel="0" collapsed="false">
      <c r="A155" s="67" t="n">
        <v>151</v>
      </c>
      <c r="B155" s="68" t="n">
        <f aca="false">EOMONTH(Input!$C$7,A155)</f>
        <v>47514</v>
      </c>
      <c r="C155" s="67" t="n">
        <f aca="false">DATEDIF(Input!$C$23,$B155,"Y")</f>
        <v>52</v>
      </c>
      <c r="E155" s="69" t="n">
        <f aca="false">(-1)*(401k_01!$G155+IRA_01!$E155+Invest_01!$E155)+Pension_01!$E155</f>
        <v>0</v>
      </c>
      <c r="F155" s="69" t="n">
        <f aca="false">(-1)*Roth_01!$E155</f>
        <v>-0</v>
      </c>
      <c r="G155" s="69" t="n">
        <f aca="false">(-1)*$E155*(Input!$C$9/100)</f>
        <v>-0</v>
      </c>
      <c r="H155" s="69" t="n">
        <f aca="false">(-1)*$E155*(Input!$C$10/100)</f>
        <v>-0</v>
      </c>
      <c r="J155" s="69" t="n">
        <f aca="false">($E155+$F155+$G155+$H155)</f>
        <v>0</v>
      </c>
    </row>
    <row r="156" customFormat="false" ht="12.8" hidden="false" customHeight="false" outlineLevel="0" collapsed="false">
      <c r="A156" s="67" t="n">
        <v>152</v>
      </c>
      <c r="B156" s="68" t="n">
        <f aca="false">EOMONTH(Input!$C$7,A156)</f>
        <v>47542</v>
      </c>
      <c r="C156" s="67" t="n">
        <f aca="false">DATEDIF(Input!$C$23,$B156,"Y")</f>
        <v>52</v>
      </c>
      <c r="E156" s="69" t="n">
        <f aca="false">(-1)*(401k_01!$G156+IRA_01!$E156+Invest_01!$E156)+Pension_01!$E156</f>
        <v>0</v>
      </c>
      <c r="F156" s="69" t="n">
        <f aca="false">(-1)*Roth_01!$E156</f>
        <v>-0</v>
      </c>
      <c r="G156" s="69" t="n">
        <f aca="false">(-1)*$E156*(Input!$C$9/100)</f>
        <v>-0</v>
      </c>
      <c r="H156" s="69" t="n">
        <f aca="false">(-1)*$E156*(Input!$C$10/100)</f>
        <v>-0</v>
      </c>
      <c r="J156" s="69" t="n">
        <f aca="false">($E156+$F156+$G156+$H156)</f>
        <v>0</v>
      </c>
    </row>
    <row r="157" customFormat="false" ht="12.8" hidden="false" customHeight="false" outlineLevel="0" collapsed="false">
      <c r="A157" s="67" t="n">
        <v>153</v>
      </c>
      <c r="B157" s="68" t="n">
        <f aca="false">EOMONTH(Input!$C$7,A157)</f>
        <v>47573</v>
      </c>
      <c r="C157" s="67" t="n">
        <f aca="false">DATEDIF(Input!$C$23,$B157,"Y")</f>
        <v>52</v>
      </c>
      <c r="E157" s="69" t="n">
        <f aca="false">(-1)*(401k_01!$G157+IRA_01!$E157+Invest_01!$E157)+Pension_01!$E157</f>
        <v>0</v>
      </c>
      <c r="F157" s="69" t="n">
        <f aca="false">(-1)*Roth_01!$E157</f>
        <v>-0</v>
      </c>
      <c r="G157" s="69" t="n">
        <f aca="false">(-1)*$E157*(Input!$C$9/100)</f>
        <v>-0</v>
      </c>
      <c r="H157" s="69" t="n">
        <f aca="false">(-1)*$E157*(Input!$C$10/100)</f>
        <v>-0</v>
      </c>
      <c r="J157" s="69" t="n">
        <f aca="false">($E157+$F157+$G157+$H157)</f>
        <v>0</v>
      </c>
    </row>
    <row r="158" customFormat="false" ht="12.8" hidden="false" customHeight="false" outlineLevel="0" collapsed="false">
      <c r="A158" s="67" t="n">
        <v>154</v>
      </c>
      <c r="B158" s="68" t="n">
        <f aca="false">EOMONTH(Input!$C$7,A158)</f>
        <v>47603</v>
      </c>
      <c r="C158" s="67" t="n">
        <f aca="false">DATEDIF(Input!$C$23,$B158,"Y")</f>
        <v>52</v>
      </c>
      <c r="E158" s="69" t="n">
        <f aca="false">(-1)*(401k_01!$G158+IRA_01!$E158+Invest_01!$E158)+Pension_01!$E158</f>
        <v>0</v>
      </c>
      <c r="F158" s="69" t="n">
        <f aca="false">(-1)*Roth_01!$E158</f>
        <v>-0</v>
      </c>
      <c r="G158" s="69" t="n">
        <f aca="false">(-1)*$E158*(Input!$C$9/100)</f>
        <v>-0</v>
      </c>
      <c r="H158" s="69" t="n">
        <f aca="false">(-1)*$E158*(Input!$C$10/100)</f>
        <v>-0</v>
      </c>
      <c r="J158" s="69" t="n">
        <f aca="false">($E158+$F158+$G158+$H158)</f>
        <v>0</v>
      </c>
    </row>
    <row r="159" customFormat="false" ht="12.8" hidden="false" customHeight="false" outlineLevel="0" collapsed="false">
      <c r="A159" s="67" t="n">
        <v>155</v>
      </c>
      <c r="B159" s="68" t="n">
        <f aca="false">EOMONTH(Input!$C$7,A159)</f>
        <v>47634</v>
      </c>
      <c r="C159" s="67" t="n">
        <f aca="false">DATEDIF(Input!$C$23,$B159,"Y")</f>
        <v>53</v>
      </c>
      <c r="E159" s="69" t="n">
        <f aca="false">(-1)*(401k_01!$G159+IRA_01!$E159+Invest_01!$E159)+Pension_01!$E159</f>
        <v>0</v>
      </c>
      <c r="F159" s="69" t="n">
        <f aca="false">(-1)*Roth_01!$E159</f>
        <v>-0</v>
      </c>
      <c r="G159" s="69" t="n">
        <f aca="false">(-1)*$E159*(Input!$C$9/100)</f>
        <v>-0</v>
      </c>
      <c r="H159" s="69" t="n">
        <f aca="false">(-1)*$E159*(Input!$C$10/100)</f>
        <v>-0</v>
      </c>
      <c r="J159" s="69" t="n">
        <f aca="false">($E159+$F159+$G159+$H159)</f>
        <v>0</v>
      </c>
    </row>
    <row r="160" customFormat="false" ht="12.8" hidden="false" customHeight="false" outlineLevel="0" collapsed="false">
      <c r="A160" s="67" t="n">
        <v>156</v>
      </c>
      <c r="B160" s="68" t="n">
        <f aca="false">EOMONTH(Input!$C$7,A160)</f>
        <v>47664</v>
      </c>
      <c r="C160" s="67" t="n">
        <f aca="false">DATEDIF(Input!$C$23,$B160,"Y")</f>
        <v>53</v>
      </c>
      <c r="E160" s="69" t="n">
        <f aca="false">(-1)*(401k_01!$G160+IRA_01!$E160+Invest_01!$E160)+Pension_01!$E160</f>
        <v>0</v>
      </c>
      <c r="F160" s="69" t="n">
        <f aca="false">(-1)*Roth_01!$E160</f>
        <v>-0</v>
      </c>
      <c r="G160" s="69" t="n">
        <f aca="false">(-1)*$E160*(Input!$C$9/100)</f>
        <v>-0</v>
      </c>
      <c r="H160" s="69" t="n">
        <f aca="false">(-1)*$E160*(Input!$C$10/100)</f>
        <v>-0</v>
      </c>
      <c r="J160" s="69" t="n">
        <f aca="false">($E160+$F160+$G160+$H160)</f>
        <v>0</v>
      </c>
    </row>
    <row r="161" customFormat="false" ht="12.8" hidden="false" customHeight="false" outlineLevel="0" collapsed="false">
      <c r="A161" s="67" t="n">
        <v>157</v>
      </c>
      <c r="B161" s="68" t="n">
        <f aca="false">EOMONTH(Input!$C$7,A161)</f>
        <v>47695</v>
      </c>
      <c r="C161" s="67" t="n">
        <f aca="false">DATEDIF(Input!$C$23,$B161,"Y")</f>
        <v>53</v>
      </c>
      <c r="E161" s="69" t="n">
        <f aca="false">(-1)*(401k_01!$G161+IRA_01!$E161+Invest_01!$E161)+Pension_01!$E161</f>
        <v>0</v>
      </c>
      <c r="F161" s="69" t="n">
        <f aca="false">(-1)*Roth_01!$E161</f>
        <v>-0</v>
      </c>
      <c r="G161" s="69" t="n">
        <f aca="false">(-1)*$E161*(Input!$C$9/100)</f>
        <v>-0</v>
      </c>
      <c r="H161" s="69" t="n">
        <f aca="false">(-1)*$E161*(Input!$C$10/100)</f>
        <v>-0</v>
      </c>
      <c r="J161" s="69" t="n">
        <f aca="false">($E161+$F161+$G161+$H161)</f>
        <v>0</v>
      </c>
    </row>
    <row r="162" customFormat="false" ht="12.8" hidden="false" customHeight="false" outlineLevel="0" collapsed="false">
      <c r="A162" s="67" t="n">
        <v>158</v>
      </c>
      <c r="B162" s="68" t="n">
        <f aca="false">EOMONTH(Input!$C$7,A162)</f>
        <v>47726</v>
      </c>
      <c r="C162" s="67" t="n">
        <f aca="false">DATEDIF(Input!$C$23,$B162,"Y")</f>
        <v>53</v>
      </c>
      <c r="E162" s="69" t="n">
        <f aca="false">(-1)*(401k_01!$G162+IRA_01!$E162+Invest_01!$E162)+Pension_01!$E162</f>
        <v>0</v>
      </c>
      <c r="F162" s="69" t="n">
        <f aca="false">(-1)*Roth_01!$E162</f>
        <v>-0</v>
      </c>
      <c r="G162" s="69" t="n">
        <f aca="false">(-1)*$E162*(Input!$C$9/100)</f>
        <v>-0</v>
      </c>
      <c r="H162" s="69" t="n">
        <f aca="false">(-1)*$E162*(Input!$C$10/100)</f>
        <v>-0</v>
      </c>
      <c r="J162" s="69" t="n">
        <f aca="false">($E162+$F162+$G162+$H162)</f>
        <v>0</v>
      </c>
    </row>
    <row r="163" customFormat="false" ht="12.8" hidden="false" customHeight="false" outlineLevel="0" collapsed="false">
      <c r="A163" s="67" t="n">
        <v>159</v>
      </c>
      <c r="B163" s="68" t="n">
        <f aca="false">EOMONTH(Input!$C$7,A163)</f>
        <v>47756</v>
      </c>
      <c r="C163" s="67" t="n">
        <f aca="false">DATEDIF(Input!$C$23,$B163,"Y")</f>
        <v>53</v>
      </c>
      <c r="E163" s="69" t="n">
        <f aca="false">(-1)*(401k_01!$G163+IRA_01!$E163+Invest_01!$E163)+Pension_01!$E163</f>
        <v>0</v>
      </c>
      <c r="F163" s="69" t="n">
        <f aca="false">(-1)*Roth_01!$E163</f>
        <v>-0</v>
      </c>
      <c r="G163" s="69" t="n">
        <f aca="false">(-1)*$E163*(Input!$C$9/100)</f>
        <v>-0</v>
      </c>
      <c r="H163" s="69" t="n">
        <f aca="false">(-1)*$E163*(Input!$C$10/100)</f>
        <v>-0</v>
      </c>
      <c r="J163" s="69" t="n">
        <f aca="false">($E163+$F163+$G163+$H163)</f>
        <v>0</v>
      </c>
    </row>
    <row r="164" customFormat="false" ht="12.8" hidden="false" customHeight="false" outlineLevel="0" collapsed="false">
      <c r="A164" s="67" t="n">
        <v>160</v>
      </c>
      <c r="B164" s="68" t="n">
        <f aca="false">EOMONTH(Input!$C$7,A164)</f>
        <v>47787</v>
      </c>
      <c r="C164" s="67" t="n">
        <f aca="false">DATEDIF(Input!$C$23,$B164,"Y")</f>
        <v>53</v>
      </c>
      <c r="E164" s="69" t="n">
        <f aca="false">(-1)*(401k_01!$G164+IRA_01!$E164+Invest_01!$E164)+Pension_01!$E164</f>
        <v>0</v>
      </c>
      <c r="F164" s="69" t="n">
        <f aca="false">(-1)*Roth_01!$E164</f>
        <v>-0</v>
      </c>
      <c r="G164" s="69" t="n">
        <f aca="false">(-1)*$E164*(Input!$C$9/100)</f>
        <v>-0</v>
      </c>
      <c r="H164" s="69" t="n">
        <f aca="false">(-1)*$E164*(Input!$C$10/100)</f>
        <v>-0</v>
      </c>
      <c r="J164" s="69" t="n">
        <f aca="false">($E164+$F164+$G164+$H164)</f>
        <v>0</v>
      </c>
    </row>
    <row r="165" customFormat="false" ht="12.8" hidden="false" customHeight="false" outlineLevel="0" collapsed="false">
      <c r="A165" s="67" t="n">
        <v>161</v>
      </c>
      <c r="B165" s="68" t="n">
        <f aca="false">EOMONTH(Input!$C$7,A165)</f>
        <v>47817</v>
      </c>
      <c r="C165" s="67" t="n">
        <f aca="false">DATEDIF(Input!$C$23,$B165,"Y")</f>
        <v>53</v>
      </c>
      <c r="E165" s="69" t="n">
        <f aca="false">(-1)*(401k_01!$G165+IRA_01!$E165+Invest_01!$E165)+Pension_01!$E165</f>
        <v>0</v>
      </c>
      <c r="F165" s="69" t="n">
        <f aca="false">(-1)*Roth_01!$E165</f>
        <v>-0</v>
      </c>
      <c r="G165" s="69" t="n">
        <f aca="false">(-1)*$E165*(Input!$C$9/100)</f>
        <v>-0</v>
      </c>
      <c r="H165" s="69" t="n">
        <f aca="false">(-1)*$E165*(Input!$C$10/100)</f>
        <v>-0</v>
      </c>
      <c r="J165" s="69" t="n">
        <f aca="false">($E165+$F165+$G165+$H165)</f>
        <v>0</v>
      </c>
    </row>
    <row r="166" customFormat="false" ht="12.8" hidden="false" customHeight="false" outlineLevel="0" collapsed="false">
      <c r="A166" s="67" t="n">
        <v>162</v>
      </c>
      <c r="B166" s="68" t="n">
        <f aca="false">EOMONTH(Input!$C$7,A166)</f>
        <v>47848</v>
      </c>
      <c r="C166" s="67" t="n">
        <f aca="false">DATEDIF(Input!$C$23,$B166,"Y")</f>
        <v>53</v>
      </c>
      <c r="E166" s="69" t="n">
        <f aca="false">(-1)*(401k_01!$G166+IRA_01!$E166+Invest_01!$E166)+Pension_01!$E166</f>
        <v>0</v>
      </c>
      <c r="F166" s="69" t="n">
        <f aca="false">(-1)*Roth_01!$E166</f>
        <v>-0</v>
      </c>
      <c r="G166" s="69" t="n">
        <f aca="false">(-1)*$E166*(Input!$C$9/100)</f>
        <v>-0</v>
      </c>
      <c r="H166" s="69" t="n">
        <f aca="false">(-1)*$E166*(Input!$C$10/100)</f>
        <v>-0</v>
      </c>
      <c r="J166" s="69" t="n">
        <f aca="false">($E166+$F166+$G166+$H166)</f>
        <v>0</v>
      </c>
    </row>
    <row r="167" customFormat="false" ht="12.8" hidden="false" customHeight="false" outlineLevel="0" collapsed="false">
      <c r="A167" s="67" t="n">
        <v>163</v>
      </c>
      <c r="B167" s="68" t="n">
        <f aca="false">EOMONTH(Input!$C$7,A167)</f>
        <v>47879</v>
      </c>
      <c r="C167" s="67" t="n">
        <f aca="false">DATEDIF(Input!$C$23,$B167,"Y")</f>
        <v>53</v>
      </c>
      <c r="E167" s="69" t="n">
        <f aca="false">(-1)*(401k_01!$G167+IRA_01!$E167+Invest_01!$E167)+Pension_01!$E167</f>
        <v>0</v>
      </c>
      <c r="F167" s="69" t="n">
        <f aca="false">(-1)*Roth_01!$E167</f>
        <v>-0</v>
      </c>
      <c r="G167" s="69" t="n">
        <f aca="false">(-1)*$E167*(Input!$C$9/100)</f>
        <v>-0</v>
      </c>
      <c r="H167" s="69" t="n">
        <f aca="false">(-1)*$E167*(Input!$C$10/100)</f>
        <v>-0</v>
      </c>
      <c r="J167" s="69" t="n">
        <f aca="false">($E167+$F167+$G167+$H167)</f>
        <v>0</v>
      </c>
    </row>
    <row r="168" customFormat="false" ht="12.8" hidden="false" customHeight="false" outlineLevel="0" collapsed="false">
      <c r="A168" s="67" t="n">
        <v>164</v>
      </c>
      <c r="B168" s="68" t="n">
        <f aca="false">EOMONTH(Input!$C$7,A168)</f>
        <v>47907</v>
      </c>
      <c r="C168" s="67" t="n">
        <f aca="false">DATEDIF(Input!$C$23,$B168,"Y")</f>
        <v>53</v>
      </c>
      <c r="E168" s="69" t="n">
        <f aca="false">(-1)*(401k_01!$G168+IRA_01!$E168+Invest_01!$E168)+Pension_01!$E168</f>
        <v>0</v>
      </c>
      <c r="F168" s="69" t="n">
        <f aca="false">(-1)*Roth_01!$E168</f>
        <v>-0</v>
      </c>
      <c r="G168" s="69" t="n">
        <f aca="false">(-1)*$E168*(Input!$C$9/100)</f>
        <v>-0</v>
      </c>
      <c r="H168" s="69" t="n">
        <f aca="false">(-1)*$E168*(Input!$C$10/100)</f>
        <v>-0</v>
      </c>
      <c r="J168" s="69" t="n">
        <f aca="false">($E168+$F168+$G168+$H168)</f>
        <v>0</v>
      </c>
    </row>
    <row r="169" customFormat="false" ht="12.8" hidden="false" customHeight="false" outlineLevel="0" collapsed="false">
      <c r="A169" s="67" t="n">
        <v>165</v>
      </c>
      <c r="B169" s="68" t="n">
        <f aca="false">EOMONTH(Input!$C$7,A169)</f>
        <v>47938</v>
      </c>
      <c r="C169" s="67" t="n">
        <f aca="false">DATEDIF(Input!$C$23,$B169,"Y")</f>
        <v>53</v>
      </c>
      <c r="E169" s="69" t="n">
        <f aca="false">(-1)*(401k_01!$G169+IRA_01!$E169+Invest_01!$E169)+Pension_01!$E169</f>
        <v>0</v>
      </c>
      <c r="F169" s="69" t="n">
        <f aca="false">(-1)*Roth_01!$E169</f>
        <v>-0</v>
      </c>
      <c r="G169" s="69" t="n">
        <f aca="false">(-1)*$E169*(Input!$C$9/100)</f>
        <v>-0</v>
      </c>
      <c r="H169" s="69" t="n">
        <f aca="false">(-1)*$E169*(Input!$C$10/100)</f>
        <v>-0</v>
      </c>
      <c r="J169" s="69" t="n">
        <f aca="false">($E169+$F169+$G169+$H169)</f>
        <v>0</v>
      </c>
    </row>
    <row r="170" customFormat="false" ht="12.8" hidden="false" customHeight="false" outlineLevel="0" collapsed="false">
      <c r="A170" s="67" t="n">
        <v>166</v>
      </c>
      <c r="B170" s="68" t="n">
        <f aca="false">EOMONTH(Input!$C$7,A170)</f>
        <v>47968</v>
      </c>
      <c r="C170" s="67" t="n">
        <f aca="false">DATEDIF(Input!$C$23,$B170,"Y")</f>
        <v>53</v>
      </c>
      <c r="E170" s="69" t="n">
        <f aca="false">(-1)*(401k_01!$G170+IRA_01!$E170+Invest_01!$E170)+Pension_01!$E170</f>
        <v>0</v>
      </c>
      <c r="F170" s="69" t="n">
        <f aca="false">(-1)*Roth_01!$E170</f>
        <v>-0</v>
      </c>
      <c r="G170" s="69" t="n">
        <f aca="false">(-1)*$E170*(Input!$C$9/100)</f>
        <v>-0</v>
      </c>
      <c r="H170" s="69" t="n">
        <f aca="false">(-1)*$E170*(Input!$C$10/100)</f>
        <v>-0</v>
      </c>
      <c r="J170" s="69" t="n">
        <f aca="false">($E170+$F170+$G170+$H170)</f>
        <v>0</v>
      </c>
    </row>
    <row r="171" customFormat="false" ht="12.8" hidden="false" customHeight="false" outlineLevel="0" collapsed="false">
      <c r="A171" s="67" t="n">
        <v>167</v>
      </c>
      <c r="B171" s="68" t="n">
        <f aca="false">EOMONTH(Input!$C$7,A171)</f>
        <v>47999</v>
      </c>
      <c r="C171" s="67" t="n">
        <f aca="false">DATEDIF(Input!$C$23,$B171,"Y")</f>
        <v>54</v>
      </c>
      <c r="E171" s="69" t="n">
        <f aca="false">(-1)*(401k_01!$G171+IRA_01!$E171+Invest_01!$E171)+Pension_01!$E171</f>
        <v>0</v>
      </c>
      <c r="F171" s="69" t="n">
        <f aca="false">(-1)*Roth_01!$E171</f>
        <v>-0</v>
      </c>
      <c r="G171" s="69" t="n">
        <f aca="false">(-1)*$E171*(Input!$C$9/100)</f>
        <v>-0</v>
      </c>
      <c r="H171" s="69" t="n">
        <f aca="false">(-1)*$E171*(Input!$C$10/100)</f>
        <v>-0</v>
      </c>
      <c r="J171" s="69" t="n">
        <f aca="false">($E171+$F171+$G171+$H171)</f>
        <v>0</v>
      </c>
    </row>
    <row r="172" customFormat="false" ht="12.8" hidden="false" customHeight="false" outlineLevel="0" collapsed="false">
      <c r="A172" s="67" t="n">
        <v>168</v>
      </c>
      <c r="B172" s="68" t="n">
        <f aca="false">EOMONTH(Input!$C$7,A172)</f>
        <v>48029</v>
      </c>
      <c r="C172" s="67" t="n">
        <f aca="false">DATEDIF(Input!$C$23,$B172,"Y")</f>
        <v>54</v>
      </c>
      <c r="E172" s="69" t="n">
        <f aca="false">(-1)*(401k_01!$G172+IRA_01!$E172+Invest_01!$E172)+Pension_01!$E172</f>
        <v>0</v>
      </c>
      <c r="F172" s="69" t="n">
        <f aca="false">(-1)*Roth_01!$E172</f>
        <v>-0</v>
      </c>
      <c r="G172" s="69" t="n">
        <f aca="false">(-1)*$E172*(Input!$C$9/100)</f>
        <v>-0</v>
      </c>
      <c r="H172" s="69" t="n">
        <f aca="false">(-1)*$E172*(Input!$C$10/100)</f>
        <v>-0</v>
      </c>
      <c r="J172" s="69" t="n">
        <f aca="false">($E172+$F172+$G172+$H172)</f>
        <v>0</v>
      </c>
    </row>
    <row r="173" customFormat="false" ht="12.8" hidden="false" customHeight="false" outlineLevel="0" collapsed="false">
      <c r="A173" s="67" t="n">
        <v>169</v>
      </c>
      <c r="B173" s="68" t="n">
        <f aca="false">EOMONTH(Input!$C$7,A173)</f>
        <v>48060</v>
      </c>
      <c r="C173" s="67" t="n">
        <f aca="false">DATEDIF(Input!$C$23,$B173,"Y")</f>
        <v>54</v>
      </c>
      <c r="E173" s="69" t="n">
        <f aca="false">(-1)*(401k_01!$G173+IRA_01!$E173+Invest_01!$E173)+Pension_01!$E173</f>
        <v>0</v>
      </c>
      <c r="F173" s="69" t="n">
        <f aca="false">(-1)*Roth_01!$E173</f>
        <v>-0</v>
      </c>
      <c r="G173" s="69" t="n">
        <f aca="false">(-1)*$E173*(Input!$C$9/100)</f>
        <v>-0</v>
      </c>
      <c r="H173" s="69" t="n">
        <f aca="false">(-1)*$E173*(Input!$C$10/100)</f>
        <v>-0</v>
      </c>
      <c r="J173" s="69" t="n">
        <f aca="false">($E173+$F173+$G173+$H173)</f>
        <v>0</v>
      </c>
    </row>
    <row r="174" customFormat="false" ht="12.8" hidden="false" customHeight="false" outlineLevel="0" collapsed="false">
      <c r="A174" s="67" t="n">
        <v>170</v>
      </c>
      <c r="B174" s="68" t="n">
        <f aca="false">EOMONTH(Input!$C$7,A174)</f>
        <v>48091</v>
      </c>
      <c r="C174" s="67" t="n">
        <f aca="false">DATEDIF(Input!$C$23,$B174,"Y")</f>
        <v>54</v>
      </c>
      <c r="E174" s="69" t="n">
        <f aca="false">(-1)*(401k_01!$G174+IRA_01!$E174+Invest_01!$E174)+Pension_01!$E174</f>
        <v>0</v>
      </c>
      <c r="F174" s="69" t="n">
        <f aca="false">(-1)*Roth_01!$E174</f>
        <v>-0</v>
      </c>
      <c r="G174" s="69" t="n">
        <f aca="false">(-1)*$E174*(Input!$C$9/100)</f>
        <v>-0</v>
      </c>
      <c r="H174" s="69" t="n">
        <f aca="false">(-1)*$E174*(Input!$C$10/100)</f>
        <v>-0</v>
      </c>
      <c r="J174" s="69" t="n">
        <f aca="false">($E174+$F174+$G174+$H174)</f>
        <v>0</v>
      </c>
    </row>
    <row r="175" customFormat="false" ht="12.8" hidden="false" customHeight="false" outlineLevel="0" collapsed="false">
      <c r="A175" s="67" t="n">
        <v>171</v>
      </c>
      <c r="B175" s="68" t="n">
        <f aca="false">EOMONTH(Input!$C$7,A175)</f>
        <v>48121</v>
      </c>
      <c r="C175" s="67" t="n">
        <f aca="false">DATEDIF(Input!$C$23,$B175,"Y")</f>
        <v>54</v>
      </c>
      <c r="E175" s="69" t="n">
        <f aca="false">(-1)*(401k_01!$G175+IRA_01!$E175+Invest_01!$E175)+Pension_01!$E175</f>
        <v>0</v>
      </c>
      <c r="F175" s="69" t="n">
        <f aca="false">(-1)*Roth_01!$E175</f>
        <v>-0</v>
      </c>
      <c r="G175" s="69" t="n">
        <f aca="false">(-1)*$E175*(Input!$C$9/100)</f>
        <v>-0</v>
      </c>
      <c r="H175" s="69" t="n">
        <f aca="false">(-1)*$E175*(Input!$C$10/100)</f>
        <v>-0</v>
      </c>
      <c r="J175" s="69" t="n">
        <f aca="false">($E175+$F175+$G175+$H175)</f>
        <v>0</v>
      </c>
    </row>
    <row r="176" customFormat="false" ht="12.8" hidden="false" customHeight="false" outlineLevel="0" collapsed="false">
      <c r="A176" s="67" t="n">
        <v>172</v>
      </c>
      <c r="B176" s="68" t="n">
        <f aca="false">EOMONTH(Input!$C$7,A176)</f>
        <v>48152</v>
      </c>
      <c r="C176" s="67" t="n">
        <f aca="false">DATEDIF(Input!$C$23,$B176,"Y")</f>
        <v>54</v>
      </c>
      <c r="E176" s="69" t="n">
        <f aca="false">(-1)*(401k_01!$G176+IRA_01!$E176+Invest_01!$E176)+Pension_01!$E176</f>
        <v>0</v>
      </c>
      <c r="F176" s="69" t="n">
        <f aca="false">(-1)*Roth_01!$E176</f>
        <v>-0</v>
      </c>
      <c r="G176" s="69" t="n">
        <f aca="false">(-1)*$E176*(Input!$C$9/100)</f>
        <v>-0</v>
      </c>
      <c r="H176" s="69" t="n">
        <f aca="false">(-1)*$E176*(Input!$C$10/100)</f>
        <v>-0</v>
      </c>
      <c r="J176" s="69" t="n">
        <f aca="false">($E176+$F176+$G176+$H176)</f>
        <v>0</v>
      </c>
    </row>
    <row r="177" customFormat="false" ht="12.8" hidden="false" customHeight="false" outlineLevel="0" collapsed="false">
      <c r="A177" s="67" t="n">
        <v>173</v>
      </c>
      <c r="B177" s="68" t="n">
        <f aca="false">EOMONTH(Input!$C$7,A177)</f>
        <v>48182</v>
      </c>
      <c r="C177" s="67" t="n">
        <f aca="false">DATEDIF(Input!$C$23,$B177,"Y")</f>
        <v>54</v>
      </c>
      <c r="E177" s="69" t="n">
        <f aca="false">(-1)*(401k_01!$G177+IRA_01!$E177+Invest_01!$E177)+Pension_01!$E177</f>
        <v>0</v>
      </c>
      <c r="F177" s="69" t="n">
        <f aca="false">(-1)*Roth_01!$E177</f>
        <v>-0</v>
      </c>
      <c r="G177" s="69" t="n">
        <f aca="false">(-1)*$E177*(Input!$C$9/100)</f>
        <v>-0</v>
      </c>
      <c r="H177" s="69" t="n">
        <f aca="false">(-1)*$E177*(Input!$C$10/100)</f>
        <v>-0</v>
      </c>
      <c r="J177" s="69" t="n">
        <f aca="false">($E177+$F177+$G177+$H177)</f>
        <v>0</v>
      </c>
    </row>
    <row r="178" customFormat="false" ht="12.8" hidden="false" customHeight="false" outlineLevel="0" collapsed="false">
      <c r="A178" s="67" t="n">
        <v>174</v>
      </c>
      <c r="B178" s="68" t="n">
        <f aca="false">EOMONTH(Input!$C$7,A178)</f>
        <v>48213</v>
      </c>
      <c r="C178" s="67" t="n">
        <f aca="false">DATEDIF(Input!$C$23,$B178,"Y")</f>
        <v>54</v>
      </c>
      <c r="E178" s="69" t="n">
        <f aca="false">(-1)*(401k_01!$G178+IRA_01!$E178+Invest_01!$E178)+Pension_01!$E178</f>
        <v>0</v>
      </c>
      <c r="F178" s="69" t="n">
        <f aca="false">(-1)*Roth_01!$E178</f>
        <v>-0</v>
      </c>
      <c r="G178" s="69" t="n">
        <f aca="false">(-1)*$E178*(Input!$C$9/100)</f>
        <v>-0</v>
      </c>
      <c r="H178" s="69" t="n">
        <f aca="false">(-1)*$E178*(Input!$C$10/100)</f>
        <v>-0</v>
      </c>
      <c r="J178" s="69" t="n">
        <f aca="false">($E178+$F178+$G178+$H178)</f>
        <v>0</v>
      </c>
    </row>
    <row r="179" customFormat="false" ht="12.8" hidden="false" customHeight="false" outlineLevel="0" collapsed="false">
      <c r="A179" s="67" t="n">
        <v>175</v>
      </c>
      <c r="B179" s="68" t="n">
        <f aca="false">EOMONTH(Input!$C$7,A179)</f>
        <v>48244</v>
      </c>
      <c r="C179" s="67" t="n">
        <f aca="false">DATEDIF(Input!$C$23,$B179,"Y")</f>
        <v>54</v>
      </c>
      <c r="E179" s="69" t="n">
        <f aca="false">(-1)*(401k_01!$G179+IRA_01!$E179+Invest_01!$E179)+Pension_01!$E179</f>
        <v>0</v>
      </c>
      <c r="F179" s="69" t="n">
        <f aca="false">(-1)*Roth_01!$E179</f>
        <v>-0</v>
      </c>
      <c r="G179" s="69" t="n">
        <f aca="false">(-1)*$E179*(Input!$C$9/100)</f>
        <v>-0</v>
      </c>
      <c r="H179" s="69" t="n">
        <f aca="false">(-1)*$E179*(Input!$C$10/100)</f>
        <v>-0</v>
      </c>
      <c r="J179" s="69" t="n">
        <f aca="false">($E179+$F179+$G179+$H179)</f>
        <v>0</v>
      </c>
    </row>
    <row r="180" customFormat="false" ht="12.8" hidden="false" customHeight="false" outlineLevel="0" collapsed="false">
      <c r="A180" s="67" t="n">
        <v>176</v>
      </c>
      <c r="B180" s="68" t="n">
        <f aca="false">EOMONTH(Input!$C$7,A180)</f>
        <v>48273</v>
      </c>
      <c r="C180" s="67" t="n">
        <f aca="false">DATEDIF(Input!$C$23,$B180,"Y")</f>
        <v>54</v>
      </c>
      <c r="E180" s="69" t="n">
        <f aca="false">(-1)*(401k_01!$G180+IRA_01!$E180+Invest_01!$E180)+Pension_01!$E180</f>
        <v>0</v>
      </c>
      <c r="F180" s="69" t="n">
        <f aca="false">(-1)*Roth_01!$E180</f>
        <v>-0</v>
      </c>
      <c r="G180" s="69" t="n">
        <f aca="false">(-1)*$E180*(Input!$C$9/100)</f>
        <v>-0</v>
      </c>
      <c r="H180" s="69" t="n">
        <f aca="false">(-1)*$E180*(Input!$C$10/100)</f>
        <v>-0</v>
      </c>
      <c r="J180" s="69" t="n">
        <f aca="false">($E180+$F180+$G180+$H180)</f>
        <v>0</v>
      </c>
    </row>
    <row r="181" customFormat="false" ht="12.8" hidden="false" customHeight="false" outlineLevel="0" collapsed="false">
      <c r="A181" s="67" t="n">
        <v>177</v>
      </c>
      <c r="B181" s="68" t="n">
        <f aca="false">EOMONTH(Input!$C$7,A181)</f>
        <v>48304</v>
      </c>
      <c r="C181" s="67" t="n">
        <f aca="false">DATEDIF(Input!$C$23,$B181,"Y")</f>
        <v>54</v>
      </c>
      <c r="E181" s="69" t="n">
        <f aca="false">(-1)*(401k_01!$G181+IRA_01!$E181+Invest_01!$E181)+Pension_01!$E181</f>
        <v>0</v>
      </c>
      <c r="F181" s="69" t="n">
        <f aca="false">(-1)*Roth_01!$E181</f>
        <v>-0</v>
      </c>
      <c r="G181" s="69" t="n">
        <f aca="false">(-1)*$E181*(Input!$C$9/100)</f>
        <v>-0</v>
      </c>
      <c r="H181" s="69" t="n">
        <f aca="false">(-1)*$E181*(Input!$C$10/100)</f>
        <v>-0</v>
      </c>
      <c r="J181" s="69" t="n">
        <f aca="false">($E181+$F181+$G181+$H181)</f>
        <v>0</v>
      </c>
    </row>
    <row r="182" customFormat="false" ht="12.8" hidden="false" customHeight="false" outlineLevel="0" collapsed="false">
      <c r="A182" s="67" t="n">
        <v>178</v>
      </c>
      <c r="B182" s="68" t="n">
        <f aca="false">EOMONTH(Input!$C$7,A182)</f>
        <v>48334</v>
      </c>
      <c r="C182" s="67" t="n">
        <f aca="false">DATEDIF(Input!$C$23,$B182,"Y")</f>
        <v>54</v>
      </c>
      <c r="E182" s="69" t="n">
        <f aca="false">(-1)*(401k_01!$G182+IRA_01!$E182+Invest_01!$E182)+Pension_01!$E182</f>
        <v>0</v>
      </c>
      <c r="F182" s="69" t="n">
        <f aca="false">(-1)*Roth_01!$E182</f>
        <v>-0</v>
      </c>
      <c r="G182" s="69" t="n">
        <f aca="false">(-1)*$E182*(Input!$C$9/100)</f>
        <v>-0</v>
      </c>
      <c r="H182" s="69" t="n">
        <f aca="false">(-1)*$E182*(Input!$C$10/100)</f>
        <v>-0</v>
      </c>
      <c r="J182" s="69" t="n">
        <f aca="false">($E182+$F182+$G182+$H182)</f>
        <v>0</v>
      </c>
    </row>
    <row r="183" customFormat="false" ht="12.8" hidden="false" customHeight="false" outlineLevel="0" collapsed="false">
      <c r="A183" s="67" t="n">
        <v>179</v>
      </c>
      <c r="B183" s="68" t="n">
        <f aca="false">EOMONTH(Input!$C$7,A183)</f>
        <v>48365</v>
      </c>
      <c r="C183" s="67" t="n">
        <f aca="false">DATEDIF(Input!$C$23,$B183,"Y")</f>
        <v>55</v>
      </c>
      <c r="E183" s="69" t="n">
        <f aca="false">(-1)*(401k_01!$G183+IRA_01!$E183+Invest_01!$E183)+Pension_01!$E183</f>
        <v>0</v>
      </c>
      <c r="F183" s="69" t="n">
        <f aca="false">(-1)*Roth_01!$E183</f>
        <v>-0</v>
      </c>
      <c r="G183" s="69" t="n">
        <f aca="false">(-1)*$E183*(Input!$C$9/100)</f>
        <v>-0</v>
      </c>
      <c r="H183" s="69" t="n">
        <f aca="false">(-1)*$E183*(Input!$C$10/100)</f>
        <v>-0</v>
      </c>
      <c r="J183" s="69" t="n">
        <f aca="false">($E183+$F183+$G183+$H183)</f>
        <v>0</v>
      </c>
    </row>
    <row r="184" customFormat="false" ht="12.8" hidden="false" customHeight="false" outlineLevel="0" collapsed="false">
      <c r="A184" s="67" t="n">
        <v>180</v>
      </c>
      <c r="B184" s="68" t="n">
        <f aca="false">EOMONTH(Input!$C$7,A184)</f>
        <v>48395</v>
      </c>
      <c r="C184" s="67" t="n">
        <f aca="false">DATEDIF(Input!$C$23,$B184,"Y")</f>
        <v>55</v>
      </c>
      <c r="E184" s="69" t="n">
        <f aca="false">(-1)*(401k_01!$G184+IRA_01!$E184+Invest_01!$E184)+Pension_01!$E184</f>
        <v>0</v>
      </c>
      <c r="F184" s="69" t="n">
        <f aca="false">(-1)*Roth_01!$E184</f>
        <v>-0</v>
      </c>
      <c r="G184" s="69" t="n">
        <f aca="false">(-1)*$E184*(Input!$C$9/100)</f>
        <v>-0</v>
      </c>
      <c r="H184" s="69" t="n">
        <f aca="false">(-1)*$E184*(Input!$C$10/100)</f>
        <v>-0</v>
      </c>
      <c r="J184" s="69" t="n">
        <f aca="false">($E184+$F184+$G184+$H184)</f>
        <v>0</v>
      </c>
    </row>
    <row r="185" customFormat="false" ht="12.8" hidden="false" customHeight="false" outlineLevel="0" collapsed="false">
      <c r="A185" s="67" t="n">
        <v>181</v>
      </c>
      <c r="B185" s="68" t="n">
        <f aca="false">EOMONTH(Input!$C$7,A185)</f>
        <v>48426</v>
      </c>
      <c r="C185" s="67" t="n">
        <f aca="false">DATEDIF(Input!$C$23,$B185,"Y")</f>
        <v>55</v>
      </c>
      <c r="E185" s="69" t="n">
        <f aca="false">(-1)*(401k_01!$G185+IRA_01!$E185+Invest_01!$E185)+Pension_01!$E185</f>
        <v>0</v>
      </c>
      <c r="F185" s="69" t="n">
        <f aca="false">(-1)*Roth_01!$E185</f>
        <v>-0</v>
      </c>
      <c r="G185" s="69" t="n">
        <f aca="false">(-1)*$E185*(Input!$C$9/100)</f>
        <v>-0</v>
      </c>
      <c r="H185" s="69" t="n">
        <f aca="false">(-1)*$E185*(Input!$C$10/100)</f>
        <v>-0</v>
      </c>
      <c r="J185" s="69" t="n">
        <f aca="false">($E185+$F185+$G185+$H185)</f>
        <v>0</v>
      </c>
    </row>
    <row r="186" customFormat="false" ht="12.8" hidden="false" customHeight="false" outlineLevel="0" collapsed="false">
      <c r="A186" s="67" t="n">
        <v>182</v>
      </c>
      <c r="B186" s="68" t="n">
        <f aca="false">EOMONTH(Input!$C$7,A186)</f>
        <v>48457</v>
      </c>
      <c r="C186" s="67" t="n">
        <f aca="false">DATEDIF(Input!$C$23,$B186,"Y")</f>
        <v>55</v>
      </c>
      <c r="E186" s="69" t="n">
        <f aca="false">(-1)*(401k_01!$G186+IRA_01!$E186+Invest_01!$E186)+Pension_01!$E186</f>
        <v>0</v>
      </c>
      <c r="F186" s="69" t="n">
        <f aca="false">(-1)*Roth_01!$E186</f>
        <v>-0</v>
      </c>
      <c r="G186" s="69" t="n">
        <f aca="false">(-1)*$E186*(Input!$C$9/100)</f>
        <v>-0</v>
      </c>
      <c r="H186" s="69" t="n">
        <f aca="false">(-1)*$E186*(Input!$C$10/100)</f>
        <v>-0</v>
      </c>
      <c r="J186" s="69" t="n">
        <f aca="false">($E186+$F186+$G186+$H186)</f>
        <v>0</v>
      </c>
    </row>
    <row r="187" customFormat="false" ht="12.8" hidden="false" customHeight="false" outlineLevel="0" collapsed="false">
      <c r="A187" s="67" t="n">
        <v>183</v>
      </c>
      <c r="B187" s="68" t="n">
        <f aca="false">EOMONTH(Input!$C$7,A187)</f>
        <v>48487</v>
      </c>
      <c r="C187" s="67" t="n">
        <f aca="false">DATEDIF(Input!$C$23,$B187,"Y")</f>
        <v>55</v>
      </c>
      <c r="E187" s="69" t="n">
        <f aca="false">(-1)*(401k_01!$G187+IRA_01!$E187+Invest_01!$E187)+Pension_01!$E187</f>
        <v>0</v>
      </c>
      <c r="F187" s="69" t="n">
        <f aca="false">(-1)*Roth_01!$E187</f>
        <v>-0</v>
      </c>
      <c r="G187" s="69" t="n">
        <f aca="false">(-1)*$E187*(Input!$C$9/100)</f>
        <v>-0</v>
      </c>
      <c r="H187" s="69" t="n">
        <f aca="false">(-1)*$E187*(Input!$C$10/100)</f>
        <v>-0</v>
      </c>
      <c r="J187" s="69" t="n">
        <f aca="false">($E187+$F187+$G187+$H187)</f>
        <v>0</v>
      </c>
    </row>
    <row r="188" customFormat="false" ht="12.8" hidden="false" customHeight="false" outlineLevel="0" collapsed="false">
      <c r="A188" s="67" t="n">
        <v>184</v>
      </c>
      <c r="B188" s="68" t="n">
        <f aca="false">EOMONTH(Input!$C$7,A188)</f>
        <v>48518</v>
      </c>
      <c r="C188" s="67" t="n">
        <f aca="false">DATEDIF(Input!$C$23,$B188,"Y")</f>
        <v>55</v>
      </c>
      <c r="E188" s="69" t="n">
        <f aca="false">(-1)*(401k_01!$G188+IRA_01!$E188+Invest_01!$E188)+Pension_01!$E188</f>
        <v>0</v>
      </c>
      <c r="F188" s="69" t="n">
        <f aca="false">(-1)*Roth_01!$E188</f>
        <v>-0</v>
      </c>
      <c r="G188" s="69" t="n">
        <f aca="false">(-1)*$E188*(Input!$C$9/100)</f>
        <v>-0</v>
      </c>
      <c r="H188" s="69" t="n">
        <f aca="false">(-1)*$E188*(Input!$C$10/100)</f>
        <v>-0</v>
      </c>
      <c r="J188" s="69" t="n">
        <f aca="false">($E188+$F188+$G188+$H188)</f>
        <v>0</v>
      </c>
    </row>
    <row r="189" customFormat="false" ht="12.8" hidden="false" customHeight="false" outlineLevel="0" collapsed="false">
      <c r="A189" s="67" t="n">
        <v>185</v>
      </c>
      <c r="B189" s="68" t="n">
        <f aca="false">EOMONTH(Input!$C$7,A189)</f>
        <v>48548</v>
      </c>
      <c r="C189" s="67" t="n">
        <f aca="false">DATEDIF(Input!$C$23,$B189,"Y")</f>
        <v>55</v>
      </c>
      <c r="E189" s="69" t="n">
        <f aca="false">(-1)*(401k_01!$G189+IRA_01!$E189+Invest_01!$E189)+Pension_01!$E189</f>
        <v>0</v>
      </c>
      <c r="F189" s="69" t="n">
        <f aca="false">(-1)*Roth_01!$E189</f>
        <v>-0</v>
      </c>
      <c r="G189" s="69" t="n">
        <f aca="false">(-1)*$E189*(Input!$C$9/100)</f>
        <v>-0</v>
      </c>
      <c r="H189" s="69" t="n">
        <f aca="false">(-1)*$E189*(Input!$C$10/100)</f>
        <v>-0</v>
      </c>
      <c r="J189" s="69" t="n">
        <f aca="false">($E189+$F189+$G189+$H189)</f>
        <v>0</v>
      </c>
    </row>
    <row r="190" customFormat="false" ht="12.8" hidden="false" customHeight="false" outlineLevel="0" collapsed="false">
      <c r="A190" s="67" t="n">
        <v>186</v>
      </c>
      <c r="B190" s="68" t="n">
        <f aca="false">EOMONTH(Input!$C$7,A190)</f>
        <v>48579</v>
      </c>
      <c r="C190" s="67" t="n">
        <f aca="false">DATEDIF(Input!$C$23,$B190,"Y")</f>
        <v>55</v>
      </c>
      <c r="E190" s="69" t="n">
        <f aca="false">(-1)*(401k_01!$G190+IRA_01!$E190+Invest_01!$E190)+Pension_01!$E190</f>
        <v>0</v>
      </c>
      <c r="F190" s="69" t="n">
        <f aca="false">(-1)*Roth_01!$E190</f>
        <v>-0</v>
      </c>
      <c r="G190" s="69" t="n">
        <f aca="false">(-1)*$E190*(Input!$C$9/100)</f>
        <v>-0</v>
      </c>
      <c r="H190" s="69" t="n">
        <f aca="false">(-1)*$E190*(Input!$C$10/100)</f>
        <v>-0</v>
      </c>
      <c r="J190" s="69" t="n">
        <f aca="false">($E190+$F190+$G190+$H190)</f>
        <v>0</v>
      </c>
    </row>
    <row r="191" customFormat="false" ht="12.8" hidden="false" customHeight="false" outlineLevel="0" collapsed="false">
      <c r="A191" s="67" t="n">
        <v>187</v>
      </c>
      <c r="B191" s="68" t="n">
        <f aca="false">EOMONTH(Input!$C$7,A191)</f>
        <v>48610</v>
      </c>
      <c r="C191" s="67" t="n">
        <f aca="false">DATEDIF(Input!$C$23,$B191,"Y")</f>
        <v>55</v>
      </c>
      <c r="E191" s="69" t="n">
        <f aca="false">(-1)*(401k_01!$G191+IRA_01!$E191+Invest_01!$E191)+Pension_01!$E191</f>
        <v>0</v>
      </c>
      <c r="F191" s="69" t="n">
        <f aca="false">(-1)*Roth_01!$E191</f>
        <v>-0</v>
      </c>
      <c r="G191" s="69" t="n">
        <f aca="false">(-1)*$E191*(Input!$C$9/100)</f>
        <v>-0</v>
      </c>
      <c r="H191" s="69" t="n">
        <f aca="false">(-1)*$E191*(Input!$C$10/100)</f>
        <v>-0</v>
      </c>
      <c r="J191" s="69" t="n">
        <f aca="false">($E191+$F191+$G191+$H191)</f>
        <v>0</v>
      </c>
    </row>
    <row r="192" customFormat="false" ht="12.8" hidden="false" customHeight="false" outlineLevel="0" collapsed="false">
      <c r="A192" s="67" t="n">
        <v>188</v>
      </c>
      <c r="B192" s="68" t="n">
        <f aca="false">EOMONTH(Input!$C$7,A192)</f>
        <v>48638</v>
      </c>
      <c r="C192" s="67" t="n">
        <f aca="false">DATEDIF(Input!$C$23,$B192,"Y")</f>
        <v>55</v>
      </c>
      <c r="E192" s="69" t="n">
        <f aca="false">(-1)*(401k_01!$G192+IRA_01!$E192+Invest_01!$E192)+Pension_01!$E192</f>
        <v>0</v>
      </c>
      <c r="F192" s="69" t="n">
        <f aca="false">(-1)*Roth_01!$E192</f>
        <v>-0</v>
      </c>
      <c r="G192" s="69" t="n">
        <f aca="false">(-1)*$E192*(Input!$C$9/100)</f>
        <v>-0</v>
      </c>
      <c r="H192" s="69" t="n">
        <f aca="false">(-1)*$E192*(Input!$C$10/100)</f>
        <v>-0</v>
      </c>
      <c r="J192" s="69" t="n">
        <f aca="false">($E192+$F192+$G192+$H192)</f>
        <v>0</v>
      </c>
    </row>
    <row r="193" customFormat="false" ht="12.8" hidden="false" customHeight="false" outlineLevel="0" collapsed="false">
      <c r="A193" s="67" t="n">
        <v>189</v>
      </c>
      <c r="B193" s="68" t="n">
        <f aca="false">EOMONTH(Input!$C$7,A193)</f>
        <v>48669</v>
      </c>
      <c r="C193" s="67" t="n">
        <f aca="false">DATEDIF(Input!$C$23,$B193,"Y")</f>
        <v>55</v>
      </c>
      <c r="E193" s="69" t="n">
        <f aca="false">(-1)*(401k_01!$G193+IRA_01!$E193+Invest_01!$E193)+Pension_01!$E193</f>
        <v>0</v>
      </c>
      <c r="F193" s="69" t="n">
        <f aca="false">(-1)*Roth_01!$E193</f>
        <v>-0</v>
      </c>
      <c r="G193" s="69" t="n">
        <f aca="false">(-1)*$E193*(Input!$C$9/100)</f>
        <v>-0</v>
      </c>
      <c r="H193" s="69" t="n">
        <f aca="false">(-1)*$E193*(Input!$C$10/100)</f>
        <v>-0</v>
      </c>
      <c r="J193" s="69" t="n">
        <f aca="false">($E193+$F193+$G193+$H193)</f>
        <v>0</v>
      </c>
    </row>
    <row r="194" customFormat="false" ht="12.8" hidden="false" customHeight="false" outlineLevel="0" collapsed="false">
      <c r="A194" s="67" t="n">
        <v>190</v>
      </c>
      <c r="B194" s="68" t="n">
        <f aca="false">EOMONTH(Input!$C$7,A194)</f>
        <v>48699</v>
      </c>
      <c r="C194" s="67" t="n">
        <f aca="false">DATEDIF(Input!$C$23,$B194,"Y")</f>
        <v>55</v>
      </c>
      <c r="E194" s="69" t="n">
        <f aca="false">(-1)*(401k_01!$G194+IRA_01!$E194+Invest_01!$E194)+Pension_01!$E194</f>
        <v>0</v>
      </c>
      <c r="F194" s="69" t="n">
        <f aca="false">(-1)*Roth_01!$E194</f>
        <v>-0</v>
      </c>
      <c r="G194" s="69" t="n">
        <f aca="false">(-1)*$E194*(Input!$C$9/100)</f>
        <v>-0</v>
      </c>
      <c r="H194" s="69" t="n">
        <f aca="false">(-1)*$E194*(Input!$C$10/100)</f>
        <v>-0</v>
      </c>
      <c r="J194" s="69" t="n">
        <f aca="false">($E194+$F194+$G194+$H194)</f>
        <v>0</v>
      </c>
    </row>
    <row r="195" customFormat="false" ht="12.8" hidden="false" customHeight="false" outlineLevel="0" collapsed="false">
      <c r="A195" s="67" t="n">
        <v>191</v>
      </c>
      <c r="B195" s="68" t="n">
        <f aca="false">EOMONTH(Input!$C$7,A195)</f>
        <v>48730</v>
      </c>
      <c r="C195" s="67" t="n">
        <f aca="false">DATEDIF(Input!$C$23,$B195,"Y")</f>
        <v>56</v>
      </c>
      <c r="E195" s="69" t="n">
        <f aca="false">(-1)*(401k_01!$G195+IRA_01!$E195+Invest_01!$E195)+Pension_01!$E195</f>
        <v>0</v>
      </c>
      <c r="F195" s="69" t="n">
        <f aca="false">(-1)*Roth_01!$E195</f>
        <v>-0</v>
      </c>
      <c r="G195" s="69" t="n">
        <f aca="false">(-1)*$E195*(Input!$C$9/100)</f>
        <v>-0</v>
      </c>
      <c r="H195" s="69" t="n">
        <f aca="false">(-1)*$E195*(Input!$C$10/100)</f>
        <v>-0</v>
      </c>
      <c r="J195" s="69" t="n">
        <f aca="false">($E195+$F195+$G195+$H195)</f>
        <v>0</v>
      </c>
    </row>
    <row r="196" customFormat="false" ht="12.8" hidden="false" customHeight="false" outlineLevel="0" collapsed="false">
      <c r="A196" s="67" t="n">
        <v>192</v>
      </c>
      <c r="B196" s="68" t="n">
        <f aca="false">EOMONTH(Input!$C$7,A196)</f>
        <v>48760</v>
      </c>
      <c r="C196" s="67" t="n">
        <f aca="false">DATEDIF(Input!$C$23,$B196,"Y")</f>
        <v>56</v>
      </c>
      <c r="E196" s="69" t="n">
        <f aca="false">(-1)*(401k_01!$G196+IRA_01!$E196+Invest_01!$E196)+Pension_01!$E196</f>
        <v>0</v>
      </c>
      <c r="F196" s="69" t="n">
        <f aca="false">(-1)*Roth_01!$E196</f>
        <v>-0</v>
      </c>
      <c r="G196" s="69" t="n">
        <f aca="false">(-1)*$E196*(Input!$C$9/100)</f>
        <v>-0</v>
      </c>
      <c r="H196" s="69" t="n">
        <f aca="false">(-1)*$E196*(Input!$C$10/100)</f>
        <v>-0</v>
      </c>
      <c r="J196" s="69" t="n">
        <f aca="false">($E196+$F196+$G196+$H196)</f>
        <v>0</v>
      </c>
    </row>
    <row r="197" customFormat="false" ht="12.8" hidden="false" customHeight="false" outlineLevel="0" collapsed="false">
      <c r="A197" s="67" t="n">
        <v>193</v>
      </c>
      <c r="B197" s="68" t="n">
        <f aca="false">EOMONTH(Input!$C$7,A197)</f>
        <v>48791</v>
      </c>
      <c r="C197" s="67" t="n">
        <f aca="false">DATEDIF(Input!$C$23,$B197,"Y")</f>
        <v>56</v>
      </c>
      <c r="E197" s="69" t="n">
        <f aca="false">(-1)*(401k_01!$G197+IRA_01!$E197+Invest_01!$E197)+Pension_01!$E197</f>
        <v>0</v>
      </c>
      <c r="F197" s="69" t="n">
        <f aca="false">(-1)*Roth_01!$E197</f>
        <v>-0</v>
      </c>
      <c r="G197" s="69" t="n">
        <f aca="false">(-1)*$E197*(Input!$C$9/100)</f>
        <v>-0</v>
      </c>
      <c r="H197" s="69" t="n">
        <f aca="false">(-1)*$E197*(Input!$C$10/100)</f>
        <v>-0</v>
      </c>
      <c r="J197" s="69" t="n">
        <f aca="false">($E197+$F197+$G197+$H197)</f>
        <v>0</v>
      </c>
    </row>
    <row r="198" customFormat="false" ht="12.8" hidden="false" customHeight="false" outlineLevel="0" collapsed="false">
      <c r="A198" s="67" t="n">
        <v>194</v>
      </c>
      <c r="B198" s="68" t="n">
        <f aca="false">EOMONTH(Input!$C$7,A198)</f>
        <v>48822</v>
      </c>
      <c r="C198" s="67" t="n">
        <f aca="false">DATEDIF(Input!$C$23,$B198,"Y")</f>
        <v>56</v>
      </c>
      <c r="E198" s="69" t="n">
        <f aca="false">(-1)*(401k_01!$G198+IRA_01!$E198+Invest_01!$E198)+Pension_01!$E198</f>
        <v>0</v>
      </c>
      <c r="F198" s="69" t="n">
        <f aca="false">(-1)*Roth_01!$E198</f>
        <v>-0</v>
      </c>
      <c r="G198" s="69" t="n">
        <f aca="false">(-1)*$E198*(Input!$C$9/100)</f>
        <v>-0</v>
      </c>
      <c r="H198" s="69" t="n">
        <f aca="false">(-1)*$E198*(Input!$C$10/100)</f>
        <v>-0</v>
      </c>
      <c r="J198" s="69" t="n">
        <f aca="false">($E198+$F198+$G198+$H198)</f>
        <v>0</v>
      </c>
    </row>
    <row r="199" customFormat="false" ht="12.8" hidden="false" customHeight="false" outlineLevel="0" collapsed="false">
      <c r="A199" s="67" t="n">
        <v>195</v>
      </c>
      <c r="B199" s="68" t="n">
        <f aca="false">EOMONTH(Input!$C$7,A199)</f>
        <v>48852</v>
      </c>
      <c r="C199" s="67" t="n">
        <f aca="false">DATEDIF(Input!$C$23,$B199,"Y")</f>
        <v>56</v>
      </c>
      <c r="E199" s="69" t="n">
        <f aca="false">(-1)*(401k_01!$G199+IRA_01!$E199+Invest_01!$E199)+Pension_01!$E199</f>
        <v>0</v>
      </c>
      <c r="F199" s="69" t="n">
        <f aca="false">(-1)*Roth_01!$E199</f>
        <v>-0</v>
      </c>
      <c r="G199" s="69" t="n">
        <f aca="false">(-1)*$E199*(Input!$C$9/100)</f>
        <v>-0</v>
      </c>
      <c r="H199" s="69" t="n">
        <f aca="false">(-1)*$E199*(Input!$C$10/100)</f>
        <v>-0</v>
      </c>
      <c r="J199" s="69" t="n">
        <f aca="false">($E199+$F199+$G199+$H199)</f>
        <v>0</v>
      </c>
    </row>
    <row r="200" customFormat="false" ht="12.8" hidden="false" customHeight="false" outlineLevel="0" collapsed="false">
      <c r="A200" s="67" t="n">
        <v>196</v>
      </c>
      <c r="B200" s="68" t="n">
        <f aca="false">EOMONTH(Input!$C$7,A200)</f>
        <v>48883</v>
      </c>
      <c r="C200" s="67" t="n">
        <f aca="false">DATEDIF(Input!$C$23,$B200,"Y")</f>
        <v>56</v>
      </c>
      <c r="E200" s="69" t="n">
        <f aca="false">(-1)*(401k_01!$G200+IRA_01!$E200+Invest_01!$E200)+Pension_01!$E200</f>
        <v>0</v>
      </c>
      <c r="F200" s="69" t="n">
        <f aca="false">(-1)*Roth_01!$E200</f>
        <v>-0</v>
      </c>
      <c r="G200" s="69" t="n">
        <f aca="false">(-1)*$E200*(Input!$C$9/100)</f>
        <v>-0</v>
      </c>
      <c r="H200" s="69" t="n">
        <f aca="false">(-1)*$E200*(Input!$C$10/100)</f>
        <v>-0</v>
      </c>
      <c r="J200" s="69" t="n">
        <f aca="false">($E200+$F200+$G200+$H200)</f>
        <v>0</v>
      </c>
    </row>
    <row r="201" customFormat="false" ht="12.8" hidden="false" customHeight="false" outlineLevel="0" collapsed="false">
      <c r="A201" s="67" t="n">
        <v>197</v>
      </c>
      <c r="B201" s="68" t="n">
        <f aca="false">EOMONTH(Input!$C$7,A201)</f>
        <v>48913</v>
      </c>
      <c r="C201" s="67" t="n">
        <f aca="false">DATEDIF(Input!$C$23,$B201,"Y")</f>
        <v>56</v>
      </c>
      <c r="E201" s="69" t="n">
        <f aca="false">(-1)*(401k_01!$G201+IRA_01!$E201+Invest_01!$E201)+Pension_01!$E201</f>
        <v>0</v>
      </c>
      <c r="F201" s="69" t="n">
        <f aca="false">(-1)*Roth_01!$E201</f>
        <v>-0</v>
      </c>
      <c r="G201" s="69" t="n">
        <f aca="false">(-1)*$E201*(Input!$C$9/100)</f>
        <v>-0</v>
      </c>
      <c r="H201" s="69" t="n">
        <f aca="false">(-1)*$E201*(Input!$C$10/100)</f>
        <v>-0</v>
      </c>
      <c r="J201" s="69" t="n">
        <f aca="false">($E201+$F201+$G201+$H201)</f>
        <v>0</v>
      </c>
    </row>
    <row r="202" customFormat="false" ht="12.8" hidden="false" customHeight="false" outlineLevel="0" collapsed="false">
      <c r="A202" s="67" t="n">
        <v>198</v>
      </c>
      <c r="B202" s="68" t="n">
        <f aca="false">EOMONTH(Input!$C$7,A202)</f>
        <v>48944</v>
      </c>
      <c r="C202" s="67" t="n">
        <f aca="false">DATEDIF(Input!$C$23,$B202,"Y")</f>
        <v>56</v>
      </c>
      <c r="E202" s="69" t="n">
        <f aca="false">(-1)*(401k_01!$G202+IRA_01!$E202+Invest_01!$E202)+Pension_01!$E202</f>
        <v>0</v>
      </c>
      <c r="F202" s="69" t="n">
        <f aca="false">(-1)*Roth_01!$E202</f>
        <v>-0</v>
      </c>
      <c r="G202" s="69" t="n">
        <f aca="false">(-1)*$E202*(Input!$C$9/100)</f>
        <v>-0</v>
      </c>
      <c r="H202" s="69" t="n">
        <f aca="false">(-1)*$E202*(Input!$C$10/100)</f>
        <v>-0</v>
      </c>
      <c r="J202" s="69" t="n">
        <f aca="false">($E202+$F202+$G202+$H202)</f>
        <v>0</v>
      </c>
    </row>
    <row r="203" customFormat="false" ht="12.8" hidden="false" customHeight="false" outlineLevel="0" collapsed="false">
      <c r="A203" s="67" t="n">
        <v>199</v>
      </c>
      <c r="B203" s="68" t="n">
        <f aca="false">EOMONTH(Input!$C$7,A203)</f>
        <v>48975</v>
      </c>
      <c r="C203" s="67" t="n">
        <f aca="false">DATEDIF(Input!$C$23,$B203,"Y")</f>
        <v>56</v>
      </c>
      <c r="E203" s="69" t="n">
        <f aca="false">(-1)*(401k_01!$G203+IRA_01!$E203+Invest_01!$E203)+Pension_01!$E203</f>
        <v>0</v>
      </c>
      <c r="F203" s="69" t="n">
        <f aca="false">(-1)*Roth_01!$E203</f>
        <v>-0</v>
      </c>
      <c r="G203" s="69" t="n">
        <f aca="false">(-1)*$E203*(Input!$C$9/100)</f>
        <v>-0</v>
      </c>
      <c r="H203" s="69" t="n">
        <f aca="false">(-1)*$E203*(Input!$C$10/100)</f>
        <v>-0</v>
      </c>
      <c r="J203" s="69" t="n">
        <f aca="false">($E203+$F203+$G203+$H203)</f>
        <v>0</v>
      </c>
    </row>
    <row r="204" customFormat="false" ht="12.8" hidden="false" customHeight="false" outlineLevel="0" collapsed="false">
      <c r="A204" s="67" t="n">
        <v>200</v>
      </c>
      <c r="B204" s="68" t="n">
        <f aca="false">EOMONTH(Input!$C$7,A204)</f>
        <v>49003</v>
      </c>
      <c r="C204" s="67" t="n">
        <f aca="false">DATEDIF(Input!$C$23,$B204,"Y")</f>
        <v>56</v>
      </c>
      <c r="E204" s="69" t="n">
        <f aca="false">(-1)*(401k_01!$G204+IRA_01!$E204+Invest_01!$E204)+Pension_01!$E204</f>
        <v>0</v>
      </c>
      <c r="F204" s="69" t="n">
        <f aca="false">(-1)*Roth_01!$E204</f>
        <v>-0</v>
      </c>
      <c r="G204" s="69" t="n">
        <f aca="false">(-1)*$E204*(Input!$C$9/100)</f>
        <v>-0</v>
      </c>
      <c r="H204" s="69" t="n">
        <f aca="false">(-1)*$E204*(Input!$C$10/100)</f>
        <v>-0</v>
      </c>
      <c r="J204" s="69" t="n">
        <f aca="false">($E204+$F204+$G204+$H204)</f>
        <v>0</v>
      </c>
    </row>
    <row r="205" customFormat="false" ht="12.8" hidden="false" customHeight="false" outlineLevel="0" collapsed="false">
      <c r="A205" s="67" t="n">
        <v>201</v>
      </c>
      <c r="B205" s="68" t="n">
        <f aca="false">EOMONTH(Input!$C$7,A205)</f>
        <v>49034</v>
      </c>
      <c r="C205" s="67" t="n">
        <f aca="false">DATEDIF(Input!$C$23,$B205,"Y")</f>
        <v>56</v>
      </c>
      <c r="E205" s="69" t="n">
        <f aca="false">(-1)*(401k_01!$G205+IRA_01!$E205+Invest_01!$E205)+Pension_01!$E205</f>
        <v>0</v>
      </c>
      <c r="F205" s="69" t="n">
        <f aca="false">(-1)*Roth_01!$E205</f>
        <v>-0</v>
      </c>
      <c r="G205" s="69" t="n">
        <f aca="false">(-1)*$E205*(Input!$C$9/100)</f>
        <v>-0</v>
      </c>
      <c r="H205" s="69" t="n">
        <f aca="false">(-1)*$E205*(Input!$C$10/100)</f>
        <v>-0</v>
      </c>
      <c r="J205" s="69" t="n">
        <f aca="false">($E205+$F205+$G205+$H205)</f>
        <v>0</v>
      </c>
    </row>
    <row r="206" customFormat="false" ht="12.8" hidden="false" customHeight="false" outlineLevel="0" collapsed="false">
      <c r="A206" s="67" t="n">
        <v>202</v>
      </c>
      <c r="B206" s="68" t="n">
        <f aca="false">EOMONTH(Input!$C$7,A206)</f>
        <v>49064</v>
      </c>
      <c r="C206" s="67" t="n">
        <f aca="false">DATEDIF(Input!$C$23,$B206,"Y")</f>
        <v>56</v>
      </c>
      <c r="E206" s="69" t="n">
        <f aca="false">(-1)*(401k_01!$G206+IRA_01!$E206+Invest_01!$E206)+Pension_01!$E206</f>
        <v>0</v>
      </c>
      <c r="F206" s="69" t="n">
        <f aca="false">(-1)*Roth_01!$E206</f>
        <v>-0</v>
      </c>
      <c r="G206" s="69" t="n">
        <f aca="false">(-1)*$E206*(Input!$C$9/100)</f>
        <v>-0</v>
      </c>
      <c r="H206" s="69" t="n">
        <f aca="false">(-1)*$E206*(Input!$C$10/100)</f>
        <v>-0</v>
      </c>
      <c r="J206" s="69" t="n">
        <f aca="false">($E206+$F206+$G206+$H206)</f>
        <v>0</v>
      </c>
    </row>
    <row r="207" customFormat="false" ht="12.8" hidden="false" customHeight="false" outlineLevel="0" collapsed="false">
      <c r="A207" s="67" t="n">
        <v>203</v>
      </c>
      <c r="B207" s="68" t="n">
        <f aca="false">EOMONTH(Input!$C$7,A207)</f>
        <v>49095</v>
      </c>
      <c r="C207" s="67" t="n">
        <f aca="false">DATEDIF(Input!$C$23,$B207,"Y")</f>
        <v>57</v>
      </c>
      <c r="E207" s="69" t="n">
        <f aca="false">(-1)*(401k_01!$G207+IRA_01!$E207+Invest_01!$E207)+Pension_01!$E207</f>
        <v>0</v>
      </c>
      <c r="F207" s="69" t="n">
        <f aca="false">(-1)*Roth_01!$E207</f>
        <v>-0</v>
      </c>
      <c r="G207" s="69" t="n">
        <f aca="false">(-1)*$E207*(Input!$C$9/100)</f>
        <v>-0</v>
      </c>
      <c r="H207" s="69" t="n">
        <f aca="false">(-1)*$E207*(Input!$C$10/100)</f>
        <v>-0</v>
      </c>
      <c r="J207" s="69" t="n">
        <f aca="false">($E207+$F207+$G207+$H207)</f>
        <v>0</v>
      </c>
    </row>
    <row r="208" customFormat="false" ht="12.8" hidden="false" customHeight="false" outlineLevel="0" collapsed="false">
      <c r="A208" s="67" t="n">
        <v>204</v>
      </c>
      <c r="B208" s="68" t="n">
        <f aca="false">EOMONTH(Input!$C$7,A208)</f>
        <v>49125</v>
      </c>
      <c r="C208" s="67" t="n">
        <f aca="false">DATEDIF(Input!$C$23,$B208,"Y")</f>
        <v>57</v>
      </c>
      <c r="E208" s="69" t="n">
        <f aca="false">(-1)*(401k_01!$G208+IRA_01!$E208+Invest_01!$E208)+Pension_01!$E208</f>
        <v>0</v>
      </c>
      <c r="F208" s="69" t="n">
        <f aca="false">(-1)*Roth_01!$E208</f>
        <v>-0</v>
      </c>
      <c r="G208" s="69" t="n">
        <f aca="false">(-1)*$E208*(Input!$C$9/100)</f>
        <v>-0</v>
      </c>
      <c r="H208" s="69" t="n">
        <f aca="false">(-1)*$E208*(Input!$C$10/100)</f>
        <v>-0</v>
      </c>
      <c r="J208" s="69" t="n">
        <f aca="false">($E208+$F208+$G208+$H208)</f>
        <v>0</v>
      </c>
    </row>
    <row r="209" customFormat="false" ht="12.8" hidden="false" customHeight="false" outlineLevel="0" collapsed="false">
      <c r="A209" s="67" t="n">
        <v>205</v>
      </c>
      <c r="B209" s="68" t="n">
        <f aca="false">EOMONTH(Input!$C$7,A209)</f>
        <v>49156</v>
      </c>
      <c r="C209" s="67" t="n">
        <f aca="false">DATEDIF(Input!$C$23,$B209,"Y")</f>
        <v>57</v>
      </c>
      <c r="E209" s="69" t="n">
        <f aca="false">(-1)*(401k_01!$G209+IRA_01!$E209+Invest_01!$E209)+Pension_01!$E209</f>
        <v>0</v>
      </c>
      <c r="F209" s="69" t="n">
        <f aca="false">(-1)*Roth_01!$E209</f>
        <v>-0</v>
      </c>
      <c r="G209" s="69" t="n">
        <f aca="false">(-1)*$E209*(Input!$C$9/100)</f>
        <v>-0</v>
      </c>
      <c r="H209" s="69" t="n">
        <f aca="false">(-1)*$E209*(Input!$C$10/100)</f>
        <v>-0</v>
      </c>
      <c r="J209" s="69" t="n">
        <f aca="false">($E209+$F209+$G209+$H209)</f>
        <v>0</v>
      </c>
    </row>
    <row r="210" customFormat="false" ht="12.8" hidden="false" customHeight="false" outlineLevel="0" collapsed="false">
      <c r="A210" s="67" t="n">
        <v>206</v>
      </c>
      <c r="B210" s="68" t="n">
        <f aca="false">EOMONTH(Input!$C$7,A210)</f>
        <v>49187</v>
      </c>
      <c r="C210" s="67" t="n">
        <f aca="false">DATEDIF(Input!$C$23,$B210,"Y")</f>
        <v>57</v>
      </c>
      <c r="E210" s="69" t="n">
        <f aca="false">(-1)*(401k_01!$G210+IRA_01!$E210+Invest_01!$E210)+Pension_01!$E210</f>
        <v>0</v>
      </c>
      <c r="F210" s="69" t="n">
        <f aca="false">(-1)*Roth_01!$E210</f>
        <v>-0</v>
      </c>
      <c r="G210" s="69" t="n">
        <f aca="false">(-1)*$E210*(Input!$C$9/100)</f>
        <v>-0</v>
      </c>
      <c r="H210" s="69" t="n">
        <f aca="false">(-1)*$E210*(Input!$C$10/100)</f>
        <v>-0</v>
      </c>
      <c r="J210" s="69" t="n">
        <f aca="false">($E210+$F210+$G210+$H210)</f>
        <v>0</v>
      </c>
    </row>
    <row r="211" customFormat="false" ht="12.8" hidden="false" customHeight="false" outlineLevel="0" collapsed="false">
      <c r="A211" s="67" t="n">
        <v>207</v>
      </c>
      <c r="B211" s="68" t="n">
        <f aca="false">EOMONTH(Input!$C$7,A211)</f>
        <v>49217</v>
      </c>
      <c r="C211" s="67" t="n">
        <f aca="false">DATEDIF(Input!$C$23,$B211,"Y")</f>
        <v>57</v>
      </c>
      <c r="E211" s="69" t="n">
        <f aca="false">(-1)*(401k_01!$G211+IRA_01!$E211+Invest_01!$E211)+Pension_01!$E211</f>
        <v>0</v>
      </c>
      <c r="F211" s="69" t="n">
        <f aca="false">(-1)*Roth_01!$E211</f>
        <v>-0</v>
      </c>
      <c r="G211" s="69" t="n">
        <f aca="false">(-1)*$E211*(Input!$C$9/100)</f>
        <v>-0</v>
      </c>
      <c r="H211" s="69" t="n">
        <f aca="false">(-1)*$E211*(Input!$C$10/100)</f>
        <v>-0</v>
      </c>
      <c r="J211" s="69" t="n">
        <f aca="false">($E211+$F211+$G211+$H211)</f>
        <v>0</v>
      </c>
    </row>
    <row r="212" customFormat="false" ht="12.8" hidden="false" customHeight="false" outlineLevel="0" collapsed="false">
      <c r="A212" s="67" t="n">
        <v>208</v>
      </c>
      <c r="B212" s="68" t="n">
        <f aca="false">EOMONTH(Input!$C$7,A212)</f>
        <v>49248</v>
      </c>
      <c r="C212" s="67" t="n">
        <f aca="false">DATEDIF(Input!$C$23,$B212,"Y")</f>
        <v>57</v>
      </c>
      <c r="E212" s="69" t="n">
        <f aca="false">(-1)*(401k_01!$G212+IRA_01!$E212+Invest_01!$E212)+Pension_01!$E212</f>
        <v>0</v>
      </c>
      <c r="F212" s="69" t="n">
        <f aca="false">(-1)*Roth_01!$E212</f>
        <v>-0</v>
      </c>
      <c r="G212" s="69" t="n">
        <f aca="false">(-1)*$E212*(Input!$C$9/100)</f>
        <v>-0</v>
      </c>
      <c r="H212" s="69" t="n">
        <f aca="false">(-1)*$E212*(Input!$C$10/100)</f>
        <v>-0</v>
      </c>
      <c r="J212" s="69" t="n">
        <f aca="false">($E212+$F212+$G212+$H212)</f>
        <v>0</v>
      </c>
    </row>
    <row r="213" customFormat="false" ht="12.8" hidden="false" customHeight="false" outlineLevel="0" collapsed="false">
      <c r="A213" s="67" t="n">
        <v>209</v>
      </c>
      <c r="B213" s="68" t="n">
        <f aca="false">EOMONTH(Input!$C$7,A213)</f>
        <v>49278</v>
      </c>
      <c r="C213" s="67" t="n">
        <f aca="false">DATEDIF(Input!$C$23,$B213,"Y")</f>
        <v>57</v>
      </c>
      <c r="E213" s="69" t="n">
        <f aca="false">(-1)*(401k_01!$G213+IRA_01!$E213+Invest_01!$E213)+Pension_01!$E213</f>
        <v>0</v>
      </c>
      <c r="F213" s="69" t="n">
        <f aca="false">(-1)*Roth_01!$E213</f>
        <v>-0</v>
      </c>
      <c r="G213" s="69" t="n">
        <f aca="false">(-1)*$E213*(Input!$C$9/100)</f>
        <v>-0</v>
      </c>
      <c r="H213" s="69" t="n">
        <f aca="false">(-1)*$E213*(Input!$C$10/100)</f>
        <v>-0</v>
      </c>
      <c r="J213" s="69" t="n">
        <f aca="false">($E213+$F213+$G213+$H213)</f>
        <v>0</v>
      </c>
    </row>
    <row r="214" customFormat="false" ht="12.8" hidden="false" customHeight="false" outlineLevel="0" collapsed="false">
      <c r="A214" s="67" t="n">
        <v>210</v>
      </c>
      <c r="B214" s="68" t="n">
        <f aca="false">EOMONTH(Input!$C$7,A214)</f>
        <v>49309</v>
      </c>
      <c r="C214" s="67" t="n">
        <f aca="false">DATEDIF(Input!$C$23,$B214,"Y")</f>
        <v>57</v>
      </c>
      <c r="E214" s="69" t="n">
        <f aca="false">(-1)*(401k_01!$G214+IRA_01!$E214+Invest_01!$E214)+Pension_01!$E214</f>
        <v>0</v>
      </c>
      <c r="F214" s="69" t="n">
        <f aca="false">(-1)*Roth_01!$E214</f>
        <v>-0</v>
      </c>
      <c r="G214" s="69" t="n">
        <f aca="false">(-1)*$E214*(Input!$C$9/100)</f>
        <v>-0</v>
      </c>
      <c r="H214" s="69" t="n">
        <f aca="false">(-1)*$E214*(Input!$C$10/100)</f>
        <v>-0</v>
      </c>
      <c r="J214" s="69" t="n">
        <f aca="false">($E214+$F214+$G214+$H214)</f>
        <v>0</v>
      </c>
    </row>
    <row r="215" customFormat="false" ht="12.8" hidden="false" customHeight="false" outlineLevel="0" collapsed="false">
      <c r="A215" s="67" t="n">
        <v>211</v>
      </c>
      <c r="B215" s="68" t="n">
        <f aca="false">EOMONTH(Input!$C$7,A215)</f>
        <v>49340</v>
      </c>
      <c r="C215" s="67" t="n">
        <f aca="false">DATEDIF(Input!$C$23,$B215,"Y")</f>
        <v>57</v>
      </c>
      <c r="E215" s="69" t="n">
        <f aca="false">(-1)*(401k_01!$G215+IRA_01!$E215+Invest_01!$E215)+Pension_01!$E215</f>
        <v>0</v>
      </c>
      <c r="F215" s="69" t="n">
        <f aca="false">(-1)*Roth_01!$E215</f>
        <v>-0</v>
      </c>
      <c r="G215" s="69" t="n">
        <f aca="false">(-1)*$E215*(Input!$C$9/100)</f>
        <v>-0</v>
      </c>
      <c r="H215" s="69" t="n">
        <f aca="false">(-1)*$E215*(Input!$C$10/100)</f>
        <v>-0</v>
      </c>
      <c r="J215" s="69" t="n">
        <f aca="false">($E215+$F215+$G215+$H215)</f>
        <v>0</v>
      </c>
    </row>
    <row r="216" customFormat="false" ht="12.8" hidden="false" customHeight="false" outlineLevel="0" collapsed="false">
      <c r="A216" s="67" t="n">
        <v>212</v>
      </c>
      <c r="B216" s="68" t="n">
        <f aca="false">EOMONTH(Input!$C$7,A216)</f>
        <v>49368</v>
      </c>
      <c r="C216" s="67" t="n">
        <f aca="false">DATEDIF(Input!$C$23,$B216,"Y")</f>
        <v>57</v>
      </c>
      <c r="E216" s="69" t="n">
        <f aca="false">(-1)*(401k_01!$G216+IRA_01!$E216+Invest_01!$E216)+Pension_01!$E216</f>
        <v>0</v>
      </c>
      <c r="F216" s="69" t="n">
        <f aca="false">(-1)*Roth_01!$E216</f>
        <v>-0</v>
      </c>
      <c r="G216" s="69" t="n">
        <f aca="false">(-1)*$E216*(Input!$C$9/100)</f>
        <v>-0</v>
      </c>
      <c r="H216" s="69" t="n">
        <f aca="false">(-1)*$E216*(Input!$C$10/100)</f>
        <v>-0</v>
      </c>
      <c r="J216" s="69" t="n">
        <f aca="false">($E216+$F216+$G216+$H216)</f>
        <v>0</v>
      </c>
    </row>
    <row r="217" customFormat="false" ht="12.8" hidden="false" customHeight="false" outlineLevel="0" collapsed="false">
      <c r="A217" s="67" t="n">
        <v>213</v>
      </c>
      <c r="B217" s="68" t="n">
        <f aca="false">EOMONTH(Input!$C$7,A217)</f>
        <v>49399</v>
      </c>
      <c r="C217" s="67" t="n">
        <f aca="false">DATEDIF(Input!$C$23,$B217,"Y")</f>
        <v>57</v>
      </c>
      <c r="E217" s="69" t="n">
        <f aca="false">(-1)*(401k_01!$G217+IRA_01!$E217+Invest_01!$E217)+Pension_01!$E217</f>
        <v>0</v>
      </c>
      <c r="F217" s="69" t="n">
        <f aca="false">(-1)*Roth_01!$E217</f>
        <v>-0</v>
      </c>
      <c r="G217" s="69" t="n">
        <f aca="false">(-1)*$E217*(Input!$C$9/100)</f>
        <v>-0</v>
      </c>
      <c r="H217" s="69" t="n">
        <f aca="false">(-1)*$E217*(Input!$C$10/100)</f>
        <v>-0</v>
      </c>
      <c r="J217" s="69" t="n">
        <f aca="false">($E217+$F217+$G217+$H217)</f>
        <v>0</v>
      </c>
    </row>
    <row r="218" customFormat="false" ht="12.8" hidden="false" customHeight="false" outlineLevel="0" collapsed="false">
      <c r="A218" s="67" t="n">
        <v>214</v>
      </c>
      <c r="B218" s="68" t="n">
        <f aca="false">EOMONTH(Input!$C$7,A218)</f>
        <v>49429</v>
      </c>
      <c r="C218" s="67" t="n">
        <f aca="false">DATEDIF(Input!$C$23,$B218,"Y")</f>
        <v>57</v>
      </c>
      <c r="E218" s="69" t="n">
        <f aca="false">(-1)*(401k_01!$G218+IRA_01!$E218+Invest_01!$E218)+Pension_01!$E218</f>
        <v>0</v>
      </c>
      <c r="F218" s="69" t="n">
        <f aca="false">(-1)*Roth_01!$E218</f>
        <v>-0</v>
      </c>
      <c r="G218" s="69" t="n">
        <f aca="false">(-1)*$E218*(Input!$C$9/100)</f>
        <v>-0</v>
      </c>
      <c r="H218" s="69" t="n">
        <f aca="false">(-1)*$E218*(Input!$C$10/100)</f>
        <v>-0</v>
      </c>
      <c r="J218" s="69" t="n">
        <f aca="false">($E218+$F218+$G218+$H218)</f>
        <v>0</v>
      </c>
    </row>
    <row r="219" customFormat="false" ht="12.8" hidden="false" customHeight="false" outlineLevel="0" collapsed="false">
      <c r="A219" s="67" t="n">
        <v>215</v>
      </c>
      <c r="B219" s="68" t="n">
        <f aca="false">EOMONTH(Input!$C$7,A219)</f>
        <v>49460</v>
      </c>
      <c r="C219" s="67" t="n">
        <f aca="false">DATEDIF(Input!$C$23,$B219,"Y")</f>
        <v>58</v>
      </c>
      <c r="E219" s="69" t="n">
        <f aca="false">(-1)*(401k_01!$G219+IRA_01!$E219+Invest_01!$E219)+Pension_01!$E219</f>
        <v>0</v>
      </c>
      <c r="F219" s="69" t="n">
        <f aca="false">(-1)*Roth_01!$E219</f>
        <v>-0</v>
      </c>
      <c r="G219" s="69" t="n">
        <f aca="false">(-1)*$E219*(Input!$C$9/100)</f>
        <v>-0</v>
      </c>
      <c r="H219" s="69" t="n">
        <f aca="false">(-1)*$E219*(Input!$C$10/100)</f>
        <v>-0</v>
      </c>
      <c r="J219" s="69" t="n">
        <f aca="false">($E219+$F219+$G219+$H219)</f>
        <v>0</v>
      </c>
    </row>
    <row r="220" customFormat="false" ht="12.8" hidden="false" customHeight="false" outlineLevel="0" collapsed="false">
      <c r="A220" s="67" t="n">
        <v>216</v>
      </c>
      <c r="B220" s="68" t="n">
        <f aca="false">EOMONTH(Input!$C$7,A220)</f>
        <v>49490</v>
      </c>
      <c r="C220" s="67" t="n">
        <f aca="false">DATEDIF(Input!$C$23,$B220,"Y")</f>
        <v>58</v>
      </c>
      <c r="E220" s="69" t="n">
        <f aca="false">(-1)*(401k_01!$G220+IRA_01!$E220+Invest_01!$E220)+Pension_01!$E220</f>
        <v>0</v>
      </c>
      <c r="F220" s="69" t="n">
        <f aca="false">(-1)*Roth_01!$E220</f>
        <v>-0</v>
      </c>
      <c r="G220" s="69" t="n">
        <f aca="false">(-1)*$E220*(Input!$C$9/100)</f>
        <v>-0</v>
      </c>
      <c r="H220" s="69" t="n">
        <f aca="false">(-1)*$E220*(Input!$C$10/100)</f>
        <v>-0</v>
      </c>
      <c r="J220" s="69" t="n">
        <f aca="false">($E220+$F220+$G220+$H220)</f>
        <v>0</v>
      </c>
    </row>
    <row r="221" customFormat="false" ht="12.8" hidden="false" customHeight="false" outlineLevel="0" collapsed="false">
      <c r="A221" s="67" t="n">
        <v>217</v>
      </c>
      <c r="B221" s="68" t="n">
        <f aca="false">EOMONTH(Input!$C$7,A221)</f>
        <v>49521</v>
      </c>
      <c r="C221" s="67" t="n">
        <f aca="false">DATEDIF(Input!$C$23,$B221,"Y")</f>
        <v>58</v>
      </c>
      <c r="E221" s="69" t="n">
        <f aca="false">(-1)*(401k_01!$G221+IRA_01!$E221+Invest_01!$E221)+Pension_01!$E221</f>
        <v>0</v>
      </c>
      <c r="F221" s="69" t="n">
        <f aca="false">(-1)*Roth_01!$E221</f>
        <v>-0</v>
      </c>
      <c r="G221" s="69" t="n">
        <f aca="false">(-1)*$E221*(Input!$C$9/100)</f>
        <v>-0</v>
      </c>
      <c r="H221" s="69" t="n">
        <f aca="false">(-1)*$E221*(Input!$C$10/100)</f>
        <v>-0</v>
      </c>
      <c r="J221" s="69" t="n">
        <f aca="false">($E221+$F221+$G221+$H221)</f>
        <v>0</v>
      </c>
    </row>
    <row r="222" customFormat="false" ht="12.8" hidden="false" customHeight="false" outlineLevel="0" collapsed="false">
      <c r="A222" s="67" t="n">
        <v>218</v>
      </c>
      <c r="B222" s="68" t="n">
        <f aca="false">EOMONTH(Input!$C$7,A222)</f>
        <v>49552</v>
      </c>
      <c r="C222" s="67" t="n">
        <f aca="false">DATEDIF(Input!$C$23,$B222,"Y")</f>
        <v>58</v>
      </c>
      <c r="E222" s="69" t="n">
        <f aca="false">(-1)*(401k_01!$G222+IRA_01!$E222+Invest_01!$E222)+Pension_01!$E222</f>
        <v>0</v>
      </c>
      <c r="F222" s="69" t="n">
        <f aca="false">(-1)*Roth_01!$E222</f>
        <v>-0</v>
      </c>
      <c r="G222" s="69" t="n">
        <f aca="false">(-1)*$E222*(Input!$C$9/100)</f>
        <v>-0</v>
      </c>
      <c r="H222" s="69" t="n">
        <f aca="false">(-1)*$E222*(Input!$C$10/100)</f>
        <v>-0</v>
      </c>
      <c r="J222" s="69" t="n">
        <f aca="false">($E222+$F222+$G222+$H222)</f>
        <v>0</v>
      </c>
    </row>
    <row r="223" customFormat="false" ht="12.8" hidden="false" customHeight="false" outlineLevel="0" collapsed="false">
      <c r="A223" s="67" t="n">
        <v>219</v>
      </c>
      <c r="B223" s="68" t="n">
        <f aca="false">EOMONTH(Input!$C$7,A223)</f>
        <v>49582</v>
      </c>
      <c r="C223" s="67" t="n">
        <f aca="false">DATEDIF(Input!$C$23,$B223,"Y")</f>
        <v>58</v>
      </c>
      <c r="E223" s="69" t="n">
        <f aca="false">(-1)*(401k_01!$G223+IRA_01!$E223+Invest_01!$E223)+Pension_01!$E223</f>
        <v>0</v>
      </c>
      <c r="F223" s="69" t="n">
        <f aca="false">(-1)*Roth_01!$E223</f>
        <v>-0</v>
      </c>
      <c r="G223" s="69" t="n">
        <f aca="false">(-1)*$E223*(Input!$C$9/100)</f>
        <v>-0</v>
      </c>
      <c r="H223" s="69" t="n">
        <f aca="false">(-1)*$E223*(Input!$C$10/100)</f>
        <v>-0</v>
      </c>
      <c r="J223" s="69" t="n">
        <f aca="false">($E223+$F223+$G223+$H223)</f>
        <v>0</v>
      </c>
    </row>
    <row r="224" customFormat="false" ht="12.8" hidden="false" customHeight="false" outlineLevel="0" collapsed="false">
      <c r="A224" s="67" t="n">
        <v>220</v>
      </c>
      <c r="B224" s="68" t="n">
        <f aca="false">EOMONTH(Input!$C$7,A224)</f>
        <v>49613</v>
      </c>
      <c r="C224" s="67" t="n">
        <f aca="false">DATEDIF(Input!$C$23,$B224,"Y")</f>
        <v>58</v>
      </c>
      <c r="E224" s="69" t="n">
        <f aca="false">(-1)*(401k_01!$G224+IRA_01!$E224+Invest_01!$E224)+Pension_01!$E224</f>
        <v>0</v>
      </c>
      <c r="F224" s="69" t="n">
        <f aca="false">(-1)*Roth_01!$E224</f>
        <v>-0</v>
      </c>
      <c r="G224" s="69" t="n">
        <f aca="false">(-1)*$E224*(Input!$C$9/100)</f>
        <v>-0</v>
      </c>
      <c r="H224" s="69" t="n">
        <f aca="false">(-1)*$E224*(Input!$C$10/100)</f>
        <v>-0</v>
      </c>
      <c r="J224" s="69" t="n">
        <f aca="false">($E224+$F224+$G224+$H224)</f>
        <v>0</v>
      </c>
    </row>
    <row r="225" customFormat="false" ht="12.8" hidden="false" customHeight="false" outlineLevel="0" collapsed="false">
      <c r="A225" s="67" t="n">
        <v>221</v>
      </c>
      <c r="B225" s="68" t="n">
        <f aca="false">EOMONTH(Input!$C$7,A225)</f>
        <v>49643</v>
      </c>
      <c r="C225" s="67" t="n">
        <f aca="false">DATEDIF(Input!$C$23,$B225,"Y")</f>
        <v>58</v>
      </c>
      <c r="E225" s="69" t="n">
        <f aca="false">(-1)*(401k_01!$G225+IRA_01!$E225+Invest_01!$E225)+Pension_01!$E225</f>
        <v>0</v>
      </c>
      <c r="F225" s="69" t="n">
        <f aca="false">(-1)*Roth_01!$E225</f>
        <v>-0</v>
      </c>
      <c r="G225" s="69" t="n">
        <f aca="false">(-1)*$E225*(Input!$C$9/100)</f>
        <v>-0</v>
      </c>
      <c r="H225" s="69" t="n">
        <f aca="false">(-1)*$E225*(Input!$C$10/100)</f>
        <v>-0</v>
      </c>
      <c r="J225" s="69" t="n">
        <f aca="false">($E225+$F225+$G225+$H225)</f>
        <v>0</v>
      </c>
    </row>
    <row r="226" customFormat="false" ht="12.8" hidden="false" customHeight="false" outlineLevel="0" collapsed="false">
      <c r="A226" s="67" t="n">
        <v>222</v>
      </c>
      <c r="B226" s="68" t="n">
        <f aca="false">EOMONTH(Input!$C$7,A226)</f>
        <v>49674</v>
      </c>
      <c r="C226" s="67" t="n">
        <f aca="false">DATEDIF(Input!$C$23,$B226,"Y")</f>
        <v>58</v>
      </c>
      <c r="E226" s="69" t="n">
        <f aca="false">(-1)*(401k_01!$G226+IRA_01!$E226+Invest_01!$E226)+Pension_01!$E226</f>
        <v>0</v>
      </c>
      <c r="F226" s="69" t="n">
        <f aca="false">(-1)*Roth_01!$E226</f>
        <v>-0</v>
      </c>
      <c r="G226" s="69" t="n">
        <f aca="false">(-1)*$E226*(Input!$C$9/100)</f>
        <v>-0</v>
      </c>
      <c r="H226" s="69" t="n">
        <f aca="false">(-1)*$E226*(Input!$C$10/100)</f>
        <v>-0</v>
      </c>
      <c r="J226" s="69" t="n">
        <f aca="false">($E226+$F226+$G226+$H226)</f>
        <v>0</v>
      </c>
    </row>
    <row r="227" customFormat="false" ht="12.8" hidden="false" customHeight="false" outlineLevel="0" collapsed="false">
      <c r="A227" s="67" t="n">
        <v>223</v>
      </c>
      <c r="B227" s="68" t="n">
        <f aca="false">EOMONTH(Input!$C$7,A227)</f>
        <v>49705</v>
      </c>
      <c r="C227" s="67" t="n">
        <f aca="false">DATEDIF(Input!$C$23,$B227,"Y")</f>
        <v>58</v>
      </c>
      <c r="E227" s="69" t="n">
        <f aca="false">(-1)*(401k_01!$G227+IRA_01!$E227+Invest_01!$E227)+Pension_01!$E227</f>
        <v>0</v>
      </c>
      <c r="F227" s="69" t="n">
        <f aca="false">(-1)*Roth_01!$E227</f>
        <v>-0</v>
      </c>
      <c r="G227" s="69" t="n">
        <f aca="false">(-1)*$E227*(Input!$C$9/100)</f>
        <v>-0</v>
      </c>
      <c r="H227" s="69" t="n">
        <f aca="false">(-1)*$E227*(Input!$C$10/100)</f>
        <v>-0</v>
      </c>
      <c r="J227" s="69" t="n">
        <f aca="false">($E227+$F227+$G227+$H227)</f>
        <v>0</v>
      </c>
    </row>
    <row r="228" customFormat="false" ht="12.8" hidden="false" customHeight="false" outlineLevel="0" collapsed="false">
      <c r="A228" s="67" t="n">
        <v>224</v>
      </c>
      <c r="B228" s="68" t="n">
        <f aca="false">EOMONTH(Input!$C$7,A228)</f>
        <v>49734</v>
      </c>
      <c r="C228" s="67" t="n">
        <f aca="false">DATEDIF(Input!$C$23,$B228,"Y")</f>
        <v>58</v>
      </c>
      <c r="E228" s="69" t="n">
        <f aca="false">(-1)*(401k_01!$G228+IRA_01!$E228+Invest_01!$E228)+Pension_01!$E228</f>
        <v>0</v>
      </c>
      <c r="F228" s="69" t="n">
        <f aca="false">(-1)*Roth_01!$E228</f>
        <v>-0</v>
      </c>
      <c r="G228" s="69" t="n">
        <f aca="false">(-1)*$E228*(Input!$C$9/100)</f>
        <v>-0</v>
      </c>
      <c r="H228" s="69" t="n">
        <f aca="false">(-1)*$E228*(Input!$C$10/100)</f>
        <v>-0</v>
      </c>
      <c r="J228" s="69" t="n">
        <f aca="false">($E228+$F228+$G228+$H228)</f>
        <v>0</v>
      </c>
    </row>
    <row r="229" customFormat="false" ht="12.8" hidden="false" customHeight="false" outlineLevel="0" collapsed="false">
      <c r="A229" s="67" t="n">
        <v>225</v>
      </c>
      <c r="B229" s="68" t="n">
        <f aca="false">EOMONTH(Input!$C$7,A229)</f>
        <v>49765</v>
      </c>
      <c r="C229" s="67" t="n">
        <f aca="false">DATEDIF(Input!$C$23,$B229,"Y")</f>
        <v>58</v>
      </c>
      <c r="E229" s="69" t="n">
        <f aca="false">(-1)*(401k_01!$G229+IRA_01!$E229+Invest_01!$E229)+Pension_01!$E229</f>
        <v>0</v>
      </c>
      <c r="F229" s="69" t="n">
        <f aca="false">(-1)*Roth_01!$E229</f>
        <v>-0</v>
      </c>
      <c r="G229" s="69" t="n">
        <f aca="false">(-1)*$E229*(Input!$C$9/100)</f>
        <v>-0</v>
      </c>
      <c r="H229" s="69" t="n">
        <f aca="false">(-1)*$E229*(Input!$C$10/100)</f>
        <v>-0</v>
      </c>
      <c r="J229" s="69" t="n">
        <f aca="false">($E229+$F229+$G229+$H229)</f>
        <v>0</v>
      </c>
    </row>
    <row r="230" customFormat="false" ht="12.8" hidden="false" customHeight="false" outlineLevel="0" collapsed="false">
      <c r="A230" s="67" t="n">
        <v>226</v>
      </c>
      <c r="B230" s="68" t="n">
        <f aca="false">EOMONTH(Input!$C$7,A230)</f>
        <v>49795</v>
      </c>
      <c r="C230" s="67" t="n">
        <f aca="false">DATEDIF(Input!$C$23,$B230,"Y")</f>
        <v>58</v>
      </c>
      <c r="E230" s="69" t="n">
        <f aca="false">(-1)*(401k_01!$G230+IRA_01!$E230+Invest_01!$E230)+Pension_01!$E230</f>
        <v>0</v>
      </c>
      <c r="F230" s="69" t="n">
        <f aca="false">(-1)*Roth_01!$E230</f>
        <v>-0</v>
      </c>
      <c r="G230" s="69" t="n">
        <f aca="false">(-1)*$E230*(Input!$C$9/100)</f>
        <v>-0</v>
      </c>
      <c r="H230" s="69" t="n">
        <f aca="false">(-1)*$E230*(Input!$C$10/100)</f>
        <v>-0</v>
      </c>
      <c r="J230" s="69" t="n">
        <f aca="false">($E230+$F230+$G230+$H230)</f>
        <v>0</v>
      </c>
    </row>
    <row r="231" customFormat="false" ht="12.8" hidden="false" customHeight="false" outlineLevel="0" collapsed="false">
      <c r="A231" s="67" t="n">
        <v>227</v>
      </c>
      <c r="B231" s="68" t="n">
        <f aca="false">EOMONTH(Input!$C$7,A231)</f>
        <v>49826</v>
      </c>
      <c r="C231" s="67" t="n">
        <f aca="false">DATEDIF(Input!$C$23,$B231,"Y")</f>
        <v>59</v>
      </c>
      <c r="E231" s="69" t="n">
        <f aca="false">(-1)*(401k_01!$G231+IRA_01!$E231+Invest_01!$E231)+Pension_01!$E231</f>
        <v>0</v>
      </c>
      <c r="F231" s="69" t="n">
        <f aca="false">(-1)*Roth_01!$E231</f>
        <v>-0</v>
      </c>
      <c r="G231" s="69" t="n">
        <f aca="false">(-1)*$E231*(Input!$C$9/100)</f>
        <v>-0</v>
      </c>
      <c r="H231" s="69" t="n">
        <f aca="false">(-1)*$E231*(Input!$C$10/100)</f>
        <v>-0</v>
      </c>
      <c r="J231" s="69" t="n">
        <f aca="false">($E231+$F231+$G231+$H231)</f>
        <v>0</v>
      </c>
    </row>
    <row r="232" customFormat="false" ht="12.8" hidden="false" customHeight="false" outlineLevel="0" collapsed="false">
      <c r="A232" s="67" t="n">
        <v>228</v>
      </c>
      <c r="B232" s="68" t="n">
        <f aca="false">EOMONTH(Input!$C$7,A232)</f>
        <v>49856</v>
      </c>
      <c r="C232" s="67" t="n">
        <f aca="false">DATEDIF(Input!$C$23,$B232,"Y")</f>
        <v>59</v>
      </c>
      <c r="E232" s="69" t="n">
        <f aca="false">(-1)*(401k_01!$G232+IRA_01!$E232+Invest_01!$E232)+Pension_01!$E232</f>
        <v>0</v>
      </c>
      <c r="F232" s="69" t="n">
        <f aca="false">(-1)*Roth_01!$E232</f>
        <v>-0</v>
      </c>
      <c r="G232" s="69" t="n">
        <f aca="false">(-1)*$E232*(Input!$C$9/100)</f>
        <v>-0</v>
      </c>
      <c r="H232" s="69" t="n">
        <f aca="false">(-1)*$E232*(Input!$C$10/100)</f>
        <v>-0</v>
      </c>
      <c r="J232" s="69" t="n">
        <f aca="false">($E232+$F232+$G232+$H232)</f>
        <v>0</v>
      </c>
    </row>
    <row r="233" customFormat="false" ht="12.8" hidden="false" customHeight="false" outlineLevel="0" collapsed="false">
      <c r="A233" s="67" t="n">
        <v>229</v>
      </c>
      <c r="B233" s="68" t="n">
        <f aca="false">EOMONTH(Input!$C$7,A233)</f>
        <v>49887</v>
      </c>
      <c r="C233" s="67" t="n">
        <f aca="false">DATEDIF(Input!$C$23,$B233,"Y")</f>
        <v>59</v>
      </c>
      <c r="E233" s="69" t="n">
        <f aca="false">(-1)*(401k_01!$G233+IRA_01!$E233+Invest_01!$E233)+Pension_01!$E233</f>
        <v>0</v>
      </c>
      <c r="F233" s="69" t="n">
        <f aca="false">(-1)*Roth_01!$E233</f>
        <v>-0</v>
      </c>
      <c r="G233" s="69" t="n">
        <f aca="false">(-1)*$E233*(Input!$C$9/100)</f>
        <v>-0</v>
      </c>
      <c r="H233" s="69" t="n">
        <f aca="false">(-1)*$E233*(Input!$C$10/100)</f>
        <v>-0</v>
      </c>
      <c r="J233" s="69" t="n">
        <f aca="false">($E233+$F233+$G233+$H233)</f>
        <v>0</v>
      </c>
    </row>
    <row r="234" customFormat="false" ht="12.8" hidden="false" customHeight="false" outlineLevel="0" collapsed="false">
      <c r="A234" s="67" t="n">
        <v>230</v>
      </c>
      <c r="B234" s="68" t="n">
        <f aca="false">EOMONTH(Input!$C$7,A234)</f>
        <v>49918</v>
      </c>
      <c r="C234" s="67" t="n">
        <f aca="false">DATEDIF(Input!$C$23,$B234,"Y")</f>
        <v>59</v>
      </c>
      <c r="E234" s="69" t="n">
        <f aca="false">(-1)*(401k_01!$G234+IRA_01!$E234+Invest_01!$E234)+Pension_01!$E234</f>
        <v>0</v>
      </c>
      <c r="F234" s="69" t="n">
        <f aca="false">(-1)*Roth_01!$E234</f>
        <v>-0</v>
      </c>
      <c r="G234" s="69" t="n">
        <f aca="false">(-1)*$E234*(Input!$C$9/100)</f>
        <v>-0</v>
      </c>
      <c r="H234" s="69" t="n">
        <f aca="false">(-1)*$E234*(Input!$C$10/100)</f>
        <v>-0</v>
      </c>
      <c r="J234" s="69" t="n">
        <f aca="false">($E234+$F234+$G234+$H234)</f>
        <v>0</v>
      </c>
    </row>
    <row r="235" customFormat="false" ht="12.8" hidden="false" customHeight="false" outlineLevel="0" collapsed="false">
      <c r="A235" s="67" t="n">
        <v>231</v>
      </c>
      <c r="B235" s="68" t="n">
        <f aca="false">EOMONTH(Input!$C$7,A235)</f>
        <v>49948</v>
      </c>
      <c r="C235" s="67" t="n">
        <f aca="false">DATEDIF(Input!$C$23,$B235,"Y")</f>
        <v>59</v>
      </c>
      <c r="E235" s="69" t="n">
        <f aca="false">(-1)*(401k_01!$G235+IRA_01!$E235+Invest_01!$E235)+Pension_01!$E235</f>
        <v>0</v>
      </c>
      <c r="F235" s="69" t="n">
        <f aca="false">(-1)*Roth_01!$E235</f>
        <v>-0</v>
      </c>
      <c r="G235" s="69" t="n">
        <f aca="false">(-1)*$E235*(Input!$C$9/100)</f>
        <v>-0</v>
      </c>
      <c r="H235" s="69" t="n">
        <f aca="false">(-1)*$E235*(Input!$C$10/100)</f>
        <v>-0</v>
      </c>
      <c r="J235" s="69" t="n">
        <f aca="false">($E235+$F235+$G235+$H235)</f>
        <v>0</v>
      </c>
    </row>
    <row r="236" customFormat="false" ht="12.8" hidden="false" customHeight="false" outlineLevel="0" collapsed="false">
      <c r="A236" s="67" t="n">
        <v>232</v>
      </c>
      <c r="B236" s="68" t="n">
        <f aca="false">EOMONTH(Input!$C$7,A236)</f>
        <v>49979</v>
      </c>
      <c r="C236" s="67" t="n">
        <f aca="false">DATEDIF(Input!$C$23,$B236,"Y")</f>
        <v>59</v>
      </c>
      <c r="E236" s="69" t="n">
        <f aca="false">(-1)*(401k_01!$G236+IRA_01!$E236+Invest_01!$E236)+Pension_01!$E236</f>
        <v>0</v>
      </c>
      <c r="F236" s="69" t="n">
        <f aca="false">(-1)*Roth_01!$E236</f>
        <v>-0</v>
      </c>
      <c r="G236" s="69" t="n">
        <f aca="false">(-1)*$E236*(Input!$C$9/100)</f>
        <v>-0</v>
      </c>
      <c r="H236" s="69" t="n">
        <f aca="false">(-1)*$E236*(Input!$C$10/100)</f>
        <v>-0</v>
      </c>
      <c r="J236" s="69" t="n">
        <f aca="false">($E236+$F236+$G236+$H236)</f>
        <v>0</v>
      </c>
    </row>
    <row r="237" customFormat="false" ht="12.8" hidden="false" customHeight="false" outlineLevel="0" collapsed="false">
      <c r="A237" s="67" t="n">
        <v>233</v>
      </c>
      <c r="B237" s="68" t="n">
        <f aca="false">EOMONTH(Input!$C$7,A237)</f>
        <v>50009</v>
      </c>
      <c r="C237" s="67" t="n">
        <f aca="false">DATEDIF(Input!$C$23,$B237,"Y")</f>
        <v>59</v>
      </c>
      <c r="E237" s="69" t="n">
        <f aca="false">(-1)*(401k_01!$G237+IRA_01!$E237+Invest_01!$E237)+Pension_01!$E237</f>
        <v>0</v>
      </c>
      <c r="F237" s="69" t="n">
        <f aca="false">(-1)*Roth_01!$E237</f>
        <v>-0</v>
      </c>
      <c r="G237" s="69" t="n">
        <f aca="false">(-1)*$E237*(Input!$C$9/100)</f>
        <v>-0</v>
      </c>
      <c r="H237" s="69" t="n">
        <f aca="false">(-1)*$E237*(Input!$C$10/100)</f>
        <v>-0</v>
      </c>
      <c r="J237" s="69" t="n">
        <f aca="false">($E237+$F237+$G237+$H237)</f>
        <v>0</v>
      </c>
    </row>
    <row r="238" customFormat="false" ht="12.8" hidden="false" customHeight="false" outlineLevel="0" collapsed="false">
      <c r="A238" s="67" t="n">
        <v>234</v>
      </c>
      <c r="B238" s="68" t="n">
        <f aca="false">EOMONTH(Input!$C$7,A238)</f>
        <v>50040</v>
      </c>
      <c r="C238" s="67" t="n">
        <f aca="false">DATEDIF(Input!$C$23,$B238,"Y")</f>
        <v>59</v>
      </c>
      <c r="E238" s="69" t="n">
        <f aca="false">(-1)*(401k_01!$G238+IRA_01!$E238+Invest_01!$E238)+Pension_01!$E238</f>
        <v>0</v>
      </c>
      <c r="F238" s="69" t="n">
        <f aca="false">(-1)*Roth_01!$E238</f>
        <v>-0</v>
      </c>
      <c r="G238" s="69" t="n">
        <f aca="false">(-1)*$E238*(Input!$C$9/100)</f>
        <v>-0</v>
      </c>
      <c r="H238" s="69" t="n">
        <f aca="false">(-1)*$E238*(Input!$C$10/100)</f>
        <v>-0</v>
      </c>
      <c r="J238" s="69" t="n">
        <f aca="false">($E238+$F238+$G238+$H238)</f>
        <v>0</v>
      </c>
    </row>
    <row r="239" customFormat="false" ht="12.8" hidden="false" customHeight="false" outlineLevel="0" collapsed="false">
      <c r="A239" s="67" t="n">
        <v>235</v>
      </c>
      <c r="B239" s="68" t="n">
        <f aca="false">EOMONTH(Input!$C$7,A239)</f>
        <v>50071</v>
      </c>
      <c r="C239" s="67" t="n">
        <f aca="false">DATEDIF(Input!$C$23,$B239,"Y")</f>
        <v>59</v>
      </c>
      <c r="E239" s="69" t="n">
        <f aca="false">(-1)*(401k_01!$G239+IRA_01!$E239+Invest_01!$E239)+Pension_01!$E239</f>
        <v>0</v>
      </c>
      <c r="F239" s="69" t="n">
        <f aca="false">(-1)*Roth_01!$E239</f>
        <v>-0</v>
      </c>
      <c r="G239" s="69" t="n">
        <f aca="false">(-1)*$E239*(Input!$C$9/100)</f>
        <v>-0</v>
      </c>
      <c r="H239" s="69" t="n">
        <f aca="false">(-1)*$E239*(Input!$C$10/100)</f>
        <v>-0</v>
      </c>
      <c r="J239" s="69" t="n">
        <f aca="false">($E239+$F239+$G239+$H239)</f>
        <v>0</v>
      </c>
    </row>
    <row r="240" customFormat="false" ht="12.8" hidden="false" customHeight="false" outlineLevel="0" collapsed="false">
      <c r="A240" s="67" t="n">
        <v>236</v>
      </c>
      <c r="B240" s="68" t="n">
        <f aca="false">EOMONTH(Input!$C$7,A240)</f>
        <v>50099</v>
      </c>
      <c r="C240" s="67" t="n">
        <f aca="false">DATEDIF(Input!$C$23,$B240,"Y")</f>
        <v>59</v>
      </c>
      <c r="E240" s="69" t="n">
        <f aca="false">(-1)*(401k_01!$G240+IRA_01!$E240+Invest_01!$E240)+Pension_01!$E240</f>
        <v>0</v>
      </c>
      <c r="F240" s="69" t="n">
        <f aca="false">(-1)*Roth_01!$E240</f>
        <v>-0</v>
      </c>
      <c r="G240" s="69" t="n">
        <f aca="false">(-1)*$E240*(Input!$C$9/100)</f>
        <v>-0</v>
      </c>
      <c r="H240" s="69" t="n">
        <f aca="false">(-1)*$E240*(Input!$C$10/100)</f>
        <v>-0</v>
      </c>
      <c r="J240" s="69" t="n">
        <f aca="false">($E240+$F240+$G240+$H240)</f>
        <v>0</v>
      </c>
    </row>
    <row r="241" customFormat="false" ht="12.8" hidden="false" customHeight="false" outlineLevel="0" collapsed="false">
      <c r="A241" s="67" t="n">
        <v>237</v>
      </c>
      <c r="B241" s="68" t="n">
        <f aca="false">EOMONTH(Input!$C$7,A241)</f>
        <v>50130</v>
      </c>
      <c r="C241" s="67" t="n">
        <f aca="false">DATEDIF(Input!$C$23,$B241,"Y")</f>
        <v>59</v>
      </c>
      <c r="E241" s="69" t="n">
        <f aca="false">(-1)*(401k_01!$G241+IRA_01!$E241+Invest_01!$E241)+Pension_01!$E241</f>
        <v>0</v>
      </c>
      <c r="F241" s="69" t="n">
        <f aca="false">(-1)*Roth_01!$E241</f>
        <v>-0</v>
      </c>
      <c r="G241" s="69" t="n">
        <f aca="false">(-1)*$E241*(Input!$C$9/100)</f>
        <v>-0</v>
      </c>
      <c r="H241" s="69" t="n">
        <f aca="false">(-1)*$E241*(Input!$C$10/100)</f>
        <v>-0</v>
      </c>
      <c r="J241" s="69" t="n">
        <f aca="false">($E241+$F241+$G241+$H241)</f>
        <v>0</v>
      </c>
    </row>
    <row r="242" customFormat="false" ht="12.8" hidden="false" customHeight="false" outlineLevel="0" collapsed="false">
      <c r="A242" s="67" t="n">
        <v>238</v>
      </c>
      <c r="B242" s="68" t="n">
        <f aca="false">EOMONTH(Input!$C$7,A242)</f>
        <v>50160</v>
      </c>
      <c r="C242" s="67" t="n">
        <f aca="false">DATEDIF(Input!$C$23,$B242,"Y")</f>
        <v>59</v>
      </c>
      <c r="E242" s="69" t="n">
        <f aca="false">(-1)*(401k_01!$G242+IRA_01!$E242+Invest_01!$E242)+Pension_01!$E242</f>
        <v>0</v>
      </c>
      <c r="F242" s="69" t="n">
        <f aca="false">(-1)*Roth_01!$E242</f>
        <v>-0</v>
      </c>
      <c r="G242" s="69" t="n">
        <f aca="false">(-1)*$E242*(Input!$C$9/100)</f>
        <v>-0</v>
      </c>
      <c r="H242" s="69" t="n">
        <f aca="false">(-1)*$E242*(Input!$C$10/100)</f>
        <v>-0</v>
      </c>
      <c r="J242" s="69" t="n">
        <f aca="false">($E242+$F242+$G242+$H242)</f>
        <v>0</v>
      </c>
    </row>
    <row r="243" customFormat="false" ht="12.8" hidden="false" customHeight="false" outlineLevel="0" collapsed="false">
      <c r="A243" s="67" t="n">
        <v>239</v>
      </c>
      <c r="B243" s="68" t="n">
        <f aca="false">EOMONTH(Input!$C$7,A243)</f>
        <v>50191</v>
      </c>
      <c r="C243" s="67" t="n">
        <f aca="false">DATEDIF(Input!$C$23,$B243,"Y")</f>
        <v>60</v>
      </c>
      <c r="E243" s="69" t="n">
        <f aca="false">(-1)*(401k_01!$G243+IRA_01!$E243+Invest_01!$E243)+Pension_01!$E243</f>
        <v>0</v>
      </c>
      <c r="F243" s="69" t="n">
        <f aca="false">(-1)*Roth_01!$E243</f>
        <v>-0</v>
      </c>
      <c r="G243" s="69" t="n">
        <f aca="false">(-1)*$E243*(Input!$C$9/100)</f>
        <v>-0</v>
      </c>
      <c r="H243" s="69" t="n">
        <f aca="false">(-1)*$E243*(Input!$C$10/100)</f>
        <v>-0</v>
      </c>
      <c r="J243" s="69" t="n">
        <f aca="false">($E243+$F243+$G243+$H243)</f>
        <v>0</v>
      </c>
    </row>
    <row r="244" customFormat="false" ht="12.8" hidden="false" customHeight="false" outlineLevel="0" collapsed="false">
      <c r="A244" s="67" t="n">
        <v>240</v>
      </c>
      <c r="B244" s="68" t="n">
        <f aca="false">EOMONTH(Input!$C$7,A244)</f>
        <v>50221</v>
      </c>
      <c r="C244" s="67" t="n">
        <f aca="false">DATEDIF(Input!$C$23,$B244,"Y")</f>
        <v>60</v>
      </c>
      <c r="E244" s="69" t="n">
        <f aca="false">(-1)*(401k_01!$G244+IRA_01!$E244+Invest_01!$E244)+Pension_01!$E244</f>
        <v>0</v>
      </c>
      <c r="F244" s="69" t="n">
        <f aca="false">(-1)*Roth_01!$E244</f>
        <v>-0</v>
      </c>
      <c r="G244" s="69" t="n">
        <f aca="false">(-1)*$E244*(Input!$C$9/100)</f>
        <v>-0</v>
      </c>
      <c r="H244" s="69" t="n">
        <f aca="false">(-1)*$E244*(Input!$C$10/100)</f>
        <v>-0</v>
      </c>
      <c r="J244" s="69" t="n">
        <f aca="false">($E244+$F244+$G244+$H244)</f>
        <v>0</v>
      </c>
    </row>
    <row r="245" customFormat="false" ht="12.8" hidden="false" customHeight="false" outlineLevel="0" collapsed="false">
      <c r="A245" s="67" t="n">
        <v>241</v>
      </c>
      <c r="B245" s="68" t="n">
        <f aca="false">EOMONTH(Input!$C$7,A245)</f>
        <v>50252</v>
      </c>
      <c r="C245" s="67" t="n">
        <f aca="false">DATEDIF(Input!$C$23,$B245,"Y")</f>
        <v>60</v>
      </c>
      <c r="E245" s="69" t="n">
        <f aca="false">(-1)*(401k_01!$G245+IRA_01!$E245+Invest_01!$E245)+Pension_01!$E245</f>
        <v>0</v>
      </c>
      <c r="F245" s="69" t="n">
        <f aca="false">(-1)*Roth_01!$E245</f>
        <v>-0</v>
      </c>
      <c r="G245" s="69" t="n">
        <f aca="false">(-1)*$E245*(Input!$C$9/100)</f>
        <v>-0</v>
      </c>
      <c r="H245" s="69" t="n">
        <f aca="false">(-1)*$E245*(Input!$C$10/100)</f>
        <v>-0</v>
      </c>
      <c r="J245" s="69" t="n">
        <f aca="false">($E245+$F245+$G245+$H245)</f>
        <v>0</v>
      </c>
    </row>
    <row r="246" customFormat="false" ht="12.8" hidden="false" customHeight="false" outlineLevel="0" collapsed="false">
      <c r="A246" s="67" t="n">
        <v>242</v>
      </c>
      <c r="B246" s="68" t="n">
        <f aca="false">EOMONTH(Input!$C$7,A246)</f>
        <v>50283</v>
      </c>
      <c r="C246" s="67" t="n">
        <f aca="false">DATEDIF(Input!$C$23,$B246,"Y")</f>
        <v>60</v>
      </c>
      <c r="E246" s="69" t="n">
        <f aca="false">(-1)*(401k_01!$G246+IRA_01!$E246+Invest_01!$E246)+Pension_01!$E246</f>
        <v>0</v>
      </c>
      <c r="F246" s="69" t="n">
        <f aca="false">(-1)*Roth_01!$E246</f>
        <v>-0</v>
      </c>
      <c r="G246" s="69" t="n">
        <f aca="false">(-1)*$E246*(Input!$C$9/100)</f>
        <v>-0</v>
      </c>
      <c r="H246" s="69" t="n">
        <f aca="false">(-1)*$E246*(Input!$C$10/100)</f>
        <v>-0</v>
      </c>
      <c r="J246" s="69" t="n">
        <f aca="false">($E246+$F246+$G246+$H246)</f>
        <v>0</v>
      </c>
    </row>
    <row r="247" customFormat="false" ht="12.8" hidden="false" customHeight="false" outlineLevel="0" collapsed="false">
      <c r="A247" s="67" t="n">
        <v>243</v>
      </c>
      <c r="B247" s="68" t="n">
        <f aca="false">EOMONTH(Input!$C$7,A247)</f>
        <v>50313</v>
      </c>
      <c r="C247" s="67" t="n">
        <f aca="false">DATEDIF(Input!$C$23,$B247,"Y")</f>
        <v>60</v>
      </c>
      <c r="E247" s="69" t="n">
        <f aca="false">(-1)*(401k_01!$G247+IRA_01!$E247+Invest_01!$E247)+Pension_01!$E247</f>
        <v>0</v>
      </c>
      <c r="F247" s="69" t="n">
        <f aca="false">(-1)*Roth_01!$E247</f>
        <v>-0</v>
      </c>
      <c r="G247" s="69" t="n">
        <f aca="false">(-1)*$E247*(Input!$C$9/100)</f>
        <v>-0</v>
      </c>
      <c r="H247" s="69" t="n">
        <f aca="false">(-1)*$E247*(Input!$C$10/100)</f>
        <v>-0</v>
      </c>
      <c r="J247" s="69" t="n">
        <f aca="false">($E247+$F247+$G247+$H247)</f>
        <v>0</v>
      </c>
    </row>
    <row r="248" customFormat="false" ht="12.8" hidden="false" customHeight="false" outlineLevel="0" collapsed="false">
      <c r="A248" s="67" t="n">
        <v>244</v>
      </c>
      <c r="B248" s="68" t="n">
        <f aca="false">EOMONTH(Input!$C$7,A248)</f>
        <v>50344</v>
      </c>
      <c r="C248" s="67" t="n">
        <f aca="false">DATEDIF(Input!$C$23,$B248,"Y")</f>
        <v>60</v>
      </c>
      <c r="E248" s="69" t="n">
        <f aca="false">(-1)*(401k_01!$G248+IRA_01!$E248+Invest_01!$E248)+Pension_01!$E248</f>
        <v>0</v>
      </c>
      <c r="F248" s="69" t="n">
        <f aca="false">(-1)*Roth_01!$E248</f>
        <v>-0</v>
      </c>
      <c r="G248" s="69" t="n">
        <f aca="false">(-1)*$E248*(Input!$C$9/100)</f>
        <v>-0</v>
      </c>
      <c r="H248" s="69" t="n">
        <f aca="false">(-1)*$E248*(Input!$C$10/100)</f>
        <v>-0</v>
      </c>
      <c r="J248" s="69" t="n">
        <f aca="false">($E248+$F248+$G248+$H248)</f>
        <v>0</v>
      </c>
    </row>
    <row r="249" customFormat="false" ht="12.8" hidden="false" customHeight="false" outlineLevel="0" collapsed="false">
      <c r="A249" s="67" t="n">
        <v>245</v>
      </c>
      <c r="B249" s="68" t="n">
        <f aca="false">EOMONTH(Input!$C$7,A249)</f>
        <v>50374</v>
      </c>
      <c r="C249" s="67" t="n">
        <f aca="false">DATEDIF(Input!$C$23,$B249,"Y")</f>
        <v>60</v>
      </c>
      <c r="E249" s="69" t="n">
        <f aca="false">(-1)*(401k_01!$G249+IRA_01!$E249+Invest_01!$E249)+Pension_01!$E249</f>
        <v>0</v>
      </c>
      <c r="F249" s="69" t="n">
        <f aca="false">(-1)*Roth_01!$E249</f>
        <v>-0</v>
      </c>
      <c r="G249" s="69" t="n">
        <f aca="false">(-1)*$E249*(Input!$C$9/100)</f>
        <v>-0</v>
      </c>
      <c r="H249" s="69" t="n">
        <f aca="false">(-1)*$E249*(Input!$C$10/100)</f>
        <v>-0</v>
      </c>
      <c r="J249" s="69" t="n">
        <f aca="false">($E249+$F249+$G249+$H249)</f>
        <v>0</v>
      </c>
    </row>
    <row r="250" customFormat="false" ht="12.8" hidden="false" customHeight="false" outlineLevel="0" collapsed="false">
      <c r="A250" s="67" t="n">
        <v>246</v>
      </c>
      <c r="B250" s="68" t="n">
        <f aca="false">EOMONTH(Input!$C$7,A250)</f>
        <v>50405</v>
      </c>
      <c r="C250" s="67" t="n">
        <f aca="false">DATEDIF(Input!$C$23,$B250,"Y")</f>
        <v>60</v>
      </c>
      <c r="E250" s="69" t="n">
        <f aca="false">(-1)*(401k_01!$G250+IRA_01!$E250+Invest_01!$E250)+Pension_01!$E250</f>
        <v>0</v>
      </c>
      <c r="F250" s="69" t="n">
        <f aca="false">(-1)*Roth_01!$E250</f>
        <v>-0</v>
      </c>
      <c r="G250" s="69" t="n">
        <f aca="false">(-1)*$E250*(Input!$C$9/100)</f>
        <v>-0</v>
      </c>
      <c r="H250" s="69" t="n">
        <f aca="false">(-1)*$E250*(Input!$C$10/100)</f>
        <v>-0</v>
      </c>
      <c r="J250" s="69" t="n">
        <f aca="false">($E250+$F250+$G250+$H250)</f>
        <v>0</v>
      </c>
    </row>
    <row r="251" customFormat="false" ht="12.8" hidden="false" customHeight="false" outlineLevel="0" collapsed="false">
      <c r="A251" s="67" t="n">
        <v>247</v>
      </c>
      <c r="B251" s="68" t="n">
        <f aca="false">EOMONTH(Input!$C$7,A251)</f>
        <v>50436</v>
      </c>
      <c r="C251" s="67" t="n">
        <f aca="false">DATEDIF(Input!$C$23,$B251,"Y")</f>
        <v>60</v>
      </c>
      <c r="E251" s="69" t="n">
        <f aca="false">(-1)*(401k_01!$G251+IRA_01!$E251+Invest_01!$E251)+Pension_01!$E251</f>
        <v>0</v>
      </c>
      <c r="F251" s="69" t="n">
        <f aca="false">(-1)*Roth_01!$E251</f>
        <v>-0</v>
      </c>
      <c r="G251" s="69" t="n">
        <f aca="false">(-1)*$E251*(Input!$C$9/100)</f>
        <v>-0</v>
      </c>
      <c r="H251" s="69" t="n">
        <f aca="false">(-1)*$E251*(Input!$C$10/100)</f>
        <v>-0</v>
      </c>
      <c r="J251" s="69" t="n">
        <f aca="false">($E251+$F251+$G251+$H251)</f>
        <v>0</v>
      </c>
    </row>
    <row r="252" customFormat="false" ht="12.8" hidden="false" customHeight="false" outlineLevel="0" collapsed="false">
      <c r="A252" s="67" t="n">
        <v>248</v>
      </c>
      <c r="B252" s="68" t="n">
        <f aca="false">EOMONTH(Input!$C$7,A252)</f>
        <v>50464</v>
      </c>
      <c r="C252" s="67" t="n">
        <f aca="false">DATEDIF(Input!$C$23,$B252,"Y")</f>
        <v>60</v>
      </c>
      <c r="E252" s="69" t="n">
        <f aca="false">(-1)*(401k_01!$G252+IRA_01!$E252+Invest_01!$E252)+Pension_01!$E252</f>
        <v>0</v>
      </c>
      <c r="F252" s="69" t="n">
        <f aca="false">(-1)*Roth_01!$E252</f>
        <v>-0</v>
      </c>
      <c r="G252" s="69" t="n">
        <f aca="false">(-1)*$E252*(Input!$C$9/100)</f>
        <v>-0</v>
      </c>
      <c r="H252" s="69" t="n">
        <f aca="false">(-1)*$E252*(Input!$C$10/100)</f>
        <v>-0</v>
      </c>
      <c r="J252" s="69" t="n">
        <f aca="false">($E252+$F252+$G252+$H252)</f>
        <v>0</v>
      </c>
    </row>
    <row r="253" customFormat="false" ht="12.8" hidden="false" customHeight="false" outlineLevel="0" collapsed="false">
      <c r="A253" s="67" t="n">
        <v>249</v>
      </c>
      <c r="B253" s="68" t="n">
        <f aca="false">EOMONTH(Input!$C$7,A253)</f>
        <v>50495</v>
      </c>
      <c r="C253" s="67" t="n">
        <f aca="false">DATEDIF(Input!$C$23,$B253,"Y")</f>
        <v>60</v>
      </c>
      <c r="E253" s="69" t="n">
        <f aca="false">(-1)*(401k_01!$G253+IRA_01!$E253+Invest_01!$E253)+Pension_01!$E253</f>
        <v>0</v>
      </c>
      <c r="F253" s="69" t="n">
        <f aca="false">(-1)*Roth_01!$E253</f>
        <v>-0</v>
      </c>
      <c r="G253" s="69" t="n">
        <f aca="false">(-1)*$E253*(Input!$C$9/100)</f>
        <v>-0</v>
      </c>
      <c r="H253" s="69" t="n">
        <f aca="false">(-1)*$E253*(Input!$C$10/100)</f>
        <v>-0</v>
      </c>
      <c r="J253" s="69" t="n">
        <f aca="false">($E253+$F253+$G253+$H253)</f>
        <v>0</v>
      </c>
    </row>
    <row r="254" customFormat="false" ht="12.8" hidden="false" customHeight="false" outlineLevel="0" collapsed="false">
      <c r="A254" s="67" t="n">
        <v>250</v>
      </c>
      <c r="B254" s="68" t="n">
        <f aca="false">EOMONTH(Input!$C$7,A254)</f>
        <v>50525</v>
      </c>
      <c r="C254" s="67" t="n">
        <f aca="false">DATEDIF(Input!$C$23,$B254,"Y")</f>
        <v>60</v>
      </c>
      <c r="E254" s="69" t="n">
        <f aca="false">(-1)*(401k_01!$G254+IRA_01!$E254+Invest_01!$E254)+Pension_01!$E254</f>
        <v>0</v>
      </c>
      <c r="F254" s="69" t="n">
        <f aca="false">(-1)*Roth_01!$E254</f>
        <v>-0</v>
      </c>
      <c r="G254" s="69" t="n">
        <f aca="false">(-1)*$E254*(Input!$C$9/100)</f>
        <v>-0</v>
      </c>
      <c r="H254" s="69" t="n">
        <f aca="false">(-1)*$E254*(Input!$C$10/100)</f>
        <v>-0</v>
      </c>
      <c r="J254" s="69" t="n">
        <f aca="false">($E254+$F254+$G254+$H254)</f>
        <v>0</v>
      </c>
    </row>
    <row r="255" customFormat="false" ht="12.8" hidden="false" customHeight="false" outlineLevel="0" collapsed="false">
      <c r="A255" s="67" t="n">
        <v>251</v>
      </c>
      <c r="B255" s="68" t="n">
        <f aca="false">EOMONTH(Input!$C$7,A255)</f>
        <v>50556</v>
      </c>
      <c r="C255" s="67" t="n">
        <f aca="false">DATEDIF(Input!$C$23,$B255,"Y")</f>
        <v>61</v>
      </c>
      <c r="E255" s="69" t="n">
        <f aca="false">(-1)*(401k_01!$G255+IRA_01!$E255+Invest_01!$E255)+Pension_01!$E255</f>
        <v>0</v>
      </c>
      <c r="F255" s="69" t="n">
        <f aca="false">(-1)*Roth_01!$E255</f>
        <v>-0</v>
      </c>
      <c r="G255" s="69" t="n">
        <f aca="false">(-1)*$E255*(Input!$C$9/100)</f>
        <v>-0</v>
      </c>
      <c r="H255" s="69" t="n">
        <f aca="false">(-1)*$E255*(Input!$C$10/100)</f>
        <v>-0</v>
      </c>
      <c r="J255" s="69" t="n">
        <f aca="false">($E255+$F255+$G255+$H255)</f>
        <v>0</v>
      </c>
    </row>
    <row r="256" customFormat="false" ht="12.8" hidden="false" customHeight="false" outlineLevel="0" collapsed="false">
      <c r="A256" s="67" t="n">
        <v>252</v>
      </c>
      <c r="B256" s="68" t="n">
        <f aca="false">EOMONTH(Input!$C$7,A256)</f>
        <v>50586</v>
      </c>
      <c r="C256" s="67" t="n">
        <f aca="false">DATEDIF(Input!$C$23,$B256,"Y")</f>
        <v>61</v>
      </c>
      <c r="E256" s="69" t="n">
        <f aca="false">(-1)*(401k_01!$G256+IRA_01!$E256+Invest_01!$E256)+Pension_01!$E256</f>
        <v>0</v>
      </c>
      <c r="F256" s="69" t="n">
        <f aca="false">(-1)*Roth_01!$E256</f>
        <v>-0</v>
      </c>
      <c r="G256" s="69" t="n">
        <f aca="false">(-1)*$E256*(Input!$C$9/100)</f>
        <v>-0</v>
      </c>
      <c r="H256" s="69" t="n">
        <f aca="false">(-1)*$E256*(Input!$C$10/100)</f>
        <v>-0</v>
      </c>
      <c r="J256" s="69" t="n">
        <f aca="false">($E256+$F256+$G256+$H256)</f>
        <v>0</v>
      </c>
    </row>
    <row r="257" customFormat="false" ht="12.8" hidden="false" customHeight="false" outlineLevel="0" collapsed="false">
      <c r="A257" s="67" t="n">
        <v>253</v>
      </c>
      <c r="B257" s="68" t="n">
        <f aca="false">EOMONTH(Input!$C$7,A257)</f>
        <v>50617</v>
      </c>
      <c r="C257" s="67" t="n">
        <f aca="false">DATEDIF(Input!$C$23,$B257,"Y")</f>
        <v>61</v>
      </c>
      <c r="E257" s="69" t="n">
        <f aca="false">(-1)*(401k_01!$G257+IRA_01!$E257+Invest_01!$E257)+Pension_01!$E257</f>
        <v>0</v>
      </c>
      <c r="F257" s="69" t="n">
        <f aca="false">(-1)*Roth_01!$E257</f>
        <v>-0</v>
      </c>
      <c r="G257" s="69" t="n">
        <f aca="false">(-1)*$E257*(Input!$C$9/100)</f>
        <v>-0</v>
      </c>
      <c r="H257" s="69" t="n">
        <f aca="false">(-1)*$E257*(Input!$C$10/100)</f>
        <v>-0</v>
      </c>
      <c r="J257" s="69" t="n">
        <f aca="false">($E257+$F257+$G257+$H257)</f>
        <v>0</v>
      </c>
    </row>
    <row r="258" customFormat="false" ht="12.8" hidden="false" customHeight="false" outlineLevel="0" collapsed="false">
      <c r="A258" s="67" t="n">
        <v>254</v>
      </c>
      <c r="B258" s="68" t="n">
        <f aca="false">EOMONTH(Input!$C$7,A258)</f>
        <v>50648</v>
      </c>
      <c r="C258" s="67" t="n">
        <f aca="false">DATEDIF(Input!$C$23,$B258,"Y")</f>
        <v>61</v>
      </c>
      <c r="E258" s="69" t="n">
        <f aca="false">(-1)*(401k_01!$G258+IRA_01!$E258+Invest_01!$E258)+Pension_01!$E258</f>
        <v>0</v>
      </c>
      <c r="F258" s="69" t="n">
        <f aca="false">(-1)*Roth_01!$E258</f>
        <v>-0</v>
      </c>
      <c r="G258" s="69" t="n">
        <f aca="false">(-1)*$E258*(Input!$C$9/100)</f>
        <v>-0</v>
      </c>
      <c r="H258" s="69" t="n">
        <f aca="false">(-1)*$E258*(Input!$C$10/100)</f>
        <v>-0</v>
      </c>
      <c r="J258" s="69" t="n">
        <f aca="false">($E258+$F258+$G258+$H258)</f>
        <v>0</v>
      </c>
    </row>
    <row r="259" customFormat="false" ht="12.8" hidden="false" customHeight="false" outlineLevel="0" collapsed="false">
      <c r="A259" s="67" t="n">
        <v>255</v>
      </c>
      <c r="B259" s="68" t="n">
        <f aca="false">EOMONTH(Input!$C$7,A259)</f>
        <v>50678</v>
      </c>
      <c r="C259" s="67" t="n">
        <f aca="false">DATEDIF(Input!$C$23,$B259,"Y")</f>
        <v>61</v>
      </c>
      <c r="E259" s="69" t="n">
        <f aca="false">(-1)*(401k_01!$G259+IRA_01!$E259+Invest_01!$E259)+Pension_01!$E259</f>
        <v>2774.23545813926</v>
      </c>
      <c r="F259" s="69" t="n">
        <f aca="false">(-1)*Roth_01!$E259</f>
        <v>0</v>
      </c>
      <c r="G259" s="69" t="n">
        <f aca="false">(-1)*$E259*(Input!$C$9/100)</f>
        <v>-277.423545813926</v>
      </c>
      <c r="H259" s="69" t="n">
        <f aca="false">(-1)*$E259*(Input!$C$10/100)</f>
        <v>-136.492384540452</v>
      </c>
      <c r="J259" s="69" t="n">
        <f aca="false">($E259+$F259+$G259+$H259)</f>
        <v>2360.31952778489</v>
      </c>
    </row>
    <row r="260" customFormat="false" ht="12.8" hidden="false" customHeight="false" outlineLevel="0" collapsed="false">
      <c r="A260" s="67" t="n">
        <v>256</v>
      </c>
      <c r="B260" s="68" t="n">
        <f aca="false">EOMONTH(Input!$C$7,A260)</f>
        <v>50709</v>
      </c>
      <c r="C260" s="67" t="n">
        <f aca="false">DATEDIF(Input!$C$23,$B260,"Y")</f>
        <v>61</v>
      </c>
      <c r="E260" s="69" t="n">
        <f aca="false">(-1)*(401k_01!$G260+IRA_01!$E260+Invest_01!$E260)+Pension_01!$E260</f>
        <v>2774.23545813926</v>
      </c>
      <c r="F260" s="69" t="n">
        <f aca="false">(-1)*Roth_01!$E260</f>
        <v>0</v>
      </c>
      <c r="G260" s="69" t="n">
        <f aca="false">(-1)*$E260*(Input!$C$9/100)</f>
        <v>-277.423545813926</v>
      </c>
      <c r="H260" s="69" t="n">
        <f aca="false">(-1)*$E260*(Input!$C$10/100)</f>
        <v>-136.492384540452</v>
      </c>
      <c r="J260" s="69" t="n">
        <f aca="false">($E260+$F260+$G260+$H260)</f>
        <v>2360.31952778489</v>
      </c>
    </row>
    <row r="261" customFormat="false" ht="12.8" hidden="false" customHeight="false" outlineLevel="0" collapsed="false">
      <c r="A261" s="67" t="n">
        <v>257</v>
      </c>
      <c r="B261" s="68" t="n">
        <f aca="false">EOMONTH(Input!$C$7,A261)</f>
        <v>50739</v>
      </c>
      <c r="C261" s="67" t="n">
        <f aca="false">DATEDIF(Input!$C$23,$B261,"Y")</f>
        <v>61</v>
      </c>
      <c r="E261" s="69" t="n">
        <f aca="false">(-1)*(401k_01!$G261+IRA_01!$E261+Invest_01!$E261)+Pension_01!$E261</f>
        <v>2774.23545813926</v>
      </c>
      <c r="F261" s="69" t="n">
        <f aca="false">(-1)*Roth_01!$E261</f>
        <v>0</v>
      </c>
      <c r="G261" s="69" t="n">
        <f aca="false">(-1)*$E261*(Input!$C$9/100)</f>
        <v>-277.423545813926</v>
      </c>
      <c r="H261" s="69" t="n">
        <f aca="false">(-1)*$E261*(Input!$C$10/100)</f>
        <v>-136.492384540452</v>
      </c>
      <c r="J261" s="69" t="n">
        <f aca="false">($E261+$F261+$G261+$H261)</f>
        <v>2360.31952778489</v>
      </c>
    </row>
    <row r="262" customFormat="false" ht="12.8" hidden="false" customHeight="false" outlineLevel="0" collapsed="false">
      <c r="A262" s="67" t="n">
        <v>258</v>
      </c>
      <c r="B262" s="68" t="n">
        <f aca="false">EOMONTH(Input!$C$7,A262)</f>
        <v>50770</v>
      </c>
      <c r="C262" s="67" t="n">
        <f aca="false">DATEDIF(Input!$C$23,$B262,"Y")</f>
        <v>61</v>
      </c>
      <c r="E262" s="69" t="n">
        <f aca="false">(-1)*(401k_01!$G262+IRA_01!$E262+Invest_01!$E262)+Pension_01!$E262</f>
        <v>2774.23545813926</v>
      </c>
      <c r="F262" s="69" t="n">
        <f aca="false">(-1)*Roth_01!$E262</f>
        <v>0</v>
      </c>
      <c r="G262" s="69" t="n">
        <f aca="false">(-1)*$E262*(Input!$C$9/100)</f>
        <v>-277.423545813926</v>
      </c>
      <c r="H262" s="69" t="n">
        <f aca="false">(-1)*$E262*(Input!$C$10/100)</f>
        <v>-136.492384540452</v>
      </c>
      <c r="J262" s="69" t="n">
        <f aca="false">($E262+$F262+$G262+$H262)</f>
        <v>2360.31952778489</v>
      </c>
    </row>
    <row r="263" customFormat="false" ht="12.8" hidden="false" customHeight="false" outlineLevel="0" collapsed="false">
      <c r="A263" s="67" t="n">
        <v>259</v>
      </c>
      <c r="B263" s="68" t="n">
        <f aca="false">EOMONTH(Input!$C$7,A263)</f>
        <v>50801</v>
      </c>
      <c r="C263" s="67" t="n">
        <f aca="false">DATEDIF(Input!$C$23,$B263,"Y")</f>
        <v>61</v>
      </c>
      <c r="E263" s="69" t="n">
        <f aca="false">(-1)*(401k_01!$G263+IRA_01!$E263+Invest_01!$E263)+Pension_01!$E263</f>
        <v>2774.23545813926</v>
      </c>
      <c r="F263" s="69" t="n">
        <f aca="false">(-1)*Roth_01!$E263</f>
        <v>0</v>
      </c>
      <c r="G263" s="69" t="n">
        <f aca="false">(-1)*$E263*(Input!$C$9/100)</f>
        <v>-277.423545813926</v>
      </c>
      <c r="H263" s="69" t="n">
        <f aca="false">(-1)*$E263*(Input!$C$10/100)</f>
        <v>-136.492384540452</v>
      </c>
      <c r="J263" s="69" t="n">
        <f aca="false">($E263+$F263+$G263+$H263)</f>
        <v>2360.31952778489</v>
      </c>
    </row>
    <row r="264" customFormat="false" ht="12.8" hidden="false" customHeight="false" outlineLevel="0" collapsed="false">
      <c r="A264" s="67" t="n">
        <v>260</v>
      </c>
      <c r="B264" s="68" t="n">
        <f aca="false">EOMONTH(Input!$C$7,A264)</f>
        <v>50829</v>
      </c>
      <c r="C264" s="67" t="n">
        <f aca="false">DATEDIF(Input!$C$23,$B264,"Y")</f>
        <v>61</v>
      </c>
      <c r="E264" s="69" t="n">
        <f aca="false">(-1)*(401k_01!$G264+IRA_01!$E264+Invest_01!$E264)+Pension_01!$E264</f>
        <v>2774.23545813926</v>
      </c>
      <c r="F264" s="69" t="n">
        <f aca="false">(-1)*Roth_01!$E264</f>
        <v>0</v>
      </c>
      <c r="G264" s="69" t="n">
        <f aca="false">(-1)*$E264*(Input!$C$9/100)</f>
        <v>-277.423545813926</v>
      </c>
      <c r="H264" s="69" t="n">
        <f aca="false">(-1)*$E264*(Input!$C$10/100)</f>
        <v>-136.492384540452</v>
      </c>
      <c r="J264" s="69" t="n">
        <f aca="false">($E264+$F264+$G264+$H264)</f>
        <v>2360.31952778489</v>
      </c>
    </row>
    <row r="265" customFormat="false" ht="12.8" hidden="false" customHeight="false" outlineLevel="0" collapsed="false">
      <c r="A265" s="67" t="n">
        <v>261</v>
      </c>
      <c r="B265" s="68" t="n">
        <f aca="false">EOMONTH(Input!$C$7,A265)</f>
        <v>50860</v>
      </c>
      <c r="C265" s="67" t="n">
        <f aca="false">DATEDIF(Input!$C$23,$B265,"Y")</f>
        <v>61</v>
      </c>
      <c r="E265" s="69" t="n">
        <f aca="false">(-1)*(401k_01!$G265+IRA_01!$E265+Invest_01!$E265)+Pension_01!$E265</f>
        <v>2774.23545813926</v>
      </c>
      <c r="F265" s="69" t="n">
        <f aca="false">(-1)*Roth_01!$E265</f>
        <v>0</v>
      </c>
      <c r="G265" s="69" t="n">
        <f aca="false">(-1)*$E265*(Input!$C$9/100)</f>
        <v>-277.423545813926</v>
      </c>
      <c r="H265" s="69" t="n">
        <f aca="false">(-1)*$E265*(Input!$C$10/100)</f>
        <v>-136.492384540452</v>
      </c>
      <c r="J265" s="69" t="n">
        <f aca="false">($E265+$F265+$G265+$H265)</f>
        <v>2360.31952778489</v>
      </c>
    </row>
    <row r="266" customFormat="false" ht="12.8" hidden="false" customHeight="false" outlineLevel="0" collapsed="false">
      <c r="A266" s="67" t="n">
        <v>262</v>
      </c>
      <c r="B266" s="68" t="n">
        <f aca="false">EOMONTH(Input!$C$7,A266)</f>
        <v>50890</v>
      </c>
      <c r="C266" s="67" t="n">
        <f aca="false">DATEDIF(Input!$C$23,$B266,"Y")</f>
        <v>61</v>
      </c>
      <c r="E266" s="69" t="n">
        <f aca="false">(-1)*(401k_01!$G266+IRA_01!$E266+Invest_01!$E266)+Pension_01!$E266</f>
        <v>2774.23545813926</v>
      </c>
      <c r="F266" s="69" t="n">
        <f aca="false">(-1)*Roth_01!$E266</f>
        <v>0</v>
      </c>
      <c r="G266" s="69" t="n">
        <f aca="false">(-1)*$E266*(Input!$C$9/100)</f>
        <v>-277.423545813926</v>
      </c>
      <c r="H266" s="69" t="n">
        <f aca="false">(-1)*$E266*(Input!$C$10/100)</f>
        <v>-136.492384540452</v>
      </c>
      <c r="J266" s="69" t="n">
        <f aca="false">($E266+$F266+$G266+$H266)</f>
        <v>2360.31952778489</v>
      </c>
    </row>
    <row r="267" customFormat="false" ht="12.8" hidden="false" customHeight="false" outlineLevel="0" collapsed="false">
      <c r="A267" s="67" t="n">
        <v>263</v>
      </c>
      <c r="B267" s="68" t="n">
        <f aca="false">EOMONTH(Input!$C$7,A267)</f>
        <v>50921</v>
      </c>
      <c r="C267" s="67" t="n">
        <f aca="false">DATEDIF(Input!$C$23,$B267,"Y")</f>
        <v>62</v>
      </c>
      <c r="E267" s="69" t="n">
        <f aca="false">(-1)*(401k_01!$G267+IRA_01!$E267+Invest_01!$E267)+Pension_01!$E267</f>
        <v>2774.23545813926</v>
      </c>
      <c r="F267" s="69" t="n">
        <f aca="false">(-1)*Roth_01!$E267</f>
        <v>0</v>
      </c>
      <c r="G267" s="69" t="n">
        <f aca="false">(-1)*$E267*(Input!$C$9/100)</f>
        <v>-277.423545813926</v>
      </c>
      <c r="H267" s="69" t="n">
        <f aca="false">(-1)*$E267*(Input!$C$10/100)</f>
        <v>-136.492384540452</v>
      </c>
      <c r="J267" s="69" t="n">
        <f aca="false">($E267+$F267+$G267+$H267)</f>
        <v>2360.31952778489</v>
      </c>
    </row>
    <row r="268" customFormat="false" ht="12.8" hidden="false" customHeight="false" outlineLevel="0" collapsed="false">
      <c r="A268" s="67" t="n">
        <v>264</v>
      </c>
      <c r="B268" s="68" t="n">
        <f aca="false">EOMONTH(Input!$C$7,A268)</f>
        <v>50951</v>
      </c>
      <c r="C268" s="67" t="n">
        <f aca="false">DATEDIF(Input!$C$23,$B268,"Y")</f>
        <v>62</v>
      </c>
      <c r="E268" s="69" t="n">
        <f aca="false">(-1)*(401k_01!$G268+IRA_01!$E268+Invest_01!$E268)+Pension_01!$E268</f>
        <v>2774.23545813926</v>
      </c>
      <c r="F268" s="69" t="n">
        <f aca="false">(-1)*Roth_01!$E268</f>
        <v>0</v>
      </c>
      <c r="G268" s="69" t="n">
        <f aca="false">(-1)*$E268*(Input!$C$9/100)</f>
        <v>-277.423545813926</v>
      </c>
      <c r="H268" s="69" t="n">
        <f aca="false">(-1)*$E268*(Input!$C$10/100)</f>
        <v>-136.492384540452</v>
      </c>
      <c r="J268" s="69" t="n">
        <f aca="false">($E268+$F268+$G268+$H268)</f>
        <v>2360.31952778489</v>
      </c>
    </row>
    <row r="269" customFormat="false" ht="12.8" hidden="false" customHeight="false" outlineLevel="0" collapsed="false">
      <c r="A269" s="67" t="n">
        <v>265</v>
      </c>
      <c r="B269" s="68" t="n">
        <f aca="false">EOMONTH(Input!$C$7,A269)</f>
        <v>50982</v>
      </c>
      <c r="C269" s="67" t="n">
        <f aca="false">DATEDIF(Input!$C$23,$B269,"Y")</f>
        <v>62</v>
      </c>
      <c r="E269" s="69" t="n">
        <f aca="false">(-1)*(401k_01!$G269+IRA_01!$E269+Invest_01!$E269)+Pension_01!$E269</f>
        <v>2774.23545813926</v>
      </c>
      <c r="F269" s="69" t="n">
        <f aca="false">(-1)*Roth_01!$E269</f>
        <v>0</v>
      </c>
      <c r="G269" s="69" t="n">
        <f aca="false">(-1)*$E269*(Input!$C$9/100)</f>
        <v>-277.423545813926</v>
      </c>
      <c r="H269" s="69" t="n">
        <f aca="false">(-1)*$E269*(Input!$C$10/100)</f>
        <v>-136.492384540452</v>
      </c>
      <c r="J269" s="69" t="n">
        <f aca="false">($E269+$F269+$G269+$H269)</f>
        <v>2360.31952778489</v>
      </c>
    </row>
    <row r="270" customFormat="false" ht="12.8" hidden="false" customHeight="false" outlineLevel="0" collapsed="false">
      <c r="A270" s="67" t="n">
        <v>266</v>
      </c>
      <c r="B270" s="68" t="n">
        <f aca="false">EOMONTH(Input!$C$7,A270)</f>
        <v>51013</v>
      </c>
      <c r="C270" s="67" t="n">
        <f aca="false">DATEDIF(Input!$C$23,$B270,"Y")</f>
        <v>62</v>
      </c>
      <c r="E270" s="69" t="n">
        <f aca="false">(-1)*(401k_01!$G270+IRA_01!$E270+Invest_01!$E270)+Pension_01!$E270</f>
        <v>2774.23545813926</v>
      </c>
      <c r="F270" s="69" t="n">
        <f aca="false">(-1)*Roth_01!$E270</f>
        <v>0</v>
      </c>
      <c r="G270" s="69" t="n">
        <f aca="false">(-1)*$E270*(Input!$C$9/100)</f>
        <v>-277.423545813926</v>
      </c>
      <c r="H270" s="69" t="n">
        <f aca="false">(-1)*$E270*(Input!$C$10/100)</f>
        <v>-136.492384540452</v>
      </c>
      <c r="J270" s="69" t="n">
        <f aca="false">($E270+$F270+$G270+$H270)</f>
        <v>2360.31952778489</v>
      </c>
    </row>
    <row r="271" customFormat="false" ht="12.8" hidden="false" customHeight="false" outlineLevel="0" collapsed="false">
      <c r="A271" s="67" t="n">
        <v>267</v>
      </c>
      <c r="B271" s="68" t="n">
        <f aca="false">EOMONTH(Input!$C$7,A271)</f>
        <v>51043</v>
      </c>
      <c r="C271" s="67" t="n">
        <f aca="false">DATEDIF(Input!$C$23,$B271,"Y")</f>
        <v>62</v>
      </c>
      <c r="E271" s="69" t="n">
        <f aca="false">(-1)*(401k_01!$G271+IRA_01!$E271+Invest_01!$E271)+Pension_01!$E271</f>
        <v>2774.23545813926</v>
      </c>
      <c r="F271" s="69" t="n">
        <f aca="false">(-1)*Roth_01!$E271</f>
        <v>0</v>
      </c>
      <c r="G271" s="69" t="n">
        <f aca="false">(-1)*$E271*(Input!$C$9/100)</f>
        <v>-277.423545813926</v>
      </c>
      <c r="H271" s="69" t="n">
        <f aca="false">(-1)*$E271*(Input!$C$10/100)</f>
        <v>-136.492384540452</v>
      </c>
      <c r="J271" s="69" t="n">
        <f aca="false">($E271+$F271+$G271+$H271)</f>
        <v>2360.31952778489</v>
      </c>
    </row>
    <row r="272" customFormat="false" ht="12.8" hidden="false" customHeight="false" outlineLevel="0" collapsed="false">
      <c r="A272" s="67" t="n">
        <v>268</v>
      </c>
      <c r="B272" s="68" t="n">
        <f aca="false">EOMONTH(Input!$C$7,A272)</f>
        <v>51074</v>
      </c>
      <c r="C272" s="67" t="n">
        <f aca="false">DATEDIF(Input!$C$23,$B272,"Y")</f>
        <v>62</v>
      </c>
      <c r="E272" s="69" t="n">
        <f aca="false">(-1)*(401k_01!$G272+IRA_01!$E272+Invest_01!$E272)+Pension_01!$E272</f>
        <v>2774.23545813926</v>
      </c>
      <c r="F272" s="69" t="n">
        <f aca="false">(-1)*Roth_01!$E272</f>
        <v>0</v>
      </c>
      <c r="G272" s="69" t="n">
        <f aca="false">(-1)*$E272*(Input!$C$9/100)</f>
        <v>-277.423545813926</v>
      </c>
      <c r="H272" s="69" t="n">
        <f aca="false">(-1)*$E272*(Input!$C$10/100)</f>
        <v>-136.492384540452</v>
      </c>
      <c r="J272" s="69" t="n">
        <f aca="false">($E272+$F272+$G272+$H272)</f>
        <v>2360.31952778489</v>
      </c>
    </row>
    <row r="273" customFormat="false" ht="12.8" hidden="false" customHeight="false" outlineLevel="0" collapsed="false">
      <c r="A273" s="67" t="n">
        <v>269</v>
      </c>
      <c r="B273" s="68" t="n">
        <f aca="false">EOMONTH(Input!$C$7,A273)</f>
        <v>51104</v>
      </c>
      <c r="C273" s="67" t="n">
        <f aca="false">DATEDIF(Input!$C$23,$B273,"Y")</f>
        <v>62</v>
      </c>
      <c r="E273" s="69" t="n">
        <f aca="false">(-1)*(401k_01!$G273+IRA_01!$E273+Invest_01!$E273)+Pension_01!$E273</f>
        <v>2774.23545813926</v>
      </c>
      <c r="F273" s="69" t="n">
        <f aca="false">(-1)*Roth_01!$E273</f>
        <v>0</v>
      </c>
      <c r="G273" s="69" t="n">
        <f aca="false">(-1)*$E273*(Input!$C$9/100)</f>
        <v>-277.423545813926</v>
      </c>
      <c r="H273" s="69" t="n">
        <f aca="false">(-1)*$E273*(Input!$C$10/100)</f>
        <v>-136.492384540452</v>
      </c>
      <c r="J273" s="69" t="n">
        <f aca="false">($E273+$F273+$G273+$H273)</f>
        <v>2360.31952778489</v>
      </c>
    </row>
    <row r="274" customFormat="false" ht="12.8" hidden="false" customHeight="false" outlineLevel="0" collapsed="false">
      <c r="A274" s="67" t="n">
        <v>270</v>
      </c>
      <c r="B274" s="68" t="n">
        <f aca="false">EOMONTH(Input!$C$7,A274)</f>
        <v>51135</v>
      </c>
      <c r="C274" s="67" t="n">
        <f aca="false">DATEDIF(Input!$C$23,$B274,"Y")</f>
        <v>62</v>
      </c>
      <c r="E274" s="69" t="n">
        <f aca="false">(-1)*(401k_01!$G274+IRA_01!$E274+Invest_01!$E274)+Pension_01!$E274</f>
        <v>2774.23545813926</v>
      </c>
      <c r="F274" s="69" t="n">
        <f aca="false">(-1)*Roth_01!$E274</f>
        <v>0</v>
      </c>
      <c r="G274" s="69" t="n">
        <f aca="false">(-1)*$E274*(Input!$C$9/100)</f>
        <v>-277.423545813926</v>
      </c>
      <c r="H274" s="69" t="n">
        <f aca="false">(-1)*$E274*(Input!$C$10/100)</f>
        <v>-136.492384540452</v>
      </c>
      <c r="J274" s="69" t="n">
        <f aca="false">($E274+$F274+$G274+$H274)</f>
        <v>2360.31952778489</v>
      </c>
    </row>
    <row r="275" customFormat="false" ht="12.8" hidden="false" customHeight="false" outlineLevel="0" collapsed="false">
      <c r="A275" s="67" t="n">
        <v>271</v>
      </c>
      <c r="B275" s="68" t="n">
        <f aca="false">EOMONTH(Input!$C$7,A275)</f>
        <v>51166</v>
      </c>
      <c r="C275" s="67" t="n">
        <f aca="false">DATEDIF(Input!$C$23,$B275,"Y")</f>
        <v>62</v>
      </c>
      <c r="E275" s="69" t="n">
        <f aca="false">(-1)*(401k_01!$G275+IRA_01!$E275+Invest_01!$E275)+Pension_01!$E275</f>
        <v>2774.23545813926</v>
      </c>
      <c r="F275" s="69" t="n">
        <f aca="false">(-1)*Roth_01!$E275</f>
        <v>0</v>
      </c>
      <c r="G275" s="69" t="n">
        <f aca="false">(-1)*$E275*(Input!$C$9/100)</f>
        <v>-277.423545813926</v>
      </c>
      <c r="H275" s="69" t="n">
        <f aca="false">(-1)*$E275*(Input!$C$10/100)</f>
        <v>-136.492384540452</v>
      </c>
      <c r="J275" s="69" t="n">
        <f aca="false">($E275+$F275+$G275+$H275)</f>
        <v>2360.31952778489</v>
      </c>
    </row>
    <row r="276" customFormat="false" ht="12.8" hidden="false" customHeight="false" outlineLevel="0" collapsed="false">
      <c r="A276" s="67" t="n">
        <v>272</v>
      </c>
      <c r="B276" s="68" t="n">
        <f aca="false">EOMONTH(Input!$C$7,A276)</f>
        <v>51195</v>
      </c>
      <c r="C276" s="67" t="n">
        <f aca="false">DATEDIF(Input!$C$23,$B276,"Y")</f>
        <v>62</v>
      </c>
      <c r="E276" s="69" t="n">
        <f aca="false">(-1)*(401k_01!$G276+IRA_01!$E276+Invest_01!$E276)+Pension_01!$E276</f>
        <v>2774.23545813926</v>
      </c>
      <c r="F276" s="69" t="n">
        <f aca="false">(-1)*Roth_01!$E276</f>
        <v>0</v>
      </c>
      <c r="G276" s="69" t="n">
        <f aca="false">(-1)*$E276*(Input!$C$9/100)</f>
        <v>-277.423545813926</v>
      </c>
      <c r="H276" s="69" t="n">
        <f aca="false">(-1)*$E276*(Input!$C$10/100)</f>
        <v>-136.492384540452</v>
      </c>
      <c r="J276" s="69" t="n">
        <f aca="false">($E276+$F276+$G276+$H276)</f>
        <v>2360.31952778489</v>
      </c>
    </row>
    <row r="277" customFormat="false" ht="12.8" hidden="false" customHeight="false" outlineLevel="0" collapsed="false">
      <c r="A277" s="67" t="n">
        <v>273</v>
      </c>
      <c r="B277" s="68" t="n">
        <f aca="false">EOMONTH(Input!$C$7,A277)</f>
        <v>51226</v>
      </c>
      <c r="C277" s="67" t="n">
        <f aca="false">DATEDIF(Input!$C$23,$B277,"Y")</f>
        <v>62</v>
      </c>
      <c r="E277" s="69" t="n">
        <f aca="false">(-1)*(401k_01!$G277+IRA_01!$E277+Invest_01!$E277)+Pension_01!$E277</f>
        <v>2774.23545813926</v>
      </c>
      <c r="F277" s="69" t="n">
        <f aca="false">(-1)*Roth_01!$E277</f>
        <v>0</v>
      </c>
      <c r="G277" s="69" t="n">
        <f aca="false">(-1)*$E277*(Input!$C$9/100)</f>
        <v>-277.423545813926</v>
      </c>
      <c r="H277" s="69" t="n">
        <f aca="false">(-1)*$E277*(Input!$C$10/100)</f>
        <v>-136.492384540452</v>
      </c>
      <c r="J277" s="69" t="n">
        <f aca="false">($E277+$F277+$G277+$H277)</f>
        <v>2360.31952778489</v>
      </c>
    </row>
    <row r="278" customFormat="false" ht="12.8" hidden="false" customHeight="false" outlineLevel="0" collapsed="false">
      <c r="A278" s="67" t="n">
        <v>274</v>
      </c>
      <c r="B278" s="68" t="n">
        <f aca="false">EOMONTH(Input!$C$7,A278)</f>
        <v>51256</v>
      </c>
      <c r="C278" s="67" t="n">
        <f aca="false">DATEDIF(Input!$C$23,$B278,"Y")</f>
        <v>62</v>
      </c>
      <c r="E278" s="69" t="n">
        <f aca="false">(-1)*(401k_01!$G278+IRA_01!$E278+Invest_01!$E278)+Pension_01!$E278</f>
        <v>2774.23545813926</v>
      </c>
      <c r="F278" s="69" t="n">
        <f aca="false">(-1)*Roth_01!$E278</f>
        <v>0</v>
      </c>
      <c r="G278" s="69" t="n">
        <f aca="false">(-1)*$E278*(Input!$C$9/100)</f>
        <v>-277.423545813926</v>
      </c>
      <c r="H278" s="69" t="n">
        <f aca="false">(-1)*$E278*(Input!$C$10/100)</f>
        <v>-136.492384540452</v>
      </c>
      <c r="J278" s="69" t="n">
        <f aca="false">($E278+$F278+$G278+$H278)</f>
        <v>2360.31952778489</v>
      </c>
    </row>
    <row r="279" customFormat="false" ht="12.8" hidden="false" customHeight="false" outlineLevel="0" collapsed="false">
      <c r="A279" s="67" t="n">
        <v>275</v>
      </c>
      <c r="B279" s="68" t="n">
        <f aca="false">EOMONTH(Input!$C$7,A279)</f>
        <v>51287</v>
      </c>
      <c r="C279" s="67" t="n">
        <f aca="false">DATEDIF(Input!$C$23,$B279,"Y")</f>
        <v>63</v>
      </c>
      <c r="E279" s="69" t="n">
        <f aca="false">(-1)*(401k_01!$G279+IRA_01!$E279+Invest_01!$E279)+Pension_01!$E279</f>
        <v>2774.23545813926</v>
      </c>
      <c r="F279" s="69" t="n">
        <f aca="false">(-1)*Roth_01!$E279</f>
        <v>0</v>
      </c>
      <c r="G279" s="69" t="n">
        <f aca="false">(-1)*$E279*(Input!$C$9/100)</f>
        <v>-277.423545813926</v>
      </c>
      <c r="H279" s="69" t="n">
        <f aca="false">(-1)*$E279*(Input!$C$10/100)</f>
        <v>-136.492384540452</v>
      </c>
      <c r="J279" s="69" t="n">
        <f aca="false">($E279+$F279+$G279+$H279)</f>
        <v>2360.31952778489</v>
      </c>
    </row>
    <row r="280" customFormat="false" ht="12.8" hidden="false" customHeight="false" outlineLevel="0" collapsed="false">
      <c r="A280" s="67" t="n">
        <v>276</v>
      </c>
      <c r="B280" s="68" t="n">
        <f aca="false">EOMONTH(Input!$C$7,A280)</f>
        <v>51317</v>
      </c>
      <c r="C280" s="67" t="n">
        <f aca="false">DATEDIF(Input!$C$23,$B280,"Y")</f>
        <v>63</v>
      </c>
      <c r="E280" s="69" t="n">
        <f aca="false">(-1)*(401k_01!$G280+IRA_01!$E280+Invest_01!$E280)+Pension_01!$E280</f>
        <v>2774.23545813926</v>
      </c>
      <c r="F280" s="69" t="n">
        <f aca="false">(-1)*Roth_01!$E280</f>
        <v>0</v>
      </c>
      <c r="G280" s="69" t="n">
        <f aca="false">(-1)*$E280*(Input!$C$9/100)</f>
        <v>-277.423545813926</v>
      </c>
      <c r="H280" s="69" t="n">
        <f aca="false">(-1)*$E280*(Input!$C$10/100)</f>
        <v>-136.492384540452</v>
      </c>
      <c r="J280" s="69" t="n">
        <f aca="false">($E280+$F280+$G280+$H280)</f>
        <v>2360.31952778489</v>
      </c>
    </row>
    <row r="281" customFormat="false" ht="12.8" hidden="false" customHeight="false" outlineLevel="0" collapsed="false">
      <c r="A281" s="67" t="n">
        <v>277</v>
      </c>
      <c r="B281" s="68" t="n">
        <f aca="false">EOMONTH(Input!$C$7,A281)</f>
        <v>51348</v>
      </c>
      <c r="C281" s="67" t="n">
        <f aca="false">DATEDIF(Input!$C$23,$B281,"Y")</f>
        <v>63</v>
      </c>
      <c r="E281" s="69" t="n">
        <f aca="false">(-1)*(401k_01!$G281+IRA_01!$E281+Invest_01!$E281)+Pension_01!$E281</f>
        <v>2774.23545813926</v>
      </c>
      <c r="F281" s="69" t="n">
        <f aca="false">(-1)*Roth_01!$E281</f>
        <v>0</v>
      </c>
      <c r="G281" s="69" t="n">
        <f aca="false">(-1)*$E281*(Input!$C$9/100)</f>
        <v>-277.423545813926</v>
      </c>
      <c r="H281" s="69" t="n">
        <f aca="false">(-1)*$E281*(Input!$C$10/100)</f>
        <v>-136.492384540452</v>
      </c>
      <c r="J281" s="69" t="n">
        <f aca="false">($E281+$F281+$G281+$H281)</f>
        <v>2360.31952778489</v>
      </c>
    </row>
    <row r="282" customFormat="false" ht="12.8" hidden="false" customHeight="false" outlineLevel="0" collapsed="false">
      <c r="A282" s="67" t="n">
        <v>278</v>
      </c>
      <c r="B282" s="68" t="n">
        <f aca="false">EOMONTH(Input!$C$7,A282)</f>
        <v>51379</v>
      </c>
      <c r="C282" s="67" t="n">
        <f aca="false">DATEDIF(Input!$C$23,$B282,"Y")</f>
        <v>63</v>
      </c>
      <c r="E282" s="69" t="n">
        <f aca="false">(-1)*(401k_01!$G282+IRA_01!$E282+Invest_01!$E282)+Pension_01!$E282</f>
        <v>2774.23545813926</v>
      </c>
      <c r="F282" s="69" t="n">
        <f aca="false">(-1)*Roth_01!$E282</f>
        <v>0</v>
      </c>
      <c r="G282" s="69" t="n">
        <f aca="false">(-1)*$E282*(Input!$C$9/100)</f>
        <v>-277.423545813926</v>
      </c>
      <c r="H282" s="69" t="n">
        <f aca="false">(-1)*$E282*(Input!$C$10/100)</f>
        <v>-136.492384540452</v>
      </c>
      <c r="J282" s="69" t="n">
        <f aca="false">($E282+$F282+$G282+$H282)</f>
        <v>2360.31952778489</v>
      </c>
    </row>
    <row r="283" customFormat="false" ht="12.8" hidden="false" customHeight="false" outlineLevel="0" collapsed="false">
      <c r="A283" s="67" t="n">
        <v>279</v>
      </c>
      <c r="B283" s="68" t="n">
        <f aca="false">EOMONTH(Input!$C$7,A283)</f>
        <v>51409</v>
      </c>
      <c r="C283" s="67" t="n">
        <f aca="false">DATEDIF(Input!$C$23,$B283,"Y")</f>
        <v>63</v>
      </c>
      <c r="E283" s="69" t="n">
        <f aca="false">(-1)*(401k_01!$G283+IRA_01!$E283+Invest_01!$E283)+Pension_01!$E283</f>
        <v>2774.23545813926</v>
      </c>
      <c r="F283" s="69" t="n">
        <f aca="false">(-1)*Roth_01!$E283</f>
        <v>0</v>
      </c>
      <c r="G283" s="69" t="n">
        <f aca="false">(-1)*$E283*(Input!$C$9/100)</f>
        <v>-277.423545813926</v>
      </c>
      <c r="H283" s="69" t="n">
        <f aca="false">(-1)*$E283*(Input!$C$10/100)</f>
        <v>-136.492384540452</v>
      </c>
      <c r="J283" s="69" t="n">
        <f aca="false">($E283+$F283+$G283+$H283)</f>
        <v>2360.31952778489</v>
      </c>
    </row>
    <row r="284" customFormat="false" ht="12.8" hidden="false" customHeight="false" outlineLevel="0" collapsed="false">
      <c r="A284" s="67" t="n">
        <v>280</v>
      </c>
      <c r="B284" s="68" t="n">
        <f aca="false">EOMONTH(Input!$C$7,A284)</f>
        <v>51440</v>
      </c>
      <c r="C284" s="67" t="n">
        <f aca="false">DATEDIF(Input!$C$23,$B284,"Y")</f>
        <v>63</v>
      </c>
      <c r="E284" s="69" t="n">
        <f aca="false">(-1)*(401k_01!$G284+IRA_01!$E284+Invest_01!$E284)+Pension_01!$E284</f>
        <v>2774.23545813926</v>
      </c>
      <c r="F284" s="69" t="n">
        <f aca="false">(-1)*Roth_01!$E284</f>
        <v>0</v>
      </c>
      <c r="G284" s="69" t="n">
        <f aca="false">(-1)*$E284*(Input!$C$9/100)</f>
        <v>-277.423545813926</v>
      </c>
      <c r="H284" s="69" t="n">
        <f aca="false">(-1)*$E284*(Input!$C$10/100)</f>
        <v>-136.492384540452</v>
      </c>
      <c r="J284" s="69" t="n">
        <f aca="false">($E284+$F284+$G284+$H284)</f>
        <v>2360.31952778489</v>
      </c>
    </row>
    <row r="285" customFormat="false" ht="12.8" hidden="false" customHeight="false" outlineLevel="0" collapsed="false">
      <c r="A285" s="67" t="n">
        <v>281</v>
      </c>
      <c r="B285" s="68" t="n">
        <f aca="false">EOMONTH(Input!$C$7,A285)</f>
        <v>51470</v>
      </c>
      <c r="C285" s="67" t="n">
        <f aca="false">DATEDIF(Input!$C$23,$B285,"Y")</f>
        <v>63</v>
      </c>
      <c r="E285" s="69" t="n">
        <f aca="false">(-1)*(401k_01!$G285+IRA_01!$E285+Invest_01!$E285)+Pension_01!$E285</f>
        <v>2774.23545813926</v>
      </c>
      <c r="F285" s="69" t="n">
        <f aca="false">(-1)*Roth_01!$E285</f>
        <v>0</v>
      </c>
      <c r="G285" s="69" t="n">
        <f aca="false">(-1)*$E285*(Input!$C$9/100)</f>
        <v>-277.423545813926</v>
      </c>
      <c r="H285" s="69" t="n">
        <f aca="false">(-1)*$E285*(Input!$C$10/100)</f>
        <v>-136.492384540452</v>
      </c>
      <c r="J285" s="69" t="n">
        <f aca="false">($E285+$F285+$G285+$H285)</f>
        <v>2360.31952778489</v>
      </c>
    </row>
    <row r="286" customFormat="false" ht="12.8" hidden="false" customHeight="false" outlineLevel="0" collapsed="false">
      <c r="A286" s="67" t="n">
        <v>282</v>
      </c>
      <c r="B286" s="68" t="n">
        <f aca="false">EOMONTH(Input!$C$7,A286)</f>
        <v>51501</v>
      </c>
      <c r="C286" s="67" t="n">
        <f aca="false">DATEDIF(Input!$C$23,$B286,"Y")</f>
        <v>63</v>
      </c>
      <c r="E286" s="69" t="n">
        <f aca="false">(-1)*(401k_01!$G286+IRA_01!$E286+Invest_01!$E286)+Pension_01!$E286</f>
        <v>2774.23545813926</v>
      </c>
      <c r="F286" s="69" t="n">
        <f aca="false">(-1)*Roth_01!$E286</f>
        <v>0</v>
      </c>
      <c r="G286" s="69" t="n">
        <f aca="false">(-1)*$E286*(Input!$C$9/100)</f>
        <v>-277.423545813926</v>
      </c>
      <c r="H286" s="69" t="n">
        <f aca="false">(-1)*$E286*(Input!$C$10/100)</f>
        <v>-136.492384540452</v>
      </c>
      <c r="J286" s="69" t="n">
        <f aca="false">($E286+$F286+$G286+$H286)</f>
        <v>2360.31952778489</v>
      </c>
    </row>
    <row r="287" customFormat="false" ht="12.8" hidden="false" customHeight="false" outlineLevel="0" collapsed="false">
      <c r="A287" s="67" t="n">
        <v>283</v>
      </c>
      <c r="B287" s="68" t="n">
        <f aca="false">EOMONTH(Input!$C$7,A287)</f>
        <v>51532</v>
      </c>
      <c r="C287" s="67" t="n">
        <f aca="false">DATEDIF(Input!$C$23,$B287,"Y")</f>
        <v>63</v>
      </c>
      <c r="E287" s="69" t="n">
        <f aca="false">(-1)*(401k_01!$G287+IRA_01!$E287+Invest_01!$E287)+Pension_01!$E287</f>
        <v>2774.23545813926</v>
      </c>
      <c r="F287" s="69" t="n">
        <f aca="false">(-1)*Roth_01!$E287</f>
        <v>0</v>
      </c>
      <c r="G287" s="69" t="n">
        <f aca="false">(-1)*$E287*(Input!$C$9/100)</f>
        <v>-277.423545813926</v>
      </c>
      <c r="H287" s="69" t="n">
        <f aca="false">(-1)*$E287*(Input!$C$10/100)</f>
        <v>-136.492384540452</v>
      </c>
      <c r="J287" s="69" t="n">
        <f aca="false">($E287+$F287+$G287+$H287)</f>
        <v>2360.31952778489</v>
      </c>
    </row>
    <row r="288" customFormat="false" ht="12.8" hidden="false" customHeight="false" outlineLevel="0" collapsed="false">
      <c r="A288" s="67" t="n">
        <v>284</v>
      </c>
      <c r="B288" s="68" t="n">
        <f aca="false">EOMONTH(Input!$C$7,A288)</f>
        <v>51560</v>
      </c>
      <c r="C288" s="67" t="n">
        <f aca="false">DATEDIF(Input!$C$23,$B288,"Y")</f>
        <v>63</v>
      </c>
      <c r="E288" s="69" t="n">
        <f aca="false">(-1)*(401k_01!$G288+IRA_01!$E288+Invest_01!$E288)+Pension_01!$E288</f>
        <v>2774.23545813926</v>
      </c>
      <c r="F288" s="69" t="n">
        <f aca="false">(-1)*Roth_01!$E288</f>
        <v>0</v>
      </c>
      <c r="G288" s="69" t="n">
        <f aca="false">(-1)*$E288*(Input!$C$9/100)</f>
        <v>-277.423545813926</v>
      </c>
      <c r="H288" s="69" t="n">
        <f aca="false">(-1)*$E288*(Input!$C$10/100)</f>
        <v>-136.492384540452</v>
      </c>
      <c r="J288" s="69" t="n">
        <f aca="false">($E288+$F288+$G288+$H288)</f>
        <v>2360.31952778489</v>
      </c>
    </row>
    <row r="289" customFormat="false" ht="12.8" hidden="false" customHeight="false" outlineLevel="0" collapsed="false">
      <c r="A289" s="67" t="n">
        <v>285</v>
      </c>
      <c r="B289" s="68" t="n">
        <f aca="false">EOMONTH(Input!$C$7,A289)</f>
        <v>51591</v>
      </c>
      <c r="C289" s="67" t="n">
        <f aca="false">DATEDIF(Input!$C$23,$B289,"Y")</f>
        <v>63</v>
      </c>
      <c r="E289" s="69" t="n">
        <f aca="false">(-1)*(401k_01!$G289+IRA_01!$E289+Invest_01!$E289)+Pension_01!$E289</f>
        <v>2774.23545813926</v>
      </c>
      <c r="F289" s="69" t="n">
        <f aca="false">(-1)*Roth_01!$E289</f>
        <v>0</v>
      </c>
      <c r="G289" s="69" t="n">
        <f aca="false">(-1)*$E289*(Input!$C$9/100)</f>
        <v>-277.423545813926</v>
      </c>
      <c r="H289" s="69" t="n">
        <f aca="false">(-1)*$E289*(Input!$C$10/100)</f>
        <v>-136.492384540452</v>
      </c>
      <c r="J289" s="69" t="n">
        <f aca="false">($E289+$F289+$G289+$H289)</f>
        <v>2360.31952778489</v>
      </c>
    </row>
    <row r="290" customFormat="false" ht="12.8" hidden="false" customHeight="false" outlineLevel="0" collapsed="false">
      <c r="A290" s="67" t="n">
        <v>286</v>
      </c>
      <c r="B290" s="68" t="n">
        <f aca="false">EOMONTH(Input!$C$7,A290)</f>
        <v>51621</v>
      </c>
      <c r="C290" s="67" t="n">
        <f aca="false">DATEDIF(Input!$C$23,$B290,"Y")</f>
        <v>63</v>
      </c>
      <c r="E290" s="69" t="n">
        <f aca="false">(-1)*(401k_01!$G290+IRA_01!$E290+Invest_01!$E290)+Pension_01!$E290</f>
        <v>2774.23545813926</v>
      </c>
      <c r="F290" s="69" t="n">
        <f aca="false">(-1)*Roth_01!$E290</f>
        <v>0</v>
      </c>
      <c r="G290" s="69" t="n">
        <f aca="false">(-1)*$E290*(Input!$C$9/100)</f>
        <v>-277.423545813926</v>
      </c>
      <c r="H290" s="69" t="n">
        <f aca="false">(-1)*$E290*(Input!$C$10/100)</f>
        <v>-136.492384540452</v>
      </c>
      <c r="J290" s="69" t="n">
        <f aca="false">($E290+$F290+$G290+$H290)</f>
        <v>2360.31952778489</v>
      </c>
    </row>
    <row r="291" customFormat="false" ht="12.8" hidden="false" customHeight="false" outlineLevel="0" collapsed="false">
      <c r="A291" s="67" t="n">
        <v>287</v>
      </c>
      <c r="B291" s="68" t="n">
        <f aca="false">EOMONTH(Input!$C$7,A291)</f>
        <v>51652</v>
      </c>
      <c r="C291" s="67" t="n">
        <f aca="false">DATEDIF(Input!$C$23,$B291,"Y")</f>
        <v>64</v>
      </c>
      <c r="E291" s="69" t="n">
        <f aca="false">(-1)*(401k_01!$G291+IRA_01!$E291+Invest_01!$E291)+Pension_01!$E291</f>
        <v>2774.23545813926</v>
      </c>
      <c r="F291" s="69" t="n">
        <f aca="false">(-1)*Roth_01!$E291</f>
        <v>0</v>
      </c>
      <c r="G291" s="69" t="n">
        <f aca="false">(-1)*$E291*(Input!$C$9/100)</f>
        <v>-277.423545813926</v>
      </c>
      <c r="H291" s="69" t="n">
        <f aca="false">(-1)*$E291*(Input!$C$10/100)</f>
        <v>-136.492384540452</v>
      </c>
      <c r="J291" s="69" t="n">
        <f aca="false">($E291+$F291+$G291+$H291)</f>
        <v>2360.31952778489</v>
      </c>
    </row>
    <row r="292" customFormat="false" ht="12.8" hidden="false" customHeight="false" outlineLevel="0" collapsed="false">
      <c r="A292" s="67" t="n">
        <v>288</v>
      </c>
      <c r="B292" s="68" t="n">
        <f aca="false">EOMONTH(Input!$C$7,A292)</f>
        <v>51682</v>
      </c>
      <c r="C292" s="67" t="n">
        <f aca="false">DATEDIF(Input!$C$23,$B292,"Y")</f>
        <v>64</v>
      </c>
      <c r="E292" s="69" t="n">
        <f aca="false">(-1)*(401k_01!$G292+IRA_01!$E292+Invest_01!$E292)+Pension_01!$E292</f>
        <v>2774.23545813926</v>
      </c>
      <c r="F292" s="69" t="n">
        <f aca="false">(-1)*Roth_01!$E292</f>
        <v>0</v>
      </c>
      <c r="G292" s="69" t="n">
        <f aca="false">(-1)*$E292*(Input!$C$9/100)</f>
        <v>-277.423545813926</v>
      </c>
      <c r="H292" s="69" t="n">
        <f aca="false">(-1)*$E292*(Input!$C$10/100)</f>
        <v>-136.492384540452</v>
      </c>
      <c r="J292" s="69" t="n">
        <f aca="false">($E292+$F292+$G292+$H292)</f>
        <v>2360.31952778489</v>
      </c>
    </row>
    <row r="293" customFormat="false" ht="12.8" hidden="false" customHeight="false" outlineLevel="0" collapsed="false">
      <c r="A293" s="67" t="n">
        <v>289</v>
      </c>
      <c r="B293" s="68" t="n">
        <f aca="false">EOMONTH(Input!$C$7,A293)</f>
        <v>51713</v>
      </c>
      <c r="C293" s="67" t="n">
        <f aca="false">DATEDIF(Input!$C$23,$B293,"Y")</f>
        <v>64</v>
      </c>
      <c r="E293" s="69" t="n">
        <f aca="false">(-1)*(401k_01!$G293+IRA_01!$E293+Invest_01!$E293)+Pension_01!$E293</f>
        <v>2774.23545813926</v>
      </c>
      <c r="F293" s="69" t="n">
        <f aca="false">(-1)*Roth_01!$E293</f>
        <v>0</v>
      </c>
      <c r="G293" s="69" t="n">
        <f aca="false">(-1)*$E293*(Input!$C$9/100)</f>
        <v>-277.423545813926</v>
      </c>
      <c r="H293" s="69" t="n">
        <f aca="false">(-1)*$E293*(Input!$C$10/100)</f>
        <v>-136.492384540452</v>
      </c>
      <c r="J293" s="69" t="n">
        <f aca="false">($E293+$F293+$G293+$H293)</f>
        <v>2360.31952778489</v>
      </c>
    </row>
    <row r="294" customFormat="false" ht="12.8" hidden="false" customHeight="false" outlineLevel="0" collapsed="false">
      <c r="A294" s="67" t="n">
        <v>290</v>
      </c>
      <c r="B294" s="68" t="n">
        <f aca="false">EOMONTH(Input!$C$7,A294)</f>
        <v>51744</v>
      </c>
      <c r="C294" s="67" t="n">
        <f aca="false">DATEDIF(Input!$C$23,$B294,"Y")</f>
        <v>64</v>
      </c>
      <c r="E294" s="69" t="n">
        <f aca="false">(-1)*(401k_01!$G294+IRA_01!$E294+Invest_01!$E294)+Pension_01!$E294</f>
        <v>2774.23545813926</v>
      </c>
      <c r="F294" s="69" t="n">
        <f aca="false">(-1)*Roth_01!$E294</f>
        <v>0</v>
      </c>
      <c r="G294" s="69" t="n">
        <f aca="false">(-1)*$E294*(Input!$C$9/100)</f>
        <v>-277.423545813926</v>
      </c>
      <c r="H294" s="69" t="n">
        <f aca="false">(-1)*$E294*(Input!$C$10/100)</f>
        <v>-136.492384540452</v>
      </c>
      <c r="J294" s="69" t="n">
        <f aca="false">($E294+$F294+$G294+$H294)</f>
        <v>2360.31952778489</v>
      </c>
    </row>
    <row r="295" customFormat="false" ht="12.8" hidden="false" customHeight="false" outlineLevel="0" collapsed="false">
      <c r="A295" s="67" t="n">
        <v>291</v>
      </c>
      <c r="B295" s="68" t="n">
        <f aca="false">EOMONTH(Input!$C$7,A295)</f>
        <v>51774</v>
      </c>
      <c r="C295" s="67" t="n">
        <f aca="false">DATEDIF(Input!$C$23,$B295,"Y")</f>
        <v>64</v>
      </c>
      <c r="E295" s="69" t="n">
        <f aca="false">(-1)*(401k_01!$G295+IRA_01!$E295+Invest_01!$E295)+Pension_01!$E295</f>
        <v>2774.23545813926</v>
      </c>
      <c r="F295" s="69" t="n">
        <f aca="false">(-1)*Roth_01!$E295</f>
        <v>0</v>
      </c>
      <c r="G295" s="69" t="n">
        <f aca="false">(-1)*$E295*(Input!$C$9/100)</f>
        <v>-277.423545813926</v>
      </c>
      <c r="H295" s="69" t="n">
        <f aca="false">(-1)*$E295*(Input!$C$10/100)</f>
        <v>-136.492384540452</v>
      </c>
      <c r="J295" s="69" t="n">
        <f aca="false">($E295+$F295+$G295+$H295)</f>
        <v>2360.31952778489</v>
      </c>
    </row>
    <row r="296" customFormat="false" ht="12.8" hidden="false" customHeight="false" outlineLevel="0" collapsed="false">
      <c r="A296" s="67" t="n">
        <v>292</v>
      </c>
      <c r="B296" s="68" t="n">
        <f aca="false">EOMONTH(Input!$C$7,A296)</f>
        <v>51805</v>
      </c>
      <c r="C296" s="67" t="n">
        <f aca="false">DATEDIF(Input!$C$23,$B296,"Y")</f>
        <v>64</v>
      </c>
      <c r="E296" s="69" t="n">
        <f aca="false">(-1)*(401k_01!$G296+IRA_01!$E296+Invest_01!$E296)+Pension_01!$E296</f>
        <v>2774.23545813926</v>
      </c>
      <c r="F296" s="69" t="n">
        <f aca="false">(-1)*Roth_01!$E296</f>
        <v>0</v>
      </c>
      <c r="G296" s="69" t="n">
        <f aca="false">(-1)*$E296*(Input!$C$9/100)</f>
        <v>-277.423545813926</v>
      </c>
      <c r="H296" s="69" t="n">
        <f aca="false">(-1)*$E296*(Input!$C$10/100)</f>
        <v>-136.492384540452</v>
      </c>
      <c r="J296" s="69" t="n">
        <f aca="false">($E296+$F296+$G296+$H296)</f>
        <v>2360.31952778489</v>
      </c>
    </row>
    <row r="297" customFormat="false" ht="12.8" hidden="false" customHeight="false" outlineLevel="0" collapsed="false">
      <c r="A297" s="67" t="n">
        <v>293</v>
      </c>
      <c r="B297" s="68" t="n">
        <f aca="false">EOMONTH(Input!$C$7,A297)</f>
        <v>51835</v>
      </c>
      <c r="C297" s="67" t="n">
        <f aca="false">DATEDIF(Input!$C$23,$B297,"Y")</f>
        <v>64</v>
      </c>
      <c r="E297" s="69" t="n">
        <f aca="false">(-1)*(401k_01!$G297+IRA_01!$E297+Invest_01!$E297)+Pension_01!$E297</f>
        <v>2774.23545813926</v>
      </c>
      <c r="F297" s="69" t="n">
        <f aca="false">(-1)*Roth_01!$E297</f>
        <v>0</v>
      </c>
      <c r="G297" s="69" t="n">
        <f aca="false">(-1)*$E297*(Input!$C$9/100)</f>
        <v>-277.423545813926</v>
      </c>
      <c r="H297" s="69" t="n">
        <f aca="false">(-1)*$E297*(Input!$C$10/100)</f>
        <v>-136.492384540452</v>
      </c>
      <c r="J297" s="69" t="n">
        <f aca="false">($E297+$F297+$G297+$H297)</f>
        <v>2360.31952778489</v>
      </c>
    </row>
    <row r="298" customFormat="false" ht="12.8" hidden="false" customHeight="false" outlineLevel="0" collapsed="false">
      <c r="A298" s="67" t="n">
        <v>294</v>
      </c>
      <c r="B298" s="68" t="n">
        <f aca="false">EOMONTH(Input!$C$7,A298)</f>
        <v>51866</v>
      </c>
      <c r="C298" s="67" t="n">
        <f aca="false">DATEDIF(Input!$C$23,$B298,"Y")</f>
        <v>64</v>
      </c>
      <c r="E298" s="69" t="n">
        <f aca="false">(-1)*(401k_01!$G298+IRA_01!$E298+Invest_01!$E298)+Pension_01!$E298</f>
        <v>2774.23545813926</v>
      </c>
      <c r="F298" s="69" t="n">
        <f aca="false">(-1)*Roth_01!$E298</f>
        <v>0</v>
      </c>
      <c r="G298" s="69" t="n">
        <f aca="false">(-1)*$E298*(Input!$C$9/100)</f>
        <v>-277.423545813926</v>
      </c>
      <c r="H298" s="69" t="n">
        <f aca="false">(-1)*$E298*(Input!$C$10/100)</f>
        <v>-136.492384540452</v>
      </c>
      <c r="J298" s="69" t="n">
        <f aca="false">($E298+$F298+$G298+$H298)</f>
        <v>2360.31952778489</v>
      </c>
    </row>
    <row r="299" customFormat="false" ht="12.8" hidden="false" customHeight="false" outlineLevel="0" collapsed="false">
      <c r="A299" s="67" t="n">
        <v>295</v>
      </c>
      <c r="B299" s="68" t="n">
        <f aca="false">EOMONTH(Input!$C$7,A299)</f>
        <v>51897</v>
      </c>
      <c r="C299" s="67" t="n">
        <f aca="false">DATEDIF(Input!$C$23,$B299,"Y")</f>
        <v>64</v>
      </c>
      <c r="E299" s="69" t="n">
        <f aca="false">(-1)*(401k_01!$G299+IRA_01!$E299+Invest_01!$E299)+Pension_01!$E299</f>
        <v>2774.23545813926</v>
      </c>
      <c r="F299" s="69" t="n">
        <f aca="false">(-1)*Roth_01!$E299</f>
        <v>0</v>
      </c>
      <c r="G299" s="69" t="n">
        <f aca="false">(-1)*$E299*(Input!$C$9/100)</f>
        <v>-277.423545813926</v>
      </c>
      <c r="H299" s="69" t="n">
        <f aca="false">(-1)*$E299*(Input!$C$10/100)</f>
        <v>-136.492384540452</v>
      </c>
      <c r="J299" s="69" t="n">
        <f aca="false">($E299+$F299+$G299+$H299)</f>
        <v>2360.31952778489</v>
      </c>
    </row>
    <row r="300" customFormat="false" ht="12.8" hidden="false" customHeight="false" outlineLevel="0" collapsed="false">
      <c r="A300" s="67" t="n">
        <v>296</v>
      </c>
      <c r="B300" s="68" t="n">
        <f aca="false">EOMONTH(Input!$C$7,A300)</f>
        <v>51925</v>
      </c>
      <c r="C300" s="67" t="n">
        <f aca="false">DATEDIF(Input!$C$23,$B300,"Y")</f>
        <v>64</v>
      </c>
      <c r="E300" s="69" t="n">
        <f aca="false">(-1)*(401k_01!$G300+IRA_01!$E300+Invest_01!$E300)+Pension_01!$E300</f>
        <v>2774.23545813926</v>
      </c>
      <c r="F300" s="69" t="n">
        <f aca="false">(-1)*Roth_01!$E300</f>
        <v>0</v>
      </c>
      <c r="G300" s="69" t="n">
        <f aca="false">(-1)*$E300*(Input!$C$9/100)</f>
        <v>-277.423545813926</v>
      </c>
      <c r="H300" s="69" t="n">
        <f aca="false">(-1)*$E300*(Input!$C$10/100)</f>
        <v>-136.492384540452</v>
      </c>
      <c r="J300" s="69" t="n">
        <f aca="false">($E300+$F300+$G300+$H300)</f>
        <v>2360.31952778489</v>
      </c>
    </row>
    <row r="301" customFormat="false" ht="12.8" hidden="false" customHeight="false" outlineLevel="0" collapsed="false">
      <c r="A301" s="67" t="n">
        <v>297</v>
      </c>
      <c r="B301" s="68" t="n">
        <f aca="false">EOMONTH(Input!$C$7,A301)</f>
        <v>51956</v>
      </c>
      <c r="C301" s="67" t="n">
        <f aca="false">DATEDIF(Input!$C$23,$B301,"Y")</f>
        <v>64</v>
      </c>
      <c r="E301" s="69" t="n">
        <f aca="false">(-1)*(401k_01!$G301+IRA_01!$E301+Invest_01!$E301)+Pension_01!$E301</f>
        <v>2774.23545813926</v>
      </c>
      <c r="F301" s="69" t="n">
        <f aca="false">(-1)*Roth_01!$E301</f>
        <v>0</v>
      </c>
      <c r="G301" s="69" t="n">
        <f aca="false">(-1)*$E301*(Input!$C$9/100)</f>
        <v>-277.423545813926</v>
      </c>
      <c r="H301" s="69" t="n">
        <f aca="false">(-1)*$E301*(Input!$C$10/100)</f>
        <v>-136.492384540452</v>
      </c>
      <c r="J301" s="69" t="n">
        <f aca="false">($E301+$F301+$G301+$H301)</f>
        <v>2360.31952778489</v>
      </c>
    </row>
    <row r="302" customFormat="false" ht="12.8" hidden="false" customHeight="false" outlineLevel="0" collapsed="false">
      <c r="A302" s="67" t="n">
        <v>298</v>
      </c>
      <c r="B302" s="68" t="n">
        <f aca="false">EOMONTH(Input!$C$7,A302)</f>
        <v>51986</v>
      </c>
      <c r="C302" s="67" t="n">
        <f aca="false">DATEDIF(Input!$C$23,$B302,"Y")</f>
        <v>64</v>
      </c>
      <c r="E302" s="69" t="n">
        <f aca="false">(-1)*(401k_01!$G302+IRA_01!$E302+Invest_01!$E302)+Pension_01!$E302</f>
        <v>2774.23545813926</v>
      </c>
      <c r="F302" s="69" t="n">
        <f aca="false">(-1)*Roth_01!$E302</f>
        <v>0</v>
      </c>
      <c r="G302" s="69" t="n">
        <f aca="false">(-1)*$E302*(Input!$C$9/100)</f>
        <v>-277.423545813926</v>
      </c>
      <c r="H302" s="69" t="n">
        <f aca="false">(-1)*$E302*(Input!$C$10/100)</f>
        <v>-136.492384540452</v>
      </c>
      <c r="J302" s="69" t="n">
        <f aca="false">($E302+$F302+$G302+$H302)</f>
        <v>2360.31952778489</v>
      </c>
    </row>
    <row r="303" customFormat="false" ht="12.8" hidden="false" customHeight="false" outlineLevel="0" collapsed="false">
      <c r="A303" s="67" t="n">
        <v>299</v>
      </c>
      <c r="B303" s="68" t="n">
        <f aca="false">EOMONTH(Input!$C$7,A303)</f>
        <v>52017</v>
      </c>
      <c r="C303" s="67" t="n">
        <f aca="false">DATEDIF(Input!$C$23,$B303,"Y")</f>
        <v>65</v>
      </c>
      <c r="E303" s="69" t="n">
        <f aca="false">(-1)*(401k_01!$G303+IRA_01!$E303+Invest_01!$E303)+Pension_01!$E303</f>
        <v>2774.23545813926</v>
      </c>
      <c r="F303" s="69" t="n">
        <f aca="false">(-1)*Roth_01!$E303</f>
        <v>0</v>
      </c>
      <c r="G303" s="69" t="n">
        <f aca="false">(-1)*$E303*(Input!$C$9/100)</f>
        <v>-277.423545813926</v>
      </c>
      <c r="H303" s="69" t="n">
        <f aca="false">(-1)*$E303*(Input!$C$10/100)</f>
        <v>-136.492384540452</v>
      </c>
      <c r="J303" s="69" t="n">
        <f aca="false">($E303+$F303+$G303+$H303)</f>
        <v>2360.31952778489</v>
      </c>
    </row>
    <row r="304" customFormat="false" ht="12.8" hidden="false" customHeight="false" outlineLevel="0" collapsed="false">
      <c r="A304" s="67" t="n">
        <v>300</v>
      </c>
      <c r="B304" s="68" t="n">
        <f aca="false">EOMONTH(Input!$C$7,A304)</f>
        <v>52047</v>
      </c>
      <c r="C304" s="67" t="n">
        <f aca="false">DATEDIF(Input!$C$23,$B304,"Y")</f>
        <v>65</v>
      </c>
      <c r="E304" s="69" t="n">
        <f aca="false">(-1)*(401k_01!$G304+IRA_01!$E304+Invest_01!$E304)+Pension_01!$E304</f>
        <v>3274.23545813926</v>
      </c>
      <c r="F304" s="69" t="n">
        <f aca="false">(-1)*Roth_01!$E304</f>
        <v>0</v>
      </c>
      <c r="G304" s="69" t="n">
        <f aca="false">(-1)*$E304*(Input!$C$9/100)</f>
        <v>-327.423545813926</v>
      </c>
      <c r="H304" s="69" t="n">
        <f aca="false">(-1)*$E304*(Input!$C$10/100)</f>
        <v>-161.092384540452</v>
      </c>
      <c r="J304" s="69" t="n">
        <f aca="false">($E304+$F304+$G304+$H304)</f>
        <v>2785.71952778489</v>
      </c>
    </row>
    <row r="305" customFormat="false" ht="12.8" hidden="false" customHeight="false" outlineLevel="0" collapsed="false">
      <c r="A305" s="67" t="n">
        <v>301</v>
      </c>
      <c r="B305" s="68" t="n">
        <f aca="false">EOMONTH(Input!$C$7,A305)</f>
        <v>52078</v>
      </c>
      <c r="C305" s="67" t="n">
        <f aca="false">DATEDIF(Input!$C$23,$B305,"Y")</f>
        <v>65</v>
      </c>
      <c r="E305" s="69" t="n">
        <f aca="false">(-1)*(401k_01!$G305+IRA_01!$E305+Invest_01!$E305)+Pension_01!$E305</f>
        <v>3274.23545813926</v>
      </c>
      <c r="F305" s="69" t="n">
        <f aca="false">(-1)*Roth_01!$E305</f>
        <v>0</v>
      </c>
      <c r="G305" s="69" t="n">
        <f aca="false">(-1)*$E305*(Input!$C$9/100)</f>
        <v>-327.423545813926</v>
      </c>
      <c r="H305" s="69" t="n">
        <f aca="false">(-1)*$E305*(Input!$C$10/100)</f>
        <v>-161.092384540452</v>
      </c>
      <c r="J305" s="69" t="n">
        <f aca="false">($E305+$F305+$G305+$H305)</f>
        <v>2785.71952778489</v>
      </c>
    </row>
    <row r="306" customFormat="false" ht="12.8" hidden="false" customHeight="false" outlineLevel="0" collapsed="false">
      <c r="A306" s="67" t="n">
        <v>302</v>
      </c>
      <c r="B306" s="68" t="n">
        <f aca="false">EOMONTH(Input!$C$7,A306)</f>
        <v>52109</v>
      </c>
      <c r="C306" s="67" t="n">
        <f aca="false">DATEDIF(Input!$C$23,$B306,"Y")</f>
        <v>65</v>
      </c>
      <c r="E306" s="69" t="n">
        <f aca="false">(-1)*(401k_01!$G306+IRA_01!$E306+Invest_01!$E306)+Pension_01!$E306</f>
        <v>3274.23545813926</v>
      </c>
      <c r="F306" s="69" t="n">
        <f aca="false">(-1)*Roth_01!$E306</f>
        <v>0</v>
      </c>
      <c r="G306" s="69" t="n">
        <f aca="false">(-1)*$E306*(Input!$C$9/100)</f>
        <v>-327.423545813926</v>
      </c>
      <c r="H306" s="69" t="n">
        <f aca="false">(-1)*$E306*(Input!$C$10/100)</f>
        <v>-161.092384540452</v>
      </c>
      <c r="J306" s="69" t="n">
        <f aca="false">($E306+$F306+$G306+$H306)</f>
        <v>2785.71952778489</v>
      </c>
    </row>
    <row r="307" customFormat="false" ht="12.8" hidden="false" customHeight="false" outlineLevel="0" collapsed="false">
      <c r="A307" s="67" t="n">
        <v>303</v>
      </c>
      <c r="B307" s="68" t="n">
        <f aca="false">EOMONTH(Input!$C$7,A307)</f>
        <v>52139</v>
      </c>
      <c r="C307" s="67" t="n">
        <f aca="false">DATEDIF(Input!$C$23,$B307,"Y")</f>
        <v>65</v>
      </c>
      <c r="E307" s="69" t="n">
        <f aca="false">(-1)*(401k_01!$G307+IRA_01!$E307+Invest_01!$E307)+Pension_01!$E307</f>
        <v>3274.23545813926</v>
      </c>
      <c r="F307" s="69" t="n">
        <f aca="false">(-1)*Roth_01!$E307</f>
        <v>0</v>
      </c>
      <c r="G307" s="69" t="n">
        <f aca="false">(-1)*$E307*(Input!$C$9/100)</f>
        <v>-327.423545813926</v>
      </c>
      <c r="H307" s="69" t="n">
        <f aca="false">(-1)*$E307*(Input!$C$10/100)</f>
        <v>-161.092384540452</v>
      </c>
      <c r="J307" s="69" t="n">
        <f aca="false">($E307+$F307+$G307+$H307)</f>
        <v>2785.71952778489</v>
      </c>
    </row>
    <row r="308" customFormat="false" ht="12.8" hidden="false" customHeight="false" outlineLevel="0" collapsed="false">
      <c r="A308" s="67" t="n">
        <v>304</v>
      </c>
      <c r="B308" s="68" t="n">
        <f aca="false">EOMONTH(Input!$C$7,A308)</f>
        <v>52170</v>
      </c>
      <c r="C308" s="67" t="n">
        <f aca="false">DATEDIF(Input!$C$23,$B308,"Y")</f>
        <v>65</v>
      </c>
      <c r="E308" s="69" t="n">
        <f aca="false">(-1)*(401k_01!$G308+IRA_01!$E308+Invest_01!$E308)+Pension_01!$E308</f>
        <v>3274.23545813926</v>
      </c>
      <c r="F308" s="69" t="n">
        <f aca="false">(-1)*Roth_01!$E308</f>
        <v>0</v>
      </c>
      <c r="G308" s="69" t="n">
        <f aca="false">(-1)*$E308*(Input!$C$9/100)</f>
        <v>-327.423545813926</v>
      </c>
      <c r="H308" s="69" t="n">
        <f aca="false">(-1)*$E308*(Input!$C$10/100)</f>
        <v>-161.092384540452</v>
      </c>
      <c r="J308" s="69" t="n">
        <f aca="false">($E308+$F308+$G308+$H308)</f>
        <v>2785.71952778489</v>
      </c>
    </row>
    <row r="309" customFormat="false" ht="12.8" hidden="false" customHeight="false" outlineLevel="0" collapsed="false">
      <c r="A309" s="67" t="n">
        <v>305</v>
      </c>
      <c r="B309" s="68" t="n">
        <f aca="false">EOMONTH(Input!$C$7,A309)</f>
        <v>52200</v>
      </c>
      <c r="C309" s="67" t="n">
        <f aca="false">DATEDIF(Input!$C$23,$B309,"Y")</f>
        <v>65</v>
      </c>
      <c r="E309" s="69" t="n">
        <f aca="false">(-1)*(401k_01!$G309+IRA_01!$E309+Invest_01!$E309)+Pension_01!$E309</f>
        <v>3274.23545813926</v>
      </c>
      <c r="F309" s="69" t="n">
        <f aca="false">(-1)*Roth_01!$E309</f>
        <v>0</v>
      </c>
      <c r="G309" s="69" t="n">
        <f aca="false">(-1)*$E309*(Input!$C$9/100)</f>
        <v>-327.423545813926</v>
      </c>
      <c r="H309" s="69" t="n">
        <f aca="false">(-1)*$E309*(Input!$C$10/100)</f>
        <v>-161.092384540452</v>
      </c>
      <c r="J309" s="69" t="n">
        <f aca="false">($E309+$F309+$G309+$H309)</f>
        <v>2785.71952778489</v>
      </c>
    </row>
    <row r="310" customFormat="false" ht="12.8" hidden="false" customHeight="false" outlineLevel="0" collapsed="false">
      <c r="A310" s="67" t="n">
        <v>306</v>
      </c>
      <c r="B310" s="68" t="n">
        <f aca="false">EOMONTH(Input!$C$7,A310)</f>
        <v>52231</v>
      </c>
      <c r="C310" s="67" t="n">
        <f aca="false">DATEDIF(Input!$C$23,$B310,"Y")</f>
        <v>65</v>
      </c>
      <c r="E310" s="69" t="n">
        <f aca="false">(-1)*(401k_01!$G310+IRA_01!$E310+Invest_01!$E310)+Pension_01!$E310</f>
        <v>3274.23545813926</v>
      </c>
      <c r="F310" s="69" t="n">
        <f aca="false">(-1)*Roth_01!$E310</f>
        <v>0</v>
      </c>
      <c r="G310" s="69" t="n">
        <f aca="false">(-1)*$E310*(Input!$C$9/100)</f>
        <v>-327.423545813926</v>
      </c>
      <c r="H310" s="69" t="n">
        <f aca="false">(-1)*$E310*(Input!$C$10/100)</f>
        <v>-161.092384540452</v>
      </c>
      <c r="J310" s="69" t="n">
        <f aca="false">($E310+$F310+$G310+$H310)</f>
        <v>2785.71952778489</v>
      </c>
    </row>
    <row r="311" customFormat="false" ht="12.8" hidden="false" customHeight="false" outlineLevel="0" collapsed="false">
      <c r="A311" s="67" t="n">
        <v>307</v>
      </c>
      <c r="B311" s="68" t="n">
        <f aca="false">EOMONTH(Input!$C$7,A311)</f>
        <v>52262</v>
      </c>
      <c r="C311" s="67" t="n">
        <f aca="false">DATEDIF(Input!$C$23,$B311,"Y")</f>
        <v>65</v>
      </c>
      <c r="E311" s="69" t="n">
        <f aca="false">(-1)*(401k_01!$G311+IRA_01!$E311+Invest_01!$E311)+Pension_01!$E311</f>
        <v>3274.23545813926</v>
      </c>
      <c r="F311" s="69" t="n">
        <f aca="false">(-1)*Roth_01!$E311</f>
        <v>0</v>
      </c>
      <c r="G311" s="69" t="n">
        <f aca="false">(-1)*$E311*(Input!$C$9/100)</f>
        <v>-327.423545813926</v>
      </c>
      <c r="H311" s="69" t="n">
        <f aca="false">(-1)*$E311*(Input!$C$10/100)</f>
        <v>-161.092384540452</v>
      </c>
      <c r="J311" s="69" t="n">
        <f aca="false">($E311+$F311+$G311+$H311)</f>
        <v>2785.71952778489</v>
      </c>
    </row>
    <row r="312" customFormat="false" ht="12.8" hidden="false" customHeight="false" outlineLevel="0" collapsed="false">
      <c r="A312" s="67" t="n">
        <v>308</v>
      </c>
      <c r="B312" s="68" t="n">
        <f aca="false">EOMONTH(Input!$C$7,A312)</f>
        <v>52290</v>
      </c>
      <c r="C312" s="67" t="n">
        <f aca="false">DATEDIF(Input!$C$23,$B312,"Y")</f>
        <v>65</v>
      </c>
      <c r="E312" s="69" t="n">
        <f aca="false">(-1)*(401k_01!$G312+IRA_01!$E312+Invest_01!$E312)+Pension_01!$E312</f>
        <v>3274.23545813926</v>
      </c>
      <c r="F312" s="69" t="n">
        <f aca="false">(-1)*Roth_01!$E312</f>
        <v>0</v>
      </c>
      <c r="G312" s="69" t="n">
        <f aca="false">(-1)*$E312*(Input!$C$9/100)</f>
        <v>-327.423545813926</v>
      </c>
      <c r="H312" s="69" t="n">
        <f aca="false">(-1)*$E312*(Input!$C$10/100)</f>
        <v>-161.092384540452</v>
      </c>
      <c r="J312" s="69" t="n">
        <f aca="false">($E312+$F312+$G312+$H312)</f>
        <v>2785.71952778489</v>
      </c>
    </row>
    <row r="313" customFormat="false" ht="12.8" hidden="false" customHeight="false" outlineLevel="0" collapsed="false">
      <c r="A313" s="67" t="n">
        <v>309</v>
      </c>
      <c r="B313" s="68" t="n">
        <f aca="false">EOMONTH(Input!$C$7,A313)</f>
        <v>52321</v>
      </c>
      <c r="C313" s="67" t="n">
        <f aca="false">DATEDIF(Input!$C$23,$B313,"Y")</f>
        <v>65</v>
      </c>
      <c r="E313" s="69" t="n">
        <f aca="false">(-1)*(401k_01!$G313+IRA_01!$E313+Invest_01!$E313)+Pension_01!$E313</f>
        <v>3274.23545813926</v>
      </c>
      <c r="F313" s="69" t="n">
        <f aca="false">(-1)*Roth_01!$E313</f>
        <v>0</v>
      </c>
      <c r="G313" s="69" t="n">
        <f aca="false">(-1)*$E313*(Input!$C$9/100)</f>
        <v>-327.423545813926</v>
      </c>
      <c r="H313" s="69" t="n">
        <f aca="false">(-1)*$E313*(Input!$C$10/100)</f>
        <v>-161.092384540452</v>
      </c>
      <c r="J313" s="69" t="n">
        <f aca="false">($E313+$F313+$G313+$H313)</f>
        <v>2785.71952778489</v>
      </c>
    </row>
    <row r="314" customFormat="false" ht="12.8" hidden="false" customHeight="false" outlineLevel="0" collapsed="false">
      <c r="A314" s="67" t="n">
        <v>310</v>
      </c>
      <c r="B314" s="68" t="n">
        <f aca="false">EOMONTH(Input!$C$7,A314)</f>
        <v>52351</v>
      </c>
      <c r="C314" s="67" t="n">
        <f aca="false">DATEDIF(Input!$C$23,$B314,"Y")</f>
        <v>65</v>
      </c>
      <c r="E314" s="69" t="n">
        <f aca="false">(-1)*(401k_01!$G314+IRA_01!$E314+Invest_01!$E314)+Pension_01!$E314</f>
        <v>3274.23545813926</v>
      </c>
      <c r="F314" s="69" t="n">
        <f aca="false">(-1)*Roth_01!$E314</f>
        <v>0</v>
      </c>
      <c r="G314" s="69" t="n">
        <f aca="false">(-1)*$E314*(Input!$C$9/100)</f>
        <v>-327.423545813926</v>
      </c>
      <c r="H314" s="69" t="n">
        <f aca="false">(-1)*$E314*(Input!$C$10/100)</f>
        <v>-161.092384540452</v>
      </c>
      <c r="J314" s="69" t="n">
        <f aca="false">($E314+$F314+$G314+$H314)</f>
        <v>2785.71952778489</v>
      </c>
    </row>
    <row r="315" customFormat="false" ht="12.8" hidden="false" customHeight="false" outlineLevel="0" collapsed="false">
      <c r="A315" s="67" t="n">
        <v>311</v>
      </c>
      <c r="B315" s="68" t="n">
        <f aca="false">EOMONTH(Input!$C$7,A315)</f>
        <v>52382</v>
      </c>
      <c r="C315" s="67" t="n">
        <f aca="false">DATEDIF(Input!$C$23,$B315,"Y")</f>
        <v>66</v>
      </c>
      <c r="E315" s="69" t="n">
        <f aca="false">(-1)*(401k_01!$G315+IRA_01!$E315+Invest_01!$E315)+Pension_01!$E315</f>
        <v>3274.23545813926</v>
      </c>
      <c r="F315" s="69" t="n">
        <f aca="false">(-1)*Roth_01!$E315</f>
        <v>0</v>
      </c>
      <c r="G315" s="69" t="n">
        <f aca="false">(-1)*$E315*(Input!$C$9/100)</f>
        <v>-327.423545813926</v>
      </c>
      <c r="H315" s="69" t="n">
        <f aca="false">(-1)*$E315*(Input!$C$10/100)</f>
        <v>-161.092384540452</v>
      </c>
      <c r="J315" s="69" t="n">
        <f aca="false">($E315+$F315+$G315+$H315)</f>
        <v>2785.71952778489</v>
      </c>
    </row>
    <row r="316" customFormat="false" ht="12.8" hidden="false" customHeight="false" outlineLevel="0" collapsed="false">
      <c r="A316" s="67" t="n">
        <v>312</v>
      </c>
      <c r="B316" s="68" t="n">
        <f aca="false">EOMONTH(Input!$C$7,A316)</f>
        <v>52412</v>
      </c>
      <c r="C316" s="67" t="n">
        <f aca="false">DATEDIF(Input!$C$23,$B316,"Y")</f>
        <v>66</v>
      </c>
      <c r="E316" s="69" t="n">
        <f aca="false">(-1)*(401k_01!$G316+IRA_01!$E316+Invest_01!$E316)+Pension_01!$E316</f>
        <v>3274.23545813926</v>
      </c>
      <c r="F316" s="69" t="n">
        <f aca="false">(-1)*Roth_01!$E316</f>
        <v>0</v>
      </c>
      <c r="G316" s="69" t="n">
        <f aca="false">(-1)*$E316*(Input!$C$9/100)</f>
        <v>-327.423545813926</v>
      </c>
      <c r="H316" s="69" t="n">
        <f aca="false">(-1)*$E316*(Input!$C$10/100)</f>
        <v>-161.092384540452</v>
      </c>
      <c r="J316" s="69" t="n">
        <f aca="false">($E316+$F316+$G316+$H316)</f>
        <v>2785.71952778489</v>
      </c>
    </row>
    <row r="317" customFormat="false" ht="12.8" hidden="false" customHeight="false" outlineLevel="0" collapsed="false">
      <c r="A317" s="67" t="n">
        <v>313</v>
      </c>
      <c r="B317" s="68" t="n">
        <f aca="false">EOMONTH(Input!$C$7,A317)</f>
        <v>52443</v>
      </c>
      <c r="C317" s="67" t="n">
        <f aca="false">DATEDIF(Input!$C$23,$B317,"Y")</f>
        <v>66</v>
      </c>
      <c r="E317" s="69" t="n">
        <f aca="false">(-1)*(401k_01!$G317+IRA_01!$E317+Invest_01!$E317)+Pension_01!$E317</f>
        <v>3274.23545813926</v>
      </c>
      <c r="F317" s="69" t="n">
        <f aca="false">(-1)*Roth_01!$E317</f>
        <v>0</v>
      </c>
      <c r="G317" s="69" t="n">
        <f aca="false">(-1)*$E317*(Input!$C$9/100)</f>
        <v>-327.423545813926</v>
      </c>
      <c r="H317" s="69" t="n">
        <f aca="false">(-1)*$E317*(Input!$C$10/100)</f>
        <v>-161.092384540452</v>
      </c>
      <c r="J317" s="69" t="n">
        <f aca="false">($E317+$F317+$G317+$H317)</f>
        <v>2785.71952778489</v>
      </c>
    </row>
    <row r="318" customFormat="false" ht="12.8" hidden="false" customHeight="false" outlineLevel="0" collapsed="false">
      <c r="A318" s="67" t="n">
        <v>314</v>
      </c>
      <c r="B318" s="68" t="n">
        <f aca="false">EOMONTH(Input!$C$7,A318)</f>
        <v>52474</v>
      </c>
      <c r="C318" s="67" t="n">
        <f aca="false">DATEDIF(Input!$C$23,$B318,"Y")</f>
        <v>66</v>
      </c>
      <c r="E318" s="69" t="n">
        <f aca="false">(-1)*(401k_01!$G318+IRA_01!$E318+Invest_01!$E318)+Pension_01!$E318</f>
        <v>3274.23545813926</v>
      </c>
      <c r="F318" s="69" t="n">
        <f aca="false">(-1)*Roth_01!$E318</f>
        <v>0</v>
      </c>
      <c r="G318" s="69" t="n">
        <f aca="false">(-1)*$E318*(Input!$C$9/100)</f>
        <v>-327.423545813926</v>
      </c>
      <c r="H318" s="69" t="n">
        <f aca="false">(-1)*$E318*(Input!$C$10/100)</f>
        <v>-161.092384540452</v>
      </c>
      <c r="J318" s="69" t="n">
        <f aca="false">($E318+$F318+$G318+$H318)</f>
        <v>2785.71952778489</v>
      </c>
    </row>
    <row r="319" customFormat="false" ht="12.8" hidden="false" customHeight="false" outlineLevel="0" collapsed="false">
      <c r="A319" s="67" t="n">
        <v>315</v>
      </c>
      <c r="B319" s="68" t="n">
        <f aca="false">EOMONTH(Input!$C$7,A319)</f>
        <v>52504</v>
      </c>
      <c r="C319" s="67" t="n">
        <f aca="false">DATEDIF(Input!$C$23,$B319,"Y")</f>
        <v>66</v>
      </c>
      <c r="E319" s="69" t="n">
        <f aca="false">(-1)*(401k_01!$G319+IRA_01!$E319+Invest_01!$E319)+Pension_01!$E319</f>
        <v>3274.23545813926</v>
      </c>
      <c r="F319" s="69" t="n">
        <f aca="false">(-1)*Roth_01!$E319</f>
        <v>0</v>
      </c>
      <c r="G319" s="69" t="n">
        <f aca="false">(-1)*$E319*(Input!$C$9/100)</f>
        <v>-327.423545813926</v>
      </c>
      <c r="H319" s="69" t="n">
        <f aca="false">(-1)*$E319*(Input!$C$10/100)</f>
        <v>-161.092384540452</v>
      </c>
      <c r="J319" s="69" t="n">
        <f aca="false">($E319+$F319+$G319+$H319)</f>
        <v>2785.71952778489</v>
      </c>
    </row>
    <row r="320" customFormat="false" ht="12.8" hidden="false" customHeight="false" outlineLevel="0" collapsed="false">
      <c r="A320" s="67" t="n">
        <v>316</v>
      </c>
      <c r="B320" s="68" t="n">
        <f aca="false">EOMONTH(Input!$C$7,A320)</f>
        <v>52535</v>
      </c>
      <c r="C320" s="67" t="n">
        <f aca="false">DATEDIF(Input!$C$23,$B320,"Y")</f>
        <v>66</v>
      </c>
      <c r="E320" s="69" t="n">
        <f aca="false">(-1)*(401k_01!$G320+IRA_01!$E320+Invest_01!$E320)+Pension_01!$E320</f>
        <v>3274.23545813926</v>
      </c>
      <c r="F320" s="69" t="n">
        <f aca="false">(-1)*Roth_01!$E320</f>
        <v>0</v>
      </c>
      <c r="G320" s="69" t="n">
        <f aca="false">(-1)*$E320*(Input!$C$9/100)</f>
        <v>-327.423545813926</v>
      </c>
      <c r="H320" s="69" t="n">
        <f aca="false">(-1)*$E320*(Input!$C$10/100)</f>
        <v>-161.092384540452</v>
      </c>
      <c r="J320" s="69" t="n">
        <f aca="false">($E320+$F320+$G320+$H320)</f>
        <v>2785.71952778489</v>
      </c>
    </row>
    <row r="321" customFormat="false" ht="12.8" hidden="false" customHeight="false" outlineLevel="0" collapsed="false">
      <c r="A321" s="67" t="n">
        <v>317</v>
      </c>
      <c r="B321" s="68" t="n">
        <f aca="false">EOMONTH(Input!$C$7,A321)</f>
        <v>52565</v>
      </c>
      <c r="C321" s="67" t="n">
        <f aca="false">DATEDIF(Input!$C$23,$B321,"Y")</f>
        <v>66</v>
      </c>
      <c r="E321" s="69" t="n">
        <f aca="false">(-1)*(401k_01!$G321+IRA_01!$E321+Invest_01!$E321)+Pension_01!$E321</f>
        <v>3274.23545813926</v>
      </c>
      <c r="F321" s="69" t="n">
        <f aca="false">(-1)*Roth_01!$E321</f>
        <v>0</v>
      </c>
      <c r="G321" s="69" t="n">
        <f aca="false">(-1)*$E321*(Input!$C$9/100)</f>
        <v>-327.423545813926</v>
      </c>
      <c r="H321" s="69" t="n">
        <f aca="false">(-1)*$E321*(Input!$C$10/100)</f>
        <v>-161.092384540452</v>
      </c>
      <c r="J321" s="69" t="n">
        <f aca="false">($E321+$F321+$G321+$H321)</f>
        <v>2785.71952778489</v>
      </c>
    </row>
    <row r="322" customFormat="false" ht="12.8" hidden="false" customHeight="false" outlineLevel="0" collapsed="false">
      <c r="A322" s="67" t="n">
        <v>318</v>
      </c>
      <c r="B322" s="68" t="n">
        <f aca="false">EOMONTH(Input!$C$7,A322)</f>
        <v>52596</v>
      </c>
      <c r="C322" s="67" t="n">
        <f aca="false">DATEDIF(Input!$C$23,$B322,"Y")</f>
        <v>66</v>
      </c>
      <c r="E322" s="69" t="n">
        <f aca="false">(-1)*(401k_01!$G322+IRA_01!$E322+Invest_01!$E322)+Pension_01!$E322</f>
        <v>3274.23545813926</v>
      </c>
      <c r="F322" s="69" t="n">
        <f aca="false">(-1)*Roth_01!$E322</f>
        <v>0</v>
      </c>
      <c r="G322" s="69" t="n">
        <f aca="false">(-1)*$E322*(Input!$C$9/100)</f>
        <v>-327.423545813926</v>
      </c>
      <c r="H322" s="69" t="n">
        <f aca="false">(-1)*$E322*(Input!$C$10/100)</f>
        <v>-161.092384540452</v>
      </c>
      <c r="J322" s="69" t="n">
        <f aca="false">($E322+$F322+$G322+$H322)</f>
        <v>2785.71952778489</v>
      </c>
    </row>
    <row r="323" customFormat="false" ht="12.8" hidden="false" customHeight="false" outlineLevel="0" collapsed="false">
      <c r="A323" s="67" t="n">
        <v>319</v>
      </c>
      <c r="B323" s="68" t="n">
        <f aca="false">EOMONTH(Input!$C$7,A323)</f>
        <v>52627</v>
      </c>
      <c r="C323" s="67" t="n">
        <f aca="false">DATEDIF(Input!$C$23,$B323,"Y")</f>
        <v>66</v>
      </c>
      <c r="E323" s="69" t="n">
        <f aca="false">(-1)*(401k_01!$G323+IRA_01!$E323+Invest_01!$E323)+Pension_01!$E323</f>
        <v>3274.23545813926</v>
      </c>
      <c r="F323" s="69" t="n">
        <f aca="false">(-1)*Roth_01!$E323</f>
        <v>0</v>
      </c>
      <c r="G323" s="69" t="n">
        <f aca="false">(-1)*$E323*(Input!$C$9/100)</f>
        <v>-327.423545813926</v>
      </c>
      <c r="H323" s="69" t="n">
        <f aca="false">(-1)*$E323*(Input!$C$10/100)</f>
        <v>-161.092384540452</v>
      </c>
      <c r="J323" s="69" t="n">
        <f aca="false">($E323+$F323+$G323+$H323)</f>
        <v>2785.71952778489</v>
      </c>
    </row>
    <row r="324" customFormat="false" ht="12.8" hidden="false" customHeight="false" outlineLevel="0" collapsed="false">
      <c r="A324" s="67" t="n">
        <v>320</v>
      </c>
      <c r="B324" s="68" t="n">
        <f aca="false">EOMONTH(Input!$C$7,A324)</f>
        <v>52656</v>
      </c>
      <c r="C324" s="67" t="n">
        <f aca="false">DATEDIF(Input!$C$23,$B324,"Y")</f>
        <v>66</v>
      </c>
      <c r="E324" s="69" t="n">
        <f aca="false">(-1)*(401k_01!$G324+IRA_01!$E324+Invest_01!$E324)+Pension_01!$E324</f>
        <v>3274.23545813926</v>
      </c>
      <c r="F324" s="69" t="n">
        <f aca="false">(-1)*Roth_01!$E324</f>
        <v>0</v>
      </c>
      <c r="G324" s="69" t="n">
        <f aca="false">(-1)*$E324*(Input!$C$9/100)</f>
        <v>-327.423545813926</v>
      </c>
      <c r="H324" s="69" t="n">
        <f aca="false">(-1)*$E324*(Input!$C$10/100)</f>
        <v>-161.092384540452</v>
      </c>
      <c r="J324" s="69" t="n">
        <f aca="false">($E324+$F324+$G324+$H324)</f>
        <v>2785.71952778489</v>
      </c>
    </row>
    <row r="325" customFormat="false" ht="12.8" hidden="false" customHeight="false" outlineLevel="0" collapsed="false">
      <c r="A325" s="67" t="n">
        <v>321</v>
      </c>
      <c r="B325" s="68" t="n">
        <f aca="false">EOMONTH(Input!$C$7,A325)</f>
        <v>52687</v>
      </c>
      <c r="C325" s="67" t="n">
        <f aca="false">DATEDIF(Input!$C$23,$B325,"Y")</f>
        <v>66</v>
      </c>
      <c r="E325" s="69" t="n">
        <f aca="false">(-1)*(401k_01!$G325+IRA_01!$E325+Invest_01!$E325)+Pension_01!$E325</f>
        <v>3274.23545813926</v>
      </c>
      <c r="F325" s="69" t="n">
        <f aca="false">(-1)*Roth_01!$E325</f>
        <v>0</v>
      </c>
      <c r="G325" s="69" t="n">
        <f aca="false">(-1)*$E325*(Input!$C$9/100)</f>
        <v>-327.423545813926</v>
      </c>
      <c r="H325" s="69" t="n">
        <f aca="false">(-1)*$E325*(Input!$C$10/100)</f>
        <v>-161.092384540452</v>
      </c>
      <c r="J325" s="69" t="n">
        <f aca="false">($E325+$F325+$G325+$H325)</f>
        <v>2785.71952778489</v>
      </c>
    </row>
    <row r="326" customFormat="false" ht="12.8" hidden="false" customHeight="false" outlineLevel="0" collapsed="false">
      <c r="A326" s="67" t="n">
        <v>322</v>
      </c>
      <c r="B326" s="68" t="n">
        <f aca="false">EOMONTH(Input!$C$7,A326)</f>
        <v>52717</v>
      </c>
      <c r="C326" s="67" t="n">
        <f aca="false">DATEDIF(Input!$C$23,$B326,"Y")</f>
        <v>66</v>
      </c>
      <c r="E326" s="69" t="n">
        <f aca="false">(-1)*(401k_01!$G326+IRA_01!$E326+Invest_01!$E326)+Pension_01!$E326</f>
        <v>3274.23545813926</v>
      </c>
      <c r="F326" s="69" t="n">
        <f aca="false">(-1)*Roth_01!$E326</f>
        <v>0</v>
      </c>
      <c r="G326" s="69" t="n">
        <f aca="false">(-1)*$E326*(Input!$C$9/100)</f>
        <v>-327.423545813926</v>
      </c>
      <c r="H326" s="69" t="n">
        <f aca="false">(-1)*$E326*(Input!$C$10/100)</f>
        <v>-161.092384540452</v>
      </c>
      <c r="J326" s="69" t="n">
        <f aca="false">($E326+$F326+$G326+$H326)</f>
        <v>2785.71952778489</v>
      </c>
    </row>
    <row r="327" customFormat="false" ht="12.8" hidden="false" customHeight="false" outlineLevel="0" collapsed="false">
      <c r="A327" s="67" t="n">
        <v>323</v>
      </c>
      <c r="B327" s="68" t="n">
        <f aca="false">EOMONTH(Input!$C$7,A327)</f>
        <v>52748</v>
      </c>
      <c r="C327" s="67" t="n">
        <f aca="false">DATEDIF(Input!$C$23,$B327,"Y")</f>
        <v>67</v>
      </c>
      <c r="E327" s="69" t="n">
        <f aca="false">(-1)*(401k_01!$G327+IRA_01!$E327+Invest_01!$E327)+Pension_01!$E327</f>
        <v>3274.23545813926</v>
      </c>
      <c r="F327" s="69" t="n">
        <f aca="false">(-1)*Roth_01!$E327</f>
        <v>0</v>
      </c>
      <c r="G327" s="69" t="n">
        <f aca="false">(-1)*$E327*(Input!$C$9/100)</f>
        <v>-327.423545813926</v>
      </c>
      <c r="H327" s="69" t="n">
        <f aca="false">(-1)*$E327*(Input!$C$10/100)</f>
        <v>-161.092384540452</v>
      </c>
      <c r="J327" s="69" t="n">
        <f aca="false">($E327+$F327+$G327+$H327)</f>
        <v>2785.71952778489</v>
      </c>
    </row>
    <row r="328" customFormat="false" ht="12.8" hidden="false" customHeight="false" outlineLevel="0" collapsed="false">
      <c r="A328" s="67" t="n">
        <v>324</v>
      </c>
      <c r="B328" s="68" t="n">
        <f aca="false">EOMONTH(Input!$C$7,A328)</f>
        <v>52778</v>
      </c>
      <c r="C328" s="67" t="n">
        <f aca="false">DATEDIF(Input!$C$23,$B328,"Y")</f>
        <v>67</v>
      </c>
      <c r="E328" s="69" t="n">
        <f aca="false">(-1)*(401k_01!$G328+IRA_01!$E328+Invest_01!$E328)+Pension_01!$E328</f>
        <v>3274.23545813926</v>
      </c>
      <c r="F328" s="69" t="n">
        <f aca="false">(-1)*Roth_01!$E328</f>
        <v>0</v>
      </c>
      <c r="G328" s="69" t="n">
        <f aca="false">(-1)*$E328*(Input!$C$9/100)</f>
        <v>-327.423545813926</v>
      </c>
      <c r="H328" s="69" t="n">
        <f aca="false">(-1)*$E328*(Input!$C$10/100)</f>
        <v>-161.092384540452</v>
      </c>
      <c r="J328" s="69" t="n">
        <f aca="false">($E328+$F328+$G328+$H328)</f>
        <v>2785.71952778489</v>
      </c>
    </row>
    <row r="329" customFormat="false" ht="12.8" hidden="false" customHeight="false" outlineLevel="0" collapsed="false">
      <c r="A329" s="67" t="n">
        <v>325</v>
      </c>
      <c r="B329" s="68" t="n">
        <f aca="false">EOMONTH(Input!$C$7,A329)</f>
        <v>52809</v>
      </c>
      <c r="C329" s="67" t="n">
        <f aca="false">DATEDIF(Input!$C$23,$B329,"Y")</f>
        <v>67</v>
      </c>
      <c r="E329" s="69" t="n">
        <f aca="false">(-1)*(401k_01!$G329+IRA_01!$E329+Invest_01!$E329)+Pension_01!$E329</f>
        <v>3274.23545813926</v>
      </c>
      <c r="F329" s="69" t="n">
        <f aca="false">(-1)*Roth_01!$E329</f>
        <v>0</v>
      </c>
      <c r="G329" s="69" t="n">
        <f aca="false">(-1)*$E329*(Input!$C$9/100)</f>
        <v>-327.423545813926</v>
      </c>
      <c r="H329" s="69" t="n">
        <f aca="false">(-1)*$E329*(Input!$C$10/100)</f>
        <v>-161.092384540452</v>
      </c>
      <c r="J329" s="69" t="n">
        <f aca="false">($E329+$F329+$G329+$H329)</f>
        <v>2785.71952778489</v>
      </c>
    </row>
    <row r="330" customFormat="false" ht="12.8" hidden="false" customHeight="false" outlineLevel="0" collapsed="false">
      <c r="A330" s="67" t="n">
        <v>326</v>
      </c>
      <c r="B330" s="68" t="n">
        <f aca="false">EOMONTH(Input!$C$7,A330)</f>
        <v>52840</v>
      </c>
      <c r="C330" s="67" t="n">
        <f aca="false">DATEDIF(Input!$C$23,$B330,"Y")</f>
        <v>67</v>
      </c>
      <c r="E330" s="69" t="n">
        <f aca="false">(-1)*(401k_01!$G330+IRA_01!$E330+Invest_01!$E330)+Pension_01!$E330</f>
        <v>3274.23545813926</v>
      </c>
      <c r="F330" s="69" t="n">
        <f aca="false">(-1)*Roth_01!$E330</f>
        <v>0</v>
      </c>
      <c r="G330" s="69" t="n">
        <f aca="false">(-1)*$E330*(Input!$C$9/100)</f>
        <v>-327.423545813926</v>
      </c>
      <c r="H330" s="69" t="n">
        <f aca="false">(-1)*$E330*(Input!$C$10/100)</f>
        <v>-161.092384540452</v>
      </c>
      <c r="J330" s="69" t="n">
        <f aca="false">($E330+$F330+$G330+$H330)</f>
        <v>2785.71952778489</v>
      </c>
    </row>
    <row r="331" customFormat="false" ht="12.8" hidden="false" customHeight="false" outlineLevel="0" collapsed="false">
      <c r="A331" s="67" t="n">
        <v>327</v>
      </c>
      <c r="B331" s="68" t="n">
        <f aca="false">EOMONTH(Input!$C$7,A331)</f>
        <v>52870</v>
      </c>
      <c r="C331" s="67" t="n">
        <f aca="false">DATEDIF(Input!$C$23,$B331,"Y")</f>
        <v>67</v>
      </c>
      <c r="E331" s="69" t="n">
        <f aca="false">(-1)*(401k_01!$G331+IRA_01!$E331+Invest_01!$E331)+Pension_01!$E331</f>
        <v>3274.23545813926</v>
      </c>
      <c r="F331" s="69" t="n">
        <f aca="false">(-1)*Roth_01!$E331</f>
        <v>0</v>
      </c>
      <c r="G331" s="69" t="n">
        <f aca="false">(-1)*$E331*(Input!$C$9/100)</f>
        <v>-327.423545813926</v>
      </c>
      <c r="H331" s="69" t="n">
        <f aca="false">(-1)*$E331*(Input!$C$10/100)</f>
        <v>-161.092384540452</v>
      </c>
      <c r="J331" s="69" t="n">
        <f aca="false">($E331+$F331+$G331+$H331)</f>
        <v>2785.71952778489</v>
      </c>
    </row>
    <row r="332" customFormat="false" ht="12.8" hidden="false" customHeight="false" outlineLevel="0" collapsed="false">
      <c r="A332" s="67" t="n">
        <v>328</v>
      </c>
      <c r="B332" s="68" t="n">
        <f aca="false">EOMONTH(Input!$C$7,A332)</f>
        <v>52901</v>
      </c>
      <c r="C332" s="67" t="n">
        <f aca="false">DATEDIF(Input!$C$23,$B332,"Y")</f>
        <v>67</v>
      </c>
      <c r="E332" s="69" t="n">
        <f aca="false">(-1)*(401k_01!$G332+IRA_01!$E332+Invest_01!$E332)+Pension_01!$E332</f>
        <v>3274.23545813926</v>
      </c>
      <c r="F332" s="69" t="n">
        <f aca="false">(-1)*Roth_01!$E332</f>
        <v>0</v>
      </c>
      <c r="G332" s="69" t="n">
        <f aca="false">(-1)*$E332*(Input!$C$9/100)</f>
        <v>-327.423545813926</v>
      </c>
      <c r="H332" s="69" t="n">
        <f aca="false">(-1)*$E332*(Input!$C$10/100)</f>
        <v>-161.092384540452</v>
      </c>
      <c r="J332" s="69" t="n">
        <f aca="false">($E332+$F332+$G332+$H332)</f>
        <v>2785.71952778489</v>
      </c>
    </row>
    <row r="333" customFormat="false" ht="12.8" hidden="false" customHeight="false" outlineLevel="0" collapsed="false">
      <c r="A333" s="67" t="n">
        <v>329</v>
      </c>
      <c r="B333" s="68" t="n">
        <f aca="false">EOMONTH(Input!$C$7,A333)</f>
        <v>52931</v>
      </c>
      <c r="C333" s="67" t="n">
        <f aca="false">DATEDIF(Input!$C$23,$B333,"Y")</f>
        <v>67</v>
      </c>
      <c r="E333" s="69" t="n">
        <f aca="false">(-1)*(401k_01!$G333+IRA_01!$E333+Invest_01!$E333)+Pension_01!$E333</f>
        <v>3274.23545813926</v>
      </c>
      <c r="F333" s="69" t="n">
        <f aca="false">(-1)*Roth_01!$E333</f>
        <v>0</v>
      </c>
      <c r="G333" s="69" t="n">
        <f aca="false">(-1)*$E333*(Input!$C$9/100)</f>
        <v>-327.423545813926</v>
      </c>
      <c r="H333" s="69" t="n">
        <f aca="false">(-1)*$E333*(Input!$C$10/100)</f>
        <v>-161.092384540452</v>
      </c>
      <c r="J333" s="69" t="n">
        <f aca="false">($E333+$F333+$G333+$H333)</f>
        <v>2785.71952778489</v>
      </c>
    </row>
    <row r="334" customFormat="false" ht="12.8" hidden="false" customHeight="false" outlineLevel="0" collapsed="false">
      <c r="A334" s="67" t="n">
        <v>330</v>
      </c>
      <c r="B334" s="68" t="n">
        <f aca="false">EOMONTH(Input!$C$7,A334)</f>
        <v>52962</v>
      </c>
      <c r="C334" s="67" t="n">
        <f aca="false">DATEDIF(Input!$C$23,$B334,"Y")</f>
        <v>67</v>
      </c>
      <c r="E334" s="69" t="n">
        <f aca="false">(-1)*(401k_01!$G334+IRA_01!$E334+Invest_01!$E334)+Pension_01!$E334</f>
        <v>3274.23545813926</v>
      </c>
      <c r="F334" s="69" t="n">
        <f aca="false">(-1)*Roth_01!$E334</f>
        <v>0</v>
      </c>
      <c r="G334" s="69" t="n">
        <f aca="false">(-1)*$E334*(Input!$C$9/100)</f>
        <v>-327.423545813926</v>
      </c>
      <c r="H334" s="69" t="n">
        <f aca="false">(-1)*$E334*(Input!$C$10/100)</f>
        <v>-161.092384540452</v>
      </c>
      <c r="J334" s="69" t="n">
        <f aca="false">($E334+$F334+$G334+$H334)</f>
        <v>2785.71952778489</v>
      </c>
    </row>
    <row r="335" customFormat="false" ht="12.8" hidden="false" customHeight="false" outlineLevel="0" collapsed="false">
      <c r="A335" s="67" t="n">
        <v>331</v>
      </c>
      <c r="B335" s="68" t="n">
        <f aca="false">EOMONTH(Input!$C$7,A335)</f>
        <v>52993</v>
      </c>
      <c r="C335" s="67" t="n">
        <f aca="false">DATEDIF(Input!$C$23,$B335,"Y")</f>
        <v>67</v>
      </c>
      <c r="E335" s="69" t="n">
        <f aca="false">(-1)*(401k_01!$G335+IRA_01!$E335+Invest_01!$E335)+Pension_01!$E335</f>
        <v>3274.23545813926</v>
      </c>
      <c r="F335" s="69" t="n">
        <f aca="false">(-1)*Roth_01!$E335</f>
        <v>0</v>
      </c>
      <c r="G335" s="69" t="n">
        <f aca="false">(-1)*$E335*(Input!$C$9/100)</f>
        <v>-327.423545813926</v>
      </c>
      <c r="H335" s="69" t="n">
        <f aca="false">(-1)*$E335*(Input!$C$10/100)</f>
        <v>-161.092384540452</v>
      </c>
      <c r="J335" s="69" t="n">
        <f aca="false">($E335+$F335+$G335+$H335)</f>
        <v>2785.71952778489</v>
      </c>
    </row>
    <row r="336" customFormat="false" ht="12.8" hidden="false" customHeight="false" outlineLevel="0" collapsed="false">
      <c r="A336" s="67" t="n">
        <v>332</v>
      </c>
      <c r="B336" s="68" t="n">
        <f aca="false">EOMONTH(Input!$C$7,A336)</f>
        <v>53021</v>
      </c>
      <c r="C336" s="67" t="n">
        <f aca="false">DATEDIF(Input!$C$23,$B336,"Y")</f>
        <v>67</v>
      </c>
      <c r="E336" s="69" t="n">
        <f aca="false">(-1)*(401k_01!$G336+IRA_01!$E336+Invest_01!$E336)+Pension_01!$E336</f>
        <v>3274.23545813926</v>
      </c>
      <c r="F336" s="69" t="n">
        <f aca="false">(-1)*Roth_01!$E336</f>
        <v>0</v>
      </c>
      <c r="G336" s="69" t="n">
        <f aca="false">(-1)*$E336*(Input!$C$9/100)</f>
        <v>-327.423545813926</v>
      </c>
      <c r="H336" s="69" t="n">
        <f aca="false">(-1)*$E336*(Input!$C$10/100)</f>
        <v>-161.092384540452</v>
      </c>
      <c r="J336" s="69" t="n">
        <f aca="false">($E336+$F336+$G336+$H336)</f>
        <v>2785.71952778489</v>
      </c>
    </row>
    <row r="337" customFormat="false" ht="12.8" hidden="false" customHeight="false" outlineLevel="0" collapsed="false">
      <c r="A337" s="67" t="n">
        <v>333</v>
      </c>
      <c r="B337" s="68" t="n">
        <f aca="false">EOMONTH(Input!$C$7,A337)</f>
        <v>53052</v>
      </c>
      <c r="C337" s="67" t="n">
        <f aca="false">DATEDIF(Input!$C$23,$B337,"Y")</f>
        <v>67</v>
      </c>
      <c r="E337" s="69" t="n">
        <f aca="false">(-1)*(401k_01!$G337+IRA_01!$E337+Invest_01!$E337)+Pension_01!$E337</f>
        <v>3274.23545813926</v>
      </c>
      <c r="F337" s="69" t="n">
        <f aca="false">(-1)*Roth_01!$E337</f>
        <v>0</v>
      </c>
      <c r="G337" s="69" t="n">
        <f aca="false">(-1)*$E337*(Input!$C$9/100)</f>
        <v>-327.423545813926</v>
      </c>
      <c r="H337" s="69" t="n">
        <f aca="false">(-1)*$E337*(Input!$C$10/100)</f>
        <v>-161.092384540452</v>
      </c>
      <c r="J337" s="69" t="n">
        <f aca="false">($E337+$F337+$G337+$H337)</f>
        <v>2785.71952778489</v>
      </c>
    </row>
    <row r="338" customFormat="false" ht="12.8" hidden="false" customHeight="false" outlineLevel="0" collapsed="false">
      <c r="A338" s="67" t="n">
        <v>334</v>
      </c>
      <c r="B338" s="68" t="n">
        <f aca="false">EOMONTH(Input!$C$7,A338)</f>
        <v>53082</v>
      </c>
      <c r="C338" s="67" t="n">
        <f aca="false">DATEDIF(Input!$C$23,$B338,"Y")</f>
        <v>67</v>
      </c>
      <c r="E338" s="69" t="n">
        <f aca="false">(-1)*(401k_01!$G338+IRA_01!$E338+Invest_01!$E338)+Pension_01!$E338</f>
        <v>3274.23545813926</v>
      </c>
      <c r="F338" s="69" t="n">
        <f aca="false">(-1)*Roth_01!$E338</f>
        <v>0</v>
      </c>
      <c r="G338" s="69" t="n">
        <f aca="false">(-1)*$E338*(Input!$C$9/100)</f>
        <v>-327.423545813926</v>
      </c>
      <c r="H338" s="69" t="n">
        <f aca="false">(-1)*$E338*(Input!$C$10/100)</f>
        <v>-161.092384540452</v>
      </c>
      <c r="J338" s="69" t="n">
        <f aca="false">($E338+$F338+$G338+$H338)</f>
        <v>2785.71952778489</v>
      </c>
    </row>
    <row r="339" customFormat="false" ht="12.8" hidden="false" customHeight="false" outlineLevel="0" collapsed="false">
      <c r="A339" s="67" t="n">
        <v>335</v>
      </c>
      <c r="B339" s="68" t="n">
        <f aca="false">EOMONTH(Input!$C$7,A339)</f>
        <v>53113</v>
      </c>
      <c r="C339" s="67" t="n">
        <f aca="false">DATEDIF(Input!$C$23,$B339,"Y")</f>
        <v>68</v>
      </c>
      <c r="E339" s="69" t="n">
        <f aca="false">(-1)*(401k_01!$G339+IRA_01!$E339+Invest_01!$E339)+Pension_01!$E339</f>
        <v>3274.23545813926</v>
      </c>
      <c r="F339" s="69" t="n">
        <f aca="false">(-1)*Roth_01!$E339</f>
        <v>0</v>
      </c>
      <c r="G339" s="69" t="n">
        <f aca="false">(-1)*$E339*(Input!$C$9/100)</f>
        <v>-327.423545813926</v>
      </c>
      <c r="H339" s="69" t="n">
        <f aca="false">(-1)*$E339*(Input!$C$10/100)</f>
        <v>-161.092384540452</v>
      </c>
      <c r="J339" s="69" t="n">
        <f aca="false">($E339+$F339+$G339+$H339)</f>
        <v>2785.71952778489</v>
      </c>
    </row>
    <row r="340" customFormat="false" ht="12.8" hidden="false" customHeight="false" outlineLevel="0" collapsed="false">
      <c r="A340" s="67" t="n">
        <v>336</v>
      </c>
      <c r="B340" s="68" t="n">
        <f aca="false">EOMONTH(Input!$C$7,A340)</f>
        <v>53143</v>
      </c>
      <c r="C340" s="67" t="n">
        <f aca="false">DATEDIF(Input!$C$23,$B340,"Y")</f>
        <v>68</v>
      </c>
      <c r="E340" s="69" t="n">
        <f aca="false">(-1)*(401k_01!$G340+IRA_01!$E340+Invest_01!$E340)+Pension_01!$E340</f>
        <v>3274.23545813926</v>
      </c>
      <c r="F340" s="69" t="n">
        <f aca="false">(-1)*Roth_01!$E340</f>
        <v>0</v>
      </c>
      <c r="G340" s="69" t="n">
        <f aca="false">(-1)*$E340*(Input!$C$9/100)</f>
        <v>-327.423545813926</v>
      </c>
      <c r="H340" s="69" t="n">
        <f aca="false">(-1)*$E340*(Input!$C$10/100)</f>
        <v>-161.092384540452</v>
      </c>
      <c r="J340" s="69" t="n">
        <f aca="false">($E340+$F340+$G340+$H340)</f>
        <v>2785.71952778489</v>
      </c>
    </row>
    <row r="341" customFormat="false" ht="12.8" hidden="false" customHeight="false" outlineLevel="0" collapsed="false">
      <c r="A341" s="67" t="n">
        <v>337</v>
      </c>
      <c r="B341" s="68" t="n">
        <f aca="false">EOMONTH(Input!$C$7,A341)</f>
        <v>53174</v>
      </c>
      <c r="C341" s="67" t="n">
        <f aca="false">DATEDIF(Input!$C$23,$B341,"Y")</f>
        <v>68</v>
      </c>
      <c r="E341" s="69" t="n">
        <f aca="false">(-1)*(401k_01!$G341+IRA_01!$E341+Invest_01!$E341)+Pension_01!$E341</f>
        <v>3274.23545813926</v>
      </c>
      <c r="F341" s="69" t="n">
        <f aca="false">(-1)*Roth_01!$E341</f>
        <v>0</v>
      </c>
      <c r="G341" s="69" t="n">
        <f aca="false">(-1)*$E341*(Input!$C$9/100)</f>
        <v>-327.423545813926</v>
      </c>
      <c r="H341" s="69" t="n">
        <f aca="false">(-1)*$E341*(Input!$C$10/100)</f>
        <v>-161.092384540452</v>
      </c>
      <c r="J341" s="69" t="n">
        <f aca="false">($E341+$F341+$G341+$H341)</f>
        <v>2785.71952778489</v>
      </c>
    </row>
    <row r="342" customFormat="false" ht="12.8" hidden="false" customHeight="false" outlineLevel="0" collapsed="false">
      <c r="A342" s="67" t="n">
        <v>338</v>
      </c>
      <c r="B342" s="68" t="n">
        <f aca="false">EOMONTH(Input!$C$7,A342)</f>
        <v>53205</v>
      </c>
      <c r="C342" s="67" t="n">
        <f aca="false">DATEDIF(Input!$C$23,$B342,"Y")</f>
        <v>68</v>
      </c>
      <c r="E342" s="69" t="n">
        <f aca="false">(-1)*(401k_01!$G342+IRA_01!$E342+Invest_01!$E342)+Pension_01!$E342</f>
        <v>3274.23545813926</v>
      </c>
      <c r="F342" s="69" t="n">
        <f aca="false">(-1)*Roth_01!$E342</f>
        <v>0</v>
      </c>
      <c r="G342" s="69" t="n">
        <f aca="false">(-1)*$E342*(Input!$C$9/100)</f>
        <v>-327.423545813926</v>
      </c>
      <c r="H342" s="69" t="n">
        <f aca="false">(-1)*$E342*(Input!$C$10/100)</f>
        <v>-161.092384540452</v>
      </c>
      <c r="J342" s="69" t="n">
        <f aca="false">($E342+$F342+$G342+$H342)</f>
        <v>2785.71952778489</v>
      </c>
    </row>
    <row r="343" customFormat="false" ht="12.8" hidden="false" customHeight="false" outlineLevel="0" collapsed="false">
      <c r="A343" s="67" t="n">
        <v>339</v>
      </c>
      <c r="B343" s="68" t="n">
        <f aca="false">EOMONTH(Input!$C$7,A343)</f>
        <v>53235</v>
      </c>
      <c r="C343" s="67" t="n">
        <f aca="false">DATEDIF(Input!$C$23,$B343,"Y")</f>
        <v>68</v>
      </c>
      <c r="E343" s="69" t="n">
        <f aca="false">(-1)*(401k_01!$G343+IRA_01!$E343+Invest_01!$E343)+Pension_01!$E343</f>
        <v>3274.23545813926</v>
      </c>
      <c r="F343" s="69" t="n">
        <f aca="false">(-1)*Roth_01!$E343</f>
        <v>0</v>
      </c>
      <c r="G343" s="69" t="n">
        <f aca="false">(-1)*$E343*(Input!$C$9/100)</f>
        <v>-327.423545813926</v>
      </c>
      <c r="H343" s="69" t="n">
        <f aca="false">(-1)*$E343*(Input!$C$10/100)</f>
        <v>-161.092384540452</v>
      </c>
      <c r="J343" s="69" t="n">
        <f aca="false">($E343+$F343+$G343+$H343)</f>
        <v>2785.71952778489</v>
      </c>
    </row>
    <row r="344" customFormat="false" ht="12.8" hidden="false" customHeight="false" outlineLevel="0" collapsed="false">
      <c r="A344" s="67" t="n">
        <v>340</v>
      </c>
      <c r="B344" s="68" t="n">
        <f aca="false">EOMONTH(Input!$C$7,A344)</f>
        <v>53266</v>
      </c>
      <c r="C344" s="67" t="n">
        <f aca="false">DATEDIF(Input!$C$23,$B344,"Y")</f>
        <v>68</v>
      </c>
      <c r="E344" s="69" t="n">
        <f aca="false">(-1)*(401k_01!$G344+IRA_01!$E344+Invest_01!$E344)+Pension_01!$E344</f>
        <v>3274.23545813926</v>
      </c>
      <c r="F344" s="69" t="n">
        <f aca="false">(-1)*Roth_01!$E344</f>
        <v>0</v>
      </c>
      <c r="G344" s="69" t="n">
        <f aca="false">(-1)*$E344*(Input!$C$9/100)</f>
        <v>-327.423545813926</v>
      </c>
      <c r="H344" s="69" t="n">
        <f aca="false">(-1)*$E344*(Input!$C$10/100)</f>
        <v>-161.092384540452</v>
      </c>
      <c r="J344" s="69" t="n">
        <f aca="false">($E344+$F344+$G344+$H344)</f>
        <v>2785.71952778489</v>
      </c>
    </row>
    <row r="345" customFormat="false" ht="12.8" hidden="false" customHeight="false" outlineLevel="0" collapsed="false">
      <c r="A345" s="67" t="n">
        <v>341</v>
      </c>
      <c r="B345" s="68" t="n">
        <f aca="false">EOMONTH(Input!$C$7,A345)</f>
        <v>53296</v>
      </c>
      <c r="C345" s="67" t="n">
        <f aca="false">DATEDIF(Input!$C$23,$B345,"Y")</f>
        <v>68</v>
      </c>
      <c r="E345" s="69" t="n">
        <f aca="false">(-1)*(401k_01!$G345+IRA_01!$E345+Invest_01!$E345)+Pension_01!$E345</f>
        <v>3274.23545813926</v>
      </c>
      <c r="F345" s="69" t="n">
        <f aca="false">(-1)*Roth_01!$E345</f>
        <v>0</v>
      </c>
      <c r="G345" s="69" t="n">
        <f aca="false">(-1)*$E345*(Input!$C$9/100)</f>
        <v>-327.423545813926</v>
      </c>
      <c r="H345" s="69" t="n">
        <f aca="false">(-1)*$E345*(Input!$C$10/100)</f>
        <v>-161.092384540452</v>
      </c>
      <c r="J345" s="69" t="n">
        <f aca="false">($E345+$F345+$G345+$H345)</f>
        <v>2785.71952778489</v>
      </c>
    </row>
    <row r="346" customFormat="false" ht="12.8" hidden="false" customHeight="false" outlineLevel="0" collapsed="false">
      <c r="A346" s="67" t="n">
        <v>342</v>
      </c>
      <c r="B346" s="68" t="n">
        <f aca="false">EOMONTH(Input!$C$7,A346)</f>
        <v>53327</v>
      </c>
      <c r="C346" s="67" t="n">
        <f aca="false">DATEDIF(Input!$C$23,$B346,"Y")</f>
        <v>68</v>
      </c>
      <c r="E346" s="69" t="n">
        <f aca="false">(-1)*(401k_01!$G346+IRA_01!$E346+Invest_01!$E346)+Pension_01!$E346</f>
        <v>3274.23545813926</v>
      </c>
      <c r="F346" s="69" t="n">
        <f aca="false">(-1)*Roth_01!$E346</f>
        <v>0</v>
      </c>
      <c r="G346" s="69" t="n">
        <f aca="false">(-1)*$E346*(Input!$C$9/100)</f>
        <v>-327.423545813926</v>
      </c>
      <c r="H346" s="69" t="n">
        <f aca="false">(-1)*$E346*(Input!$C$10/100)</f>
        <v>-161.092384540452</v>
      </c>
      <c r="J346" s="69" t="n">
        <f aca="false">($E346+$F346+$G346+$H346)</f>
        <v>2785.71952778489</v>
      </c>
    </row>
    <row r="347" customFormat="false" ht="12.8" hidden="false" customHeight="false" outlineLevel="0" collapsed="false">
      <c r="A347" s="67" t="n">
        <v>343</v>
      </c>
      <c r="B347" s="68" t="n">
        <f aca="false">EOMONTH(Input!$C$7,A347)</f>
        <v>53358</v>
      </c>
      <c r="C347" s="67" t="n">
        <f aca="false">DATEDIF(Input!$C$23,$B347,"Y")</f>
        <v>68</v>
      </c>
      <c r="E347" s="69" t="n">
        <f aca="false">(-1)*(401k_01!$G347+IRA_01!$E347+Invest_01!$E347)+Pension_01!$E347</f>
        <v>3274.23545813926</v>
      </c>
      <c r="F347" s="69" t="n">
        <f aca="false">(-1)*Roth_01!$E347</f>
        <v>0</v>
      </c>
      <c r="G347" s="69" t="n">
        <f aca="false">(-1)*$E347*(Input!$C$9/100)</f>
        <v>-327.423545813926</v>
      </c>
      <c r="H347" s="69" t="n">
        <f aca="false">(-1)*$E347*(Input!$C$10/100)</f>
        <v>-161.092384540452</v>
      </c>
      <c r="J347" s="69" t="n">
        <f aca="false">($E347+$F347+$G347+$H347)</f>
        <v>2785.71952778489</v>
      </c>
    </row>
    <row r="348" customFormat="false" ht="12.8" hidden="false" customHeight="false" outlineLevel="0" collapsed="false">
      <c r="A348" s="67" t="n">
        <v>344</v>
      </c>
      <c r="B348" s="68" t="n">
        <f aca="false">EOMONTH(Input!$C$7,A348)</f>
        <v>53386</v>
      </c>
      <c r="C348" s="67" t="n">
        <f aca="false">DATEDIF(Input!$C$23,$B348,"Y")</f>
        <v>68</v>
      </c>
      <c r="E348" s="69" t="n">
        <f aca="false">(-1)*(401k_01!$G348+IRA_01!$E348+Invest_01!$E348)+Pension_01!$E348</f>
        <v>3274.23545813926</v>
      </c>
      <c r="F348" s="69" t="n">
        <f aca="false">(-1)*Roth_01!$E348</f>
        <v>0</v>
      </c>
      <c r="G348" s="69" t="n">
        <f aca="false">(-1)*$E348*(Input!$C$9/100)</f>
        <v>-327.423545813926</v>
      </c>
      <c r="H348" s="69" t="n">
        <f aca="false">(-1)*$E348*(Input!$C$10/100)</f>
        <v>-161.092384540452</v>
      </c>
      <c r="J348" s="69" t="n">
        <f aca="false">($E348+$F348+$G348+$H348)</f>
        <v>2785.71952778489</v>
      </c>
    </row>
    <row r="349" customFormat="false" ht="12.8" hidden="false" customHeight="false" outlineLevel="0" collapsed="false">
      <c r="A349" s="67" t="n">
        <v>345</v>
      </c>
      <c r="B349" s="68" t="n">
        <f aca="false">EOMONTH(Input!$C$7,A349)</f>
        <v>53417</v>
      </c>
      <c r="C349" s="67" t="n">
        <f aca="false">DATEDIF(Input!$C$23,$B349,"Y")</f>
        <v>68</v>
      </c>
      <c r="E349" s="69" t="n">
        <f aca="false">(-1)*(401k_01!$G349+IRA_01!$E349+Invest_01!$E349)+Pension_01!$E349</f>
        <v>3274.23545813926</v>
      </c>
      <c r="F349" s="69" t="n">
        <f aca="false">(-1)*Roth_01!$E349</f>
        <v>0</v>
      </c>
      <c r="G349" s="69" t="n">
        <f aca="false">(-1)*$E349*(Input!$C$9/100)</f>
        <v>-327.423545813926</v>
      </c>
      <c r="H349" s="69" t="n">
        <f aca="false">(-1)*$E349*(Input!$C$10/100)</f>
        <v>-161.092384540452</v>
      </c>
      <c r="J349" s="69" t="n">
        <f aca="false">($E349+$F349+$G349+$H349)</f>
        <v>2785.71952778489</v>
      </c>
    </row>
    <row r="350" customFormat="false" ht="12.8" hidden="false" customHeight="false" outlineLevel="0" collapsed="false">
      <c r="A350" s="67" t="n">
        <v>346</v>
      </c>
      <c r="B350" s="68" t="n">
        <f aca="false">EOMONTH(Input!$C$7,A350)</f>
        <v>53447</v>
      </c>
      <c r="C350" s="67" t="n">
        <f aca="false">DATEDIF(Input!$C$23,$B350,"Y")</f>
        <v>68</v>
      </c>
      <c r="E350" s="69" t="n">
        <f aca="false">(-1)*(401k_01!$G350+IRA_01!$E350+Invest_01!$E350)+Pension_01!$E350</f>
        <v>3274.23545813926</v>
      </c>
      <c r="F350" s="69" t="n">
        <f aca="false">(-1)*Roth_01!$E350</f>
        <v>0</v>
      </c>
      <c r="G350" s="69" t="n">
        <f aca="false">(-1)*$E350*(Input!$C$9/100)</f>
        <v>-327.423545813926</v>
      </c>
      <c r="H350" s="69" t="n">
        <f aca="false">(-1)*$E350*(Input!$C$10/100)</f>
        <v>-161.092384540452</v>
      </c>
      <c r="J350" s="69" t="n">
        <f aca="false">($E350+$F350+$G350+$H350)</f>
        <v>2785.71952778489</v>
      </c>
    </row>
    <row r="351" customFormat="false" ht="12.8" hidden="false" customHeight="false" outlineLevel="0" collapsed="false">
      <c r="A351" s="67" t="n">
        <v>347</v>
      </c>
      <c r="B351" s="68" t="n">
        <f aca="false">EOMONTH(Input!$C$7,A351)</f>
        <v>53478</v>
      </c>
      <c r="C351" s="67" t="n">
        <f aca="false">DATEDIF(Input!$C$23,$B351,"Y")</f>
        <v>69</v>
      </c>
      <c r="E351" s="69" t="n">
        <f aca="false">(-1)*(401k_01!$G351+IRA_01!$E351+Invest_01!$E351)+Pension_01!$E351</f>
        <v>3274.23545813926</v>
      </c>
      <c r="F351" s="69" t="n">
        <f aca="false">(-1)*Roth_01!$E351</f>
        <v>0</v>
      </c>
      <c r="G351" s="69" t="n">
        <f aca="false">(-1)*$E351*(Input!$C$9/100)</f>
        <v>-327.423545813926</v>
      </c>
      <c r="H351" s="69" t="n">
        <f aca="false">(-1)*$E351*(Input!$C$10/100)</f>
        <v>-161.092384540452</v>
      </c>
      <c r="J351" s="69" t="n">
        <f aca="false">($E351+$F351+$G351+$H351)</f>
        <v>2785.71952778489</v>
      </c>
    </row>
    <row r="352" customFormat="false" ht="12.8" hidden="false" customHeight="false" outlineLevel="0" collapsed="false">
      <c r="A352" s="67" t="n">
        <v>348</v>
      </c>
      <c r="B352" s="68" t="n">
        <f aca="false">EOMONTH(Input!$C$7,A352)</f>
        <v>53508</v>
      </c>
      <c r="C352" s="67" t="n">
        <f aca="false">DATEDIF(Input!$C$23,$B352,"Y")</f>
        <v>69</v>
      </c>
      <c r="E352" s="69" t="n">
        <f aca="false">(-1)*(401k_01!$G352+IRA_01!$E352+Invest_01!$E352)+Pension_01!$E352</f>
        <v>3274.23545813926</v>
      </c>
      <c r="F352" s="69" t="n">
        <f aca="false">(-1)*Roth_01!$E352</f>
        <v>0</v>
      </c>
      <c r="G352" s="69" t="n">
        <f aca="false">(-1)*$E352*(Input!$C$9/100)</f>
        <v>-327.423545813926</v>
      </c>
      <c r="H352" s="69" t="n">
        <f aca="false">(-1)*$E352*(Input!$C$10/100)</f>
        <v>-161.092384540452</v>
      </c>
      <c r="J352" s="69" t="n">
        <f aca="false">($E352+$F352+$G352+$H352)</f>
        <v>2785.71952778489</v>
      </c>
    </row>
    <row r="353" customFormat="false" ht="12.8" hidden="false" customHeight="false" outlineLevel="0" collapsed="false">
      <c r="A353" s="67" t="n">
        <v>349</v>
      </c>
      <c r="B353" s="68" t="n">
        <f aca="false">EOMONTH(Input!$C$7,A353)</f>
        <v>53539</v>
      </c>
      <c r="C353" s="67" t="n">
        <f aca="false">DATEDIF(Input!$C$23,$B353,"Y")</f>
        <v>69</v>
      </c>
      <c r="E353" s="69" t="n">
        <f aca="false">(-1)*(401k_01!$G353+IRA_01!$E353+Invest_01!$E353)+Pension_01!$E353</f>
        <v>3274.23545813926</v>
      </c>
      <c r="F353" s="69" t="n">
        <f aca="false">(-1)*Roth_01!$E353</f>
        <v>0</v>
      </c>
      <c r="G353" s="69" t="n">
        <f aca="false">(-1)*$E353*(Input!$C$9/100)</f>
        <v>-327.423545813926</v>
      </c>
      <c r="H353" s="69" t="n">
        <f aca="false">(-1)*$E353*(Input!$C$10/100)</f>
        <v>-161.092384540452</v>
      </c>
      <c r="J353" s="69" t="n">
        <f aca="false">($E353+$F353+$G353+$H353)</f>
        <v>2785.71952778489</v>
      </c>
    </row>
    <row r="354" customFormat="false" ht="12.8" hidden="false" customHeight="false" outlineLevel="0" collapsed="false">
      <c r="A354" s="67" t="n">
        <v>350</v>
      </c>
      <c r="B354" s="68" t="n">
        <f aca="false">EOMONTH(Input!$C$7,A354)</f>
        <v>53570</v>
      </c>
      <c r="C354" s="67" t="n">
        <f aca="false">DATEDIF(Input!$C$23,$B354,"Y")</f>
        <v>69</v>
      </c>
      <c r="E354" s="69" t="n">
        <f aca="false">(-1)*(401k_01!$G354+IRA_01!$E354+Invest_01!$E354)+Pension_01!$E354</f>
        <v>3274.23545813926</v>
      </c>
      <c r="F354" s="69" t="n">
        <f aca="false">(-1)*Roth_01!$E354</f>
        <v>0</v>
      </c>
      <c r="G354" s="69" t="n">
        <f aca="false">(-1)*$E354*(Input!$C$9/100)</f>
        <v>-327.423545813926</v>
      </c>
      <c r="H354" s="69" t="n">
        <f aca="false">(-1)*$E354*(Input!$C$10/100)</f>
        <v>-161.092384540452</v>
      </c>
      <c r="J354" s="69" t="n">
        <f aca="false">($E354+$F354+$G354+$H354)</f>
        <v>2785.71952778489</v>
      </c>
    </row>
    <row r="355" customFormat="false" ht="12.8" hidden="false" customHeight="false" outlineLevel="0" collapsed="false">
      <c r="A355" s="67" t="n">
        <v>351</v>
      </c>
      <c r="B355" s="68" t="n">
        <f aca="false">EOMONTH(Input!$C$7,A355)</f>
        <v>53600</v>
      </c>
      <c r="C355" s="67" t="n">
        <f aca="false">DATEDIF(Input!$C$23,$B355,"Y")</f>
        <v>69</v>
      </c>
      <c r="E355" s="69" t="n">
        <f aca="false">(-1)*(401k_01!$G355+IRA_01!$E355+Invest_01!$E355)+Pension_01!$E355</f>
        <v>3274.23545813926</v>
      </c>
      <c r="F355" s="69" t="n">
        <f aca="false">(-1)*Roth_01!$E355</f>
        <v>0</v>
      </c>
      <c r="G355" s="69" t="n">
        <f aca="false">(-1)*$E355*(Input!$C$9/100)</f>
        <v>-327.423545813926</v>
      </c>
      <c r="H355" s="69" t="n">
        <f aca="false">(-1)*$E355*(Input!$C$10/100)</f>
        <v>-161.092384540452</v>
      </c>
      <c r="J355" s="69" t="n">
        <f aca="false">($E355+$F355+$G355+$H355)</f>
        <v>2785.71952778489</v>
      </c>
    </row>
    <row r="356" customFormat="false" ht="12.8" hidden="false" customHeight="false" outlineLevel="0" collapsed="false">
      <c r="A356" s="67" t="n">
        <v>352</v>
      </c>
      <c r="B356" s="68" t="n">
        <f aca="false">EOMONTH(Input!$C$7,A356)</f>
        <v>53631</v>
      </c>
      <c r="C356" s="67" t="n">
        <f aca="false">DATEDIF(Input!$C$23,$B356,"Y")</f>
        <v>69</v>
      </c>
      <c r="E356" s="69" t="n">
        <f aca="false">(-1)*(401k_01!$G356+IRA_01!$E356+Invest_01!$E356)+Pension_01!$E356</f>
        <v>3274.23545813926</v>
      </c>
      <c r="F356" s="69" t="n">
        <f aca="false">(-1)*Roth_01!$E356</f>
        <v>0</v>
      </c>
      <c r="G356" s="69" t="n">
        <f aca="false">(-1)*$E356*(Input!$C$9/100)</f>
        <v>-327.423545813926</v>
      </c>
      <c r="H356" s="69" t="n">
        <f aca="false">(-1)*$E356*(Input!$C$10/100)</f>
        <v>-161.092384540452</v>
      </c>
      <c r="J356" s="69" t="n">
        <f aca="false">($E356+$F356+$G356+$H356)</f>
        <v>2785.71952778489</v>
      </c>
    </row>
    <row r="357" customFormat="false" ht="12.8" hidden="false" customHeight="false" outlineLevel="0" collapsed="false">
      <c r="A357" s="67" t="n">
        <v>353</v>
      </c>
      <c r="B357" s="68" t="n">
        <f aca="false">EOMONTH(Input!$C$7,A357)</f>
        <v>53661</v>
      </c>
      <c r="C357" s="67" t="n">
        <f aca="false">DATEDIF(Input!$C$23,$B357,"Y")</f>
        <v>69</v>
      </c>
      <c r="E357" s="69" t="n">
        <f aca="false">(-1)*(401k_01!$G357+IRA_01!$E357+Invest_01!$E357)+Pension_01!$E357</f>
        <v>3274.23545813926</v>
      </c>
      <c r="F357" s="69" t="n">
        <f aca="false">(-1)*Roth_01!$E357</f>
        <v>0</v>
      </c>
      <c r="G357" s="69" t="n">
        <f aca="false">(-1)*$E357*(Input!$C$9/100)</f>
        <v>-327.423545813926</v>
      </c>
      <c r="H357" s="69" t="n">
        <f aca="false">(-1)*$E357*(Input!$C$10/100)</f>
        <v>-161.092384540452</v>
      </c>
      <c r="J357" s="69" t="n">
        <f aca="false">($E357+$F357+$G357+$H357)</f>
        <v>2785.71952778489</v>
      </c>
    </row>
    <row r="358" customFormat="false" ht="12.8" hidden="false" customHeight="false" outlineLevel="0" collapsed="false">
      <c r="A358" s="67" t="n">
        <v>354</v>
      </c>
      <c r="B358" s="68" t="n">
        <f aca="false">EOMONTH(Input!$C$7,A358)</f>
        <v>53692</v>
      </c>
      <c r="C358" s="67" t="n">
        <f aca="false">DATEDIF(Input!$C$23,$B358,"Y")</f>
        <v>69</v>
      </c>
      <c r="E358" s="69" t="n">
        <f aca="false">(-1)*(401k_01!$G358+IRA_01!$E358+Invest_01!$E358)+Pension_01!$E358</f>
        <v>3274.23545813926</v>
      </c>
      <c r="F358" s="69" t="n">
        <f aca="false">(-1)*Roth_01!$E358</f>
        <v>0</v>
      </c>
      <c r="G358" s="69" t="n">
        <f aca="false">(-1)*$E358*(Input!$C$9/100)</f>
        <v>-327.423545813926</v>
      </c>
      <c r="H358" s="69" t="n">
        <f aca="false">(-1)*$E358*(Input!$C$10/100)</f>
        <v>-161.092384540452</v>
      </c>
      <c r="J358" s="69" t="n">
        <f aca="false">($E358+$F358+$G358+$H358)</f>
        <v>2785.71952778489</v>
      </c>
    </row>
    <row r="359" customFormat="false" ht="12.8" hidden="false" customHeight="false" outlineLevel="0" collapsed="false">
      <c r="A359" s="67" t="n">
        <v>355</v>
      </c>
      <c r="B359" s="68" t="n">
        <f aca="false">EOMONTH(Input!$C$7,A359)</f>
        <v>53723</v>
      </c>
      <c r="C359" s="67" t="n">
        <f aca="false">DATEDIF(Input!$C$23,$B359,"Y")</f>
        <v>69</v>
      </c>
      <c r="E359" s="69" t="n">
        <f aca="false">(-1)*(401k_01!$G359+IRA_01!$E359+Invest_01!$E359)+Pension_01!$E359</f>
        <v>3274.23545813926</v>
      </c>
      <c r="F359" s="69" t="n">
        <f aca="false">(-1)*Roth_01!$E359</f>
        <v>0</v>
      </c>
      <c r="G359" s="69" t="n">
        <f aca="false">(-1)*$E359*(Input!$C$9/100)</f>
        <v>-327.423545813926</v>
      </c>
      <c r="H359" s="69" t="n">
        <f aca="false">(-1)*$E359*(Input!$C$10/100)</f>
        <v>-161.092384540452</v>
      </c>
      <c r="J359" s="69" t="n">
        <f aca="false">($E359+$F359+$G359+$H359)</f>
        <v>2785.71952778489</v>
      </c>
    </row>
    <row r="360" customFormat="false" ht="12.8" hidden="false" customHeight="false" outlineLevel="0" collapsed="false">
      <c r="A360" s="67" t="n">
        <v>356</v>
      </c>
      <c r="B360" s="68" t="n">
        <f aca="false">EOMONTH(Input!$C$7,A360)</f>
        <v>53751</v>
      </c>
      <c r="C360" s="67" t="n">
        <f aca="false">DATEDIF(Input!$C$23,$B360,"Y")</f>
        <v>69</v>
      </c>
      <c r="E360" s="69" t="n">
        <f aca="false">(-1)*(401k_01!$G360+IRA_01!$E360+Invest_01!$E360)+Pension_01!$E360</f>
        <v>3274.23545813926</v>
      </c>
      <c r="F360" s="69" t="n">
        <f aca="false">(-1)*Roth_01!$E360</f>
        <v>0</v>
      </c>
      <c r="G360" s="69" t="n">
        <f aca="false">(-1)*$E360*(Input!$C$9/100)</f>
        <v>-327.423545813926</v>
      </c>
      <c r="H360" s="69" t="n">
        <f aca="false">(-1)*$E360*(Input!$C$10/100)</f>
        <v>-161.092384540452</v>
      </c>
      <c r="J360" s="69" t="n">
        <f aca="false">($E360+$F360+$G360+$H360)</f>
        <v>2785.71952778489</v>
      </c>
    </row>
    <row r="361" customFormat="false" ht="12.8" hidden="false" customHeight="false" outlineLevel="0" collapsed="false">
      <c r="A361" s="67" t="n">
        <v>357</v>
      </c>
      <c r="B361" s="68" t="n">
        <f aca="false">EOMONTH(Input!$C$7,A361)</f>
        <v>53782</v>
      </c>
      <c r="C361" s="67" t="n">
        <f aca="false">DATEDIF(Input!$C$23,$B361,"Y")</f>
        <v>69</v>
      </c>
      <c r="E361" s="69" t="n">
        <f aca="false">(-1)*(401k_01!$G361+IRA_01!$E361+Invest_01!$E361)+Pension_01!$E361</f>
        <v>3274.23545813926</v>
      </c>
      <c r="F361" s="69" t="n">
        <f aca="false">(-1)*Roth_01!$E361</f>
        <v>0</v>
      </c>
      <c r="G361" s="69" t="n">
        <f aca="false">(-1)*$E361*(Input!$C$9/100)</f>
        <v>-327.423545813926</v>
      </c>
      <c r="H361" s="69" t="n">
        <f aca="false">(-1)*$E361*(Input!$C$10/100)</f>
        <v>-161.092384540452</v>
      </c>
      <c r="J361" s="69" t="n">
        <f aca="false">($E361+$F361+$G361+$H361)</f>
        <v>2785.71952778489</v>
      </c>
    </row>
    <row r="362" customFormat="false" ht="12.8" hidden="false" customHeight="false" outlineLevel="0" collapsed="false">
      <c r="A362" s="67" t="n">
        <v>358</v>
      </c>
      <c r="B362" s="68" t="n">
        <f aca="false">EOMONTH(Input!$C$7,A362)</f>
        <v>53812</v>
      </c>
      <c r="C362" s="67" t="n">
        <f aca="false">DATEDIF(Input!$C$23,$B362,"Y")</f>
        <v>69</v>
      </c>
      <c r="E362" s="69" t="n">
        <f aca="false">(-1)*(401k_01!$G362+IRA_01!$E362+Invest_01!$E362)+Pension_01!$E362</f>
        <v>3274.23545813926</v>
      </c>
      <c r="F362" s="69" t="n">
        <f aca="false">(-1)*Roth_01!$E362</f>
        <v>0</v>
      </c>
      <c r="G362" s="69" t="n">
        <f aca="false">(-1)*$E362*(Input!$C$9/100)</f>
        <v>-327.423545813926</v>
      </c>
      <c r="H362" s="69" t="n">
        <f aca="false">(-1)*$E362*(Input!$C$10/100)</f>
        <v>-161.092384540452</v>
      </c>
      <c r="J362" s="69" t="n">
        <f aca="false">($E362+$F362+$G362+$H362)</f>
        <v>2785.71952778489</v>
      </c>
    </row>
    <row r="363" customFormat="false" ht="12.8" hidden="false" customHeight="false" outlineLevel="0" collapsed="false">
      <c r="A363" s="67" t="n">
        <v>359</v>
      </c>
      <c r="B363" s="68" t="n">
        <f aca="false">EOMONTH(Input!$C$7,A363)</f>
        <v>53843</v>
      </c>
      <c r="C363" s="67" t="n">
        <f aca="false">DATEDIF(Input!$C$23,$B363,"Y")</f>
        <v>70</v>
      </c>
      <c r="E363" s="69" t="n">
        <f aca="false">(-1)*(401k_01!$G363+IRA_01!$E363+Invest_01!$E363)+Pension_01!$E363</f>
        <v>3274.23545813926</v>
      </c>
      <c r="F363" s="69" t="n">
        <f aca="false">(-1)*Roth_01!$E363</f>
        <v>0</v>
      </c>
      <c r="G363" s="69" t="n">
        <f aca="false">(-1)*$E363*(Input!$C$9/100)</f>
        <v>-327.423545813926</v>
      </c>
      <c r="H363" s="69" t="n">
        <f aca="false">(-1)*$E363*(Input!$C$10/100)</f>
        <v>-161.092384540452</v>
      </c>
      <c r="J363" s="69" t="n">
        <f aca="false">($E363+$F363+$G363+$H363)</f>
        <v>2785.71952778489</v>
      </c>
    </row>
    <row r="364" customFormat="false" ht="12.8" hidden="false" customHeight="false" outlineLevel="0" collapsed="false">
      <c r="A364" s="67" t="n">
        <v>360</v>
      </c>
      <c r="B364" s="68" t="n">
        <f aca="false">EOMONTH(Input!$C$7,A364)</f>
        <v>53873</v>
      </c>
      <c r="C364" s="67" t="n">
        <f aca="false">DATEDIF(Input!$C$23,$B364,"Y")</f>
        <v>70</v>
      </c>
      <c r="E364" s="69" t="n">
        <f aca="false">(-1)*(401k_01!$G364+IRA_01!$E364+Invest_01!$E364)+Pension_01!$E364</f>
        <v>3274.23545813926</v>
      </c>
      <c r="F364" s="69" t="n">
        <f aca="false">(-1)*Roth_01!$E364</f>
        <v>0</v>
      </c>
      <c r="G364" s="69" t="n">
        <f aca="false">(-1)*$E364*(Input!$C$9/100)</f>
        <v>-327.423545813926</v>
      </c>
      <c r="H364" s="69" t="n">
        <f aca="false">(-1)*$E364*(Input!$C$10/100)</f>
        <v>-161.092384540452</v>
      </c>
      <c r="J364" s="69" t="n">
        <f aca="false">($E364+$F364+$G364+$H364)</f>
        <v>2785.71952778489</v>
      </c>
    </row>
    <row r="365" customFormat="false" ht="12.8" hidden="false" customHeight="false" outlineLevel="0" collapsed="false">
      <c r="A365" s="67" t="n">
        <v>361</v>
      </c>
      <c r="B365" s="68" t="n">
        <f aca="false">EOMONTH(Input!$C$7,A365)</f>
        <v>53904</v>
      </c>
      <c r="C365" s="67" t="n">
        <f aca="false">DATEDIF(Input!$C$23,$B365,"Y")</f>
        <v>70</v>
      </c>
      <c r="E365" s="69" t="n">
        <f aca="false">(-1)*(401k_01!$G365+IRA_01!$E365+Invest_01!$E365)+Pension_01!$E365</f>
        <v>3274.23545813926</v>
      </c>
      <c r="F365" s="69" t="n">
        <f aca="false">(-1)*Roth_01!$E365</f>
        <v>0</v>
      </c>
      <c r="G365" s="69" t="n">
        <f aca="false">(-1)*$E365*(Input!$C$9/100)</f>
        <v>-327.423545813926</v>
      </c>
      <c r="H365" s="69" t="n">
        <f aca="false">(-1)*$E365*(Input!$C$10/100)</f>
        <v>-161.092384540452</v>
      </c>
      <c r="J365" s="69" t="n">
        <f aca="false">($E365+$F365+$G365+$H365)</f>
        <v>2785.71952778489</v>
      </c>
    </row>
    <row r="366" customFormat="false" ht="12.8" hidden="false" customHeight="false" outlineLevel="0" collapsed="false">
      <c r="A366" s="67" t="n">
        <v>362</v>
      </c>
      <c r="B366" s="68" t="n">
        <f aca="false">EOMONTH(Input!$C$7,A366)</f>
        <v>53935</v>
      </c>
      <c r="C366" s="67" t="n">
        <f aca="false">DATEDIF(Input!$C$23,$B366,"Y")</f>
        <v>70</v>
      </c>
      <c r="E366" s="69" t="n">
        <f aca="false">(-1)*(401k_01!$G366+IRA_01!$E366+Invest_01!$E366)+Pension_01!$E366</f>
        <v>3274.23545813926</v>
      </c>
      <c r="F366" s="69" t="n">
        <f aca="false">(-1)*Roth_01!$E366</f>
        <v>0</v>
      </c>
      <c r="G366" s="69" t="n">
        <f aca="false">(-1)*$E366*(Input!$C$9/100)</f>
        <v>-327.423545813926</v>
      </c>
      <c r="H366" s="69" t="n">
        <f aca="false">(-1)*$E366*(Input!$C$10/100)</f>
        <v>-161.092384540452</v>
      </c>
      <c r="J366" s="69" t="n">
        <f aca="false">($E366+$F366+$G366+$H366)</f>
        <v>2785.71952778489</v>
      </c>
    </row>
    <row r="367" customFormat="false" ht="12.8" hidden="false" customHeight="false" outlineLevel="0" collapsed="false">
      <c r="A367" s="67" t="n">
        <v>363</v>
      </c>
      <c r="B367" s="68" t="n">
        <f aca="false">EOMONTH(Input!$C$7,A367)</f>
        <v>53965</v>
      </c>
      <c r="C367" s="67" t="n">
        <f aca="false">DATEDIF(Input!$C$23,$B367,"Y")</f>
        <v>70</v>
      </c>
      <c r="E367" s="69" t="n">
        <f aca="false">(-1)*(401k_01!$G367+IRA_01!$E367+Invest_01!$E367)+Pension_01!$E367</f>
        <v>3274.23545813926</v>
      </c>
      <c r="F367" s="69" t="n">
        <f aca="false">(-1)*Roth_01!$E367</f>
        <v>0</v>
      </c>
      <c r="G367" s="69" t="n">
        <f aca="false">(-1)*$E367*(Input!$C$9/100)</f>
        <v>-327.423545813926</v>
      </c>
      <c r="H367" s="69" t="n">
        <f aca="false">(-1)*$E367*(Input!$C$10/100)</f>
        <v>-161.092384540452</v>
      </c>
      <c r="J367" s="69" t="n">
        <f aca="false">($E367+$F367+$G367+$H367)</f>
        <v>2785.71952778489</v>
      </c>
    </row>
    <row r="368" customFormat="false" ht="12.8" hidden="false" customHeight="false" outlineLevel="0" collapsed="false">
      <c r="A368" s="67" t="n">
        <v>364</v>
      </c>
      <c r="B368" s="68" t="n">
        <f aca="false">EOMONTH(Input!$C$7,A368)</f>
        <v>53996</v>
      </c>
      <c r="C368" s="67" t="n">
        <f aca="false">DATEDIF(Input!$C$23,$B368,"Y")</f>
        <v>70</v>
      </c>
      <c r="E368" s="69" t="n">
        <f aca="false">(-1)*(401k_01!$G368+IRA_01!$E368+Invest_01!$E368)+Pension_01!$E368</f>
        <v>3274.23545813926</v>
      </c>
      <c r="F368" s="69" t="n">
        <f aca="false">(-1)*Roth_01!$E368</f>
        <v>0</v>
      </c>
      <c r="G368" s="69" t="n">
        <f aca="false">(-1)*$E368*(Input!$C$9/100)</f>
        <v>-327.423545813926</v>
      </c>
      <c r="H368" s="69" t="n">
        <f aca="false">(-1)*$E368*(Input!$C$10/100)</f>
        <v>-161.092384540452</v>
      </c>
      <c r="J368" s="69" t="n">
        <f aca="false">($E368+$F368+$G368+$H368)</f>
        <v>2785.71952778489</v>
      </c>
    </row>
    <row r="369" customFormat="false" ht="12.8" hidden="false" customHeight="false" outlineLevel="0" collapsed="false">
      <c r="A369" s="67" t="n">
        <v>365</v>
      </c>
      <c r="B369" s="68" t="n">
        <f aca="false">EOMONTH(Input!$C$7,A369)</f>
        <v>54026</v>
      </c>
      <c r="C369" s="67" t="n">
        <f aca="false">DATEDIF(Input!$C$23,$B369,"Y")</f>
        <v>70</v>
      </c>
      <c r="E369" s="69" t="n">
        <f aca="false">(-1)*(401k_01!$G369+IRA_01!$E369+Invest_01!$E369)+Pension_01!$E369</f>
        <v>3274.23545813926</v>
      </c>
      <c r="F369" s="69" t="n">
        <f aca="false">(-1)*Roth_01!$E369</f>
        <v>0</v>
      </c>
      <c r="G369" s="69" t="n">
        <f aca="false">(-1)*$E369*(Input!$C$9/100)</f>
        <v>-327.423545813926</v>
      </c>
      <c r="H369" s="69" t="n">
        <f aca="false">(-1)*$E369*(Input!$C$10/100)</f>
        <v>-161.092384540452</v>
      </c>
      <c r="J369" s="69" t="n">
        <f aca="false">($E369+$F369+$G369+$H369)</f>
        <v>2785.71952778489</v>
      </c>
    </row>
    <row r="370" customFormat="false" ht="12.8" hidden="false" customHeight="false" outlineLevel="0" collapsed="false">
      <c r="A370" s="67" t="n">
        <v>366</v>
      </c>
      <c r="B370" s="68" t="n">
        <f aca="false">EOMONTH(Input!$C$7,A370)</f>
        <v>54057</v>
      </c>
      <c r="C370" s="67" t="n">
        <f aca="false">DATEDIF(Input!$C$23,$B370,"Y")</f>
        <v>70</v>
      </c>
      <c r="E370" s="69" t="n">
        <f aca="false">(-1)*(401k_01!$G370+IRA_01!$E370+Invest_01!$E370)+Pension_01!$E370</f>
        <v>3274.23545813926</v>
      </c>
      <c r="F370" s="69" t="n">
        <f aca="false">(-1)*Roth_01!$E370</f>
        <v>0</v>
      </c>
      <c r="G370" s="69" t="n">
        <f aca="false">(-1)*$E370*(Input!$C$9/100)</f>
        <v>-327.423545813926</v>
      </c>
      <c r="H370" s="69" t="n">
        <f aca="false">(-1)*$E370*(Input!$C$10/100)</f>
        <v>-161.092384540452</v>
      </c>
      <c r="J370" s="69" t="n">
        <f aca="false">($E370+$F370+$G370+$H370)</f>
        <v>2785.71952778489</v>
      </c>
    </row>
    <row r="371" customFormat="false" ht="12.8" hidden="false" customHeight="false" outlineLevel="0" collapsed="false">
      <c r="A371" s="67" t="n">
        <v>367</v>
      </c>
      <c r="B371" s="68" t="n">
        <f aca="false">EOMONTH(Input!$C$7,A371)</f>
        <v>54088</v>
      </c>
      <c r="C371" s="67" t="n">
        <f aca="false">DATEDIF(Input!$C$23,$B371,"Y")</f>
        <v>70</v>
      </c>
      <c r="E371" s="69" t="n">
        <f aca="false">(-1)*(401k_01!$G371+IRA_01!$E371+Invest_01!$E371)+Pension_01!$E371</f>
        <v>3274.23545813926</v>
      </c>
      <c r="F371" s="69" t="n">
        <f aca="false">(-1)*Roth_01!$E371</f>
        <v>0</v>
      </c>
      <c r="G371" s="69" t="n">
        <f aca="false">(-1)*$E371*(Input!$C$9/100)</f>
        <v>-327.423545813926</v>
      </c>
      <c r="H371" s="69" t="n">
        <f aca="false">(-1)*$E371*(Input!$C$10/100)</f>
        <v>-161.092384540452</v>
      </c>
      <c r="J371" s="69" t="n">
        <f aca="false">($E371+$F371+$G371+$H371)</f>
        <v>2785.71952778489</v>
      </c>
    </row>
    <row r="372" customFormat="false" ht="12.8" hidden="false" customHeight="false" outlineLevel="0" collapsed="false">
      <c r="A372" s="67" t="n">
        <v>368</v>
      </c>
      <c r="B372" s="68" t="n">
        <f aca="false">EOMONTH(Input!$C$7,A372)</f>
        <v>54117</v>
      </c>
      <c r="C372" s="67" t="n">
        <f aca="false">DATEDIF(Input!$C$23,$B372,"Y")</f>
        <v>70</v>
      </c>
      <c r="E372" s="69" t="n">
        <f aca="false">(-1)*(401k_01!$G372+IRA_01!$E372+Invest_01!$E372)+Pension_01!$E372</f>
        <v>3274.23545813926</v>
      </c>
      <c r="F372" s="69" t="n">
        <f aca="false">(-1)*Roth_01!$E372</f>
        <v>0</v>
      </c>
      <c r="G372" s="69" t="n">
        <f aca="false">(-1)*$E372*(Input!$C$9/100)</f>
        <v>-327.423545813926</v>
      </c>
      <c r="H372" s="69" t="n">
        <f aca="false">(-1)*$E372*(Input!$C$10/100)</f>
        <v>-161.092384540452</v>
      </c>
      <c r="J372" s="69" t="n">
        <f aca="false">($E372+$F372+$G372+$H372)</f>
        <v>2785.71952778489</v>
      </c>
    </row>
    <row r="373" customFormat="false" ht="12.8" hidden="false" customHeight="false" outlineLevel="0" collapsed="false">
      <c r="A373" s="67" t="n">
        <v>369</v>
      </c>
      <c r="B373" s="68" t="n">
        <f aca="false">EOMONTH(Input!$C$7,A373)</f>
        <v>54148</v>
      </c>
      <c r="C373" s="67" t="n">
        <f aca="false">DATEDIF(Input!$C$23,$B373,"Y")</f>
        <v>70</v>
      </c>
      <c r="E373" s="69" t="n">
        <f aca="false">(-1)*(401k_01!$G373+IRA_01!$E373+Invest_01!$E373)+Pension_01!$E373</f>
        <v>3274.23545813926</v>
      </c>
      <c r="F373" s="69" t="n">
        <f aca="false">(-1)*Roth_01!$E373</f>
        <v>0</v>
      </c>
      <c r="G373" s="69" t="n">
        <f aca="false">(-1)*$E373*(Input!$C$9/100)</f>
        <v>-327.423545813926</v>
      </c>
      <c r="H373" s="69" t="n">
        <f aca="false">(-1)*$E373*(Input!$C$10/100)</f>
        <v>-161.092384540452</v>
      </c>
      <c r="J373" s="69" t="n">
        <f aca="false">($E373+$F373+$G373+$H373)</f>
        <v>2785.71952778489</v>
      </c>
    </row>
    <row r="374" customFormat="false" ht="12.8" hidden="false" customHeight="false" outlineLevel="0" collapsed="false">
      <c r="A374" s="67" t="n">
        <v>370</v>
      </c>
      <c r="B374" s="68" t="n">
        <f aca="false">EOMONTH(Input!$C$7,A374)</f>
        <v>54178</v>
      </c>
      <c r="C374" s="67" t="n">
        <f aca="false">DATEDIF(Input!$C$23,$B374,"Y")</f>
        <v>70</v>
      </c>
      <c r="E374" s="69" t="n">
        <f aca="false">(-1)*(401k_01!$G374+IRA_01!$E374+Invest_01!$E374)+Pension_01!$E374</f>
        <v>3274.23545813926</v>
      </c>
      <c r="F374" s="69" t="n">
        <f aca="false">(-1)*Roth_01!$E374</f>
        <v>0</v>
      </c>
      <c r="G374" s="69" t="n">
        <f aca="false">(-1)*$E374*(Input!$C$9/100)</f>
        <v>-327.423545813926</v>
      </c>
      <c r="H374" s="69" t="n">
        <f aca="false">(-1)*$E374*(Input!$C$10/100)</f>
        <v>-161.092384540452</v>
      </c>
      <c r="J374" s="69" t="n">
        <f aca="false">($E374+$F374+$G374+$H374)</f>
        <v>2785.71952778489</v>
      </c>
    </row>
    <row r="375" customFormat="false" ht="12.8" hidden="false" customHeight="false" outlineLevel="0" collapsed="false">
      <c r="A375" s="67" t="n">
        <v>371</v>
      </c>
      <c r="B375" s="68" t="n">
        <f aca="false">EOMONTH(Input!$C$7,A375)</f>
        <v>54209</v>
      </c>
      <c r="C375" s="67" t="n">
        <f aca="false">DATEDIF(Input!$C$23,$B375,"Y")</f>
        <v>71</v>
      </c>
      <c r="E375" s="69" t="n">
        <f aca="false">(-1)*(401k_01!$G375+IRA_01!$E375+Invest_01!$E375)+Pension_01!$E375</f>
        <v>3274.23545813926</v>
      </c>
      <c r="F375" s="69" t="n">
        <f aca="false">(-1)*Roth_01!$E375</f>
        <v>0</v>
      </c>
      <c r="G375" s="69" t="n">
        <f aca="false">(-1)*$E375*(Input!$C$9/100)</f>
        <v>-327.423545813926</v>
      </c>
      <c r="H375" s="69" t="n">
        <f aca="false">(-1)*$E375*(Input!$C$10/100)</f>
        <v>-161.092384540452</v>
      </c>
      <c r="J375" s="69" t="n">
        <f aca="false">($E375+$F375+$G375+$H375)</f>
        <v>2785.71952778489</v>
      </c>
    </row>
    <row r="376" customFormat="false" ht="12.8" hidden="false" customHeight="false" outlineLevel="0" collapsed="false">
      <c r="A376" s="67" t="n">
        <v>372</v>
      </c>
      <c r="B376" s="68" t="n">
        <f aca="false">EOMONTH(Input!$C$7,A376)</f>
        <v>54239</v>
      </c>
      <c r="C376" s="67" t="n">
        <f aca="false">DATEDIF(Input!$C$23,$B376,"Y")</f>
        <v>71</v>
      </c>
      <c r="E376" s="69" t="n">
        <f aca="false">(-1)*(401k_01!$G376+IRA_01!$E376+Invest_01!$E376)+Pension_01!$E376</f>
        <v>3274.23545813926</v>
      </c>
      <c r="F376" s="69" t="n">
        <f aca="false">(-1)*Roth_01!$E376</f>
        <v>0</v>
      </c>
      <c r="G376" s="69" t="n">
        <f aca="false">(-1)*$E376*(Input!$C$9/100)</f>
        <v>-327.423545813926</v>
      </c>
      <c r="H376" s="69" t="n">
        <f aca="false">(-1)*$E376*(Input!$C$10/100)</f>
        <v>-161.092384540452</v>
      </c>
      <c r="J376" s="69" t="n">
        <f aca="false">($E376+$F376+$G376+$H376)</f>
        <v>2785.71952778489</v>
      </c>
    </row>
    <row r="377" customFormat="false" ht="12.8" hidden="false" customHeight="false" outlineLevel="0" collapsed="false">
      <c r="A377" s="67" t="n">
        <v>373</v>
      </c>
      <c r="B377" s="68" t="n">
        <f aca="false">EOMONTH(Input!$C$7,A377)</f>
        <v>54270</v>
      </c>
      <c r="C377" s="67" t="n">
        <f aca="false">DATEDIF(Input!$C$23,$B377,"Y")</f>
        <v>71</v>
      </c>
      <c r="E377" s="69" t="n">
        <f aca="false">(-1)*(401k_01!$G377+IRA_01!$E377+Invest_01!$E377)+Pension_01!$E377</f>
        <v>3274.23545813926</v>
      </c>
      <c r="F377" s="69" t="n">
        <f aca="false">(-1)*Roth_01!$E377</f>
        <v>0</v>
      </c>
      <c r="G377" s="69" t="n">
        <f aca="false">(-1)*$E377*(Input!$C$9/100)</f>
        <v>-327.423545813926</v>
      </c>
      <c r="H377" s="69" t="n">
        <f aca="false">(-1)*$E377*(Input!$C$10/100)</f>
        <v>-161.092384540452</v>
      </c>
      <c r="J377" s="69" t="n">
        <f aca="false">($E377+$F377+$G377+$H377)</f>
        <v>2785.71952778489</v>
      </c>
    </row>
    <row r="378" customFormat="false" ht="12.8" hidden="false" customHeight="false" outlineLevel="0" collapsed="false">
      <c r="A378" s="67" t="n">
        <v>374</v>
      </c>
      <c r="B378" s="68" t="n">
        <f aca="false">EOMONTH(Input!$C$7,A378)</f>
        <v>54301</v>
      </c>
      <c r="C378" s="67" t="n">
        <f aca="false">DATEDIF(Input!$C$23,$B378,"Y")</f>
        <v>71</v>
      </c>
      <c r="E378" s="69" t="n">
        <f aca="false">(-1)*(401k_01!$G378+IRA_01!$E378+Invest_01!$E378)+Pension_01!$E378</f>
        <v>3274.23545813926</v>
      </c>
      <c r="F378" s="69" t="n">
        <f aca="false">(-1)*Roth_01!$E378</f>
        <v>0</v>
      </c>
      <c r="G378" s="69" t="n">
        <f aca="false">(-1)*$E378*(Input!$C$9/100)</f>
        <v>-327.423545813926</v>
      </c>
      <c r="H378" s="69" t="n">
        <f aca="false">(-1)*$E378*(Input!$C$10/100)</f>
        <v>-161.092384540452</v>
      </c>
      <c r="J378" s="69" t="n">
        <f aca="false">($E378+$F378+$G378+$H378)</f>
        <v>2785.71952778489</v>
      </c>
    </row>
    <row r="379" customFormat="false" ht="12.8" hidden="false" customHeight="false" outlineLevel="0" collapsed="false">
      <c r="A379" s="67" t="n">
        <v>375</v>
      </c>
      <c r="B379" s="68" t="n">
        <f aca="false">EOMONTH(Input!$C$7,A379)</f>
        <v>54331</v>
      </c>
      <c r="C379" s="67" t="n">
        <f aca="false">DATEDIF(Input!$C$23,$B379,"Y")</f>
        <v>71</v>
      </c>
      <c r="E379" s="69" t="n">
        <f aca="false">(-1)*(401k_01!$G379+IRA_01!$E379+Invest_01!$E379)+Pension_01!$E379</f>
        <v>3274.23545813926</v>
      </c>
      <c r="F379" s="69" t="n">
        <f aca="false">(-1)*Roth_01!$E379</f>
        <v>0</v>
      </c>
      <c r="G379" s="69" t="n">
        <f aca="false">(-1)*$E379*(Input!$C$9/100)</f>
        <v>-327.423545813926</v>
      </c>
      <c r="H379" s="69" t="n">
        <f aca="false">(-1)*$E379*(Input!$C$10/100)</f>
        <v>-161.092384540452</v>
      </c>
      <c r="J379" s="69" t="n">
        <f aca="false">($E379+$F379+$G379+$H379)</f>
        <v>2785.71952778489</v>
      </c>
    </row>
    <row r="380" customFormat="false" ht="12.8" hidden="false" customHeight="false" outlineLevel="0" collapsed="false">
      <c r="A380" s="67" t="n">
        <v>376</v>
      </c>
      <c r="B380" s="68" t="n">
        <f aca="false">EOMONTH(Input!$C$7,A380)</f>
        <v>54362</v>
      </c>
      <c r="C380" s="67" t="n">
        <f aca="false">DATEDIF(Input!$C$23,$B380,"Y")</f>
        <v>71</v>
      </c>
      <c r="E380" s="69" t="n">
        <f aca="false">(-1)*(401k_01!$G380+IRA_01!$E380+Invest_01!$E380)+Pension_01!$E380</f>
        <v>3274.23545813926</v>
      </c>
      <c r="F380" s="69" t="n">
        <f aca="false">(-1)*Roth_01!$E380</f>
        <v>0</v>
      </c>
      <c r="G380" s="69" t="n">
        <f aca="false">(-1)*$E380*(Input!$C$9/100)</f>
        <v>-327.423545813926</v>
      </c>
      <c r="H380" s="69" t="n">
        <f aca="false">(-1)*$E380*(Input!$C$10/100)</f>
        <v>-161.092384540452</v>
      </c>
      <c r="J380" s="69" t="n">
        <f aca="false">($E380+$F380+$G380+$H380)</f>
        <v>2785.71952778489</v>
      </c>
    </row>
    <row r="381" customFormat="false" ht="12.8" hidden="false" customHeight="false" outlineLevel="0" collapsed="false">
      <c r="A381" s="67" t="n">
        <v>377</v>
      </c>
      <c r="B381" s="68" t="n">
        <f aca="false">EOMONTH(Input!$C$7,A381)</f>
        <v>54392</v>
      </c>
      <c r="C381" s="67" t="n">
        <f aca="false">DATEDIF(Input!$C$23,$B381,"Y")</f>
        <v>71</v>
      </c>
      <c r="E381" s="69" t="n">
        <f aca="false">(-1)*(401k_01!$G381+IRA_01!$E381+Invest_01!$E381)+Pension_01!$E381</f>
        <v>3274.23545813926</v>
      </c>
      <c r="F381" s="69" t="n">
        <f aca="false">(-1)*Roth_01!$E381</f>
        <v>0</v>
      </c>
      <c r="G381" s="69" t="n">
        <f aca="false">(-1)*$E381*(Input!$C$9/100)</f>
        <v>-327.423545813926</v>
      </c>
      <c r="H381" s="69" t="n">
        <f aca="false">(-1)*$E381*(Input!$C$10/100)</f>
        <v>-161.092384540452</v>
      </c>
      <c r="J381" s="69" t="n">
        <f aca="false">($E381+$F381+$G381+$H381)</f>
        <v>2785.71952778489</v>
      </c>
    </row>
    <row r="382" customFormat="false" ht="12.8" hidden="false" customHeight="false" outlineLevel="0" collapsed="false">
      <c r="A382" s="67" t="n">
        <v>378</v>
      </c>
      <c r="B382" s="68" t="n">
        <f aca="false">EOMONTH(Input!$C$7,A382)</f>
        <v>54423</v>
      </c>
      <c r="C382" s="67" t="n">
        <f aca="false">DATEDIF(Input!$C$23,$B382,"Y")</f>
        <v>71</v>
      </c>
      <c r="E382" s="69" t="n">
        <f aca="false">(-1)*(401k_01!$G382+IRA_01!$E382+Invest_01!$E382)+Pension_01!$E382</f>
        <v>3274.23545813926</v>
      </c>
      <c r="F382" s="69" t="n">
        <f aca="false">(-1)*Roth_01!$E382</f>
        <v>0</v>
      </c>
      <c r="G382" s="69" t="n">
        <f aca="false">(-1)*$E382*(Input!$C$9/100)</f>
        <v>-327.423545813926</v>
      </c>
      <c r="H382" s="69" t="n">
        <f aca="false">(-1)*$E382*(Input!$C$10/100)</f>
        <v>-161.092384540452</v>
      </c>
      <c r="J382" s="69" t="n">
        <f aca="false">($E382+$F382+$G382+$H382)</f>
        <v>2785.71952778489</v>
      </c>
    </row>
    <row r="383" customFormat="false" ht="12.8" hidden="false" customHeight="false" outlineLevel="0" collapsed="false">
      <c r="A383" s="67" t="n">
        <v>379</v>
      </c>
      <c r="B383" s="68" t="n">
        <f aca="false">EOMONTH(Input!$C$7,A383)</f>
        <v>54454</v>
      </c>
      <c r="C383" s="67" t="n">
        <f aca="false">DATEDIF(Input!$C$23,$B383,"Y")</f>
        <v>71</v>
      </c>
      <c r="E383" s="69" t="n">
        <f aca="false">(-1)*(401k_01!$G383+IRA_01!$E383+Invest_01!$E383)+Pension_01!$E383</f>
        <v>3274.23545813926</v>
      </c>
      <c r="F383" s="69" t="n">
        <f aca="false">(-1)*Roth_01!$E383</f>
        <v>0</v>
      </c>
      <c r="G383" s="69" t="n">
        <f aca="false">(-1)*$E383*(Input!$C$9/100)</f>
        <v>-327.423545813926</v>
      </c>
      <c r="H383" s="69" t="n">
        <f aca="false">(-1)*$E383*(Input!$C$10/100)</f>
        <v>-161.092384540452</v>
      </c>
      <c r="J383" s="69" t="n">
        <f aca="false">($E383+$F383+$G383+$H383)</f>
        <v>2785.71952778489</v>
      </c>
    </row>
    <row r="384" customFormat="false" ht="12.8" hidden="false" customHeight="false" outlineLevel="0" collapsed="false">
      <c r="A384" s="67" t="n">
        <v>380</v>
      </c>
      <c r="B384" s="68" t="n">
        <f aca="false">EOMONTH(Input!$C$7,A384)</f>
        <v>54482</v>
      </c>
      <c r="C384" s="67" t="n">
        <f aca="false">DATEDIF(Input!$C$23,$B384,"Y")</f>
        <v>71</v>
      </c>
      <c r="E384" s="69" t="n">
        <f aca="false">(-1)*(401k_01!$G384+IRA_01!$E384+Invest_01!$E384)+Pension_01!$E384</f>
        <v>3274.23545813926</v>
      </c>
      <c r="F384" s="69" t="n">
        <f aca="false">(-1)*Roth_01!$E384</f>
        <v>0</v>
      </c>
      <c r="G384" s="69" t="n">
        <f aca="false">(-1)*$E384*(Input!$C$9/100)</f>
        <v>-327.423545813926</v>
      </c>
      <c r="H384" s="69" t="n">
        <f aca="false">(-1)*$E384*(Input!$C$10/100)</f>
        <v>-161.092384540452</v>
      </c>
      <c r="J384" s="69" t="n">
        <f aca="false">($E384+$F384+$G384+$H384)</f>
        <v>2785.71952778489</v>
      </c>
    </row>
    <row r="385" customFormat="false" ht="12.8" hidden="false" customHeight="false" outlineLevel="0" collapsed="false">
      <c r="A385" s="67" t="n">
        <v>381</v>
      </c>
      <c r="B385" s="68" t="n">
        <f aca="false">EOMONTH(Input!$C$7,A385)</f>
        <v>54513</v>
      </c>
      <c r="C385" s="67" t="n">
        <f aca="false">DATEDIF(Input!$C$23,$B385,"Y")</f>
        <v>71</v>
      </c>
      <c r="E385" s="69" t="n">
        <f aca="false">(-1)*(401k_01!$G385+IRA_01!$E385+Invest_01!$E385)+Pension_01!$E385</f>
        <v>3274.23545813926</v>
      </c>
      <c r="F385" s="69" t="n">
        <f aca="false">(-1)*Roth_01!$E385</f>
        <v>0</v>
      </c>
      <c r="G385" s="69" t="n">
        <f aca="false">(-1)*$E385*(Input!$C$9/100)</f>
        <v>-327.423545813926</v>
      </c>
      <c r="H385" s="69" t="n">
        <f aca="false">(-1)*$E385*(Input!$C$10/100)</f>
        <v>-161.092384540452</v>
      </c>
      <c r="J385" s="69" t="n">
        <f aca="false">($E385+$F385+$G385+$H385)</f>
        <v>2785.71952778489</v>
      </c>
    </row>
    <row r="386" customFormat="false" ht="12.8" hidden="false" customHeight="false" outlineLevel="0" collapsed="false">
      <c r="A386" s="67" t="n">
        <v>382</v>
      </c>
      <c r="B386" s="68" t="n">
        <f aca="false">EOMONTH(Input!$C$7,A386)</f>
        <v>54543</v>
      </c>
      <c r="C386" s="67" t="n">
        <f aca="false">DATEDIF(Input!$C$23,$B386,"Y")</f>
        <v>71</v>
      </c>
      <c r="E386" s="69" t="n">
        <f aca="false">(-1)*(401k_01!$G386+IRA_01!$E386+Invest_01!$E386)+Pension_01!$E386</f>
        <v>3274.23545813926</v>
      </c>
      <c r="F386" s="69" t="n">
        <f aca="false">(-1)*Roth_01!$E386</f>
        <v>0</v>
      </c>
      <c r="G386" s="69" t="n">
        <f aca="false">(-1)*$E386*(Input!$C$9/100)</f>
        <v>-327.423545813926</v>
      </c>
      <c r="H386" s="69" t="n">
        <f aca="false">(-1)*$E386*(Input!$C$10/100)</f>
        <v>-161.092384540452</v>
      </c>
      <c r="J386" s="69" t="n">
        <f aca="false">($E386+$F386+$G386+$H386)</f>
        <v>2785.71952778489</v>
      </c>
    </row>
    <row r="387" customFormat="false" ht="12.8" hidden="false" customHeight="false" outlineLevel="0" collapsed="false">
      <c r="A387" s="67" t="n">
        <v>383</v>
      </c>
      <c r="B387" s="68" t="n">
        <f aca="false">EOMONTH(Input!$C$7,A387)</f>
        <v>54574</v>
      </c>
      <c r="C387" s="67" t="n">
        <f aca="false">DATEDIF(Input!$C$23,$B387,"Y")</f>
        <v>72</v>
      </c>
      <c r="E387" s="69" t="n">
        <f aca="false">(-1)*(401k_01!$G387+IRA_01!$E387+Invest_01!$E387)+Pension_01!$E387</f>
        <v>3274.23545813926</v>
      </c>
      <c r="F387" s="69" t="n">
        <f aca="false">(-1)*Roth_01!$E387</f>
        <v>0</v>
      </c>
      <c r="G387" s="69" t="n">
        <f aca="false">(-1)*$E387*(Input!$C$9/100)</f>
        <v>-327.423545813926</v>
      </c>
      <c r="H387" s="69" t="n">
        <f aca="false">(-1)*$E387*(Input!$C$10/100)</f>
        <v>-161.092384540452</v>
      </c>
      <c r="J387" s="69" t="n">
        <f aca="false">($E387+$F387+$G387+$H387)</f>
        <v>2785.71952778489</v>
      </c>
    </row>
    <row r="388" customFormat="false" ht="12.8" hidden="false" customHeight="false" outlineLevel="0" collapsed="false">
      <c r="A388" s="67" t="n">
        <v>384</v>
      </c>
      <c r="B388" s="68" t="n">
        <f aca="false">EOMONTH(Input!$C$7,A388)</f>
        <v>54604</v>
      </c>
      <c r="C388" s="67" t="n">
        <f aca="false">DATEDIF(Input!$C$23,$B388,"Y")</f>
        <v>72</v>
      </c>
      <c r="E388" s="69" t="n">
        <f aca="false">(-1)*(401k_01!$G388+IRA_01!$E388+Invest_01!$E388)+Pension_01!$E388</f>
        <v>3274.23545813926</v>
      </c>
      <c r="F388" s="69" t="n">
        <f aca="false">(-1)*Roth_01!$E388</f>
        <v>0</v>
      </c>
      <c r="G388" s="69" t="n">
        <f aca="false">(-1)*$E388*(Input!$C$9/100)</f>
        <v>-327.423545813926</v>
      </c>
      <c r="H388" s="69" t="n">
        <f aca="false">(-1)*$E388*(Input!$C$10/100)</f>
        <v>-161.092384540452</v>
      </c>
      <c r="J388" s="69" t="n">
        <f aca="false">($E388+$F388+$G388+$H388)</f>
        <v>2785.71952778489</v>
      </c>
    </row>
    <row r="389" customFormat="false" ht="12.8" hidden="false" customHeight="false" outlineLevel="0" collapsed="false">
      <c r="A389" s="67" t="n">
        <v>385</v>
      </c>
      <c r="B389" s="68" t="n">
        <f aca="false">EOMONTH(Input!$C$7,A389)</f>
        <v>54635</v>
      </c>
      <c r="C389" s="67" t="n">
        <f aca="false">DATEDIF(Input!$C$23,$B389,"Y")</f>
        <v>72</v>
      </c>
      <c r="E389" s="69" t="n">
        <f aca="false">(-1)*(401k_01!$G389+IRA_01!$E389+Invest_01!$E389)+Pension_01!$E389</f>
        <v>3274.23545813926</v>
      </c>
      <c r="F389" s="69" t="n">
        <f aca="false">(-1)*Roth_01!$E389</f>
        <v>0</v>
      </c>
      <c r="G389" s="69" t="n">
        <f aca="false">(-1)*$E389*(Input!$C$9/100)</f>
        <v>-327.423545813926</v>
      </c>
      <c r="H389" s="69" t="n">
        <f aca="false">(-1)*$E389*(Input!$C$10/100)</f>
        <v>-161.092384540452</v>
      </c>
      <c r="J389" s="69" t="n">
        <f aca="false">($E389+$F389+$G389+$H389)</f>
        <v>2785.71952778489</v>
      </c>
    </row>
    <row r="390" customFormat="false" ht="12.8" hidden="false" customHeight="false" outlineLevel="0" collapsed="false">
      <c r="A390" s="67" t="n">
        <v>386</v>
      </c>
      <c r="B390" s="68" t="n">
        <f aca="false">EOMONTH(Input!$C$7,A390)</f>
        <v>54666</v>
      </c>
      <c r="C390" s="67" t="n">
        <f aca="false">DATEDIF(Input!$C$23,$B390,"Y")</f>
        <v>72</v>
      </c>
      <c r="E390" s="69" t="n">
        <f aca="false">(-1)*(401k_01!$G390+IRA_01!$E390+Invest_01!$E390)+Pension_01!$E390</f>
        <v>3274.23545813926</v>
      </c>
      <c r="F390" s="69" t="n">
        <f aca="false">(-1)*Roth_01!$E390</f>
        <v>0</v>
      </c>
      <c r="G390" s="69" t="n">
        <f aca="false">(-1)*$E390*(Input!$C$9/100)</f>
        <v>-327.423545813926</v>
      </c>
      <c r="H390" s="69" t="n">
        <f aca="false">(-1)*$E390*(Input!$C$10/100)</f>
        <v>-161.092384540452</v>
      </c>
      <c r="J390" s="69" t="n">
        <f aca="false">($E390+$F390+$G390+$H390)</f>
        <v>2785.71952778489</v>
      </c>
    </row>
    <row r="391" customFormat="false" ht="12.8" hidden="false" customHeight="false" outlineLevel="0" collapsed="false">
      <c r="A391" s="67" t="n">
        <v>387</v>
      </c>
      <c r="B391" s="68" t="n">
        <f aca="false">EOMONTH(Input!$C$7,A391)</f>
        <v>54696</v>
      </c>
      <c r="C391" s="67" t="n">
        <f aca="false">DATEDIF(Input!$C$23,$B391,"Y")</f>
        <v>72</v>
      </c>
      <c r="E391" s="69" t="n">
        <f aca="false">(-1)*(401k_01!$G391+IRA_01!$E391+Invest_01!$E391)+Pension_01!$E391</f>
        <v>3274.23545813926</v>
      </c>
      <c r="F391" s="69" t="n">
        <f aca="false">(-1)*Roth_01!$E391</f>
        <v>0</v>
      </c>
      <c r="G391" s="69" t="n">
        <f aca="false">(-1)*$E391*(Input!$C$9/100)</f>
        <v>-327.423545813926</v>
      </c>
      <c r="H391" s="69" t="n">
        <f aca="false">(-1)*$E391*(Input!$C$10/100)</f>
        <v>-161.092384540452</v>
      </c>
      <c r="J391" s="69" t="n">
        <f aca="false">($E391+$F391+$G391+$H391)</f>
        <v>2785.71952778489</v>
      </c>
    </row>
    <row r="392" customFormat="false" ht="12.8" hidden="false" customHeight="false" outlineLevel="0" collapsed="false">
      <c r="A392" s="67" t="n">
        <v>388</v>
      </c>
      <c r="B392" s="68" t="n">
        <f aca="false">EOMONTH(Input!$C$7,A392)</f>
        <v>54727</v>
      </c>
      <c r="C392" s="67" t="n">
        <f aca="false">DATEDIF(Input!$C$23,$B392,"Y")</f>
        <v>72</v>
      </c>
      <c r="E392" s="69" t="n">
        <f aca="false">(-1)*(401k_01!$G392+IRA_01!$E392+Invest_01!$E392)+Pension_01!$E392</f>
        <v>3274.23545813926</v>
      </c>
      <c r="F392" s="69" t="n">
        <f aca="false">(-1)*Roth_01!$E392</f>
        <v>0</v>
      </c>
      <c r="G392" s="69" t="n">
        <f aca="false">(-1)*$E392*(Input!$C$9/100)</f>
        <v>-327.423545813926</v>
      </c>
      <c r="H392" s="69" t="n">
        <f aca="false">(-1)*$E392*(Input!$C$10/100)</f>
        <v>-161.092384540452</v>
      </c>
      <c r="J392" s="69" t="n">
        <f aca="false">($E392+$F392+$G392+$H392)</f>
        <v>2785.71952778489</v>
      </c>
    </row>
    <row r="393" customFormat="false" ht="12.8" hidden="false" customHeight="false" outlineLevel="0" collapsed="false">
      <c r="A393" s="67" t="n">
        <v>389</v>
      </c>
      <c r="B393" s="68" t="n">
        <f aca="false">EOMONTH(Input!$C$7,A393)</f>
        <v>54757</v>
      </c>
      <c r="C393" s="67" t="n">
        <f aca="false">DATEDIF(Input!$C$23,$B393,"Y")</f>
        <v>72</v>
      </c>
      <c r="E393" s="69" t="n">
        <f aca="false">(-1)*(401k_01!$G393+IRA_01!$E393+Invest_01!$E393)+Pension_01!$E393</f>
        <v>3274.23545813926</v>
      </c>
      <c r="F393" s="69" t="n">
        <f aca="false">(-1)*Roth_01!$E393</f>
        <v>0</v>
      </c>
      <c r="G393" s="69" t="n">
        <f aca="false">(-1)*$E393*(Input!$C$9/100)</f>
        <v>-327.423545813926</v>
      </c>
      <c r="H393" s="69" t="n">
        <f aca="false">(-1)*$E393*(Input!$C$10/100)</f>
        <v>-161.092384540452</v>
      </c>
      <c r="J393" s="69" t="n">
        <f aca="false">($E393+$F393+$G393+$H393)</f>
        <v>2785.71952778489</v>
      </c>
    </row>
    <row r="394" customFormat="false" ht="12.8" hidden="false" customHeight="false" outlineLevel="0" collapsed="false">
      <c r="A394" s="67" t="n">
        <v>390</v>
      </c>
      <c r="B394" s="68" t="n">
        <f aca="false">EOMONTH(Input!$C$7,A394)</f>
        <v>54788</v>
      </c>
      <c r="C394" s="67" t="n">
        <f aca="false">DATEDIF(Input!$C$23,$B394,"Y")</f>
        <v>72</v>
      </c>
      <c r="E394" s="69" t="n">
        <f aca="false">(-1)*(401k_01!$G394+IRA_01!$E394+Invest_01!$E394)+Pension_01!$E394</f>
        <v>3274.23545813926</v>
      </c>
      <c r="F394" s="69" t="n">
        <f aca="false">(-1)*Roth_01!$E394</f>
        <v>0</v>
      </c>
      <c r="G394" s="69" t="n">
        <f aca="false">(-1)*$E394*(Input!$C$9/100)</f>
        <v>-327.423545813926</v>
      </c>
      <c r="H394" s="69" t="n">
        <f aca="false">(-1)*$E394*(Input!$C$10/100)</f>
        <v>-161.092384540452</v>
      </c>
      <c r="J394" s="69" t="n">
        <f aca="false">($E394+$F394+$G394+$H394)</f>
        <v>2785.71952778489</v>
      </c>
    </row>
    <row r="395" customFormat="false" ht="12.8" hidden="false" customHeight="false" outlineLevel="0" collapsed="false">
      <c r="A395" s="67" t="n">
        <v>391</v>
      </c>
      <c r="B395" s="68" t="n">
        <f aca="false">EOMONTH(Input!$C$7,A395)</f>
        <v>54819</v>
      </c>
      <c r="C395" s="67" t="n">
        <f aca="false">DATEDIF(Input!$C$23,$B395,"Y")</f>
        <v>72</v>
      </c>
      <c r="E395" s="69" t="n">
        <f aca="false">(-1)*(401k_01!$G395+IRA_01!$E395+Invest_01!$E395)+Pension_01!$E395</f>
        <v>3274.23545813926</v>
      </c>
      <c r="F395" s="69" t="n">
        <f aca="false">(-1)*Roth_01!$E395</f>
        <v>0</v>
      </c>
      <c r="G395" s="69" t="n">
        <f aca="false">(-1)*$E395*(Input!$C$9/100)</f>
        <v>-327.423545813926</v>
      </c>
      <c r="H395" s="69" t="n">
        <f aca="false">(-1)*$E395*(Input!$C$10/100)</f>
        <v>-161.092384540452</v>
      </c>
      <c r="J395" s="69" t="n">
        <f aca="false">($E395+$F395+$G395+$H395)</f>
        <v>2785.71952778489</v>
      </c>
    </row>
    <row r="396" customFormat="false" ht="12.8" hidden="false" customHeight="false" outlineLevel="0" collapsed="false">
      <c r="A396" s="67" t="n">
        <v>392</v>
      </c>
      <c r="B396" s="68" t="n">
        <f aca="false">EOMONTH(Input!$C$7,A396)</f>
        <v>54847</v>
      </c>
      <c r="C396" s="67" t="n">
        <f aca="false">DATEDIF(Input!$C$23,$B396,"Y")</f>
        <v>72</v>
      </c>
      <c r="E396" s="69" t="n">
        <f aca="false">(-1)*(401k_01!$G396+IRA_01!$E396+Invest_01!$E396)+Pension_01!$E396</f>
        <v>3274.23545813926</v>
      </c>
      <c r="F396" s="69" t="n">
        <f aca="false">(-1)*Roth_01!$E396</f>
        <v>0</v>
      </c>
      <c r="G396" s="69" t="n">
        <f aca="false">(-1)*$E396*(Input!$C$9/100)</f>
        <v>-327.423545813926</v>
      </c>
      <c r="H396" s="69" t="n">
        <f aca="false">(-1)*$E396*(Input!$C$10/100)</f>
        <v>-161.092384540452</v>
      </c>
      <c r="J396" s="69" t="n">
        <f aca="false">($E396+$F396+$G396+$H396)</f>
        <v>2785.71952778489</v>
      </c>
    </row>
    <row r="397" customFormat="false" ht="12.8" hidden="false" customHeight="false" outlineLevel="0" collapsed="false">
      <c r="A397" s="67" t="n">
        <v>393</v>
      </c>
      <c r="B397" s="68" t="n">
        <f aca="false">EOMONTH(Input!$C$7,A397)</f>
        <v>54878</v>
      </c>
      <c r="C397" s="67" t="n">
        <f aca="false">DATEDIF(Input!$C$23,$B397,"Y")</f>
        <v>72</v>
      </c>
      <c r="E397" s="69" t="n">
        <f aca="false">(-1)*(401k_01!$G397+IRA_01!$E397+Invest_01!$E397)+Pension_01!$E397</f>
        <v>3274.23545813926</v>
      </c>
      <c r="F397" s="69" t="n">
        <f aca="false">(-1)*Roth_01!$E397</f>
        <v>0</v>
      </c>
      <c r="G397" s="69" t="n">
        <f aca="false">(-1)*$E397*(Input!$C$9/100)</f>
        <v>-327.423545813926</v>
      </c>
      <c r="H397" s="69" t="n">
        <f aca="false">(-1)*$E397*(Input!$C$10/100)</f>
        <v>-161.092384540452</v>
      </c>
      <c r="J397" s="69" t="n">
        <f aca="false">($E397+$F397+$G397+$H397)</f>
        <v>2785.71952778489</v>
      </c>
    </row>
    <row r="398" customFormat="false" ht="12.8" hidden="false" customHeight="false" outlineLevel="0" collapsed="false">
      <c r="A398" s="67" t="n">
        <v>394</v>
      </c>
      <c r="B398" s="68" t="n">
        <f aca="false">EOMONTH(Input!$C$7,A398)</f>
        <v>54908</v>
      </c>
      <c r="C398" s="67" t="n">
        <f aca="false">DATEDIF(Input!$C$23,$B398,"Y")</f>
        <v>72</v>
      </c>
      <c r="E398" s="69" t="n">
        <f aca="false">(-1)*(401k_01!$G398+IRA_01!$E398+Invest_01!$E398)+Pension_01!$E398</f>
        <v>3274.23545813926</v>
      </c>
      <c r="F398" s="69" t="n">
        <f aca="false">(-1)*Roth_01!$E398</f>
        <v>0</v>
      </c>
      <c r="G398" s="69" t="n">
        <f aca="false">(-1)*$E398*(Input!$C$9/100)</f>
        <v>-327.423545813926</v>
      </c>
      <c r="H398" s="69" t="n">
        <f aca="false">(-1)*$E398*(Input!$C$10/100)</f>
        <v>-161.092384540452</v>
      </c>
      <c r="J398" s="69" t="n">
        <f aca="false">($E398+$F398+$G398+$H398)</f>
        <v>2785.71952778489</v>
      </c>
    </row>
    <row r="399" customFormat="false" ht="12.8" hidden="false" customHeight="false" outlineLevel="0" collapsed="false">
      <c r="A399" s="67" t="n">
        <v>395</v>
      </c>
      <c r="B399" s="68" t="n">
        <f aca="false">EOMONTH(Input!$C$7,A399)</f>
        <v>54939</v>
      </c>
      <c r="C399" s="67" t="n">
        <f aca="false">DATEDIF(Input!$C$23,$B399,"Y")</f>
        <v>73</v>
      </c>
      <c r="E399" s="69" t="n">
        <f aca="false">(-1)*(401k_01!$G399+IRA_01!$E399+Invest_01!$E399)+Pension_01!$E399</f>
        <v>3274.23545813926</v>
      </c>
      <c r="F399" s="69" t="n">
        <f aca="false">(-1)*Roth_01!$E399</f>
        <v>0</v>
      </c>
      <c r="G399" s="69" t="n">
        <f aca="false">(-1)*$E399*(Input!$C$9/100)</f>
        <v>-327.423545813926</v>
      </c>
      <c r="H399" s="69" t="n">
        <f aca="false">(-1)*$E399*(Input!$C$10/100)</f>
        <v>-161.092384540452</v>
      </c>
      <c r="J399" s="69" t="n">
        <f aca="false">($E399+$F399+$G399+$H399)</f>
        <v>2785.71952778489</v>
      </c>
    </row>
    <row r="400" customFormat="false" ht="12.8" hidden="false" customHeight="false" outlineLevel="0" collapsed="false">
      <c r="A400" s="67" t="n">
        <v>396</v>
      </c>
      <c r="B400" s="68" t="n">
        <f aca="false">EOMONTH(Input!$C$7,A400)</f>
        <v>54969</v>
      </c>
      <c r="C400" s="67" t="n">
        <f aca="false">DATEDIF(Input!$C$23,$B400,"Y")</f>
        <v>73</v>
      </c>
      <c r="E400" s="69" t="n">
        <f aca="false">(-1)*(401k_01!$G400+IRA_01!$E400+Invest_01!$E400)+Pension_01!$E400</f>
        <v>3274.23545813926</v>
      </c>
      <c r="F400" s="69" t="n">
        <f aca="false">(-1)*Roth_01!$E400</f>
        <v>0</v>
      </c>
      <c r="G400" s="69" t="n">
        <f aca="false">(-1)*$E400*(Input!$C$9/100)</f>
        <v>-327.423545813926</v>
      </c>
      <c r="H400" s="69" t="n">
        <f aca="false">(-1)*$E400*(Input!$C$10/100)</f>
        <v>-161.092384540452</v>
      </c>
      <c r="J400" s="69" t="n">
        <f aca="false">($E400+$F400+$G400+$H400)</f>
        <v>2785.71952778489</v>
      </c>
    </row>
    <row r="401" customFormat="false" ht="12.8" hidden="false" customHeight="false" outlineLevel="0" collapsed="false">
      <c r="A401" s="67" t="n">
        <v>397</v>
      </c>
      <c r="B401" s="68" t="n">
        <f aca="false">EOMONTH(Input!$C$7,A401)</f>
        <v>55000</v>
      </c>
      <c r="C401" s="67" t="n">
        <f aca="false">DATEDIF(Input!$C$23,$B401,"Y")</f>
        <v>73</v>
      </c>
      <c r="E401" s="69" t="n">
        <f aca="false">(-1)*(401k_01!$G401+IRA_01!$E401+Invest_01!$E401)+Pension_01!$E401</f>
        <v>3274.23545813926</v>
      </c>
      <c r="F401" s="69" t="n">
        <f aca="false">(-1)*Roth_01!$E401</f>
        <v>0</v>
      </c>
      <c r="G401" s="69" t="n">
        <f aca="false">(-1)*$E401*(Input!$C$9/100)</f>
        <v>-327.423545813926</v>
      </c>
      <c r="H401" s="69" t="n">
        <f aca="false">(-1)*$E401*(Input!$C$10/100)</f>
        <v>-161.092384540452</v>
      </c>
      <c r="J401" s="69" t="n">
        <f aca="false">($E401+$F401+$G401+$H401)</f>
        <v>2785.71952778489</v>
      </c>
    </row>
    <row r="402" customFormat="false" ht="12.8" hidden="false" customHeight="false" outlineLevel="0" collapsed="false">
      <c r="A402" s="67" t="n">
        <v>398</v>
      </c>
      <c r="B402" s="68" t="n">
        <f aca="false">EOMONTH(Input!$C$7,A402)</f>
        <v>55031</v>
      </c>
      <c r="C402" s="67" t="n">
        <f aca="false">DATEDIF(Input!$C$23,$B402,"Y")</f>
        <v>73</v>
      </c>
      <c r="E402" s="69" t="n">
        <f aca="false">(-1)*(401k_01!$G402+IRA_01!$E402+Invest_01!$E402)+Pension_01!$E402</f>
        <v>3274.23545813926</v>
      </c>
      <c r="F402" s="69" t="n">
        <f aca="false">(-1)*Roth_01!$E402</f>
        <v>0</v>
      </c>
      <c r="G402" s="69" t="n">
        <f aca="false">(-1)*$E402*(Input!$C$9/100)</f>
        <v>-327.423545813926</v>
      </c>
      <c r="H402" s="69" t="n">
        <f aca="false">(-1)*$E402*(Input!$C$10/100)</f>
        <v>-161.092384540452</v>
      </c>
      <c r="J402" s="69" t="n">
        <f aca="false">($E402+$F402+$G402+$H402)</f>
        <v>2785.71952778489</v>
      </c>
    </row>
    <row r="403" customFormat="false" ht="12.8" hidden="false" customHeight="false" outlineLevel="0" collapsed="false">
      <c r="A403" s="67" t="n">
        <v>399</v>
      </c>
      <c r="B403" s="68" t="n">
        <f aca="false">EOMONTH(Input!$C$7,A403)</f>
        <v>55061</v>
      </c>
      <c r="C403" s="67" t="n">
        <f aca="false">DATEDIF(Input!$C$23,$B403,"Y")</f>
        <v>73</v>
      </c>
      <c r="E403" s="69" t="n">
        <f aca="false">(-1)*(401k_01!$G403+IRA_01!$E403+Invest_01!$E403)+Pension_01!$E403</f>
        <v>3274.23545813926</v>
      </c>
      <c r="F403" s="69" t="n">
        <f aca="false">(-1)*Roth_01!$E403</f>
        <v>0</v>
      </c>
      <c r="G403" s="69" t="n">
        <f aca="false">(-1)*$E403*(Input!$C$9/100)</f>
        <v>-327.423545813926</v>
      </c>
      <c r="H403" s="69" t="n">
        <f aca="false">(-1)*$E403*(Input!$C$10/100)</f>
        <v>-161.092384540452</v>
      </c>
      <c r="J403" s="69" t="n">
        <f aca="false">($E403+$F403+$G403+$H403)</f>
        <v>2785.71952778489</v>
      </c>
    </row>
    <row r="404" customFormat="false" ht="12.8" hidden="false" customHeight="false" outlineLevel="0" collapsed="false">
      <c r="A404" s="67" t="n">
        <v>400</v>
      </c>
      <c r="B404" s="68" t="n">
        <f aca="false">EOMONTH(Input!$C$7,A404)</f>
        <v>55092</v>
      </c>
      <c r="C404" s="67" t="n">
        <f aca="false">DATEDIF(Input!$C$23,$B404,"Y")</f>
        <v>73</v>
      </c>
      <c r="E404" s="69" t="n">
        <f aca="false">(-1)*(401k_01!$G404+IRA_01!$E404+Invest_01!$E404)+Pension_01!$E404</f>
        <v>3274.23545813926</v>
      </c>
      <c r="F404" s="69" t="n">
        <f aca="false">(-1)*Roth_01!$E404</f>
        <v>0</v>
      </c>
      <c r="G404" s="69" t="n">
        <f aca="false">(-1)*$E404*(Input!$C$9/100)</f>
        <v>-327.423545813926</v>
      </c>
      <c r="H404" s="69" t="n">
        <f aca="false">(-1)*$E404*(Input!$C$10/100)</f>
        <v>-161.092384540452</v>
      </c>
      <c r="J404" s="69" t="n">
        <f aca="false">($E404+$F404+$G404+$H404)</f>
        <v>2785.71952778489</v>
      </c>
    </row>
    <row r="405" customFormat="false" ht="12.8" hidden="false" customHeight="false" outlineLevel="0" collapsed="false">
      <c r="A405" s="67" t="n">
        <v>401</v>
      </c>
      <c r="B405" s="68" t="n">
        <f aca="false">EOMONTH(Input!$C$7,A405)</f>
        <v>55122</v>
      </c>
      <c r="C405" s="67" t="n">
        <f aca="false">DATEDIF(Input!$C$23,$B405,"Y")</f>
        <v>73</v>
      </c>
      <c r="E405" s="69" t="n">
        <f aca="false">(-1)*(401k_01!$G405+IRA_01!$E405+Invest_01!$E405)+Pension_01!$E405</f>
        <v>3274.23545813926</v>
      </c>
      <c r="F405" s="69" t="n">
        <f aca="false">(-1)*Roth_01!$E405</f>
        <v>0</v>
      </c>
      <c r="G405" s="69" t="n">
        <f aca="false">(-1)*$E405*(Input!$C$9/100)</f>
        <v>-327.423545813926</v>
      </c>
      <c r="H405" s="69" t="n">
        <f aca="false">(-1)*$E405*(Input!$C$10/100)</f>
        <v>-161.092384540452</v>
      </c>
      <c r="J405" s="69" t="n">
        <f aca="false">($E405+$F405+$G405+$H405)</f>
        <v>2785.71952778489</v>
      </c>
    </row>
    <row r="406" customFormat="false" ht="12.8" hidden="false" customHeight="false" outlineLevel="0" collapsed="false">
      <c r="A406" s="67" t="n">
        <v>402</v>
      </c>
      <c r="B406" s="68" t="n">
        <f aca="false">EOMONTH(Input!$C$7,A406)</f>
        <v>55153</v>
      </c>
      <c r="C406" s="67" t="n">
        <f aca="false">DATEDIF(Input!$C$23,$B406,"Y")</f>
        <v>73</v>
      </c>
      <c r="E406" s="69" t="n">
        <f aca="false">(-1)*(401k_01!$G406+IRA_01!$E406+Invest_01!$E406)+Pension_01!$E406</f>
        <v>3274.23545813926</v>
      </c>
      <c r="F406" s="69" t="n">
        <f aca="false">(-1)*Roth_01!$E406</f>
        <v>0</v>
      </c>
      <c r="G406" s="69" t="n">
        <f aca="false">(-1)*$E406*(Input!$C$9/100)</f>
        <v>-327.423545813926</v>
      </c>
      <c r="H406" s="69" t="n">
        <f aca="false">(-1)*$E406*(Input!$C$10/100)</f>
        <v>-161.092384540452</v>
      </c>
      <c r="J406" s="69" t="n">
        <f aca="false">($E406+$F406+$G406+$H406)</f>
        <v>2785.71952778489</v>
      </c>
    </row>
    <row r="407" customFormat="false" ht="12.8" hidden="false" customHeight="false" outlineLevel="0" collapsed="false">
      <c r="A407" s="67" t="n">
        <v>403</v>
      </c>
      <c r="B407" s="68" t="n">
        <f aca="false">EOMONTH(Input!$C$7,A407)</f>
        <v>55184</v>
      </c>
      <c r="C407" s="67" t="n">
        <f aca="false">DATEDIF(Input!$C$23,$B407,"Y")</f>
        <v>73</v>
      </c>
      <c r="E407" s="69" t="n">
        <f aca="false">(-1)*(401k_01!$G407+IRA_01!$E407+Invest_01!$E407)+Pension_01!$E407</f>
        <v>3274.23545813926</v>
      </c>
      <c r="F407" s="69" t="n">
        <f aca="false">(-1)*Roth_01!$E407</f>
        <v>0</v>
      </c>
      <c r="G407" s="69" t="n">
        <f aca="false">(-1)*$E407*(Input!$C$9/100)</f>
        <v>-327.423545813926</v>
      </c>
      <c r="H407" s="69" t="n">
        <f aca="false">(-1)*$E407*(Input!$C$10/100)</f>
        <v>-161.092384540452</v>
      </c>
      <c r="J407" s="69" t="n">
        <f aca="false">($E407+$F407+$G407+$H407)</f>
        <v>2785.71952778489</v>
      </c>
    </row>
    <row r="408" customFormat="false" ht="12.8" hidden="false" customHeight="false" outlineLevel="0" collapsed="false">
      <c r="A408" s="67" t="n">
        <v>404</v>
      </c>
      <c r="B408" s="68" t="n">
        <f aca="false">EOMONTH(Input!$C$7,A408)</f>
        <v>55212</v>
      </c>
      <c r="C408" s="67" t="n">
        <f aca="false">DATEDIF(Input!$C$23,$B408,"Y")</f>
        <v>73</v>
      </c>
      <c r="E408" s="69" t="n">
        <f aca="false">(-1)*(401k_01!$G408+IRA_01!$E408+Invest_01!$E408)+Pension_01!$E408</f>
        <v>3274.23545813926</v>
      </c>
      <c r="F408" s="69" t="n">
        <f aca="false">(-1)*Roth_01!$E408</f>
        <v>0</v>
      </c>
      <c r="G408" s="69" t="n">
        <f aca="false">(-1)*$E408*(Input!$C$9/100)</f>
        <v>-327.423545813926</v>
      </c>
      <c r="H408" s="69" t="n">
        <f aca="false">(-1)*$E408*(Input!$C$10/100)</f>
        <v>-161.092384540452</v>
      </c>
      <c r="J408" s="69" t="n">
        <f aca="false">($E408+$F408+$G408+$H408)</f>
        <v>2785.71952778489</v>
      </c>
    </row>
    <row r="409" customFormat="false" ht="12.8" hidden="false" customHeight="false" outlineLevel="0" collapsed="false">
      <c r="A409" s="67" t="n">
        <v>405</v>
      </c>
      <c r="B409" s="68" t="n">
        <f aca="false">EOMONTH(Input!$C$7,A409)</f>
        <v>55243</v>
      </c>
      <c r="C409" s="67" t="n">
        <f aca="false">DATEDIF(Input!$C$23,$B409,"Y")</f>
        <v>73</v>
      </c>
      <c r="E409" s="69" t="n">
        <f aca="false">(-1)*(401k_01!$G409+IRA_01!$E409+Invest_01!$E409)+Pension_01!$E409</f>
        <v>3274.23545813926</v>
      </c>
      <c r="F409" s="69" t="n">
        <f aca="false">(-1)*Roth_01!$E409</f>
        <v>0</v>
      </c>
      <c r="G409" s="69" t="n">
        <f aca="false">(-1)*$E409*(Input!$C$9/100)</f>
        <v>-327.423545813926</v>
      </c>
      <c r="H409" s="69" t="n">
        <f aca="false">(-1)*$E409*(Input!$C$10/100)</f>
        <v>-161.092384540452</v>
      </c>
      <c r="J409" s="69" t="n">
        <f aca="false">($E409+$F409+$G409+$H409)</f>
        <v>2785.71952778489</v>
      </c>
    </row>
    <row r="410" customFormat="false" ht="12.8" hidden="false" customHeight="false" outlineLevel="0" collapsed="false">
      <c r="A410" s="67" t="n">
        <v>406</v>
      </c>
      <c r="B410" s="68" t="n">
        <f aca="false">EOMONTH(Input!$C$7,A410)</f>
        <v>55273</v>
      </c>
      <c r="C410" s="67" t="n">
        <f aca="false">DATEDIF(Input!$C$23,$B410,"Y")</f>
        <v>73</v>
      </c>
      <c r="E410" s="69" t="n">
        <f aca="false">(-1)*(401k_01!$G410+IRA_01!$E410+Invest_01!$E410)+Pension_01!$E410</f>
        <v>3274.23545813926</v>
      </c>
      <c r="F410" s="69" t="n">
        <f aca="false">(-1)*Roth_01!$E410</f>
        <v>0</v>
      </c>
      <c r="G410" s="69" t="n">
        <f aca="false">(-1)*$E410*(Input!$C$9/100)</f>
        <v>-327.423545813926</v>
      </c>
      <c r="H410" s="69" t="n">
        <f aca="false">(-1)*$E410*(Input!$C$10/100)</f>
        <v>-161.092384540452</v>
      </c>
      <c r="J410" s="69" t="n">
        <f aca="false">($E410+$F410+$G410+$H410)</f>
        <v>2785.71952778489</v>
      </c>
    </row>
    <row r="411" customFormat="false" ht="12.8" hidden="false" customHeight="false" outlineLevel="0" collapsed="false">
      <c r="A411" s="67" t="n">
        <v>407</v>
      </c>
      <c r="B411" s="68" t="n">
        <f aca="false">EOMONTH(Input!$C$7,A411)</f>
        <v>55304</v>
      </c>
      <c r="C411" s="67" t="n">
        <f aca="false">DATEDIF(Input!$C$23,$B411,"Y")</f>
        <v>74</v>
      </c>
      <c r="E411" s="69" t="n">
        <f aca="false">(-1)*(401k_01!$G411+IRA_01!$E411+Invest_01!$E411)+Pension_01!$E411</f>
        <v>3274.23545813926</v>
      </c>
      <c r="F411" s="69" t="n">
        <f aca="false">(-1)*Roth_01!$E411</f>
        <v>0</v>
      </c>
      <c r="G411" s="69" t="n">
        <f aca="false">(-1)*$E411*(Input!$C$9/100)</f>
        <v>-327.423545813926</v>
      </c>
      <c r="H411" s="69" t="n">
        <f aca="false">(-1)*$E411*(Input!$C$10/100)</f>
        <v>-161.092384540452</v>
      </c>
      <c r="J411" s="69" t="n">
        <f aca="false">($E411+$F411+$G411+$H411)</f>
        <v>2785.71952778489</v>
      </c>
    </row>
    <row r="412" customFormat="false" ht="12.8" hidden="false" customHeight="false" outlineLevel="0" collapsed="false">
      <c r="A412" s="67" t="n">
        <v>408</v>
      </c>
      <c r="B412" s="68" t="n">
        <f aca="false">EOMONTH(Input!$C$7,A412)</f>
        <v>55334</v>
      </c>
      <c r="C412" s="67" t="n">
        <f aca="false">DATEDIF(Input!$C$23,$B412,"Y")</f>
        <v>74</v>
      </c>
      <c r="E412" s="69" t="n">
        <f aca="false">(-1)*(401k_01!$G412+IRA_01!$E412+Invest_01!$E412)+Pension_01!$E412</f>
        <v>3274.23545813926</v>
      </c>
      <c r="F412" s="69" t="n">
        <f aca="false">(-1)*Roth_01!$E412</f>
        <v>0</v>
      </c>
      <c r="G412" s="69" t="n">
        <f aca="false">(-1)*$E412*(Input!$C$9/100)</f>
        <v>-327.423545813926</v>
      </c>
      <c r="H412" s="69" t="n">
        <f aca="false">(-1)*$E412*(Input!$C$10/100)</f>
        <v>-161.092384540452</v>
      </c>
      <c r="J412" s="69" t="n">
        <f aca="false">($E412+$F412+$G412+$H412)</f>
        <v>2785.71952778489</v>
      </c>
    </row>
    <row r="413" customFormat="false" ht="12.8" hidden="false" customHeight="false" outlineLevel="0" collapsed="false">
      <c r="A413" s="67" t="n">
        <v>409</v>
      </c>
      <c r="B413" s="68" t="n">
        <f aca="false">EOMONTH(Input!$C$7,A413)</f>
        <v>55365</v>
      </c>
      <c r="C413" s="67" t="n">
        <f aca="false">DATEDIF(Input!$C$23,$B413,"Y")</f>
        <v>74</v>
      </c>
      <c r="E413" s="69" t="n">
        <f aca="false">(-1)*(401k_01!$G413+IRA_01!$E413+Invest_01!$E413)+Pension_01!$E413</f>
        <v>3274.23545813926</v>
      </c>
      <c r="F413" s="69" t="n">
        <f aca="false">(-1)*Roth_01!$E413</f>
        <v>0</v>
      </c>
      <c r="G413" s="69" t="n">
        <f aca="false">(-1)*$E413*(Input!$C$9/100)</f>
        <v>-327.423545813926</v>
      </c>
      <c r="H413" s="69" t="n">
        <f aca="false">(-1)*$E413*(Input!$C$10/100)</f>
        <v>-161.092384540452</v>
      </c>
      <c r="J413" s="69" t="n">
        <f aca="false">($E413+$F413+$G413+$H413)</f>
        <v>2785.71952778489</v>
      </c>
    </row>
    <row r="414" customFormat="false" ht="12.8" hidden="false" customHeight="false" outlineLevel="0" collapsed="false">
      <c r="A414" s="67" t="n">
        <v>410</v>
      </c>
      <c r="B414" s="68" t="n">
        <f aca="false">EOMONTH(Input!$C$7,A414)</f>
        <v>55396</v>
      </c>
      <c r="C414" s="67" t="n">
        <f aca="false">DATEDIF(Input!$C$23,$B414,"Y")</f>
        <v>74</v>
      </c>
      <c r="E414" s="69" t="n">
        <f aca="false">(-1)*(401k_01!$G414+IRA_01!$E414+Invest_01!$E414)+Pension_01!$E414</f>
        <v>3274.23545813926</v>
      </c>
      <c r="F414" s="69" t="n">
        <f aca="false">(-1)*Roth_01!$E414</f>
        <v>0</v>
      </c>
      <c r="G414" s="69" t="n">
        <f aca="false">(-1)*$E414*(Input!$C$9/100)</f>
        <v>-327.423545813926</v>
      </c>
      <c r="H414" s="69" t="n">
        <f aca="false">(-1)*$E414*(Input!$C$10/100)</f>
        <v>-161.092384540452</v>
      </c>
      <c r="J414" s="69" t="n">
        <f aca="false">($E414+$F414+$G414+$H414)</f>
        <v>2785.71952778489</v>
      </c>
    </row>
    <row r="415" customFormat="false" ht="12.8" hidden="false" customHeight="false" outlineLevel="0" collapsed="false">
      <c r="A415" s="67" t="n">
        <v>411</v>
      </c>
      <c r="B415" s="68" t="n">
        <f aca="false">EOMONTH(Input!$C$7,A415)</f>
        <v>55426</v>
      </c>
      <c r="C415" s="67" t="n">
        <f aca="false">DATEDIF(Input!$C$23,$B415,"Y")</f>
        <v>74</v>
      </c>
      <c r="E415" s="69" t="n">
        <f aca="false">(-1)*(401k_01!$G415+IRA_01!$E415+Invest_01!$E415)+Pension_01!$E415</f>
        <v>3274.23545813926</v>
      </c>
      <c r="F415" s="69" t="n">
        <f aca="false">(-1)*Roth_01!$E415</f>
        <v>0</v>
      </c>
      <c r="G415" s="69" t="n">
        <f aca="false">(-1)*$E415*(Input!$C$9/100)</f>
        <v>-327.423545813926</v>
      </c>
      <c r="H415" s="69" t="n">
        <f aca="false">(-1)*$E415*(Input!$C$10/100)</f>
        <v>-161.092384540452</v>
      </c>
      <c r="J415" s="69" t="n">
        <f aca="false">($E415+$F415+$G415+$H415)</f>
        <v>2785.71952778489</v>
      </c>
    </row>
    <row r="416" customFormat="false" ht="12.8" hidden="false" customHeight="false" outlineLevel="0" collapsed="false">
      <c r="A416" s="67" t="n">
        <v>412</v>
      </c>
      <c r="B416" s="68" t="n">
        <f aca="false">EOMONTH(Input!$C$7,A416)</f>
        <v>55457</v>
      </c>
      <c r="C416" s="67" t="n">
        <f aca="false">DATEDIF(Input!$C$23,$B416,"Y")</f>
        <v>74</v>
      </c>
      <c r="E416" s="69" t="n">
        <f aca="false">(-1)*(401k_01!$G416+IRA_01!$E416+Invest_01!$E416)+Pension_01!$E416</f>
        <v>3274.23545813926</v>
      </c>
      <c r="F416" s="69" t="n">
        <f aca="false">(-1)*Roth_01!$E416</f>
        <v>0</v>
      </c>
      <c r="G416" s="69" t="n">
        <f aca="false">(-1)*$E416*(Input!$C$9/100)</f>
        <v>-327.423545813926</v>
      </c>
      <c r="H416" s="69" t="n">
        <f aca="false">(-1)*$E416*(Input!$C$10/100)</f>
        <v>-161.092384540452</v>
      </c>
      <c r="J416" s="69" t="n">
        <f aca="false">($E416+$F416+$G416+$H416)</f>
        <v>2785.71952778489</v>
      </c>
    </row>
    <row r="417" customFormat="false" ht="12.8" hidden="false" customHeight="false" outlineLevel="0" collapsed="false">
      <c r="A417" s="67" t="n">
        <v>413</v>
      </c>
      <c r="B417" s="68" t="n">
        <f aca="false">EOMONTH(Input!$C$7,A417)</f>
        <v>55487</v>
      </c>
      <c r="C417" s="67" t="n">
        <f aca="false">DATEDIF(Input!$C$23,$B417,"Y")</f>
        <v>74</v>
      </c>
      <c r="E417" s="69" t="n">
        <f aca="false">(-1)*(401k_01!$G417+IRA_01!$E417+Invest_01!$E417)+Pension_01!$E417</f>
        <v>3274.23545813926</v>
      </c>
      <c r="F417" s="69" t="n">
        <f aca="false">(-1)*Roth_01!$E417</f>
        <v>0</v>
      </c>
      <c r="G417" s="69" t="n">
        <f aca="false">(-1)*$E417*(Input!$C$9/100)</f>
        <v>-327.423545813926</v>
      </c>
      <c r="H417" s="69" t="n">
        <f aca="false">(-1)*$E417*(Input!$C$10/100)</f>
        <v>-161.092384540452</v>
      </c>
      <c r="J417" s="69" t="n">
        <f aca="false">($E417+$F417+$G417+$H417)</f>
        <v>2785.71952778489</v>
      </c>
    </row>
    <row r="418" customFormat="false" ht="12.8" hidden="false" customHeight="false" outlineLevel="0" collapsed="false">
      <c r="A418" s="67" t="n">
        <v>414</v>
      </c>
      <c r="B418" s="68" t="n">
        <f aca="false">EOMONTH(Input!$C$7,A418)</f>
        <v>55518</v>
      </c>
      <c r="C418" s="67" t="n">
        <f aca="false">DATEDIF(Input!$C$23,$B418,"Y")</f>
        <v>74</v>
      </c>
      <c r="E418" s="69" t="n">
        <f aca="false">(-1)*(401k_01!$G418+IRA_01!$E418+Invest_01!$E418)+Pension_01!$E418</f>
        <v>3274.23545813926</v>
      </c>
      <c r="F418" s="69" t="n">
        <f aca="false">(-1)*Roth_01!$E418</f>
        <v>0</v>
      </c>
      <c r="G418" s="69" t="n">
        <f aca="false">(-1)*$E418*(Input!$C$9/100)</f>
        <v>-327.423545813926</v>
      </c>
      <c r="H418" s="69" t="n">
        <f aca="false">(-1)*$E418*(Input!$C$10/100)</f>
        <v>-161.092384540452</v>
      </c>
      <c r="J418" s="69" t="n">
        <f aca="false">($E418+$F418+$G418+$H418)</f>
        <v>2785.71952778489</v>
      </c>
    </row>
    <row r="419" customFormat="false" ht="12.8" hidden="false" customHeight="false" outlineLevel="0" collapsed="false">
      <c r="A419" s="67" t="n">
        <v>415</v>
      </c>
      <c r="B419" s="68" t="n">
        <f aca="false">EOMONTH(Input!$C$7,A419)</f>
        <v>55549</v>
      </c>
      <c r="C419" s="67" t="n">
        <f aca="false">DATEDIF(Input!$C$23,$B419,"Y")</f>
        <v>74</v>
      </c>
      <c r="E419" s="69" t="n">
        <f aca="false">(-1)*(401k_01!$G419+IRA_01!$E419+Invest_01!$E419)+Pension_01!$E419</f>
        <v>3274.23545813926</v>
      </c>
      <c r="F419" s="69" t="n">
        <f aca="false">(-1)*Roth_01!$E419</f>
        <v>0</v>
      </c>
      <c r="G419" s="69" t="n">
        <f aca="false">(-1)*$E419*(Input!$C$9/100)</f>
        <v>-327.423545813926</v>
      </c>
      <c r="H419" s="69" t="n">
        <f aca="false">(-1)*$E419*(Input!$C$10/100)</f>
        <v>-161.092384540452</v>
      </c>
      <c r="J419" s="69" t="n">
        <f aca="false">($E419+$F419+$G419+$H419)</f>
        <v>2785.71952778489</v>
      </c>
    </row>
    <row r="420" customFormat="false" ht="12.8" hidden="false" customHeight="false" outlineLevel="0" collapsed="false">
      <c r="A420" s="67" t="n">
        <v>416</v>
      </c>
      <c r="B420" s="68" t="n">
        <f aca="false">EOMONTH(Input!$C$7,A420)</f>
        <v>55578</v>
      </c>
      <c r="C420" s="67" t="n">
        <f aca="false">DATEDIF(Input!$C$23,$B420,"Y")</f>
        <v>74</v>
      </c>
      <c r="E420" s="69" t="n">
        <f aca="false">(-1)*(401k_01!$G420+IRA_01!$E420+Invest_01!$E420)+Pension_01!$E420</f>
        <v>3274.23545813926</v>
      </c>
      <c r="F420" s="69" t="n">
        <f aca="false">(-1)*Roth_01!$E420</f>
        <v>0</v>
      </c>
      <c r="G420" s="69" t="n">
        <f aca="false">(-1)*$E420*(Input!$C$9/100)</f>
        <v>-327.423545813926</v>
      </c>
      <c r="H420" s="69" t="n">
        <f aca="false">(-1)*$E420*(Input!$C$10/100)</f>
        <v>-161.092384540452</v>
      </c>
      <c r="J420" s="69" t="n">
        <f aca="false">($E420+$F420+$G420+$H420)</f>
        <v>2785.71952778489</v>
      </c>
    </row>
    <row r="421" customFormat="false" ht="12.8" hidden="false" customHeight="false" outlineLevel="0" collapsed="false">
      <c r="A421" s="67" t="n">
        <v>417</v>
      </c>
      <c r="B421" s="68" t="n">
        <f aca="false">EOMONTH(Input!$C$7,A421)</f>
        <v>55609</v>
      </c>
      <c r="C421" s="67" t="n">
        <f aca="false">DATEDIF(Input!$C$23,$B421,"Y")</f>
        <v>74</v>
      </c>
      <c r="E421" s="69" t="n">
        <f aca="false">(-1)*(401k_01!$G421+IRA_01!$E421+Invest_01!$E421)+Pension_01!$E421</f>
        <v>3274.23545813926</v>
      </c>
      <c r="F421" s="69" t="n">
        <f aca="false">(-1)*Roth_01!$E421</f>
        <v>0</v>
      </c>
      <c r="G421" s="69" t="n">
        <f aca="false">(-1)*$E421*(Input!$C$9/100)</f>
        <v>-327.423545813926</v>
      </c>
      <c r="H421" s="69" t="n">
        <f aca="false">(-1)*$E421*(Input!$C$10/100)</f>
        <v>-161.092384540452</v>
      </c>
      <c r="J421" s="69" t="n">
        <f aca="false">($E421+$F421+$G421+$H421)</f>
        <v>2785.71952778489</v>
      </c>
    </row>
    <row r="422" customFormat="false" ht="12.8" hidden="false" customHeight="false" outlineLevel="0" collapsed="false">
      <c r="A422" s="67" t="n">
        <v>418</v>
      </c>
      <c r="B422" s="68" t="n">
        <f aca="false">EOMONTH(Input!$C$7,A422)</f>
        <v>55639</v>
      </c>
      <c r="C422" s="67" t="n">
        <f aca="false">DATEDIF(Input!$C$23,$B422,"Y")</f>
        <v>74</v>
      </c>
      <c r="E422" s="69" t="n">
        <f aca="false">(-1)*(401k_01!$G422+IRA_01!$E422+Invest_01!$E422)+Pension_01!$E422</f>
        <v>3274.23545813926</v>
      </c>
      <c r="F422" s="69" t="n">
        <f aca="false">(-1)*Roth_01!$E422</f>
        <v>0</v>
      </c>
      <c r="G422" s="69" t="n">
        <f aca="false">(-1)*$E422*(Input!$C$9/100)</f>
        <v>-327.423545813926</v>
      </c>
      <c r="H422" s="69" t="n">
        <f aca="false">(-1)*$E422*(Input!$C$10/100)</f>
        <v>-161.092384540452</v>
      </c>
      <c r="J422" s="69" t="n">
        <f aca="false">($E422+$F422+$G422+$H422)</f>
        <v>2785.71952778489</v>
      </c>
    </row>
    <row r="423" customFormat="false" ht="12.8" hidden="false" customHeight="false" outlineLevel="0" collapsed="false">
      <c r="A423" s="67" t="n">
        <v>419</v>
      </c>
      <c r="B423" s="68" t="n">
        <f aca="false">EOMONTH(Input!$C$7,A423)</f>
        <v>55670</v>
      </c>
      <c r="C423" s="67" t="n">
        <f aca="false">DATEDIF(Input!$C$23,$B423,"Y")</f>
        <v>75</v>
      </c>
      <c r="E423" s="69" t="n">
        <f aca="false">(-1)*(401k_01!$G423+IRA_01!$E423+Invest_01!$E423)+Pension_01!$E423</f>
        <v>3274.23545813926</v>
      </c>
      <c r="F423" s="69" t="n">
        <f aca="false">(-1)*Roth_01!$E423</f>
        <v>0</v>
      </c>
      <c r="G423" s="69" t="n">
        <f aca="false">(-1)*$E423*(Input!$C$9/100)</f>
        <v>-327.423545813926</v>
      </c>
      <c r="H423" s="69" t="n">
        <f aca="false">(-1)*$E423*(Input!$C$10/100)</f>
        <v>-161.092384540452</v>
      </c>
      <c r="J423" s="69" t="n">
        <f aca="false">($E423+$F423+$G423+$H423)</f>
        <v>2785.71952778489</v>
      </c>
    </row>
    <row r="424" customFormat="false" ht="12.8" hidden="false" customHeight="false" outlineLevel="0" collapsed="false">
      <c r="A424" s="67" t="n">
        <v>420</v>
      </c>
      <c r="B424" s="68" t="n">
        <f aca="false">EOMONTH(Input!$C$7,A424)</f>
        <v>55700</v>
      </c>
      <c r="C424" s="67" t="n">
        <f aca="false">DATEDIF(Input!$C$23,$B424,"Y")</f>
        <v>75</v>
      </c>
      <c r="E424" s="69" t="n">
        <f aca="false">(-1)*(401k_01!$G424+IRA_01!$E424+Invest_01!$E424)+Pension_01!$E424</f>
        <v>3274.23545813926</v>
      </c>
      <c r="F424" s="69" t="n">
        <f aca="false">(-1)*Roth_01!$E424</f>
        <v>0</v>
      </c>
      <c r="G424" s="69" t="n">
        <f aca="false">(-1)*$E424*(Input!$C$9/100)</f>
        <v>-327.423545813926</v>
      </c>
      <c r="H424" s="69" t="n">
        <f aca="false">(-1)*$E424*(Input!$C$10/100)</f>
        <v>-161.092384540452</v>
      </c>
      <c r="J424" s="69" t="n">
        <f aca="false">($E424+$F424+$G424+$H424)</f>
        <v>2785.71952778489</v>
      </c>
    </row>
    <row r="425" customFormat="false" ht="12.8" hidden="false" customHeight="false" outlineLevel="0" collapsed="false">
      <c r="A425" s="67" t="n">
        <v>421</v>
      </c>
      <c r="B425" s="68" t="n">
        <f aca="false">EOMONTH(Input!$C$7,A425)</f>
        <v>55731</v>
      </c>
      <c r="C425" s="67" t="n">
        <f aca="false">DATEDIF(Input!$C$23,$B425,"Y")</f>
        <v>75</v>
      </c>
      <c r="E425" s="69" t="n">
        <f aca="false">(-1)*(401k_01!$G425+IRA_01!$E425+Invest_01!$E425)+Pension_01!$E425</f>
        <v>3274.23545813926</v>
      </c>
      <c r="F425" s="69" t="n">
        <f aca="false">(-1)*Roth_01!$E425</f>
        <v>0</v>
      </c>
      <c r="G425" s="69" t="n">
        <f aca="false">(-1)*$E425*(Input!$C$9/100)</f>
        <v>-327.423545813926</v>
      </c>
      <c r="H425" s="69" t="n">
        <f aca="false">(-1)*$E425*(Input!$C$10/100)</f>
        <v>-161.092384540452</v>
      </c>
      <c r="J425" s="69" t="n">
        <f aca="false">($E425+$F425+$G425+$H425)</f>
        <v>2785.71952778489</v>
      </c>
    </row>
    <row r="426" customFormat="false" ht="12.8" hidden="false" customHeight="false" outlineLevel="0" collapsed="false">
      <c r="A426" s="67" t="n">
        <v>422</v>
      </c>
      <c r="B426" s="68" t="n">
        <f aca="false">EOMONTH(Input!$C$7,A426)</f>
        <v>55762</v>
      </c>
      <c r="C426" s="67" t="n">
        <f aca="false">DATEDIF(Input!$C$23,$B426,"Y")</f>
        <v>75</v>
      </c>
      <c r="E426" s="69" t="n">
        <f aca="false">(-1)*(401k_01!$G426+IRA_01!$E426+Invest_01!$E426)+Pension_01!$E426</f>
        <v>3274.23545813926</v>
      </c>
      <c r="F426" s="69" t="n">
        <f aca="false">(-1)*Roth_01!$E426</f>
        <v>0</v>
      </c>
      <c r="G426" s="69" t="n">
        <f aca="false">(-1)*$E426*(Input!$C$9/100)</f>
        <v>-327.423545813926</v>
      </c>
      <c r="H426" s="69" t="n">
        <f aca="false">(-1)*$E426*(Input!$C$10/100)</f>
        <v>-161.092384540452</v>
      </c>
      <c r="J426" s="69" t="n">
        <f aca="false">($E426+$F426+$G426+$H426)</f>
        <v>2785.71952778489</v>
      </c>
    </row>
    <row r="427" customFormat="false" ht="12.8" hidden="false" customHeight="false" outlineLevel="0" collapsed="false">
      <c r="A427" s="67" t="n">
        <v>423</v>
      </c>
      <c r="B427" s="68" t="n">
        <f aca="false">EOMONTH(Input!$C$7,A427)</f>
        <v>55792</v>
      </c>
      <c r="C427" s="67" t="n">
        <f aca="false">DATEDIF(Input!$C$23,$B427,"Y")</f>
        <v>75</v>
      </c>
      <c r="E427" s="69" t="n">
        <f aca="false">(-1)*(401k_01!$G427+IRA_01!$E427+Invest_01!$E427)+Pension_01!$E427</f>
        <v>3274.23545813926</v>
      </c>
      <c r="F427" s="69" t="n">
        <f aca="false">(-1)*Roth_01!$E427</f>
        <v>0</v>
      </c>
      <c r="G427" s="69" t="n">
        <f aca="false">(-1)*$E427*(Input!$C$9/100)</f>
        <v>-327.423545813926</v>
      </c>
      <c r="H427" s="69" t="n">
        <f aca="false">(-1)*$E427*(Input!$C$10/100)</f>
        <v>-161.092384540452</v>
      </c>
      <c r="J427" s="69" t="n">
        <f aca="false">($E427+$F427+$G427+$H427)</f>
        <v>2785.71952778489</v>
      </c>
    </row>
    <row r="428" customFormat="false" ht="12.8" hidden="false" customHeight="false" outlineLevel="0" collapsed="false">
      <c r="A428" s="67" t="n">
        <v>424</v>
      </c>
      <c r="B428" s="68" t="n">
        <f aca="false">EOMONTH(Input!$C$7,A428)</f>
        <v>55823</v>
      </c>
      <c r="C428" s="67" t="n">
        <f aca="false">DATEDIF(Input!$C$23,$B428,"Y")</f>
        <v>75</v>
      </c>
      <c r="E428" s="69" t="n">
        <f aca="false">(-1)*(401k_01!$G428+IRA_01!$E428+Invest_01!$E428)+Pension_01!$E428</f>
        <v>3274.23545813926</v>
      </c>
      <c r="F428" s="69" t="n">
        <f aca="false">(-1)*Roth_01!$E428</f>
        <v>0</v>
      </c>
      <c r="G428" s="69" t="n">
        <f aca="false">(-1)*$E428*(Input!$C$9/100)</f>
        <v>-327.423545813926</v>
      </c>
      <c r="H428" s="69" t="n">
        <f aca="false">(-1)*$E428*(Input!$C$10/100)</f>
        <v>-161.092384540452</v>
      </c>
      <c r="J428" s="69" t="n">
        <f aca="false">($E428+$F428+$G428+$H428)</f>
        <v>2785.71952778489</v>
      </c>
    </row>
    <row r="429" customFormat="false" ht="12.8" hidden="false" customHeight="false" outlineLevel="0" collapsed="false">
      <c r="A429" s="67" t="n">
        <v>425</v>
      </c>
      <c r="B429" s="68" t="n">
        <f aca="false">EOMONTH(Input!$C$7,A429)</f>
        <v>55853</v>
      </c>
      <c r="C429" s="67" t="n">
        <f aca="false">DATEDIF(Input!$C$23,$B429,"Y")</f>
        <v>75</v>
      </c>
      <c r="E429" s="69" t="n">
        <f aca="false">(-1)*(401k_01!$G429+IRA_01!$E429+Invest_01!$E429)+Pension_01!$E429</f>
        <v>3274.23545813926</v>
      </c>
      <c r="F429" s="69" t="n">
        <f aca="false">(-1)*Roth_01!$E429</f>
        <v>0</v>
      </c>
      <c r="G429" s="69" t="n">
        <f aca="false">(-1)*$E429*(Input!$C$9/100)</f>
        <v>-327.423545813926</v>
      </c>
      <c r="H429" s="69" t="n">
        <f aca="false">(-1)*$E429*(Input!$C$10/100)</f>
        <v>-161.092384540452</v>
      </c>
      <c r="J429" s="69" t="n">
        <f aca="false">($E429+$F429+$G429+$H429)</f>
        <v>2785.71952778489</v>
      </c>
    </row>
    <row r="430" customFormat="false" ht="12.8" hidden="false" customHeight="false" outlineLevel="0" collapsed="false">
      <c r="A430" s="67" t="n">
        <v>426</v>
      </c>
      <c r="B430" s="68" t="n">
        <f aca="false">EOMONTH(Input!$C$7,A430)</f>
        <v>55884</v>
      </c>
      <c r="C430" s="67" t="n">
        <f aca="false">DATEDIF(Input!$C$23,$B430,"Y")</f>
        <v>75</v>
      </c>
      <c r="E430" s="69" t="n">
        <f aca="false">(-1)*(401k_01!$G430+IRA_01!$E430+Invest_01!$E430)+Pension_01!$E430</f>
        <v>3274.23545813926</v>
      </c>
      <c r="F430" s="69" t="n">
        <f aca="false">(-1)*Roth_01!$E430</f>
        <v>0</v>
      </c>
      <c r="G430" s="69" t="n">
        <f aca="false">(-1)*$E430*(Input!$C$9/100)</f>
        <v>-327.423545813926</v>
      </c>
      <c r="H430" s="69" t="n">
        <f aca="false">(-1)*$E430*(Input!$C$10/100)</f>
        <v>-161.092384540452</v>
      </c>
      <c r="J430" s="69" t="n">
        <f aca="false">($E430+$F430+$G430+$H430)</f>
        <v>2785.71952778489</v>
      </c>
    </row>
    <row r="431" customFormat="false" ht="12.8" hidden="false" customHeight="false" outlineLevel="0" collapsed="false">
      <c r="A431" s="67" t="n">
        <v>427</v>
      </c>
      <c r="B431" s="68" t="n">
        <f aca="false">EOMONTH(Input!$C$7,A431)</f>
        <v>55915</v>
      </c>
      <c r="C431" s="67" t="n">
        <f aca="false">DATEDIF(Input!$C$23,$B431,"Y")</f>
        <v>75</v>
      </c>
      <c r="E431" s="69" t="n">
        <f aca="false">(-1)*(401k_01!$G431+IRA_01!$E431+Invest_01!$E431)+Pension_01!$E431</f>
        <v>3274.23545813926</v>
      </c>
      <c r="F431" s="69" t="n">
        <f aca="false">(-1)*Roth_01!$E431</f>
        <v>0</v>
      </c>
      <c r="G431" s="69" t="n">
        <f aca="false">(-1)*$E431*(Input!$C$9/100)</f>
        <v>-327.423545813926</v>
      </c>
      <c r="H431" s="69" t="n">
        <f aca="false">(-1)*$E431*(Input!$C$10/100)</f>
        <v>-161.092384540452</v>
      </c>
      <c r="J431" s="69" t="n">
        <f aca="false">($E431+$F431+$G431+$H431)</f>
        <v>2785.71952778489</v>
      </c>
    </row>
    <row r="432" customFormat="false" ht="12.8" hidden="false" customHeight="false" outlineLevel="0" collapsed="false">
      <c r="A432" s="67" t="n">
        <v>428</v>
      </c>
      <c r="B432" s="68" t="n">
        <f aca="false">EOMONTH(Input!$C$7,A432)</f>
        <v>55943</v>
      </c>
      <c r="C432" s="67" t="n">
        <f aca="false">DATEDIF(Input!$C$23,$B432,"Y")</f>
        <v>75</v>
      </c>
      <c r="E432" s="69" t="n">
        <f aca="false">(-1)*(401k_01!$G432+IRA_01!$E432+Invest_01!$E432)+Pension_01!$E432</f>
        <v>3274.23545813926</v>
      </c>
      <c r="F432" s="69" t="n">
        <f aca="false">(-1)*Roth_01!$E432</f>
        <v>0</v>
      </c>
      <c r="G432" s="69" t="n">
        <f aca="false">(-1)*$E432*(Input!$C$9/100)</f>
        <v>-327.423545813926</v>
      </c>
      <c r="H432" s="69" t="n">
        <f aca="false">(-1)*$E432*(Input!$C$10/100)</f>
        <v>-161.092384540452</v>
      </c>
      <c r="J432" s="69" t="n">
        <f aca="false">($E432+$F432+$G432+$H432)</f>
        <v>2785.71952778489</v>
      </c>
    </row>
    <row r="433" customFormat="false" ht="12.8" hidden="false" customHeight="false" outlineLevel="0" collapsed="false">
      <c r="A433" s="67" t="n">
        <v>429</v>
      </c>
      <c r="B433" s="68" t="n">
        <f aca="false">EOMONTH(Input!$C$7,A433)</f>
        <v>55974</v>
      </c>
      <c r="C433" s="67" t="n">
        <f aca="false">DATEDIF(Input!$C$23,$B433,"Y")</f>
        <v>75</v>
      </c>
      <c r="E433" s="69" t="n">
        <f aca="false">(-1)*(401k_01!$G433+IRA_01!$E433+Invest_01!$E433)+Pension_01!$E433</f>
        <v>3274.23545813926</v>
      </c>
      <c r="F433" s="69" t="n">
        <f aca="false">(-1)*Roth_01!$E433</f>
        <v>0</v>
      </c>
      <c r="G433" s="69" t="n">
        <f aca="false">(-1)*$E433*(Input!$C$9/100)</f>
        <v>-327.423545813926</v>
      </c>
      <c r="H433" s="69" t="n">
        <f aca="false">(-1)*$E433*(Input!$C$10/100)</f>
        <v>-161.092384540452</v>
      </c>
      <c r="J433" s="69" t="n">
        <f aca="false">($E433+$F433+$G433+$H433)</f>
        <v>2785.71952778489</v>
      </c>
    </row>
    <row r="434" customFormat="false" ht="12.8" hidden="false" customHeight="false" outlineLevel="0" collapsed="false">
      <c r="A434" s="67" t="n">
        <v>430</v>
      </c>
      <c r="B434" s="68" t="n">
        <f aca="false">EOMONTH(Input!$C$7,A434)</f>
        <v>56004</v>
      </c>
      <c r="C434" s="67" t="n">
        <f aca="false">DATEDIF(Input!$C$23,$B434,"Y")</f>
        <v>75</v>
      </c>
      <c r="E434" s="69" t="n">
        <f aca="false">(-1)*(401k_01!$G434+IRA_01!$E434+Invest_01!$E434)+Pension_01!$E434</f>
        <v>3274.23545813926</v>
      </c>
      <c r="F434" s="69" t="n">
        <f aca="false">(-1)*Roth_01!$E434</f>
        <v>0</v>
      </c>
      <c r="G434" s="69" t="n">
        <f aca="false">(-1)*$E434*(Input!$C$9/100)</f>
        <v>-327.423545813926</v>
      </c>
      <c r="H434" s="69" t="n">
        <f aca="false">(-1)*$E434*(Input!$C$10/100)</f>
        <v>-161.092384540452</v>
      </c>
      <c r="J434" s="69" t="n">
        <f aca="false">($E434+$F434+$G434+$H434)</f>
        <v>2785.71952778489</v>
      </c>
    </row>
    <row r="435" customFormat="false" ht="12.8" hidden="false" customHeight="false" outlineLevel="0" collapsed="false">
      <c r="A435" s="67" t="n">
        <v>431</v>
      </c>
      <c r="B435" s="68" t="n">
        <f aca="false">EOMONTH(Input!$C$7,A435)</f>
        <v>56035</v>
      </c>
      <c r="C435" s="67" t="n">
        <f aca="false">DATEDIF(Input!$C$23,$B435,"Y")</f>
        <v>76</v>
      </c>
      <c r="E435" s="69" t="n">
        <f aca="false">(-1)*(401k_01!$G435+IRA_01!$E435+Invest_01!$E435)+Pension_01!$E435</f>
        <v>3274.23545813926</v>
      </c>
      <c r="F435" s="69" t="n">
        <f aca="false">(-1)*Roth_01!$E435</f>
        <v>0</v>
      </c>
      <c r="G435" s="69" t="n">
        <f aca="false">(-1)*$E435*(Input!$C$9/100)</f>
        <v>-327.423545813926</v>
      </c>
      <c r="H435" s="69" t="n">
        <f aca="false">(-1)*$E435*(Input!$C$10/100)</f>
        <v>-161.092384540452</v>
      </c>
      <c r="J435" s="69" t="n">
        <f aca="false">($E435+$F435+$G435+$H435)</f>
        <v>2785.71952778489</v>
      </c>
    </row>
    <row r="436" customFormat="false" ht="12.8" hidden="false" customHeight="false" outlineLevel="0" collapsed="false">
      <c r="A436" s="67" t="n">
        <v>432</v>
      </c>
      <c r="B436" s="68" t="n">
        <f aca="false">EOMONTH(Input!$C$7,A436)</f>
        <v>56065</v>
      </c>
      <c r="C436" s="67" t="n">
        <f aca="false">DATEDIF(Input!$C$23,$B436,"Y")</f>
        <v>76</v>
      </c>
      <c r="E436" s="69" t="n">
        <f aca="false">(-1)*(401k_01!$G436+IRA_01!$E436+Invest_01!$E436)+Pension_01!$E436</f>
        <v>3274.23545813926</v>
      </c>
      <c r="F436" s="69" t="n">
        <f aca="false">(-1)*Roth_01!$E436</f>
        <v>0</v>
      </c>
      <c r="G436" s="69" t="n">
        <f aca="false">(-1)*$E436*(Input!$C$9/100)</f>
        <v>-327.423545813926</v>
      </c>
      <c r="H436" s="69" t="n">
        <f aca="false">(-1)*$E436*(Input!$C$10/100)</f>
        <v>-161.092384540452</v>
      </c>
      <c r="J436" s="69" t="n">
        <f aca="false">($E436+$F436+$G436+$H436)</f>
        <v>2785.71952778489</v>
      </c>
    </row>
    <row r="437" customFormat="false" ht="12.8" hidden="false" customHeight="false" outlineLevel="0" collapsed="false">
      <c r="A437" s="67" t="n">
        <v>433</v>
      </c>
      <c r="B437" s="68" t="n">
        <f aca="false">EOMONTH(Input!$C$7,A437)</f>
        <v>56096</v>
      </c>
      <c r="C437" s="67" t="n">
        <f aca="false">DATEDIF(Input!$C$23,$B437,"Y")</f>
        <v>76</v>
      </c>
      <c r="E437" s="69" t="n">
        <f aca="false">(-1)*(401k_01!$G437+IRA_01!$E437+Invest_01!$E437)+Pension_01!$E437</f>
        <v>3274.23545813926</v>
      </c>
      <c r="F437" s="69" t="n">
        <f aca="false">(-1)*Roth_01!$E437</f>
        <v>0</v>
      </c>
      <c r="G437" s="69" t="n">
        <f aca="false">(-1)*$E437*(Input!$C$9/100)</f>
        <v>-327.423545813926</v>
      </c>
      <c r="H437" s="69" t="n">
        <f aca="false">(-1)*$E437*(Input!$C$10/100)</f>
        <v>-161.092384540452</v>
      </c>
      <c r="J437" s="69" t="n">
        <f aca="false">($E437+$F437+$G437+$H437)</f>
        <v>2785.71952778489</v>
      </c>
    </row>
    <row r="438" customFormat="false" ht="12.8" hidden="false" customHeight="false" outlineLevel="0" collapsed="false">
      <c r="A438" s="67" t="n">
        <v>434</v>
      </c>
      <c r="B438" s="68" t="n">
        <f aca="false">EOMONTH(Input!$C$7,A438)</f>
        <v>56127</v>
      </c>
      <c r="C438" s="67" t="n">
        <f aca="false">DATEDIF(Input!$C$23,$B438,"Y")</f>
        <v>76</v>
      </c>
      <c r="E438" s="69" t="n">
        <f aca="false">(-1)*(401k_01!$G438+IRA_01!$E438+Invest_01!$E438)+Pension_01!$E438</f>
        <v>3274.23545813926</v>
      </c>
      <c r="F438" s="69" t="n">
        <f aca="false">(-1)*Roth_01!$E438</f>
        <v>0</v>
      </c>
      <c r="G438" s="69" t="n">
        <f aca="false">(-1)*$E438*(Input!$C$9/100)</f>
        <v>-327.423545813926</v>
      </c>
      <c r="H438" s="69" t="n">
        <f aca="false">(-1)*$E438*(Input!$C$10/100)</f>
        <v>-161.092384540452</v>
      </c>
      <c r="J438" s="69" t="n">
        <f aca="false">($E438+$F438+$G438+$H438)</f>
        <v>2785.71952778489</v>
      </c>
    </row>
    <row r="439" customFormat="false" ht="12.8" hidden="false" customHeight="false" outlineLevel="0" collapsed="false">
      <c r="A439" s="67" t="n">
        <v>435</v>
      </c>
      <c r="B439" s="68" t="n">
        <f aca="false">EOMONTH(Input!$C$7,A439)</f>
        <v>56157</v>
      </c>
      <c r="C439" s="67" t="n">
        <f aca="false">DATEDIF(Input!$C$23,$B439,"Y")</f>
        <v>76</v>
      </c>
      <c r="E439" s="69" t="n">
        <f aca="false">(-1)*(401k_01!$G439+IRA_01!$E439+Invest_01!$E439)+Pension_01!$E439</f>
        <v>3274.23545813926</v>
      </c>
      <c r="F439" s="69" t="n">
        <f aca="false">(-1)*Roth_01!$E439</f>
        <v>0</v>
      </c>
      <c r="G439" s="69" t="n">
        <f aca="false">(-1)*$E439*(Input!$C$9/100)</f>
        <v>-327.423545813926</v>
      </c>
      <c r="H439" s="69" t="n">
        <f aca="false">(-1)*$E439*(Input!$C$10/100)</f>
        <v>-161.092384540452</v>
      </c>
      <c r="J439" s="69" t="n">
        <f aca="false">($E439+$F439+$G439+$H439)</f>
        <v>2785.71952778489</v>
      </c>
    </row>
    <row r="440" customFormat="false" ht="12.8" hidden="false" customHeight="false" outlineLevel="0" collapsed="false">
      <c r="A440" s="67" t="n">
        <v>436</v>
      </c>
      <c r="B440" s="68" t="n">
        <f aca="false">EOMONTH(Input!$C$7,A440)</f>
        <v>56188</v>
      </c>
      <c r="C440" s="67" t="n">
        <f aca="false">DATEDIF(Input!$C$23,$B440,"Y")</f>
        <v>76</v>
      </c>
      <c r="E440" s="69" t="n">
        <f aca="false">(-1)*(401k_01!$G440+IRA_01!$E440+Invest_01!$E440)+Pension_01!$E440</f>
        <v>3274.23545813926</v>
      </c>
      <c r="F440" s="69" t="n">
        <f aca="false">(-1)*Roth_01!$E440</f>
        <v>0</v>
      </c>
      <c r="G440" s="69" t="n">
        <f aca="false">(-1)*$E440*(Input!$C$9/100)</f>
        <v>-327.423545813926</v>
      </c>
      <c r="H440" s="69" t="n">
        <f aca="false">(-1)*$E440*(Input!$C$10/100)</f>
        <v>-161.092384540452</v>
      </c>
      <c r="J440" s="69" t="n">
        <f aca="false">($E440+$F440+$G440+$H440)</f>
        <v>2785.71952778489</v>
      </c>
    </row>
    <row r="441" customFormat="false" ht="12.8" hidden="false" customHeight="false" outlineLevel="0" collapsed="false">
      <c r="A441" s="67" t="n">
        <v>437</v>
      </c>
      <c r="B441" s="68" t="n">
        <f aca="false">EOMONTH(Input!$C$7,A441)</f>
        <v>56218</v>
      </c>
      <c r="C441" s="67" t="n">
        <f aca="false">DATEDIF(Input!$C$23,$B441,"Y")</f>
        <v>76</v>
      </c>
      <c r="E441" s="69" t="n">
        <f aca="false">(-1)*(401k_01!$G441+IRA_01!$E441+Invest_01!$E441)+Pension_01!$E441</f>
        <v>3274.23545813926</v>
      </c>
      <c r="F441" s="69" t="n">
        <f aca="false">(-1)*Roth_01!$E441</f>
        <v>0</v>
      </c>
      <c r="G441" s="69" t="n">
        <f aca="false">(-1)*$E441*(Input!$C$9/100)</f>
        <v>-327.423545813926</v>
      </c>
      <c r="H441" s="69" t="n">
        <f aca="false">(-1)*$E441*(Input!$C$10/100)</f>
        <v>-161.092384540452</v>
      </c>
      <c r="J441" s="69" t="n">
        <f aca="false">($E441+$F441+$G441+$H441)</f>
        <v>2785.71952778489</v>
      </c>
    </row>
    <row r="442" customFormat="false" ht="12.8" hidden="false" customHeight="false" outlineLevel="0" collapsed="false">
      <c r="A442" s="67" t="n">
        <v>438</v>
      </c>
      <c r="B442" s="68" t="n">
        <f aca="false">EOMONTH(Input!$C$7,A442)</f>
        <v>56249</v>
      </c>
      <c r="C442" s="67" t="n">
        <f aca="false">DATEDIF(Input!$C$23,$B442,"Y")</f>
        <v>76</v>
      </c>
      <c r="E442" s="69" t="n">
        <f aca="false">(-1)*(401k_01!$G442+IRA_01!$E442+Invest_01!$E442)+Pension_01!$E442</f>
        <v>3274.23545813926</v>
      </c>
      <c r="F442" s="69" t="n">
        <f aca="false">(-1)*Roth_01!$E442</f>
        <v>0</v>
      </c>
      <c r="G442" s="69" t="n">
        <f aca="false">(-1)*$E442*(Input!$C$9/100)</f>
        <v>-327.423545813926</v>
      </c>
      <c r="H442" s="69" t="n">
        <f aca="false">(-1)*$E442*(Input!$C$10/100)</f>
        <v>-161.092384540452</v>
      </c>
      <c r="J442" s="69" t="n">
        <f aca="false">($E442+$F442+$G442+$H442)</f>
        <v>2785.71952778489</v>
      </c>
    </row>
    <row r="443" customFormat="false" ht="12.8" hidden="false" customHeight="false" outlineLevel="0" collapsed="false">
      <c r="A443" s="67" t="n">
        <v>439</v>
      </c>
      <c r="B443" s="68" t="n">
        <f aca="false">EOMONTH(Input!$C$7,A443)</f>
        <v>56280</v>
      </c>
      <c r="C443" s="67" t="n">
        <f aca="false">DATEDIF(Input!$C$23,$B443,"Y")</f>
        <v>76</v>
      </c>
      <c r="E443" s="69" t="n">
        <f aca="false">(-1)*(401k_01!$G443+IRA_01!$E443+Invest_01!$E443)+Pension_01!$E443</f>
        <v>3274.23545813926</v>
      </c>
      <c r="F443" s="69" t="n">
        <f aca="false">(-1)*Roth_01!$E443</f>
        <v>0</v>
      </c>
      <c r="G443" s="69" t="n">
        <f aca="false">(-1)*$E443*(Input!$C$9/100)</f>
        <v>-327.423545813926</v>
      </c>
      <c r="H443" s="69" t="n">
        <f aca="false">(-1)*$E443*(Input!$C$10/100)</f>
        <v>-161.092384540452</v>
      </c>
      <c r="J443" s="69" t="n">
        <f aca="false">($E443+$F443+$G443+$H443)</f>
        <v>2785.71952778489</v>
      </c>
    </row>
    <row r="444" customFormat="false" ht="12.8" hidden="false" customHeight="false" outlineLevel="0" collapsed="false">
      <c r="A444" s="67" t="n">
        <v>440</v>
      </c>
      <c r="B444" s="68" t="n">
        <f aca="false">EOMONTH(Input!$C$7,A444)</f>
        <v>56308</v>
      </c>
      <c r="C444" s="67" t="n">
        <f aca="false">DATEDIF(Input!$C$23,$B444,"Y")</f>
        <v>76</v>
      </c>
      <c r="E444" s="69" t="n">
        <f aca="false">(-1)*(401k_01!$G444+IRA_01!$E444+Invest_01!$E444)+Pension_01!$E444</f>
        <v>3274.23545813926</v>
      </c>
      <c r="F444" s="69" t="n">
        <f aca="false">(-1)*Roth_01!$E444</f>
        <v>0</v>
      </c>
      <c r="G444" s="69" t="n">
        <f aca="false">(-1)*$E444*(Input!$C$9/100)</f>
        <v>-327.423545813926</v>
      </c>
      <c r="H444" s="69" t="n">
        <f aca="false">(-1)*$E444*(Input!$C$10/100)</f>
        <v>-161.092384540452</v>
      </c>
      <c r="J444" s="69" t="n">
        <f aca="false">($E444+$F444+$G444+$H444)</f>
        <v>2785.71952778489</v>
      </c>
    </row>
    <row r="445" customFormat="false" ht="12.8" hidden="false" customHeight="false" outlineLevel="0" collapsed="false">
      <c r="A445" s="67" t="n">
        <v>441</v>
      </c>
      <c r="B445" s="68" t="n">
        <f aca="false">EOMONTH(Input!$C$7,A445)</f>
        <v>56339</v>
      </c>
      <c r="C445" s="67" t="n">
        <f aca="false">DATEDIF(Input!$C$23,$B445,"Y")</f>
        <v>76</v>
      </c>
      <c r="E445" s="69" t="n">
        <f aca="false">(-1)*(401k_01!$G445+IRA_01!$E445+Invest_01!$E445)+Pension_01!$E445</f>
        <v>3274.23545813926</v>
      </c>
      <c r="F445" s="69" t="n">
        <f aca="false">(-1)*Roth_01!$E445</f>
        <v>0</v>
      </c>
      <c r="G445" s="69" t="n">
        <f aca="false">(-1)*$E445*(Input!$C$9/100)</f>
        <v>-327.423545813926</v>
      </c>
      <c r="H445" s="69" t="n">
        <f aca="false">(-1)*$E445*(Input!$C$10/100)</f>
        <v>-161.092384540452</v>
      </c>
      <c r="J445" s="69" t="n">
        <f aca="false">($E445+$F445+$G445+$H445)</f>
        <v>2785.71952778489</v>
      </c>
    </row>
    <row r="446" customFormat="false" ht="12.8" hidden="false" customHeight="false" outlineLevel="0" collapsed="false">
      <c r="A446" s="67" t="n">
        <v>442</v>
      </c>
      <c r="B446" s="68" t="n">
        <f aca="false">EOMONTH(Input!$C$7,A446)</f>
        <v>56369</v>
      </c>
      <c r="C446" s="67" t="n">
        <f aca="false">DATEDIF(Input!$C$23,$B446,"Y")</f>
        <v>76</v>
      </c>
      <c r="E446" s="69" t="n">
        <f aca="false">(-1)*(401k_01!$G446+IRA_01!$E446+Invest_01!$E446)+Pension_01!$E446</f>
        <v>3274.23545813926</v>
      </c>
      <c r="F446" s="69" t="n">
        <f aca="false">(-1)*Roth_01!$E446</f>
        <v>0</v>
      </c>
      <c r="G446" s="69" t="n">
        <f aca="false">(-1)*$E446*(Input!$C$9/100)</f>
        <v>-327.423545813926</v>
      </c>
      <c r="H446" s="69" t="n">
        <f aca="false">(-1)*$E446*(Input!$C$10/100)</f>
        <v>-161.092384540452</v>
      </c>
      <c r="J446" s="69" t="n">
        <f aca="false">($E446+$F446+$G446+$H446)</f>
        <v>2785.71952778489</v>
      </c>
    </row>
    <row r="447" customFormat="false" ht="12.8" hidden="false" customHeight="false" outlineLevel="0" collapsed="false">
      <c r="A447" s="67" t="n">
        <v>443</v>
      </c>
      <c r="B447" s="68" t="n">
        <f aca="false">EOMONTH(Input!$C$7,A447)</f>
        <v>56400</v>
      </c>
      <c r="C447" s="67" t="n">
        <f aca="false">DATEDIF(Input!$C$23,$B447,"Y")</f>
        <v>77</v>
      </c>
      <c r="E447" s="69" t="n">
        <f aca="false">(-1)*(401k_01!$G447+IRA_01!$E447+Invest_01!$E447)+Pension_01!$E447</f>
        <v>3274.23545813926</v>
      </c>
      <c r="F447" s="69" t="n">
        <f aca="false">(-1)*Roth_01!$E447</f>
        <v>0</v>
      </c>
      <c r="G447" s="69" t="n">
        <f aca="false">(-1)*$E447*(Input!$C$9/100)</f>
        <v>-327.423545813926</v>
      </c>
      <c r="H447" s="69" t="n">
        <f aca="false">(-1)*$E447*(Input!$C$10/100)</f>
        <v>-161.092384540452</v>
      </c>
      <c r="J447" s="69" t="n">
        <f aca="false">($E447+$F447+$G447+$H447)</f>
        <v>2785.71952778489</v>
      </c>
    </row>
    <row r="448" customFormat="false" ht="12.8" hidden="false" customHeight="false" outlineLevel="0" collapsed="false">
      <c r="A448" s="67" t="n">
        <v>444</v>
      </c>
      <c r="B448" s="68" t="n">
        <f aca="false">EOMONTH(Input!$C$7,A448)</f>
        <v>56430</v>
      </c>
      <c r="C448" s="67" t="n">
        <f aca="false">DATEDIF(Input!$C$23,$B448,"Y")</f>
        <v>77</v>
      </c>
      <c r="E448" s="69" t="n">
        <f aca="false">(-1)*(401k_01!$G448+IRA_01!$E448+Invest_01!$E448)+Pension_01!$E448</f>
        <v>3274.23545813926</v>
      </c>
      <c r="F448" s="69" t="n">
        <f aca="false">(-1)*Roth_01!$E448</f>
        <v>0</v>
      </c>
      <c r="G448" s="69" t="n">
        <f aca="false">(-1)*$E448*(Input!$C$9/100)</f>
        <v>-327.423545813926</v>
      </c>
      <c r="H448" s="69" t="n">
        <f aca="false">(-1)*$E448*(Input!$C$10/100)</f>
        <v>-161.092384540452</v>
      </c>
      <c r="J448" s="69" t="n">
        <f aca="false">($E448+$F448+$G448+$H448)</f>
        <v>2785.71952778489</v>
      </c>
    </row>
    <row r="449" customFormat="false" ht="12.8" hidden="false" customHeight="false" outlineLevel="0" collapsed="false">
      <c r="A449" s="67" t="n">
        <v>445</v>
      </c>
      <c r="B449" s="68" t="n">
        <f aca="false">EOMONTH(Input!$C$7,A449)</f>
        <v>56461</v>
      </c>
      <c r="C449" s="67" t="n">
        <f aca="false">DATEDIF(Input!$C$23,$B449,"Y")</f>
        <v>77</v>
      </c>
      <c r="E449" s="69" t="n">
        <f aca="false">(-1)*(401k_01!$G449+IRA_01!$E449+Invest_01!$E449)+Pension_01!$E449</f>
        <v>3274.23545813926</v>
      </c>
      <c r="F449" s="69" t="n">
        <f aca="false">(-1)*Roth_01!$E449</f>
        <v>0</v>
      </c>
      <c r="G449" s="69" t="n">
        <f aca="false">(-1)*$E449*(Input!$C$9/100)</f>
        <v>-327.423545813926</v>
      </c>
      <c r="H449" s="69" t="n">
        <f aca="false">(-1)*$E449*(Input!$C$10/100)</f>
        <v>-161.092384540452</v>
      </c>
      <c r="J449" s="69" t="n">
        <f aca="false">($E449+$F449+$G449+$H449)</f>
        <v>2785.71952778489</v>
      </c>
    </row>
    <row r="450" customFormat="false" ht="12.8" hidden="false" customHeight="false" outlineLevel="0" collapsed="false">
      <c r="A450" s="67" t="n">
        <v>446</v>
      </c>
      <c r="B450" s="68" t="n">
        <f aca="false">EOMONTH(Input!$C$7,A450)</f>
        <v>56492</v>
      </c>
      <c r="C450" s="67" t="n">
        <f aca="false">DATEDIF(Input!$C$23,$B450,"Y")</f>
        <v>77</v>
      </c>
      <c r="E450" s="69" t="n">
        <f aca="false">(-1)*(401k_01!$G450+IRA_01!$E450+Invest_01!$E450)+Pension_01!$E450</f>
        <v>3274.23545813926</v>
      </c>
      <c r="F450" s="69" t="n">
        <f aca="false">(-1)*Roth_01!$E450</f>
        <v>0</v>
      </c>
      <c r="G450" s="69" t="n">
        <f aca="false">(-1)*$E450*(Input!$C$9/100)</f>
        <v>-327.423545813926</v>
      </c>
      <c r="H450" s="69" t="n">
        <f aca="false">(-1)*$E450*(Input!$C$10/100)</f>
        <v>-161.092384540452</v>
      </c>
      <c r="J450" s="69" t="n">
        <f aca="false">($E450+$F450+$G450+$H450)</f>
        <v>2785.71952778489</v>
      </c>
    </row>
    <row r="451" customFormat="false" ht="12.8" hidden="false" customHeight="false" outlineLevel="0" collapsed="false">
      <c r="A451" s="67" t="n">
        <v>447</v>
      </c>
      <c r="B451" s="68" t="n">
        <f aca="false">EOMONTH(Input!$C$7,A451)</f>
        <v>56522</v>
      </c>
      <c r="C451" s="67" t="n">
        <f aca="false">DATEDIF(Input!$C$23,$B451,"Y")</f>
        <v>77</v>
      </c>
      <c r="E451" s="69" t="n">
        <f aca="false">(-1)*(401k_01!$G451+IRA_01!$E451+Invest_01!$E451)+Pension_01!$E451</f>
        <v>3274.23545813926</v>
      </c>
      <c r="F451" s="69" t="n">
        <f aca="false">(-1)*Roth_01!$E451</f>
        <v>0</v>
      </c>
      <c r="G451" s="69" t="n">
        <f aca="false">(-1)*$E451*(Input!$C$9/100)</f>
        <v>-327.423545813926</v>
      </c>
      <c r="H451" s="69" t="n">
        <f aca="false">(-1)*$E451*(Input!$C$10/100)</f>
        <v>-161.092384540452</v>
      </c>
      <c r="J451" s="69" t="n">
        <f aca="false">($E451+$F451+$G451+$H451)</f>
        <v>2785.71952778489</v>
      </c>
    </row>
    <row r="452" customFormat="false" ht="12.8" hidden="false" customHeight="false" outlineLevel="0" collapsed="false">
      <c r="A452" s="67" t="n">
        <v>448</v>
      </c>
      <c r="B452" s="68" t="n">
        <f aca="false">EOMONTH(Input!$C$7,A452)</f>
        <v>56553</v>
      </c>
      <c r="C452" s="67" t="n">
        <f aca="false">DATEDIF(Input!$C$23,$B452,"Y")</f>
        <v>77</v>
      </c>
      <c r="E452" s="69" t="n">
        <f aca="false">(-1)*(401k_01!$G452+IRA_01!$E452+Invest_01!$E452)+Pension_01!$E452</f>
        <v>3274.23545813926</v>
      </c>
      <c r="F452" s="69" t="n">
        <f aca="false">(-1)*Roth_01!$E452</f>
        <v>0</v>
      </c>
      <c r="G452" s="69" t="n">
        <f aca="false">(-1)*$E452*(Input!$C$9/100)</f>
        <v>-327.423545813926</v>
      </c>
      <c r="H452" s="69" t="n">
        <f aca="false">(-1)*$E452*(Input!$C$10/100)</f>
        <v>-161.092384540452</v>
      </c>
      <c r="J452" s="69" t="n">
        <f aca="false">($E452+$F452+$G452+$H452)</f>
        <v>2785.71952778489</v>
      </c>
    </row>
    <row r="453" customFormat="false" ht="12.8" hidden="false" customHeight="false" outlineLevel="0" collapsed="false">
      <c r="A453" s="67" t="n">
        <v>449</v>
      </c>
      <c r="B453" s="68" t="n">
        <f aca="false">EOMONTH(Input!$C$7,A453)</f>
        <v>56583</v>
      </c>
      <c r="C453" s="67" t="n">
        <f aca="false">DATEDIF(Input!$C$23,$B453,"Y")</f>
        <v>77</v>
      </c>
      <c r="E453" s="69" t="n">
        <f aca="false">(-1)*(401k_01!$G453+IRA_01!$E453+Invest_01!$E453)+Pension_01!$E453</f>
        <v>3274.23545813926</v>
      </c>
      <c r="F453" s="69" t="n">
        <f aca="false">(-1)*Roth_01!$E453</f>
        <v>0</v>
      </c>
      <c r="G453" s="69" t="n">
        <f aca="false">(-1)*$E453*(Input!$C$9/100)</f>
        <v>-327.423545813926</v>
      </c>
      <c r="H453" s="69" t="n">
        <f aca="false">(-1)*$E453*(Input!$C$10/100)</f>
        <v>-161.092384540452</v>
      </c>
      <c r="J453" s="69" t="n">
        <f aca="false">($E453+$F453+$G453+$H453)</f>
        <v>2785.71952778489</v>
      </c>
    </row>
    <row r="454" customFormat="false" ht="12.8" hidden="false" customHeight="false" outlineLevel="0" collapsed="false">
      <c r="A454" s="67" t="n">
        <v>450</v>
      </c>
      <c r="B454" s="68" t="n">
        <f aca="false">EOMONTH(Input!$C$7,A454)</f>
        <v>56614</v>
      </c>
      <c r="C454" s="67" t="n">
        <f aca="false">DATEDIF(Input!$C$23,$B454,"Y")</f>
        <v>77</v>
      </c>
      <c r="E454" s="69" t="n">
        <f aca="false">(-1)*(401k_01!$G454+IRA_01!$E454+Invest_01!$E454)+Pension_01!$E454</f>
        <v>3274.23545813926</v>
      </c>
      <c r="F454" s="69" t="n">
        <f aca="false">(-1)*Roth_01!$E454</f>
        <v>0</v>
      </c>
      <c r="G454" s="69" t="n">
        <f aca="false">(-1)*$E454*(Input!$C$9/100)</f>
        <v>-327.423545813926</v>
      </c>
      <c r="H454" s="69" t="n">
        <f aca="false">(-1)*$E454*(Input!$C$10/100)</f>
        <v>-161.092384540452</v>
      </c>
      <c r="J454" s="69" t="n">
        <f aca="false">($E454+$F454+$G454+$H454)</f>
        <v>2785.71952778489</v>
      </c>
    </row>
    <row r="455" customFormat="false" ht="12.8" hidden="false" customHeight="false" outlineLevel="0" collapsed="false">
      <c r="A455" s="67" t="n">
        <v>451</v>
      </c>
      <c r="B455" s="68" t="n">
        <f aca="false">EOMONTH(Input!$C$7,A455)</f>
        <v>56645</v>
      </c>
      <c r="C455" s="67" t="n">
        <f aca="false">DATEDIF(Input!$C$23,$B455,"Y")</f>
        <v>77</v>
      </c>
      <c r="E455" s="69" t="n">
        <f aca="false">(-1)*(401k_01!$G455+IRA_01!$E455+Invest_01!$E455)+Pension_01!$E455</f>
        <v>3274.23545813926</v>
      </c>
      <c r="F455" s="69" t="n">
        <f aca="false">(-1)*Roth_01!$E455</f>
        <v>0</v>
      </c>
      <c r="G455" s="69" t="n">
        <f aca="false">(-1)*$E455*(Input!$C$9/100)</f>
        <v>-327.423545813926</v>
      </c>
      <c r="H455" s="69" t="n">
        <f aca="false">(-1)*$E455*(Input!$C$10/100)</f>
        <v>-161.092384540452</v>
      </c>
      <c r="J455" s="69" t="n">
        <f aca="false">($E455+$F455+$G455+$H455)</f>
        <v>2785.71952778489</v>
      </c>
    </row>
    <row r="456" customFormat="false" ht="12.8" hidden="false" customHeight="false" outlineLevel="0" collapsed="false">
      <c r="A456" s="67" t="n">
        <v>452</v>
      </c>
      <c r="B456" s="68" t="n">
        <f aca="false">EOMONTH(Input!$C$7,A456)</f>
        <v>56673</v>
      </c>
      <c r="C456" s="67" t="n">
        <f aca="false">DATEDIF(Input!$C$23,$B456,"Y")</f>
        <v>77</v>
      </c>
      <c r="E456" s="69" t="n">
        <f aca="false">(-1)*(401k_01!$G456+IRA_01!$E456+Invest_01!$E456)+Pension_01!$E456</f>
        <v>3274.23545813926</v>
      </c>
      <c r="F456" s="69" t="n">
        <f aca="false">(-1)*Roth_01!$E456</f>
        <v>0</v>
      </c>
      <c r="G456" s="69" t="n">
        <f aca="false">(-1)*$E456*(Input!$C$9/100)</f>
        <v>-327.423545813926</v>
      </c>
      <c r="H456" s="69" t="n">
        <f aca="false">(-1)*$E456*(Input!$C$10/100)</f>
        <v>-161.092384540452</v>
      </c>
      <c r="J456" s="69" t="n">
        <f aca="false">($E456+$F456+$G456+$H456)</f>
        <v>2785.71952778489</v>
      </c>
    </row>
    <row r="457" customFormat="false" ht="12.8" hidden="false" customHeight="false" outlineLevel="0" collapsed="false">
      <c r="A457" s="67" t="n">
        <v>453</v>
      </c>
      <c r="B457" s="68" t="n">
        <f aca="false">EOMONTH(Input!$C$7,A457)</f>
        <v>56704</v>
      </c>
      <c r="C457" s="67" t="n">
        <f aca="false">DATEDIF(Input!$C$23,$B457,"Y")</f>
        <v>77</v>
      </c>
      <c r="E457" s="69" t="n">
        <f aca="false">(-1)*(401k_01!$G457+IRA_01!$E457+Invest_01!$E457)+Pension_01!$E457</f>
        <v>3274.23545813926</v>
      </c>
      <c r="F457" s="69" t="n">
        <f aca="false">(-1)*Roth_01!$E457</f>
        <v>0</v>
      </c>
      <c r="G457" s="69" t="n">
        <f aca="false">(-1)*$E457*(Input!$C$9/100)</f>
        <v>-327.423545813926</v>
      </c>
      <c r="H457" s="69" t="n">
        <f aca="false">(-1)*$E457*(Input!$C$10/100)</f>
        <v>-161.092384540452</v>
      </c>
      <c r="J457" s="69" t="n">
        <f aca="false">($E457+$F457+$G457+$H457)</f>
        <v>2785.71952778489</v>
      </c>
    </row>
    <row r="458" customFormat="false" ht="12.8" hidden="false" customHeight="false" outlineLevel="0" collapsed="false">
      <c r="A458" s="67" t="n">
        <v>454</v>
      </c>
      <c r="B458" s="68" t="n">
        <f aca="false">EOMONTH(Input!$C$7,A458)</f>
        <v>56734</v>
      </c>
      <c r="C458" s="67" t="n">
        <f aca="false">DATEDIF(Input!$C$23,$B458,"Y")</f>
        <v>77</v>
      </c>
      <c r="E458" s="69" t="n">
        <f aca="false">(-1)*(401k_01!$G458+IRA_01!$E458+Invest_01!$E458)+Pension_01!$E458</f>
        <v>3274.23545813926</v>
      </c>
      <c r="F458" s="69" t="n">
        <f aca="false">(-1)*Roth_01!$E458</f>
        <v>0</v>
      </c>
      <c r="G458" s="69" t="n">
        <f aca="false">(-1)*$E458*(Input!$C$9/100)</f>
        <v>-327.423545813926</v>
      </c>
      <c r="H458" s="69" t="n">
        <f aca="false">(-1)*$E458*(Input!$C$10/100)</f>
        <v>-161.092384540452</v>
      </c>
      <c r="J458" s="69" t="n">
        <f aca="false">($E458+$F458+$G458+$H458)</f>
        <v>2785.71952778489</v>
      </c>
    </row>
    <row r="459" customFormat="false" ht="12.8" hidden="false" customHeight="false" outlineLevel="0" collapsed="false">
      <c r="A459" s="67" t="n">
        <v>455</v>
      </c>
      <c r="B459" s="68" t="n">
        <f aca="false">EOMONTH(Input!$C$7,A459)</f>
        <v>56765</v>
      </c>
      <c r="C459" s="67" t="n">
        <f aca="false">DATEDIF(Input!$C$23,$B459,"Y")</f>
        <v>78</v>
      </c>
      <c r="E459" s="69" t="n">
        <f aca="false">(-1)*(401k_01!$G459+IRA_01!$E459+Invest_01!$E459)+Pension_01!$E459</f>
        <v>3274.23545813926</v>
      </c>
      <c r="F459" s="69" t="n">
        <f aca="false">(-1)*Roth_01!$E459</f>
        <v>0</v>
      </c>
      <c r="G459" s="69" t="n">
        <f aca="false">(-1)*$E459*(Input!$C$9/100)</f>
        <v>-327.423545813926</v>
      </c>
      <c r="H459" s="69" t="n">
        <f aca="false">(-1)*$E459*(Input!$C$10/100)</f>
        <v>-161.092384540452</v>
      </c>
      <c r="J459" s="69" t="n">
        <f aca="false">($E459+$F459+$G459+$H459)</f>
        <v>2785.71952778489</v>
      </c>
    </row>
    <row r="460" customFormat="false" ht="12.8" hidden="false" customHeight="false" outlineLevel="0" collapsed="false">
      <c r="A460" s="67" t="n">
        <v>456</v>
      </c>
      <c r="B460" s="68" t="n">
        <f aca="false">EOMONTH(Input!$C$7,A460)</f>
        <v>56795</v>
      </c>
      <c r="C460" s="67" t="n">
        <f aca="false">DATEDIF(Input!$C$23,$B460,"Y")</f>
        <v>78</v>
      </c>
      <c r="E460" s="69" t="n">
        <f aca="false">(-1)*(401k_01!$G460+IRA_01!$E460+Invest_01!$E460)+Pension_01!$E460</f>
        <v>3274.23545813926</v>
      </c>
      <c r="F460" s="69" t="n">
        <f aca="false">(-1)*Roth_01!$E460</f>
        <v>0</v>
      </c>
      <c r="G460" s="69" t="n">
        <f aca="false">(-1)*$E460*(Input!$C$9/100)</f>
        <v>-327.423545813926</v>
      </c>
      <c r="H460" s="69" t="n">
        <f aca="false">(-1)*$E460*(Input!$C$10/100)</f>
        <v>-161.092384540452</v>
      </c>
      <c r="J460" s="69" t="n">
        <f aca="false">($E460+$F460+$G460+$H460)</f>
        <v>2785.71952778489</v>
      </c>
    </row>
    <row r="461" customFormat="false" ht="12.8" hidden="false" customHeight="false" outlineLevel="0" collapsed="false">
      <c r="A461" s="67" t="n">
        <v>457</v>
      </c>
      <c r="B461" s="68" t="n">
        <f aca="false">EOMONTH(Input!$C$7,A461)</f>
        <v>56826</v>
      </c>
      <c r="C461" s="67" t="n">
        <f aca="false">DATEDIF(Input!$C$23,$B461,"Y")</f>
        <v>78</v>
      </c>
      <c r="E461" s="69" t="n">
        <f aca="false">(-1)*(401k_01!$G461+IRA_01!$E461+Invest_01!$E461)+Pension_01!$E461</f>
        <v>3274.23545813926</v>
      </c>
      <c r="F461" s="69" t="n">
        <f aca="false">(-1)*Roth_01!$E461</f>
        <v>0</v>
      </c>
      <c r="G461" s="69" t="n">
        <f aca="false">(-1)*$E461*(Input!$C$9/100)</f>
        <v>-327.423545813926</v>
      </c>
      <c r="H461" s="69" t="n">
        <f aca="false">(-1)*$E461*(Input!$C$10/100)</f>
        <v>-161.092384540452</v>
      </c>
      <c r="J461" s="69" t="n">
        <f aca="false">($E461+$F461+$G461+$H461)</f>
        <v>2785.71952778489</v>
      </c>
    </row>
    <row r="462" customFormat="false" ht="12.8" hidden="false" customHeight="false" outlineLevel="0" collapsed="false">
      <c r="A462" s="67" t="n">
        <v>458</v>
      </c>
      <c r="B462" s="68" t="n">
        <f aca="false">EOMONTH(Input!$C$7,A462)</f>
        <v>56857</v>
      </c>
      <c r="C462" s="67" t="n">
        <f aca="false">DATEDIF(Input!$C$23,$B462,"Y")</f>
        <v>78</v>
      </c>
      <c r="E462" s="69" t="n">
        <f aca="false">(-1)*(401k_01!$G462+IRA_01!$E462+Invest_01!$E462)+Pension_01!$E462</f>
        <v>3274.23545813926</v>
      </c>
      <c r="F462" s="69" t="n">
        <f aca="false">(-1)*Roth_01!$E462</f>
        <v>0</v>
      </c>
      <c r="G462" s="69" t="n">
        <f aca="false">(-1)*$E462*(Input!$C$9/100)</f>
        <v>-327.423545813926</v>
      </c>
      <c r="H462" s="69" t="n">
        <f aca="false">(-1)*$E462*(Input!$C$10/100)</f>
        <v>-161.092384540452</v>
      </c>
      <c r="J462" s="69" t="n">
        <f aca="false">($E462+$F462+$G462+$H462)</f>
        <v>2785.71952778489</v>
      </c>
    </row>
    <row r="463" customFormat="false" ht="12.8" hidden="false" customHeight="false" outlineLevel="0" collapsed="false">
      <c r="A463" s="67" t="n">
        <v>459</v>
      </c>
      <c r="B463" s="68" t="n">
        <f aca="false">EOMONTH(Input!$C$7,A463)</f>
        <v>56887</v>
      </c>
      <c r="C463" s="67" t="n">
        <f aca="false">DATEDIF(Input!$C$23,$B463,"Y")</f>
        <v>78</v>
      </c>
      <c r="E463" s="69" t="n">
        <f aca="false">(-1)*(401k_01!$G463+IRA_01!$E463+Invest_01!$E463)+Pension_01!$E463</f>
        <v>3274.23545813926</v>
      </c>
      <c r="F463" s="69" t="n">
        <f aca="false">(-1)*Roth_01!$E463</f>
        <v>0</v>
      </c>
      <c r="G463" s="69" t="n">
        <f aca="false">(-1)*$E463*(Input!$C$9/100)</f>
        <v>-327.423545813926</v>
      </c>
      <c r="H463" s="69" t="n">
        <f aca="false">(-1)*$E463*(Input!$C$10/100)</f>
        <v>-161.092384540452</v>
      </c>
      <c r="J463" s="69" t="n">
        <f aca="false">($E463+$F463+$G463+$H463)</f>
        <v>2785.71952778489</v>
      </c>
    </row>
    <row r="464" customFormat="false" ht="12.8" hidden="false" customHeight="false" outlineLevel="0" collapsed="false">
      <c r="A464" s="67" t="n">
        <v>460</v>
      </c>
      <c r="B464" s="68" t="n">
        <f aca="false">EOMONTH(Input!$C$7,A464)</f>
        <v>56918</v>
      </c>
      <c r="C464" s="67" t="n">
        <f aca="false">DATEDIF(Input!$C$23,$B464,"Y")</f>
        <v>78</v>
      </c>
      <c r="E464" s="69" t="n">
        <f aca="false">(-1)*(401k_01!$G464+IRA_01!$E464+Invest_01!$E464)+Pension_01!$E464</f>
        <v>3274.23545813926</v>
      </c>
      <c r="F464" s="69" t="n">
        <f aca="false">(-1)*Roth_01!$E464</f>
        <v>0</v>
      </c>
      <c r="G464" s="69" t="n">
        <f aca="false">(-1)*$E464*(Input!$C$9/100)</f>
        <v>-327.423545813926</v>
      </c>
      <c r="H464" s="69" t="n">
        <f aca="false">(-1)*$E464*(Input!$C$10/100)</f>
        <v>-161.092384540452</v>
      </c>
      <c r="J464" s="69" t="n">
        <f aca="false">($E464+$F464+$G464+$H464)</f>
        <v>2785.71952778489</v>
      </c>
    </row>
    <row r="465" customFormat="false" ht="12.8" hidden="false" customHeight="false" outlineLevel="0" collapsed="false">
      <c r="A465" s="67" t="n">
        <v>461</v>
      </c>
      <c r="B465" s="68" t="n">
        <f aca="false">EOMONTH(Input!$C$7,A465)</f>
        <v>56948</v>
      </c>
      <c r="C465" s="67" t="n">
        <f aca="false">DATEDIF(Input!$C$23,$B465,"Y")</f>
        <v>78</v>
      </c>
      <c r="E465" s="69" t="n">
        <f aca="false">(-1)*(401k_01!$G465+IRA_01!$E465+Invest_01!$E465)+Pension_01!$E465</f>
        <v>3274.23545813926</v>
      </c>
      <c r="F465" s="69" t="n">
        <f aca="false">(-1)*Roth_01!$E465</f>
        <v>0</v>
      </c>
      <c r="G465" s="69" t="n">
        <f aca="false">(-1)*$E465*(Input!$C$9/100)</f>
        <v>-327.423545813926</v>
      </c>
      <c r="H465" s="69" t="n">
        <f aca="false">(-1)*$E465*(Input!$C$10/100)</f>
        <v>-161.092384540452</v>
      </c>
      <c r="J465" s="69" t="n">
        <f aca="false">($E465+$F465+$G465+$H465)</f>
        <v>2785.71952778489</v>
      </c>
    </row>
    <row r="466" customFormat="false" ht="12.8" hidden="false" customHeight="false" outlineLevel="0" collapsed="false">
      <c r="A466" s="67" t="n">
        <v>462</v>
      </c>
      <c r="B466" s="68" t="n">
        <f aca="false">EOMONTH(Input!$C$7,A466)</f>
        <v>56979</v>
      </c>
      <c r="C466" s="67" t="n">
        <f aca="false">DATEDIF(Input!$C$23,$B466,"Y")</f>
        <v>78</v>
      </c>
      <c r="E466" s="69" t="n">
        <f aca="false">(-1)*(401k_01!$G466+IRA_01!$E466+Invest_01!$E466)+Pension_01!$E466</f>
        <v>3274.23545813926</v>
      </c>
      <c r="F466" s="69" t="n">
        <f aca="false">(-1)*Roth_01!$E466</f>
        <v>0</v>
      </c>
      <c r="G466" s="69" t="n">
        <f aca="false">(-1)*$E466*(Input!$C$9/100)</f>
        <v>-327.423545813926</v>
      </c>
      <c r="H466" s="69" t="n">
        <f aca="false">(-1)*$E466*(Input!$C$10/100)</f>
        <v>-161.092384540452</v>
      </c>
      <c r="J466" s="69" t="n">
        <f aca="false">($E466+$F466+$G466+$H466)</f>
        <v>2785.71952778489</v>
      </c>
    </row>
    <row r="467" customFormat="false" ht="12.8" hidden="false" customHeight="false" outlineLevel="0" collapsed="false">
      <c r="A467" s="67" t="n">
        <v>463</v>
      </c>
      <c r="B467" s="68" t="n">
        <f aca="false">EOMONTH(Input!$C$7,A467)</f>
        <v>57010</v>
      </c>
      <c r="C467" s="67" t="n">
        <f aca="false">DATEDIF(Input!$C$23,$B467,"Y")</f>
        <v>78</v>
      </c>
      <c r="E467" s="69" t="n">
        <f aca="false">(-1)*(401k_01!$G467+IRA_01!$E467+Invest_01!$E467)+Pension_01!$E467</f>
        <v>3274.23545813926</v>
      </c>
      <c r="F467" s="69" t="n">
        <f aca="false">(-1)*Roth_01!$E467</f>
        <v>0</v>
      </c>
      <c r="G467" s="69" t="n">
        <f aca="false">(-1)*$E467*(Input!$C$9/100)</f>
        <v>-327.423545813926</v>
      </c>
      <c r="H467" s="69" t="n">
        <f aca="false">(-1)*$E467*(Input!$C$10/100)</f>
        <v>-161.092384540452</v>
      </c>
      <c r="J467" s="69" t="n">
        <f aca="false">($E467+$F467+$G467+$H467)</f>
        <v>2785.71952778489</v>
      </c>
    </row>
    <row r="468" customFormat="false" ht="12.8" hidden="false" customHeight="false" outlineLevel="0" collapsed="false">
      <c r="A468" s="67" t="n">
        <v>464</v>
      </c>
      <c r="B468" s="68" t="n">
        <f aca="false">EOMONTH(Input!$C$7,A468)</f>
        <v>57039</v>
      </c>
      <c r="C468" s="67" t="n">
        <f aca="false">DATEDIF(Input!$C$23,$B468,"Y")</f>
        <v>78</v>
      </c>
      <c r="E468" s="69" t="n">
        <f aca="false">(-1)*(401k_01!$G468+IRA_01!$E468+Invest_01!$E468)+Pension_01!$E468</f>
        <v>3274.23545813926</v>
      </c>
      <c r="F468" s="69" t="n">
        <f aca="false">(-1)*Roth_01!$E468</f>
        <v>0</v>
      </c>
      <c r="G468" s="69" t="n">
        <f aca="false">(-1)*$E468*(Input!$C$9/100)</f>
        <v>-327.423545813926</v>
      </c>
      <c r="H468" s="69" t="n">
        <f aca="false">(-1)*$E468*(Input!$C$10/100)</f>
        <v>-161.092384540452</v>
      </c>
      <c r="J468" s="69" t="n">
        <f aca="false">($E468+$F468+$G468+$H468)</f>
        <v>2785.71952778489</v>
      </c>
    </row>
    <row r="469" customFormat="false" ht="12.8" hidden="false" customHeight="false" outlineLevel="0" collapsed="false">
      <c r="A469" s="67" t="n">
        <v>465</v>
      </c>
      <c r="B469" s="68" t="n">
        <f aca="false">EOMONTH(Input!$C$7,A469)</f>
        <v>57070</v>
      </c>
      <c r="C469" s="67" t="n">
        <f aca="false">DATEDIF(Input!$C$23,$B469,"Y")</f>
        <v>78</v>
      </c>
      <c r="E469" s="69" t="n">
        <f aca="false">(-1)*(401k_01!$G469+IRA_01!$E469+Invest_01!$E469)+Pension_01!$E469</f>
        <v>3274.23545813926</v>
      </c>
      <c r="F469" s="69" t="n">
        <f aca="false">(-1)*Roth_01!$E469</f>
        <v>0</v>
      </c>
      <c r="G469" s="69" t="n">
        <f aca="false">(-1)*$E469*(Input!$C$9/100)</f>
        <v>-327.423545813926</v>
      </c>
      <c r="H469" s="69" t="n">
        <f aca="false">(-1)*$E469*(Input!$C$10/100)</f>
        <v>-161.092384540452</v>
      </c>
      <c r="J469" s="69" t="n">
        <f aca="false">($E469+$F469+$G469+$H469)</f>
        <v>2785.71952778489</v>
      </c>
    </row>
    <row r="470" customFormat="false" ht="12.8" hidden="false" customHeight="false" outlineLevel="0" collapsed="false">
      <c r="A470" s="67" t="n">
        <v>466</v>
      </c>
      <c r="B470" s="68" t="n">
        <f aca="false">EOMONTH(Input!$C$7,A470)</f>
        <v>57100</v>
      </c>
      <c r="C470" s="67" t="n">
        <f aca="false">DATEDIF(Input!$C$23,$B470,"Y")</f>
        <v>78</v>
      </c>
      <c r="E470" s="69" t="n">
        <f aca="false">(-1)*(401k_01!$G470+IRA_01!$E470+Invest_01!$E470)+Pension_01!$E470</f>
        <v>3274.23545813926</v>
      </c>
      <c r="F470" s="69" t="n">
        <f aca="false">(-1)*Roth_01!$E470</f>
        <v>0</v>
      </c>
      <c r="G470" s="69" t="n">
        <f aca="false">(-1)*$E470*(Input!$C$9/100)</f>
        <v>-327.423545813926</v>
      </c>
      <c r="H470" s="69" t="n">
        <f aca="false">(-1)*$E470*(Input!$C$10/100)</f>
        <v>-161.092384540452</v>
      </c>
      <c r="J470" s="69" t="n">
        <f aca="false">($E470+$F470+$G470+$H470)</f>
        <v>2785.71952778489</v>
      </c>
    </row>
    <row r="471" customFormat="false" ht="12.8" hidden="false" customHeight="false" outlineLevel="0" collapsed="false">
      <c r="A471" s="67" t="n">
        <v>467</v>
      </c>
      <c r="B471" s="68" t="n">
        <f aca="false">EOMONTH(Input!$C$7,A471)</f>
        <v>57131</v>
      </c>
      <c r="C471" s="67" t="n">
        <f aca="false">DATEDIF(Input!$C$23,$B471,"Y")</f>
        <v>79</v>
      </c>
      <c r="E471" s="69" t="n">
        <f aca="false">(-1)*(401k_01!$G471+IRA_01!$E471+Invest_01!$E471)+Pension_01!$E471</f>
        <v>3274.23545813926</v>
      </c>
      <c r="F471" s="69" t="n">
        <f aca="false">(-1)*Roth_01!$E471</f>
        <v>0</v>
      </c>
      <c r="G471" s="69" t="n">
        <f aca="false">(-1)*$E471*(Input!$C$9/100)</f>
        <v>-327.423545813926</v>
      </c>
      <c r="H471" s="69" t="n">
        <f aca="false">(-1)*$E471*(Input!$C$10/100)</f>
        <v>-161.092384540452</v>
      </c>
      <c r="J471" s="69" t="n">
        <f aca="false">($E471+$F471+$G471+$H471)</f>
        <v>2785.71952778489</v>
      </c>
    </row>
    <row r="472" customFormat="false" ht="12.8" hidden="false" customHeight="false" outlineLevel="0" collapsed="false">
      <c r="A472" s="67" t="n">
        <v>468</v>
      </c>
      <c r="B472" s="68" t="n">
        <f aca="false">EOMONTH(Input!$C$7,A472)</f>
        <v>57161</v>
      </c>
      <c r="C472" s="67" t="n">
        <f aca="false">DATEDIF(Input!$C$23,$B472,"Y")</f>
        <v>79</v>
      </c>
      <c r="E472" s="69" t="n">
        <f aca="false">(-1)*(401k_01!$G472+IRA_01!$E472+Invest_01!$E472)+Pension_01!$E472</f>
        <v>3274.23545813926</v>
      </c>
      <c r="F472" s="69" t="n">
        <f aca="false">(-1)*Roth_01!$E472</f>
        <v>0</v>
      </c>
      <c r="G472" s="69" t="n">
        <f aca="false">(-1)*$E472*(Input!$C$9/100)</f>
        <v>-327.423545813926</v>
      </c>
      <c r="H472" s="69" t="n">
        <f aca="false">(-1)*$E472*(Input!$C$10/100)</f>
        <v>-161.092384540452</v>
      </c>
      <c r="J472" s="69" t="n">
        <f aca="false">($E472+$F472+$G472+$H472)</f>
        <v>2785.71952778489</v>
      </c>
    </row>
    <row r="473" customFormat="false" ht="12.8" hidden="false" customHeight="false" outlineLevel="0" collapsed="false">
      <c r="A473" s="67" t="n">
        <v>469</v>
      </c>
      <c r="B473" s="68" t="n">
        <f aca="false">EOMONTH(Input!$C$7,A473)</f>
        <v>57192</v>
      </c>
      <c r="C473" s="67" t="n">
        <f aca="false">DATEDIF(Input!$C$23,$B473,"Y")</f>
        <v>79</v>
      </c>
      <c r="E473" s="69" t="n">
        <f aca="false">(-1)*(401k_01!$G473+IRA_01!$E473+Invest_01!$E473)+Pension_01!$E473</f>
        <v>3274.23545813926</v>
      </c>
      <c r="F473" s="69" t="n">
        <f aca="false">(-1)*Roth_01!$E473</f>
        <v>0</v>
      </c>
      <c r="G473" s="69" t="n">
        <f aca="false">(-1)*$E473*(Input!$C$9/100)</f>
        <v>-327.423545813926</v>
      </c>
      <c r="H473" s="69" t="n">
        <f aca="false">(-1)*$E473*(Input!$C$10/100)</f>
        <v>-161.092384540452</v>
      </c>
      <c r="J473" s="69" t="n">
        <f aca="false">($E473+$F473+$G473+$H473)</f>
        <v>2785.71952778489</v>
      </c>
    </row>
    <row r="474" customFormat="false" ht="12.8" hidden="false" customHeight="false" outlineLevel="0" collapsed="false">
      <c r="A474" s="67" t="n">
        <v>470</v>
      </c>
      <c r="B474" s="68" t="n">
        <f aca="false">EOMONTH(Input!$C$7,A474)</f>
        <v>57223</v>
      </c>
      <c r="C474" s="67" t="n">
        <f aca="false">DATEDIF(Input!$C$23,$B474,"Y")</f>
        <v>79</v>
      </c>
      <c r="E474" s="69" t="n">
        <f aca="false">(-1)*(401k_01!$G474+IRA_01!$E474+Invest_01!$E474)+Pension_01!$E474</f>
        <v>3274.23545813926</v>
      </c>
      <c r="F474" s="69" t="n">
        <f aca="false">(-1)*Roth_01!$E474</f>
        <v>0</v>
      </c>
      <c r="G474" s="69" t="n">
        <f aca="false">(-1)*$E474*(Input!$C$9/100)</f>
        <v>-327.423545813926</v>
      </c>
      <c r="H474" s="69" t="n">
        <f aca="false">(-1)*$E474*(Input!$C$10/100)</f>
        <v>-161.092384540452</v>
      </c>
      <c r="J474" s="69" t="n">
        <f aca="false">($E474+$F474+$G474+$H474)</f>
        <v>2785.71952778489</v>
      </c>
    </row>
    <row r="475" customFormat="false" ht="12.8" hidden="false" customHeight="false" outlineLevel="0" collapsed="false">
      <c r="A475" s="67" t="n">
        <v>471</v>
      </c>
      <c r="B475" s="68" t="n">
        <f aca="false">EOMONTH(Input!$C$7,A475)</f>
        <v>57253</v>
      </c>
      <c r="C475" s="67" t="n">
        <f aca="false">DATEDIF(Input!$C$23,$B475,"Y")</f>
        <v>79</v>
      </c>
      <c r="E475" s="69" t="n">
        <f aca="false">(-1)*(401k_01!$G475+IRA_01!$E475+Invest_01!$E475)+Pension_01!$E475</f>
        <v>3274.23545813926</v>
      </c>
      <c r="F475" s="69" t="n">
        <f aca="false">(-1)*Roth_01!$E475</f>
        <v>0</v>
      </c>
      <c r="G475" s="69" t="n">
        <f aca="false">(-1)*$E475*(Input!$C$9/100)</f>
        <v>-327.423545813926</v>
      </c>
      <c r="H475" s="69" t="n">
        <f aca="false">(-1)*$E475*(Input!$C$10/100)</f>
        <v>-161.092384540452</v>
      </c>
      <c r="J475" s="69" t="n">
        <f aca="false">($E475+$F475+$G475+$H475)</f>
        <v>2785.71952778489</v>
      </c>
    </row>
    <row r="476" customFormat="false" ht="12.8" hidden="false" customHeight="false" outlineLevel="0" collapsed="false">
      <c r="A476" s="67" t="n">
        <v>472</v>
      </c>
      <c r="B476" s="68" t="n">
        <f aca="false">EOMONTH(Input!$C$7,A476)</f>
        <v>57284</v>
      </c>
      <c r="C476" s="67" t="n">
        <f aca="false">DATEDIF(Input!$C$23,$B476,"Y")</f>
        <v>79</v>
      </c>
      <c r="E476" s="69" t="n">
        <f aca="false">(-1)*(401k_01!$G476+IRA_01!$E476+Invest_01!$E476)+Pension_01!$E476</f>
        <v>3274.23545813926</v>
      </c>
      <c r="F476" s="69" t="n">
        <f aca="false">(-1)*Roth_01!$E476</f>
        <v>0</v>
      </c>
      <c r="G476" s="69" t="n">
        <f aca="false">(-1)*$E476*(Input!$C$9/100)</f>
        <v>-327.423545813926</v>
      </c>
      <c r="H476" s="69" t="n">
        <f aca="false">(-1)*$E476*(Input!$C$10/100)</f>
        <v>-161.092384540452</v>
      </c>
      <c r="J476" s="69" t="n">
        <f aca="false">($E476+$F476+$G476+$H476)</f>
        <v>2785.71952778489</v>
      </c>
    </row>
    <row r="477" customFormat="false" ht="12.8" hidden="false" customHeight="false" outlineLevel="0" collapsed="false">
      <c r="A477" s="67" t="n">
        <v>473</v>
      </c>
      <c r="B477" s="68" t="n">
        <f aca="false">EOMONTH(Input!$C$7,A477)</f>
        <v>57314</v>
      </c>
      <c r="C477" s="67" t="n">
        <f aca="false">DATEDIF(Input!$C$23,$B477,"Y")</f>
        <v>79</v>
      </c>
      <c r="E477" s="69" t="n">
        <f aca="false">(-1)*(401k_01!$G477+IRA_01!$E477+Invest_01!$E477)+Pension_01!$E477</f>
        <v>3274.23545813926</v>
      </c>
      <c r="F477" s="69" t="n">
        <f aca="false">(-1)*Roth_01!$E477</f>
        <v>0</v>
      </c>
      <c r="G477" s="69" t="n">
        <f aca="false">(-1)*$E477*(Input!$C$9/100)</f>
        <v>-327.423545813926</v>
      </c>
      <c r="H477" s="69" t="n">
        <f aca="false">(-1)*$E477*(Input!$C$10/100)</f>
        <v>-161.092384540452</v>
      </c>
      <c r="J477" s="69" t="n">
        <f aca="false">($E477+$F477+$G477+$H477)</f>
        <v>2785.71952778489</v>
      </c>
    </row>
    <row r="478" customFormat="false" ht="12.8" hidden="false" customHeight="false" outlineLevel="0" collapsed="false">
      <c r="A478" s="67" t="n">
        <v>474</v>
      </c>
      <c r="B478" s="68" t="n">
        <f aca="false">EOMONTH(Input!$C$7,A478)</f>
        <v>57345</v>
      </c>
      <c r="C478" s="67" t="n">
        <f aca="false">DATEDIF(Input!$C$23,$B478,"Y")</f>
        <v>79</v>
      </c>
      <c r="E478" s="69" t="n">
        <f aca="false">(-1)*(401k_01!$G478+IRA_01!$E478+Invest_01!$E478)+Pension_01!$E478</f>
        <v>3274.23545813926</v>
      </c>
      <c r="F478" s="69" t="n">
        <f aca="false">(-1)*Roth_01!$E478</f>
        <v>0</v>
      </c>
      <c r="G478" s="69" t="n">
        <f aca="false">(-1)*$E478*(Input!$C$9/100)</f>
        <v>-327.423545813926</v>
      </c>
      <c r="H478" s="69" t="n">
        <f aca="false">(-1)*$E478*(Input!$C$10/100)</f>
        <v>-161.092384540452</v>
      </c>
      <c r="J478" s="69" t="n">
        <f aca="false">($E478+$F478+$G478+$H478)</f>
        <v>2785.71952778489</v>
      </c>
    </row>
    <row r="479" customFormat="false" ht="12.8" hidden="false" customHeight="false" outlineLevel="0" collapsed="false">
      <c r="A479" s="67" t="n">
        <v>475</v>
      </c>
      <c r="B479" s="68" t="n">
        <f aca="false">EOMONTH(Input!$C$7,A479)</f>
        <v>57376</v>
      </c>
      <c r="C479" s="67" t="n">
        <f aca="false">DATEDIF(Input!$C$23,$B479,"Y")</f>
        <v>79</v>
      </c>
      <c r="E479" s="69" t="n">
        <f aca="false">(-1)*(401k_01!$G479+IRA_01!$E479+Invest_01!$E479)+Pension_01!$E479</f>
        <v>3274.23545813926</v>
      </c>
      <c r="F479" s="69" t="n">
        <f aca="false">(-1)*Roth_01!$E479</f>
        <v>0</v>
      </c>
      <c r="G479" s="69" t="n">
        <f aca="false">(-1)*$E479*(Input!$C$9/100)</f>
        <v>-327.423545813926</v>
      </c>
      <c r="H479" s="69" t="n">
        <f aca="false">(-1)*$E479*(Input!$C$10/100)</f>
        <v>-161.092384540452</v>
      </c>
      <c r="J479" s="69" t="n">
        <f aca="false">($E479+$F479+$G479+$H479)</f>
        <v>2785.71952778489</v>
      </c>
    </row>
    <row r="480" customFormat="false" ht="12.8" hidden="false" customHeight="false" outlineLevel="0" collapsed="false">
      <c r="A480" s="67" t="n">
        <v>476</v>
      </c>
      <c r="B480" s="68" t="n">
        <f aca="false">EOMONTH(Input!$C$7,A480)</f>
        <v>57404</v>
      </c>
      <c r="C480" s="67" t="n">
        <f aca="false">DATEDIF(Input!$C$23,$B480,"Y")</f>
        <v>79</v>
      </c>
      <c r="E480" s="69" t="n">
        <f aca="false">(-1)*(401k_01!$G480+IRA_01!$E480+Invest_01!$E480)+Pension_01!$E480</f>
        <v>3274.23545813926</v>
      </c>
      <c r="F480" s="69" t="n">
        <f aca="false">(-1)*Roth_01!$E480</f>
        <v>0</v>
      </c>
      <c r="G480" s="69" t="n">
        <f aca="false">(-1)*$E480*(Input!$C$9/100)</f>
        <v>-327.423545813926</v>
      </c>
      <c r="H480" s="69" t="n">
        <f aca="false">(-1)*$E480*(Input!$C$10/100)</f>
        <v>-161.092384540452</v>
      </c>
      <c r="J480" s="69" t="n">
        <f aca="false">($E480+$F480+$G480+$H480)</f>
        <v>2785.71952778489</v>
      </c>
    </row>
    <row r="481" customFormat="false" ht="12.8" hidden="false" customHeight="false" outlineLevel="0" collapsed="false">
      <c r="A481" s="67" t="n">
        <v>477</v>
      </c>
      <c r="B481" s="68" t="n">
        <f aca="false">EOMONTH(Input!$C$7,A481)</f>
        <v>57435</v>
      </c>
      <c r="C481" s="67" t="n">
        <f aca="false">DATEDIF(Input!$C$23,$B481,"Y")</f>
        <v>79</v>
      </c>
      <c r="E481" s="69" t="n">
        <f aca="false">(-1)*(401k_01!$G481+IRA_01!$E481+Invest_01!$E481)+Pension_01!$E481</f>
        <v>3274.23545813926</v>
      </c>
      <c r="F481" s="69" t="n">
        <f aca="false">(-1)*Roth_01!$E481</f>
        <v>0</v>
      </c>
      <c r="G481" s="69" t="n">
        <f aca="false">(-1)*$E481*(Input!$C$9/100)</f>
        <v>-327.423545813926</v>
      </c>
      <c r="H481" s="69" t="n">
        <f aca="false">(-1)*$E481*(Input!$C$10/100)</f>
        <v>-161.092384540452</v>
      </c>
      <c r="J481" s="69" t="n">
        <f aca="false">($E481+$F481+$G481+$H481)</f>
        <v>2785.71952778489</v>
      </c>
    </row>
    <row r="482" customFormat="false" ht="12.8" hidden="false" customHeight="false" outlineLevel="0" collapsed="false">
      <c r="A482" s="67" t="n">
        <v>478</v>
      </c>
      <c r="B482" s="68" t="n">
        <f aca="false">EOMONTH(Input!$C$7,A482)</f>
        <v>57465</v>
      </c>
      <c r="C482" s="67" t="n">
        <f aca="false">DATEDIF(Input!$C$23,$B482,"Y")</f>
        <v>79</v>
      </c>
      <c r="E482" s="69" t="n">
        <f aca="false">(-1)*(401k_01!$G482+IRA_01!$E482+Invest_01!$E482)+Pension_01!$E482</f>
        <v>3274.23545813926</v>
      </c>
      <c r="F482" s="69" t="n">
        <f aca="false">(-1)*Roth_01!$E482</f>
        <v>0</v>
      </c>
      <c r="G482" s="69" t="n">
        <f aca="false">(-1)*$E482*(Input!$C$9/100)</f>
        <v>-327.423545813926</v>
      </c>
      <c r="H482" s="69" t="n">
        <f aca="false">(-1)*$E482*(Input!$C$10/100)</f>
        <v>-161.092384540452</v>
      </c>
      <c r="J482" s="69" t="n">
        <f aca="false">($E482+$F482+$G482+$H482)</f>
        <v>2785.71952778489</v>
      </c>
    </row>
    <row r="483" customFormat="false" ht="12.8" hidden="false" customHeight="false" outlineLevel="0" collapsed="false">
      <c r="A483" s="67" t="n">
        <v>479</v>
      </c>
      <c r="B483" s="68" t="n">
        <f aca="false">EOMONTH(Input!$C$7,A483)</f>
        <v>57496</v>
      </c>
      <c r="C483" s="67" t="n">
        <f aca="false">DATEDIF(Input!$C$23,$B483,"Y")</f>
        <v>80</v>
      </c>
      <c r="E483" s="69" t="n">
        <f aca="false">(-1)*(401k_01!$G483+IRA_01!$E483+Invest_01!$E483)+Pension_01!$E483</f>
        <v>3274.23545813926</v>
      </c>
      <c r="F483" s="69" t="n">
        <f aca="false">(-1)*Roth_01!$E483</f>
        <v>0</v>
      </c>
      <c r="G483" s="69" t="n">
        <f aca="false">(-1)*$E483*(Input!$C$9/100)</f>
        <v>-327.423545813926</v>
      </c>
      <c r="H483" s="69" t="n">
        <f aca="false">(-1)*$E483*(Input!$C$10/100)</f>
        <v>-161.092384540452</v>
      </c>
      <c r="J483" s="69" t="n">
        <f aca="false">($E483+$F483+$G483+$H483)</f>
        <v>2785.71952778489</v>
      </c>
    </row>
    <row r="484" customFormat="false" ht="12.8" hidden="false" customHeight="false" outlineLevel="0" collapsed="false">
      <c r="A484" s="67" t="n">
        <v>480</v>
      </c>
      <c r="B484" s="68" t="n">
        <f aca="false">EOMONTH(Input!$C$7,A484)</f>
        <v>57526</v>
      </c>
      <c r="C484" s="67" t="n">
        <f aca="false">DATEDIF(Input!$C$23,$B484,"Y")</f>
        <v>80</v>
      </c>
      <c r="E484" s="69" t="n">
        <f aca="false">(-1)*(401k_01!$G484+IRA_01!$E484+Invest_01!$E484)+Pension_01!$E484</f>
        <v>3274.23545813926</v>
      </c>
      <c r="F484" s="69" t="n">
        <f aca="false">(-1)*Roth_01!$E484</f>
        <v>0</v>
      </c>
      <c r="G484" s="69" t="n">
        <f aca="false">(-1)*$E484*(Input!$C$9/100)</f>
        <v>-327.423545813926</v>
      </c>
      <c r="H484" s="69" t="n">
        <f aca="false">(-1)*$E484*(Input!$C$10/100)</f>
        <v>-161.092384540452</v>
      </c>
      <c r="J484" s="69" t="n">
        <f aca="false">($E484+$F484+$G484+$H484)</f>
        <v>2785.71952778489</v>
      </c>
    </row>
    <row r="485" customFormat="false" ht="12.8" hidden="false" customHeight="false" outlineLevel="0" collapsed="false">
      <c r="A485" s="67" t="n">
        <v>481</v>
      </c>
      <c r="B485" s="68" t="n">
        <f aca="false">EOMONTH(Input!$C$7,A485)</f>
        <v>57557</v>
      </c>
      <c r="C485" s="67" t="n">
        <f aca="false">DATEDIF(Input!$C$23,$B485,"Y")</f>
        <v>80</v>
      </c>
      <c r="E485" s="69" t="n">
        <f aca="false">(-1)*(401k_01!$G485+IRA_01!$E485+Invest_01!$E485)+Pension_01!$E485</f>
        <v>3274.23545813926</v>
      </c>
      <c r="F485" s="69" t="n">
        <f aca="false">(-1)*Roth_01!$E485</f>
        <v>0</v>
      </c>
      <c r="G485" s="69" t="n">
        <f aca="false">(-1)*$E485*(Input!$C$9/100)</f>
        <v>-327.423545813926</v>
      </c>
      <c r="H485" s="69" t="n">
        <f aca="false">(-1)*$E485*(Input!$C$10/100)</f>
        <v>-161.092384540452</v>
      </c>
      <c r="J485" s="69" t="n">
        <f aca="false">($E485+$F485+$G485+$H485)</f>
        <v>2785.71952778489</v>
      </c>
    </row>
    <row r="486" customFormat="false" ht="12.8" hidden="false" customHeight="false" outlineLevel="0" collapsed="false">
      <c r="A486" s="67" t="n">
        <v>482</v>
      </c>
      <c r="B486" s="68" t="n">
        <f aca="false">EOMONTH(Input!$C$7,A486)</f>
        <v>57588</v>
      </c>
      <c r="C486" s="67" t="n">
        <f aca="false">DATEDIF(Input!$C$23,$B486,"Y")</f>
        <v>80</v>
      </c>
      <c r="E486" s="69" t="n">
        <f aca="false">(-1)*(401k_01!$G486+IRA_01!$E486+Invest_01!$E486)+Pension_01!$E486</f>
        <v>3274.23545813926</v>
      </c>
      <c r="F486" s="69" t="n">
        <f aca="false">(-1)*Roth_01!$E486</f>
        <v>0</v>
      </c>
      <c r="G486" s="69" t="n">
        <f aca="false">(-1)*$E486*(Input!$C$9/100)</f>
        <v>-327.423545813926</v>
      </c>
      <c r="H486" s="69" t="n">
        <f aca="false">(-1)*$E486*(Input!$C$10/100)</f>
        <v>-161.092384540452</v>
      </c>
      <c r="J486" s="69" t="n">
        <f aca="false">($E486+$F486+$G486+$H486)</f>
        <v>2785.71952778489</v>
      </c>
    </row>
    <row r="487" customFormat="false" ht="12.8" hidden="false" customHeight="false" outlineLevel="0" collapsed="false">
      <c r="A487" s="67" t="n">
        <v>483</v>
      </c>
      <c r="B487" s="68" t="n">
        <f aca="false">EOMONTH(Input!$C$7,A487)</f>
        <v>57618</v>
      </c>
      <c r="C487" s="67" t="n">
        <f aca="false">DATEDIF(Input!$C$23,$B487,"Y")</f>
        <v>80</v>
      </c>
      <c r="E487" s="69" t="n">
        <f aca="false">(-1)*(401k_01!$G487+IRA_01!$E487+Invest_01!$E487)+Pension_01!$E487</f>
        <v>3274.23545813926</v>
      </c>
      <c r="F487" s="69" t="n">
        <f aca="false">(-1)*Roth_01!$E487</f>
        <v>0</v>
      </c>
      <c r="G487" s="69" t="n">
        <f aca="false">(-1)*$E487*(Input!$C$9/100)</f>
        <v>-327.423545813926</v>
      </c>
      <c r="H487" s="69" t="n">
        <f aca="false">(-1)*$E487*(Input!$C$10/100)</f>
        <v>-161.092384540452</v>
      </c>
      <c r="J487" s="69" t="n">
        <f aca="false">($E487+$F487+$G487+$H487)</f>
        <v>2785.71952778489</v>
      </c>
    </row>
    <row r="488" customFormat="false" ht="12.8" hidden="false" customHeight="false" outlineLevel="0" collapsed="false">
      <c r="A488" s="67" t="n">
        <v>484</v>
      </c>
      <c r="B488" s="68" t="n">
        <f aca="false">EOMONTH(Input!$C$7,A488)</f>
        <v>57649</v>
      </c>
      <c r="C488" s="67" t="n">
        <f aca="false">DATEDIF(Input!$C$23,$B488,"Y")</f>
        <v>80</v>
      </c>
      <c r="E488" s="69" t="n">
        <f aca="false">(-1)*(401k_01!$G488+IRA_01!$E488+Invest_01!$E488)+Pension_01!$E488</f>
        <v>3274.23545813926</v>
      </c>
      <c r="F488" s="69" t="n">
        <f aca="false">(-1)*Roth_01!$E488</f>
        <v>0</v>
      </c>
      <c r="G488" s="69" t="n">
        <f aca="false">(-1)*$E488*(Input!$C$9/100)</f>
        <v>-327.423545813926</v>
      </c>
      <c r="H488" s="69" t="n">
        <f aca="false">(-1)*$E488*(Input!$C$10/100)</f>
        <v>-161.092384540452</v>
      </c>
      <c r="J488" s="69" t="n">
        <f aca="false">($E488+$F488+$G488+$H488)</f>
        <v>2785.71952778489</v>
      </c>
    </row>
    <row r="489" customFormat="false" ht="12.8" hidden="false" customHeight="false" outlineLevel="0" collapsed="false">
      <c r="A489" s="67" t="n">
        <v>485</v>
      </c>
      <c r="B489" s="68" t="n">
        <f aca="false">EOMONTH(Input!$C$7,A489)</f>
        <v>57679</v>
      </c>
      <c r="C489" s="67" t="n">
        <f aca="false">DATEDIF(Input!$C$23,$B489,"Y")</f>
        <v>80</v>
      </c>
      <c r="E489" s="69" t="n">
        <f aca="false">(-1)*(401k_01!$G489+IRA_01!$E489+Invest_01!$E489)+Pension_01!$E489</f>
        <v>3274.23545813926</v>
      </c>
      <c r="F489" s="69" t="n">
        <f aca="false">(-1)*Roth_01!$E489</f>
        <v>0</v>
      </c>
      <c r="G489" s="69" t="n">
        <f aca="false">(-1)*$E489*(Input!$C$9/100)</f>
        <v>-327.423545813926</v>
      </c>
      <c r="H489" s="69" t="n">
        <f aca="false">(-1)*$E489*(Input!$C$10/100)</f>
        <v>-161.092384540452</v>
      </c>
      <c r="J489" s="69" t="n">
        <f aca="false">($E489+$F489+$G489+$H489)</f>
        <v>2785.71952778489</v>
      </c>
    </row>
    <row r="490" customFormat="false" ht="12.8" hidden="false" customHeight="false" outlineLevel="0" collapsed="false">
      <c r="A490" s="67" t="n">
        <v>486</v>
      </c>
      <c r="B490" s="68" t="n">
        <f aca="false">EOMONTH(Input!$C$7,A490)</f>
        <v>57710</v>
      </c>
      <c r="C490" s="67" t="n">
        <f aca="false">DATEDIF(Input!$C$23,$B490,"Y")</f>
        <v>80</v>
      </c>
      <c r="E490" s="69" t="n">
        <f aca="false">(-1)*(401k_01!$G490+IRA_01!$E490+Invest_01!$E490)+Pension_01!$E490</f>
        <v>3274.23545813926</v>
      </c>
      <c r="F490" s="69" t="n">
        <f aca="false">(-1)*Roth_01!$E490</f>
        <v>0</v>
      </c>
      <c r="G490" s="69" t="n">
        <f aca="false">(-1)*$E490*(Input!$C$9/100)</f>
        <v>-327.423545813926</v>
      </c>
      <c r="H490" s="69" t="n">
        <f aca="false">(-1)*$E490*(Input!$C$10/100)</f>
        <v>-161.092384540452</v>
      </c>
      <c r="J490" s="69" t="n">
        <f aca="false">($E490+$F490+$G490+$H490)</f>
        <v>2785.71952778489</v>
      </c>
    </row>
    <row r="491" customFormat="false" ht="12.8" hidden="false" customHeight="false" outlineLevel="0" collapsed="false">
      <c r="A491" s="67" t="n">
        <v>487</v>
      </c>
      <c r="B491" s="68" t="n">
        <f aca="false">EOMONTH(Input!$C$7,A491)</f>
        <v>57741</v>
      </c>
      <c r="C491" s="67" t="n">
        <f aca="false">DATEDIF(Input!$C$23,$B491,"Y")</f>
        <v>80</v>
      </c>
      <c r="E491" s="69" t="n">
        <f aca="false">(-1)*(401k_01!$G491+IRA_01!$E491+Invest_01!$E491)+Pension_01!$E491</f>
        <v>3274.23545813926</v>
      </c>
      <c r="F491" s="69" t="n">
        <f aca="false">(-1)*Roth_01!$E491</f>
        <v>0</v>
      </c>
      <c r="G491" s="69" t="n">
        <f aca="false">(-1)*$E491*(Input!$C$9/100)</f>
        <v>-327.423545813926</v>
      </c>
      <c r="H491" s="69" t="n">
        <f aca="false">(-1)*$E491*(Input!$C$10/100)</f>
        <v>-161.092384540452</v>
      </c>
      <c r="J491" s="69" t="n">
        <f aca="false">($E491+$F491+$G491+$H491)</f>
        <v>2785.71952778489</v>
      </c>
    </row>
    <row r="492" customFormat="false" ht="12.8" hidden="false" customHeight="false" outlineLevel="0" collapsed="false">
      <c r="A492" s="67" t="n">
        <v>488</v>
      </c>
      <c r="B492" s="68" t="n">
        <f aca="false">EOMONTH(Input!$C$7,A492)</f>
        <v>57769</v>
      </c>
      <c r="C492" s="67" t="n">
        <f aca="false">DATEDIF(Input!$C$23,$B492,"Y")</f>
        <v>80</v>
      </c>
      <c r="E492" s="69" t="n">
        <f aca="false">(-1)*(401k_01!$G492+IRA_01!$E492+Invest_01!$E492)+Pension_01!$E492</f>
        <v>3274.23545813926</v>
      </c>
      <c r="F492" s="69" t="n">
        <f aca="false">(-1)*Roth_01!$E492</f>
        <v>0</v>
      </c>
      <c r="G492" s="69" t="n">
        <f aca="false">(-1)*$E492*(Input!$C$9/100)</f>
        <v>-327.423545813926</v>
      </c>
      <c r="H492" s="69" t="n">
        <f aca="false">(-1)*$E492*(Input!$C$10/100)</f>
        <v>-161.092384540452</v>
      </c>
      <c r="J492" s="69" t="n">
        <f aca="false">($E492+$F492+$G492+$H492)</f>
        <v>2785.71952778489</v>
      </c>
    </row>
    <row r="493" customFormat="false" ht="12.8" hidden="false" customHeight="false" outlineLevel="0" collapsed="false">
      <c r="A493" s="67" t="n">
        <v>489</v>
      </c>
      <c r="B493" s="68" t="n">
        <f aca="false">EOMONTH(Input!$C$7,A493)</f>
        <v>57800</v>
      </c>
      <c r="C493" s="67" t="n">
        <f aca="false">DATEDIF(Input!$C$23,$B493,"Y")</f>
        <v>80</v>
      </c>
      <c r="E493" s="69" t="n">
        <f aca="false">(-1)*(401k_01!$G493+IRA_01!$E493+Invest_01!$E493)+Pension_01!$E493</f>
        <v>3274.23545813926</v>
      </c>
      <c r="F493" s="69" t="n">
        <f aca="false">(-1)*Roth_01!$E493</f>
        <v>0</v>
      </c>
      <c r="G493" s="69" t="n">
        <f aca="false">(-1)*$E493*(Input!$C$9/100)</f>
        <v>-327.423545813926</v>
      </c>
      <c r="H493" s="69" t="n">
        <f aca="false">(-1)*$E493*(Input!$C$10/100)</f>
        <v>-161.092384540452</v>
      </c>
      <c r="J493" s="69" t="n">
        <f aca="false">($E493+$F493+$G493+$H493)</f>
        <v>2785.71952778489</v>
      </c>
    </row>
    <row r="494" customFormat="false" ht="12.8" hidden="false" customHeight="false" outlineLevel="0" collapsed="false">
      <c r="A494" s="67" t="n">
        <v>490</v>
      </c>
      <c r="B494" s="68" t="n">
        <f aca="false">EOMONTH(Input!$C$7,A494)</f>
        <v>57830</v>
      </c>
      <c r="C494" s="67" t="n">
        <f aca="false">DATEDIF(Input!$C$23,$B494,"Y")</f>
        <v>80</v>
      </c>
      <c r="E494" s="69" t="n">
        <f aca="false">(-1)*(401k_01!$G494+IRA_01!$E494+Invest_01!$E494)+Pension_01!$E494</f>
        <v>3274.23545813926</v>
      </c>
      <c r="F494" s="69" t="n">
        <f aca="false">(-1)*Roth_01!$E494</f>
        <v>0</v>
      </c>
      <c r="G494" s="69" t="n">
        <f aca="false">(-1)*$E494*(Input!$C$9/100)</f>
        <v>-327.423545813926</v>
      </c>
      <c r="H494" s="69" t="n">
        <f aca="false">(-1)*$E494*(Input!$C$10/100)</f>
        <v>-161.092384540452</v>
      </c>
      <c r="J494" s="69" t="n">
        <f aca="false">($E494+$F494+$G494+$H494)</f>
        <v>2785.71952778489</v>
      </c>
    </row>
    <row r="495" customFormat="false" ht="12.8" hidden="false" customHeight="false" outlineLevel="0" collapsed="false">
      <c r="A495" s="67" t="n">
        <v>491</v>
      </c>
      <c r="B495" s="68" t="n">
        <f aca="false">EOMONTH(Input!$C$7,A495)</f>
        <v>57861</v>
      </c>
      <c r="C495" s="67" t="n">
        <f aca="false">DATEDIF(Input!$C$23,$B495,"Y")</f>
        <v>81</v>
      </c>
      <c r="E495" s="69" t="n">
        <f aca="false">(-1)*(401k_01!$G495+IRA_01!$E495+Invest_01!$E495)+Pension_01!$E495</f>
        <v>3274.23545813926</v>
      </c>
      <c r="F495" s="69" t="n">
        <f aca="false">(-1)*Roth_01!$E495</f>
        <v>0</v>
      </c>
      <c r="G495" s="69" t="n">
        <f aca="false">(-1)*$E495*(Input!$C$9/100)</f>
        <v>-327.423545813926</v>
      </c>
      <c r="H495" s="69" t="n">
        <f aca="false">(-1)*$E495*(Input!$C$10/100)</f>
        <v>-161.092384540452</v>
      </c>
      <c r="J495" s="69" t="n">
        <f aca="false">($E495+$F495+$G495+$H495)</f>
        <v>2785.71952778489</v>
      </c>
    </row>
    <row r="496" customFormat="false" ht="12.8" hidden="false" customHeight="false" outlineLevel="0" collapsed="false">
      <c r="A496" s="67" t="n">
        <v>492</v>
      </c>
      <c r="B496" s="68" t="n">
        <f aca="false">EOMONTH(Input!$C$7,A496)</f>
        <v>57891</v>
      </c>
      <c r="C496" s="67" t="n">
        <f aca="false">DATEDIF(Input!$C$23,$B496,"Y")</f>
        <v>81</v>
      </c>
      <c r="E496" s="69" t="n">
        <f aca="false">(-1)*(401k_01!$G496+IRA_01!$E496+Invest_01!$E496)+Pension_01!$E496</f>
        <v>3274.23545813926</v>
      </c>
      <c r="F496" s="69" t="n">
        <f aca="false">(-1)*Roth_01!$E496</f>
        <v>0</v>
      </c>
      <c r="G496" s="69" t="n">
        <f aca="false">(-1)*$E496*(Input!$C$9/100)</f>
        <v>-327.423545813926</v>
      </c>
      <c r="H496" s="69" t="n">
        <f aca="false">(-1)*$E496*(Input!$C$10/100)</f>
        <v>-161.092384540452</v>
      </c>
      <c r="J496" s="69" t="n">
        <f aca="false">($E496+$F496+$G496+$H496)</f>
        <v>2785.71952778489</v>
      </c>
    </row>
    <row r="497" customFormat="false" ht="12.8" hidden="false" customHeight="false" outlineLevel="0" collapsed="false">
      <c r="A497" s="67" t="n">
        <v>493</v>
      </c>
      <c r="B497" s="68" t="n">
        <f aca="false">EOMONTH(Input!$C$7,A497)</f>
        <v>57922</v>
      </c>
      <c r="C497" s="67" t="n">
        <f aca="false">DATEDIF(Input!$C$23,$B497,"Y")</f>
        <v>81</v>
      </c>
      <c r="E497" s="69" t="n">
        <f aca="false">(-1)*(401k_01!$G497+IRA_01!$E497+Invest_01!$E497)+Pension_01!$E497</f>
        <v>3274.23545813926</v>
      </c>
      <c r="F497" s="69" t="n">
        <f aca="false">(-1)*Roth_01!$E497</f>
        <v>0</v>
      </c>
      <c r="G497" s="69" t="n">
        <f aca="false">(-1)*$E497*(Input!$C$9/100)</f>
        <v>-327.423545813926</v>
      </c>
      <c r="H497" s="69" t="n">
        <f aca="false">(-1)*$E497*(Input!$C$10/100)</f>
        <v>-161.092384540452</v>
      </c>
      <c r="J497" s="69" t="n">
        <f aca="false">($E497+$F497+$G497+$H497)</f>
        <v>2785.71952778489</v>
      </c>
    </row>
    <row r="498" customFormat="false" ht="12.8" hidden="false" customHeight="false" outlineLevel="0" collapsed="false">
      <c r="A498" s="67" t="n">
        <v>494</v>
      </c>
      <c r="B498" s="68" t="n">
        <f aca="false">EOMONTH(Input!$C$7,A498)</f>
        <v>57953</v>
      </c>
      <c r="C498" s="67" t="n">
        <f aca="false">DATEDIF(Input!$C$23,$B498,"Y")</f>
        <v>81</v>
      </c>
      <c r="E498" s="69" t="n">
        <f aca="false">(-1)*(401k_01!$G498+IRA_01!$E498+Invest_01!$E498)+Pension_01!$E498</f>
        <v>3274.23545813926</v>
      </c>
      <c r="F498" s="69" t="n">
        <f aca="false">(-1)*Roth_01!$E498</f>
        <v>0</v>
      </c>
      <c r="G498" s="69" t="n">
        <f aca="false">(-1)*$E498*(Input!$C$9/100)</f>
        <v>-327.423545813926</v>
      </c>
      <c r="H498" s="69" t="n">
        <f aca="false">(-1)*$E498*(Input!$C$10/100)</f>
        <v>-161.092384540452</v>
      </c>
      <c r="J498" s="69" t="n">
        <f aca="false">($E498+$F498+$G498+$H498)</f>
        <v>2785.71952778489</v>
      </c>
    </row>
    <row r="499" customFormat="false" ht="12.8" hidden="false" customHeight="false" outlineLevel="0" collapsed="false">
      <c r="A499" s="67" t="n">
        <v>495</v>
      </c>
      <c r="B499" s="68" t="n">
        <f aca="false">EOMONTH(Input!$C$7,A499)</f>
        <v>57983</v>
      </c>
      <c r="C499" s="67" t="n">
        <f aca="false">DATEDIF(Input!$C$23,$B499,"Y")</f>
        <v>81</v>
      </c>
      <c r="E499" s="69" t="n">
        <f aca="false">(-1)*(401k_01!$G499+IRA_01!$E499+Invest_01!$E499)+Pension_01!$E499</f>
        <v>3274.23545813926</v>
      </c>
      <c r="F499" s="69" t="n">
        <f aca="false">(-1)*Roth_01!$E499</f>
        <v>0</v>
      </c>
      <c r="G499" s="69" t="n">
        <f aca="false">(-1)*$E499*(Input!$C$9/100)</f>
        <v>-327.423545813926</v>
      </c>
      <c r="H499" s="69" t="n">
        <f aca="false">(-1)*$E499*(Input!$C$10/100)</f>
        <v>-161.092384540452</v>
      </c>
      <c r="J499" s="69" t="n">
        <f aca="false">($E499+$F499+$G499+$H499)</f>
        <v>2785.71952778489</v>
      </c>
    </row>
    <row r="500" customFormat="false" ht="12.8" hidden="false" customHeight="false" outlineLevel="0" collapsed="false">
      <c r="A500" s="67" t="n">
        <v>496</v>
      </c>
      <c r="B500" s="68" t="n">
        <f aca="false">EOMONTH(Input!$C$7,A500)</f>
        <v>58014</v>
      </c>
      <c r="C500" s="67" t="n">
        <f aca="false">DATEDIF(Input!$C$23,$B500,"Y")</f>
        <v>81</v>
      </c>
      <c r="E500" s="69" t="n">
        <f aca="false">(-1)*(401k_01!$G500+IRA_01!$E500+Invest_01!$E500)+Pension_01!$E500</f>
        <v>3274.23545813926</v>
      </c>
      <c r="F500" s="69" t="n">
        <f aca="false">(-1)*Roth_01!$E500</f>
        <v>0</v>
      </c>
      <c r="G500" s="69" t="n">
        <f aca="false">(-1)*$E500*(Input!$C$9/100)</f>
        <v>-327.423545813926</v>
      </c>
      <c r="H500" s="69" t="n">
        <f aca="false">(-1)*$E500*(Input!$C$10/100)</f>
        <v>-161.092384540452</v>
      </c>
      <c r="J500" s="69" t="n">
        <f aca="false">($E500+$F500+$G500+$H500)</f>
        <v>2785.71952778489</v>
      </c>
    </row>
    <row r="501" customFormat="false" ht="12.8" hidden="false" customHeight="false" outlineLevel="0" collapsed="false">
      <c r="A501" s="67" t="n">
        <v>497</v>
      </c>
      <c r="B501" s="68" t="n">
        <f aca="false">EOMONTH(Input!$C$7,A501)</f>
        <v>58044</v>
      </c>
      <c r="C501" s="67" t="n">
        <f aca="false">DATEDIF(Input!$C$23,$B501,"Y")</f>
        <v>81</v>
      </c>
      <c r="E501" s="69" t="n">
        <f aca="false">(-1)*(401k_01!$G501+IRA_01!$E501+Invest_01!$E501)+Pension_01!$E501</f>
        <v>3274.23545813926</v>
      </c>
      <c r="F501" s="69" t="n">
        <f aca="false">(-1)*Roth_01!$E501</f>
        <v>0</v>
      </c>
      <c r="G501" s="69" t="n">
        <f aca="false">(-1)*$E501*(Input!$C$9/100)</f>
        <v>-327.423545813926</v>
      </c>
      <c r="H501" s="69" t="n">
        <f aca="false">(-1)*$E501*(Input!$C$10/100)</f>
        <v>-161.092384540452</v>
      </c>
      <c r="J501" s="69" t="n">
        <f aca="false">($E501+$F501+$G501+$H501)</f>
        <v>2785.71952778489</v>
      </c>
    </row>
    <row r="502" customFormat="false" ht="12.8" hidden="false" customHeight="false" outlineLevel="0" collapsed="false">
      <c r="A502" s="67" t="n">
        <v>498</v>
      </c>
      <c r="B502" s="68" t="n">
        <f aca="false">EOMONTH(Input!$C$7,A502)</f>
        <v>58075</v>
      </c>
      <c r="C502" s="67" t="n">
        <f aca="false">DATEDIF(Input!$C$23,$B502,"Y")</f>
        <v>81</v>
      </c>
      <c r="E502" s="69" t="n">
        <f aca="false">(-1)*(401k_01!$G502+IRA_01!$E502+Invest_01!$E502)+Pension_01!$E502</f>
        <v>3274.23545813926</v>
      </c>
      <c r="F502" s="69" t="n">
        <f aca="false">(-1)*Roth_01!$E502</f>
        <v>0</v>
      </c>
      <c r="G502" s="69" t="n">
        <f aca="false">(-1)*$E502*(Input!$C$9/100)</f>
        <v>-327.423545813926</v>
      </c>
      <c r="H502" s="69" t="n">
        <f aca="false">(-1)*$E502*(Input!$C$10/100)</f>
        <v>-161.092384540452</v>
      </c>
      <c r="J502" s="69" t="n">
        <f aca="false">($E502+$F502+$G502+$H502)</f>
        <v>2785.71952778489</v>
      </c>
    </row>
    <row r="503" customFormat="false" ht="12.8" hidden="false" customHeight="false" outlineLevel="0" collapsed="false">
      <c r="A503" s="67" t="n">
        <v>499</v>
      </c>
      <c r="B503" s="68" t="n">
        <f aca="false">EOMONTH(Input!$C$7,A503)</f>
        <v>58106</v>
      </c>
      <c r="C503" s="67" t="n">
        <f aca="false">DATEDIF(Input!$C$23,$B503,"Y")</f>
        <v>81</v>
      </c>
      <c r="E503" s="69" t="n">
        <f aca="false">(-1)*(401k_01!$G503+IRA_01!$E503+Invest_01!$E503)+Pension_01!$E503</f>
        <v>3274.23545813926</v>
      </c>
      <c r="F503" s="69" t="n">
        <f aca="false">(-1)*Roth_01!$E503</f>
        <v>0</v>
      </c>
      <c r="G503" s="69" t="n">
        <f aca="false">(-1)*$E503*(Input!$C$9/100)</f>
        <v>-327.423545813926</v>
      </c>
      <c r="H503" s="69" t="n">
        <f aca="false">(-1)*$E503*(Input!$C$10/100)</f>
        <v>-161.092384540452</v>
      </c>
      <c r="J503" s="69" t="n">
        <f aca="false">($E503+$F503+$G503+$H503)</f>
        <v>2785.71952778489</v>
      </c>
    </row>
    <row r="504" customFormat="false" ht="12.8" hidden="false" customHeight="false" outlineLevel="0" collapsed="false">
      <c r="A504" s="67" t="n">
        <v>500</v>
      </c>
      <c r="B504" s="68" t="n">
        <f aca="false">EOMONTH(Input!$C$7,A504)</f>
        <v>58134</v>
      </c>
      <c r="C504" s="67" t="n">
        <f aca="false">DATEDIF(Input!$C$23,$B504,"Y")</f>
        <v>81</v>
      </c>
      <c r="E504" s="69" t="n">
        <f aca="false">(-1)*(401k_01!$G504+IRA_01!$E504+Invest_01!$E504)+Pension_01!$E504</f>
        <v>3274.23545813926</v>
      </c>
      <c r="F504" s="69" t="n">
        <f aca="false">(-1)*Roth_01!$E504</f>
        <v>0</v>
      </c>
      <c r="G504" s="69" t="n">
        <f aca="false">(-1)*$E504*(Input!$C$9/100)</f>
        <v>-327.423545813926</v>
      </c>
      <c r="H504" s="69" t="n">
        <f aca="false">(-1)*$E504*(Input!$C$10/100)</f>
        <v>-161.092384540452</v>
      </c>
      <c r="J504" s="69" t="n">
        <f aca="false">($E504+$F504+$G504+$H504)</f>
        <v>2785.71952778489</v>
      </c>
    </row>
    <row r="505" customFormat="false" ht="12.8" hidden="false" customHeight="false" outlineLevel="0" collapsed="false">
      <c r="A505" s="67" t="n">
        <v>501</v>
      </c>
      <c r="B505" s="68" t="n">
        <f aca="false">EOMONTH(Input!$C$7,A505)</f>
        <v>58165</v>
      </c>
      <c r="C505" s="67" t="n">
        <f aca="false">DATEDIF(Input!$C$23,$B505,"Y")</f>
        <v>81</v>
      </c>
      <c r="E505" s="69" t="n">
        <f aca="false">(-1)*(401k_01!$G505+IRA_01!$E505+Invest_01!$E505)+Pension_01!$E505</f>
        <v>3274.23545813926</v>
      </c>
      <c r="F505" s="69" t="n">
        <f aca="false">(-1)*Roth_01!$E505</f>
        <v>0</v>
      </c>
      <c r="G505" s="69" t="n">
        <f aca="false">(-1)*$E505*(Input!$C$9/100)</f>
        <v>-327.423545813926</v>
      </c>
      <c r="H505" s="69" t="n">
        <f aca="false">(-1)*$E505*(Input!$C$10/100)</f>
        <v>-161.092384540452</v>
      </c>
      <c r="J505" s="69" t="n">
        <f aca="false">($E505+$F505+$G505+$H505)</f>
        <v>2785.71952778489</v>
      </c>
    </row>
    <row r="506" customFormat="false" ht="12.8" hidden="false" customHeight="false" outlineLevel="0" collapsed="false">
      <c r="A506" s="67" t="n">
        <v>502</v>
      </c>
      <c r="B506" s="68" t="n">
        <f aca="false">EOMONTH(Input!$C$7,A506)</f>
        <v>58195</v>
      </c>
      <c r="C506" s="67" t="n">
        <f aca="false">DATEDIF(Input!$C$23,$B506,"Y")</f>
        <v>81</v>
      </c>
      <c r="E506" s="69" t="n">
        <f aca="false">(-1)*(401k_01!$G506+IRA_01!$E506+Invest_01!$E506)+Pension_01!$E506</f>
        <v>3274.23545813926</v>
      </c>
      <c r="F506" s="69" t="n">
        <f aca="false">(-1)*Roth_01!$E506</f>
        <v>0</v>
      </c>
      <c r="G506" s="69" t="n">
        <f aca="false">(-1)*$E506*(Input!$C$9/100)</f>
        <v>-327.423545813926</v>
      </c>
      <c r="H506" s="69" t="n">
        <f aca="false">(-1)*$E506*(Input!$C$10/100)</f>
        <v>-161.092384540452</v>
      </c>
      <c r="J506" s="69" t="n">
        <f aca="false">($E506+$F506+$G506+$H506)</f>
        <v>2785.71952778489</v>
      </c>
    </row>
    <row r="507" customFormat="false" ht="12.8" hidden="false" customHeight="false" outlineLevel="0" collapsed="false">
      <c r="A507" s="67" t="n">
        <v>503</v>
      </c>
      <c r="B507" s="68" t="n">
        <f aca="false">EOMONTH(Input!$C$7,A507)</f>
        <v>58226</v>
      </c>
      <c r="C507" s="67" t="n">
        <f aca="false">DATEDIF(Input!$C$23,$B507,"Y")</f>
        <v>82</v>
      </c>
      <c r="E507" s="69" t="n">
        <f aca="false">(-1)*(401k_01!$G507+IRA_01!$E507+Invest_01!$E507)+Pension_01!$E507</f>
        <v>3274.23545813926</v>
      </c>
      <c r="F507" s="69" t="n">
        <f aca="false">(-1)*Roth_01!$E507</f>
        <v>0</v>
      </c>
      <c r="G507" s="69" t="n">
        <f aca="false">(-1)*$E507*(Input!$C$9/100)</f>
        <v>-327.423545813926</v>
      </c>
      <c r="H507" s="69" t="n">
        <f aca="false">(-1)*$E507*(Input!$C$10/100)</f>
        <v>-161.092384540452</v>
      </c>
      <c r="J507" s="69" t="n">
        <f aca="false">($E507+$F507+$G507+$H507)</f>
        <v>2785.71952778489</v>
      </c>
    </row>
    <row r="508" customFormat="false" ht="12.8" hidden="false" customHeight="false" outlineLevel="0" collapsed="false">
      <c r="A508" s="67" t="n">
        <v>504</v>
      </c>
      <c r="B508" s="68" t="n">
        <f aca="false">EOMONTH(Input!$C$7,A508)</f>
        <v>58256</v>
      </c>
      <c r="C508" s="67" t="n">
        <f aca="false">DATEDIF(Input!$C$23,$B508,"Y")</f>
        <v>82</v>
      </c>
      <c r="E508" s="69" t="n">
        <f aca="false">(-1)*(401k_01!$G508+IRA_01!$E508+Invest_01!$E508)+Pension_01!$E508</f>
        <v>3274.23545813926</v>
      </c>
      <c r="F508" s="69" t="n">
        <f aca="false">(-1)*Roth_01!$E508</f>
        <v>0</v>
      </c>
      <c r="G508" s="69" t="n">
        <f aca="false">(-1)*$E508*(Input!$C$9/100)</f>
        <v>-327.423545813926</v>
      </c>
      <c r="H508" s="69" t="n">
        <f aca="false">(-1)*$E508*(Input!$C$10/100)</f>
        <v>-161.092384540452</v>
      </c>
      <c r="J508" s="69" t="n">
        <f aca="false">($E508+$F508+$G508+$H508)</f>
        <v>2785.71952778489</v>
      </c>
    </row>
    <row r="509" customFormat="false" ht="12.8" hidden="false" customHeight="false" outlineLevel="0" collapsed="false">
      <c r="A509" s="67" t="n">
        <v>505</v>
      </c>
      <c r="B509" s="68" t="n">
        <f aca="false">EOMONTH(Input!$C$7,A509)</f>
        <v>58287</v>
      </c>
      <c r="C509" s="67" t="n">
        <f aca="false">DATEDIF(Input!$C$23,$B509,"Y")</f>
        <v>82</v>
      </c>
      <c r="E509" s="69" t="n">
        <f aca="false">(-1)*(401k_01!$G509+IRA_01!$E509+Invest_01!$E509)+Pension_01!$E509</f>
        <v>3274.23545813926</v>
      </c>
      <c r="F509" s="69" t="n">
        <f aca="false">(-1)*Roth_01!$E509</f>
        <v>0</v>
      </c>
      <c r="G509" s="69" t="n">
        <f aca="false">(-1)*$E509*(Input!$C$9/100)</f>
        <v>-327.423545813926</v>
      </c>
      <c r="H509" s="69" t="n">
        <f aca="false">(-1)*$E509*(Input!$C$10/100)</f>
        <v>-161.092384540452</v>
      </c>
      <c r="J509" s="69" t="n">
        <f aca="false">($E509+$F509+$G509+$H509)</f>
        <v>2785.71952778489</v>
      </c>
    </row>
    <row r="510" customFormat="false" ht="12.8" hidden="false" customHeight="false" outlineLevel="0" collapsed="false">
      <c r="A510" s="67" t="n">
        <v>506</v>
      </c>
      <c r="B510" s="68" t="n">
        <f aca="false">EOMONTH(Input!$C$7,A510)</f>
        <v>58318</v>
      </c>
      <c r="C510" s="67" t="n">
        <f aca="false">DATEDIF(Input!$C$23,$B510,"Y")</f>
        <v>82</v>
      </c>
      <c r="E510" s="69" t="n">
        <f aca="false">(-1)*(401k_01!$G510+IRA_01!$E510+Invest_01!$E510)+Pension_01!$E510</f>
        <v>3274.23545813926</v>
      </c>
      <c r="F510" s="69" t="n">
        <f aca="false">(-1)*Roth_01!$E510</f>
        <v>0</v>
      </c>
      <c r="G510" s="69" t="n">
        <f aca="false">(-1)*$E510*(Input!$C$9/100)</f>
        <v>-327.423545813926</v>
      </c>
      <c r="H510" s="69" t="n">
        <f aca="false">(-1)*$E510*(Input!$C$10/100)</f>
        <v>-161.092384540452</v>
      </c>
      <c r="J510" s="69" t="n">
        <f aca="false">($E510+$F510+$G510+$H510)</f>
        <v>2785.71952778489</v>
      </c>
    </row>
    <row r="511" customFormat="false" ht="12.8" hidden="false" customHeight="false" outlineLevel="0" collapsed="false">
      <c r="A511" s="67" t="n">
        <v>507</v>
      </c>
      <c r="B511" s="68" t="n">
        <f aca="false">EOMONTH(Input!$C$7,A511)</f>
        <v>58348</v>
      </c>
      <c r="C511" s="67" t="n">
        <f aca="false">DATEDIF(Input!$C$23,$B511,"Y")</f>
        <v>82</v>
      </c>
      <c r="E511" s="69" t="n">
        <f aca="false">(-1)*(401k_01!$G511+IRA_01!$E511+Invest_01!$E511)+Pension_01!$E511</f>
        <v>3274.23545813926</v>
      </c>
      <c r="F511" s="69" t="n">
        <f aca="false">(-1)*Roth_01!$E511</f>
        <v>0</v>
      </c>
      <c r="G511" s="69" t="n">
        <f aca="false">(-1)*$E511*(Input!$C$9/100)</f>
        <v>-327.423545813926</v>
      </c>
      <c r="H511" s="69" t="n">
        <f aca="false">(-1)*$E511*(Input!$C$10/100)</f>
        <v>-161.092384540452</v>
      </c>
      <c r="J511" s="69" t="n">
        <f aca="false">($E511+$F511+$G511+$H511)</f>
        <v>2785.71952778489</v>
      </c>
    </row>
    <row r="512" customFormat="false" ht="12.8" hidden="false" customHeight="false" outlineLevel="0" collapsed="false">
      <c r="A512" s="67" t="n">
        <v>508</v>
      </c>
      <c r="B512" s="68" t="n">
        <f aca="false">EOMONTH(Input!$C$7,A512)</f>
        <v>58379</v>
      </c>
      <c r="C512" s="67" t="n">
        <f aca="false">DATEDIF(Input!$C$23,$B512,"Y")</f>
        <v>82</v>
      </c>
      <c r="E512" s="69" t="n">
        <f aca="false">(-1)*(401k_01!$G512+IRA_01!$E512+Invest_01!$E512)+Pension_01!$E512</f>
        <v>3274.23545813926</v>
      </c>
      <c r="F512" s="69" t="n">
        <f aca="false">(-1)*Roth_01!$E512</f>
        <v>0</v>
      </c>
      <c r="G512" s="69" t="n">
        <f aca="false">(-1)*$E512*(Input!$C$9/100)</f>
        <v>-327.423545813926</v>
      </c>
      <c r="H512" s="69" t="n">
        <f aca="false">(-1)*$E512*(Input!$C$10/100)</f>
        <v>-161.092384540452</v>
      </c>
      <c r="J512" s="69" t="n">
        <f aca="false">($E512+$F512+$G512+$H512)</f>
        <v>2785.71952778489</v>
      </c>
    </row>
    <row r="513" customFormat="false" ht="12.8" hidden="false" customHeight="false" outlineLevel="0" collapsed="false">
      <c r="A513" s="67" t="n">
        <v>509</v>
      </c>
      <c r="B513" s="68" t="n">
        <f aca="false">EOMONTH(Input!$C$7,A513)</f>
        <v>58409</v>
      </c>
      <c r="C513" s="67" t="n">
        <f aca="false">DATEDIF(Input!$C$23,$B513,"Y")</f>
        <v>82</v>
      </c>
      <c r="E513" s="69" t="n">
        <f aca="false">(-1)*(401k_01!$G513+IRA_01!$E513+Invest_01!$E513)+Pension_01!$E513</f>
        <v>3274.23545813926</v>
      </c>
      <c r="F513" s="69" t="n">
        <f aca="false">(-1)*Roth_01!$E513</f>
        <v>0</v>
      </c>
      <c r="G513" s="69" t="n">
        <f aca="false">(-1)*$E513*(Input!$C$9/100)</f>
        <v>-327.423545813926</v>
      </c>
      <c r="H513" s="69" t="n">
        <f aca="false">(-1)*$E513*(Input!$C$10/100)</f>
        <v>-161.092384540452</v>
      </c>
      <c r="J513" s="69" t="n">
        <f aca="false">($E513+$F513+$G513+$H513)</f>
        <v>2785.71952778489</v>
      </c>
    </row>
    <row r="514" customFormat="false" ht="12.8" hidden="false" customHeight="false" outlineLevel="0" collapsed="false">
      <c r="A514" s="67" t="n">
        <v>510</v>
      </c>
      <c r="B514" s="68" t="n">
        <f aca="false">EOMONTH(Input!$C$7,A514)</f>
        <v>58440</v>
      </c>
      <c r="C514" s="67" t="n">
        <f aca="false">DATEDIF(Input!$C$23,$B514,"Y")</f>
        <v>82</v>
      </c>
      <c r="E514" s="69" t="n">
        <f aca="false">(-1)*(401k_01!$G514+IRA_01!$E514+Invest_01!$E514)+Pension_01!$E514</f>
        <v>3274.23545813926</v>
      </c>
      <c r="F514" s="69" t="n">
        <f aca="false">(-1)*Roth_01!$E514</f>
        <v>0</v>
      </c>
      <c r="G514" s="69" t="n">
        <f aca="false">(-1)*$E514*(Input!$C$9/100)</f>
        <v>-327.423545813926</v>
      </c>
      <c r="H514" s="69" t="n">
        <f aca="false">(-1)*$E514*(Input!$C$10/100)</f>
        <v>-161.092384540452</v>
      </c>
      <c r="J514" s="69" t="n">
        <f aca="false">($E514+$F514+$G514+$H514)</f>
        <v>2785.71952778489</v>
      </c>
    </row>
    <row r="515" customFormat="false" ht="12.8" hidden="false" customHeight="false" outlineLevel="0" collapsed="false">
      <c r="A515" s="67" t="n">
        <v>511</v>
      </c>
      <c r="B515" s="68" t="n">
        <f aca="false">EOMONTH(Input!$C$7,A515)</f>
        <v>58471</v>
      </c>
      <c r="C515" s="67" t="n">
        <f aca="false">DATEDIF(Input!$C$23,$B515,"Y")</f>
        <v>82</v>
      </c>
      <c r="E515" s="69" t="n">
        <f aca="false">(-1)*(401k_01!$G515+IRA_01!$E515+Invest_01!$E515)+Pension_01!$E515</f>
        <v>3274.23545813926</v>
      </c>
      <c r="F515" s="69" t="n">
        <f aca="false">(-1)*Roth_01!$E515</f>
        <v>0</v>
      </c>
      <c r="G515" s="69" t="n">
        <f aca="false">(-1)*$E515*(Input!$C$9/100)</f>
        <v>-327.423545813926</v>
      </c>
      <c r="H515" s="69" t="n">
        <f aca="false">(-1)*$E515*(Input!$C$10/100)</f>
        <v>-161.092384540452</v>
      </c>
      <c r="J515" s="69" t="n">
        <f aca="false">($E515+$F515+$G515+$H515)</f>
        <v>2785.71952778489</v>
      </c>
    </row>
    <row r="516" customFormat="false" ht="12.8" hidden="false" customHeight="false" outlineLevel="0" collapsed="false">
      <c r="A516" s="67" t="n">
        <v>512</v>
      </c>
      <c r="B516" s="68" t="n">
        <f aca="false">EOMONTH(Input!$C$7,A516)</f>
        <v>58500</v>
      </c>
      <c r="C516" s="67" t="n">
        <f aca="false">DATEDIF(Input!$C$23,$B516,"Y")</f>
        <v>82</v>
      </c>
      <c r="E516" s="69" t="n">
        <f aca="false">(-1)*(401k_01!$G516+IRA_01!$E516+Invest_01!$E516)+Pension_01!$E516</f>
        <v>3274.23545813926</v>
      </c>
      <c r="F516" s="69" t="n">
        <f aca="false">(-1)*Roth_01!$E516</f>
        <v>0</v>
      </c>
      <c r="G516" s="69" t="n">
        <f aca="false">(-1)*$E516*(Input!$C$9/100)</f>
        <v>-327.423545813926</v>
      </c>
      <c r="H516" s="69" t="n">
        <f aca="false">(-1)*$E516*(Input!$C$10/100)</f>
        <v>-161.092384540452</v>
      </c>
      <c r="J516" s="69" t="n">
        <f aca="false">($E516+$F516+$G516+$H516)</f>
        <v>2785.71952778489</v>
      </c>
    </row>
    <row r="517" customFormat="false" ht="12.8" hidden="false" customHeight="false" outlineLevel="0" collapsed="false">
      <c r="A517" s="67" t="n">
        <v>513</v>
      </c>
      <c r="B517" s="68" t="n">
        <f aca="false">EOMONTH(Input!$C$7,A517)</f>
        <v>58531</v>
      </c>
      <c r="C517" s="67" t="n">
        <f aca="false">DATEDIF(Input!$C$23,$B517,"Y")</f>
        <v>82</v>
      </c>
      <c r="E517" s="69" t="n">
        <f aca="false">(-1)*(401k_01!$G517+IRA_01!$E517+Invest_01!$E517)+Pension_01!$E517</f>
        <v>3274.23545813926</v>
      </c>
      <c r="F517" s="69" t="n">
        <f aca="false">(-1)*Roth_01!$E517</f>
        <v>0</v>
      </c>
      <c r="G517" s="69" t="n">
        <f aca="false">(-1)*$E517*(Input!$C$9/100)</f>
        <v>-327.423545813926</v>
      </c>
      <c r="H517" s="69" t="n">
        <f aca="false">(-1)*$E517*(Input!$C$10/100)</f>
        <v>-161.092384540452</v>
      </c>
      <c r="J517" s="69" t="n">
        <f aca="false">($E517+$F517+$G517+$H517)</f>
        <v>2785.71952778489</v>
      </c>
    </row>
    <row r="518" customFormat="false" ht="12.8" hidden="false" customHeight="false" outlineLevel="0" collapsed="false">
      <c r="A518" s="67" t="n">
        <v>514</v>
      </c>
      <c r="B518" s="68" t="n">
        <f aca="false">EOMONTH(Input!$C$7,A518)</f>
        <v>58561</v>
      </c>
      <c r="C518" s="67" t="n">
        <f aca="false">DATEDIF(Input!$C$23,$B518,"Y")</f>
        <v>82</v>
      </c>
      <c r="E518" s="69" t="n">
        <f aca="false">(-1)*(401k_01!$G518+IRA_01!$E518+Invest_01!$E518)+Pension_01!$E518</f>
        <v>3274.23545813926</v>
      </c>
      <c r="F518" s="69" t="n">
        <f aca="false">(-1)*Roth_01!$E518</f>
        <v>0</v>
      </c>
      <c r="G518" s="69" t="n">
        <f aca="false">(-1)*$E518*(Input!$C$9/100)</f>
        <v>-327.423545813926</v>
      </c>
      <c r="H518" s="69" t="n">
        <f aca="false">(-1)*$E518*(Input!$C$10/100)</f>
        <v>-161.092384540452</v>
      </c>
      <c r="J518" s="69" t="n">
        <f aca="false">($E518+$F518+$G518+$H518)</f>
        <v>2785.71952778489</v>
      </c>
    </row>
    <row r="519" customFormat="false" ht="12.8" hidden="false" customHeight="false" outlineLevel="0" collapsed="false">
      <c r="A519" s="67" t="n">
        <v>515</v>
      </c>
      <c r="B519" s="68" t="n">
        <f aca="false">EOMONTH(Input!$C$7,A519)</f>
        <v>58592</v>
      </c>
      <c r="C519" s="67" t="n">
        <f aca="false">DATEDIF(Input!$C$23,$B519,"Y")</f>
        <v>83</v>
      </c>
      <c r="E519" s="69" t="n">
        <f aca="false">(-1)*(401k_01!$G519+IRA_01!$E519+Invest_01!$E519)+Pension_01!$E519</f>
        <v>3274.23545813926</v>
      </c>
      <c r="F519" s="69" t="n">
        <f aca="false">(-1)*Roth_01!$E519</f>
        <v>0</v>
      </c>
      <c r="G519" s="69" t="n">
        <f aca="false">(-1)*$E519*(Input!$C$9/100)</f>
        <v>-327.423545813926</v>
      </c>
      <c r="H519" s="69" t="n">
        <f aca="false">(-1)*$E519*(Input!$C$10/100)</f>
        <v>-161.092384540452</v>
      </c>
      <c r="J519" s="69" t="n">
        <f aca="false">($E519+$F519+$G519+$H519)</f>
        <v>2785.71952778489</v>
      </c>
    </row>
    <row r="520" customFormat="false" ht="12.8" hidden="false" customHeight="false" outlineLevel="0" collapsed="false">
      <c r="A520" s="67" t="n">
        <v>516</v>
      </c>
      <c r="B520" s="68" t="n">
        <f aca="false">EOMONTH(Input!$C$7,A520)</f>
        <v>58622</v>
      </c>
      <c r="C520" s="67" t="n">
        <f aca="false">DATEDIF(Input!$C$23,$B520,"Y")</f>
        <v>83</v>
      </c>
      <c r="E520" s="69" t="n">
        <f aca="false">(-1)*(401k_01!$G520+IRA_01!$E520+Invest_01!$E520)+Pension_01!$E520</f>
        <v>3274.23545813926</v>
      </c>
      <c r="F520" s="69" t="n">
        <f aca="false">(-1)*Roth_01!$E520</f>
        <v>0</v>
      </c>
      <c r="G520" s="69" t="n">
        <f aca="false">(-1)*$E520*(Input!$C$9/100)</f>
        <v>-327.423545813926</v>
      </c>
      <c r="H520" s="69" t="n">
        <f aca="false">(-1)*$E520*(Input!$C$10/100)</f>
        <v>-161.092384540452</v>
      </c>
      <c r="J520" s="69" t="n">
        <f aca="false">($E520+$F520+$G520+$H520)</f>
        <v>2785.71952778489</v>
      </c>
    </row>
    <row r="521" customFormat="false" ht="12.8" hidden="false" customHeight="false" outlineLevel="0" collapsed="false">
      <c r="A521" s="67" t="n">
        <v>517</v>
      </c>
      <c r="B521" s="68" t="n">
        <f aca="false">EOMONTH(Input!$C$7,A521)</f>
        <v>58653</v>
      </c>
      <c r="C521" s="67" t="n">
        <f aca="false">DATEDIF(Input!$C$23,$B521,"Y")</f>
        <v>83</v>
      </c>
      <c r="E521" s="69" t="n">
        <f aca="false">(-1)*(401k_01!$G521+IRA_01!$E521+Invest_01!$E521)+Pension_01!$E521</f>
        <v>3274.23545813926</v>
      </c>
      <c r="F521" s="69" t="n">
        <f aca="false">(-1)*Roth_01!$E521</f>
        <v>0</v>
      </c>
      <c r="G521" s="69" t="n">
        <f aca="false">(-1)*$E521*(Input!$C$9/100)</f>
        <v>-327.423545813926</v>
      </c>
      <c r="H521" s="69" t="n">
        <f aca="false">(-1)*$E521*(Input!$C$10/100)</f>
        <v>-161.092384540452</v>
      </c>
      <c r="J521" s="69" t="n">
        <f aca="false">($E521+$F521+$G521+$H521)</f>
        <v>2785.71952778489</v>
      </c>
    </row>
    <row r="522" customFormat="false" ht="12.8" hidden="false" customHeight="false" outlineLevel="0" collapsed="false">
      <c r="A522" s="67" t="n">
        <v>518</v>
      </c>
      <c r="B522" s="68" t="n">
        <f aca="false">EOMONTH(Input!$C$7,A522)</f>
        <v>58684</v>
      </c>
      <c r="C522" s="67" t="n">
        <f aca="false">DATEDIF(Input!$C$23,$B522,"Y")</f>
        <v>83</v>
      </c>
      <c r="E522" s="69" t="n">
        <f aca="false">(-1)*(401k_01!$G522+IRA_01!$E522+Invest_01!$E522)+Pension_01!$E522</f>
        <v>3274.23545813926</v>
      </c>
      <c r="F522" s="69" t="n">
        <f aca="false">(-1)*Roth_01!$E522</f>
        <v>0</v>
      </c>
      <c r="G522" s="69" t="n">
        <f aca="false">(-1)*$E522*(Input!$C$9/100)</f>
        <v>-327.423545813926</v>
      </c>
      <c r="H522" s="69" t="n">
        <f aca="false">(-1)*$E522*(Input!$C$10/100)</f>
        <v>-161.092384540452</v>
      </c>
      <c r="J522" s="69" t="n">
        <f aca="false">($E522+$F522+$G522+$H522)</f>
        <v>2785.71952778489</v>
      </c>
    </row>
    <row r="523" customFormat="false" ht="12.8" hidden="false" customHeight="false" outlineLevel="0" collapsed="false">
      <c r="A523" s="67" t="n">
        <v>519</v>
      </c>
      <c r="B523" s="68" t="n">
        <f aca="false">EOMONTH(Input!$C$7,A523)</f>
        <v>58714</v>
      </c>
      <c r="C523" s="67" t="n">
        <f aca="false">DATEDIF(Input!$C$23,$B523,"Y")</f>
        <v>83</v>
      </c>
      <c r="E523" s="69" t="n">
        <f aca="false">(-1)*(401k_01!$G523+IRA_01!$E523+Invest_01!$E523)+Pension_01!$E523</f>
        <v>3274.23545813926</v>
      </c>
      <c r="F523" s="69" t="n">
        <f aca="false">(-1)*Roth_01!$E523</f>
        <v>0</v>
      </c>
      <c r="G523" s="69" t="n">
        <f aca="false">(-1)*$E523*(Input!$C$9/100)</f>
        <v>-327.423545813926</v>
      </c>
      <c r="H523" s="69" t="n">
        <f aca="false">(-1)*$E523*(Input!$C$10/100)</f>
        <v>-161.092384540452</v>
      </c>
      <c r="J523" s="69" t="n">
        <f aca="false">($E523+$F523+$G523+$H523)</f>
        <v>2785.71952778489</v>
      </c>
    </row>
    <row r="524" customFormat="false" ht="12.8" hidden="false" customHeight="false" outlineLevel="0" collapsed="false">
      <c r="A524" s="67" t="n">
        <v>520</v>
      </c>
      <c r="B524" s="68" t="n">
        <f aca="false">EOMONTH(Input!$C$7,A524)</f>
        <v>58745</v>
      </c>
      <c r="C524" s="67" t="n">
        <f aca="false">DATEDIF(Input!$C$23,$B524,"Y")</f>
        <v>83</v>
      </c>
      <c r="E524" s="69" t="n">
        <f aca="false">(-1)*(401k_01!$G524+IRA_01!$E524+Invest_01!$E524)+Pension_01!$E524</f>
        <v>3274.23545813926</v>
      </c>
      <c r="F524" s="69" t="n">
        <f aca="false">(-1)*Roth_01!$E524</f>
        <v>0</v>
      </c>
      <c r="G524" s="69" t="n">
        <f aca="false">(-1)*$E524*(Input!$C$9/100)</f>
        <v>-327.423545813926</v>
      </c>
      <c r="H524" s="69" t="n">
        <f aca="false">(-1)*$E524*(Input!$C$10/100)</f>
        <v>-161.092384540452</v>
      </c>
      <c r="J524" s="69" t="n">
        <f aca="false">($E524+$F524+$G524+$H524)</f>
        <v>2785.71952778489</v>
      </c>
    </row>
    <row r="525" customFormat="false" ht="12.8" hidden="false" customHeight="false" outlineLevel="0" collapsed="false">
      <c r="A525" s="67" t="n">
        <v>521</v>
      </c>
      <c r="B525" s="68" t="n">
        <f aca="false">EOMONTH(Input!$C$7,A525)</f>
        <v>58775</v>
      </c>
      <c r="C525" s="67" t="n">
        <f aca="false">DATEDIF(Input!$C$23,$B525,"Y")</f>
        <v>83</v>
      </c>
      <c r="E525" s="69" t="n">
        <f aca="false">(-1)*(401k_01!$G525+IRA_01!$E525+Invest_01!$E525)+Pension_01!$E525</f>
        <v>3274.23545813926</v>
      </c>
      <c r="F525" s="69" t="n">
        <f aca="false">(-1)*Roth_01!$E525</f>
        <v>0</v>
      </c>
      <c r="G525" s="69" t="n">
        <f aca="false">(-1)*$E525*(Input!$C$9/100)</f>
        <v>-327.423545813926</v>
      </c>
      <c r="H525" s="69" t="n">
        <f aca="false">(-1)*$E525*(Input!$C$10/100)</f>
        <v>-161.092384540452</v>
      </c>
      <c r="J525" s="69" t="n">
        <f aca="false">($E525+$F525+$G525+$H525)</f>
        <v>2785.71952778489</v>
      </c>
    </row>
    <row r="526" customFormat="false" ht="12.8" hidden="false" customHeight="false" outlineLevel="0" collapsed="false">
      <c r="A526" s="67" t="n">
        <v>522</v>
      </c>
      <c r="B526" s="68" t="n">
        <f aca="false">EOMONTH(Input!$C$7,A526)</f>
        <v>58806</v>
      </c>
      <c r="C526" s="67" t="n">
        <f aca="false">DATEDIF(Input!$C$23,$B526,"Y")</f>
        <v>83</v>
      </c>
      <c r="E526" s="69" t="n">
        <f aca="false">(-1)*(401k_01!$G526+IRA_01!$E526+Invest_01!$E526)+Pension_01!$E526</f>
        <v>3274.23545813926</v>
      </c>
      <c r="F526" s="69" t="n">
        <f aca="false">(-1)*Roth_01!$E526</f>
        <v>0</v>
      </c>
      <c r="G526" s="69" t="n">
        <f aca="false">(-1)*$E526*(Input!$C$9/100)</f>
        <v>-327.423545813926</v>
      </c>
      <c r="H526" s="69" t="n">
        <f aca="false">(-1)*$E526*(Input!$C$10/100)</f>
        <v>-161.092384540452</v>
      </c>
      <c r="J526" s="69" t="n">
        <f aca="false">($E526+$F526+$G526+$H526)</f>
        <v>2785.71952778489</v>
      </c>
    </row>
    <row r="527" customFormat="false" ht="12.8" hidden="false" customHeight="false" outlineLevel="0" collapsed="false">
      <c r="A527" s="67" t="n">
        <v>523</v>
      </c>
      <c r="B527" s="68" t="n">
        <f aca="false">EOMONTH(Input!$C$7,A527)</f>
        <v>58837</v>
      </c>
      <c r="C527" s="67" t="n">
        <f aca="false">DATEDIF(Input!$C$23,$B527,"Y")</f>
        <v>83</v>
      </c>
      <c r="E527" s="69" t="n">
        <f aca="false">(-1)*(401k_01!$G527+IRA_01!$E527+Invest_01!$E527)+Pension_01!$E527</f>
        <v>3274.23545813926</v>
      </c>
      <c r="F527" s="69" t="n">
        <f aca="false">(-1)*Roth_01!$E527</f>
        <v>0</v>
      </c>
      <c r="G527" s="69" t="n">
        <f aca="false">(-1)*$E527*(Input!$C$9/100)</f>
        <v>-327.423545813926</v>
      </c>
      <c r="H527" s="69" t="n">
        <f aca="false">(-1)*$E527*(Input!$C$10/100)</f>
        <v>-161.092384540452</v>
      </c>
      <c r="J527" s="69" t="n">
        <f aca="false">($E527+$F527+$G527+$H527)</f>
        <v>2785.71952778489</v>
      </c>
    </row>
    <row r="528" customFormat="false" ht="12.8" hidden="false" customHeight="false" outlineLevel="0" collapsed="false">
      <c r="A528" s="67" t="n">
        <v>524</v>
      </c>
      <c r="B528" s="68" t="n">
        <f aca="false">EOMONTH(Input!$C$7,A528)</f>
        <v>58865</v>
      </c>
      <c r="C528" s="67" t="n">
        <f aca="false">DATEDIF(Input!$C$23,$B528,"Y")</f>
        <v>83</v>
      </c>
      <c r="E528" s="69" t="n">
        <f aca="false">(-1)*(401k_01!$G528+IRA_01!$E528+Invest_01!$E528)+Pension_01!$E528</f>
        <v>3274.23545813926</v>
      </c>
      <c r="F528" s="69" t="n">
        <f aca="false">(-1)*Roth_01!$E528</f>
        <v>0</v>
      </c>
      <c r="G528" s="69" t="n">
        <f aca="false">(-1)*$E528*(Input!$C$9/100)</f>
        <v>-327.423545813926</v>
      </c>
      <c r="H528" s="69" t="n">
        <f aca="false">(-1)*$E528*(Input!$C$10/100)</f>
        <v>-161.092384540452</v>
      </c>
      <c r="J528" s="69" t="n">
        <f aca="false">($E528+$F528+$G528+$H528)</f>
        <v>2785.71952778489</v>
      </c>
    </row>
    <row r="529" customFormat="false" ht="12.8" hidden="false" customHeight="false" outlineLevel="0" collapsed="false">
      <c r="A529" s="67" t="n">
        <v>525</v>
      </c>
      <c r="B529" s="68" t="n">
        <f aca="false">EOMONTH(Input!$C$7,A529)</f>
        <v>58896</v>
      </c>
      <c r="C529" s="67" t="n">
        <f aca="false">DATEDIF(Input!$C$23,$B529,"Y")</f>
        <v>83</v>
      </c>
      <c r="E529" s="69" t="n">
        <f aca="false">(-1)*(401k_01!$G529+IRA_01!$E529+Invest_01!$E529)+Pension_01!$E529</f>
        <v>3274.23545813926</v>
      </c>
      <c r="F529" s="69" t="n">
        <f aca="false">(-1)*Roth_01!$E529</f>
        <v>0</v>
      </c>
      <c r="G529" s="69" t="n">
        <f aca="false">(-1)*$E529*(Input!$C$9/100)</f>
        <v>-327.423545813926</v>
      </c>
      <c r="H529" s="69" t="n">
        <f aca="false">(-1)*$E529*(Input!$C$10/100)</f>
        <v>-161.092384540452</v>
      </c>
      <c r="J529" s="69" t="n">
        <f aca="false">($E529+$F529+$G529+$H529)</f>
        <v>2785.71952778489</v>
      </c>
    </row>
    <row r="530" customFormat="false" ht="12.8" hidden="false" customHeight="false" outlineLevel="0" collapsed="false">
      <c r="A530" s="67" t="n">
        <v>526</v>
      </c>
      <c r="B530" s="68" t="n">
        <f aca="false">EOMONTH(Input!$C$7,A530)</f>
        <v>58926</v>
      </c>
      <c r="C530" s="67" t="n">
        <f aca="false">DATEDIF(Input!$C$23,$B530,"Y")</f>
        <v>83</v>
      </c>
      <c r="E530" s="69" t="n">
        <f aca="false">(-1)*(401k_01!$G530+IRA_01!$E530+Invest_01!$E530)+Pension_01!$E530</f>
        <v>3274.23545813926</v>
      </c>
      <c r="F530" s="69" t="n">
        <f aca="false">(-1)*Roth_01!$E530</f>
        <v>0</v>
      </c>
      <c r="G530" s="69" t="n">
        <f aca="false">(-1)*$E530*(Input!$C$9/100)</f>
        <v>-327.423545813926</v>
      </c>
      <c r="H530" s="69" t="n">
        <f aca="false">(-1)*$E530*(Input!$C$10/100)</f>
        <v>-161.092384540452</v>
      </c>
      <c r="J530" s="69" t="n">
        <f aca="false">($E530+$F530+$G530+$H530)</f>
        <v>2785.71952778489</v>
      </c>
    </row>
    <row r="531" customFormat="false" ht="12.8" hidden="false" customHeight="false" outlineLevel="0" collapsed="false">
      <c r="A531" s="67" t="n">
        <v>527</v>
      </c>
      <c r="B531" s="68" t="n">
        <f aca="false">EOMONTH(Input!$C$7,A531)</f>
        <v>58957</v>
      </c>
      <c r="C531" s="67" t="n">
        <f aca="false">DATEDIF(Input!$C$23,$B531,"Y")</f>
        <v>84</v>
      </c>
      <c r="E531" s="69" t="n">
        <f aca="false">(-1)*(401k_01!$G531+IRA_01!$E531+Invest_01!$E531)+Pension_01!$E531</f>
        <v>3274.23545813926</v>
      </c>
      <c r="F531" s="69" t="n">
        <f aca="false">(-1)*Roth_01!$E531</f>
        <v>0</v>
      </c>
      <c r="G531" s="69" t="n">
        <f aca="false">(-1)*$E531*(Input!$C$9/100)</f>
        <v>-327.423545813926</v>
      </c>
      <c r="H531" s="69" t="n">
        <f aca="false">(-1)*$E531*(Input!$C$10/100)</f>
        <v>-161.092384540452</v>
      </c>
      <c r="J531" s="69" t="n">
        <f aca="false">($E531+$F531+$G531+$H531)</f>
        <v>2785.71952778489</v>
      </c>
    </row>
    <row r="532" customFormat="false" ht="12.8" hidden="false" customHeight="false" outlineLevel="0" collapsed="false">
      <c r="A532" s="67" t="n">
        <v>528</v>
      </c>
      <c r="B532" s="68" t="n">
        <f aca="false">EOMONTH(Input!$C$7,A532)</f>
        <v>58987</v>
      </c>
      <c r="C532" s="67" t="n">
        <f aca="false">DATEDIF(Input!$C$23,$B532,"Y")</f>
        <v>84</v>
      </c>
      <c r="E532" s="69" t="n">
        <f aca="false">(-1)*(401k_01!$G532+IRA_01!$E532+Invest_01!$E532)+Pension_01!$E532</f>
        <v>3274.23545813926</v>
      </c>
      <c r="F532" s="69" t="n">
        <f aca="false">(-1)*Roth_01!$E532</f>
        <v>0</v>
      </c>
      <c r="G532" s="69" t="n">
        <f aca="false">(-1)*$E532*(Input!$C$9/100)</f>
        <v>-327.423545813926</v>
      </c>
      <c r="H532" s="69" t="n">
        <f aca="false">(-1)*$E532*(Input!$C$10/100)</f>
        <v>-161.092384540452</v>
      </c>
      <c r="J532" s="69" t="n">
        <f aca="false">($E532+$F532+$G532+$H532)</f>
        <v>2785.71952778489</v>
      </c>
    </row>
    <row r="533" customFormat="false" ht="12.8" hidden="false" customHeight="false" outlineLevel="0" collapsed="false">
      <c r="A533" s="67" t="n">
        <v>529</v>
      </c>
      <c r="B533" s="68" t="n">
        <f aca="false">EOMONTH(Input!$C$7,A533)</f>
        <v>59018</v>
      </c>
      <c r="C533" s="67" t="n">
        <f aca="false">DATEDIF(Input!$C$23,$B533,"Y")</f>
        <v>84</v>
      </c>
      <c r="E533" s="69" t="n">
        <f aca="false">(-1)*(401k_01!$G533+IRA_01!$E533+Invest_01!$E533)+Pension_01!$E533</f>
        <v>3274.23545813926</v>
      </c>
      <c r="F533" s="69" t="n">
        <f aca="false">(-1)*Roth_01!$E533</f>
        <v>0</v>
      </c>
      <c r="G533" s="69" t="n">
        <f aca="false">(-1)*$E533*(Input!$C$9/100)</f>
        <v>-327.423545813926</v>
      </c>
      <c r="H533" s="69" t="n">
        <f aca="false">(-1)*$E533*(Input!$C$10/100)</f>
        <v>-161.092384540452</v>
      </c>
      <c r="J533" s="69" t="n">
        <f aca="false">($E533+$F533+$G533+$H533)</f>
        <v>2785.71952778489</v>
      </c>
    </row>
    <row r="534" customFormat="false" ht="12.8" hidden="false" customHeight="false" outlineLevel="0" collapsed="false">
      <c r="A534" s="67" t="n">
        <v>530</v>
      </c>
      <c r="B534" s="68" t="n">
        <f aca="false">EOMONTH(Input!$C$7,A534)</f>
        <v>59049</v>
      </c>
      <c r="C534" s="67" t="n">
        <f aca="false">DATEDIF(Input!$C$23,$B534,"Y")</f>
        <v>84</v>
      </c>
      <c r="E534" s="69" t="n">
        <f aca="false">(-1)*(401k_01!$G534+IRA_01!$E534+Invest_01!$E534)+Pension_01!$E534</f>
        <v>3274.23545813926</v>
      </c>
      <c r="F534" s="69" t="n">
        <f aca="false">(-1)*Roth_01!$E534</f>
        <v>0</v>
      </c>
      <c r="G534" s="69" t="n">
        <f aca="false">(-1)*$E534*(Input!$C$9/100)</f>
        <v>-327.423545813926</v>
      </c>
      <c r="H534" s="69" t="n">
        <f aca="false">(-1)*$E534*(Input!$C$10/100)</f>
        <v>-161.092384540452</v>
      </c>
      <c r="J534" s="69" t="n">
        <f aca="false">($E534+$F534+$G534+$H534)</f>
        <v>2785.71952778489</v>
      </c>
    </row>
    <row r="535" customFormat="false" ht="12.8" hidden="false" customHeight="false" outlineLevel="0" collapsed="false">
      <c r="A535" s="67" t="n">
        <v>531</v>
      </c>
      <c r="B535" s="68" t="n">
        <f aca="false">EOMONTH(Input!$C$7,A535)</f>
        <v>59079</v>
      </c>
      <c r="C535" s="67" t="n">
        <f aca="false">DATEDIF(Input!$C$23,$B535,"Y")</f>
        <v>84</v>
      </c>
      <c r="E535" s="69" t="n">
        <f aca="false">(-1)*(401k_01!$G535+IRA_01!$E535+Invest_01!$E535)+Pension_01!$E535</f>
        <v>3274.23545813926</v>
      </c>
      <c r="F535" s="69" t="n">
        <f aca="false">(-1)*Roth_01!$E535</f>
        <v>0</v>
      </c>
      <c r="G535" s="69" t="n">
        <f aca="false">(-1)*$E535*(Input!$C$9/100)</f>
        <v>-327.423545813926</v>
      </c>
      <c r="H535" s="69" t="n">
        <f aca="false">(-1)*$E535*(Input!$C$10/100)</f>
        <v>-161.092384540452</v>
      </c>
      <c r="J535" s="69" t="n">
        <f aca="false">($E535+$F535+$G535+$H535)</f>
        <v>2785.71952778489</v>
      </c>
    </row>
    <row r="536" customFormat="false" ht="12.8" hidden="false" customHeight="false" outlineLevel="0" collapsed="false">
      <c r="A536" s="67" t="n">
        <v>532</v>
      </c>
      <c r="B536" s="68" t="n">
        <f aca="false">EOMONTH(Input!$C$7,A536)</f>
        <v>59110</v>
      </c>
      <c r="C536" s="67" t="n">
        <f aca="false">DATEDIF(Input!$C$23,$B536,"Y")</f>
        <v>84</v>
      </c>
      <c r="E536" s="69" t="n">
        <f aca="false">(-1)*(401k_01!$G536+IRA_01!$E536+Invest_01!$E536)+Pension_01!$E536</f>
        <v>3274.23545813926</v>
      </c>
      <c r="F536" s="69" t="n">
        <f aca="false">(-1)*Roth_01!$E536</f>
        <v>0</v>
      </c>
      <c r="G536" s="69" t="n">
        <f aca="false">(-1)*$E536*(Input!$C$9/100)</f>
        <v>-327.423545813926</v>
      </c>
      <c r="H536" s="69" t="n">
        <f aca="false">(-1)*$E536*(Input!$C$10/100)</f>
        <v>-161.092384540452</v>
      </c>
      <c r="J536" s="69" t="n">
        <f aca="false">($E536+$F536+$G536+$H536)</f>
        <v>2785.71952778489</v>
      </c>
    </row>
    <row r="537" customFormat="false" ht="12.8" hidden="false" customHeight="false" outlineLevel="0" collapsed="false">
      <c r="A537" s="67" t="n">
        <v>533</v>
      </c>
      <c r="B537" s="68" t="n">
        <f aca="false">EOMONTH(Input!$C$7,A537)</f>
        <v>59140</v>
      </c>
      <c r="C537" s="67" t="n">
        <f aca="false">DATEDIF(Input!$C$23,$B537,"Y")</f>
        <v>84</v>
      </c>
      <c r="E537" s="69" t="n">
        <f aca="false">(-1)*(401k_01!$G537+IRA_01!$E537+Invest_01!$E537)+Pension_01!$E537</f>
        <v>3274.23545813926</v>
      </c>
      <c r="F537" s="69" t="n">
        <f aca="false">(-1)*Roth_01!$E537</f>
        <v>0</v>
      </c>
      <c r="G537" s="69" t="n">
        <f aca="false">(-1)*$E537*(Input!$C$9/100)</f>
        <v>-327.423545813926</v>
      </c>
      <c r="H537" s="69" t="n">
        <f aca="false">(-1)*$E537*(Input!$C$10/100)</f>
        <v>-161.092384540452</v>
      </c>
      <c r="J537" s="69" t="n">
        <f aca="false">($E537+$F537+$G537+$H537)</f>
        <v>2785.71952778489</v>
      </c>
    </row>
    <row r="538" customFormat="false" ht="12.8" hidden="false" customHeight="false" outlineLevel="0" collapsed="false">
      <c r="A538" s="67" t="n">
        <v>534</v>
      </c>
      <c r="B538" s="68" t="n">
        <f aca="false">EOMONTH(Input!$C$7,A538)</f>
        <v>59171</v>
      </c>
      <c r="C538" s="67" t="n">
        <f aca="false">DATEDIF(Input!$C$23,$B538,"Y")</f>
        <v>84</v>
      </c>
      <c r="E538" s="69" t="n">
        <f aca="false">(-1)*(401k_01!$G538+IRA_01!$E538+Invest_01!$E538)+Pension_01!$E538</f>
        <v>3274.23545813926</v>
      </c>
      <c r="F538" s="69" t="n">
        <f aca="false">(-1)*Roth_01!$E538</f>
        <v>0</v>
      </c>
      <c r="G538" s="69" t="n">
        <f aca="false">(-1)*$E538*(Input!$C$9/100)</f>
        <v>-327.423545813926</v>
      </c>
      <c r="H538" s="69" t="n">
        <f aca="false">(-1)*$E538*(Input!$C$10/100)</f>
        <v>-161.092384540452</v>
      </c>
      <c r="J538" s="69" t="n">
        <f aca="false">($E538+$F538+$G538+$H538)</f>
        <v>2785.71952778489</v>
      </c>
    </row>
    <row r="539" customFormat="false" ht="12.8" hidden="false" customHeight="false" outlineLevel="0" collapsed="false">
      <c r="A539" s="67" t="n">
        <v>535</v>
      </c>
      <c r="B539" s="68" t="n">
        <f aca="false">EOMONTH(Input!$C$7,A539)</f>
        <v>59202</v>
      </c>
      <c r="C539" s="67" t="n">
        <f aca="false">DATEDIF(Input!$C$23,$B539,"Y")</f>
        <v>84</v>
      </c>
      <c r="E539" s="69" t="n">
        <f aca="false">(-1)*(401k_01!$G539+IRA_01!$E539+Invest_01!$E539)+Pension_01!$E539</f>
        <v>3274.23545813926</v>
      </c>
      <c r="F539" s="69" t="n">
        <f aca="false">(-1)*Roth_01!$E539</f>
        <v>0</v>
      </c>
      <c r="G539" s="69" t="n">
        <f aca="false">(-1)*$E539*(Input!$C$9/100)</f>
        <v>-327.423545813926</v>
      </c>
      <c r="H539" s="69" t="n">
        <f aca="false">(-1)*$E539*(Input!$C$10/100)</f>
        <v>-161.092384540452</v>
      </c>
      <c r="J539" s="69" t="n">
        <f aca="false">($E539+$F539+$G539+$H539)</f>
        <v>2785.71952778489</v>
      </c>
    </row>
    <row r="540" customFormat="false" ht="12.8" hidden="false" customHeight="false" outlineLevel="0" collapsed="false">
      <c r="A540" s="67" t="n">
        <v>536</v>
      </c>
      <c r="B540" s="68" t="n">
        <f aca="false">EOMONTH(Input!$C$7,A540)</f>
        <v>59230</v>
      </c>
      <c r="C540" s="67" t="n">
        <f aca="false">DATEDIF(Input!$C$23,$B540,"Y")</f>
        <v>84</v>
      </c>
      <c r="E540" s="69" t="n">
        <f aca="false">(-1)*(401k_01!$G540+IRA_01!$E540+Invest_01!$E540)+Pension_01!$E540</f>
        <v>3274.23545813926</v>
      </c>
      <c r="F540" s="69" t="n">
        <f aca="false">(-1)*Roth_01!$E540</f>
        <v>0</v>
      </c>
      <c r="G540" s="69" t="n">
        <f aca="false">(-1)*$E540*(Input!$C$9/100)</f>
        <v>-327.423545813926</v>
      </c>
      <c r="H540" s="69" t="n">
        <f aca="false">(-1)*$E540*(Input!$C$10/100)</f>
        <v>-161.092384540452</v>
      </c>
      <c r="J540" s="69" t="n">
        <f aca="false">($E540+$F540+$G540+$H540)</f>
        <v>2785.71952778489</v>
      </c>
    </row>
    <row r="541" customFormat="false" ht="12.8" hidden="false" customHeight="false" outlineLevel="0" collapsed="false">
      <c r="A541" s="67" t="n">
        <v>537</v>
      </c>
      <c r="B541" s="68" t="n">
        <f aca="false">EOMONTH(Input!$C$7,A541)</f>
        <v>59261</v>
      </c>
      <c r="C541" s="67" t="n">
        <f aca="false">DATEDIF(Input!$C$23,$B541,"Y")</f>
        <v>84</v>
      </c>
      <c r="E541" s="69" t="n">
        <f aca="false">(-1)*(401k_01!$G541+IRA_01!$E541+Invest_01!$E541)+Pension_01!$E541</f>
        <v>3274.23545813926</v>
      </c>
      <c r="F541" s="69" t="n">
        <f aca="false">(-1)*Roth_01!$E541</f>
        <v>0</v>
      </c>
      <c r="G541" s="69" t="n">
        <f aca="false">(-1)*$E541*(Input!$C$9/100)</f>
        <v>-327.423545813926</v>
      </c>
      <c r="H541" s="69" t="n">
        <f aca="false">(-1)*$E541*(Input!$C$10/100)</f>
        <v>-161.092384540452</v>
      </c>
      <c r="J541" s="69" t="n">
        <f aca="false">($E541+$F541+$G541+$H541)</f>
        <v>2785.71952778489</v>
      </c>
    </row>
    <row r="542" customFormat="false" ht="12.8" hidden="false" customHeight="false" outlineLevel="0" collapsed="false">
      <c r="A542" s="67" t="n">
        <v>538</v>
      </c>
      <c r="B542" s="68" t="n">
        <f aca="false">EOMONTH(Input!$C$7,A542)</f>
        <v>59291</v>
      </c>
      <c r="C542" s="67" t="n">
        <f aca="false">DATEDIF(Input!$C$23,$B542,"Y")</f>
        <v>84</v>
      </c>
      <c r="E542" s="69" t="n">
        <f aca="false">(-1)*(401k_01!$G542+IRA_01!$E542+Invest_01!$E542)+Pension_01!$E542</f>
        <v>3274.23545813926</v>
      </c>
      <c r="F542" s="69" t="n">
        <f aca="false">(-1)*Roth_01!$E542</f>
        <v>0</v>
      </c>
      <c r="G542" s="69" t="n">
        <f aca="false">(-1)*$E542*(Input!$C$9/100)</f>
        <v>-327.423545813926</v>
      </c>
      <c r="H542" s="69" t="n">
        <f aca="false">(-1)*$E542*(Input!$C$10/100)</f>
        <v>-161.092384540452</v>
      </c>
      <c r="J542" s="69" t="n">
        <f aca="false">($E542+$F542+$G542+$H542)</f>
        <v>2785.71952778489</v>
      </c>
    </row>
    <row r="543" customFormat="false" ht="12.8" hidden="false" customHeight="false" outlineLevel="0" collapsed="false">
      <c r="A543" s="67" t="n">
        <v>539</v>
      </c>
      <c r="B543" s="68" t="n">
        <f aca="false">EOMONTH(Input!$C$7,A543)</f>
        <v>59322</v>
      </c>
      <c r="C543" s="67" t="n">
        <f aca="false">DATEDIF(Input!$C$23,$B543,"Y")</f>
        <v>85</v>
      </c>
      <c r="E543" s="69" t="n">
        <f aca="false">(-1)*(401k_01!$G543+IRA_01!$E543+Invest_01!$E543)+Pension_01!$E543</f>
        <v>3274.23545813926</v>
      </c>
      <c r="F543" s="69" t="n">
        <f aca="false">(-1)*Roth_01!$E543</f>
        <v>0</v>
      </c>
      <c r="G543" s="69" t="n">
        <f aca="false">(-1)*$E543*(Input!$C$9/100)</f>
        <v>-327.423545813926</v>
      </c>
      <c r="H543" s="69" t="n">
        <f aca="false">(-1)*$E543*(Input!$C$10/100)</f>
        <v>-161.092384540452</v>
      </c>
      <c r="J543" s="69" t="n">
        <f aca="false">($E543+$F543+$G543+$H543)</f>
        <v>2785.71952778489</v>
      </c>
    </row>
    <row r="544" customFormat="false" ht="12.8" hidden="false" customHeight="false" outlineLevel="0" collapsed="false">
      <c r="A544" s="67" t="n">
        <v>540</v>
      </c>
      <c r="B544" s="68" t="n">
        <f aca="false">EOMONTH(Input!$C$7,A544)</f>
        <v>59352</v>
      </c>
      <c r="C544" s="67" t="n">
        <f aca="false">DATEDIF(Input!$C$23,$B544,"Y")</f>
        <v>85</v>
      </c>
      <c r="E544" s="69" t="n">
        <f aca="false">(-1)*(401k_01!$G544+IRA_01!$E544+Invest_01!$E544)+Pension_01!$E544</f>
        <v>3274.23545813926</v>
      </c>
      <c r="F544" s="69" t="n">
        <f aca="false">(-1)*Roth_01!$E544</f>
        <v>0</v>
      </c>
      <c r="G544" s="69" t="n">
        <f aca="false">(-1)*$E544*(Input!$C$9/100)</f>
        <v>-327.423545813926</v>
      </c>
      <c r="H544" s="69" t="n">
        <f aca="false">(-1)*$E544*(Input!$C$10/100)</f>
        <v>-161.092384540452</v>
      </c>
      <c r="J544" s="69" t="n">
        <f aca="false">($E544+$F544+$G544+$H544)</f>
        <v>2785.71952778489</v>
      </c>
    </row>
    <row r="545" customFormat="false" ht="12.8" hidden="false" customHeight="false" outlineLevel="0" collapsed="false">
      <c r="A545" s="67" t="n">
        <v>541</v>
      </c>
      <c r="B545" s="68" t="n">
        <f aca="false">EOMONTH(Input!$C$7,A545)</f>
        <v>59383</v>
      </c>
      <c r="C545" s="67" t="n">
        <f aca="false">DATEDIF(Input!$C$23,$B545,"Y")</f>
        <v>85</v>
      </c>
      <c r="E545" s="69" t="n">
        <f aca="false">(-1)*(401k_01!$G545+IRA_01!$E545+Invest_01!$E545)+Pension_01!$E545</f>
        <v>3274.23545813926</v>
      </c>
      <c r="F545" s="69" t="n">
        <f aca="false">(-1)*Roth_01!$E545</f>
        <v>0</v>
      </c>
      <c r="G545" s="69" t="n">
        <f aca="false">(-1)*$E545*(Input!$C$9/100)</f>
        <v>-327.423545813926</v>
      </c>
      <c r="H545" s="69" t="n">
        <f aca="false">(-1)*$E545*(Input!$C$10/100)</f>
        <v>-161.092384540452</v>
      </c>
      <c r="J545" s="69" t="n">
        <f aca="false">($E545+$F545+$G545+$H545)</f>
        <v>2785.71952778489</v>
      </c>
    </row>
    <row r="546" customFormat="false" ht="12.8" hidden="false" customHeight="false" outlineLevel="0" collapsed="false">
      <c r="A546" s="67" t="n">
        <v>542</v>
      </c>
      <c r="B546" s="68" t="n">
        <f aca="false">EOMONTH(Input!$C$7,A546)</f>
        <v>59414</v>
      </c>
      <c r="C546" s="67" t="n">
        <f aca="false">DATEDIF(Input!$C$23,$B546,"Y")</f>
        <v>85</v>
      </c>
      <c r="E546" s="69" t="n">
        <f aca="false">(-1)*(401k_01!$G546+IRA_01!$E546+Invest_01!$E546)+Pension_01!$E546</f>
        <v>3274.23545813926</v>
      </c>
      <c r="F546" s="69" t="n">
        <f aca="false">(-1)*Roth_01!$E546</f>
        <v>0</v>
      </c>
      <c r="G546" s="69" t="n">
        <f aca="false">(-1)*$E546*(Input!$C$9/100)</f>
        <v>-327.423545813926</v>
      </c>
      <c r="H546" s="69" t="n">
        <f aca="false">(-1)*$E546*(Input!$C$10/100)</f>
        <v>-161.092384540452</v>
      </c>
      <c r="J546" s="69" t="n">
        <f aca="false">($E546+$F546+$G546+$H546)</f>
        <v>2785.71952778489</v>
      </c>
    </row>
    <row r="547" customFormat="false" ht="12.8" hidden="false" customHeight="false" outlineLevel="0" collapsed="false">
      <c r="A547" s="67" t="n">
        <v>543</v>
      </c>
      <c r="B547" s="68" t="n">
        <f aca="false">EOMONTH(Input!$C$7,A547)</f>
        <v>59444</v>
      </c>
      <c r="C547" s="67" t="n">
        <f aca="false">DATEDIF(Input!$C$23,$B547,"Y")</f>
        <v>85</v>
      </c>
      <c r="E547" s="69" t="n">
        <f aca="false">(-1)*(401k_01!$G547+IRA_01!$E547+Invest_01!$E547)+Pension_01!$E547</f>
        <v>3274.23545813926</v>
      </c>
      <c r="F547" s="69" t="n">
        <f aca="false">(-1)*Roth_01!$E547</f>
        <v>0</v>
      </c>
      <c r="G547" s="69" t="n">
        <f aca="false">(-1)*$E547*(Input!$C$9/100)</f>
        <v>-327.423545813926</v>
      </c>
      <c r="H547" s="69" t="n">
        <f aca="false">(-1)*$E547*(Input!$C$10/100)</f>
        <v>-161.092384540452</v>
      </c>
      <c r="J547" s="69" t="n">
        <f aca="false">($E547+$F547+$G547+$H547)</f>
        <v>2785.71952778489</v>
      </c>
    </row>
    <row r="548" customFormat="false" ht="12.8" hidden="false" customHeight="false" outlineLevel="0" collapsed="false">
      <c r="A548" s="67" t="n">
        <v>544</v>
      </c>
      <c r="B548" s="68" t="n">
        <f aca="false">EOMONTH(Input!$C$7,A548)</f>
        <v>59475</v>
      </c>
      <c r="C548" s="67" t="n">
        <f aca="false">DATEDIF(Input!$C$23,$B548,"Y")</f>
        <v>85</v>
      </c>
      <c r="E548" s="69" t="n">
        <f aca="false">(-1)*(401k_01!$G548+IRA_01!$E548+Invest_01!$E548)+Pension_01!$E548</f>
        <v>3274.23545813926</v>
      </c>
      <c r="F548" s="69" t="n">
        <f aca="false">(-1)*Roth_01!$E548</f>
        <v>0</v>
      </c>
      <c r="G548" s="69" t="n">
        <f aca="false">(-1)*$E548*(Input!$C$9/100)</f>
        <v>-327.423545813926</v>
      </c>
      <c r="H548" s="69" t="n">
        <f aca="false">(-1)*$E548*(Input!$C$10/100)</f>
        <v>-161.092384540452</v>
      </c>
      <c r="J548" s="69" t="n">
        <f aca="false">($E548+$F548+$G548+$H548)</f>
        <v>2785.71952778489</v>
      </c>
    </row>
    <row r="549" customFormat="false" ht="12.8" hidden="false" customHeight="false" outlineLevel="0" collapsed="false">
      <c r="A549" s="67" t="n">
        <v>545</v>
      </c>
      <c r="B549" s="68" t="n">
        <f aca="false">EOMONTH(Input!$C$7,A549)</f>
        <v>59505</v>
      </c>
      <c r="C549" s="67" t="n">
        <f aca="false">DATEDIF(Input!$C$23,$B549,"Y")</f>
        <v>85</v>
      </c>
      <c r="E549" s="69" t="n">
        <f aca="false">(-1)*(401k_01!$G549+IRA_01!$E549+Invest_01!$E549)+Pension_01!$E549</f>
        <v>3274.23545813926</v>
      </c>
      <c r="F549" s="69" t="n">
        <f aca="false">(-1)*Roth_01!$E549</f>
        <v>0</v>
      </c>
      <c r="G549" s="69" t="n">
        <f aca="false">(-1)*$E549*(Input!$C$9/100)</f>
        <v>-327.423545813926</v>
      </c>
      <c r="H549" s="69" t="n">
        <f aca="false">(-1)*$E549*(Input!$C$10/100)</f>
        <v>-161.092384540452</v>
      </c>
      <c r="J549" s="69" t="n">
        <f aca="false">($E549+$F549+$G549+$H549)</f>
        <v>2785.71952778489</v>
      </c>
    </row>
    <row r="550" customFormat="false" ht="12.8" hidden="false" customHeight="false" outlineLevel="0" collapsed="false">
      <c r="A550" s="67" t="n">
        <v>546</v>
      </c>
      <c r="B550" s="68" t="n">
        <f aca="false">EOMONTH(Input!$C$7,A550)</f>
        <v>59536</v>
      </c>
      <c r="C550" s="67" t="n">
        <f aca="false">DATEDIF(Input!$C$23,$B550,"Y")</f>
        <v>85</v>
      </c>
      <c r="E550" s="69" t="n">
        <f aca="false">(-1)*(401k_01!$G550+IRA_01!$E550+Invest_01!$E550)+Pension_01!$E550</f>
        <v>3274.23545813926</v>
      </c>
      <c r="F550" s="69" t="n">
        <f aca="false">(-1)*Roth_01!$E550</f>
        <v>0</v>
      </c>
      <c r="G550" s="69" t="n">
        <f aca="false">(-1)*$E550*(Input!$C$9/100)</f>
        <v>-327.423545813926</v>
      </c>
      <c r="H550" s="69" t="n">
        <f aca="false">(-1)*$E550*(Input!$C$10/100)</f>
        <v>-161.092384540452</v>
      </c>
      <c r="J550" s="69" t="n">
        <f aca="false">($E550+$F550+$G550+$H550)</f>
        <v>2785.71952778489</v>
      </c>
    </row>
    <row r="551" customFormat="false" ht="12.8" hidden="false" customHeight="false" outlineLevel="0" collapsed="false">
      <c r="A551" s="67" t="n">
        <v>547</v>
      </c>
      <c r="B551" s="68" t="n">
        <f aca="false">EOMONTH(Input!$C$7,A551)</f>
        <v>59567</v>
      </c>
      <c r="C551" s="67" t="n">
        <f aca="false">DATEDIF(Input!$C$23,$B551,"Y")</f>
        <v>85</v>
      </c>
      <c r="E551" s="69" t="n">
        <f aca="false">(-1)*(401k_01!$G551+IRA_01!$E551+Invest_01!$E551)+Pension_01!$E551</f>
        <v>3274.23545813926</v>
      </c>
      <c r="F551" s="69" t="n">
        <f aca="false">(-1)*Roth_01!$E551</f>
        <v>0</v>
      </c>
      <c r="G551" s="69" t="n">
        <f aca="false">(-1)*$E551*(Input!$C$9/100)</f>
        <v>-327.423545813926</v>
      </c>
      <c r="H551" s="69" t="n">
        <f aca="false">(-1)*$E551*(Input!$C$10/100)</f>
        <v>-161.092384540452</v>
      </c>
      <c r="J551" s="69" t="n">
        <f aca="false">($E551+$F551+$G551+$H551)</f>
        <v>2785.71952778489</v>
      </c>
    </row>
    <row r="552" customFormat="false" ht="12.8" hidden="false" customHeight="false" outlineLevel="0" collapsed="false">
      <c r="A552" s="67" t="n">
        <v>548</v>
      </c>
      <c r="B552" s="68" t="n">
        <f aca="false">EOMONTH(Input!$C$7,A552)</f>
        <v>59595</v>
      </c>
      <c r="C552" s="67" t="n">
        <f aca="false">DATEDIF(Input!$C$23,$B552,"Y")</f>
        <v>85</v>
      </c>
      <c r="E552" s="69" t="n">
        <f aca="false">(-1)*(401k_01!$G552+IRA_01!$E552+Invest_01!$E552)+Pension_01!$E552</f>
        <v>3274.23545813926</v>
      </c>
      <c r="F552" s="69" t="n">
        <f aca="false">(-1)*Roth_01!$E552</f>
        <v>0</v>
      </c>
      <c r="G552" s="69" t="n">
        <f aca="false">(-1)*$E552*(Input!$C$9/100)</f>
        <v>-327.423545813926</v>
      </c>
      <c r="H552" s="69" t="n">
        <f aca="false">(-1)*$E552*(Input!$C$10/100)</f>
        <v>-161.092384540452</v>
      </c>
      <c r="J552" s="69" t="n">
        <f aca="false">($E552+$F552+$G552+$H552)</f>
        <v>2785.71952778489</v>
      </c>
    </row>
    <row r="553" customFormat="false" ht="12.8" hidden="false" customHeight="false" outlineLevel="0" collapsed="false">
      <c r="A553" s="67" t="n">
        <v>549</v>
      </c>
      <c r="B553" s="68" t="n">
        <f aca="false">EOMONTH(Input!$C$7,A553)</f>
        <v>59626</v>
      </c>
      <c r="C553" s="67" t="n">
        <f aca="false">DATEDIF(Input!$C$23,$B553,"Y")</f>
        <v>85</v>
      </c>
      <c r="E553" s="69" t="n">
        <f aca="false">(-1)*(401k_01!$G553+IRA_01!$E553+Invest_01!$E553)+Pension_01!$E553</f>
        <v>3274.23545813926</v>
      </c>
      <c r="F553" s="69" t="n">
        <f aca="false">(-1)*Roth_01!$E553</f>
        <v>0</v>
      </c>
      <c r="G553" s="69" t="n">
        <f aca="false">(-1)*$E553*(Input!$C$9/100)</f>
        <v>-327.423545813926</v>
      </c>
      <c r="H553" s="69" t="n">
        <f aca="false">(-1)*$E553*(Input!$C$10/100)</f>
        <v>-161.092384540452</v>
      </c>
      <c r="J553" s="69" t="n">
        <f aca="false">($E553+$F553+$G553+$H553)</f>
        <v>2785.71952778489</v>
      </c>
    </row>
    <row r="554" customFormat="false" ht="12.8" hidden="false" customHeight="false" outlineLevel="0" collapsed="false">
      <c r="A554" s="67" t="n">
        <v>550</v>
      </c>
      <c r="B554" s="68" t="n">
        <f aca="false">EOMONTH(Input!$C$7,A554)</f>
        <v>59656</v>
      </c>
      <c r="C554" s="67" t="n">
        <f aca="false">DATEDIF(Input!$C$23,$B554,"Y")</f>
        <v>85</v>
      </c>
      <c r="E554" s="69" t="n">
        <f aca="false">(-1)*(401k_01!$G554+IRA_01!$E554+Invest_01!$E554)+Pension_01!$E554</f>
        <v>3274.23545813926</v>
      </c>
      <c r="F554" s="69" t="n">
        <f aca="false">(-1)*Roth_01!$E554</f>
        <v>0</v>
      </c>
      <c r="G554" s="69" t="n">
        <f aca="false">(-1)*$E554*(Input!$C$9/100)</f>
        <v>-327.423545813926</v>
      </c>
      <c r="H554" s="69" t="n">
        <f aca="false">(-1)*$E554*(Input!$C$10/100)</f>
        <v>-161.092384540452</v>
      </c>
      <c r="J554" s="69" t="n">
        <f aca="false">($E554+$F554+$G554+$H554)</f>
        <v>2785.71952778489</v>
      </c>
    </row>
    <row r="555" customFormat="false" ht="12.8" hidden="false" customHeight="false" outlineLevel="0" collapsed="false">
      <c r="A555" s="67" t="n">
        <v>551</v>
      </c>
      <c r="B555" s="68" t="n">
        <f aca="false">EOMONTH(Input!$C$7,A555)</f>
        <v>59687</v>
      </c>
      <c r="C555" s="67" t="n">
        <f aca="false">DATEDIF(Input!$C$23,$B555,"Y")</f>
        <v>86</v>
      </c>
      <c r="E555" s="69" t="n">
        <f aca="false">(-1)*(401k_01!$G555+IRA_01!$E555+Invest_01!$E555)+Pension_01!$E555</f>
        <v>3274.23545813926</v>
      </c>
      <c r="F555" s="69" t="n">
        <f aca="false">(-1)*Roth_01!$E555</f>
        <v>0</v>
      </c>
      <c r="G555" s="69" t="n">
        <f aca="false">(-1)*$E555*(Input!$C$9/100)</f>
        <v>-327.423545813926</v>
      </c>
      <c r="H555" s="69" t="n">
        <f aca="false">(-1)*$E555*(Input!$C$10/100)</f>
        <v>-161.092384540452</v>
      </c>
      <c r="J555" s="69" t="n">
        <f aca="false">($E555+$F555+$G555+$H555)</f>
        <v>2785.71952778489</v>
      </c>
    </row>
    <row r="556" customFormat="false" ht="12.8" hidden="false" customHeight="false" outlineLevel="0" collapsed="false">
      <c r="A556" s="67" t="n">
        <v>552</v>
      </c>
      <c r="B556" s="68" t="n">
        <f aca="false">EOMONTH(Input!$C$7,A556)</f>
        <v>59717</v>
      </c>
      <c r="C556" s="67" t="n">
        <f aca="false">DATEDIF(Input!$C$23,$B556,"Y")</f>
        <v>86</v>
      </c>
      <c r="E556" s="69" t="n">
        <f aca="false">(-1)*(401k_01!$G556+IRA_01!$E556+Invest_01!$E556)+Pension_01!$E556</f>
        <v>3274.23545813926</v>
      </c>
      <c r="F556" s="69" t="n">
        <f aca="false">(-1)*Roth_01!$E556</f>
        <v>0</v>
      </c>
      <c r="G556" s="69" t="n">
        <f aca="false">(-1)*$E556*(Input!$C$9/100)</f>
        <v>-327.423545813926</v>
      </c>
      <c r="H556" s="69" t="n">
        <f aca="false">(-1)*$E556*(Input!$C$10/100)</f>
        <v>-161.092384540452</v>
      </c>
      <c r="J556" s="69" t="n">
        <f aca="false">($E556+$F556+$G556+$H556)</f>
        <v>2785.71952778489</v>
      </c>
    </row>
    <row r="557" customFormat="false" ht="12.8" hidden="false" customHeight="false" outlineLevel="0" collapsed="false">
      <c r="A557" s="67" t="n">
        <v>553</v>
      </c>
      <c r="B557" s="68" t="n">
        <f aca="false">EOMONTH(Input!$C$7,A557)</f>
        <v>59748</v>
      </c>
      <c r="C557" s="67" t="n">
        <f aca="false">DATEDIF(Input!$C$23,$B557,"Y")</f>
        <v>86</v>
      </c>
      <c r="E557" s="69" t="n">
        <f aca="false">(-1)*(401k_01!$G557+IRA_01!$E557+Invest_01!$E557)+Pension_01!$E557</f>
        <v>3274.23545813926</v>
      </c>
      <c r="F557" s="69" t="n">
        <f aca="false">(-1)*Roth_01!$E557</f>
        <v>0</v>
      </c>
      <c r="G557" s="69" t="n">
        <f aca="false">(-1)*$E557*(Input!$C$9/100)</f>
        <v>-327.423545813926</v>
      </c>
      <c r="H557" s="69" t="n">
        <f aca="false">(-1)*$E557*(Input!$C$10/100)</f>
        <v>-161.092384540452</v>
      </c>
      <c r="J557" s="69" t="n">
        <f aca="false">($E557+$F557+$G557+$H557)</f>
        <v>2785.71952778489</v>
      </c>
    </row>
    <row r="558" customFormat="false" ht="12.8" hidden="false" customHeight="false" outlineLevel="0" collapsed="false">
      <c r="A558" s="67" t="n">
        <v>554</v>
      </c>
      <c r="B558" s="68" t="n">
        <f aca="false">EOMONTH(Input!$C$7,A558)</f>
        <v>59779</v>
      </c>
      <c r="C558" s="67" t="n">
        <f aca="false">DATEDIF(Input!$C$23,$B558,"Y")</f>
        <v>86</v>
      </c>
      <c r="E558" s="69" t="n">
        <f aca="false">(-1)*(401k_01!$G558+IRA_01!$E558+Invest_01!$E558)+Pension_01!$E558</f>
        <v>3274.23545813926</v>
      </c>
      <c r="F558" s="69" t="n">
        <f aca="false">(-1)*Roth_01!$E558</f>
        <v>0</v>
      </c>
      <c r="G558" s="69" t="n">
        <f aca="false">(-1)*$E558*(Input!$C$9/100)</f>
        <v>-327.423545813926</v>
      </c>
      <c r="H558" s="69" t="n">
        <f aca="false">(-1)*$E558*(Input!$C$10/100)</f>
        <v>-161.092384540452</v>
      </c>
      <c r="J558" s="69" t="n">
        <f aca="false">($E558+$F558+$G558+$H558)</f>
        <v>2785.71952778489</v>
      </c>
    </row>
    <row r="559" customFormat="false" ht="12.8" hidden="false" customHeight="false" outlineLevel="0" collapsed="false">
      <c r="A559" s="67" t="n">
        <v>555</v>
      </c>
      <c r="B559" s="68" t="n">
        <f aca="false">EOMONTH(Input!$C$7,A559)</f>
        <v>59809</v>
      </c>
      <c r="C559" s="67" t="n">
        <f aca="false">DATEDIF(Input!$C$23,$B559,"Y")</f>
        <v>86</v>
      </c>
      <c r="E559" s="69" t="n">
        <f aca="false">(-1)*(401k_01!$G559+IRA_01!$E559+Invest_01!$E559)+Pension_01!$E559</f>
        <v>3274.23545813926</v>
      </c>
      <c r="F559" s="69" t="n">
        <f aca="false">(-1)*Roth_01!$E559</f>
        <v>0</v>
      </c>
      <c r="G559" s="69" t="n">
        <f aca="false">(-1)*$E559*(Input!$C$9/100)</f>
        <v>-327.423545813926</v>
      </c>
      <c r="H559" s="69" t="n">
        <f aca="false">(-1)*$E559*(Input!$C$10/100)</f>
        <v>-161.092384540452</v>
      </c>
      <c r="J559" s="69" t="n">
        <f aca="false">($E559+$F559+$G559+$H559)</f>
        <v>2785.71952778489</v>
      </c>
    </row>
    <row r="560" customFormat="false" ht="12.8" hidden="false" customHeight="false" outlineLevel="0" collapsed="false">
      <c r="A560" s="67" t="n">
        <v>556</v>
      </c>
      <c r="B560" s="68" t="n">
        <f aca="false">EOMONTH(Input!$C$7,A560)</f>
        <v>59840</v>
      </c>
      <c r="C560" s="67" t="n">
        <f aca="false">DATEDIF(Input!$C$23,$B560,"Y")</f>
        <v>86</v>
      </c>
      <c r="E560" s="69" t="n">
        <f aca="false">(-1)*(401k_01!$G560+IRA_01!$E560+Invest_01!$E560)+Pension_01!$E560</f>
        <v>3274.23545813926</v>
      </c>
      <c r="F560" s="69" t="n">
        <f aca="false">(-1)*Roth_01!$E560</f>
        <v>0</v>
      </c>
      <c r="G560" s="69" t="n">
        <f aca="false">(-1)*$E560*(Input!$C$9/100)</f>
        <v>-327.423545813926</v>
      </c>
      <c r="H560" s="69" t="n">
        <f aca="false">(-1)*$E560*(Input!$C$10/100)</f>
        <v>-161.092384540452</v>
      </c>
      <c r="J560" s="69" t="n">
        <f aca="false">($E560+$F560+$G560+$H560)</f>
        <v>2785.71952778489</v>
      </c>
    </row>
    <row r="561" customFormat="false" ht="12.8" hidden="false" customHeight="false" outlineLevel="0" collapsed="false">
      <c r="A561" s="67" t="n">
        <v>557</v>
      </c>
      <c r="B561" s="68" t="n">
        <f aca="false">EOMONTH(Input!$C$7,A561)</f>
        <v>59870</v>
      </c>
      <c r="C561" s="67" t="n">
        <f aca="false">DATEDIF(Input!$C$23,$B561,"Y")</f>
        <v>86</v>
      </c>
      <c r="E561" s="69" t="n">
        <f aca="false">(-1)*(401k_01!$G561+IRA_01!$E561+Invest_01!$E561)+Pension_01!$E561</f>
        <v>3274.23545813926</v>
      </c>
      <c r="F561" s="69" t="n">
        <f aca="false">(-1)*Roth_01!$E561</f>
        <v>0</v>
      </c>
      <c r="G561" s="69" t="n">
        <f aca="false">(-1)*$E561*(Input!$C$9/100)</f>
        <v>-327.423545813926</v>
      </c>
      <c r="H561" s="69" t="n">
        <f aca="false">(-1)*$E561*(Input!$C$10/100)</f>
        <v>-161.092384540452</v>
      </c>
      <c r="J561" s="69" t="n">
        <f aca="false">($E561+$F561+$G561+$H561)</f>
        <v>2785.71952778489</v>
      </c>
    </row>
    <row r="562" customFormat="false" ht="12.8" hidden="false" customHeight="false" outlineLevel="0" collapsed="false">
      <c r="A562" s="67" t="n">
        <v>558</v>
      </c>
      <c r="B562" s="68" t="n">
        <f aca="false">EOMONTH(Input!$C$7,A562)</f>
        <v>59901</v>
      </c>
      <c r="C562" s="67" t="n">
        <f aca="false">DATEDIF(Input!$C$23,$B562,"Y")</f>
        <v>86</v>
      </c>
      <c r="E562" s="69" t="n">
        <f aca="false">(-1)*(401k_01!$G562+IRA_01!$E562+Invest_01!$E562)+Pension_01!$E562</f>
        <v>3274.23545813926</v>
      </c>
      <c r="F562" s="69" t="n">
        <f aca="false">(-1)*Roth_01!$E562</f>
        <v>0</v>
      </c>
      <c r="G562" s="69" t="n">
        <f aca="false">(-1)*$E562*(Input!$C$9/100)</f>
        <v>-327.423545813926</v>
      </c>
      <c r="H562" s="69" t="n">
        <f aca="false">(-1)*$E562*(Input!$C$10/100)</f>
        <v>-161.092384540452</v>
      </c>
      <c r="J562" s="69" t="n">
        <f aca="false">($E562+$F562+$G562+$H562)</f>
        <v>2785.71952778489</v>
      </c>
    </row>
    <row r="563" customFormat="false" ht="12.8" hidden="false" customHeight="false" outlineLevel="0" collapsed="false">
      <c r="A563" s="67" t="n">
        <v>559</v>
      </c>
      <c r="B563" s="68" t="n">
        <f aca="false">EOMONTH(Input!$C$7,A563)</f>
        <v>59932</v>
      </c>
      <c r="C563" s="67" t="n">
        <f aca="false">DATEDIF(Input!$C$23,$B563,"Y")</f>
        <v>86</v>
      </c>
      <c r="E563" s="69" t="n">
        <f aca="false">(-1)*(401k_01!$G563+IRA_01!$E563+Invest_01!$E563)+Pension_01!$E563</f>
        <v>3274.23545813926</v>
      </c>
      <c r="F563" s="69" t="n">
        <f aca="false">(-1)*Roth_01!$E563</f>
        <v>0</v>
      </c>
      <c r="G563" s="69" t="n">
        <f aca="false">(-1)*$E563*(Input!$C$9/100)</f>
        <v>-327.423545813926</v>
      </c>
      <c r="H563" s="69" t="n">
        <f aca="false">(-1)*$E563*(Input!$C$10/100)</f>
        <v>-161.092384540452</v>
      </c>
      <c r="J563" s="69" t="n">
        <f aca="false">($E563+$F563+$G563+$H563)</f>
        <v>2785.71952778489</v>
      </c>
    </row>
    <row r="564" customFormat="false" ht="12.8" hidden="false" customHeight="false" outlineLevel="0" collapsed="false">
      <c r="A564" s="67" t="n">
        <v>560</v>
      </c>
      <c r="B564" s="68" t="n">
        <f aca="false">EOMONTH(Input!$C$7,A564)</f>
        <v>59961</v>
      </c>
      <c r="C564" s="67" t="n">
        <f aca="false">DATEDIF(Input!$C$23,$B564,"Y")</f>
        <v>86</v>
      </c>
      <c r="E564" s="69" t="n">
        <f aca="false">(-1)*(401k_01!$G564+IRA_01!$E564+Invest_01!$E564)+Pension_01!$E564</f>
        <v>3274.23545813926</v>
      </c>
      <c r="F564" s="69" t="n">
        <f aca="false">(-1)*Roth_01!$E564</f>
        <v>0</v>
      </c>
      <c r="G564" s="69" t="n">
        <f aca="false">(-1)*$E564*(Input!$C$9/100)</f>
        <v>-327.423545813926</v>
      </c>
      <c r="H564" s="69" t="n">
        <f aca="false">(-1)*$E564*(Input!$C$10/100)</f>
        <v>-161.092384540452</v>
      </c>
      <c r="J564" s="69" t="n">
        <f aca="false">($E564+$F564+$G564+$H564)</f>
        <v>2785.71952778489</v>
      </c>
    </row>
    <row r="565" customFormat="false" ht="12.8" hidden="false" customHeight="false" outlineLevel="0" collapsed="false">
      <c r="A565" s="67" t="n">
        <v>561</v>
      </c>
      <c r="B565" s="68" t="n">
        <f aca="false">EOMONTH(Input!$C$7,A565)</f>
        <v>59992</v>
      </c>
      <c r="C565" s="67" t="n">
        <f aca="false">DATEDIF(Input!$C$23,$B565,"Y")</f>
        <v>86</v>
      </c>
      <c r="E565" s="69" t="n">
        <f aca="false">(-1)*(401k_01!$G565+IRA_01!$E565+Invest_01!$E565)+Pension_01!$E565</f>
        <v>3274.23545813926</v>
      </c>
      <c r="F565" s="69" t="n">
        <f aca="false">(-1)*Roth_01!$E565</f>
        <v>0</v>
      </c>
      <c r="G565" s="69" t="n">
        <f aca="false">(-1)*$E565*(Input!$C$9/100)</f>
        <v>-327.423545813926</v>
      </c>
      <c r="H565" s="69" t="n">
        <f aca="false">(-1)*$E565*(Input!$C$10/100)</f>
        <v>-161.092384540452</v>
      </c>
      <c r="J565" s="69" t="n">
        <f aca="false">($E565+$F565+$G565+$H565)</f>
        <v>2785.71952778489</v>
      </c>
    </row>
    <row r="566" customFormat="false" ht="12.8" hidden="false" customHeight="false" outlineLevel="0" collapsed="false">
      <c r="A566" s="67" t="n">
        <v>562</v>
      </c>
      <c r="B566" s="68" t="n">
        <f aca="false">EOMONTH(Input!$C$7,A566)</f>
        <v>60022</v>
      </c>
      <c r="C566" s="67" t="n">
        <f aca="false">DATEDIF(Input!$C$23,$B566,"Y")</f>
        <v>86</v>
      </c>
      <c r="E566" s="69" t="n">
        <f aca="false">(-1)*(401k_01!$G566+IRA_01!$E566+Invest_01!$E566)+Pension_01!$E566</f>
        <v>3274.23545813926</v>
      </c>
      <c r="F566" s="69" t="n">
        <f aca="false">(-1)*Roth_01!$E566</f>
        <v>0</v>
      </c>
      <c r="G566" s="69" t="n">
        <f aca="false">(-1)*$E566*(Input!$C$9/100)</f>
        <v>-327.423545813926</v>
      </c>
      <c r="H566" s="69" t="n">
        <f aca="false">(-1)*$E566*(Input!$C$10/100)</f>
        <v>-161.092384540452</v>
      </c>
      <c r="J566" s="69" t="n">
        <f aca="false">($E566+$F566+$G566+$H566)</f>
        <v>2785.71952778489</v>
      </c>
    </row>
    <row r="567" customFormat="false" ht="12.8" hidden="false" customHeight="false" outlineLevel="0" collapsed="false">
      <c r="A567" s="67" t="n">
        <v>563</v>
      </c>
      <c r="B567" s="68" t="n">
        <f aca="false">EOMONTH(Input!$C$7,A567)</f>
        <v>60053</v>
      </c>
      <c r="C567" s="67" t="n">
        <f aca="false">DATEDIF(Input!$C$23,$B567,"Y")</f>
        <v>87</v>
      </c>
      <c r="E567" s="69" t="n">
        <f aca="false">(-1)*(401k_01!$G567+IRA_01!$E567+Invest_01!$E567)+Pension_01!$E567</f>
        <v>3274.23545813926</v>
      </c>
      <c r="F567" s="69" t="n">
        <f aca="false">(-1)*Roth_01!$E567</f>
        <v>0</v>
      </c>
      <c r="G567" s="69" t="n">
        <f aca="false">(-1)*$E567*(Input!$C$9/100)</f>
        <v>-327.423545813926</v>
      </c>
      <c r="H567" s="69" t="n">
        <f aca="false">(-1)*$E567*(Input!$C$10/100)</f>
        <v>-161.092384540452</v>
      </c>
      <c r="J567" s="69" t="n">
        <f aca="false">($E567+$F567+$G567+$H567)</f>
        <v>2785.71952778489</v>
      </c>
    </row>
    <row r="568" customFormat="false" ht="12.8" hidden="false" customHeight="false" outlineLevel="0" collapsed="false">
      <c r="A568" s="67" t="n">
        <v>564</v>
      </c>
      <c r="B568" s="68" t="n">
        <f aca="false">EOMONTH(Input!$C$7,A568)</f>
        <v>60083</v>
      </c>
      <c r="C568" s="67" t="n">
        <f aca="false">DATEDIF(Input!$C$23,$B568,"Y")</f>
        <v>87</v>
      </c>
      <c r="E568" s="69" t="n">
        <f aca="false">(-1)*(401k_01!$G568+IRA_01!$E568+Invest_01!$E568)+Pension_01!$E568</f>
        <v>3274.23545813926</v>
      </c>
      <c r="F568" s="69" t="n">
        <f aca="false">(-1)*Roth_01!$E568</f>
        <v>0</v>
      </c>
      <c r="G568" s="69" t="n">
        <f aca="false">(-1)*$E568*(Input!$C$9/100)</f>
        <v>-327.423545813926</v>
      </c>
      <c r="H568" s="69" t="n">
        <f aca="false">(-1)*$E568*(Input!$C$10/100)</f>
        <v>-161.092384540452</v>
      </c>
      <c r="J568" s="69" t="n">
        <f aca="false">($E568+$F568+$G568+$H568)</f>
        <v>2785.71952778489</v>
      </c>
    </row>
    <row r="569" customFormat="false" ht="12.8" hidden="false" customHeight="false" outlineLevel="0" collapsed="false">
      <c r="A569" s="67" t="n">
        <v>565</v>
      </c>
      <c r="B569" s="68" t="n">
        <f aca="false">EOMONTH(Input!$C$7,A569)</f>
        <v>60114</v>
      </c>
      <c r="C569" s="67" t="n">
        <f aca="false">DATEDIF(Input!$C$23,$B569,"Y")</f>
        <v>87</v>
      </c>
      <c r="E569" s="69" t="n">
        <f aca="false">(-1)*(401k_01!$G569+IRA_01!$E569+Invest_01!$E569)+Pension_01!$E569</f>
        <v>3274.23545813926</v>
      </c>
      <c r="F569" s="69" t="n">
        <f aca="false">(-1)*Roth_01!$E569</f>
        <v>0</v>
      </c>
      <c r="G569" s="69" t="n">
        <f aca="false">(-1)*$E569*(Input!$C$9/100)</f>
        <v>-327.423545813926</v>
      </c>
      <c r="H569" s="69" t="n">
        <f aca="false">(-1)*$E569*(Input!$C$10/100)</f>
        <v>-161.092384540452</v>
      </c>
      <c r="J569" s="69" t="n">
        <f aca="false">($E569+$F569+$G569+$H569)</f>
        <v>2785.71952778489</v>
      </c>
    </row>
    <row r="570" customFormat="false" ht="12.8" hidden="false" customHeight="false" outlineLevel="0" collapsed="false">
      <c r="A570" s="67" t="n">
        <v>566</v>
      </c>
      <c r="B570" s="68" t="n">
        <f aca="false">EOMONTH(Input!$C$7,A570)</f>
        <v>60145</v>
      </c>
      <c r="C570" s="67" t="n">
        <f aca="false">DATEDIF(Input!$C$23,$B570,"Y")</f>
        <v>87</v>
      </c>
      <c r="E570" s="69" t="n">
        <f aca="false">(-1)*(401k_01!$G570+IRA_01!$E570+Invest_01!$E570)+Pension_01!$E570</f>
        <v>3274.23545813926</v>
      </c>
      <c r="F570" s="69" t="n">
        <f aca="false">(-1)*Roth_01!$E570</f>
        <v>0</v>
      </c>
      <c r="G570" s="69" t="n">
        <f aca="false">(-1)*$E570*(Input!$C$9/100)</f>
        <v>-327.423545813926</v>
      </c>
      <c r="H570" s="69" t="n">
        <f aca="false">(-1)*$E570*(Input!$C$10/100)</f>
        <v>-161.092384540452</v>
      </c>
      <c r="J570" s="69" t="n">
        <f aca="false">($E570+$F570+$G570+$H570)</f>
        <v>2785.71952778489</v>
      </c>
    </row>
    <row r="571" customFormat="false" ht="12.8" hidden="false" customHeight="false" outlineLevel="0" collapsed="false">
      <c r="A571" s="67" t="n">
        <v>567</v>
      </c>
      <c r="B571" s="68" t="n">
        <f aca="false">EOMONTH(Input!$C$7,A571)</f>
        <v>60175</v>
      </c>
      <c r="C571" s="67" t="n">
        <f aca="false">DATEDIF(Input!$C$23,$B571,"Y")</f>
        <v>87</v>
      </c>
      <c r="E571" s="69" t="n">
        <f aca="false">(-1)*(401k_01!$G571+IRA_01!$E571+Invest_01!$E571)+Pension_01!$E571</f>
        <v>3274.23545813926</v>
      </c>
      <c r="F571" s="69" t="n">
        <f aca="false">(-1)*Roth_01!$E571</f>
        <v>0</v>
      </c>
      <c r="G571" s="69" t="n">
        <f aca="false">(-1)*$E571*(Input!$C$9/100)</f>
        <v>-327.423545813926</v>
      </c>
      <c r="H571" s="69" t="n">
        <f aca="false">(-1)*$E571*(Input!$C$10/100)</f>
        <v>-161.092384540452</v>
      </c>
      <c r="J571" s="69" t="n">
        <f aca="false">($E571+$F571+$G571+$H571)</f>
        <v>2785.71952778489</v>
      </c>
    </row>
    <row r="572" customFormat="false" ht="12.8" hidden="false" customHeight="false" outlineLevel="0" collapsed="false">
      <c r="A572" s="67" t="n">
        <v>568</v>
      </c>
      <c r="B572" s="68" t="n">
        <f aca="false">EOMONTH(Input!$C$7,A572)</f>
        <v>60206</v>
      </c>
      <c r="C572" s="67" t="n">
        <f aca="false">DATEDIF(Input!$C$23,$B572,"Y")</f>
        <v>87</v>
      </c>
      <c r="E572" s="69" t="n">
        <f aca="false">(-1)*(401k_01!$G572+IRA_01!$E572+Invest_01!$E572)+Pension_01!$E572</f>
        <v>3274.23545813926</v>
      </c>
      <c r="F572" s="69" t="n">
        <f aca="false">(-1)*Roth_01!$E572</f>
        <v>0</v>
      </c>
      <c r="G572" s="69" t="n">
        <f aca="false">(-1)*$E572*(Input!$C$9/100)</f>
        <v>-327.423545813926</v>
      </c>
      <c r="H572" s="69" t="n">
        <f aca="false">(-1)*$E572*(Input!$C$10/100)</f>
        <v>-161.092384540452</v>
      </c>
      <c r="J572" s="69" t="n">
        <f aca="false">($E572+$F572+$G572+$H572)</f>
        <v>2785.71952778489</v>
      </c>
    </row>
    <row r="573" customFormat="false" ht="12.8" hidden="false" customHeight="false" outlineLevel="0" collapsed="false">
      <c r="A573" s="67" t="n">
        <v>569</v>
      </c>
      <c r="B573" s="68" t="n">
        <f aca="false">EOMONTH(Input!$C$7,A573)</f>
        <v>60236</v>
      </c>
      <c r="C573" s="67" t="n">
        <f aca="false">DATEDIF(Input!$C$23,$B573,"Y")</f>
        <v>87</v>
      </c>
      <c r="E573" s="69" t="n">
        <f aca="false">(-1)*(401k_01!$G573+IRA_01!$E573+Invest_01!$E573)+Pension_01!$E573</f>
        <v>3274.23545813926</v>
      </c>
      <c r="F573" s="69" t="n">
        <f aca="false">(-1)*Roth_01!$E573</f>
        <v>0</v>
      </c>
      <c r="G573" s="69" t="n">
        <f aca="false">(-1)*$E573*(Input!$C$9/100)</f>
        <v>-327.423545813926</v>
      </c>
      <c r="H573" s="69" t="n">
        <f aca="false">(-1)*$E573*(Input!$C$10/100)</f>
        <v>-161.092384540452</v>
      </c>
      <c r="J573" s="69" t="n">
        <f aca="false">($E573+$F573+$G573+$H573)</f>
        <v>2785.71952778489</v>
      </c>
    </row>
    <row r="574" customFormat="false" ht="12.8" hidden="false" customHeight="false" outlineLevel="0" collapsed="false">
      <c r="A574" s="67" t="n">
        <v>570</v>
      </c>
      <c r="B574" s="68" t="n">
        <f aca="false">EOMONTH(Input!$C$7,A574)</f>
        <v>60267</v>
      </c>
      <c r="C574" s="67" t="n">
        <f aca="false">DATEDIF(Input!$C$23,$B574,"Y")</f>
        <v>87</v>
      </c>
      <c r="E574" s="69" t="n">
        <f aca="false">(-1)*(401k_01!$G574+IRA_01!$E574+Invest_01!$E574)+Pension_01!$E574</f>
        <v>3274.23545813926</v>
      </c>
      <c r="F574" s="69" t="n">
        <f aca="false">(-1)*Roth_01!$E574</f>
        <v>0</v>
      </c>
      <c r="G574" s="69" t="n">
        <f aca="false">(-1)*$E574*(Input!$C$9/100)</f>
        <v>-327.423545813926</v>
      </c>
      <c r="H574" s="69" t="n">
        <f aca="false">(-1)*$E574*(Input!$C$10/100)</f>
        <v>-161.092384540452</v>
      </c>
      <c r="J574" s="69" t="n">
        <f aca="false">($E574+$F574+$G574+$H574)</f>
        <v>2785.71952778489</v>
      </c>
    </row>
    <row r="575" customFormat="false" ht="12.8" hidden="false" customHeight="false" outlineLevel="0" collapsed="false">
      <c r="A575" s="67" t="n">
        <v>571</v>
      </c>
      <c r="B575" s="68" t="n">
        <f aca="false">EOMONTH(Input!$C$7,A575)</f>
        <v>60298</v>
      </c>
      <c r="C575" s="67" t="n">
        <f aca="false">DATEDIF(Input!$C$23,$B575,"Y")</f>
        <v>87</v>
      </c>
      <c r="E575" s="69" t="n">
        <f aca="false">(-1)*(401k_01!$G575+IRA_01!$E575+Invest_01!$E575)+Pension_01!$E575</f>
        <v>3274.23545813926</v>
      </c>
      <c r="F575" s="69" t="n">
        <f aca="false">(-1)*Roth_01!$E575</f>
        <v>0</v>
      </c>
      <c r="G575" s="69" t="n">
        <f aca="false">(-1)*$E575*(Input!$C$9/100)</f>
        <v>-327.423545813926</v>
      </c>
      <c r="H575" s="69" t="n">
        <f aca="false">(-1)*$E575*(Input!$C$10/100)</f>
        <v>-161.092384540452</v>
      </c>
      <c r="J575" s="69" t="n">
        <f aca="false">($E575+$F575+$G575+$H575)</f>
        <v>2785.71952778489</v>
      </c>
    </row>
    <row r="576" customFormat="false" ht="12.8" hidden="false" customHeight="false" outlineLevel="0" collapsed="false">
      <c r="A576" s="67" t="n">
        <v>572</v>
      </c>
      <c r="B576" s="68" t="n">
        <f aca="false">EOMONTH(Input!$C$7,A576)</f>
        <v>60326</v>
      </c>
      <c r="C576" s="67" t="n">
        <f aca="false">DATEDIF(Input!$C$23,$B576,"Y")</f>
        <v>87</v>
      </c>
      <c r="E576" s="69" t="n">
        <f aca="false">(-1)*(401k_01!$G576+IRA_01!$E576+Invest_01!$E576)+Pension_01!$E576</f>
        <v>3274.23545813926</v>
      </c>
      <c r="F576" s="69" t="n">
        <f aca="false">(-1)*Roth_01!$E576</f>
        <v>0</v>
      </c>
      <c r="G576" s="69" t="n">
        <f aca="false">(-1)*$E576*(Input!$C$9/100)</f>
        <v>-327.423545813926</v>
      </c>
      <c r="H576" s="69" t="n">
        <f aca="false">(-1)*$E576*(Input!$C$10/100)</f>
        <v>-161.092384540452</v>
      </c>
      <c r="J576" s="69" t="n">
        <f aca="false">($E576+$F576+$G576+$H576)</f>
        <v>2785.71952778489</v>
      </c>
    </row>
    <row r="577" customFormat="false" ht="12.8" hidden="false" customHeight="false" outlineLevel="0" collapsed="false">
      <c r="A577" s="67" t="n">
        <v>573</v>
      </c>
      <c r="B577" s="68" t="n">
        <f aca="false">EOMONTH(Input!$C$7,A577)</f>
        <v>60357</v>
      </c>
      <c r="C577" s="67" t="n">
        <f aca="false">DATEDIF(Input!$C$23,$B577,"Y")</f>
        <v>87</v>
      </c>
      <c r="E577" s="69" t="n">
        <f aca="false">(-1)*(401k_01!$G577+IRA_01!$E577+Invest_01!$E577)+Pension_01!$E577</f>
        <v>3274.23545813926</v>
      </c>
      <c r="F577" s="69" t="n">
        <f aca="false">(-1)*Roth_01!$E577</f>
        <v>0</v>
      </c>
      <c r="G577" s="69" t="n">
        <f aca="false">(-1)*$E577*(Input!$C$9/100)</f>
        <v>-327.423545813926</v>
      </c>
      <c r="H577" s="69" t="n">
        <f aca="false">(-1)*$E577*(Input!$C$10/100)</f>
        <v>-161.092384540452</v>
      </c>
      <c r="J577" s="69" t="n">
        <f aca="false">($E577+$F577+$G577+$H577)</f>
        <v>2785.71952778489</v>
      </c>
    </row>
    <row r="578" customFormat="false" ht="12.8" hidden="false" customHeight="false" outlineLevel="0" collapsed="false">
      <c r="A578" s="67" t="n">
        <v>574</v>
      </c>
      <c r="B578" s="68" t="n">
        <f aca="false">EOMONTH(Input!$C$7,A578)</f>
        <v>60387</v>
      </c>
      <c r="C578" s="67" t="n">
        <f aca="false">DATEDIF(Input!$C$23,$B578,"Y")</f>
        <v>87</v>
      </c>
      <c r="E578" s="69" t="n">
        <f aca="false">(-1)*(401k_01!$G578+IRA_01!$E578+Invest_01!$E578)+Pension_01!$E578</f>
        <v>3274.23545813926</v>
      </c>
      <c r="F578" s="69" t="n">
        <f aca="false">(-1)*Roth_01!$E578</f>
        <v>0</v>
      </c>
      <c r="G578" s="69" t="n">
        <f aca="false">(-1)*$E578*(Input!$C$9/100)</f>
        <v>-327.423545813926</v>
      </c>
      <c r="H578" s="69" t="n">
        <f aca="false">(-1)*$E578*(Input!$C$10/100)</f>
        <v>-161.092384540452</v>
      </c>
      <c r="J578" s="69" t="n">
        <f aca="false">($E578+$F578+$G578+$H578)</f>
        <v>2785.71952778489</v>
      </c>
    </row>
    <row r="579" customFormat="false" ht="12.8" hidden="false" customHeight="false" outlineLevel="0" collapsed="false">
      <c r="A579" s="67" t="n">
        <v>575</v>
      </c>
      <c r="B579" s="68" t="n">
        <f aca="false">EOMONTH(Input!$C$7,A579)</f>
        <v>60418</v>
      </c>
      <c r="C579" s="67" t="n">
        <f aca="false">DATEDIF(Input!$C$23,$B579,"Y")</f>
        <v>88</v>
      </c>
      <c r="E579" s="69" t="n">
        <f aca="false">(-1)*(401k_01!$G579+IRA_01!$E579+Invest_01!$E579)+Pension_01!$E579</f>
        <v>3274.23545813926</v>
      </c>
      <c r="F579" s="69" t="n">
        <f aca="false">(-1)*Roth_01!$E579</f>
        <v>0</v>
      </c>
      <c r="G579" s="69" t="n">
        <f aca="false">(-1)*$E579*(Input!$C$9/100)</f>
        <v>-327.423545813926</v>
      </c>
      <c r="H579" s="69" t="n">
        <f aca="false">(-1)*$E579*(Input!$C$10/100)</f>
        <v>-161.092384540452</v>
      </c>
      <c r="J579" s="69" t="n">
        <f aca="false">($E579+$F579+$G579+$H579)</f>
        <v>2785.71952778489</v>
      </c>
    </row>
    <row r="580" customFormat="false" ht="12.8" hidden="false" customHeight="false" outlineLevel="0" collapsed="false">
      <c r="A580" s="67" t="n">
        <v>576</v>
      </c>
      <c r="B580" s="68" t="n">
        <f aca="false">EOMONTH(Input!$C$7,A580)</f>
        <v>60448</v>
      </c>
      <c r="C580" s="67" t="n">
        <f aca="false">DATEDIF(Input!$C$23,$B580,"Y")</f>
        <v>88</v>
      </c>
      <c r="E580" s="69" t="n">
        <f aca="false">(-1)*(401k_01!$G580+IRA_01!$E580+Invest_01!$E580)+Pension_01!$E580</f>
        <v>3274.23545813926</v>
      </c>
      <c r="F580" s="69" t="n">
        <f aca="false">(-1)*Roth_01!$E580</f>
        <v>0</v>
      </c>
      <c r="G580" s="69" t="n">
        <f aca="false">(-1)*$E580*(Input!$C$9/100)</f>
        <v>-327.423545813926</v>
      </c>
      <c r="H580" s="69" t="n">
        <f aca="false">(-1)*$E580*(Input!$C$10/100)</f>
        <v>-161.092384540452</v>
      </c>
      <c r="J580" s="69" t="n">
        <f aca="false">($E580+$F580+$G580+$H580)</f>
        <v>2785.71952778489</v>
      </c>
    </row>
    <row r="581" customFormat="false" ht="12.8" hidden="false" customHeight="false" outlineLevel="0" collapsed="false">
      <c r="A581" s="67" t="n">
        <v>577</v>
      </c>
      <c r="B581" s="68" t="n">
        <f aca="false">EOMONTH(Input!$C$7,A581)</f>
        <v>60479</v>
      </c>
      <c r="C581" s="67" t="n">
        <f aca="false">DATEDIF(Input!$C$23,$B581,"Y")</f>
        <v>88</v>
      </c>
      <c r="E581" s="69" t="n">
        <f aca="false">(-1)*(401k_01!$G581+IRA_01!$E581+Invest_01!$E581)+Pension_01!$E581</f>
        <v>3274.23545813926</v>
      </c>
      <c r="F581" s="69" t="n">
        <f aca="false">(-1)*Roth_01!$E581</f>
        <v>0</v>
      </c>
      <c r="G581" s="69" t="n">
        <f aca="false">(-1)*$E581*(Input!$C$9/100)</f>
        <v>-327.423545813926</v>
      </c>
      <c r="H581" s="69" t="n">
        <f aca="false">(-1)*$E581*(Input!$C$10/100)</f>
        <v>-161.092384540452</v>
      </c>
      <c r="J581" s="69" t="n">
        <f aca="false">($E581+$F581+$G581+$H581)</f>
        <v>2785.71952778489</v>
      </c>
    </row>
    <row r="582" customFormat="false" ht="12.8" hidden="false" customHeight="false" outlineLevel="0" collapsed="false">
      <c r="A582" s="67" t="n">
        <v>578</v>
      </c>
      <c r="B582" s="68" t="n">
        <f aca="false">EOMONTH(Input!$C$7,A582)</f>
        <v>60510</v>
      </c>
      <c r="C582" s="67" t="n">
        <f aca="false">DATEDIF(Input!$C$23,$B582,"Y")</f>
        <v>88</v>
      </c>
      <c r="E582" s="69" t="n">
        <f aca="false">(-1)*(401k_01!$G582+IRA_01!$E582+Invest_01!$E582)+Pension_01!$E582</f>
        <v>3274.23545813926</v>
      </c>
      <c r="F582" s="69" t="n">
        <f aca="false">(-1)*Roth_01!$E582</f>
        <v>0</v>
      </c>
      <c r="G582" s="69" t="n">
        <f aca="false">(-1)*$E582*(Input!$C$9/100)</f>
        <v>-327.423545813926</v>
      </c>
      <c r="H582" s="69" t="n">
        <f aca="false">(-1)*$E582*(Input!$C$10/100)</f>
        <v>-161.092384540452</v>
      </c>
      <c r="J582" s="69" t="n">
        <f aca="false">($E582+$F582+$G582+$H582)</f>
        <v>2785.71952778489</v>
      </c>
    </row>
    <row r="583" customFormat="false" ht="12.8" hidden="false" customHeight="false" outlineLevel="0" collapsed="false">
      <c r="A583" s="67" t="n">
        <v>579</v>
      </c>
      <c r="B583" s="68" t="n">
        <f aca="false">EOMONTH(Input!$C$7,A583)</f>
        <v>60540</v>
      </c>
      <c r="C583" s="67" t="n">
        <f aca="false">DATEDIF(Input!$C$23,$B583,"Y")</f>
        <v>88</v>
      </c>
      <c r="E583" s="69" t="n">
        <f aca="false">(-1)*(401k_01!$G583+IRA_01!$E583+Invest_01!$E583)+Pension_01!$E583</f>
        <v>3274.23545813926</v>
      </c>
      <c r="F583" s="69" t="n">
        <f aca="false">(-1)*Roth_01!$E583</f>
        <v>0</v>
      </c>
      <c r="G583" s="69" t="n">
        <f aca="false">(-1)*$E583*(Input!$C$9/100)</f>
        <v>-327.423545813926</v>
      </c>
      <c r="H583" s="69" t="n">
        <f aca="false">(-1)*$E583*(Input!$C$10/100)</f>
        <v>-161.092384540452</v>
      </c>
      <c r="J583" s="69" t="n">
        <f aca="false">($E583+$F583+$G583+$H583)</f>
        <v>2785.71952778489</v>
      </c>
    </row>
    <row r="584" customFormat="false" ht="12.8" hidden="false" customHeight="false" outlineLevel="0" collapsed="false">
      <c r="A584" s="67" t="n">
        <v>580</v>
      </c>
      <c r="B584" s="68" t="n">
        <f aca="false">EOMONTH(Input!$C$7,A584)</f>
        <v>60571</v>
      </c>
      <c r="C584" s="67" t="n">
        <f aca="false">DATEDIF(Input!$C$23,$B584,"Y")</f>
        <v>88</v>
      </c>
      <c r="E584" s="69" t="n">
        <f aca="false">(-1)*(401k_01!$G584+IRA_01!$E584+Invest_01!$E584)+Pension_01!$E584</f>
        <v>3274.23545813926</v>
      </c>
      <c r="F584" s="69" t="n">
        <f aca="false">(-1)*Roth_01!$E584</f>
        <v>0</v>
      </c>
      <c r="G584" s="69" t="n">
        <f aca="false">(-1)*$E584*(Input!$C$9/100)</f>
        <v>-327.423545813926</v>
      </c>
      <c r="H584" s="69" t="n">
        <f aca="false">(-1)*$E584*(Input!$C$10/100)</f>
        <v>-161.092384540452</v>
      </c>
      <c r="J584" s="69" t="n">
        <f aca="false">($E584+$F584+$G584+$H584)</f>
        <v>2785.71952778489</v>
      </c>
    </row>
    <row r="585" customFormat="false" ht="12.8" hidden="false" customHeight="false" outlineLevel="0" collapsed="false">
      <c r="A585" s="67" t="n">
        <v>581</v>
      </c>
      <c r="B585" s="68" t="n">
        <f aca="false">EOMONTH(Input!$C$7,A585)</f>
        <v>60601</v>
      </c>
      <c r="C585" s="67" t="n">
        <f aca="false">DATEDIF(Input!$C$23,$B585,"Y")</f>
        <v>88</v>
      </c>
      <c r="E585" s="69" t="n">
        <f aca="false">(-1)*(401k_01!$G585+IRA_01!$E585+Invest_01!$E585)+Pension_01!$E585</f>
        <v>3274.23545813926</v>
      </c>
      <c r="F585" s="69" t="n">
        <f aca="false">(-1)*Roth_01!$E585</f>
        <v>0</v>
      </c>
      <c r="G585" s="69" t="n">
        <f aca="false">(-1)*$E585*(Input!$C$9/100)</f>
        <v>-327.423545813926</v>
      </c>
      <c r="H585" s="69" t="n">
        <f aca="false">(-1)*$E585*(Input!$C$10/100)</f>
        <v>-161.092384540452</v>
      </c>
      <c r="J585" s="69" t="n">
        <f aca="false">($E585+$F585+$G585+$H585)</f>
        <v>2785.71952778489</v>
      </c>
    </row>
    <row r="586" customFormat="false" ht="12.8" hidden="false" customHeight="false" outlineLevel="0" collapsed="false">
      <c r="A586" s="67" t="n">
        <v>582</v>
      </c>
      <c r="B586" s="68" t="n">
        <f aca="false">EOMONTH(Input!$C$7,A586)</f>
        <v>60632</v>
      </c>
      <c r="C586" s="67" t="n">
        <f aca="false">DATEDIF(Input!$C$23,$B586,"Y")</f>
        <v>88</v>
      </c>
      <c r="E586" s="69" t="n">
        <f aca="false">(-1)*(401k_01!$G586+IRA_01!$E586+Invest_01!$E586)+Pension_01!$E586</f>
        <v>3274.23545813926</v>
      </c>
      <c r="F586" s="69" t="n">
        <f aca="false">(-1)*Roth_01!$E586</f>
        <v>0</v>
      </c>
      <c r="G586" s="69" t="n">
        <f aca="false">(-1)*$E586*(Input!$C$9/100)</f>
        <v>-327.423545813926</v>
      </c>
      <c r="H586" s="69" t="n">
        <f aca="false">(-1)*$E586*(Input!$C$10/100)</f>
        <v>-161.092384540452</v>
      </c>
      <c r="J586" s="69" t="n">
        <f aca="false">($E586+$F586+$G586+$H586)</f>
        <v>2785.71952778489</v>
      </c>
    </row>
    <row r="587" customFormat="false" ht="12.8" hidden="false" customHeight="false" outlineLevel="0" collapsed="false">
      <c r="A587" s="67" t="n">
        <v>583</v>
      </c>
      <c r="B587" s="68" t="n">
        <f aca="false">EOMONTH(Input!$C$7,A587)</f>
        <v>60663</v>
      </c>
      <c r="C587" s="67" t="n">
        <f aca="false">DATEDIF(Input!$C$23,$B587,"Y")</f>
        <v>88</v>
      </c>
      <c r="E587" s="69" t="n">
        <f aca="false">(-1)*(401k_01!$G587+IRA_01!$E587+Invest_01!$E587)+Pension_01!$E587</f>
        <v>3274.23545813926</v>
      </c>
      <c r="F587" s="69" t="n">
        <f aca="false">(-1)*Roth_01!$E587</f>
        <v>0</v>
      </c>
      <c r="G587" s="69" t="n">
        <f aca="false">(-1)*$E587*(Input!$C$9/100)</f>
        <v>-327.423545813926</v>
      </c>
      <c r="H587" s="69" t="n">
        <f aca="false">(-1)*$E587*(Input!$C$10/100)</f>
        <v>-161.092384540452</v>
      </c>
      <c r="J587" s="69" t="n">
        <f aca="false">($E587+$F587+$G587+$H587)</f>
        <v>2785.71952778489</v>
      </c>
    </row>
    <row r="588" customFormat="false" ht="12.8" hidden="false" customHeight="false" outlineLevel="0" collapsed="false">
      <c r="A588" s="67" t="n">
        <v>584</v>
      </c>
      <c r="B588" s="68" t="n">
        <f aca="false">EOMONTH(Input!$C$7,A588)</f>
        <v>60691</v>
      </c>
      <c r="C588" s="67" t="n">
        <f aca="false">DATEDIF(Input!$C$23,$B588,"Y")</f>
        <v>88</v>
      </c>
      <c r="E588" s="69" t="n">
        <f aca="false">(-1)*(401k_01!$G588+IRA_01!$E588+Invest_01!$E588)+Pension_01!$E588</f>
        <v>3274.23545813926</v>
      </c>
      <c r="F588" s="69" t="n">
        <f aca="false">(-1)*Roth_01!$E588</f>
        <v>0</v>
      </c>
      <c r="G588" s="69" t="n">
        <f aca="false">(-1)*$E588*(Input!$C$9/100)</f>
        <v>-327.423545813926</v>
      </c>
      <c r="H588" s="69" t="n">
        <f aca="false">(-1)*$E588*(Input!$C$10/100)</f>
        <v>-161.092384540452</v>
      </c>
      <c r="J588" s="69" t="n">
        <f aca="false">($E588+$F588+$G588+$H588)</f>
        <v>2785.71952778489</v>
      </c>
    </row>
    <row r="589" customFormat="false" ht="12.8" hidden="false" customHeight="false" outlineLevel="0" collapsed="false">
      <c r="A589" s="67" t="n">
        <v>585</v>
      </c>
      <c r="B589" s="68" t="n">
        <f aca="false">EOMONTH(Input!$C$7,A589)</f>
        <v>60722</v>
      </c>
      <c r="C589" s="67" t="n">
        <f aca="false">DATEDIF(Input!$C$23,$B589,"Y")</f>
        <v>88</v>
      </c>
      <c r="E589" s="69" t="n">
        <f aca="false">(-1)*(401k_01!$G589+IRA_01!$E589+Invest_01!$E589)+Pension_01!$E589</f>
        <v>3274.23545813926</v>
      </c>
      <c r="F589" s="69" t="n">
        <f aca="false">(-1)*Roth_01!$E589</f>
        <v>0</v>
      </c>
      <c r="G589" s="69" t="n">
        <f aca="false">(-1)*$E589*(Input!$C$9/100)</f>
        <v>-327.423545813926</v>
      </c>
      <c r="H589" s="69" t="n">
        <f aca="false">(-1)*$E589*(Input!$C$10/100)</f>
        <v>-161.092384540452</v>
      </c>
      <c r="J589" s="69" t="n">
        <f aca="false">($E589+$F589+$G589+$H589)</f>
        <v>2785.71952778489</v>
      </c>
    </row>
    <row r="590" customFormat="false" ht="12.8" hidden="false" customHeight="false" outlineLevel="0" collapsed="false">
      <c r="A590" s="67" t="n">
        <v>586</v>
      </c>
      <c r="B590" s="68" t="n">
        <f aca="false">EOMONTH(Input!$C$7,A590)</f>
        <v>60752</v>
      </c>
      <c r="C590" s="67" t="n">
        <f aca="false">DATEDIF(Input!$C$23,$B590,"Y")</f>
        <v>88</v>
      </c>
      <c r="E590" s="69" t="n">
        <f aca="false">(-1)*(401k_01!$G590+IRA_01!$E590+Invest_01!$E590)+Pension_01!$E590</f>
        <v>3274.23545813926</v>
      </c>
      <c r="F590" s="69" t="n">
        <f aca="false">(-1)*Roth_01!$E590</f>
        <v>0</v>
      </c>
      <c r="G590" s="69" t="n">
        <f aca="false">(-1)*$E590*(Input!$C$9/100)</f>
        <v>-327.423545813926</v>
      </c>
      <c r="H590" s="69" t="n">
        <f aca="false">(-1)*$E590*(Input!$C$10/100)</f>
        <v>-161.092384540452</v>
      </c>
      <c r="J590" s="69" t="n">
        <f aca="false">($E590+$F590+$G590+$H590)</f>
        <v>2785.71952778489</v>
      </c>
    </row>
    <row r="591" customFormat="false" ht="12.8" hidden="false" customHeight="false" outlineLevel="0" collapsed="false">
      <c r="A591" s="67" t="n">
        <v>587</v>
      </c>
      <c r="B591" s="68" t="n">
        <f aca="false">EOMONTH(Input!$C$7,A591)</f>
        <v>60783</v>
      </c>
      <c r="C591" s="67" t="n">
        <f aca="false">DATEDIF(Input!$C$23,$B591,"Y")</f>
        <v>89</v>
      </c>
      <c r="E591" s="69" t="n">
        <f aca="false">(-1)*(401k_01!$G591+IRA_01!$E591+Invest_01!$E591)+Pension_01!$E591</f>
        <v>3274.23545813926</v>
      </c>
      <c r="F591" s="69" t="n">
        <f aca="false">(-1)*Roth_01!$E591</f>
        <v>0</v>
      </c>
      <c r="G591" s="69" t="n">
        <f aca="false">(-1)*$E591*(Input!$C$9/100)</f>
        <v>-327.423545813926</v>
      </c>
      <c r="H591" s="69" t="n">
        <f aca="false">(-1)*$E591*(Input!$C$10/100)</f>
        <v>-161.092384540452</v>
      </c>
      <c r="J591" s="69" t="n">
        <f aca="false">($E591+$F591+$G591+$H591)</f>
        <v>2785.71952778489</v>
      </c>
    </row>
    <row r="592" customFormat="false" ht="12.8" hidden="false" customHeight="false" outlineLevel="0" collapsed="false">
      <c r="A592" s="67" t="n">
        <v>588</v>
      </c>
      <c r="B592" s="68" t="n">
        <f aca="false">EOMONTH(Input!$C$7,A592)</f>
        <v>60813</v>
      </c>
      <c r="C592" s="67" t="n">
        <f aca="false">DATEDIF(Input!$C$23,$B592,"Y")</f>
        <v>89</v>
      </c>
      <c r="E592" s="69" t="n">
        <f aca="false">(-1)*(401k_01!$G592+IRA_01!$E592+Invest_01!$E592)+Pension_01!$E592</f>
        <v>3274.23545813926</v>
      </c>
      <c r="F592" s="69" t="n">
        <f aca="false">(-1)*Roth_01!$E592</f>
        <v>0</v>
      </c>
      <c r="G592" s="69" t="n">
        <f aca="false">(-1)*$E592*(Input!$C$9/100)</f>
        <v>-327.423545813926</v>
      </c>
      <c r="H592" s="69" t="n">
        <f aca="false">(-1)*$E592*(Input!$C$10/100)</f>
        <v>-161.092384540452</v>
      </c>
      <c r="J592" s="69" t="n">
        <f aca="false">($E592+$F592+$G592+$H592)</f>
        <v>2785.71952778489</v>
      </c>
    </row>
    <row r="593" customFormat="false" ht="12.8" hidden="false" customHeight="false" outlineLevel="0" collapsed="false">
      <c r="A593" s="67" t="n">
        <v>589</v>
      </c>
      <c r="B593" s="68" t="n">
        <f aca="false">EOMONTH(Input!$C$7,A593)</f>
        <v>60844</v>
      </c>
      <c r="C593" s="67" t="n">
        <f aca="false">DATEDIF(Input!$C$23,$B593,"Y")</f>
        <v>89</v>
      </c>
      <c r="E593" s="69" t="n">
        <f aca="false">(-1)*(401k_01!$G593+IRA_01!$E593+Invest_01!$E593)+Pension_01!$E593</f>
        <v>3274.23545813926</v>
      </c>
      <c r="F593" s="69" t="n">
        <f aca="false">(-1)*Roth_01!$E593</f>
        <v>0</v>
      </c>
      <c r="G593" s="69" t="n">
        <f aca="false">(-1)*$E593*(Input!$C$9/100)</f>
        <v>-327.423545813926</v>
      </c>
      <c r="H593" s="69" t="n">
        <f aca="false">(-1)*$E593*(Input!$C$10/100)</f>
        <v>-161.092384540452</v>
      </c>
      <c r="J593" s="69" t="n">
        <f aca="false">($E593+$F593+$G593+$H593)</f>
        <v>2785.71952778489</v>
      </c>
    </row>
    <row r="594" customFormat="false" ht="12.8" hidden="false" customHeight="false" outlineLevel="0" collapsed="false">
      <c r="A594" s="67" t="n">
        <v>590</v>
      </c>
      <c r="B594" s="68" t="n">
        <f aca="false">EOMONTH(Input!$C$7,A594)</f>
        <v>60875</v>
      </c>
      <c r="C594" s="67" t="n">
        <f aca="false">DATEDIF(Input!$C$23,$B594,"Y")</f>
        <v>89</v>
      </c>
      <c r="E594" s="69" t="n">
        <f aca="false">(-1)*(401k_01!$G594+IRA_01!$E594+Invest_01!$E594)+Pension_01!$E594</f>
        <v>3274.23545813926</v>
      </c>
      <c r="F594" s="69" t="n">
        <f aca="false">(-1)*Roth_01!$E594</f>
        <v>0</v>
      </c>
      <c r="G594" s="69" t="n">
        <f aca="false">(-1)*$E594*(Input!$C$9/100)</f>
        <v>-327.423545813926</v>
      </c>
      <c r="H594" s="69" t="n">
        <f aca="false">(-1)*$E594*(Input!$C$10/100)</f>
        <v>-161.092384540452</v>
      </c>
      <c r="J594" s="69" t="n">
        <f aca="false">($E594+$F594+$G594+$H594)</f>
        <v>2785.71952778489</v>
      </c>
    </row>
    <row r="595" customFormat="false" ht="12.8" hidden="false" customHeight="false" outlineLevel="0" collapsed="false">
      <c r="A595" s="67" t="n">
        <v>591</v>
      </c>
      <c r="B595" s="68" t="n">
        <f aca="false">EOMONTH(Input!$C$7,A595)</f>
        <v>60905</v>
      </c>
      <c r="C595" s="67" t="n">
        <f aca="false">DATEDIF(Input!$C$23,$B595,"Y")</f>
        <v>89</v>
      </c>
      <c r="E595" s="69" t="n">
        <f aca="false">(-1)*(401k_01!$G595+IRA_01!$E595+Invest_01!$E595)+Pension_01!$E595</f>
        <v>3274.23545813926</v>
      </c>
      <c r="F595" s="69" t="n">
        <f aca="false">(-1)*Roth_01!$E595</f>
        <v>0</v>
      </c>
      <c r="G595" s="69" t="n">
        <f aca="false">(-1)*$E595*(Input!$C$9/100)</f>
        <v>-327.423545813926</v>
      </c>
      <c r="H595" s="69" t="n">
        <f aca="false">(-1)*$E595*(Input!$C$10/100)</f>
        <v>-161.092384540452</v>
      </c>
      <c r="J595" s="69" t="n">
        <f aca="false">($E595+$F595+$G595+$H595)</f>
        <v>2785.71952778489</v>
      </c>
    </row>
    <row r="596" customFormat="false" ht="12.8" hidden="false" customHeight="false" outlineLevel="0" collapsed="false">
      <c r="A596" s="67" t="n">
        <v>592</v>
      </c>
      <c r="B596" s="68" t="n">
        <f aca="false">EOMONTH(Input!$C$7,A596)</f>
        <v>60936</v>
      </c>
      <c r="C596" s="67" t="n">
        <f aca="false">DATEDIF(Input!$C$23,$B596,"Y")</f>
        <v>89</v>
      </c>
      <c r="E596" s="69" t="n">
        <f aca="false">(-1)*(401k_01!$G596+IRA_01!$E596+Invest_01!$E596)+Pension_01!$E596</f>
        <v>3274.23545813926</v>
      </c>
      <c r="F596" s="69" t="n">
        <f aca="false">(-1)*Roth_01!$E596</f>
        <v>0</v>
      </c>
      <c r="G596" s="69" t="n">
        <f aca="false">(-1)*$E596*(Input!$C$9/100)</f>
        <v>-327.423545813926</v>
      </c>
      <c r="H596" s="69" t="n">
        <f aca="false">(-1)*$E596*(Input!$C$10/100)</f>
        <v>-161.092384540452</v>
      </c>
      <c r="J596" s="69" t="n">
        <f aca="false">($E596+$F596+$G596+$H596)</f>
        <v>2785.71952778489</v>
      </c>
    </row>
    <row r="597" customFormat="false" ht="12.8" hidden="false" customHeight="false" outlineLevel="0" collapsed="false">
      <c r="A597" s="67" t="n">
        <v>593</v>
      </c>
      <c r="B597" s="68" t="n">
        <f aca="false">EOMONTH(Input!$C$7,A597)</f>
        <v>60966</v>
      </c>
      <c r="C597" s="67" t="n">
        <f aca="false">DATEDIF(Input!$C$23,$B597,"Y")</f>
        <v>89</v>
      </c>
      <c r="E597" s="69" t="n">
        <f aca="false">(-1)*(401k_01!$G597+IRA_01!$E597+Invest_01!$E597)+Pension_01!$E597</f>
        <v>3274.23545813926</v>
      </c>
      <c r="F597" s="69" t="n">
        <f aca="false">(-1)*Roth_01!$E597</f>
        <v>0</v>
      </c>
      <c r="G597" s="69" t="n">
        <f aca="false">(-1)*$E597*(Input!$C$9/100)</f>
        <v>-327.423545813926</v>
      </c>
      <c r="H597" s="69" t="n">
        <f aca="false">(-1)*$E597*(Input!$C$10/100)</f>
        <v>-161.092384540452</v>
      </c>
      <c r="J597" s="69" t="n">
        <f aca="false">($E597+$F597+$G597+$H597)</f>
        <v>2785.71952778489</v>
      </c>
    </row>
    <row r="598" customFormat="false" ht="12.8" hidden="false" customHeight="false" outlineLevel="0" collapsed="false">
      <c r="A598" s="67" t="n">
        <v>594</v>
      </c>
      <c r="B598" s="68" t="n">
        <f aca="false">EOMONTH(Input!$C$7,A598)</f>
        <v>60997</v>
      </c>
      <c r="C598" s="67" t="n">
        <f aca="false">DATEDIF(Input!$C$23,$B598,"Y")</f>
        <v>89</v>
      </c>
      <c r="E598" s="69" t="n">
        <f aca="false">(-1)*(401k_01!$G598+IRA_01!$E598+Invest_01!$E598)+Pension_01!$E598</f>
        <v>3274.23545813926</v>
      </c>
      <c r="F598" s="69" t="n">
        <f aca="false">(-1)*Roth_01!$E598</f>
        <v>0</v>
      </c>
      <c r="G598" s="69" t="n">
        <f aca="false">(-1)*$E598*(Input!$C$9/100)</f>
        <v>-327.423545813926</v>
      </c>
      <c r="H598" s="69" t="n">
        <f aca="false">(-1)*$E598*(Input!$C$10/100)</f>
        <v>-161.092384540452</v>
      </c>
      <c r="J598" s="69" t="n">
        <f aca="false">($E598+$F598+$G598+$H598)</f>
        <v>2785.71952778489</v>
      </c>
    </row>
    <row r="599" customFormat="false" ht="12.8" hidden="false" customHeight="false" outlineLevel="0" collapsed="false">
      <c r="A599" s="67" t="n">
        <v>595</v>
      </c>
      <c r="B599" s="68" t="n">
        <f aca="false">EOMONTH(Input!$C$7,A599)</f>
        <v>61028</v>
      </c>
      <c r="C599" s="67" t="n">
        <f aca="false">DATEDIF(Input!$C$23,$B599,"Y")</f>
        <v>89</v>
      </c>
      <c r="E599" s="69" t="n">
        <f aca="false">(-1)*(401k_01!$G599+IRA_01!$E599+Invest_01!$E599)+Pension_01!$E599</f>
        <v>3274.23545813926</v>
      </c>
      <c r="F599" s="69" t="n">
        <f aca="false">(-1)*Roth_01!$E599</f>
        <v>0</v>
      </c>
      <c r="G599" s="69" t="n">
        <f aca="false">(-1)*$E599*(Input!$C$9/100)</f>
        <v>-327.423545813926</v>
      </c>
      <c r="H599" s="69" t="n">
        <f aca="false">(-1)*$E599*(Input!$C$10/100)</f>
        <v>-161.092384540452</v>
      </c>
      <c r="J599" s="69" t="n">
        <f aca="false">($E599+$F599+$G599+$H599)</f>
        <v>2785.71952778489</v>
      </c>
    </row>
    <row r="600" customFormat="false" ht="12.8" hidden="false" customHeight="false" outlineLevel="0" collapsed="false">
      <c r="A600" s="67" t="n">
        <v>596</v>
      </c>
      <c r="B600" s="68" t="n">
        <f aca="false">EOMONTH(Input!$C$7,A600)</f>
        <v>61056</v>
      </c>
      <c r="C600" s="67" t="n">
        <f aca="false">DATEDIF(Input!$C$23,$B600,"Y")</f>
        <v>89</v>
      </c>
      <c r="E600" s="69" t="n">
        <f aca="false">(-1)*(401k_01!$G600+IRA_01!$E600+Invest_01!$E600)+Pension_01!$E600</f>
        <v>3274.23545813926</v>
      </c>
      <c r="F600" s="69" t="n">
        <f aca="false">(-1)*Roth_01!$E600</f>
        <v>0</v>
      </c>
      <c r="G600" s="69" t="n">
        <f aca="false">(-1)*$E600*(Input!$C$9/100)</f>
        <v>-327.423545813926</v>
      </c>
      <c r="H600" s="69" t="n">
        <f aca="false">(-1)*$E600*(Input!$C$10/100)</f>
        <v>-161.092384540452</v>
      </c>
      <c r="J600" s="69" t="n">
        <f aca="false">($E600+$F600+$G600+$H600)</f>
        <v>2785.71952778489</v>
      </c>
    </row>
    <row r="601" customFormat="false" ht="12.8" hidden="false" customHeight="false" outlineLevel="0" collapsed="false">
      <c r="A601" s="67" t="n">
        <v>597</v>
      </c>
      <c r="B601" s="68" t="n">
        <f aca="false">EOMONTH(Input!$C$7,A601)</f>
        <v>61087</v>
      </c>
      <c r="C601" s="67" t="n">
        <f aca="false">DATEDIF(Input!$C$23,$B601,"Y")</f>
        <v>89</v>
      </c>
      <c r="E601" s="69" t="n">
        <f aca="false">(-1)*(401k_01!$G601+IRA_01!$E601+Invest_01!$E601)+Pension_01!$E601</f>
        <v>3274.23545813926</v>
      </c>
      <c r="F601" s="69" t="n">
        <f aca="false">(-1)*Roth_01!$E601</f>
        <v>0</v>
      </c>
      <c r="G601" s="69" t="n">
        <f aca="false">(-1)*$E601*(Input!$C$9/100)</f>
        <v>-327.423545813926</v>
      </c>
      <c r="H601" s="69" t="n">
        <f aca="false">(-1)*$E601*(Input!$C$10/100)</f>
        <v>-161.092384540452</v>
      </c>
      <c r="J601" s="69" t="n">
        <f aca="false">($E601+$F601+$G601+$H601)</f>
        <v>2785.71952778489</v>
      </c>
    </row>
    <row r="602" customFormat="false" ht="12.8" hidden="false" customHeight="false" outlineLevel="0" collapsed="false">
      <c r="A602" s="67" t="n">
        <v>598</v>
      </c>
      <c r="B602" s="68" t="n">
        <f aca="false">EOMONTH(Input!$C$7,A602)</f>
        <v>61117</v>
      </c>
      <c r="C602" s="67" t="n">
        <f aca="false">DATEDIF(Input!$C$23,$B602,"Y")</f>
        <v>89</v>
      </c>
      <c r="E602" s="69" t="n">
        <f aca="false">(-1)*(401k_01!$G602+IRA_01!$E602+Invest_01!$E602)+Pension_01!$E602</f>
        <v>3274.23545813926</v>
      </c>
      <c r="F602" s="69" t="n">
        <f aca="false">(-1)*Roth_01!$E602</f>
        <v>0</v>
      </c>
      <c r="G602" s="69" t="n">
        <f aca="false">(-1)*$E602*(Input!$C$9/100)</f>
        <v>-327.423545813926</v>
      </c>
      <c r="H602" s="69" t="n">
        <f aca="false">(-1)*$E602*(Input!$C$10/100)</f>
        <v>-161.092384540452</v>
      </c>
      <c r="J602" s="69" t="n">
        <f aca="false">($E602+$F602+$G602+$H602)</f>
        <v>2785.71952778489</v>
      </c>
    </row>
    <row r="603" customFormat="false" ht="12.8" hidden="false" customHeight="false" outlineLevel="0" collapsed="false">
      <c r="A603" s="67" t="n">
        <v>599</v>
      </c>
      <c r="B603" s="68" t="n">
        <f aca="false">EOMONTH(Input!$C$7,A603)</f>
        <v>61148</v>
      </c>
      <c r="C603" s="67" t="n">
        <f aca="false">DATEDIF(Input!$C$23,$B603,"Y")</f>
        <v>90</v>
      </c>
      <c r="E603" s="69" t="n">
        <f aca="false">(-1)*(401k_01!$G603+IRA_01!$E603+Invest_01!$E603)+Pension_01!$E603</f>
        <v>3274.23545813926</v>
      </c>
      <c r="F603" s="69" t="n">
        <f aca="false">(-1)*Roth_01!$E603</f>
        <v>0</v>
      </c>
      <c r="G603" s="69" t="n">
        <f aca="false">(-1)*$E603*(Input!$C$9/100)</f>
        <v>-327.423545813926</v>
      </c>
      <c r="H603" s="69" t="n">
        <f aca="false">(-1)*$E603*(Input!$C$10/100)</f>
        <v>-161.092384540452</v>
      </c>
      <c r="J603" s="69" t="n">
        <f aca="false">($E603+$F603+$G603+$H603)</f>
        <v>2785.71952778489</v>
      </c>
    </row>
    <row r="604" customFormat="false" ht="12.8" hidden="false" customHeight="false" outlineLevel="0" collapsed="false">
      <c r="A604" s="67" t="n">
        <v>600</v>
      </c>
      <c r="B604" s="68" t="n">
        <f aca="false">EOMONTH(Input!$C$7,A604)</f>
        <v>61178</v>
      </c>
      <c r="C604" s="67" t="n">
        <f aca="false">DATEDIF(Input!$C$23,$B604,"Y")</f>
        <v>90</v>
      </c>
      <c r="E604" s="69" t="n">
        <f aca="false">(-1)*(401k_01!$G604+IRA_01!$E604+Invest_01!$E604)+Pension_01!$E604</f>
        <v>3274.23545813926</v>
      </c>
      <c r="F604" s="69" t="n">
        <f aca="false">(-1)*Roth_01!$E604</f>
        <v>0</v>
      </c>
      <c r="G604" s="69" t="n">
        <f aca="false">(-1)*$E604*(Input!$C$9/100)</f>
        <v>-327.423545813926</v>
      </c>
      <c r="H604" s="69" t="n">
        <f aca="false">(-1)*$E604*(Input!$C$10/100)</f>
        <v>-161.092384540452</v>
      </c>
      <c r="J604" s="69" t="n">
        <f aca="false">($E604+$F604+$G604+$H604)</f>
        <v>2785.71952778489</v>
      </c>
    </row>
    <row r="605" customFormat="false" ht="12.8" hidden="false" customHeight="false" outlineLevel="0" collapsed="false">
      <c r="A605" s="67" t="n">
        <v>601</v>
      </c>
      <c r="B605" s="68" t="n">
        <f aca="false">EOMONTH(Input!$C$7,A605)</f>
        <v>61209</v>
      </c>
      <c r="C605" s="67" t="n">
        <f aca="false">DATEDIF(Input!$C$23,$B605,"Y")</f>
        <v>90</v>
      </c>
      <c r="E605" s="69" t="n">
        <f aca="false">(-1)*(401k_01!$G605+IRA_01!$E605+Invest_01!$E605)+Pension_01!$E605</f>
        <v>3274.23545813926</v>
      </c>
      <c r="F605" s="69" t="n">
        <f aca="false">(-1)*Roth_01!$E605</f>
        <v>0</v>
      </c>
      <c r="G605" s="69" t="n">
        <f aca="false">(-1)*$E605*(Input!$C$9/100)</f>
        <v>-327.423545813926</v>
      </c>
      <c r="H605" s="69" t="n">
        <f aca="false">(-1)*$E605*(Input!$C$10/100)</f>
        <v>-161.092384540452</v>
      </c>
      <c r="J605" s="69" t="n">
        <f aca="false">($E605+$F605+$G605+$H605)</f>
        <v>2785.71952778489</v>
      </c>
    </row>
    <row r="606" customFormat="false" ht="12.8" hidden="false" customHeight="false" outlineLevel="0" collapsed="false">
      <c r="A606" s="67" t="n">
        <v>602</v>
      </c>
      <c r="B606" s="68" t="n">
        <f aca="false">EOMONTH(Input!$C$7,A606)</f>
        <v>61240</v>
      </c>
      <c r="C606" s="67" t="n">
        <f aca="false">DATEDIF(Input!$C$23,$B606,"Y")</f>
        <v>90</v>
      </c>
      <c r="E606" s="69" t="n">
        <f aca="false">(-1)*(401k_01!$G606+IRA_01!$E606+Invest_01!$E606)+Pension_01!$E606</f>
        <v>3274.23545813926</v>
      </c>
      <c r="F606" s="69" t="n">
        <f aca="false">(-1)*Roth_01!$E606</f>
        <v>0</v>
      </c>
      <c r="G606" s="69" t="n">
        <f aca="false">(-1)*$E606*(Input!$C$9/100)</f>
        <v>-327.423545813926</v>
      </c>
      <c r="H606" s="69" t="n">
        <f aca="false">(-1)*$E606*(Input!$C$10/100)</f>
        <v>-161.092384540452</v>
      </c>
      <c r="J606" s="69" t="n">
        <f aca="false">($E606+$F606+$G606+$H606)</f>
        <v>2785.71952778489</v>
      </c>
    </row>
    <row r="607" customFormat="false" ht="12.8" hidden="false" customHeight="false" outlineLevel="0" collapsed="false">
      <c r="A607" s="67" t="n">
        <v>603</v>
      </c>
      <c r="B607" s="68" t="n">
        <f aca="false">EOMONTH(Input!$C$7,A607)</f>
        <v>61270</v>
      </c>
      <c r="C607" s="67" t="n">
        <f aca="false">DATEDIF(Input!$C$23,$B607,"Y")</f>
        <v>90</v>
      </c>
      <c r="E607" s="69" t="n">
        <f aca="false">(-1)*(401k_01!$G607+IRA_01!$E607+Invest_01!$E607)+Pension_01!$E607</f>
        <v>3274.23545813926</v>
      </c>
      <c r="F607" s="69" t="n">
        <f aca="false">(-1)*Roth_01!$E607</f>
        <v>0</v>
      </c>
      <c r="G607" s="69" t="n">
        <f aca="false">(-1)*$E607*(Input!$C$9/100)</f>
        <v>-327.423545813926</v>
      </c>
      <c r="H607" s="69" t="n">
        <f aca="false">(-1)*$E607*(Input!$C$10/100)</f>
        <v>-161.092384540452</v>
      </c>
      <c r="J607" s="69" t="n">
        <f aca="false">($E607+$F607+$G607+$H607)</f>
        <v>2785.71952778489</v>
      </c>
    </row>
    <row r="608" customFormat="false" ht="12.8" hidden="false" customHeight="false" outlineLevel="0" collapsed="false">
      <c r="A608" s="67" t="n">
        <v>604</v>
      </c>
      <c r="B608" s="68" t="n">
        <f aca="false">EOMONTH(Input!$C$7,A608)</f>
        <v>61301</v>
      </c>
      <c r="C608" s="67" t="n">
        <f aca="false">DATEDIF(Input!$C$23,$B608,"Y")</f>
        <v>90</v>
      </c>
      <c r="E608" s="69" t="n">
        <f aca="false">(-1)*(401k_01!$G608+IRA_01!$E608+Invest_01!$E608)+Pension_01!$E608</f>
        <v>3274.23545813926</v>
      </c>
      <c r="F608" s="69" t="n">
        <f aca="false">(-1)*Roth_01!$E608</f>
        <v>0</v>
      </c>
      <c r="G608" s="69" t="n">
        <f aca="false">(-1)*$E608*(Input!$C$9/100)</f>
        <v>-327.423545813926</v>
      </c>
      <c r="H608" s="69" t="n">
        <f aca="false">(-1)*$E608*(Input!$C$10/100)</f>
        <v>-161.092384540452</v>
      </c>
      <c r="J608" s="69" t="n">
        <f aca="false">($E608+$F608+$G608+$H608)</f>
        <v>2785.71952778489</v>
      </c>
    </row>
    <row r="609" customFormat="false" ht="12.8" hidden="false" customHeight="false" outlineLevel="0" collapsed="false">
      <c r="A609" s="67" t="n">
        <v>605</v>
      </c>
      <c r="B609" s="68" t="n">
        <f aca="false">EOMONTH(Input!$C$7,A609)</f>
        <v>61331</v>
      </c>
      <c r="C609" s="67" t="n">
        <f aca="false">DATEDIF(Input!$C$23,$B609,"Y")</f>
        <v>90</v>
      </c>
      <c r="E609" s="69" t="n">
        <f aca="false">(-1)*(401k_01!$G609+IRA_01!$E609+Invest_01!$E609)+Pension_01!$E609</f>
        <v>3274.23545813926</v>
      </c>
      <c r="F609" s="69" t="n">
        <f aca="false">(-1)*Roth_01!$E609</f>
        <v>0</v>
      </c>
      <c r="G609" s="69" t="n">
        <f aca="false">(-1)*$E609*(Input!$C$9/100)</f>
        <v>-327.423545813926</v>
      </c>
      <c r="H609" s="69" t="n">
        <f aca="false">(-1)*$E609*(Input!$C$10/100)</f>
        <v>-161.092384540452</v>
      </c>
      <c r="J609" s="69" t="n">
        <f aca="false">($E609+$F609+$G609+$H609)</f>
        <v>2785.71952778489</v>
      </c>
    </row>
    <row r="610" customFormat="false" ht="12.8" hidden="false" customHeight="false" outlineLevel="0" collapsed="false">
      <c r="A610" s="67" t="n">
        <v>606</v>
      </c>
      <c r="B610" s="68" t="n">
        <f aca="false">EOMONTH(Input!$C$7,A610)</f>
        <v>61362</v>
      </c>
      <c r="C610" s="67" t="n">
        <f aca="false">DATEDIF(Input!$C$23,$B610,"Y")</f>
        <v>90</v>
      </c>
      <c r="E610" s="69" t="n">
        <f aca="false">(-1)*(401k_01!$G610+IRA_01!$E610+Invest_01!$E610)+Pension_01!$E610</f>
        <v>3274.23545813926</v>
      </c>
      <c r="F610" s="69" t="n">
        <f aca="false">(-1)*Roth_01!$E610</f>
        <v>0</v>
      </c>
      <c r="G610" s="69" t="n">
        <f aca="false">(-1)*$E610*(Input!$C$9/100)</f>
        <v>-327.423545813926</v>
      </c>
      <c r="H610" s="69" t="n">
        <f aca="false">(-1)*$E610*(Input!$C$10/100)</f>
        <v>-161.092384540452</v>
      </c>
      <c r="J610" s="69" t="n">
        <f aca="false">($E610+$F610+$G610+$H610)</f>
        <v>2785.71952778489</v>
      </c>
    </row>
    <row r="611" customFormat="false" ht="12.8" hidden="false" customHeight="false" outlineLevel="0" collapsed="false">
      <c r="A611" s="67" t="n">
        <v>607</v>
      </c>
      <c r="B611" s="68" t="n">
        <f aca="false">EOMONTH(Input!$C$7,A611)</f>
        <v>61393</v>
      </c>
      <c r="C611" s="67" t="n">
        <f aca="false">DATEDIF(Input!$C$23,$B611,"Y")</f>
        <v>90</v>
      </c>
      <c r="E611" s="69" t="n">
        <f aca="false">(-1)*(401k_01!$G611+IRA_01!$E611+Invest_01!$E611)+Pension_01!$E611</f>
        <v>3274.23545813926</v>
      </c>
      <c r="F611" s="69" t="n">
        <f aca="false">(-1)*Roth_01!$E611</f>
        <v>0</v>
      </c>
      <c r="G611" s="69" t="n">
        <f aca="false">(-1)*$E611*(Input!$C$9/100)</f>
        <v>-327.423545813926</v>
      </c>
      <c r="H611" s="69" t="n">
        <f aca="false">(-1)*$E611*(Input!$C$10/100)</f>
        <v>-161.092384540452</v>
      </c>
      <c r="J611" s="69" t="n">
        <f aca="false">($E611+$F611+$G611+$H611)</f>
        <v>2785.71952778489</v>
      </c>
    </row>
    <row r="612" customFormat="false" ht="12.8" hidden="false" customHeight="false" outlineLevel="0" collapsed="false">
      <c r="A612" s="67" t="n">
        <v>608</v>
      </c>
      <c r="B612" s="68" t="n">
        <f aca="false">EOMONTH(Input!$C$7,A612)</f>
        <v>61422</v>
      </c>
      <c r="C612" s="67" t="n">
        <f aca="false">DATEDIF(Input!$C$23,$B612,"Y")</f>
        <v>90</v>
      </c>
      <c r="E612" s="69" t="n">
        <f aca="false">(-1)*(401k_01!$G612+IRA_01!$E612+Invest_01!$E612)+Pension_01!$E612</f>
        <v>3274.23545813926</v>
      </c>
      <c r="F612" s="69" t="n">
        <f aca="false">(-1)*Roth_01!$E612</f>
        <v>0</v>
      </c>
      <c r="G612" s="69" t="n">
        <f aca="false">(-1)*$E612*(Input!$C$9/100)</f>
        <v>-327.423545813926</v>
      </c>
      <c r="H612" s="69" t="n">
        <f aca="false">(-1)*$E612*(Input!$C$10/100)</f>
        <v>-161.092384540452</v>
      </c>
      <c r="J612" s="69" t="n">
        <f aca="false">($E612+$F612+$G612+$H612)</f>
        <v>2785.71952778489</v>
      </c>
    </row>
    <row r="613" customFormat="false" ht="12.8" hidden="false" customHeight="false" outlineLevel="0" collapsed="false">
      <c r="A613" s="67" t="n">
        <v>609</v>
      </c>
      <c r="B613" s="68" t="n">
        <f aca="false">EOMONTH(Input!$C$7,A613)</f>
        <v>61453</v>
      </c>
      <c r="C613" s="67" t="n">
        <f aca="false">DATEDIF(Input!$C$23,$B613,"Y")</f>
        <v>90</v>
      </c>
      <c r="E613" s="69" t="n">
        <f aca="false">(-1)*(401k_01!$G613+IRA_01!$E613+Invest_01!$E613)+Pension_01!$E613</f>
        <v>3274.23545813926</v>
      </c>
      <c r="F613" s="69" t="n">
        <f aca="false">(-1)*Roth_01!$E613</f>
        <v>0</v>
      </c>
      <c r="G613" s="69" t="n">
        <f aca="false">(-1)*$E613*(Input!$C$9/100)</f>
        <v>-327.423545813926</v>
      </c>
      <c r="H613" s="69" t="n">
        <f aca="false">(-1)*$E613*(Input!$C$10/100)</f>
        <v>-161.092384540452</v>
      </c>
      <c r="J613" s="69" t="n">
        <f aca="false">($E613+$F613+$G613+$H613)</f>
        <v>2785.71952778489</v>
      </c>
    </row>
    <row r="614" customFormat="false" ht="12.8" hidden="false" customHeight="false" outlineLevel="0" collapsed="false">
      <c r="A614" s="67" t="n">
        <v>610</v>
      </c>
      <c r="B614" s="68" t="n">
        <f aca="false">EOMONTH(Input!$C$7,A614)</f>
        <v>61483</v>
      </c>
      <c r="C614" s="67" t="n">
        <f aca="false">DATEDIF(Input!$C$23,$B614,"Y")</f>
        <v>90</v>
      </c>
      <c r="E614" s="69" t="n">
        <f aca="false">(-1)*(401k_01!$G614+IRA_01!$E614+Invest_01!$E614)+Pension_01!$E614</f>
        <v>3274.23545813926</v>
      </c>
      <c r="F614" s="69" t="n">
        <f aca="false">(-1)*Roth_01!$E614</f>
        <v>0</v>
      </c>
      <c r="G614" s="69" t="n">
        <f aca="false">(-1)*$E614*(Input!$C$9/100)</f>
        <v>-327.423545813926</v>
      </c>
      <c r="H614" s="69" t="n">
        <f aca="false">(-1)*$E614*(Input!$C$10/100)</f>
        <v>-161.092384540452</v>
      </c>
      <c r="J614" s="69" t="n">
        <f aca="false">($E614+$F614+$G614+$H614)</f>
        <v>2785.71952778489</v>
      </c>
    </row>
    <row r="615" customFormat="false" ht="12.8" hidden="false" customHeight="false" outlineLevel="0" collapsed="false">
      <c r="A615" s="67" t="n">
        <v>611</v>
      </c>
      <c r="B615" s="68" t="n">
        <f aca="false">EOMONTH(Input!$C$7,A615)</f>
        <v>61514</v>
      </c>
      <c r="C615" s="67" t="n">
        <f aca="false">DATEDIF(Input!$C$23,$B615,"Y")</f>
        <v>91</v>
      </c>
      <c r="E615" s="69" t="n">
        <f aca="false">(-1)*(401k_01!$G615+IRA_01!$E615+Invest_01!$E615)+Pension_01!$E615</f>
        <v>3274.23545813926</v>
      </c>
      <c r="F615" s="69" t="n">
        <f aca="false">(-1)*Roth_01!$E615</f>
        <v>0</v>
      </c>
      <c r="G615" s="69" t="n">
        <f aca="false">(-1)*$E615*(Input!$C$9/100)</f>
        <v>-327.423545813926</v>
      </c>
      <c r="H615" s="69" t="n">
        <f aca="false">(-1)*$E615*(Input!$C$10/100)</f>
        <v>-161.092384540452</v>
      </c>
      <c r="J615" s="69" t="n">
        <f aca="false">($E615+$F615+$G615+$H615)</f>
        <v>2785.71952778489</v>
      </c>
    </row>
    <row r="616" customFormat="false" ht="12.8" hidden="false" customHeight="false" outlineLevel="0" collapsed="false">
      <c r="A616" s="67" t="n">
        <v>612</v>
      </c>
      <c r="B616" s="68" t="n">
        <f aca="false">EOMONTH(Input!$C$7,A616)</f>
        <v>61544</v>
      </c>
      <c r="C616" s="67" t="n">
        <f aca="false">DATEDIF(Input!$C$23,$B616,"Y")</f>
        <v>91</v>
      </c>
      <c r="E616" s="69" t="n">
        <f aca="false">(-1)*(401k_01!$G616+IRA_01!$E616+Invest_01!$E616)+Pension_01!$E616</f>
        <v>3274.23545813926</v>
      </c>
      <c r="F616" s="69" t="n">
        <f aca="false">(-1)*Roth_01!$E616</f>
        <v>0</v>
      </c>
      <c r="G616" s="69" t="n">
        <f aca="false">(-1)*$E616*(Input!$C$9/100)</f>
        <v>-327.423545813926</v>
      </c>
      <c r="H616" s="69" t="n">
        <f aca="false">(-1)*$E616*(Input!$C$10/100)</f>
        <v>-161.092384540452</v>
      </c>
      <c r="J616" s="69" t="n">
        <f aca="false">($E616+$F616+$G616+$H616)</f>
        <v>2785.71952778489</v>
      </c>
    </row>
    <row r="617" customFormat="false" ht="12.8" hidden="false" customHeight="false" outlineLevel="0" collapsed="false">
      <c r="A617" s="67" t="n">
        <v>613</v>
      </c>
      <c r="B617" s="68" t="n">
        <f aca="false">EOMONTH(Input!$C$7,A617)</f>
        <v>61575</v>
      </c>
      <c r="C617" s="67" t="n">
        <f aca="false">DATEDIF(Input!$C$23,$B617,"Y")</f>
        <v>91</v>
      </c>
      <c r="E617" s="69" t="n">
        <f aca="false">(-1)*(401k_01!$G617+IRA_01!$E617+Invest_01!$E617)+Pension_01!$E617</f>
        <v>3274.23545813926</v>
      </c>
      <c r="F617" s="69" t="n">
        <f aca="false">(-1)*Roth_01!$E617</f>
        <v>0</v>
      </c>
      <c r="G617" s="69" t="n">
        <f aca="false">(-1)*$E617*(Input!$C$9/100)</f>
        <v>-327.423545813926</v>
      </c>
      <c r="H617" s="69" t="n">
        <f aca="false">(-1)*$E617*(Input!$C$10/100)</f>
        <v>-161.092384540452</v>
      </c>
      <c r="J617" s="69" t="n">
        <f aca="false">($E617+$F617+$G617+$H617)</f>
        <v>2785.71952778489</v>
      </c>
    </row>
    <row r="618" customFormat="false" ht="12.8" hidden="false" customHeight="false" outlineLevel="0" collapsed="false">
      <c r="A618" s="67" t="n">
        <v>614</v>
      </c>
      <c r="B618" s="68" t="n">
        <f aca="false">EOMONTH(Input!$C$7,A618)</f>
        <v>61606</v>
      </c>
      <c r="C618" s="67" t="n">
        <f aca="false">DATEDIF(Input!$C$23,$B618,"Y")</f>
        <v>91</v>
      </c>
      <c r="E618" s="69" t="n">
        <f aca="false">(-1)*(401k_01!$G618+IRA_01!$E618+Invest_01!$E618)+Pension_01!$E618</f>
        <v>3274.23545813926</v>
      </c>
      <c r="F618" s="69" t="n">
        <f aca="false">(-1)*Roth_01!$E618</f>
        <v>0</v>
      </c>
      <c r="G618" s="69" t="n">
        <f aca="false">(-1)*$E618*(Input!$C$9/100)</f>
        <v>-327.423545813926</v>
      </c>
      <c r="H618" s="69" t="n">
        <f aca="false">(-1)*$E618*(Input!$C$10/100)</f>
        <v>-161.092384540452</v>
      </c>
      <c r="J618" s="69" t="n">
        <f aca="false">($E618+$F618+$G618+$H618)</f>
        <v>2785.71952778489</v>
      </c>
    </row>
    <row r="619" customFormat="false" ht="12.8" hidden="false" customHeight="false" outlineLevel="0" collapsed="false">
      <c r="A619" s="67" t="n">
        <v>615</v>
      </c>
      <c r="B619" s="68" t="n">
        <f aca="false">EOMONTH(Input!$C$7,A619)</f>
        <v>61636</v>
      </c>
      <c r="C619" s="67" t="n">
        <f aca="false">DATEDIF(Input!$C$23,$B619,"Y")</f>
        <v>91</v>
      </c>
      <c r="E619" s="69" t="n">
        <f aca="false">(-1)*(401k_01!$G619+IRA_01!$E619+Invest_01!$E619)+Pension_01!$E619</f>
        <v>3274.23545813926</v>
      </c>
      <c r="F619" s="69" t="n">
        <f aca="false">(-1)*Roth_01!$E619</f>
        <v>0</v>
      </c>
      <c r="G619" s="69" t="n">
        <f aca="false">(-1)*$E619*(Input!$C$9/100)</f>
        <v>-327.423545813926</v>
      </c>
      <c r="H619" s="69" t="n">
        <f aca="false">(-1)*$E619*(Input!$C$10/100)</f>
        <v>-161.092384540452</v>
      </c>
      <c r="J619" s="69" t="n">
        <f aca="false">($E619+$F619+$G619+$H619)</f>
        <v>2785.71952778489</v>
      </c>
    </row>
    <row r="620" customFormat="false" ht="12.8" hidden="false" customHeight="false" outlineLevel="0" collapsed="false">
      <c r="A620" s="67" t="n">
        <v>616</v>
      </c>
      <c r="B620" s="68" t="n">
        <f aca="false">EOMONTH(Input!$C$7,A620)</f>
        <v>61667</v>
      </c>
      <c r="C620" s="67" t="n">
        <f aca="false">DATEDIF(Input!$C$23,$B620,"Y")</f>
        <v>91</v>
      </c>
      <c r="E620" s="69" t="n">
        <f aca="false">(-1)*(401k_01!$G620+IRA_01!$E620+Invest_01!$E620)+Pension_01!$E620</f>
        <v>3274.23545813926</v>
      </c>
      <c r="F620" s="69" t="n">
        <f aca="false">(-1)*Roth_01!$E620</f>
        <v>0</v>
      </c>
      <c r="G620" s="69" t="n">
        <f aca="false">(-1)*$E620*(Input!$C$9/100)</f>
        <v>-327.423545813926</v>
      </c>
      <c r="H620" s="69" t="n">
        <f aca="false">(-1)*$E620*(Input!$C$10/100)</f>
        <v>-161.092384540452</v>
      </c>
      <c r="J620" s="69" t="n">
        <f aca="false">($E620+$F620+$G620+$H620)</f>
        <v>2785.71952778489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67" width="4.89"/>
    <col collapsed="false" customWidth="true" hidden="false" outlineLevel="0" max="4" min="4" style="67" width="1.39"/>
    <col collapsed="false" customWidth="true" hidden="false" outlineLevel="0" max="6" min="5" style="69" width="12.9"/>
    <col collapsed="false" customWidth="false" hidden="false" outlineLevel="0" max="7" min="7" style="69" width="11.57"/>
    <col collapsed="false" customWidth="false" hidden="false" outlineLevel="0" max="8" min="8" style="96" width="11.57"/>
    <col collapsed="false" customWidth="true" hidden="false" outlineLevel="0" max="9" min="9" style="96" width="1.29"/>
    <col collapsed="false" customWidth="false" hidden="false" outlineLevel="0" max="10" min="10" style="69" width="11.57"/>
    <col collapsed="false" customWidth="false" hidden="false" outlineLevel="0" max="1025" min="11" style="0" width="11.52"/>
  </cols>
  <sheetData>
    <row r="1" customFormat="false" ht="19.7" hidden="false" customHeight="false" outlineLevel="0" collapsed="false">
      <c r="A1" s="70" t="str">
        <f aca="false">Input!$G$22</f>
        <v>Timmy</v>
      </c>
      <c r="B1" s="70" t="s">
        <v>227</v>
      </c>
    </row>
    <row r="2" customFormat="false" ht="12.8" hidden="false" customHeight="false" outlineLevel="0" collapsed="false">
      <c r="E2" s="71" t="s">
        <v>228</v>
      </c>
      <c r="F2" s="71" t="s">
        <v>229</v>
      </c>
      <c r="G2" s="71" t="s">
        <v>230</v>
      </c>
      <c r="H2" s="71" t="s">
        <v>231</v>
      </c>
      <c r="J2" s="71" t="s">
        <v>188</v>
      </c>
    </row>
    <row r="3" customFormat="false" ht="12.8" hidden="false" customHeight="false" outlineLevel="0" collapsed="false">
      <c r="A3" s="73" t="s">
        <v>169</v>
      </c>
      <c r="B3" s="74" t="s">
        <v>170</v>
      </c>
      <c r="C3" s="73" t="s">
        <v>171</v>
      </c>
      <c r="D3" s="73"/>
      <c r="E3" s="75" t="s">
        <v>232</v>
      </c>
      <c r="F3" s="75" t="s">
        <v>232</v>
      </c>
      <c r="G3" s="75" t="s">
        <v>214</v>
      </c>
      <c r="H3" s="75" t="s">
        <v>214</v>
      </c>
      <c r="J3" s="75" t="s">
        <v>173</v>
      </c>
    </row>
    <row r="4" customFormat="false" ht="12.8" hidden="false" customHeight="false" outlineLevel="0" collapsed="false">
      <c r="A4" s="67" t="n">
        <v>0</v>
      </c>
      <c r="B4" s="68" t="n">
        <f aca="false">EOMONTH(Input!$C$7,A4)</f>
        <v>42916</v>
      </c>
      <c r="C4" s="67" t="n">
        <f aca="false">DATEDIF(Input!$G$23,$B4,"Y")</f>
        <v>38</v>
      </c>
      <c r="E4" s="69" t="n">
        <f aca="false">(-1)*(401k_02!$G4+IRA_02!$E4+Invest_02!$E4)+Pension_02!$E4</f>
        <v>0</v>
      </c>
      <c r="F4" s="69" t="n">
        <f aca="false">(-1)*Roth_02!$E4</f>
        <v>-0</v>
      </c>
      <c r="G4" s="69" t="n">
        <f aca="false">(-1)*$E4*(Input!$C$9/100)</f>
        <v>-0</v>
      </c>
      <c r="H4" s="69" t="n">
        <f aca="false">(-1)*$E4*(Input!$C$10/100)</f>
        <v>-0</v>
      </c>
      <c r="J4" s="69" t="n">
        <f aca="false">($E4+$F4+$G4+$H4)</f>
        <v>0</v>
      </c>
    </row>
    <row r="5" customFormat="false" ht="12.8" hidden="false" customHeight="false" outlineLevel="0" collapsed="false">
      <c r="A5" s="67" t="n">
        <v>1</v>
      </c>
      <c r="B5" s="68" t="n">
        <f aca="false">EOMONTH(Input!$C$7,A5)</f>
        <v>42947</v>
      </c>
      <c r="C5" s="67" t="n">
        <f aca="false">DATEDIF(Input!$G$23,$B5,"Y")</f>
        <v>38</v>
      </c>
      <c r="E5" s="69" t="n">
        <f aca="false">(-1)*(401k_02!$G5+IRA_02!$E5+Invest_02!$E5)+Pension_02!$E5</f>
        <v>0</v>
      </c>
      <c r="F5" s="69" t="n">
        <f aca="false">(-1)*Roth_02!$E5</f>
        <v>-0</v>
      </c>
      <c r="G5" s="69" t="n">
        <f aca="false">(-1)*$E5*(Input!$C$9/100)</f>
        <v>-0</v>
      </c>
      <c r="H5" s="69" t="n">
        <f aca="false">(-1)*$E5*(Input!$C$10/100)</f>
        <v>-0</v>
      </c>
      <c r="J5" s="69" t="n">
        <f aca="false">($E5+$F5+$G5+$H5)</f>
        <v>0</v>
      </c>
    </row>
    <row r="6" customFormat="false" ht="12.8" hidden="false" customHeight="false" outlineLevel="0" collapsed="false">
      <c r="A6" s="67" t="n">
        <v>2</v>
      </c>
      <c r="B6" s="68" t="n">
        <f aca="false">EOMONTH(Input!$C$7,A6)</f>
        <v>42978</v>
      </c>
      <c r="C6" s="67" t="n">
        <f aca="false">DATEDIF(Input!$G$23,$B6,"Y")</f>
        <v>38</v>
      </c>
      <c r="E6" s="69" t="n">
        <f aca="false">(-1)*(401k_02!$G6+IRA_02!$E6+Invest_02!$E6)+Pension_02!$E6</f>
        <v>0</v>
      </c>
      <c r="F6" s="69" t="n">
        <f aca="false">(-1)*Roth_02!$E6</f>
        <v>-0</v>
      </c>
      <c r="G6" s="69" t="n">
        <f aca="false">(-1)*$E6*(Input!$C$9/100)</f>
        <v>-0</v>
      </c>
      <c r="H6" s="69" t="n">
        <f aca="false">(-1)*$E6*(Input!$C$10/100)</f>
        <v>-0</v>
      </c>
      <c r="J6" s="69" t="n">
        <f aca="false">($E6+$F6+$G6+$H6)</f>
        <v>0</v>
      </c>
    </row>
    <row r="7" customFormat="false" ht="12.8" hidden="false" customHeight="false" outlineLevel="0" collapsed="false">
      <c r="A7" s="67" t="n">
        <v>3</v>
      </c>
      <c r="B7" s="68" t="n">
        <f aca="false">EOMONTH(Input!$C$7,A7)</f>
        <v>43008</v>
      </c>
      <c r="C7" s="67" t="n">
        <f aca="false">DATEDIF(Input!$G$23,$B7,"Y")</f>
        <v>38</v>
      </c>
      <c r="E7" s="69" t="n">
        <f aca="false">(-1)*(401k_02!$G7+IRA_02!$E7+Invest_02!$E7)+Pension_02!$E7</f>
        <v>0</v>
      </c>
      <c r="F7" s="69" t="n">
        <f aca="false">(-1)*Roth_02!$E7</f>
        <v>-0</v>
      </c>
      <c r="G7" s="69" t="n">
        <f aca="false">(-1)*$E7*(Input!$C$9/100)</f>
        <v>-0</v>
      </c>
      <c r="H7" s="69" t="n">
        <f aca="false">(-1)*$E7*(Input!$C$10/100)</f>
        <v>-0</v>
      </c>
      <c r="J7" s="69" t="n">
        <f aca="false">($E7+$F7+$G7+$H7)</f>
        <v>0</v>
      </c>
    </row>
    <row r="8" customFormat="false" ht="12.8" hidden="false" customHeight="false" outlineLevel="0" collapsed="false">
      <c r="A8" s="67" t="n">
        <v>4</v>
      </c>
      <c r="B8" s="68" t="n">
        <f aca="false">EOMONTH(Input!$C$7,A8)</f>
        <v>43039</v>
      </c>
      <c r="C8" s="67" t="n">
        <f aca="false">DATEDIF(Input!$G$23,$B8,"Y")</f>
        <v>39</v>
      </c>
      <c r="E8" s="69" t="n">
        <f aca="false">(-1)*(401k_02!$G8+IRA_02!$E8+Invest_02!$E8)+Pension_02!$E8</f>
        <v>0</v>
      </c>
      <c r="F8" s="69" t="n">
        <f aca="false">(-1)*Roth_02!$E8</f>
        <v>-0</v>
      </c>
      <c r="G8" s="69" t="n">
        <f aca="false">(-1)*$E8*(Input!$C$9/100)</f>
        <v>-0</v>
      </c>
      <c r="H8" s="69" t="n">
        <f aca="false">(-1)*$E8*(Input!$C$10/100)</f>
        <v>-0</v>
      </c>
      <c r="J8" s="69" t="n">
        <f aca="false">($E8+$F8+$G8+$H8)</f>
        <v>0</v>
      </c>
    </row>
    <row r="9" customFormat="false" ht="12.8" hidden="false" customHeight="false" outlineLevel="0" collapsed="false">
      <c r="A9" s="67" t="n">
        <v>5</v>
      </c>
      <c r="B9" s="68" t="n">
        <f aca="false">EOMONTH(Input!$C$7,A9)</f>
        <v>43069</v>
      </c>
      <c r="C9" s="67" t="n">
        <f aca="false">DATEDIF(Input!$G$23,$B9,"Y")</f>
        <v>39</v>
      </c>
      <c r="E9" s="69" t="n">
        <f aca="false">(-1)*(401k_02!$G9+IRA_02!$E9+Invest_02!$E9)+Pension_02!$E9</f>
        <v>0</v>
      </c>
      <c r="F9" s="69" t="n">
        <f aca="false">(-1)*Roth_02!$E9</f>
        <v>-0</v>
      </c>
      <c r="G9" s="69" t="n">
        <f aca="false">(-1)*$E9*(Input!$C$9/100)</f>
        <v>-0</v>
      </c>
      <c r="H9" s="69" t="n">
        <f aca="false">(-1)*$E9*(Input!$C$10/100)</f>
        <v>-0</v>
      </c>
      <c r="J9" s="69" t="n">
        <f aca="false">($E9+$F9+$G9+$H9)</f>
        <v>0</v>
      </c>
    </row>
    <row r="10" customFormat="false" ht="12.8" hidden="false" customHeight="false" outlineLevel="0" collapsed="false">
      <c r="A10" s="67" t="n">
        <v>6</v>
      </c>
      <c r="B10" s="68" t="n">
        <f aca="false">EOMONTH(Input!$C$7,A10)</f>
        <v>43100</v>
      </c>
      <c r="C10" s="67" t="n">
        <f aca="false">DATEDIF(Input!$G$23,$B10,"Y")</f>
        <v>39</v>
      </c>
      <c r="E10" s="69" t="n">
        <f aca="false">(-1)*(401k_02!$G10+IRA_02!$E10+Invest_02!$E10)+Pension_02!$E10</f>
        <v>0</v>
      </c>
      <c r="F10" s="69" t="n">
        <f aca="false">(-1)*Roth_02!$E10</f>
        <v>-0</v>
      </c>
      <c r="G10" s="69" t="n">
        <f aca="false">(-1)*$E10*(Input!$C$9/100)</f>
        <v>-0</v>
      </c>
      <c r="H10" s="69" t="n">
        <f aca="false">(-1)*$E10*(Input!$C$10/100)</f>
        <v>-0</v>
      </c>
      <c r="J10" s="69" t="n">
        <f aca="false">($E10+$F10+$G10+$H10)</f>
        <v>0</v>
      </c>
    </row>
    <row r="11" customFormat="false" ht="12.8" hidden="false" customHeight="false" outlineLevel="0" collapsed="false">
      <c r="A11" s="67" t="n">
        <v>7</v>
      </c>
      <c r="B11" s="68" t="n">
        <f aca="false">EOMONTH(Input!$C$7,A11)</f>
        <v>43131</v>
      </c>
      <c r="C11" s="67" t="n">
        <f aca="false">DATEDIF(Input!$G$23,$B11,"Y")</f>
        <v>39</v>
      </c>
      <c r="E11" s="69" t="n">
        <f aca="false">(-1)*(401k_02!$G11+IRA_02!$E11+Invest_02!$E11)+Pension_02!$E11</f>
        <v>0</v>
      </c>
      <c r="F11" s="69" t="n">
        <f aca="false">(-1)*Roth_02!$E11</f>
        <v>-0</v>
      </c>
      <c r="G11" s="69" t="n">
        <f aca="false">(-1)*$E11*(Input!$C$9/100)</f>
        <v>-0</v>
      </c>
      <c r="H11" s="69" t="n">
        <f aca="false">(-1)*$E11*(Input!$C$10/100)</f>
        <v>-0</v>
      </c>
      <c r="J11" s="69" t="n">
        <f aca="false">($E11+$F11+$G11+$H11)</f>
        <v>0</v>
      </c>
    </row>
    <row r="12" customFormat="false" ht="12.8" hidden="false" customHeight="false" outlineLevel="0" collapsed="false">
      <c r="A12" s="67" t="n">
        <v>8</v>
      </c>
      <c r="B12" s="68" t="n">
        <f aca="false">EOMONTH(Input!$C$7,A12)</f>
        <v>43159</v>
      </c>
      <c r="C12" s="67" t="n">
        <f aca="false">DATEDIF(Input!$G$23,$B12,"Y")</f>
        <v>39</v>
      </c>
      <c r="E12" s="69" t="n">
        <f aca="false">(-1)*(401k_02!$G12+IRA_02!$E12+Invest_02!$E12)+Pension_02!$E12</f>
        <v>0</v>
      </c>
      <c r="F12" s="69" t="n">
        <f aca="false">(-1)*Roth_02!$E12</f>
        <v>-0</v>
      </c>
      <c r="G12" s="69" t="n">
        <f aca="false">(-1)*$E12*(Input!$C$9/100)</f>
        <v>-0</v>
      </c>
      <c r="H12" s="69" t="n">
        <f aca="false">(-1)*$E12*(Input!$C$10/100)</f>
        <v>-0</v>
      </c>
      <c r="J12" s="69" t="n">
        <f aca="false">($E12+$F12+$G12+$H12)</f>
        <v>0</v>
      </c>
    </row>
    <row r="13" customFormat="false" ht="12.8" hidden="false" customHeight="false" outlineLevel="0" collapsed="false">
      <c r="A13" s="67" t="n">
        <v>9</v>
      </c>
      <c r="B13" s="68" t="n">
        <f aca="false">EOMONTH(Input!$C$7,A13)</f>
        <v>43190</v>
      </c>
      <c r="C13" s="67" t="n">
        <f aca="false">DATEDIF(Input!$G$23,$B13,"Y")</f>
        <v>39</v>
      </c>
      <c r="E13" s="69" t="n">
        <f aca="false">(-1)*(401k_02!$G13+IRA_02!$E13+Invest_02!$E13)+Pension_02!$E13</f>
        <v>0</v>
      </c>
      <c r="F13" s="69" t="n">
        <f aca="false">(-1)*Roth_02!$E13</f>
        <v>-0</v>
      </c>
      <c r="G13" s="69" t="n">
        <f aca="false">(-1)*$E13*(Input!$C$9/100)</f>
        <v>-0</v>
      </c>
      <c r="H13" s="69" t="n">
        <f aca="false">(-1)*$E13*(Input!$C$10/100)</f>
        <v>-0</v>
      </c>
      <c r="J13" s="69" t="n">
        <f aca="false">($E13+$F13+$G13+$H13)</f>
        <v>0</v>
      </c>
    </row>
    <row r="14" customFormat="false" ht="12.8" hidden="false" customHeight="false" outlineLevel="0" collapsed="false">
      <c r="A14" s="67" t="n">
        <v>10</v>
      </c>
      <c r="B14" s="68" t="n">
        <f aca="false">EOMONTH(Input!$C$7,A14)</f>
        <v>43220</v>
      </c>
      <c r="C14" s="67" t="n">
        <f aca="false">DATEDIF(Input!$G$23,$B14,"Y")</f>
        <v>39</v>
      </c>
      <c r="E14" s="69" t="n">
        <f aca="false">(-1)*(401k_02!$G14+IRA_02!$E14+Invest_02!$E14)+Pension_02!$E14</f>
        <v>0</v>
      </c>
      <c r="F14" s="69" t="n">
        <f aca="false">(-1)*Roth_02!$E14</f>
        <v>-0</v>
      </c>
      <c r="G14" s="69" t="n">
        <f aca="false">(-1)*$E14*(Input!$C$9/100)</f>
        <v>-0</v>
      </c>
      <c r="H14" s="69" t="n">
        <f aca="false">(-1)*$E14*(Input!$C$10/100)</f>
        <v>-0</v>
      </c>
      <c r="J14" s="69" t="n">
        <f aca="false">($E14+$F14+$G14+$H14)</f>
        <v>0</v>
      </c>
    </row>
    <row r="15" customFormat="false" ht="12.8" hidden="false" customHeight="false" outlineLevel="0" collapsed="false">
      <c r="A15" s="67" t="n">
        <v>11</v>
      </c>
      <c r="B15" s="68" t="n">
        <f aca="false">EOMONTH(Input!$C$7,A15)</f>
        <v>43251</v>
      </c>
      <c r="C15" s="67" t="n">
        <f aca="false">DATEDIF(Input!$G$23,$B15,"Y")</f>
        <v>39</v>
      </c>
      <c r="E15" s="69" t="n">
        <f aca="false">(-1)*(401k_02!$G15+IRA_02!$E15+Invest_02!$E15)+Pension_02!$E15</f>
        <v>0</v>
      </c>
      <c r="F15" s="69" t="n">
        <f aca="false">(-1)*Roth_02!$E15</f>
        <v>-0</v>
      </c>
      <c r="G15" s="69" t="n">
        <f aca="false">(-1)*$E15*(Input!$C$9/100)</f>
        <v>-0</v>
      </c>
      <c r="H15" s="69" t="n">
        <f aca="false">(-1)*$E15*(Input!$C$10/100)</f>
        <v>-0</v>
      </c>
      <c r="J15" s="69" t="n">
        <f aca="false">($E15+$F15+$G15+$H15)</f>
        <v>0</v>
      </c>
    </row>
    <row r="16" customFormat="false" ht="12.8" hidden="false" customHeight="false" outlineLevel="0" collapsed="false">
      <c r="A16" s="67" t="n">
        <v>12</v>
      </c>
      <c r="B16" s="68" t="n">
        <f aca="false">EOMONTH(Input!$C$7,A16)</f>
        <v>43281</v>
      </c>
      <c r="C16" s="67" t="n">
        <f aca="false">DATEDIF(Input!$G$23,$B16,"Y")</f>
        <v>39</v>
      </c>
      <c r="E16" s="69" t="n">
        <f aca="false">(-1)*(401k_02!$G16+IRA_02!$E16+Invest_02!$E16)+Pension_02!$E16</f>
        <v>0</v>
      </c>
      <c r="F16" s="69" t="n">
        <f aca="false">(-1)*Roth_02!$E16</f>
        <v>-0</v>
      </c>
      <c r="G16" s="69" t="n">
        <f aca="false">(-1)*$E16*(Input!$C$9/100)</f>
        <v>-0</v>
      </c>
      <c r="H16" s="69" t="n">
        <f aca="false">(-1)*$E16*(Input!$C$10/100)</f>
        <v>-0</v>
      </c>
      <c r="J16" s="69" t="n">
        <f aca="false">($E16+$F16+$G16+$H16)</f>
        <v>0</v>
      </c>
    </row>
    <row r="17" customFormat="false" ht="12.8" hidden="false" customHeight="false" outlineLevel="0" collapsed="false">
      <c r="A17" s="67" t="n">
        <v>13</v>
      </c>
      <c r="B17" s="68" t="n">
        <f aca="false">EOMONTH(Input!$C$7,A17)</f>
        <v>43312</v>
      </c>
      <c r="C17" s="67" t="n">
        <f aca="false">DATEDIF(Input!$G$23,$B17,"Y")</f>
        <v>39</v>
      </c>
      <c r="E17" s="69" t="n">
        <f aca="false">(-1)*(401k_02!$G17+IRA_02!$E17+Invest_02!$E17)+Pension_02!$E17</f>
        <v>0</v>
      </c>
      <c r="F17" s="69" t="n">
        <f aca="false">(-1)*Roth_02!$E17</f>
        <v>-0</v>
      </c>
      <c r="G17" s="69" t="n">
        <f aca="false">(-1)*$E17*(Input!$C$9/100)</f>
        <v>-0</v>
      </c>
      <c r="H17" s="69" t="n">
        <f aca="false">(-1)*$E17*(Input!$C$10/100)</f>
        <v>-0</v>
      </c>
      <c r="J17" s="69" t="n">
        <f aca="false">($E17+$F17+$G17+$H17)</f>
        <v>0</v>
      </c>
    </row>
    <row r="18" customFormat="false" ht="12.8" hidden="false" customHeight="false" outlineLevel="0" collapsed="false">
      <c r="A18" s="67" t="n">
        <v>14</v>
      </c>
      <c r="B18" s="68" t="n">
        <f aca="false">EOMONTH(Input!$C$7,A18)</f>
        <v>43343</v>
      </c>
      <c r="C18" s="67" t="n">
        <f aca="false">DATEDIF(Input!$G$23,$B18,"Y")</f>
        <v>39</v>
      </c>
      <c r="E18" s="69" t="n">
        <f aca="false">(-1)*(401k_02!$G18+IRA_02!$E18+Invest_02!$E18)+Pension_02!$E18</f>
        <v>0</v>
      </c>
      <c r="F18" s="69" t="n">
        <f aca="false">(-1)*Roth_02!$E18</f>
        <v>-0</v>
      </c>
      <c r="G18" s="69" t="n">
        <f aca="false">(-1)*$E18*(Input!$C$9/100)</f>
        <v>-0</v>
      </c>
      <c r="H18" s="69" t="n">
        <f aca="false">(-1)*$E18*(Input!$C$10/100)</f>
        <v>-0</v>
      </c>
      <c r="J18" s="69" t="n">
        <f aca="false">($E18+$F18+$G18+$H18)</f>
        <v>0</v>
      </c>
    </row>
    <row r="19" customFormat="false" ht="12.8" hidden="false" customHeight="false" outlineLevel="0" collapsed="false">
      <c r="A19" s="67" t="n">
        <v>15</v>
      </c>
      <c r="B19" s="68" t="n">
        <f aca="false">EOMONTH(Input!$C$7,A19)</f>
        <v>43373</v>
      </c>
      <c r="C19" s="67" t="n">
        <f aca="false">DATEDIF(Input!$G$23,$B19,"Y")</f>
        <v>39</v>
      </c>
      <c r="E19" s="69" t="n">
        <f aca="false">(-1)*(401k_02!$G19+IRA_02!$E19+Invest_02!$E19)+Pension_02!$E19</f>
        <v>0</v>
      </c>
      <c r="F19" s="69" t="n">
        <f aca="false">(-1)*Roth_02!$E19</f>
        <v>-0</v>
      </c>
      <c r="G19" s="69" t="n">
        <f aca="false">(-1)*$E19*(Input!$C$9/100)</f>
        <v>-0</v>
      </c>
      <c r="H19" s="69" t="n">
        <f aca="false">(-1)*$E19*(Input!$C$10/100)</f>
        <v>-0</v>
      </c>
      <c r="J19" s="69" t="n">
        <f aca="false">($E19+$F19+$G19+$H19)</f>
        <v>0</v>
      </c>
    </row>
    <row r="20" customFormat="false" ht="12.8" hidden="false" customHeight="false" outlineLevel="0" collapsed="false">
      <c r="A20" s="67" t="n">
        <v>16</v>
      </c>
      <c r="B20" s="68" t="n">
        <f aca="false">EOMONTH(Input!$C$7,A20)</f>
        <v>43404</v>
      </c>
      <c r="C20" s="67" t="n">
        <f aca="false">DATEDIF(Input!$G$23,$B20,"Y")</f>
        <v>40</v>
      </c>
      <c r="E20" s="69" t="n">
        <f aca="false">(-1)*(401k_02!$G20+IRA_02!$E20+Invest_02!$E20)+Pension_02!$E20</f>
        <v>0</v>
      </c>
      <c r="F20" s="69" t="n">
        <f aca="false">(-1)*Roth_02!$E20</f>
        <v>-0</v>
      </c>
      <c r="G20" s="69" t="n">
        <f aca="false">(-1)*$E20*(Input!$C$9/100)</f>
        <v>-0</v>
      </c>
      <c r="H20" s="69" t="n">
        <f aca="false">(-1)*$E20*(Input!$C$10/100)</f>
        <v>-0</v>
      </c>
      <c r="J20" s="69" t="n">
        <f aca="false">($E20+$F20+$G20+$H20)</f>
        <v>0</v>
      </c>
    </row>
    <row r="21" customFormat="false" ht="12.8" hidden="false" customHeight="false" outlineLevel="0" collapsed="false">
      <c r="A21" s="67" t="n">
        <v>17</v>
      </c>
      <c r="B21" s="68" t="n">
        <f aca="false">EOMONTH(Input!$C$7,A21)</f>
        <v>43434</v>
      </c>
      <c r="C21" s="67" t="n">
        <f aca="false">DATEDIF(Input!$G$23,$B21,"Y")</f>
        <v>40</v>
      </c>
      <c r="E21" s="69" t="n">
        <f aca="false">(-1)*(401k_02!$G21+IRA_02!$E21+Invest_02!$E21)+Pension_02!$E21</f>
        <v>0</v>
      </c>
      <c r="F21" s="69" t="n">
        <f aca="false">(-1)*Roth_02!$E21</f>
        <v>-0</v>
      </c>
      <c r="G21" s="69" t="n">
        <f aca="false">(-1)*$E21*(Input!$C$9/100)</f>
        <v>-0</v>
      </c>
      <c r="H21" s="69" t="n">
        <f aca="false">(-1)*$E21*(Input!$C$10/100)</f>
        <v>-0</v>
      </c>
      <c r="J21" s="69" t="n">
        <f aca="false">($E21+$F21+$G21+$H21)</f>
        <v>0</v>
      </c>
    </row>
    <row r="22" customFormat="false" ht="12.8" hidden="false" customHeight="false" outlineLevel="0" collapsed="false">
      <c r="A22" s="67" t="n">
        <v>18</v>
      </c>
      <c r="B22" s="68" t="n">
        <f aca="false">EOMONTH(Input!$C$7,A22)</f>
        <v>43465</v>
      </c>
      <c r="C22" s="67" t="n">
        <f aca="false">DATEDIF(Input!$G$23,$B22,"Y")</f>
        <v>40</v>
      </c>
      <c r="E22" s="69" t="n">
        <f aca="false">(-1)*(401k_02!$G22+IRA_02!$E22+Invest_02!$E22)+Pension_02!$E22</f>
        <v>0</v>
      </c>
      <c r="F22" s="69" t="n">
        <f aca="false">(-1)*Roth_02!$E22</f>
        <v>-0</v>
      </c>
      <c r="G22" s="69" t="n">
        <f aca="false">(-1)*$E22*(Input!$C$9/100)</f>
        <v>-0</v>
      </c>
      <c r="H22" s="69" t="n">
        <f aca="false">(-1)*$E22*(Input!$C$10/100)</f>
        <v>-0</v>
      </c>
      <c r="J22" s="69" t="n">
        <f aca="false">($E22+$F22+$G22+$H22)</f>
        <v>0</v>
      </c>
    </row>
    <row r="23" customFormat="false" ht="12.8" hidden="false" customHeight="false" outlineLevel="0" collapsed="false">
      <c r="A23" s="67" t="n">
        <v>19</v>
      </c>
      <c r="B23" s="68" t="n">
        <f aca="false">EOMONTH(Input!$C$7,A23)</f>
        <v>43496</v>
      </c>
      <c r="C23" s="67" t="n">
        <f aca="false">DATEDIF(Input!$G$23,$B23,"Y")</f>
        <v>40</v>
      </c>
      <c r="E23" s="69" t="n">
        <f aca="false">(-1)*(401k_02!$G23+IRA_02!$E23+Invest_02!$E23)+Pension_02!$E23</f>
        <v>0</v>
      </c>
      <c r="F23" s="69" t="n">
        <f aca="false">(-1)*Roth_02!$E23</f>
        <v>-0</v>
      </c>
      <c r="G23" s="69" t="n">
        <f aca="false">(-1)*$E23*(Input!$C$9/100)</f>
        <v>-0</v>
      </c>
      <c r="H23" s="69" t="n">
        <f aca="false">(-1)*$E23*(Input!$C$10/100)</f>
        <v>-0</v>
      </c>
      <c r="J23" s="69" t="n">
        <f aca="false">($E23+$F23+$G23+$H23)</f>
        <v>0</v>
      </c>
    </row>
    <row r="24" customFormat="false" ht="12.8" hidden="false" customHeight="false" outlineLevel="0" collapsed="false">
      <c r="A24" s="67" t="n">
        <v>20</v>
      </c>
      <c r="B24" s="68" t="n">
        <f aca="false">EOMONTH(Input!$C$7,A24)</f>
        <v>43524</v>
      </c>
      <c r="C24" s="67" t="n">
        <f aca="false">DATEDIF(Input!$G$23,$B24,"Y")</f>
        <v>40</v>
      </c>
      <c r="E24" s="69" t="n">
        <f aca="false">(-1)*(401k_02!$G24+IRA_02!$E24+Invest_02!$E24)+Pension_02!$E24</f>
        <v>0</v>
      </c>
      <c r="F24" s="69" t="n">
        <f aca="false">(-1)*Roth_02!$E24</f>
        <v>-0</v>
      </c>
      <c r="G24" s="69" t="n">
        <f aca="false">(-1)*$E24*(Input!$C$9/100)</f>
        <v>-0</v>
      </c>
      <c r="H24" s="69" t="n">
        <f aca="false">(-1)*$E24*(Input!$C$10/100)</f>
        <v>-0</v>
      </c>
      <c r="J24" s="69" t="n">
        <f aca="false">($E24+$F24+$G24+$H24)</f>
        <v>0</v>
      </c>
    </row>
    <row r="25" customFormat="false" ht="12.8" hidden="false" customHeight="false" outlineLevel="0" collapsed="false">
      <c r="A25" s="67" t="n">
        <v>21</v>
      </c>
      <c r="B25" s="68" t="n">
        <f aca="false">EOMONTH(Input!$C$7,A25)</f>
        <v>43555</v>
      </c>
      <c r="C25" s="67" t="n">
        <f aca="false">DATEDIF(Input!$G$23,$B25,"Y")</f>
        <v>40</v>
      </c>
      <c r="E25" s="69" t="n">
        <f aca="false">(-1)*(401k_02!$G25+IRA_02!$E25+Invest_02!$E25)+Pension_02!$E25</f>
        <v>0</v>
      </c>
      <c r="F25" s="69" t="n">
        <f aca="false">(-1)*Roth_02!$E25</f>
        <v>-0</v>
      </c>
      <c r="G25" s="69" t="n">
        <f aca="false">(-1)*$E25*(Input!$C$9/100)</f>
        <v>-0</v>
      </c>
      <c r="H25" s="69" t="n">
        <f aca="false">(-1)*$E25*(Input!$C$10/100)</f>
        <v>-0</v>
      </c>
      <c r="J25" s="69" t="n">
        <f aca="false">($E25+$F25+$G25+$H25)</f>
        <v>0</v>
      </c>
    </row>
    <row r="26" customFormat="false" ht="12.8" hidden="false" customHeight="false" outlineLevel="0" collapsed="false">
      <c r="A26" s="67" t="n">
        <v>22</v>
      </c>
      <c r="B26" s="68" t="n">
        <f aca="false">EOMONTH(Input!$C$7,A26)</f>
        <v>43585</v>
      </c>
      <c r="C26" s="67" t="n">
        <f aca="false">DATEDIF(Input!$G$23,$B26,"Y")</f>
        <v>40</v>
      </c>
      <c r="E26" s="69" t="n">
        <f aca="false">(-1)*(401k_02!$G26+IRA_02!$E26+Invest_02!$E26)+Pension_02!$E26</f>
        <v>0</v>
      </c>
      <c r="F26" s="69" t="n">
        <f aca="false">(-1)*Roth_02!$E26</f>
        <v>-0</v>
      </c>
      <c r="G26" s="69" t="n">
        <f aca="false">(-1)*$E26*(Input!$C$9/100)</f>
        <v>-0</v>
      </c>
      <c r="H26" s="69" t="n">
        <f aca="false">(-1)*$E26*(Input!$C$10/100)</f>
        <v>-0</v>
      </c>
      <c r="J26" s="69" t="n">
        <f aca="false">($E26+$F26+$G26+$H26)</f>
        <v>0</v>
      </c>
    </row>
    <row r="27" customFormat="false" ht="12.8" hidden="false" customHeight="false" outlineLevel="0" collapsed="false">
      <c r="A27" s="67" t="n">
        <v>23</v>
      </c>
      <c r="B27" s="68" t="n">
        <f aca="false">EOMONTH(Input!$C$7,A27)</f>
        <v>43616</v>
      </c>
      <c r="C27" s="67" t="n">
        <f aca="false">DATEDIF(Input!$G$23,$B27,"Y")</f>
        <v>40</v>
      </c>
      <c r="E27" s="69" t="n">
        <f aca="false">(-1)*(401k_02!$G27+IRA_02!$E27+Invest_02!$E27)+Pension_02!$E27</f>
        <v>0</v>
      </c>
      <c r="F27" s="69" t="n">
        <f aca="false">(-1)*Roth_02!$E27</f>
        <v>-0</v>
      </c>
      <c r="G27" s="69" t="n">
        <f aca="false">(-1)*$E27*(Input!$C$9/100)</f>
        <v>-0</v>
      </c>
      <c r="H27" s="69" t="n">
        <f aca="false">(-1)*$E27*(Input!$C$10/100)</f>
        <v>-0</v>
      </c>
      <c r="J27" s="69" t="n">
        <f aca="false">($E27+$F27+$G27+$H27)</f>
        <v>0</v>
      </c>
    </row>
    <row r="28" customFormat="false" ht="12.8" hidden="false" customHeight="false" outlineLevel="0" collapsed="false">
      <c r="A28" s="67" t="n">
        <v>24</v>
      </c>
      <c r="B28" s="68" t="n">
        <f aca="false">EOMONTH(Input!$C$7,A28)</f>
        <v>43646</v>
      </c>
      <c r="C28" s="67" t="n">
        <f aca="false">DATEDIF(Input!$G$23,$B28,"Y")</f>
        <v>40</v>
      </c>
      <c r="E28" s="69" t="n">
        <f aca="false">(-1)*(401k_02!$G28+IRA_02!$E28+Invest_02!$E28)+Pension_02!$E28</f>
        <v>0</v>
      </c>
      <c r="F28" s="69" t="n">
        <f aca="false">(-1)*Roth_02!$E28</f>
        <v>-0</v>
      </c>
      <c r="G28" s="69" t="n">
        <f aca="false">(-1)*$E28*(Input!$C$9/100)</f>
        <v>-0</v>
      </c>
      <c r="H28" s="69" t="n">
        <f aca="false">(-1)*$E28*(Input!$C$10/100)</f>
        <v>-0</v>
      </c>
      <c r="J28" s="69" t="n">
        <f aca="false">($E28+$F28+$G28+$H28)</f>
        <v>0</v>
      </c>
    </row>
    <row r="29" customFormat="false" ht="12.8" hidden="false" customHeight="false" outlineLevel="0" collapsed="false">
      <c r="A29" s="67" t="n">
        <v>25</v>
      </c>
      <c r="B29" s="68" t="n">
        <f aca="false">EOMONTH(Input!$C$7,A29)</f>
        <v>43677</v>
      </c>
      <c r="C29" s="67" t="n">
        <f aca="false">DATEDIF(Input!$G$23,$B29,"Y")</f>
        <v>40</v>
      </c>
      <c r="E29" s="69" t="n">
        <f aca="false">(-1)*(401k_02!$G29+IRA_02!$E29+Invest_02!$E29)+Pension_02!$E29</f>
        <v>0</v>
      </c>
      <c r="F29" s="69" t="n">
        <f aca="false">(-1)*Roth_02!$E29</f>
        <v>-0</v>
      </c>
      <c r="G29" s="69" t="n">
        <f aca="false">(-1)*$E29*(Input!$C$9/100)</f>
        <v>-0</v>
      </c>
      <c r="H29" s="69" t="n">
        <f aca="false">(-1)*$E29*(Input!$C$10/100)</f>
        <v>-0</v>
      </c>
      <c r="J29" s="69" t="n">
        <f aca="false">($E29+$F29+$G29+$H29)</f>
        <v>0</v>
      </c>
    </row>
    <row r="30" customFormat="false" ht="12.8" hidden="false" customHeight="false" outlineLevel="0" collapsed="false">
      <c r="A30" s="67" t="n">
        <v>26</v>
      </c>
      <c r="B30" s="68" t="n">
        <f aca="false">EOMONTH(Input!$C$7,A30)</f>
        <v>43708</v>
      </c>
      <c r="C30" s="67" t="n">
        <f aca="false">DATEDIF(Input!$G$23,$B30,"Y")</f>
        <v>40</v>
      </c>
      <c r="E30" s="69" t="n">
        <f aca="false">(-1)*(401k_02!$G30+IRA_02!$E30+Invest_02!$E30)+Pension_02!$E30</f>
        <v>0</v>
      </c>
      <c r="F30" s="69" t="n">
        <f aca="false">(-1)*Roth_02!$E30</f>
        <v>-0</v>
      </c>
      <c r="G30" s="69" t="n">
        <f aca="false">(-1)*$E30*(Input!$C$9/100)</f>
        <v>-0</v>
      </c>
      <c r="H30" s="69" t="n">
        <f aca="false">(-1)*$E30*(Input!$C$10/100)</f>
        <v>-0</v>
      </c>
      <c r="J30" s="69" t="n">
        <f aca="false">($E30+$F30+$G30+$H30)</f>
        <v>0</v>
      </c>
    </row>
    <row r="31" customFormat="false" ht="12.8" hidden="false" customHeight="false" outlineLevel="0" collapsed="false">
      <c r="A31" s="67" t="n">
        <v>27</v>
      </c>
      <c r="B31" s="68" t="n">
        <f aca="false">EOMONTH(Input!$C$7,A31)</f>
        <v>43738</v>
      </c>
      <c r="C31" s="67" t="n">
        <f aca="false">DATEDIF(Input!$G$23,$B31,"Y")</f>
        <v>40</v>
      </c>
      <c r="E31" s="69" t="n">
        <f aca="false">(-1)*(401k_02!$G31+IRA_02!$E31+Invest_02!$E31)+Pension_02!$E31</f>
        <v>0</v>
      </c>
      <c r="F31" s="69" t="n">
        <f aca="false">(-1)*Roth_02!$E31</f>
        <v>-0</v>
      </c>
      <c r="G31" s="69" t="n">
        <f aca="false">(-1)*$E31*(Input!$C$9/100)</f>
        <v>-0</v>
      </c>
      <c r="H31" s="69" t="n">
        <f aca="false">(-1)*$E31*(Input!$C$10/100)</f>
        <v>-0</v>
      </c>
      <c r="J31" s="69" t="n">
        <f aca="false">($E31+$F31+$G31+$H31)</f>
        <v>0</v>
      </c>
    </row>
    <row r="32" customFormat="false" ht="12.8" hidden="false" customHeight="false" outlineLevel="0" collapsed="false">
      <c r="A32" s="67" t="n">
        <v>28</v>
      </c>
      <c r="B32" s="68" t="n">
        <f aca="false">EOMONTH(Input!$C$7,A32)</f>
        <v>43769</v>
      </c>
      <c r="C32" s="67" t="n">
        <f aca="false">DATEDIF(Input!$G$23,$B32,"Y")</f>
        <v>41</v>
      </c>
      <c r="E32" s="69" t="n">
        <f aca="false">(-1)*(401k_02!$G32+IRA_02!$E32+Invest_02!$E32)+Pension_02!$E32</f>
        <v>0</v>
      </c>
      <c r="F32" s="69" t="n">
        <f aca="false">(-1)*Roth_02!$E32</f>
        <v>-0</v>
      </c>
      <c r="G32" s="69" t="n">
        <f aca="false">(-1)*$E32*(Input!$C$9/100)</f>
        <v>-0</v>
      </c>
      <c r="H32" s="69" t="n">
        <f aca="false">(-1)*$E32*(Input!$C$10/100)</f>
        <v>-0</v>
      </c>
      <c r="J32" s="69" t="n">
        <f aca="false">($E32+$F32+$G32+$H32)</f>
        <v>0</v>
      </c>
    </row>
    <row r="33" customFormat="false" ht="12.8" hidden="false" customHeight="false" outlineLevel="0" collapsed="false">
      <c r="A33" s="67" t="n">
        <v>29</v>
      </c>
      <c r="B33" s="68" t="n">
        <f aca="false">EOMONTH(Input!$C$7,A33)</f>
        <v>43799</v>
      </c>
      <c r="C33" s="67" t="n">
        <f aca="false">DATEDIF(Input!$G$23,$B33,"Y")</f>
        <v>41</v>
      </c>
      <c r="E33" s="69" t="n">
        <f aca="false">(-1)*(401k_02!$G33+IRA_02!$E33+Invest_02!$E33)+Pension_02!$E33</f>
        <v>0</v>
      </c>
      <c r="F33" s="69" t="n">
        <f aca="false">(-1)*Roth_02!$E33</f>
        <v>-0</v>
      </c>
      <c r="G33" s="69" t="n">
        <f aca="false">(-1)*$E33*(Input!$C$9/100)</f>
        <v>-0</v>
      </c>
      <c r="H33" s="69" t="n">
        <f aca="false">(-1)*$E33*(Input!$C$10/100)</f>
        <v>-0</v>
      </c>
      <c r="J33" s="69" t="n">
        <f aca="false">($E33+$F33+$G33+$H33)</f>
        <v>0</v>
      </c>
    </row>
    <row r="34" customFormat="false" ht="12.8" hidden="false" customHeight="false" outlineLevel="0" collapsed="false">
      <c r="A34" s="67" t="n">
        <v>30</v>
      </c>
      <c r="B34" s="68" t="n">
        <f aca="false">EOMONTH(Input!$C$7,A34)</f>
        <v>43830</v>
      </c>
      <c r="C34" s="67" t="n">
        <f aca="false">DATEDIF(Input!$G$23,$B34,"Y")</f>
        <v>41</v>
      </c>
      <c r="E34" s="69" t="n">
        <f aca="false">(-1)*(401k_02!$G34+IRA_02!$E34+Invest_02!$E34)+Pension_02!$E34</f>
        <v>0</v>
      </c>
      <c r="F34" s="69" t="n">
        <f aca="false">(-1)*Roth_02!$E34</f>
        <v>-0</v>
      </c>
      <c r="G34" s="69" t="n">
        <f aca="false">(-1)*$E34*(Input!$C$9/100)</f>
        <v>-0</v>
      </c>
      <c r="H34" s="69" t="n">
        <f aca="false">(-1)*$E34*(Input!$C$10/100)</f>
        <v>-0</v>
      </c>
      <c r="J34" s="69" t="n">
        <f aca="false">($E34+$F34+$G34+$H34)</f>
        <v>0</v>
      </c>
    </row>
    <row r="35" customFormat="false" ht="12.8" hidden="false" customHeight="false" outlineLevel="0" collapsed="false">
      <c r="A35" s="67" t="n">
        <v>31</v>
      </c>
      <c r="B35" s="68" t="n">
        <f aca="false">EOMONTH(Input!$C$7,A35)</f>
        <v>43861</v>
      </c>
      <c r="C35" s="67" t="n">
        <f aca="false">DATEDIF(Input!$G$23,$B35,"Y")</f>
        <v>41</v>
      </c>
      <c r="E35" s="69" t="n">
        <f aca="false">(-1)*(401k_02!$G35+IRA_02!$E35+Invest_02!$E35)+Pension_02!$E35</f>
        <v>0</v>
      </c>
      <c r="F35" s="69" t="n">
        <f aca="false">(-1)*Roth_02!$E35</f>
        <v>-0</v>
      </c>
      <c r="G35" s="69" t="n">
        <f aca="false">(-1)*$E35*(Input!$C$9/100)</f>
        <v>-0</v>
      </c>
      <c r="H35" s="69" t="n">
        <f aca="false">(-1)*$E35*(Input!$C$10/100)</f>
        <v>-0</v>
      </c>
      <c r="J35" s="69" t="n">
        <f aca="false">($E35+$F35+$G35+$H35)</f>
        <v>0</v>
      </c>
    </row>
    <row r="36" customFormat="false" ht="12.8" hidden="false" customHeight="false" outlineLevel="0" collapsed="false">
      <c r="A36" s="67" t="n">
        <v>32</v>
      </c>
      <c r="B36" s="68" t="n">
        <f aca="false">EOMONTH(Input!$C$7,A36)</f>
        <v>43890</v>
      </c>
      <c r="C36" s="67" t="n">
        <f aca="false">DATEDIF(Input!$G$23,$B36,"Y")</f>
        <v>41</v>
      </c>
      <c r="E36" s="69" t="n">
        <f aca="false">(-1)*(401k_02!$G36+IRA_02!$E36+Invest_02!$E36)+Pension_02!$E36</f>
        <v>0</v>
      </c>
      <c r="F36" s="69" t="n">
        <f aca="false">(-1)*Roth_02!$E36</f>
        <v>-0</v>
      </c>
      <c r="G36" s="69" t="n">
        <f aca="false">(-1)*$E36*(Input!$C$9/100)</f>
        <v>-0</v>
      </c>
      <c r="H36" s="69" t="n">
        <f aca="false">(-1)*$E36*(Input!$C$10/100)</f>
        <v>-0</v>
      </c>
      <c r="J36" s="69" t="n">
        <f aca="false">($E36+$F36+$G36+$H36)</f>
        <v>0</v>
      </c>
    </row>
    <row r="37" customFormat="false" ht="12.8" hidden="false" customHeight="false" outlineLevel="0" collapsed="false">
      <c r="A37" s="67" t="n">
        <v>33</v>
      </c>
      <c r="B37" s="68" t="n">
        <f aca="false">EOMONTH(Input!$C$7,A37)</f>
        <v>43921</v>
      </c>
      <c r="C37" s="67" t="n">
        <f aca="false">DATEDIF(Input!$G$23,$B37,"Y")</f>
        <v>41</v>
      </c>
      <c r="E37" s="69" t="n">
        <f aca="false">(-1)*(401k_02!$G37+IRA_02!$E37+Invest_02!$E37)+Pension_02!$E37</f>
        <v>0</v>
      </c>
      <c r="F37" s="69" t="n">
        <f aca="false">(-1)*Roth_02!$E37</f>
        <v>-0</v>
      </c>
      <c r="G37" s="69" t="n">
        <f aca="false">(-1)*$E37*(Input!$C$9/100)</f>
        <v>-0</v>
      </c>
      <c r="H37" s="69" t="n">
        <f aca="false">(-1)*$E37*(Input!$C$10/100)</f>
        <v>-0</v>
      </c>
      <c r="J37" s="69" t="n">
        <f aca="false">($E37+$F37+$G37+$H37)</f>
        <v>0</v>
      </c>
    </row>
    <row r="38" customFormat="false" ht="12.8" hidden="false" customHeight="false" outlineLevel="0" collapsed="false">
      <c r="A38" s="67" t="n">
        <v>34</v>
      </c>
      <c r="B38" s="68" t="n">
        <f aca="false">EOMONTH(Input!$C$7,A38)</f>
        <v>43951</v>
      </c>
      <c r="C38" s="67" t="n">
        <f aca="false">DATEDIF(Input!$G$23,$B38,"Y")</f>
        <v>41</v>
      </c>
      <c r="E38" s="69" t="n">
        <f aca="false">(-1)*(401k_02!$G38+IRA_02!$E38+Invest_02!$E38)+Pension_02!$E38</f>
        <v>0</v>
      </c>
      <c r="F38" s="69" t="n">
        <f aca="false">(-1)*Roth_02!$E38</f>
        <v>-0</v>
      </c>
      <c r="G38" s="69" t="n">
        <f aca="false">(-1)*$E38*(Input!$C$9/100)</f>
        <v>-0</v>
      </c>
      <c r="H38" s="69" t="n">
        <f aca="false">(-1)*$E38*(Input!$C$10/100)</f>
        <v>-0</v>
      </c>
      <c r="J38" s="69" t="n">
        <f aca="false">($E38+$F38+$G38+$H38)</f>
        <v>0</v>
      </c>
    </row>
    <row r="39" customFormat="false" ht="12.8" hidden="false" customHeight="false" outlineLevel="0" collapsed="false">
      <c r="A39" s="67" t="n">
        <v>35</v>
      </c>
      <c r="B39" s="68" t="n">
        <f aca="false">EOMONTH(Input!$C$7,A39)</f>
        <v>43982</v>
      </c>
      <c r="C39" s="67" t="n">
        <f aca="false">DATEDIF(Input!$G$23,$B39,"Y")</f>
        <v>41</v>
      </c>
      <c r="E39" s="69" t="n">
        <f aca="false">(-1)*(401k_02!$G39+IRA_02!$E39+Invest_02!$E39)+Pension_02!$E39</f>
        <v>0</v>
      </c>
      <c r="F39" s="69" t="n">
        <f aca="false">(-1)*Roth_02!$E39</f>
        <v>-0</v>
      </c>
      <c r="G39" s="69" t="n">
        <f aca="false">(-1)*$E39*(Input!$C$9/100)</f>
        <v>-0</v>
      </c>
      <c r="H39" s="69" t="n">
        <f aca="false">(-1)*$E39*(Input!$C$10/100)</f>
        <v>-0</v>
      </c>
      <c r="J39" s="69" t="n">
        <f aca="false">($E39+$F39+$G39+$H39)</f>
        <v>0</v>
      </c>
    </row>
    <row r="40" customFormat="false" ht="12.8" hidden="false" customHeight="false" outlineLevel="0" collapsed="false">
      <c r="A40" s="67" t="n">
        <v>36</v>
      </c>
      <c r="B40" s="68" t="n">
        <f aca="false">EOMONTH(Input!$C$7,A40)</f>
        <v>44012</v>
      </c>
      <c r="C40" s="67" t="n">
        <f aca="false">DATEDIF(Input!$G$23,$B40,"Y")</f>
        <v>41</v>
      </c>
      <c r="E40" s="69" t="n">
        <f aca="false">(-1)*(401k_02!$G40+IRA_02!$E40+Invest_02!$E40)+Pension_02!$E40</f>
        <v>0</v>
      </c>
      <c r="F40" s="69" t="n">
        <f aca="false">(-1)*Roth_02!$E40</f>
        <v>-0</v>
      </c>
      <c r="G40" s="69" t="n">
        <f aca="false">(-1)*$E40*(Input!$C$9/100)</f>
        <v>-0</v>
      </c>
      <c r="H40" s="69" t="n">
        <f aca="false">(-1)*$E40*(Input!$C$10/100)</f>
        <v>-0</v>
      </c>
      <c r="J40" s="69" t="n">
        <f aca="false">($E40+$F40+$G40+$H40)</f>
        <v>0</v>
      </c>
    </row>
    <row r="41" customFormat="false" ht="12.8" hidden="false" customHeight="false" outlineLevel="0" collapsed="false">
      <c r="A41" s="67" t="n">
        <v>37</v>
      </c>
      <c r="B41" s="68" t="n">
        <f aca="false">EOMONTH(Input!$C$7,A41)</f>
        <v>44043</v>
      </c>
      <c r="C41" s="67" t="n">
        <f aca="false">DATEDIF(Input!$G$23,$B41,"Y")</f>
        <v>41</v>
      </c>
      <c r="E41" s="69" t="n">
        <f aca="false">(-1)*(401k_02!$G41+IRA_02!$E41+Invest_02!$E41)+Pension_02!$E41</f>
        <v>0</v>
      </c>
      <c r="F41" s="69" t="n">
        <f aca="false">(-1)*Roth_02!$E41</f>
        <v>-0</v>
      </c>
      <c r="G41" s="69" t="n">
        <f aca="false">(-1)*$E41*(Input!$C$9/100)</f>
        <v>-0</v>
      </c>
      <c r="H41" s="69" t="n">
        <f aca="false">(-1)*$E41*(Input!$C$10/100)</f>
        <v>-0</v>
      </c>
      <c r="J41" s="69" t="n">
        <f aca="false">($E41+$F41+$G41+$H41)</f>
        <v>0</v>
      </c>
    </row>
    <row r="42" customFormat="false" ht="12.8" hidden="false" customHeight="false" outlineLevel="0" collapsed="false">
      <c r="A42" s="67" t="n">
        <v>38</v>
      </c>
      <c r="B42" s="68" t="n">
        <f aca="false">EOMONTH(Input!$C$7,A42)</f>
        <v>44074</v>
      </c>
      <c r="C42" s="67" t="n">
        <f aca="false">DATEDIF(Input!$G$23,$B42,"Y")</f>
        <v>41</v>
      </c>
      <c r="E42" s="69" t="n">
        <f aca="false">(-1)*(401k_02!$G42+IRA_02!$E42+Invest_02!$E42)+Pension_02!$E42</f>
        <v>0</v>
      </c>
      <c r="F42" s="69" t="n">
        <f aca="false">(-1)*Roth_02!$E42</f>
        <v>-0</v>
      </c>
      <c r="G42" s="69" t="n">
        <f aca="false">(-1)*$E42*(Input!$C$9/100)</f>
        <v>-0</v>
      </c>
      <c r="H42" s="69" t="n">
        <f aca="false">(-1)*$E42*(Input!$C$10/100)</f>
        <v>-0</v>
      </c>
      <c r="J42" s="69" t="n">
        <f aca="false">($E42+$F42+$G42+$H42)</f>
        <v>0</v>
      </c>
    </row>
    <row r="43" customFormat="false" ht="12.8" hidden="false" customHeight="false" outlineLevel="0" collapsed="false">
      <c r="A43" s="67" t="n">
        <v>39</v>
      </c>
      <c r="B43" s="68" t="n">
        <f aca="false">EOMONTH(Input!$C$7,A43)</f>
        <v>44104</v>
      </c>
      <c r="C43" s="67" t="n">
        <f aca="false">DATEDIF(Input!$G$23,$B43,"Y")</f>
        <v>41</v>
      </c>
      <c r="E43" s="69" t="n">
        <f aca="false">(-1)*(401k_02!$G43+IRA_02!$E43+Invest_02!$E43)+Pension_02!$E43</f>
        <v>0</v>
      </c>
      <c r="F43" s="69" t="n">
        <f aca="false">(-1)*Roth_02!$E43</f>
        <v>-0</v>
      </c>
      <c r="G43" s="69" t="n">
        <f aca="false">(-1)*$E43*(Input!$C$9/100)</f>
        <v>-0</v>
      </c>
      <c r="H43" s="69" t="n">
        <f aca="false">(-1)*$E43*(Input!$C$10/100)</f>
        <v>-0</v>
      </c>
      <c r="J43" s="69" t="n">
        <f aca="false">($E43+$F43+$G43+$H43)</f>
        <v>0</v>
      </c>
    </row>
    <row r="44" customFormat="false" ht="12.8" hidden="false" customHeight="false" outlineLevel="0" collapsed="false">
      <c r="A44" s="67" t="n">
        <v>40</v>
      </c>
      <c r="B44" s="68" t="n">
        <f aca="false">EOMONTH(Input!$C$7,A44)</f>
        <v>44135</v>
      </c>
      <c r="C44" s="67" t="n">
        <f aca="false">DATEDIF(Input!$G$23,$B44,"Y")</f>
        <v>42</v>
      </c>
      <c r="E44" s="69" t="n">
        <f aca="false">(-1)*(401k_02!$G44+IRA_02!$E44+Invest_02!$E44)+Pension_02!$E44</f>
        <v>0</v>
      </c>
      <c r="F44" s="69" t="n">
        <f aca="false">(-1)*Roth_02!$E44</f>
        <v>-0</v>
      </c>
      <c r="G44" s="69" t="n">
        <f aca="false">(-1)*$E44*(Input!$C$9/100)</f>
        <v>-0</v>
      </c>
      <c r="H44" s="69" t="n">
        <f aca="false">(-1)*$E44*(Input!$C$10/100)</f>
        <v>-0</v>
      </c>
      <c r="J44" s="69" t="n">
        <f aca="false">($E44+$F44+$G44+$H44)</f>
        <v>0</v>
      </c>
    </row>
    <row r="45" customFormat="false" ht="12.8" hidden="false" customHeight="false" outlineLevel="0" collapsed="false">
      <c r="A45" s="67" t="n">
        <v>41</v>
      </c>
      <c r="B45" s="68" t="n">
        <f aca="false">EOMONTH(Input!$C$7,A45)</f>
        <v>44165</v>
      </c>
      <c r="C45" s="67" t="n">
        <f aca="false">DATEDIF(Input!$G$23,$B45,"Y")</f>
        <v>42</v>
      </c>
      <c r="E45" s="69" t="n">
        <f aca="false">(-1)*(401k_02!$G45+IRA_02!$E45+Invest_02!$E45)+Pension_02!$E45</f>
        <v>0</v>
      </c>
      <c r="F45" s="69" t="n">
        <f aca="false">(-1)*Roth_02!$E45</f>
        <v>-0</v>
      </c>
      <c r="G45" s="69" t="n">
        <f aca="false">(-1)*$E45*(Input!$C$9/100)</f>
        <v>-0</v>
      </c>
      <c r="H45" s="69" t="n">
        <f aca="false">(-1)*$E45*(Input!$C$10/100)</f>
        <v>-0</v>
      </c>
      <c r="J45" s="69" t="n">
        <f aca="false">($E45+$F45+$G45+$H45)</f>
        <v>0</v>
      </c>
    </row>
    <row r="46" customFormat="false" ht="12.8" hidden="false" customHeight="false" outlineLevel="0" collapsed="false">
      <c r="A46" s="67" t="n">
        <v>42</v>
      </c>
      <c r="B46" s="68" t="n">
        <f aca="false">EOMONTH(Input!$C$7,A46)</f>
        <v>44196</v>
      </c>
      <c r="C46" s="67" t="n">
        <f aca="false">DATEDIF(Input!$G$23,$B46,"Y")</f>
        <v>42</v>
      </c>
      <c r="E46" s="69" t="n">
        <f aca="false">(-1)*(401k_02!$G46+IRA_02!$E46+Invest_02!$E46)+Pension_02!$E46</f>
        <v>0</v>
      </c>
      <c r="F46" s="69" t="n">
        <f aca="false">(-1)*Roth_02!$E46</f>
        <v>-0</v>
      </c>
      <c r="G46" s="69" t="n">
        <f aca="false">(-1)*$E46*(Input!$C$9/100)</f>
        <v>-0</v>
      </c>
      <c r="H46" s="69" t="n">
        <f aca="false">(-1)*$E46*(Input!$C$10/100)</f>
        <v>-0</v>
      </c>
      <c r="J46" s="69" t="n">
        <f aca="false">($E46+$F46+$G46+$H46)</f>
        <v>0</v>
      </c>
    </row>
    <row r="47" customFormat="false" ht="12.8" hidden="false" customHeight="false" outlineLevel="0" collapsed="false">
      <c r="A47" s="67" t="n">
        <v>43</v>
      </c>
      <c r="B47" s="68" t="n">
        <f aca="false">EOMONTH(Input!$C$7,A47)</f>
        <v>44227</v>
      </c>
      <c r="C47" s="67" t="n">
        <f aca="false">DATEDIF(Input!$G$23,$B47,"Y")</f>
        <v>42</v>
      </c>
      <c r="E47" s="69" t="n">
        <f aca="false">(-1)*(401k_02!$G47+IRA_02!$E47+Invest_02!$E47)+Pension_02!$E47</f>
        <v>0</v>
      </c>
      <c r="F47" s="69" t="n">
        <f aca="false">(-1)*Roth_02!$E47</f>
        <v>-0</v>
      </c>
      <c r="G47" s="69" t="n">
        <f aca="false">(-1)*$E47*(Input!$C$9/100)</f>
        <v>-0</v>
      </c>
      <c r="H47" s="69" t="n">
        <f aca="false">(-1)*$E47*(Input!$C$10/100)</f>
        <v>-0</v>
      </c>
      <c r="J47" s="69" t="n">
        <f aca="false">($E47+$F47+$G47+$H47)</f>
        <v>0</v>
      </c>
    </row>
    <row r="48" customFormat="false" ht="12.8" hidden="false" customHeight="false" outlineLevel="0" collapsed="false">
      <c r="A48" s="67" t="n">
        <v>44</v>
      </c>
      <c r="B48" s="68" t="n">
        <f aca="false">EOMONTH(Input!$C$7,A48)</f>
        <v>44255</v>
      </c>
      <c r="C48" s="67" t="n">
        <f aca="false">DATEDIF(Input!$G$23,$B48,"Y")</f>
        <v>42</v>
      </c>
      <c r="E48" s="69" t="n">
        <f aca="false">(-1)*(401k_02!$G48+IRA_02!$E48+Invest_02!$E48)+Pension_02!$E48</f>
        <v>0</v>
      </c>
      <c r="F48" s="69" t="n">
        <f aca="false">(-1)*Roth_02!$E48</f>
        <v>-0</v>
      </c>
      <c r="G48" s="69" t="n">
        <f aca="false">(-1)*$E48*(Input!$C$9/100)</f>
        <v>-0</v>
      </c>
      <c r="H48" s="69" t="n">
        <f aca="false">(-1)*$E48*(Input!$C$10/100)</f>
        <v>-0</v>
      </c>
      <c r="J48" s="69" t="n">
        <f aca="false">($E48+$F48+$G48+$H48)</f>
        <v>0</v>
      </c>
    </row>
    <row r="49" customFormat="false" ht="12.8" hidden="false" customHeight="false" outlineLevel="0" collapsed="false">
      <c r="A49" s="67" t="n">
        <v>45</v>
      </c>
      <c r="B49" s="68" t="n">
        <f aca="false">EOMONTH(Input!$C$7,A49)</f>
        <v>44286</v>
      </c>
      <c r="C49" s="67" t="n">
        <f aca="false">DATEDIF(Input!$G$23,$B49,"Y")</f>
        <v>42</v>
      </c>
      <c r="E49" s="69" t="n">
        <f aca="false">(-1)*(401k_02!$G49+IRA_02!$E49+Invest_02!$E49)+Pension_02!$E49</f>
        <v>0</v>
      </c>
      <c r="F49" s="69" t="n">
        <f aca="false">(-1)*Roth_02!$E49</f>
        <v>-0</v>
      </c>
      <c r="G49" s="69" t="n">
        <f aca="false">(-1)*$E49*(Input!$C$9/100)</f>
        <v>-0</v>
      </c>
      <c r="H49" s="69" t="n">
        <f aca="false">(-1)*$E49*(Input!$C$10/100)</f>
        <v>-0</v>
      </c>
      <c r="J49" s="69" t="n">
        <f aca="false">($E49+$F49+$G49+$H49)</f>
        <v>0</v>
      </c>
    </row>
    <row r="50" customFormat="false" ht="12.8" hidden="false" customHeight="false" outlineLevel="0" collapsed="false">
      <c r="A50" s="67" t="n">
        <v>46</v>
      </c>
      <c r="B50" s="68" t="n">
        <f aca="false">EOMONTH(Input!$C$7,A50)</f>
        <v>44316</v>
      </c>
      <c r="C50" s="67" t="n">
        <f aca="false">DATEDIF(Input!$G$23,$B50,"Y")</f>
        <v>42</v>
      </c>
      <c r="E50" s="69" t="n">
        <f aca="false">(-1)*(401k_02!$G50+IRA_02!$E50+Invest_02!$E50)+Pension_02!$E50</f>
        <v>0</v>
      </c>
      <c r="F50" s="69" t="n">
        <f aca="false">(-1)*Roth_02!$E50</f>
        <v>-0</v>
      </c>
      <c r="G50" s="69" t="n">
        <f aca="false">(-1)*$E50*(Input!$C$9/100)</f>
        <v>-0</v>
      </c>
      <c r="H50" s="69" t="n">
        <f aca="false">(-1)*$E50*(Input!$C$10/100)</f>
        <v>-0</v>
      </c>
      <c r="J50" s="69" t="n">
        <f aca="false">($E50+$F50+$G50+$H50)</f>
        <v>0</v>
      </c>
    </row>
    <row r="51" customFormat="false" ht="12.8" hidden="false" customHeight="false" outlineLevel="0" collapsed="false">
      <c r="A51" s="67" t="n">
        <v>47</v>
      </c>
      <c r="B51" s="68" t="n">
        <f aca="false">EOMONTH(Input!$C$7,A51)</f>
        <v>44347</v>
      </c>
      <c r="C51" s="67" t="n">
        <f aca="false">DATEDIF(Input!$G$23,$B51,"Y")</f>
        <v>42</v>
      </c>
      <c r="E51" s="69" t="n">
        <f aca="false">(-1)*(401k_02!$G51+IRA_02!$E51+Invest_02!$E51)+Pension_02!$E51</f>
        <v>0</v>
      </c>
      <c r="F51" s="69" t="n">
        <f aca="false">(-1)*Roth_02!$E51</f>
        <v>-0</v>
      </c>
      <c r="G51" s="69" t="n">
        <f aca="false">(-1)*$E51*(Input!$C$9/100)</f>
        <v>-0</v>
      </c>
      <c r="H51" s="69" t="n">
        <f aca="false">(-1)*$E51*(Input!$C$10/100)</f>
        <v>-0</v>
      </c>
      <c r="J51" s="69" t="n">
        <f aca="false">($E51+$F51+$G51+$H51)</f>
        <v>0</v>
      </c>
    </row>
    <row r="52" customFormat="false" ht="12.8" hidden="false" customHeight="false" outlineLevel="0" collapsed="false">
      <c r="A52" s="67" t="n">
        <v>48</v>
      </c>
      <c r="B52" s="68" t="n">
        <f aca="false">EOMONTH(Input!$C$7,A52)</f>
        <v>44377</v>
      </c>
      <c r="C52" s="67" t="n">
        <f aca="false">DATEDIF(Input!$G$23,$B52,"Y")</f>
        <v>42</v>
      </c>
      <c r="E52" s="69" t="n">
        <f aca="false">(-1)*(401k_02!$G52+IRA_02!$E52+Invest_02!$E52)+Pension_02!$E52</f>
        <v>0</v>
      </c>
      <c r="F52" s="69" t="n">
        <f aca="false">(-1)*Roth_02!$E52</f>
        <v>-0</v>
      </c>
      <c r="G52" s="69" t="n">
        <f aca="false">(-1)*$E52*(Input!$C$9/100)</f>
        <v>-0</v>
      </c>
      <c r="H52" s="69" t="n">
        <f aca="false">(-1)*$E52*(Input!$C$10/100)</f>
        <v>-0</v>
      </c>
      <c r="J52" s="69" t="n">
        <f aca="false">($E52+$F52+$G52+$H52)</f>
        <v>0</v>
      </c>
    </row>
    <row r="53" customFormat="false" ht="12.8" hidden="false" customHeight="false" outlineLevel="0" collapsed="false">
      <c r="A53" s="67" t="n">
        <v>49</v>
      </c>
      <c r="B53" s="68" t="n">
        <f aca="false">EOMONTH(Input!$C$7,A53)</f>
        <v>44408</v>
      </c>
      <c r="C53" s="67" t="n">
        <f aca="false">DATEDIF(Input!$G$23,$B53,"Y")</f>
        <v>42</v>
      </c>
      <c r="E53" s="69" t="n">
        <f aca="false">(-1)*(401k_02!$G53+IRA_02!$E53+Invest_02!$E53)+Pension_02!$E53</f>
        <v>0</v>
      </c>
      <c r="F53" s="69" t="n">
        <f aca="false">(-1)*Roth_02!$E53</f>
        <v>-0</v>
      </c>
      <c r="G53" s="69" t="n">
        <f aca="false">(-1)*$E53*(Input!$C$9/100)</f>
        <v>-0</v>
      </c>
      <c r="H53" s="69" t="n">
        <f aca="false">(-1)*$E53*(Input!$C$10/100)</f>
        <v>-0</v>
      </c>
      <c r="J53" s="69" t="n">
        <f aca="false">($E53+$F53+$G53+$H53)</f>
        <v>0</v>
      </c>
    </row>
    <row r="54" customFormat="false" ht="12.8" hidden="false" customHeight="false" outlineLevel="0" collapsed="false">
      <c r="A54" s="67" t="n">
        <v>50</v>
      </c>
      <c r="B54" s="68" t="n">
        <f aca="false">EOMONTH(Input!$C$7,A54)</f>
        <v>44439</v>
      </c>
      <c r="C54" s="67" t="n">
        <f aca="false">DATEDIF(Input!$G$23,$B54,"Y")</f>
        <v>42</v>
      </c>
      <c r="E54" s="69" t="n">
        <f aca="false">(-1)*(401k_02!$G54+IRA_02!$E54+Invest_02!$E54)+Pension_02!$E54</f>
        <v>0</v>
      </c>
      <c r="F54" s="69" t="n">
        <f aca="false">(-1)*Roth_02!$E54</f>
        <v>-0</v>
      </c>
      <c r="G54" s="69" t="n">
        <f aca="false">(-1)*$E54*(Input!$C$9/100)</f>
        <v>-0</v>
      </c>
      <c r="H54" s="69" t="n">
        <f aca="false">(-1)*$E54*(Input!$C$10/100)</f>
        <v>-0</v>
      </c>
      <c r="J54" s="69" t="n">
        <f aca="false">($E54+$F54+$G54+$H54)</f>
        <v>0</v>
      </c>
    </row>
    <row r="55" customFormat="false" ht="12.8" hidden="false" customHeight="false" outlineLevel="0" collapsed="false">
      <c r="A55" s="67" t="n">
        <v>51</v>
      </c>
      <c r="B55" s="68" t="n">
        <f aca="false">EOMONTH(Input!$C$7,A55)</f>
        <v>44469</v>
      </c>
      <c r="C55" s="67" t="n">
        <f aca="false">DATEDIF(Input!$G$23,$B55,"Y")</f>
        <v>42</v>
      </c>
      <c r="E55" s="69" t="n">
        <f aca="false">(-1)*(401k_02!$G55+IRA_02!$E55+Invest_02!$E55)+Pension_02!$E55</f>
        <v>0</v>
      </c>
      <c r="F55" s="69" t="n">
        <f aca="false">(-1)*Roth_02!$E55</f>
        <v>-0</v>
      </c>
      <c r="G55" s="69" t="n">
        <f aca="false">(-1)*$E55*(Input!$C$9/100)</f>
        <v>-0</v>
      </c>
      <c r="H55" s="69" t="n">
        <f aca="false">(-1)*$E55*(Input!$C$10/100)</f>
        <v>-0</v>
      </c>
      <c r="J55" s="69" t="n">
        <f aca="false">($E55+$F55+$G55+$H55)</f>
        <v>0</v>
      </c>
    </row>
    <row r="56" customFormat="false" ht="12.8" hidden="false" customHeight="false" outlineLevel="0" collapsed="false">
      <c r="A56" s="67" t="n">
        <v>52</v>
      </c>
      <c r="B56" s="68" t="n">
        <f aca="false">EOMONTH(Input!$C$7,A56)</f>
        <v>44500</v>
      </c>
      <c r="C56" s="67" t="n">
        <f aca="false">DATEDIF(Input!$G$23,$B56,"Y")</f>
        <v>43</v>
      </c>
      <c r="E56" s="69" t="n">
        <f aca="false">(-1)*(401k_02!$G56+IRA_02!$E56+Invest_02!$E56)+Pension_02!$E56</f>
        <v>0</v>
      </c>
      <c r="F56" s="69" t="n">
        <f aca="false">(-1)*Roth_02!$E56</f>
        <v>-0</v>
      </c>
      <c r="G56" s="69" t="n">
        <f aca="false">(-1)*$E56*(Input!$C$9/100)</f>
        <v>-0</v>
      </c>
      <c r="H56" s="69" t="n">
        <f aca="false">(-1)*$E56*(Input!$C$10/100)</f>
        <v>-0</v>
      </c>
      <c r="J56" s="69" t="n">
        <f aca="false">($E56+$F56+$G56+$H56)</f>
        <v>0</v>
      </c>
    </row>
    <row r="57" customFormat="false" ht="12.8" hidden="false" customHeight="false" outlineLevel="0" collapsed="false">
      <c r="A57" s="67" t="n">
        <v>53</v>
      </c>
      <c r="B57" s="68" t="n">
        <f aca="false">EOMONTH(Input!$C$7,A57)</f>
        <v>44530</v>
      </c>
      <c r="C57" s="67" t="n">
        <f aca="false">DATEDIF(Input!$G$23,$B57,"Y")</f>
        <v>43</v>
      </c>
      <c r="E57" s="69" t="n">
        <f aca="false">(-1)*(401k_02!$G57+IRA_02!$E57+Invest_02!$E57)+Pension_02!$E57</f>
        <v>0</v>
      </c>
      <c r="F57" s="69" t="n">
        <f aca="false">(-1)*Roth_02!$E57</f>
        <v>-0</v>
      </c>
      <c r="G57" s="69" t="n">
        <f aca="false">(-1)*$E57*(Input!$C$9/100)</f>
        <v>-0</v>
      </c>
      <c r="H57" s="69" t="n">
        <f aca="false">(-1)*$E57*(Input!$C$10/100)</f>
        <v>-0</v>
      </c>
      <c r="J57" s="69" t="n">
        <f aca="false">($E57+$F57+$G57+$H57)</f>
        <v>0</v>
      </c>
    </row>
    <row r="58" customFormat="false" ht="12.8" hidden="false" customHeight="false" outlineLevel="0" collapsed="false">
      <c r="A58" s="67" t="n">
        <v>54</v>
      </c>
      <c r="B58" s="68" t="n">
        <f aca="false">EOMONTH(Input!$C$7,A58)</f>
        <v>44561</v>
      </c>
      <c r="C58" s="67" t="n">
        <f aca="false">DATEDIF(Input!$G$23,$B58,"Y")</f>
        <v>43</v>
      </c>
      <c r="E58" s="69" t="n">
        <f aca="false">(-1)*(401k_02!$G58+IRA_02!$E58+Invest_02!$E58)+Pension_02!$E58</f>
        <v>0</v>
      </c>
      <c r="F58" s="69" t="n">
        <f aca="false">(-1)*Roth_02!$E58</f>
        <v>-0</v>
      </c>
      <c r="G58" s="69" t="n">
        <f aca="false">(-1)*$E58*(Input!$C$9/100)</f>
        <v>-0</v>
      </c>
      <c r="H58" s="69" t="n">
        <f aca="false">(-1)*$E58*(Input!$C$10/100)</f>
        <v>-0</v>
      </c>
      <c r="J58" s="69" t="n">
        <f aca="false">($E58+$F58+$G58+$H58)</f>
        <v>0</v>
      </c>
    </row>
    <row r="59" customFormat="false" ht="12.8" hidden="false" customHeight="false" outlineLevel="0" collapsed="false">
      <c r="A59" s="67" t="n">
        <v>55</v>
      </c>
      <c r="B59" s="68" t="n">
        <f aca="false">EOMONTH(Input!$C$7,A59)</f>
        <v>44592</v>
      </c>
      <c r="C59" s="67" t="n">
        <f aca="false">DATEDIF(Input!$G$23,$B59,"Y")</f>
        <v>43</v>
      </c>
      <c r="E59" s="69" t="n">
        <f aca="false">(-1)*(401k_02!$G59+IRA_02!$E59+Invest_02!$E59)+Pension_02!$E59</f>
        <v>0</v>
      </c>
      <c r="F59" s="69" t="n">
        <f aca="false">(-1)*Roth_02!$E59</f>
        <v>-0</v>
      </c>
      <c r="G59" s="69" t="n">
        <f aca="false">(-1)*$E59*(Input!$C$9/100)</f>
        <v>-0</v>
      </c>
      <c r="H59" s="69" t="n">
        <f aca="false">(-1)*$E59*(Input!$C$10/100)</f>
        <v>-0</v>
      </c>
      <c r="J59" s="69" t="n">
        <f aca="false">($E59+$F59+$G59+$H59)</f>
        <v>0</v>
      </c>
    </row>
    <row r="60" customFormat="false" ht="12.8" hidden="false" customHeight="false" outlineLevel="0" collapsed="false">
      <c r="A60" s="67" t="n">
        <v>56</v>
      </c>
      <c r="B60" s="68" t="n">
        <f aca="false">EOMONTH(Input!$C$7,A60)</f>
        <v>44620</v>
      </c>
      <c r="C60" s="67" t="n">
        <f aca="false">DATEDIF(Input!$G$23,$B60,"Y")</f>
        <v>43</v>
      </c>
      <c r="E60" s="69" t="n">
        <f aca="false">(-1)*(401k_02!$G60+IRA_02!$E60+Invest_02!$E60)+Pension_02!$E60</f>
        <v>0</v>
      </c>
      <c r="F60" s="69" t="n">
        <f aca="false">(-1)*Roth_02!$E60</f>
        <v>-0</v>
      </c>
      <c r="G60" s="69" t="n">
        <f aca="false">(-1)*$E60*(Input!$C$9/100)</f>
        <v>-0</v>
      </c>
      <c r="H60" s="69" t="n">
        <f aca="false">(-1)*$E60*(Input!$C$10/100)</f>
        <v>-0</v>
      </c>
      <c r="J60" s="69" t="n">
        <f aca="false">($E60+$F60+$G60+$H60)</f>
        <v>0</v>
      </c>
    </row>
    <row r="61" customFormat="false" ht="12.8" hidden="false" customHeight="false" outlineLevel="0" collapsed="false">
      <c r="A61" s="67" t="n">
        <v>57</v>
      </c>
      <c r="B61" s="68" t="n">
        <f aca="false">EOMONTH(Input!$C$7,A61)</f>
        <v>44651</v>
      </c>
      <c r="C61" s="67" t="n">
        <f aca="false">DATEDIF(Input!$G$23,$B61,"Y")</f>
        <v>43</v>
      </c>
      <c r="E61" s="69" t="n">
        <f aca="false">(-1)*(401k_02!$G61+IRA_02!$E61+Invest_02!$E61)+Pension_02!$E61</f>
        <v>0</v>
      </c>
      <c r="F61" s="69" t="n">
        <f aca="false">(-1)*Roth_02!$E61</f>
        <v>-0</v>
      </c>
      <c r="G61" s="69" t="n">
        <f aca="false">(-1)*$E61*(Input!$C$9/100)</f>
        <v>-0</v>
      </c>
      <c r="H61" s="69" t="n">
        <f aca="false">(-1)*$E61*(Input!$C$10/100)</f>
        <v>-0</v>
      </c>
      <c r="J61" s="69" t="n">
        <f aca="false">($E61+$F61+$G61+$H61)</f>
        <v>0</v>
      </c>
    </row>
    <row r="62" customFormat="false" ht="12.8" hidden="false" customHeight="false" outlineLevel="0" collapsed="false">
      <c r="A62" s="67" t="n">
        <v>58</v>
      </c>
      <c r="B62" s="68" t="n">
        <f aca="false">EOMONTH(Input!$C$7,A62)</f>
        <v>44681</v>
      </c>
      <c r="C62" s="67" t="n">
        <f aca="false">DATEDIF(Input!$G$23,$B62,"Y")</f>
        <v>43</v>
      </c>
      <c r="E62" s="69" t="n">
        <f aca="false">(-1)*(401k_02!$G62+IRA_02!$E62+Invest_02!$E62)+Pension_02!$E62</f>
        <v>0</v>
      </c>
      <c r="F62" s="69" t="n">
        <f aca="false">(-1)*Roth_02!$E62</f>
        <v>-0</v>
      </c>
      <c r="G62" s="69" t="n">
        <f aca="false">(-1)*$E62*(Input!$C$9/100)</f>
        <v>-0</v>
      </c>
      <c r="H62" s="69" t="n">
        <f aca="false">(-1)*$E62*(Input!$C$10/100)</f>
        <v>-0</v>
      </c>
      <c r="J62" s="69" t="n">
        <f aca="false">($E62+$F62+$G62+$H62)</f>
        <v>0</v>
      </c>
    </row>
    <row r="63" customFormat="false" ht="12.8" hidden="false" customHeight="false" outlineLevel="0" collapsed="false">
      <c r="A63" s="67" t="n">
        <v>59</v>
      </c>
      <c r="B63" s="68" t="n">
        <f aca="false">EOMONTH(Input!$C$7,A63)</f>
        <v>44712</v>
      </c>
      <c r="C63" s="67" t="n">
        <f aca="false">DATEDIF(Input!$G$23,$B63,"Y")</f>
        <v>43</v>
      </c>
      <c r="E63" s="69" t="n">
        <f aca="false">(-1)*(401k_02!$G63+IRA_02!$E63+Invest_02!$E63)+Pension_02!$E63</f>
        <v>0</v>
      </c>
      <c r="F63" s="69" t="n">
        <f aca="false">(-1)*Roth_02!$E63</f>
        <v>-0</v>
      </c>
      <c r="G63" s="69" t="n">
        <f aca="false">(-1)*$E63*(Input!$C$9/100)</f>
        <v>-0</v>
      </c>
      <c r="H63" s="69" t="n">
        <f aca="false">(-1)*$E63*(Input!$C$10/100)</f>
        <v>-0</v>
      </c>
      <c r="J63" s="69" t="n">
        <f aca="false">($E63+$F63+$G63+$H63)</f>
        <v>0</v>
      </c>
    </row>
    <row r="64" customFormat="false" ht="12.8" hidden="false" customHeight="false" outlineLevel="0" collapsed="false">
      <c r="A64" s="67" t="n">
        <v>60</v>
      </c>
      <c r="B64" s="68" t="n">
        <f aca="false">EOMONTH(Input!$C$7,A64)</f>
        <v>44742</v>
      </c>
      <c r="C64" s="67" t="n">
        <f aca="false">DATEDIF(Input!$G$23,$B64,"Y")</f>
        <v>43</v>
      </c>
      <c r="E64" s="69" t="n">
        <f aca="false">(-1)*(401k_02!$G64+IRA_02!$E64+Invest_02!$E64)+Pension_02!$E64</f>
        <v>0</v>
      </c>
      <c r="F64" s="69" t="n">
        <f aca="false">(-1)*Roth_02!$E64</f>
        <v>-0</v>
      </c>
      <c r="G64" s="69" t="n">
        <f aca="false">(-1)*$E64*(Input!$C$9/100)</f>
        <v>-0</v>
      </c>
      <c r="H64" s="69" t="n">
        <f aca="false">(-1)*$E64*(Input!$C$10/100)</f>
        <v>-0</v>
      </c>
      <c r="J64" s="69" t="n">
        <f aca="false">($E64+$F64+$G64+$H64)</f>
        <v>0</v>
      </c>
    </row>
    <row r="65" customFormat="false" ht="12.8" hidden="false" customHeight="false" outlineLevel="0" collapsed="false">
      <c r="A65" s="67" t="n">
        <v>61</v>
      </c>
      <c r="B65" s="68" t="n">
        <f aca="false">EOMONTH(Input!$C$7,A65)</f>
        <v>44773</v>
      </c>
      <c r="C65" s="67" t="n">
        <f aca="false">DATEDIF(Input!$G$23,$B65,"Y")</f>
        <v>43</v>
      </c>
      <c r="E65" s="69" t="n">
        <f aca="false">(-1)*(401k_02!$G65+IRA_02!$E65+Invest_02!$E65)+Pension_02!$E65</f>
        <v>0</v>
      </c>
      <c r="F65" s="69" t="n">
        <f aca="false">(-1)*Roth_02!$E65</f>
        <v>-0</v>
      </c>
      <c r="G65" s="69" t="n">
        <f aca="false">(-1)*$E65*(Input!$C$9/100)</f>
        <v>-0</v>
      </c>
      <c r="H65" s="69" t="n">
        <f aca="false">(-1)*$E65*(Input!$C$10/100)</f>
        <v>-0</v>
      </c>
      <c r="J65" s="69" t="n">
        <f aca="false">($E65+$F65+$G65+$H65)</f>
        <v>0</v>
      </c>
    </row>
    <row r="66" customFormat="false" ht="12.8" hidden="false" customHeight="false" outlineLevel="0" collapsed="false">
      <c r="A66" s="67" t="n">
        <v>62</v>
      </c>
      <c r="B66" s="68" t="n">
        <f aca="false">EOMONTH(Input!$C$7,A66)</f>
        <v>44804</v>
      </c>
      <c r="C66" s="67" t="n">
        <f aca="false">DATEDIF(Input!$G$23,$B66,"Y")</f>
        <v>43</v>
      </c>
      <c r="E66" s="69" t="n">
        <f aca="false">(-1)*(401k_02!$G66+IRA_02!$E66+Invest_02!$E66)+Pension_02!$E66</f>
        <v>0</v>
      </c>
      <c r="F66" s="69" t="n">
        <f aca="false">(-1)*Roth_02!$E66</f>
        <v>-0</v>
      </c>
      <c r="G66" s="69" t="n">
        <f aca="false">(-1)*$E66*(Input!$C$9/100)</f>
        <v>-0</v>
      </c>
      <c r="H66" s="69" t="n">
        <f aca="false">(-1)*$E66*(Input!$C$10/100)</f>
        <v>-0</v>
      </c>
      <c r="J66" s="69" t="n">
        <f aca="false">($E66+$F66+$G66+$H66)</f>
        <v>0</v>
      </c>
    </row>
    <row r="67" customFormat="false" ht="12.8" hidden="false" customHeight="false" outlineLevel="0" collapsed="false">
      <c r="A67" s="67" t="n">
        <v>63</v>
      </c>
      <c r="B67" s="68" t="n">
        <f aca="false">EOMONTH(Input!$C$7,A67)</f>
        <v>44834</v>
      </c>
      <c r="C67" s="67" t="n">
        <f aca="false">DATEDIF(Input!$G$23,$B67,"Y")</f>
        <v>43</v>
      </c>
      <c r="E67" s="69" t="n">
        <f aca="false">(-1)*(401k_02!$G67+IRA_02!$E67+Invest_02!$E67)+Pension_02!$E67</f>
        <v>0</v>
      </c>
      <c r="F67" s="69" t="n">
        <f aca="false">(-1)*Roth_02!$E67</f>
        <v>-0</v>
      </c>
      <c r="G67" s="69" t="n">
        <f aca="false">(-1)*$E67*(Input!$C$9/100)</f>
        <v>-0</v>
      </c>
      <c r="H67" s="69" t="n">
        <f aca="false">(-1)*$E67*(Input!$C$10/100)</f>
        <v>-0</v>
      </c>
      <c r="J67" s="69" t="n">
        <f aca="false">($E67+$F67+$G67+$H67)</f>
        <v>0</v>
      </c>
    </row>
    <row r="68" customFormat="false" ht="12.8" hidden="false" customHeight="false" outlineLevel="0" collapsed="false">
      <c r="A68" s="67" t="n">
        <v>64</v>
      </c>
      <c r="B68" s="68" t="n">
        <f aca="false">EOMONTH(Input!$C$7,A68)</f>
        <v>44865</v>
      </c>
      <c r="C68" s="67" t="n">
        <f aca="false">DATEDIF(Input!$G$23,$B68,"Y")</f>
        <v>44</v>
      </c>
      <c r="E68" s="69" t="n">
        <f aca="false">(-1)*(401k_02!$G68+IRA_02!$E68+Invest_02!$E68)+Pension_02!$E68</f>
        <v>0</v>
      </c>
      <c r="F68" s="69" t="n">
        <f aca="false">(-1)*Roth_02!$E68</f>
        <v>-0</v>
      </c>
      <c r="G68" s="69" t="n">
        <f aca="false">(-1)*$E68*(Input!$C$9/100)</f>
        <v>-0</v>
      </c>
      <c r="H68" s="69" t="n">
        <f aca="false">(-1)*$E68*(Input!$C$10/100)</f>
        <v>-0</v>
      </c>
      <c r="J68" s="69" t="n">
        <f aca="false">($E68+$F68+$G68+$H68)</f>
        <v>0</v>
      </c>
    </row>
    <row r="69" customFormat="false" ht="12.8" hidden="false" customHeight="false" outlineLevel="0" collapsed="false">
      <c r="A69" s="67" t="n">
        <v>65</v>
      </c>
      <c r="B69" s="68" t="n">
        <f aca="false">EOMONTH(Input!$C$7,A69)</f>
        <v>44895</v>
      </c>
      <c r="C69" s="67" t="n">
        <f aca="false">DATEDIF(Input!$G$23,$B69,"Y")</f>
        <v>44</v>
      </c>
      <c r="E69" s="69" t="n">
        <f aca="false">(-1)*(401k_02!$G69+IRA_02!$E69+Invest_02!$E69)+Pension_02!$E69</f>
        <v>0</v>
      </c>
      <c r="F69" s="69" t="n">
        <f aca="false">(-1)*Roth_02!$E69</f>
        <v>-0</v>
      </c>
      <c r="G69" s="69" t="n">
        <f aca="false">(-1)*$E69*(Input!$C$9/100)</f>
        <v>-0</v>
      </c>
      <c r="H69" s="69" t="n">
        <f aca="false">(-1)*$E69*(Input!$C$10/100)</f>
        <v>-0</v>
      </c>
      <c r="J69" s="69" t="n">
        <f aca="false">($E69+$F69+$G69+$H69)</f>
        <v>0</v>
      </c>
    </row>
    <row r="70" customFormat="false" ht="12.8" hidden="false" customHeight="false" outlineLevel="0" collapsed="false">
      <c r="A70" s="67" t="n">
        <v>66</v>
      </c>
      <c r="B70" s="68" t="n">
        <f aca="false">EOMONTH(Input!$C$7,A70)</f>
        <v>44926</v>
      </c>
      <c r="C70" s="67" t="n">
        <f aca="false">DATEDIF(Input!$G$23,$B70,"Y")</f>
        <v>44</v>
      </c>
      <c r="E70" s="69" t="n">
        <f aca="false">(-1)*(401k_02!$G70+IRA_02!$E70+Invest_02!$E70)+Pension_02!$E70</f>
        <v>0</v>
      </c>
      <c r="F70" s="69" t="n">
        <f aca="false">(-1)*Roth_02!$E70</f>
        <v>-0</v>
      </c>
      <c r="G70" s="69" t="n">
        <f aca="false">(-1)*$E70*(Input!$C$9/100)</f>
        <v>-0</v>
      </c>
      <c r="H70" s="69" t="n">
        <f aca="false">(-1)*$E70*(Input!$C$10/100)</f>
        <v>-0</v>
      </c>
      <c r="J70" s="69" t="n">
        <f aca="false">($E70+$F70+$G70+$H70)</f>
        <v>0</v>
      </c>
    </row>
    <row r="71" customFormat="false" ht="12.8" hidden="false" customHeight="false" outlineLevel="0" collapsed="false">
      <c r="A71" s="67" t="n">
        <v>67</v>
      </c>
      <c r="B71" s="68" t="n">
        <f aca="false">EOMONTH(Input!$C$7,A71)</f>
        <v>44957</v>
      </c>
      <c r="C71" s="67" t="n">
        <f aca="false">DATEDIF(Input!$G$23,$B71,"Y")</f>
        <v>44</v>
      </c>
      <c r="E71" s="69" t="n">
        <f aca="false">(-1)*(401k_02!$G71+IRA_02!$E71+Invest_02!$E71)+Pension_02!$E71</f>
        <v>0</v>
      </c>
      <c r="F71" s="69" t="n">
        <f aca="false">(-1)*Roth_02!$E71</f>
        <v>-0</v>
      </c>
      <c r="G71" s="69" t="n">
        <f aca="false">(-1)*$E71*(Input!$C$9/100)</f>
        <v>-0</v>
      </c>
      <c r="H71" s="69" t="n">
        <f aca="false">(-1)*$E71*(Input!$C$10/100)</f>
        <v>-0</v>
      </c>
      <c r="J71" s="69" t="n">
        <f aca="false">($E71+$F71+$G71+$H71)</f>
        <v>0</v>
      </c>
    </row>
    <row r="72" customFormat="false" ht="12.8" hidden="false" customHeight="false" outlineLevel="0" collapsed="false">
      <c r="A72" s="67" t="n">
        <v>68</v>
      </c>
      <c r="B72" s="68" t="n">
        <f aca="false">EOMONTH(Input!$C$7,A72)</f>
        <v>44985</v>
      </c>
      <c r="C72" s="67" t="n">
        <f aca="false">DATEDIF(Input!$G$23,$B72,"Y")</f>
        <v>44</v>
      </c>
      <c r="E72" s="69" t="n">
        <f aca="false">(-1)*(401k_02!$G72+IRA_02!$E72+Invest_02!$E72)+Pension_02!$E72</f>
        <v>0</v>
      </c>
      <c r="F72" s="69" t="n">
        <f aca="false">(-1)*Roth_02!$E72</f>
        <v>-0</v>
      </c>
      <c r="G72" s="69" t="n">
        <f aca="false">(-1)*$E72*(Input!$C$9/100)</f>
        <v>-0</v>
      </c>
      <c r="H72" s="69" t="n">
        <f aca="false">(-1)*$E72*(Input!$C$10/100)</f>
        <v>-0</v>
      </c>
      <c r="J72" s="69" t="n">
        <f aca="false">($E72+$F72+$G72+$H72)</f>
        <v>0</v>
      </c>
    </row>
    <row r="73" customFormat="false" ht="12.8" hidden="false" customHeight="false" outlineLevel="0" collapsed="false">
      <c r="A73" s="67" t="n">
        <v>69</v>
      </c>
      <c r="B73" s="68" t="n">
        <f aca="false">EOMONTH(Input!$C$7,A73)</f>
        <v>45016</v>
      </c>
      <c r="C73" s="67" t="n">
        <f aca="false">DATEDIF(Input!$G$23,$B73,"Y")</f>
        <v>44</v>
      </c>
      <c r="E73" s="69" t="n">
        <f aca="false">(-1)*(401k_02!$G73+IRA_02!$E73+Invest_02!$E73)+Pension_02!$E73</f>
        <v>0</v>
      </c>
      <c r="F73" s="69" t="n">
        <f aca="false">(-1)*Roth_02!$E73</f>
        <v>-0</v>
      </c>
      <c r="G73" s="69" t="n">
        <f aca="false">(-1)*$E73*(Input!$C$9/100)</f>
        <v>-0</v>
      </c>
      <c r="H73" s="69" t="n">
        <f aca="false">(-1)*$E73*(Input!$C$10/100)</f>
        <v>-0</v>
      </c>
      <c r="J73" s="69" t="n">
        <f aca="false">($E73+$F73+$G73+$H73)</f>
        <v>0</v>
      </c>
    </row>
    <row r="74" customFormat="false" ht="12.8" hidden="false" customHeight="false" outlineLevel="0" collapsed="false">
      <c r="A74" s="67" t="n">
        <v>70</v>
      </c>
      <c r="B74" s="68" t="n">
        <f aca="false">EOMONTH(Input!$C$7,A74)</f>
        <v>45046</v>
      </c>
      <c r="C74" s="67" t="n">
        <f aca="false">DATEDIF(Input!$G$23,$B74,"Y")</f>
        <v>44</v>
      </c>
      <c r="E74" s="69" t="n">
        <f aca="false">(-1)*(401k_02!$G74+IRA_02!$E74+Invest_02!$E74)+Pension_02!$E74</f>
        <v>0</v>
      </c>
      <c r="F74" s="69" t="n">
        <f aca="false">(-1)*Roth_02!$E74</f>
        <v>-0</v>
      </c>
      <c r="G74" s="69" t="n">
        <f aca="false">(-1)*$E74*(Input!$C$9/100)</f>
        <v>-0</v>
      </c>
      <c r="H74" s="69" t="n">
        <f aca="false">(-1)*$E74*(Input!$C$10/100)</f>
        <v>-0</v>
      </c>
      <c r="J74" s="69" t="n">
        <f aca="false">($E74+$F74+$G74+$H74)</f>
        <v>0</v>
      </c>
    </row>
    <row r="75" customFormat="false" ht="12.8" hidden="false" customHeight="false" outlineLevel="0" collapsed="false">
      <c r="A75" s="67" t="n">
        <v>71</v>
      </c>
      <c r="B75" s="68" t="n">
        <f aca="false">EOMONTH(Input!$C$7,A75)</f>
        <v>45077</v>
      </c>
      <c r="C75" s="67" t="n">
        <f aca="false">DATEDIF(Input!$G$23,$B75,"Y")</f>
        <v>44</v>
      </c>
      <c r="E75" s="69" t="n">
        <f aca="false">(-1)*(401k_02!$G75+IRA_02!$E75+Invest_02!$E75)+Pension_02!$E75</f>
        <v>0</v>
      </c>
      <c r="F75" s="69" t="n">
        <f aca="false">(-1)*Roth_02!$E75</f>
        <v>-0</v>
      </c>
      <c r="G75" s="69" t="n">
        <f aca="false">(-1)*$E75*(Input!$C$9/100)</f>
        <v>-0</v>
      </c>
      <c r="H75" s="69" t="n">
        <f aca="false">(-1)*$E75*(Input!$C$10/100)</f>
        <v>-0</v>
      </c>
      <c r="J75" s="69" t="n">
        <f aca="false">($E75+$F75+$G75+$H75)</f>
        <v>0</v>
      </c>
    </row>
    <row r="76" customFormat="false" ht="12.8" hidden="false" customHeight="false" outlineLevel="0" collapsed="false">
      <c r="A76" s="67" t="n">
        <v>72</v>
      </c>
      <c r="B76" s="68" t="n">
        <f aca="false">EOMONTH(Input!$C$7,A76)</f>
        <v>45107</v>
      </c>
      <c r="C76" s="67" t="n">
        <f aca="false">DATEDIF(Input!$G$23,$B76,"Y")</f>
        <v>44</v>
      </c>
      <c r="E76" s="69" t="n">
        <f aca="false">(-1)*(401k_02!$G76+IRA_02!$E76+Invest_02!$E76)+Pension_02!$E76</f>
        <v>0</v>
      </c>
      <c r="F76" s="69" t="n">
        <f aca="false">(-1)*Roth_02!$E76</f>
        <v>-0</v>
      </c>
      <c r="G76" s="69" t="n">
        <f aca="false">(-1)*$E76*(Input!$C$9/100)</f>
        <v>-0</v>
      </c>
      <c r="H76" s="69" t="n">
        <f aca="false">(-1)*$E76*(Input!$C$10/100)</f>
        <v>-0</v>
      </c>
      <c r="J76" s="69" t="n">
        <f aca="false">($E76+$F76+$G76+$H76)</f>
        <v>0</v>
      </c>
    </row>
    <row r="77" customFormat="false" ht="12.8" hidden="false" customHeight="false" outlineLevel="0" collapsed="false">
      <c r="A77" s="67" t="n">
        <v>73</v>
      </c>
      <c r="B77" s="68" t="n">
        <f aca="false">EOMONTH(Input!$C$7,A77)</f>
        <v>45138</v>
      </c>
      <c r="C77" s="67" t="n">
        <f aca="false">DATEDIF(Input!$G$23,$B77,"Y")</f>
        <v>44</v>
      </c>
      <c r="E77" s="69" t="n">
        <f aca="false">(-1)*(401k_02!$G77+IRA_02!$E77+Invest_02!$E77)+Pension_02!$E77</f>
        <v>0</v>
      </c>
      <c r="F77" s="69" t="n">
        <f aca="false">(-1)*Roth_02!$E77</f>
        <v>-0</v>
      </c>
      <c r="G77" s="69" t="n">
        <f aca="false">(-1)*$E77*(Input!$C$9/100)</f>
        <v>-0</v>
      </c>
      <c r="H77" s="69" t="n">
        <f aca="false">(-1)*$E77*(Input!$C$10/100)</f>
        <v>-0</v>
      </c>
      <c r="J77" s="69" t="n">
        <f aca="false">($E77+$F77+$G77+$H77)</f>
        <v>0</v>
      </c>
    </row>
    <row r="78" customFormat="false" ht="12.8" hidden="false" customHeight="false" outlineLevel="0" collapsed="false">
      <c r="A78" s="67" t="n">
        <v>74</v>
      </c>
      <c r="B78" s="68" t="n">
        <f aca="false">EOMONTH(Input!$C$7,A78)</f>
        <v>45169</v>
      </c>
      <c r="C78" s="67" t="n">
        <f aca="false">DATEDIF(Input!$G$23,$B78,"Y")</f>
        <v>44</v>
      </c>
      <c r="E78" s="69" t="n">
        <f aca="false">(-1)*(401k_02!$G78+IRA_02!$E78+Invest_02!$E78)+Pension_02!$E78</f>
        <v>0</v>
      </c>
      <c r="F78" s="69" t="n">
        <f aca="false">(-1)*Roth_02!$E78</f>
        <v>-0</v>
      </c>
      <c r="G78" s="69" t="n">
        <f aca="false">(-1)*$E78*(Input!$C$9/100)</f>
        <v>-0</v>
      </c>
      <c r="H78" s="69" t="n">
        <f aca="false">(-1)*$E78*(Input!$C$10/100)</f>
        <v>-0</v>
      </c>
      <c r="J78" s="69" t="n">
        <f aca="false">($E78+$F78+$G78+$H78)</f>
        <v>0</v>
      </c>
    </row>
    <row r="79" customFormat="false" ht="12.8" hidden="false" customHeight="false" outlineLevel="0" collapsed="false">
      <c r="A79" s="67" t="n">
        <v>75</v>
      </c>
      <c r="B79" s="68" t="n">
        <f aca="false">EOMONTH(Input!$C$7,A79)</f>
        <v>45199</v>
      </c>
      <c r="C79" s="67" t="n">
        <f aca="false">DATEDIF(Input!$G$23,$B79,"Y")</f>
        <v>44</v>
      </c>
      <c r="E79" s="69" t="n">
        <f aca="false">(-1)*(401k_02!$G79+IRA_02!$E79+Invest_02!$E79)+Pension_02!$E79</f>
        <v>0</v>
      </c>
      <c r="F79" s="69" t="n">
        <f aca="false">(-1)*Roth_02!$E79</f>
        <v>-0</v>
      </c>
      <c r="G79" s="69" t="n">
        <f aca="false">(-1)*$E79*(Input!$C$9/100)</f>
        <v>-0</v>
      </c>
      <c r="H79" s="69" t="n">
        <f aca="false">(-1)*$E79*(Input!$C$10/100)</f>
        <v>-0</v>
      </c>
      <c r="J79" s="69" t="n">
        <f aca="false">($E79+$F79+$G79+$H79)</f>
        <v>0</v>
      </c>
    </row>
    <row r="80" customFormat="false" ht="12.8" hidden="false" customHeight="false" outlineLevel="0" collapsed="false">
      <c r="A80" s="67" t="n">
        <v>76</v>
      </c>
      <c r="B80" s="68" t="n">
        <f aca="false">EOMONTH(Input!$C$7,A80)</f>
        <v>45230</v>
      </c>
      <c r="C80" s="67" t="n">
        <f aca="false">DATEDIF(Input!$G$23,$B80,"Y")</f>
        <v>45</v>
      </c>
      <c r="E80" s="69" t="n">
        <f aca="false">(-1)*(401k_02!$G80+IRA_02!$E80+Invest_02!$E80)+Pension_02!$E80</f>
        <v>0</v>
      </c>
      <c r="F80" s="69" t="n">
        <f aca="false">(-1)*Roth_02!$E80</f>
        <v>-0</v>
      </c>
      <c r="G80" s="69" t="n">
        <f aca="false">(-1)*$E80*(Input!$C$9/100)</f>
        <v>-0</v>
      </c>
      <c r="H80" s="69" t="n">
        <f aca="false">(-1)*$E80*(Input!$C$10/100)</f>
        <v>-0</v>
      </c>
      <c r="J80" s="69" t="n">
        <f aca="false">($E80+$F80+$G80+$H80)</f>
        <v>0</v>
      </c>
    </row>
    <row r="81" customFormat="false" ht="12.8" hidden="false" customHeight="false" outlineLevel="0" collapsed="false">
      <c r="A81" s="67" t="n">
        <v>77</v>
      </c>
      <c r="B81" s="68" t="n">
        <f aca="false">EOMONTH(Input!$C$7,A81)</f>
        <v>45260</v>
      </c>
      <c r="C81" s="67" t="n">
        <f aca="false">DATEDIF(Input!$G$23,$B81,"Y")</f>
        <v>45</v>
      </c>
      <c r="E81" s="69" t="n">
        <f aca="false">(-1)*(401k_02!$G81+IRA_02!$E81+Invest_02!$E81)+Pension_02!$E81</f>
        <v>0</v>
      </c>
      <c r="F81" s="69" t="n">
        <f aca="false">(-1)*Roth_02!$E81</f>
        <v>-0</v>
      </c>
      <c r="G81" s="69" t="n">
        <f aca="false">(-1)*$E81*(Input!$C$9/100)</f>
        <v>-0</v>
      </c>
      <c r="H81" s="69" t="n">
        <f aca="false">(-1)*$E81*(Input!$C$10/100)</f>
        <v>-0</v>
      </c>
      <c r="J81" s="69" t="n">
        <f aca="false">($E81+$F81+$G81+$H81)</f>
        <v>0</v>
      </c>
    </row>
    <row r="82" customFormat="false" ht="12.8" hidden="false" customHeight="false" outlineLevel="0" collapsed="false">
      <c r="A82" s="67" t="n">
        <v>78</v>
      </c>
      <c r="B82" s="68" t="n">
        <f aca="false">EOMONTH(Input!$C$7,A82)</f>
        <v>45291</v>
      </c>
      <c r="C82" s="67" t="n">
        <f aca="false">DATEDIF(Input!$G$23,$B82,"Y")</f>
        <v>45</v>
      </c>
      <c r="E82" s="69" t="n">
        <f aca="false">(-1)*(401k_02!$G82+IRA_02!$E82+Invest_02!$E82)+Pension_02!$E82</f>
        <v>0</v>
      </c>
      <c r="F82" s="69" t="n">
        <f aca="false">(-1)*Roth_02!$E82</f>
        <v>-0</v>
      </c>
      <c r="G82" s="69" t="n">
        <f aca="false">(-1)*$E82*(Input!$C$9/100)</f>
        <v>-0</v>
      </c>
      <c r="H82" s="69" t="n">
        <f aca="false">(-1)*$E82*(Input!$C$10/100)</f>
        <v>-0</v>
      </c>
      <c r="J82" s="69" t="n">
        <f aca="false">($E82+$F82+$G82+$H82)</f>
        <v>0</v>
      </c>
    </row>
    <row r="83" customFormat="false" ht="12.8" hidden="false" customHeight="false" outlineLevel="0" collapsed="false">
      <c r="A83" s="67" t="n">
        <v>79</v>
      </c>
      <c r="B83" s="68" t="n">
        <f aca="false">EOMONTH(Input!$C$7,A83)</f>
        <v>45322</v>
      </c>
      <c r="C83" s="67" t="n">
        <f aca="false">DATEDIF(Input!$G$23,$B83,"Y")</f>
        <v>45</v>
      </c>
      <c r="E83" s="69" t="n">
        <f aca="false">(-1)*(401k_02!$G83+IRA_02!$E83+Invest_02!$E83)+Pension_02!$E83</f>
        <v>0</v>
      </c>
      <c r="F83" s="69" t="n">
        <f aca="false">(-1)*Roth_02!$E83</f>
        <v>-0</v>
      </c>
      <c r="G83" s="69" t="n">
        <f aca="false">(-1)*$E83*(Input!$C$9/100)</f>
        <v>-0</v>
      </c>
      <c r="H83" s="69" t="n">
        <f aca="false">(-1)*$E83*(Input!$C$10/100)</f>
        <v>-0</v>
      </c>
      <c r="J83" s="69" t="n">
        <f aca="false">($E83+$F83+$G83+$H83)</f>
        <v>0</v>
      </c>
    </row>
    <row r="84" customFormat="false" ht="12.8" hidden="false" customHeight="false" outlineLevel="0" collapsed="false">
      <c r="A84" s="67" t="n">
        <v>80</v>
      </c>
      <c r="B84" s="68" t="n">
        <f aca="false">EOMONTH(Input!$C$7,A84)</f>
        <v>45351</v>
      </c>
      <c r="C84" s="67" t="n">
        <f aca="false">DATEDIF(Input!$G$23,$B84,"Y")</f>
        <v>45</v>
      </c>
      <c r="E84" s="69" t="n">
        <f aca="false">(-1)*(401k_02!$G84+IRA_02!$E84+Invest_02!$E84)+Pension_02!$E84</f>
        <v>0</v>
      </c>
      <c r="F84" s="69" t="n">
        <f aca="false">(-1)*Roth_02!$E84</f>
        <v>-0</v>
      </c>
      <c r="G84" s="69" t="n">
        <f aca="false">(-1)*$E84*(Input!$C$9/100)</f>
        <v>-0</v>
      </c>
      <c r="H84" s="69" t="n">
        <f aca="false">(-1)*$E84*(Input!$C$10/100)</f>
        <v>-0</v>
      </c>
      <c r="J84" s="69" t="n">
        <f aca="false">($E84+$F84+$G84+$H84)</f>
        <v>0</v>
      </c>
    </row>
    <row r="85" customFormat="false" ht="12.8" hidden="false" customHeight="false" outlineLevel="0" collapsed="false">
      <c r="A85" s="67" t="n">
        <v>81</v>
      </c>
      <c r="B85" s="68" t="n">
        <f aca="false">EOMONTH(Input!$C$7,A85)</f>
        <v>45382</v>
      </c>
      <c r="C85" s="67" t="n">
        <f aca="false">DATEDIF(Input!$G$23,$B85,"Y")</f>
        <v>45</v>
      </c>
      <c r="E85" s="69" t="n">
        <f aca="false">(-1)*(401k_02!$G85+IRA_02!$E85+Invest_02!$E85)+Pension_02!$E85</f>
        <v>0</v>
      </c>
      <c r="F85" s="69" t="n">
        <f aca="false">(-1)*Roth_02!$E85</f>
        <v>-0</v>
      </c>
      <c r="G85" s="69" t="n">
        <f aca="false">(-1)*$E85*(Input!$C$9/100)</f>
        <v>-0</v>
      </c>
      <c r="H85" s="69" t="n">
        <f aca="false">(-1)*$E85*(Input!$C$10/100)</f>
        <v>-0</v>
      </c>
      <c r="J85" s="69" t="n">
        <f aca="false">($E85+$F85+$G85+$H85)</f>
        <v>0</v>
      </c>
    </row>
    <row r="86" customFormat="false" ht="12.8" hidden="false" customHeight="false" outlineLevel="0" collapsed="false">
      <c r="A86" s="67" t="n">
        <v>82</v>
      </c>
      <c r="B86" s="68" t="n">
        <f aca="false">EOMONTH(Input!$C$7,A86)</f>
        <v>45412</v>
      </c>
      <c r="C86" s="67" t="n">
        <f aca="false">DATEDIF(Input!$G$23,$B86,"Y")</f>
        <v>45</v>
      </c>
      <c r="E86" s="69" t="n">
        <f aca="false">(-1)*(401k_02!$G86+IRA_02!$E86+Invest_02!$E86)+Pension_02!$E86</f>
        <v>0</v>
      </c>
      <c r="F86" s="69" t="n">
        <f aca="false">(-1)*Roth_02!$E86</f>
        <v>-0</v>
      </c>
      <c r="G86" s="69" t="n">
        <f aca="false">(-1)*$E86*(Input!$C$9/100)</f>
        <v>-0</v>
      </c>
      <c r="H86" s="69" t="n">
        <f aca="false">(-1)*$E86*(Input!$C$10/100)</f>
        <v>-0</v>
      </c>
      <c r="J86" s="69" t="n">
        <f aca="false">($E86+$F86+$G86+$H86)</f>
        <v>0</v>
      </c>
    </row>
    <row r="87" customFormat="false" ht="12.8" hidden="false" customHeight="false" outlineLevel="0" collapsed="false">
      <c r="A87" s="67" t="n">
        <v>83</v>
      </c>
      <c r="B87" s="68" t="n">
        <f aca="false">EOMONTH(Input!$C$7,A87)</f>
        <v>45443</v>
      </c>
      <c r="C87" s="67" t="n">
        <f aca="false">DATEDIF(Input!$G$23,$B87,"Y")</f>
        <v>45</v>
      </c>
      <c r="E87" s="69" t="n">
        <f aca="false">(-1)*(401k_02!$G87+IRA_02!$E87+Invest_02!$E87)+Pension_02!$E87</f>
        <v>0</v>
      </c>
      <c r="F87" s="69" t="n">
        <f aca="false">(-1)*Roth_02!$E87</f>
        <v>-0</v>
      </c>
      <c r="G87" s="69" t="n">
        <f aca="false">(-1)*$E87*(Input!$C$9/100)</f>
        <v>-0</v>
      </c>
      <c r="H87" s="69" t="n">
        <f aca="false">(-1)*$E87*(Input!$C$10/100)</f>
        <v>-0</v>
      </c>
      <c r="J87" s="69" t="n">
        <f aca="false">($E87+$F87+$G87+$H87)</f>
        <v>0</v>
      </c>
    </row>
    <row r="88" customFormat="false" ht="12.8" hidden="false" customHeight="false" outlineLevel="0" collapsed="false">
      <c r="A88" s="67" t="n">
        <v>84</v>
      </c>
      <c r="B88" s="68" t="n">
        <f aca="false">EOMONTH(Input!$C$7,A88)</f>
        <v>45473</v>
      </c>
      <c r="C88" s="67" t="n">
        <f aca="false">DATEDIF(Input!$G$23,$B88,"Y")</f>
        <v>45</v>
      </c>
      <c r="E88" s="69" t="n">
        <f aca="false">(-1)*(401k_02!$G88+IRA_02!$E88+Invest_02!$E88)+Pension_02!$E88</f>
        <v>0</v>
      </c>
      <c r="F88" s="69" t="n">
        <f aca="false">(-1)*Roth_02!$E88</f>
        <v>-0</v>
      </c>
      <c r="G88" s="69" t="n">
        <f aca="false">(-1)*$E88*(Input!$C$9/100)</f>
        <v>-0</v>
      </c>
      <c r="H88" s="69" t="n">
        <f aca="false">(-1)*$E88*(Input!$C$10/100)</f>
        <v>-0</v>
      </c>
      <c r="J88" s="69" t="n">
        <f aca="false">($E88+$F88+$G88+$H88)</f>
        <v>0</v>
      </c>
    </row>
    <row r="89" customFormat="false" ht="12.8" hidden="false" customHeight="false" outlineLevel="0" collapsed="false">
      <c r="A89" s="67" t="n">
        <v>85</v>
      </c>
      <c r="B89" s="68" t="n">
        <f aca="false">EOMONTH(Input!$C$7,A89)</f>
        <v>45504</v>
      </c>
      <c r="C89" s="67" t="n">
        <f aca="false">DATEDIF(Input!$G$23,$B89,"Y")</f>
        <v>45</v>
      </c>
      <c r="E89" s="69" t="n">
        <f aca="false">(-1)*(401k_02!$G89+IRA_02!$E89+Invest_02!$E89)+Pension_02!$E89</f>
        <v>0</v>
      </c>
      <c r="F89" s="69" t="n">
        <f aca="false">(-1)*Roth_02!$E89</f>
        <v>-0</v>
      </c>
      <c r="G89" s="69" t="n">
        <f aca="false">(-1)*$E89*(Input!$C$9/100)</f>
        <v>-0</v>
      </c>
      <c r="H89" s="69" t="n">
        <f aca="false">(-1)*$E89*(Input!$C$10/100)</f>
        <v>-0</v>
      </c>
      <c r="J89" s="69" t="n">
        <f aca="false">($E89+$F89+$G89+$H89)</f>
        <v>0</v>
      </c>
    </row>
    <row r="90" customFormat="false" ht="12.8" hidden="false" customHeight="false" outlineLevel="0" collapsed="false">
      <c r="A90" s="67" t="n">
        <v>86</v>
      </c>
      <c r="B90" s="68" t="n">
        <f aca="false">EOMONTH(Input!$C$7,A90)</f>
        <v>45535</v>
      </c>
      <c r="C90" s="67" t="n">
        <f aca="false">DATEDIF(Input!$G$23,$B90,"Y")</f>
        <v>45</v>
      </c>
      <c r="E90" s="69" t="n">
        <f aca="false">(-1)*(401k_02!$G90+IRA_02!$E90+Invest_02!$E90)+Pension_02!$E90</f>
        <v>0</v>
      </c>
      <c r="F90" s="69" t="n">
        <f aca="false">(-1)*Roth_02!$E90</f>
        <v>-0</v>
      </c>
      <c r="G90" s="69" t="n">
        <f aca="false">(-1)*$E90*(Input!$C$9/100)</f>
        <v>-0</v>
      </c>
      <c r="H90" s="69" t="n">
        <f aca="false">(-1)*$E90*(Input!$C$10/100)</f>
        <v>-0</v>
      </c>
      <c r="J90" s="69" t="n">
        <f aca="false">($E90+$F90+$G90+$H90)</f>
        <v>0</v>
      </c>
    </row>
    <row r="91" customFormat="false" ht="12.8" hidden="false" customHeight="false" outlineLevel="0" collapsed="false">
      <c r="A91" s="67" t="n">
        <v>87</v>
      </c>
      <c r="B91" s="68" t="n">
        <f aca="false">EOMONTH(Input!$C$7,A91)</f>
        <v>45565</v>
      </c>
      <c r="C91" s="67" t="n">
        <f aca="false">DATEDIF(Input!$G$23,$B91,"Y")</f>
        <v>45</v>
      </c>
      <c r="E91" s="69" t="n">
        <f aca="false">(-1)*(401k_02!$G91+IRA_02!$E91+Invest_02!$E91)+Pension_02!$E91</f>
        <v>0</v>
      </c>
      <c r="F91" s="69" t="n">
        <f aca="false">(-1)*Roth_02!$E91</f>
        <v>-0</v>
      </c>
      <c r="G91" s="69" t="n">
        <f aca="false">(-1)*$E91*(Input!$C$9/100)</f>
        <v>-0</v>
      </c>
      <c r="H91" s="69" t="n">
        <f aca="false">(-1)*$E91*(Input!$C$10/100)</f>
        <v>-0</v>
      </c>
      <c r="J91" s="69" t="n">
        <f aca="false">($E91+$F91+$G91+$H91)</f>
        <v>0</v>
      </c>
    </row>
    <row r="92" customFormat="false" ht="12.8" hidden="false" customHeight="false" outlineLevel="0" collapsed="false">
      <c r="A92" s="67" t="n">
        <v>88</v>
      </c>
      <c r="B92" s="68" t="n">
        <f aca="false">EOMONTH(Input!$C$7,A92)</f>
        <v>45596</v>
      </c>
      <c r="C92" s="67" t="n">
        <f aca="false">DATEDIF(Input!$G$23,$B92,"Y")</f>
        <v>46</v>
      </c>
      <c r="E92" s="69" t="n">
        <f aca="false">(-1)*(401k_02!$G92+IRA_02!$E92+Invest_02!$E92)+Pension_02!$E92</f>
        <v>0</v>
      </c>
      <c r="F92" s="69" t="n">
        <f aca="false">(-1)*Roth_02!$E92</f>
        <v>-0</v>
      </c>
      <c r="G92" s="69" t="n">
        <f aca="false">(-1)*$E92*(Input!$C$9/100)</f>
        <v>-0</v>
      </c>
      <c r="H92" s="69" t="n">
        <f aca="false">(-1)*$E92*(Input!$C$10/100)</f>
        <v>-0</v>
      </c>
      <c r="J92" s="69" t="n">
        <f aca="false">($E92+$F92+$G92+$H92)</f>
        <v>0</v>
      </c>
    </row>
    <row r="93" customFormat="false" ht="12.8" hidden="false" customHeight="false" outlineLevel="0" collapsed="false">
      <c r="A93" s="67" t="n">
        <v>89</v>
      </c>
      <c r="B93" s="68" t="n">
        <f aca="false">EOMONTH(Input!$C$7,A93)</f>
        <v>45626</v>
      </c>
      <c r="C93" s="67" t="n">
        <f aca="false">DATEDIF(Input!$G$23,$B93,"Y")</f>
        <v>46</v>
      </c>
      <c r="E93" s="69" t="n">
        <f aca="false">(-1)*(401k_02!$G93+IRA_02!$E93+Invest_02!$E93)+Pension_02!$E93</f>
        <v>0</v>
      </c>
      <c r="F93" s="69" t="n">
        <f aca="false">(-1)*Roth_02!$E93</f>
        <v>-0</v>
      </c>
      <c r="G93" s="69" t="n">
        <f aca="false">(-1)*$E93*(Input!$C$9/100)</f>
        <v>-0</v>
      </c>
      <c r="H93" s="69" t="n">
        <f aca="false">(-1)*$E93*(Input!$C$10/100)</f>
        <v>-0</v>
      </c>
      <c r="J93" s="69" t="n">
        <f aca="false">($E93+$F93+$G93+$H93)</f>
        <v>0</v>
      </c>
    </row>
    <row r="94" customFormat="false" ht="12.8" hidden="false" customHeight="false" outlineLevel="0" collapsed="false">
      <c r="A94" s="67" t="n">
        <v>90</v>
      </c>
      <c r="B94" s="68" t="n">
        <f aca="false">EOMONTH(Input!$C$7,A94)</f>
        <v>45657</v>
      </c>
      <c r="C94" s="67" t="n">
        <f aca="false">DATEDIF(Input!$G$23,$B94,"Y")</f>
        <v>46</v>
      </c>
      <c r="E94" s="69" t="n">
        <f aca="false">(-1)*(401k_02!$G94+IRA_02!$E94+Invest_02!$E94)+Pension_02!$E94</f>
        <v>0</v>
      </c>
      <c r="F94" s="69" t="n">
        <f aca="false">(-1)*Roth_02!$E94</f>
        <v>-0</v>
      </c>
      <c r="G94" s="69" t="n">
        <f aca="false">(-1)*$E94*(Input!$C$9/100)</f>
        <v>-0</v>
      </c>
      <c r="H94" s="69" t="n">
        <f aca="false">(-1)*$E94*(Input!$C$10/100)</f>
        <v>-0</v>
      </c>
      <c r="J94" s="69" t="n">
        <f aca="false">($E94+$F94+$G94+$H94)</f>
        <v>0</v>
      </c>
    </row>
    <row r="95" customFormat="false" ht="12.8" hidden="false" customHeight="false" outlineLevel="0" collapsed="false">
      <c r="A95" s="67" t="n">
        <v>91</v>
      </c>
      <c r="B95" s="68" t="n">
        <f aca="false">EOMONTH(Input!$C$7,A95)</f>
        <v>45688</v>
      </c>
      <c r="C95" s="67" t="n">
        <f aca="false">DATEDIF(Input!$G$23,$B95,"Y")</f>
        <v>46</v>
      </c>
      <c r="E95" s="69" t="n">
        <f aca="false">(-1)*(401k_02!$G95+IRA_02!$E95+Invest_02!$E95)+Pension_02!$E95</f>
        <v>0</v>
      </c>
      <c r="F95" s="69" t="n">
        <f aca="false">(-1)*Roth_02!$E95</f>
        <v>-0</v>
      </c>
      <c r="G95" s="69" t="n">
        <f aca="false">(-1)*$E95*(Input!$C$9/100)</f>
        <v>-0</v>
      </c>
      <c r="H95" s="69" t="n">
        <f aca="false">(-1)*$E95*(Input!$C$10/100)</f>
        <v>-0</v>
      </c>
      <c r="J95" s="69" t="n">
        <f aca="false">($E95+$F95+$G95+$H95)</f>
        <v>0</v>
      </c>
    </row>
    <row r="96" customFormat="false" ht="12.8" hidden="false" customHeight="false" outlineLevel="0" collapsed="false">
      <c r="A96" s="67" t="n">
        <v>92</v>
      </c>
      <c r="B96" s="68" t="n">
        <f aca="false">EOMONTH(Input!$C$7,A96)</f>
        <v>45716</v>
      </c>
      <c r="C96" s="67" t="n">
        <f aca="false">DATEDIF(Input!$G$23,$B96,"Y")</f>
        <v>46</v>
      </c>
      <c r="E96" s="69" t="n">
        <f aca="false">(-1)*(401k_02!$G96+IRA_02!$E96+Invest_02!$E96)+Pension_02!$E96</f>
        <v>0</v>
      </c>
      <c r="F96" s="69" t="n">
        <f aca="false">(-1)*Roth_02!$E96</f>
        <v>-0</v>
      </c>
      <c r="G96" s="69" t="n">
        <f aca="false">(-1)*$E96*(Input!$C$9/100)</f>
        <v>-0</v>
      </c>
      <c r="H96" s="69" t="n">
        <f aca="false">(-1)*$E96*(Input!$C$10/100)</f>
        <v>-0</v>
      </c>
      <c r="J96" s="69" t="n">
        <f aca="false">($E96+$F96+$G96+$H96)</f>
        <v>0</v>
      </c>
    </row>
    <row r="97" customFormat="false" ht="12.8" hidden="false" customHeight="false" outlineLevel="0" collapsed="false">
      <c r="A97" s="67" t="n">
        <v>93</v>
      </c>
      <c r="B97" s="68" t="n">
        <f aca="false">EOMONTH(Input!$C$7,A97)</f>
        <v>45747</v>
      </c>
      <c r="C97" s="67" t="n">
        <f aca="false">DATEDIF(Input!$G$23,$B97,"Y")</f>
        <v>46</v>
      </c>
      <c r="E97" s="69" t="n">
        <f aca="false">(-1)*(401k_02!$G97+IRA_02!$E97+Invest_02!$E97)+Pension_02!$E97</f>
        <v>0</v>
      </c>
      <c r="F97" s="69" t="n">
        <f aca="false">(-1)*Roth_02!$E97</f>
        <v>-0</v>
      </c>
      <c r="G97" s="69" t="n">
        <f aca="false">(-1)*$E97*(Input!$C$9/100)</f>
        <v>-0</v>
      </c>
      <c r="H97" s="69" t="n">
        <f aca="false">(-1)*$E97*(Input!$C$10/100)</f>
        <v>-0</v>
      </c>
      <c r="J97" s="69" t="n">
        <f aca="false">($E97+$F97+$G97+$H97)</f>
        <v>0</v>
      </c>
    </row>
    <row r="98" customFormat="false" ht="12.8" hidden="false" customHeight="false" outlineLevel="0" collapsed="false">
      <c r="A98" s="67" t="n">
        <v>94</v>
      </c>
      <c r="B98" s="68" t="n">
        <f aca="false">EOMONTH(Input!$C$7,A98)</f>
        <v>45777</v>
      </c>
      <c r="C98" s="67" t="n">
        <f aca="false">DATEDIF(Input!$G$23,$B98,"Y")</f>
        <v>46</v>
      </c>
      <c r="E98" s="69" t="n">
        <f aca="false">(-1)*(401k_02!$G98+IRA_02!$E98+Invest_02!$E98)+Pension_02!$E98</f>
        <v>0</v>
      </c>
      <c r="F98" s="69" t="n">
        <f aca="false">(-1)*Roth_02!$E98</f>
        <v>-0</v>
      </c>
      <c r="G98" s="69" t="n">
        <f aca="false">(-1)*$E98*(Input!$C$9/100)</f>
        <v>-0</v>
      </c>
      <c r="H98" s="69" t="n">
        <f aca="false">(-1)*$E98*(Input!$C$10/100)</f>
        <v>-0</v>
      </c>
      <c r="J98" s="69" t="n">
        <f aca="false">($E98+$F98+$G98+$H98)</f>
        <v>0</v>
      </c>
    </row>
    <row r="99" customFormat="false" ht="12.8" hidden="false" customHeight="false" outlineLevel="0" collapsed="false">
      <c r="A99" s="67" t="n">
        <v>95</v>
      </c>
      <c r="B99" s="68" t="n">
        <f aca="false">EOMONTH(Input!$C$7,A99)</f>
        <v>45808</v>
      </c>
      <c r="C99" s="67" t="n">
        <f aca="false">DATEDIF(Input!$G$23,$B99,"Y")</f>
        <v>46</v>
      </c>
      <c r="E99" s="69" t="n">
        <f aca="false">(-1)*(401k_02!$G99+IRA_02!$E99+Invest_02!$E99)+Pension_02!$E99</f>
        <v>0</v>
      </c>
      <c r="F99" s="69" t="n">
        <f aca="false">(-1)*Roth_02!$E99</f>
        <v>-0</v>
      </c>
      <c r="G99" s="69" t="n">
        <f aca="false">(-1)*$E99*(Input!$C$9/100)</f>
        <v>-0</v>
      </c>
      <c r="H99" s="69" t="n">
        <f aca="false">(-1)*$E99*(Input!$C$10/100)</f>
        <v>-0</v>
      </c>
      <c r="J99" s="69" t="n">
        <f aca="false">($E99+$F99+$G99+$H99)</f>
        <v>0</v>
      </c>
    </row>
    <row r="100" customFormat="false" ht="12.8" hidden="false" customHeight="false" outlineLevel="0" collapsed="false">
      <c r="A100" s="67" t="n">
        <v>96</v>
      </c>
      <c r="B100" s="68" t="n">
        <f aca="false">EOMONTH(Input!$C$7,A100)</f>
        <v>45838</v>
      </c>
      <c r="C100" s="67" t="n">
        <f aca="false">DATEDIF(Input!$G$23,$B100,"Y")</f>
        <v>46</v>
      </c>
      <c r="E100" s="69" t="n">
        <f aca="false">(-1)*(401k_02!$G100+IRA_02!$E100+Invest_02!$E100)+Pension_02!$E100</f>
        <v>0</v>
      </c>
      <c r="F100" s="69" t="n">
        <f aca="false">(-1)*Roth_02!$E100</f>
        <v>-0</v>
      </c>
      <c r="G100" s="69" t="n">
        <f aca="false">(-1)*$E100*(Input!$C$9/100)</f>
        <v>-0</v>
      </c>
      <c r="H100" s="69" t="n">
        <f aca="false">(-1)*$E100*(Input!$C$10/100)</f>
        <v>-0</v>
      </c>
      <c r="J100" s="69" t="n">
        <f aca="false">($E100+$F100+$G100+$H100)</f>
        <v>0</v>
      </c>
    </row>
    <row r="101" customFormat="false" ht="12.8" hidden="false" customHeight="false" outlineLevel="0" collapsed="false">
      <c r="A101" s="67" t="n">
        <v>97</v>
      </c>
      <c r="B101" s="68" t="n">
        <f aca="false">EOMONTH(Input!$C$7,A101)</f>
        <v>45869</v>
      </c>
      <c r="C101" s="67" t="n">
        <f aca="false">DATEDIF(Input!$G$23,$B101,"Y")</f>
        <v>46</v>
      </c>
      <c r="E101" s="69" t="n">
        <f aca="false">(-1)*(401k_02!$G101+IRA_02!$E101+Invest_02!$E101)+Pension_02!$E101</f>
        <v>0</v>
      </c>
      <c r="F101" s="69" t="n">
        <f aca="false">(-1)*Roth_02!$E101</f>
        <v>-0</v>
      </c>
      <c r="G101" s="69" t="n">
        <f aca="false">(-1)*$E101*(Input!$C$9/100)</f>
        <v>-0</v>
      </c>
      <c r="H101" s="69" t="n">
        <f aca="false">(-1)*$E101*(Input!$C$10/100)</f>
        <v>-0</v>
      </c>
      <c r="J101" s="69" t="n">
        <f aca="false">($E101+$F101+$G101+$H101)</f>
        <v>0</v>
      </c>
    </row>
    <row r="102" customFormat="false" ht="12.8" hidden="false" customHeight="false" outlineLevel="0" collapsed="false">
      <c r="A102" s="67" t="n">
        <v>98</v>
      </c>
      <c r="B102" s="68" t="n">
        <f aca="false">EOMONTH(Input!$C$7,A102)</f>
        <v>45900</v>
      </c>
      <c r="C102" s="67" t="n">
        <f aca="false">DATEDIF(Input!$G$23,$B102,"Y")</f>
        <v>46</v>
      </c>
      <c r="E102" s="69" t="n">
        <f aca="false">(-1)*(401k_02!$G102+IRA_02!$E102+Invest_02!$E102)+Pension_02!$E102</f>
        <v>0</v>
      </c>
      <c r="F102" s="69" t="n">
        <f aca="false">(-1)*Roth_02!$E102</f>
        <v>-0</v>
      </c>
      <c r="G102" s="69" t="n">
        <f aca="false">(-1)*$E102*(Input!$C$9/100)</f>
        <v>-0</v>
      </c>
      <c r="H102" s="69" t="n">
        <f aca="false">(-1)*$E102*(Input!$C$10/100)</f>
        <v>-0</v>
      </c>
      <c r="J102" s="69" t="n">
        <f aca="false">($E102+$F102+$G102+$H102)</f>
        <v>0</v>
      </c>
    </row>
    <row r="103" customFormat="false" ht="12.8" hidden="false" customHeight="false" outlineLevel="0" collapsed="false">
      <c r="A103" s="67" t="n">
        <v>99</v>
      </c>
      <c r="B103" s="68" t="n">
        <f aca="false">EOMONTH(Input!$C$7,A103)</f>
        <v>45930</v>
      </c>
      <c r="C103" s="67" t="n">
        <f aca="false">DATEDIF(Input!$G$23,$B103,"Y")</f>
        <v>46</v>
      </c>
      <c r="E103" s="69" t="n">
        <f aca="false">(-1)*(401k_02!$G103+IRA_02!$E103+Invest_02!$E103)+Pension_02!$E103</f>
        <v>0</v>
      </c>
      <c r="F103" s="69" t="n">
        <f aca="false">(-1)*Roth_02!$E103</f>
        <v>-0</v>
      </c>
      <c r="G103" s="69" t="n">
        <f aca="false">(-1)*$E103*(Input!$C$9/100)</f>
        <v>-0</v>
      </c>
      <c r="H103" s="69" t="n">
        <f aca="false">(-1)*$E103*(Input!$C$10/100)</f>
        <v>-0</v>
      </c>
      <c r="J103" s="69" t="n">
        <f aca="false">($E103+$F103+$G103+$H103)</f>
        <v>0</v>
      </c>
    </row>
    <row r="104" customFormat="false" ht="12.8" hidden="false" customHeight="false" outlineLevel="0" collapsed="false">
      <c r="A104" s="67" t="n">
        <v>100</v>
      </c>
      <c r="B104" s="68" t="n">
        <f aca="false">EOMONTH(Input!$C$7,A104)</f>
        <v>45961</v>
      </c>
      <c r="C104" s="67" t="n">
        <f aca="false">DATEDIF(Input!$G$23,$B104,"Y")</f>
        <v>47</v>
      </c>
      <c r="E104" s="69" t="n">
        <f aca="false">(-1)*(401k_02!$G104+IRA_02!$E104+Invest_02!$E104)+Pension_02!$E104</f>
        <v>0</v>
      </c>
      <c r="F104" s="69" t="n">
        <f aca="false">(-1)*Roth_02!$E104</f>
        <v>-0</v>
      </c>
      <c r="G104" s="69" t="n">
        <f aca="false">(-1)*$E104*(Input!$C$9/100)</f>
        <v>-0</v>
      </c>
      <c r="H104" s="69" t="n">
        <f aca="false">(-1)*$E104*(Input!$C$10/100)</f>
        <v>-0</v>
      </c>
      <c r="J104" s="69" t="n">
        <f aca="false">($E104+$F104+$G104+$H104)</f>
        <v>0</v>
      </c>
    </row>
    <row r="105" customFormat="false" ht="12.8" hidden="false" customHeight="false" outlineLevel="0" collapsed="false">
      <c r="A105" s="67" t="n">
        <v>101</v>
      </c>
      <c r="B105" s="68" t="n">
        <f aca="false">EOMONTH(Input!$C$7,A105)</f>
        <v>45991</v>
      </c>
      <c r="C105" s="67" t="n">
        <f aca="false">DATEDIF(Input!$G$23,$B105,"Y")</f>
        <v>47</v>
      </c>
      <c r="E105" s="69" t="n">
        <f aca="false">(-1)*(401k_02!$G105+IRA_02!$E105+Invest_02!$E105)+Pension_02!$E105</f>
        <v>0</v>
      </c>
      <c r="F105" s="69" t="n">
        <f aca="false">(-1)*Roth_02!$E105</f>
        <v>-0</v>
      </c>
      <c r="G105" s="69" t="n">
        <f aca="false">(-1)*$E105*(Input!$C$9/100)</f>
        <v>-0</v>
      </c>
      <c r="H105" s="69" t="n">
        <f aca="false">(-1)*$E105*(Input!$C$10/100)</f>
        <v>-0</v>
      </c>
      <c r="J105" s="69" t="n">
        <f aca="false">($E105+$F105+$G105+$H105)</f>
        <v>0</v>
      </c>
    </row>
    <row r="106" customFormat="false" ht="12.8" hidden="false" customHeight="false" outlineLevel="0" collapsed="false">
      <c r="A106" s="67" t="n">
        <v>102</v>
      </c>
      <c r="B106" s="68" t="n">
        <f aca="false">EOMONTH(Input!$C$7,A106)</f>
        <v>46022</v>
      </c>
      <c r="C106" s="67" t="n">
        <f aca="false">DATEDIF(Input!$G$23,$B106,"Y")</f>
        <v>47</v>
      </c>
      <c r="E106" s="69" t="n">
        <f aca="false">(-1)*(401k_02!$G106+IRA_02!$E106+Invest_02!$E106)+Pension_02!$E106</f>
        <v>0</v>
      </c>
      <c r="F106" s="69" t="n">
        <f aca="false">(-1)*Roth_02!$E106</f>
        <v>-0</v>
      </c>
      <c r="G106" s="69" t="n">
        <f aca="false">(-1)*$E106*(Input!$C$9/100)</f>
        <v>-0</v>
      </c>
      <c r="H106" s="69" t="n">
        <f aca="false">(-1)*$E106*(Input!$C$10/100)</f>
        <v>-0</v>
      </c>
      <c r="J106" s="69" t="n">
        <f aca="false">($E106+$F106+$G106+$H106)</f>
        <v>0</v>
      </c>
    </row>
    <row r="107" customFormat="false" ht="12.8" hidden="false" customHeight="false" outlineLevel="0" collapsed="false">
      <c r="A107" s="67" t="n">
        <v>103</v>
      </c>
      <c r="B107" s="68" t="n">
        <f aca="false">EOMONTH(Input!$C$7,A107)</f>
        <v>46053</v>
      </c>
      <c r="C107" s="67" t="n">
        <f aca="false">DATEDIF(Input!$G$23,$B107,"Y")</f>
        <v>47</v>
      </c>
      <c r="E107" s="69" t="n">
        <f aca="false">(-1)*(401k_02!$G107+IRA_02!$E107+Invest_02!$E107)+Pension_02!$E107</f>
        <v>0</v>
      </c>
      <c r="F107" s="69" t="n">
        <f aca="false">(-1)*Roth_02!$E107</f>
        <v>-0</v>
      </c>
      <c r="G107" s="69" t="n">
        <f aca="false">(-1)*$E107*(Input!$C$9/100)</f>
        <v>-0</v>
      </c>
      <c r="H107" s="69" t="n">
        <f aca="false">(-1)*$E107*(Input!$C$10/100)</f>
        <v>-0</v>
      </c>
      <c r="J107" s="69" t="n">
        <f aca="false">($E107+$F107+$G107+$H107)</f>
        <v>0</v>
      </c>
    </row>
    <row r="108" customFormat="false" ht="12.8" hidden="false" customHeight="false" outlineLevel="0" collapsed="false">
      <c r="A108" s="67" t="n">
        <v>104</v>
      </c>
      <c r="B108" s="68" t="n">
        <f aca="false">EOMONTH(Input!$C$7,A108)</f>
        <v>46081</v>
      </c>
      <c r="C108" s="67" t="n">
        <f aca="false">DATEDIF(Input!$G$23,$B108,"Y")</f>
        <v>47</v>
      </c>
      <c r="E108" s="69" t="n">
        <f aca="false">(-1)*(401k_02!$G108+IRA_02!$E108+Invest_02!$E108)+Pension_02!$E108</f>
        <v>0</v>
      </c>
      <c r="F108" s="69" t="n">
        <f aca="false">(-1)*Roth_02!$E108</f>
        <v>-0</v>
      </c>
      <c r="G108" s="69" t="n">
        <f aca="false">(-1)*$E108*(Input!$C$9/100)</f>
        <v>-0</v>
      </c>
      <c r="H108" s="69" t="n">
        <f aca="false">(-1)*$E108*(Input!$C$10/100)</f>
        <v>-0</v>
      </c>
      <c r="J108" s="69" t="n">
        <f aca="false">($E108+$F108+$G108+$H108)</f>
        <v>0</v>
      </c>
    </row>
    <row r="109" customFormat="false" ht="12.8" hidden="false" customHeight="false" outlineLevel="0" collapsed="false">
      <c r="A109" s="67" t="n">
        <v>105</v>
      </c>
      <c r="B109" s="68" t="n">
        <f aca="false">EOMONTH(Input!$C$7,A109)</f>
        <v>46112</v>
      </c>
      <c r="C109" s="67" t="n">
        <f aca="false">DATEDIF(Input!$G$23,$B109,"Y")</f>
        <v>47</v>
      </c>
      <c r="E109" s="69" t="n">
        <f aca="false">(-1)*(401k_02!$G109+IRA_02!$E109+Invest_02!$E109)+Pension_02!$E109</f>
        <v>0</v>
      </c>
      <c r="F109" s="69" t="n">
        <f aca="false">(-1)*Roth_02!$E109</f>
        <v>-0</v>
      </c>
      <c r="G109" s="69" t="n">
        <f aca="false">(-1)*$E109*(Input!$C$9/100)</f>
        <v>-0</v>
      </c>
      <c r="H109" s="69" t="n">
        <f aca="false">(-1)*$E109*(Input!$C$10/100)</f>
        <v>-0</v>
      </c>
      <c r="J109" s="69" t="n">
        <f aca="false">($E109+$F109+$G109+$H109)</f>
        <v>0</v>
      </c>
    </row>
    <row r="110" customFormat="false" ht="12.8" hidden="false" customHeight="false" outlineLevel="0" collapsed="false">
      <c r="A110" s="67" t="n">
        <v>106</v>
      </c>
      <c r="B110" s="68" t="n">
        <f aca="false">EOMONTH(Input!$C$7,A110)</f>
        <v>46142</v>
      </c>
      <c r="C110" s="67" t="n">
        <f aca="false">DATEDIF(Input!$G$23,$B110,"Y")</f>
        <v>47</v>
      </c>
      <c r="E110" s="69" t="n">
        <f aca="false">(-1)*(401k_02!$G110+IRA_02!$E110+Invest_02!$E110)+Pension_02!$E110</f>
        <v>0</v>
      </c>
      <c r="F110" s="69" t="n">
        <f aca="false">(-1)*Roth_02!$E110</f>
        <v>-0</v>
      </c>
      <c r="G110" s="69" t="n">
        <f aca="false">(-1)*$E110*(Input!$C$9/100)</f>
        <v>-0</v>
      </c>
      <c r="H110" s="69" t="n">
        <f aca="false">(-1)*$E110*(Input!$C$10/100)</f>
        <v>-0</v>
      </c>
      <c r="J110" s="69" t="n">
        <f aca="false">($E110+$F110+$G110+$H110)</f>
        <v>0</v>
      </c>
    </row>
    <row r="111" customFormat="false" ht="12.8" hidden="false" customHeight="false" outlineLevel="0" collapsed="false">
      <c r="A111" s="67" t="n">
        <v>107</v>
      </c>
      <c r="B111" s="68" t="n">
        <f aca="false">EOMONTH(Input!$C$7,A111)</f>
        <v>46173</v>
      </c>
      <c r="C111" s="67" t="n">
        <f aca="false">DATEDIF(Input!$G$23,$B111,"Y")</f>
        <v>47</v>
      </c>
      <c r="E111" s="69" t="n">
        <f aca="false">(-1)*(401k_02!$G111+IRA_02!$E111+Invest_02!$E111)+Pension_02!$E111</f>
        <v>0</v>
      </c>
      <c r="F111" s="69" t="n">
        <f aca="false">(-1)*Roth_02!$E111</f>
        <v>-0</v>
      </c>
      <c r="G111" s="69" t="n">
        <f aca="false">(-1)*$E111*(Input!$C$9/100)</f>
        <v>-0</v>
      </c>
      <c r="H111" s="69" t="n">
        <f aca="false">(-1)*$E111*(Input!$C$10/100)</f>
        <v>-0</v>
      </c>
      <c r="J111" s="69" t="n">
        <f aca="false">($E111+$F111+$G111+$H111)</f>
        <v>0</v>
      </c>
    </row>
    <row r="112" customFormat="false" ht="12.8" hidden="false" customHeight="false" outlineLevel="0" collapsed="false">
      <c r="A112" s="67" t="n">
        <v>108</v>
      </c>
      <c r="B112" s="68" t="n">
        <f aca="false">EOMONTH(Input!$C$7,A112)</f>
        <v>46203</v>
      </c>
      <c r="C112" s="67" t="n">
        <f aca="false">DATEDIF(Input!$G$23,$B112,"Y")</f>
        <v>47</v>
      </c>
      <c r="E112" s="69" t="n">
        <f aca="false">(-1)*(401k_02!$G112+IRA_02!$E112+Invest_02!$E112)+Pension_02!$E112</f>
        <v>0</v>
      </c>
      <c r="F112" s="69" t="n">
        <f aca="false">(-1)*Roth_02!$E112</f>
        <v>-0</v>
      </c>
      <c r="G112" s="69" t="n">
        <f aca="false">(-1)*$E112*(Input!$C$9/100)</f>
        <v>-0</v>
      </c>
      <c r="H112" s="69" t="n">
        <f aca="false">(-1)*$E112*(Input!$C$10/100)</f>
        <v>-0</v>
      </c>
      <c r="J112" s="69" t="n">
        <f aca="false">($E112+$F112+$G112+$H112)</f>
        <v>0</v>
      </c>
    </row>
    <row r="113" customFormat="false" ht="12.8" hidden="false" customHeight="false" outlineLevel="0" collapsed="false">
      <c r="A113" s="67" t="n">
        <v>109</v>
      </c>
      <c r="B113" s="68" t="n">
        <f aca="false">EOMONTH(Input!$C$7,A113)</f>
        <v>46234</v>
      </c>
      <c r="C113" s="67" t="n">
        <f aca="false">DATEDIF(Input!$G$23,$B113,"Y")</f>
        <v>47</v>
      </c>
      <c r="E113" s="69" t="n">
        <f aca="false">(-1)*(401k_02!$G113+IRA_02!$E113+Invest_02!$E113)+Pension_02!$E113</f>
        <v>0</v>
      </c>
      <c r="F113" s="69" t="n">
        <f aca="false">(-1)*Roth_02!$E113</f>
        <v>-0</v>
      </c>
      <c r="G113" s="69" t="n">
        <f aca="false">(-1)*$E113*(Input!$C$9/100)</f>
        <v>-0</v>
      </c>
      <c r="H113" s="69" t="n">
        <f aca="false">(-1)*$E113*(Input!$C$10/100)</f>
        <v>-0</v>
      </c>
      <c r="J113" s="69" t="n">
        <f aca="false">($E113+$F113+$G113+$H113)</f>
        <v>0</v>
      </c>
    </row>
    <row r="114" customFormat="false" ht="12.8" hidden="false" customHeight="false" outlineLevel="0" collapsed="false">
      <c r="A114" s="67" t="n">
        <v>110</v>
      </c>
      <c r="B114" s="68" t="n">
        <f aca="false">EOMONTH(Input!$C$7,A114)</f>
        <v>46265</v>
      </c>
      <c r="C114" s="67" t="n">
        <f aca="false">DATEDIF(Input!$G$23,$B114,"Y")</f>
        <v>47</v>
      </c>
      <c r="E114" s="69" t="n">
        <f aca="false">(-1)*(401k_02!$G114+IRA_02!$E114+Invest_02!$E114)+Pension_02!$E114</f>
        <v>0</v>
      </c>
      <c r="F114" s="69" t="n">
        <f aca="false">(-1)*Roth_02!$E114</f>
        <v>-0</v>
      </c>
      <c r="G114" s="69" t="n">
        <f aca="false">(-1)*$E114*(Input!$C$9/100)</f>
        <v>-0</v>
      </c>
      <c r="H114" s="69" t="n">
        <f aca="false">(-1)*$E114*(Input!$C$10/100)</f>
        <v>-0</v>
      </c>
      <c r="J114" s="69" t="n">
        <f aca="false">($E114+$F114+$G114+$H114)</f>
        <v>0</v>
      </c>
    </row>
    <row r="115" customFormat="false" ht="12.8" hidden="false" customHeight="false" outlineLevel="0" collapsed="false">
      <c r="A115" s="67" t="n">
        <v>111</v>
      </c>
      <c r="B115" s="68" t="n">
        <f aca="false">EOMONTH(Input!$C$7,A115)</f>
        <v>46295</v>
      </c>
      <c r="C115" s="67" t="n">
        <f aca="false">DATEDIF(Input!$G$23,$B115,"Y")</f>
        <v>47</v>
      </c>
      <c r="E115" s="69" t="n">
        <f aca="false">(-1)*(401k_02!$G115+IRA_02!$E115+Invest_02!$E115)+Pension_02!$E115</f>
        <v>0</v>
      </c>
      <c r="F115" s="69" t="n">
        <f aca="false">(-1)*Roth_02!$E115</f>
        <v>-0</v>
      </c>
      <c r="G115" s="69" t="n">
        <f aca="false">(-1)*$E115*(Input!$C$9/100)</f>
        <v>-0</v>
      </c>
      <c r="H115" s="69" t="n">
        <f aca="false">(-1)*$E115*(Input!$C$10/100)</f>
        <v>-0</v>
      </c>
      <c r="J115" s="69" t="n">
        <f aca="false">($E115+$F115+$G115+$H115)</f>
        <v>0</v>
      </c>
    </row>
    <row r="116" customFormat="false" ht="12.8" hidden="false" customHeight="false" outlineLevel="0" collapsed="false">
      <c r="A116" s="67" t="n">
        <v>112</v>
      </c>
      <c r="B116" s="68" t="n">
        <f aca="false">EOMONTH(Input!$C$7,A116)</f>
        <v>46326</v>
      </c>
      <c r="C116" s="67" t="n">
        <f aca="false">DATEDIF(Input!$G$23,$B116,"Y")</f>
        <v>48</v>
      </c>
      <c r="E116" s="69" t="n">
        <f aca="false">(-1)*(401k_02!$G116+IRA_02!$E116+Invest_02!$E116)+Pension_02!$E116</f>
        <v>0</v>
      </c>
      <c r="F116" s="69" t="n">
        <f aca="false">(-1)*Roth_02!$E116</f>
        <v>-0</v>
      </c>
      <c r="G116" s="69" t="n">
        <f aca="false">(-1)*$E116*(Input!$C$9/100)</f>
        <v>-0</v>
      </c>
      <c r="H116" s="69" t="n">
        <f aca="false">(-1)*$E116*(Input!$C$10/100)</f>
        <v>-0</v>
      </c>
      <c r="J116" s="69" t="n">
        <f aca="false">($E116+$F116+$G116+$H116)</f>
        <v>0</v>
      </c>
    </row>
    <row r="117" customFormat="false" ht="12.8" hidden="false" customHeight="false" outlineLevel="0" collapsed="false">
      <c r="A117" s="67" t="n">
        <v>113</v>
      </c>
      <c r="B117" s="68" t="n">
        <f aca="false">EOMONTH(Input!$C$7,A117)</f>
        <v>46356</v>
      </c>
      <c r="C117" s="67" t="n">
        <f aca="false">DATEDIF(Input!$G$23,$B117,"Y")</f>
        <v>48</v>
      </c>
      <c r="E117" s="69" t="n">
        <f aca="false">(-1)*(401k_02!$G117+IRA_02!$E117+Invest_02!$E117)+Pension_02!$E117</f>
        <v>0</v>
      </c>
      <c r="F117" s="69" t="n">
        <f aca="false">(-1)*Roth_02!$E117</f>
        <v>-0</v>
      </c>
      <c r="G117" s="69" t="n">
        <f aca="false">(-1)*$E117*(Input!$C$9/100)</f>
        <v>-0</v>
      </c>
      <c r="H117" s="69" t="n">
        <f aca="false">(-1)*$E117*(Input!$C$10/100)</f>
        <v>-0</v>
      </c>
      <c r="J117" s="69" t="n">
        <f aca="false">($E117+$F117+$G117+$H117)</f>
        <v>0</v>
      </c>
    </row>
    <row r="118" customFormat="false" ht="12.8" hidden="false" customHeight="false" outlineLevel="0" collapsed="false">
      <c r="A118" s="67" t="n">
        <v>114</v>
      </c>
      <c r="B118" s="68" t="n">
        <f aca="false">EOMONTH(Input!$C$7,A118)</f>
        <v>46387</v>
      </c>
      <c r="C118" s="67" t="n">
        <f aca="false">DATEDIF(Input!$G$23,$B118,"Y")</f>
        <v>48</v>
      </c>
      <c r="E118" s="69" t="n">
        <f aca="false">(-1)*(401k_02!$G118+IRA_02!$E118+Invest_02!$E118)+Pension_02!$E118</f>
        <v>0</v>
      </c>
      <c r="F118" s="69" t="n">
        <f aca="false">(-1)*Roth_02!$E118</f>
        <v>-0</v>
      </c>
      <c r="G118" s="69" t="n">
        <f aca="false">(-1)*$E118*(Input!$C$9/100)</f>
        <v>-0</v>
      </c>
      <c r="H118" s="69" t="n">
        <f aca="false">(-1)*$E118*(Input!$C$10/100)</f>
        <v>-0</v>
      </c>
      <c r="J118" s="69" t="n">
        <f aca="false">($E118+$F118+$G118+$H118)</f>
        <v>0</v>
      </c>
    </row>
    <row r="119" customFormat="false" ht="12.8" hidden="false" customHeight="false" outlineLevel="0" collapsed="false">
      <c r="A119" s="67" t="n">
        <v>115</v>
      </c>
      <c r="B119" s="68" t="n">
        <f aca="false">EOMONTH(Input!$C$7,A119)</f>
        <v>46418</v>
      </c>
      <c r="C119" s="67" t="n">
        <f aca="false">DATEDIF(Input!$G$23,$B119,"Y")</f>
        <v>48</v>
      </c>
      <c r="E119" s="69" t="n">
        <f aca="false">(-1)*(401k_02!$G119+IRA_02!$E119+Invest_02!$E119)+Pension_02!$E119</f>
        <v>0</v>
      </c>
      <c r="F119" s="69" t="n">
        <f aca="false">(-1)*Roth_02!$E119</f>
        <v>-0</v>
      </c>
      <c r="G119" s="69" t="n">
        <f aca="false">(-1)*$E119*(Input!$C$9/100)</f>
        <v>-0</v>
      </c>
      <c r="H119" s="69" t="n">
        <f aca="false">(-1)*$E119*(Input!$C$10/100)</f>
        <v>-0</v>
      </c>
      <c r="J119" s="69" t="n">
        <f aca="false">($E119+$F119+$G119+$H119)</f>
        <v>0</v>
      </c>
    </row>
    <row r="120" customFormat="false" ht="12.8" hidden="false" customHeight="false" outlineLevel="0" collapsed="false">
      <c r="A120" s="67" t="n">
        <v>116</v>
      </c>
      <c r="B120" s="68" t="n">
        <f aca="false">EOMONTH(Input!$C$7,A120)</f>
        <v>46446</v>
      </c>
      <c r="C120" s="67" t="n">
        <f aca="false">DATEDIF(Input!$G$23,$B120,"Y")</f>
        <v>48</v>
      </c>
      <c r="E120" s="69" t="n">
        <f aca="false">(-1)*(401k_02!$G120+IRA_02!$E120+Invest_02!$E120)+Pension_02!$E120</f>
        <v>0</v>
      </c>
      <c r="F120" s="69" t="n">
        <f aca="false">(-1)*Roth_02!$E120</f>
        <v>-0</v>
      </c>
      <c r="G120" s="69" t="n">
        <f aca="false">(-1)*$E120*(Input!$C$9/100)</f>
        <v>-0</v>
      </c>
      <c r="H120" s="69" t="n">
        <f aca="false">(-1)*$E120*(Input!$C$10/100)</f>
        <v>-0</v>
      </c>
      <c r="J120" s="69" t="n">
        <f aca="false">($E120+$F120+$G120+$H120)</f>
        <v>0</v>
      </c>
    </row>
    <row r="121" customFormat="false" ht="12.8" hidden="false" customHeight="false" outlineLevel="0" collapsed="false">
      <c r="A121" s="67" t="n">
        <v>117</v>
      </c>
      <c r="B121" s="68" t="n">
        <f aca="false">EOMONTH(Input!$C$7,A121)</f>
        <v>46477</v>
      </c>
      <c r="C121" s="67" t="n">
        <f aca="false">DATEDIF(Input!$G$23,$B121,"Y")</f>
        <v>48</v>
      </c>
      <c r="E121" s="69" t="n">
        <f aca="false">(-1)*(401k_02!$G121+IRA_02!$E121+Invest_02!$E121)+Pension_02!$E121</f>
        <v>0</v>
      </c>
      <c r="F121" s="69" t="n">
        <f aca="false">(-1)*Roth_02!$E121</f>
        <v>-0</v>
      </c>
      <c r="G121" s="69" t="n">
        <f aca="false">(-1)*$E121*(Input!$C$9/100)</f>
        <v>-0</v>
      </c>
      <c r="H121" s="69" t="n">
        <f aca="false">(-1)*$E121*(Input!$C$10/100)</f>
        <v>-0</v>
      </c>
      <c r="J121" s="69" t="n">
        <f aca="false">($E121+$F121+$G121+$H121)</f>
        <v>0</v>
      </c>
    </row>
    <row r="122" customFormat="false" ht="12.8" hidden="false" customHeight="false" outlineLevel="0" collapsed="false">
      <c r="A122" s="67" t="n">
        <v>118</v>
      </c>
      <c r="B122" s="68" t="n">
        <f aca="false">EOMONTH(Input!$C$7,A122)</f>
        <v>46507</v>
      </c>
      <c r="C122" s="67" t="n">
        <f aca="false">DATEDIF(Input!$G$23,$B122,"Y")</f>
        <v>48</v>
      </c>
      <c r="E122" s="69" t="n">
        <f aca="false">(-1)*(401k_02!$G122+IRA_02!$E122+Invest_02!$E122)+Pension_02!$E122</f>
        <v>0</v>
      </c>
      <c r="F122" s="69" t="n">
        <f aca="false">(-1)*Roth_02!$E122</f>
        <v>-0</v>
      </c>
      <c r="G122" s="69" t="n">
        <f aca="false">(-1)*$E122*(Input!$C$9/100)</f>
        <v>-0</v>
      </c>
      <c r="H122" s="69" t="n">
        <f aca="false">(-1)*$E122*(Input!$C$10/100)</f>
        <v>-0</v>
      </c>
      <c r="J122" s="69" t="n">
        <f aca="false">($E122+$F122+$G122+$H122)</f>
        <v>0</v>
      </c>
    </row>
    <row r="123" customFormat="false" ht="12.8" hidden="false" customHeight="false" outlineLevel="0" collapsed="false">
      <c r="A123" s="67" t="n">
        <v>119</v>
      </c>
      <c r="B123" s="68" t="n">
        <f aca="false">EOMONTH(Input!$C$7,A123)</f>
        <v>46538</v>
      </c>
      <c r="C123" s="67" t="n">
        <f aca="false">DATEDIF(Input!$G$23,$B123,"Y")</f>
        <v>48</v>
      </c>
      <c r="E123" s="69" t="n">
        <f aca="false">(-1)*(401k_02!$G123+IRA_02!$E123+Invest_02!$E123)+Pension_02!$E123</f>
        <v>0</v>
      </c>
      <c r="F123" s="69" t="n">
        <f aca="false">(-1)*Roth_02!$E123</f>
        <v>-0</v>
      </c>
      <c r="G123" s="69" t="n">
        <f aca="false">(-1)*$E123*(Input!$C$9/100)</f>
        <v>-0</v>
      </c>
      <c r="H123" s="69" t="n">
        <f aca="false">(-1)*$E123*(Input!$C$10/100)</f>
        <v>-0</v>
      </c>
      <c r="J123" s="69" t="n">
        <f aca="false">($E123+$F123+$G123+$H123)</f>
        <v>0</v>
      </c>
    </row>
    <row r="124" customFormat="false" ht="12.8" hidden="false" customHeight="false" outlineLevel="0" collapsed="false">
      <c r="A124" s="67" t="n">
        <v>120</v>
      </c>
      <c r="B124" s="68" t="n">
        <f aca="false">EOMONTH(Input!$C$7,A124)</f>
        <v>46568</v>
      </c>
      <c r="C124" s="67" t="n">
        <f aca="false">DATEDIF(Input!$G$23,$B124,"Y")</f>
        <v>48</v>
      </c>
      <c r="E124" s="69" t="n">
        <f aca="false">(-1)*(401k_02!$G124+IRA_02!$E124+Invest_02!$E124)+Pension_02!$E124</f>
        <v>0</v>
      </c>
      <c r="F124" s="69" t="n">
        <f aca="false">(-1)*Roth_02!$E124</f>
        <v>-0</v>
      </c>
      <c r="G124" s="69" t="n">
        <f aca="false">(-1)*$E124*(Input!$C$9/100)</f>
        <v>-0</v>
      </c>
      <c r="H124" s="69" t="n">
        <f aca="false">(-1)*$E124*(Input!$C$10/100)</f>
        <v>-0</v>
      </c>
      <c r="J124" s="69" t="n">
        <f aca="false">($E124+$F124+$G124+$H124)</f>
        <v>0</v>
      </c>
    </row>
    <row r="125" customFormat="false" ht="12.8" hidden="false" customHeight="false" outlineLevel="0" collapsed="false">
      <c r="A125" s="67" t="n">
        <v>121</v>
      </c>
      <c r="B125" s="68" t="n">
        <f aca="false">EOMONTH(Input!$C$7,A125)</f>
        <v>46599</v>
      </c>
      <c r="C125" s="67" t="n">
        <f aca="false">DATEDIF(Input!$G$23,$B125,"Y")</f>
        <v>48</v>
      </c>
      <c r="E125" s="69" t="n">
        <f aca="false">(-1)*(401k_02!$G125+IRA_02!$E125+Invest_02!$E125)+Pension_02!$E125</f>
        <v>0</v>
      </c>
      <c r="F125" s="69" t="n">
        <f aca="false">(-1)*Roth_02!$E125</f>
        <v>-0</v>
      </c>
      <c r="G125" s="69" t="n">
        <f aca="false">(-1)*$E125*(Input!$C$9/100)</f>
        <v>-0</v>
      </c>
      <c r="H125" s="69" t="n">
        <f aca="false">(-1)*$E125*(Input!$C$10/100)</f>
        <v>-0</v>
      </c>
      <c r="J125" s="69" t="n">
        <f aca="false">($E125+$F125+$G125+$H125)</f>
        <v>0</v>
      </c>
    </row>
    <row r="126" customFormat="false" ht="12.8" hidden="false" customHeight="false" outlineLevel="0" collapsed="false">
      <c r="A126" s="67" t="n">
        <v>122</v>
      </c>
      <c r="B126" s="68" t="n">
        <f aca="false">EOMONTH(Input!$C$7,A126)</f>
        <v>46630</v>
      </c>
      <c r="C126" s="67" t="n">
        <f aca="false">DATEDIF(Input!$G$23,$B126,"Y")</f>
        <v>48</v>
      </c>
      <c r="E126" s="69" t="n">
        <f aca="false">(-1)*(401k_02!$G126+IRA_02!$E126+Invest_02!$E126)+Pension_02!$E126</f>
        <v>0</v>
      </c>
      <c r="F126" s="69" t="n">
        <f aca="false">(-1)*Roth_02!$E126</f>
        <v>-0</v>
      </c>
      <c r="G126" s="69" t="n">
        <f aca="false">(-1)*$E126*(Input!$C$9/100)</f>
        <v>-0</v>
      </c>
      <c r="H126" s="69" t="n">
        <f aca="false">(-1)*$E126*(Input!$C$10/100)</f>
        <v>-0</v>
      </c>
      <c r="J126" s="69" t="n">
        <f aca="false">($E126+$F126+$G126+$H126)</f>
        <v>0</v>
      </c>
    </row>
    <row r="127" customFormat="false" ht="12.8" hidden="false" customHeight="false" outlineLevel="0" collapsed="false">
      <c r="A127" s="67" t="n">
        <v>123</v>
      </c>
      <c r="B127" s="68" t="n">
        <f aca="false">EOMONTH(Input!$C$7,A127)</f>
        <v>46660</v>
      </c>
      <c r="C127" s="67" t="n">
        <f aca="false">DATEDIF(Input!$G$23,$B127,"Y")</f>
        <v>48</v>
      </c>
      <c r="E127" s="69" t="n">
        <f aca="false">(-1)*(401k_02!$G127+IRA_02!$E127+Invest_02!$E127)+Pension_02!$E127</f>
        <v>0</v>
      </c>
      <c r="F127" s="69" t="n">
        <f aca="false">(-1)*Roth_02!$E127</f>
        <v>-0</v>
      </c>
      <c r="G127" s="69" t="n">
        <f aca="false">(-1)*$E127*(Input!$C$9/100)</f>
        <v>-0</v>
      </c>
      <c r="H127" s="69" t="n">
        <f aca="false">(-1)*$E127*(Input!$C$10/100)</f>
        <v>-0</v>
      </c>
      <c r="J127" s="69" t="n">
        <f aca="false">($E127+$F127+$G127+$H127)</f>
        <v>0</v>
      </c>
    </row>
    <row r="128" customFormat="false" ht="12.8" hidden="false" customHeight="false" outlineLevel="0" collapsed="false">
      <c r="A128" s="67" t="n">
        <v>124</v>
      </c>
      <c r="B128" s="68" t="n">
        <f aca="false">EOMONTH(Input!$C$7,A128)</f>
        <v>46691</v>
      </c>
      <c r="C128" s="67" t="n">
        <f aca="false">DATEDIF(Input!$G$23,$B128,"Y")</f>
        <v>49</v>
      </c>
      <c r="E128" s="69" t="n">
        <f aca="false">(-1)*(401k_02!$G128+IRA_02!$E128+Invest_02!$E128)+Pension_02!$E128</f>
        <v>0</v>
      </c>
      <c r="F128" s="69" t="n">
        <f aca="false">(-1)*Roth_02!$E128</f>
        <v>-0</v>
      </c>
      <c r="G128" s="69" t="n">
        <f aca="false">(-1)*$E128*(Input!$C$9/100)</f>
        <v>-0</v>
      </c>
      <c r="H128" s="69" t="n">
        <f aca="false">(-1)*$E128*(Input!$C$10/100)</f>
        <v>-0</v>
      </c>
      <c r="J128" s="69" t="n">
        <f aca="false">($E128+$F128+$G128+$H128)</f>
        <v>0</v>
      </c>
    </row>
    <row r="129" customFormat="false" ht="12.8" hidden="false" customHeight="false" outlineLevel="0" collapsed="false">
      <c r="A129" s="67" t="n">
        <v>125</v>
      </c>
      <c r="B129" s="68" t="n">
        <f aca="false">EOMONTH(Input!$C$7,A129)</f>
        <v>46721</v>
      </c>
      <c r="C129" s="67" t="n">
        <f aca="false">DATEDIF(Input!$G$23,$B129,"Y")</f>
        <v>49</v>
      </c>
      <c r="E129" s="69" t="n">
        <f aca="false">(-1)*(401k_02!$G129+IRA_02!$E129+Invest_02!$E129)+Pension_02!$E129</f>
        <v>0</v>
      </c>
      <c r="F129" s="69" t="n">
        <f aca="false">(-1)*Roth_02!$E129</f>
        <v>-0</v>
      </c>
      <c r="G129" s="69" t="n">
        <f aca="false">(-1)*$E129*(Input!$C$9/100)</f>
        <v>-0</v>
      </c>
      <c r="H129" s="69" t="n">
        <f aca="false">(-1)*$E129*(Input!$C$10/100)</f>
        <v>-0</v>
      </c>
      <c r="J129" s="69" t="n">
        <f aca="false">($E129+$F129+$G129+$H129)</f>
        <v>0</v>
      </c>
    </row>
    <row r="130" customFormat="false" ht="12.8" hidden="false" customHeight="false" outlineLevel="0" collapsed="false">
      <c r="A130" s="67" t="n">
        <v>126</v>
      </c>
      <c r="B130" s="68" t="n">
        <f aca="false">EOMONTH(Input!$C$7,A130)</f>
        <v>46752</v>
      </c>
      <c r="C130" s="67" t="n">
        <f aca="false">DATEDIF(Input!$G$23,$B130,"Y")</f>
        <v>49</v>
      </c>
      <c r="E130" s="69" t="n">
        <f aca="false">(-1)*(401k_02!$G130+IRA_02!$E130+Invest_02!$E130)+Pension_02!$E130</f>
        <v>0</v>
      </c>
      <c r="F130" s="69" t="n">
        <f aca="false">(-1)*Roth_02!$E130</f>
        <v>-0</v>
      </c>
      <c r="G130" s="69" t="n">
        <f aca="false">(-1)*$E130*(Input!$C$9/100)</f>
        <v>-0</v>
      </c>
      <c r="H130" s="69" t="n">
        <f aca="false">(-1)*$E130*(Input!$C$10/100)</f>
        <v>-0</v>
      </c>
      <c r="J130" s="69" t="n">
        <f aca="false">($E130+$F130+$G130+$H130)</f>
        <v>0</v>
      </c>
    </row>
    <row r="131" customFormat="false" ht="12.8" hidden="false" customHeight="false" outlineLevel="0" collapsed="false">
      <c r="A131" s="67" t="n">
        <v>127</v>
      </c>
      <c r="B131" s="68" t="n">
        <f aca="false">EOMONTH(Input!$C$7,A131)</f>
        <v>46783</v>
      </c>
      <c r="C131" s="67" t="n">
        <f aca="false">DATEDIF(Input!$G$23,$B131,"Y")</f>
        <v>49</v>
      </c>
      <c r="E131" s="69" t="n">
        <f aca="false">(-1)*(401k_02!$G131+IRA_02!$E131+Invest_02!$E131)+Pension_02!$E131</f>
        <v>0</v>
      </c>
      <c r="F131" s="69" t="n">
        <f aca="false">(-1)*Roth_02!$E131</f>
        <v>-0</v>
      </c>
      <c r="G131" s="69" t="n">
        <f aca="false">(-1)*$E131*(Input!$C$9/100)</f>
        <v>-0</v>
      </c>
      <c r="H131" s="69" t="n">
        <f aca="false">(-1)*$E131*(Input!$C$10/100)</f>
        <v>-0</v>
      </c>
      <c r="J131" s="69" t="n">
        <f aca="false">($E131+$F131+$G131+$H131)</f>
        <v>0</v>
      </c>
    </row>
    <row r="132" customFormat="false" ht="12.8" hidden="false" customHeight="false" outlineLevel="0" collapsed="false">
      <c r="A132" s="67" t="n">
        <v>128</v>
      </c>
      <c r="B132" s="68" t="n">
        <f aca="false">EOMONTH(Input!$C$7,A132)</f>
        <v>46812</v>
      </c>
      <c r="C132" s="67" t="n">
        <f aca="false">DATEDIF(Input!$G$23,$B132,"Y")</f>
        <v>49</v>
      </c>
      <c r="E132" s="69" t="n">
        <f aca="false">(-1)*(401k_02!$G132+IRA_02!$E132+Invest_02!$E132)+Pension_02!$E132</f>
        <v>0</v>
      </c>
      <c r="F132" s="69" t="n">
        <f aca="false">(-1)*Roth_02!$E132</f>
        <v>-0</v>
      </c>
      <c r="G132" s="69" t="n">
        <f aca="false">(-1)*$E132*(Input!$C$9/100)</f>
        <v>-0</v>
      </c>
      <c r="H132" s="69" t="n">
        <f aca="false">(-1)*$E132*(Input!$C$10/100)</f>
        <v>-0</v>
      </c>
      <c r="J132" s="69" t="n">
        <f aca="false">($E132+$F132+$G132+$H132)</f>
        <v>0</v>
      </c>
    </row>
    <row r="133" customFormat="false" ht="12.8" hidden="false" customHeight="false" outlineLevel="0" collapsed="false">
      <c r="A133" s="67" t="n">
        <v>129</v>
      </c>
      <c r="B133" s="68" t="n">
        <f aca="false">EOMONTH(Input!$C$7,A133)</f>
        <v>46843</v>
      </c>
      <c r="C133" s="67" t="n">
        <f aca="false">DATEDIF(Input!$G$23,$B133,"Y")</f>
        <v>49</v>
      </c>
      <c r="E133" s="69" t="n">
        <f aca="false">(-1)*(401k_02!$G133+IRA_02!$E133+Invest_02!$E133)+Pension_02!$E133</f>
        <v>0</v>
      </c>
      <c r="F133" s="69" t="n">
        <f aca="false">(-1)*Roth_02!$E133</f>
        <v>-0</v>
      </c>
      <c r="G133" s="69" t="n">
        <f aca="false">(-1)*$E133*(Input!$C$9/100)</f>
        <v>-0</v>
      </c>
      <c r="H133" s="69" t="n">
        <f aca="false">(-1)*$E133*(Input!$C$10/100)</f>
        <v>-0</v>
      </c>
      <c r="J133" s="69" t="n">
        <f aca="false">($E133+$F133+$G133+$H133)</f>
        <v>0</v>
      </c>
    </row>
    <row r="134" customFormat="false" ht="12.8" hidden="false" customHeight="false" outlineLevel="0" collapsed="false">
      <c r="A134" s="67" t="n">
        <v>130</v>
      </c>
      <c r="B134" s="68" t="n">
        <f aca="false">EOMONTH(Input!$C$7,A134)</f>
        <v>46873</v>
      </c>
      <c r="C134" s="67" t="n">
        <f aca="false">DATEDIF(Input!$G$23,$B134,"Y")</f>
        <v>49</v>
      </c>
      <c r="E134" s="69" t="n">
        <f aca="false">(-1)*(401k_02!$G134+IRA_02!$E134+Invest_02!$E134)+Pension_02!$E134</f>
        <v>0</v>
      </c>
      <c r="F134" s="69" t="n">
        <f aca="false">(-1)*Roth_02!$E134</f>
        <v>-0</v>
      </c>
      <c r="G134" s="69" t="n">
        <f aca="false">(-1)*$E134*(Input!$C$9/100)</f>
        <v>-0</v>
      </c>
      <c r="H134" s="69" t="n">
        <f aca="false">(-1)*$E134*(Input!$C$10/100)</f>
        <v>-0</v>
      </c>
      <c r="J134" s="69" t="n">
        <f aca="false">($E134+$F134+$G134+$H134)</f>
        <v>0</v>
      </c>
    </row>
    <row r="135" customFormat="false" ht="12.8" hidden="false" customHeight="false" outlineLevel="0" collapsed="false">
      <c r="A135" s="67" t="n">
        <v>131</v>
      </c>
      <c r="B135" s="68" t="n">
        <f aca="false">EOMONTH(Input!$C$7,A135)</f>
        <v>46904</v>
      </c>
      <c r="C135" s="67" t="n">
        <f aca="false">DATEDIF(Input!$G$23,$B135,"Y")</f>
        <v>49</v>
      </c>
      <c r="E135" s="69" t="n">
        <f aca="false">(-1)*(401k_02!$G135+IRA_02!$E135+Invest_02!$E135)+Pension_02!$E135</f>
        <v>0</v>
      </c>
      <c r="F135" s="69" t="n">
        <f aca="false">(-1)*Roth_02!$E135</f>
        <v>-0</v>
      </c>
      <c r="G135" s="69" t="n">
        <f aca="false">(-1)*$E135*(Input!$C$9/100)</f>
        <v>-0</v>
      </c>
      <c r="H135" s="69" t="n">
        <f aca="false">(-1)*$E135*(Input!$C$10/100)</f>
        <v>-0</v>
      </c>
      <c r="J135" s="69" t="n">
        <f aca="false">($E135+$F135+$G135+$H135)</f>
        <v>0</v>
      </c>
    </row>
    <row r="136" customFormat="false" ht="12.8" hidden="false" customHeight="false" outlineLevel="0" collapsed="false">
      <c r="A136" s="67" t="n">
        <v>132</v>
      </c>
      <c r="B136" s="68" t="n">
        <f aca="false">EOMONTH(Input!$C$7,A136)</f>
        <v>46934</v>
      </c>
      <c r="C136" s="67" t="n">
        <f aca="false">DATEDIF(Input!$G$23,$B136,"Y")</f>
        <v>49</v>
      </c>
      <c r="E136" s="69" t="n">
        <f aca="false">(-1)*(401k_02!$G136+IRA_02!$E136+Invest_02!$E136)+Pension_02!$E136</f>
        <v>0</v>
      </c>
      <c r="F136" s="69" t="n">
        <f aca="false">(-1)*Roth_02!$E136</f>
        <v>-0</v>
      </c>
      <c r="G136" s="69" t="n">
        <f aca="false">(-1)*$E136*(Input!$C$9/100)</f>
        <v>-0</v>
      </c>
      <c r="H136" s="69" t="n">
        <f aca="false">(-1)*$E136*(Input!$C$10/100)</f>
        <v>-0</v>
      </c>
      <c r="J136" s="69" t="n">
        <f aca="false">($E136+$F136+$G136+$H136)</f>
        <v>0</v>
      </c>
    </row>
    <row r="137" customFormat="false" ht="12.8" hidden="false" customHeight="false" outlineLevel="0" collapsed="false">
      <c r="A137" s="67" t="n">
        <v>133</v>
      </c>
      <c r="B137" s="68" t="n">
        <f aca="false">EOMONTH(Input!$C$7,A137)</f>
        <v>46965</v>
      </c>
      <c r="C137" s="67" t="n">
        <f aca="false">DATEDIF(Input!$G$23,$B137,"Y")</f>
        <v>49</v>
      </c>
      <c r="E137" s="69" t="n">
        <f aca="false">(-1)*(401k_02!$G137+IRA_02!$E137+Invest_02!$E137)+Pension_02!$E137</f>
        <v>0</v>
      </c>
      <c r="F137" s="69" t="n">
        <f aca="false">(-1)*Roth_02!$E137</f>
        <v>-0</v>
      </c>
      <c r="G137" s="69" t="n">
        <f aca="false">(-1)*$E137*(Input!$C$9/100)</f>
        <v>-0</v>
      </c>
      <c r="H137" s="69" t="n">
        <f aca="false">(-1)*$E137*(Input!$C$10/100)</f>
        <v>-0</v>
      </c>
      <c r="J137" s="69" t="n">
        <f aca="false">($E137+$F137+$G137+$H137)</f>
        <v>0</v>
      </c>
    </row>
    <row r="138" customFormat="false" ht="12.8" hidden="false" customHeight="false" outlineLevel="0" collapsed="false">
      <c r="A138" s="67" t="n">
        <v>134</v>
      </c>
      <c r="B138" s="68" t="n">
        <f aca="false">EOMONTH(Input!$C$7,A138)</f>
        <v>46996</v>
      </c>
      <c r="C138" s="67" t="n">
        <f aca="false">DATEDIF(Input!$G$23,$B138,"Y")</f>
        <v>49</v>
      </c>
      <c r="E138" s="69" t="n">
        <f aca="false">(-1)*(401k_02!$G138+IRA_02!$E138+Invest_02!$E138)+Pension_02!$E138</f>
        <v>0</v>
      </c>
      <c r="F138" s="69" t="n">
        <f aca="false">(-1)*Roth_02!$E138</f>
        <v>-0</v>
      </c>
      <c r="G138" s="69" t="n">
        <f aca="false">(-1)*$E138*(Input!$C$9/100)</f>
        <v>-0</v>
      </c>
      <c r="H138" s="69" t="n">
        <f aca="false">(-1)*$E138*(Input!$C$10/100)</f>
        <v>-0</v>
      </c>
      <c r="J138" s="69" t="n">
        <f aca="false">($E138+$F138+$G138+$H138)</f>
        <v>0</v>
      </c>
    </row>
    <row r="139" customFormat="false" ht="12.8" hidden="false" customHeight="false" outlineLevel="0" collapsed="false">
      <c r="A139" s="67" t="n">
        <v>135</v>
      </c>
      <c r="B139" s="68" t="n">
        <f aca="false">EOMONTH(Input!$C$7,A139)</f>
        <v>47026</v>
      </c>
      <c r="C139" s="67" t="n">
        <f aca="false">DATEDIF(Input!$G$23,$B139,"Y")</f>
        <v>49</v>
      </c>
      <c r="E139" s="69" t="n">
        <f aca="false">(-1)*(401k_02!$G139+IRA_02!$E139+Invest_02!$E139)+Pension_02!$E139</f>
        <v>0</v>
      </c>
      <c r="F139" s="69" t="n">
        <f aca="false">(-1)*Roth_02!$E139</f>
        <v>-0</v>
      </c>
      <c r="G139" s="69" t="n">
        <f aca="false">(-1)*$E139*(Input!$C$9/100)</f>
        <v>-0</v>
      </c>
      <c r="H139" s="69" t="n">
        <f aca="false">(-1)*$E139*(Input!$C$10/100)</f>
        <v>-0</v>
      </c>
      <c r="J139" s="69" t="n">
        <f aca="false">($E139+$F139+$G139+$H139)</f>
        <v>0</v>
      </c>
    </row>
    <row r="140" customFormat="false" ht="12.8" hidden="false" customHeight="false" outlineLevel="0" collapsed="false">
      <c r="A140" s="67" t="n">
        <v>136</v>
      </c>
      <c r="B140" s="68" t="n">
        <f aca="false">EOMONTH(Input!$C$7,A140)</f>
        <v>47057</v>
      </c>
      <c r="C140" s="67" t="n">
        <f aca="false">DATEDIF(Input!$G$23,$B140,"Y")</f>
        <v>50</v>
      </c>
      <c r="E140" s="69" t="n">
        <f aca="false">(-1)*(401k_02!$G140+IRA_02!$E140+Invest_02!$E140)+Pension_02!$E140</f>
        <v>0</v>
      </c>
      <c r="F140" s="69" t="n">
        <f aca="false">(-1)*Roth_02!$E140</f>
        <v>-0</v>
      </c>
      <c r="G140" s="69" t="n">
        <f aca="false">(-1)*$E140*(Input!$C$9/100)</f>
        <v>-0</v>
      </c>
      <c r="H140" s="69" t="n">
        <f aca="false">(-1)*$E140*(Input!$C$10/100)</f>
        <v>-0</v>
      </c>
      <c r="J140" s="69" t="n">
        <f aca="false">($E140+$F140+$G140+$H140)</f>
        <v>0</v>
      </c>
    </row>
    <row r="141" customFormat="false" ht="12.8" hidden="false" customHeight="false" outlineLevel="0" collapsed="false">
      <c r="A141" s="67" t="n">
        <v>137</v>
      </c>
      <c r="B141" s="68" t="n">
        <f aca="false">EOMONTH(Input!$C$7,A141)</f>
        <v>47087</v>
      </c>
      <c r="C141" s="67" t="n">
        <f aca="false">DATEDIF(Input!$G$23,$B141,"Y")</f>
        <v>50</v>
      </c>
      <c r="E141" s="69" t="n">
        <f aca="false">(-1)*(401k_02!$G141+IRA_02!$E141+Invest_02!$E141)+Pension_02!$E141</f>
        <v>0</v>
      </c>
      <c r="F141" s="69" t="n">
        <f aca="false">(-1)*Roth_02!$E141</f>
        <v>-0</v>
      </c>
      <c r="G141" s="69" t="n">
        <f aca="false">(-1)*$E141*(Input!$C$9/100)</f>
        <v>-0</v>
      </c>
      <c r="H141" s="69" t="n">
        <f aca="false">(-1)*$E141*(Input!$C$10/100)</f>
        <v>-0</v>
      </c>
      <c r="J141" s="69" t="n">
        <f aca="false">($E141+$F141+$G141+$H141)</f>
        <v>0</v>
      </c>
    </row>
    <row r="142" customFormat="false" ht="12.8" hidden="false" customHeight="false" outlineLevel="0" collapsed="false">
      <c r="A142" s="67" t="n">
        <v>138</v>
      </c>
      <c r="B142" s="68" t="n">
        <f aca="false">EOMONTH(Input!$C$7,A142)</f>
        <v>47118</v>
      </c>
      <c r="C142" s="67" t="n">
        <f aca="false">DATEDIF(Input!$G$23,$B142,"Y")</f>
        <v>50</v>
      </c>
      <c r="E142" s="69" t="n">
        <f aca="false">(-1)*(401k_02!$G142+IRA_02!$E142+Invest_02!$E142)+Pension_02!$E142</f>
        <v>0</v>
      </c>
      <c r="F142" s="69" t="n">
        <f aca="false">(-1)*Roth_02!$E142</f>
        <v>-0</v>
      </c>
      <c r="G142" s="69" t="n">
        <f aca="false">(-1)*$E142*(Input!$C$9/100)</f>
        <v>-0</v>
      </c>
      <c r="H142" s="69" t="n">
        <f aca="false">(-1)*$E142*(Input!$C$10/100)</f>
        <v>-0</v>
      </c>
      <c r="J142" s="69" t="n">
        <f aca="false">($E142+$F142+$G142+$H142)</f>
        <v>0</v>
      </c>
    </row>
    <row r="143" customFormat="false" ht="12.8" hidden="false" customHeight="false" outlineLevel="0" collapsed="false">
      <c r="A143" s="67" t="n">
        <v>139</v>
      </c>
      <c r="B143" s="68" t="n">
        <f aca="false">EOMONTH(Input!$C$7,A143)</f>
        <v>47149</v>
      </c>
      <c r="C143" s="67" t="n">
        <f aca="false">DATEDIF(Input!$G$23,$B143,"Y")</f>
        <v>50</v>
      </c>
      <c r="E143" s="69" t="n">
        <f aca="false">(-1)*(401k_02!$G143+IRA_02!$E143+Invest_02!$E143)+Pension_02!$E143</f>
        <v>0</v>
      </c>
      <c r="F143" s="69" t="n">
        <f aca="false">(-1)*Roth_02!$E143</f>
        <v>-0</v>
      </c>
      <c r="G143" s="69" t="n">
        <f aca="false">(-1)*$E143*(Input!$C$9/100)</f>
        <v>-0</v>
      </c>
      <c r="H143" s="69" t="n">
        <f aca="false">(-1)*$E143*(Input!$C$10/100)</f>
        <v>-0</v>
      </c>
      <c r="J143" s="69" t="n">
        <f aca="false">($E143+$F143+$G143+$H143)</f>
        <v>0</v>
      </c>
    </row>
    <row r="144" customFormat="false" ht="12.8" hidden="false" customHeight="false" outlineLevel="0" collapsed="false">
      <c r="A144" s="67" t="n">
        <v>140</v>
      </c>
      <c r="B144" s="68" t="n">
        <f aca="false">EOMONTH(Input!$C$7,A144)</f>
        <v>47177</v>
      </c>
      <c r="C144" s="67" t="n">
        <f aca="false">DATEDIF(Input!$G$23,$B144,"Y")</f>
        <v>50</v>
      </c>
      <c r="E144" s="69" t="n">
        <f aca="false">(-1)*(401k_02!$G144+IRA_02!$E144+Invest_02!$E144)+Pension_02!$E144</f>
        <v>0</v>
      </c>
      <c r="F144" s="69" t="n">
        <f aca="false">(-1)*Roth_02!$E144</f>
        <v>-0</v>
      </c>
      <c r="G144" s="69" t="n">
        <f aca="false">(-1)*$E144*(Input!$C$9/100)</f>
        <v>-0</v>
      </c>
      <c r="H144" s="69" t="n">
        <f aca="false">(-1)*$E144*(Input!$C$10/100)</f>
        <v>-0</v>
      </c>
      <c r="J144" s="69" t="n">
        <f aca="false">($E144+$F144+$G144+$H144)</f>
        <v>0</v>
      </c>
    </row>
    <row r="145" customFormat="false" ht="12.8" hidden="false" customHeight="false" outlineLevel="0" collapsed="false">
      <c r="A145" s="67" t="n">
        <v>141</v>
      </c>
      <c r="B145" s="68" t="n">
        <f aca="false">EOMONTH(Input!$C$7,A145)</f>
        <v>47208</v>
      </c>
      <c r="C145" s="67" t="n">
        <f aca="false">DATEDIF(Input!$G$23,$B145,"Y")</f>
        <v>50</v>
      </c>
      <c r="E145" s="69" t="n">
        <f aca="false">(-1)*(401k_02!$G145+IRA_02!$E145+Invest_02!$E145)+Pension_02!$E145</f>
        <v>0</v>
      </c>
      <c r="F145" s="69" t="n">
        <f aca="false">(-1)*Roth_02!$E145</f>
        <v>-0</v>
      </c>
      <c r="G145" s="69" t="n">
        <f aca="false">(-1)*$E145*(Input!$C$9/100)</f>
        <v>-0</v>
      </c>
      <c r="H145" s="69" t="n">
        <f aca="false">(-1)*$E145*(Input!$C$10/100)</f>
        <v>-0</v>
      </c>
      <c r="J145" s="69" t="n">
        <f aca="false">($E145+$F145+$G145+$H145)</f>
        <v>0</v>
      </c>
    </row>
    <row r="146" customFormat="false" ht="12.8" hidden="false" customHeight="false" outlineLevel="0" collapsed="false">
      <c r="A146" s="67" t="n">
        <v>142</v>
      </c>
      <c r="B146" s="68" t="n">
        <f aca="false">EOMONTH(Input!$C$7,A146)</f>
        <v>47238</v>
      </c>
      <c r="C146" s="67" t="n">
        <f aca="false">DATEDIF(Input!$G$23,$B146,"Y")</f>
        <v>50</v>
      </c>
      <c r="E146" s="69" t="n">
        <f aca="false">(-1)*(401k_02!$G146+IRA_02!$E146+Invest_02!$E146)+Pension_02!$E146</f>
        <v>0</v>
      </c>
      <c r="F146" s="69" t="n">
        <f aca="false">(-1)*Roth_02!$E146</f>
        <v>-0</v>
      </c>
      <c r="G146" s="69" t="n">
        <f aca="false">(-1)*$E146*(Input!$C$9/100)</f>
        <v>-0</v>
      </c>
      <c r="H146" s="69" t="n">
        <f aca="false">(-1)*$E146*(Input!$C$10/100)</f>
        <v>-0</v>
      </c>
      <c r="J146" s="69" t="n">
        <f aca="false">($E146+$F146+$G146+$H146)</f>
        <v>0</v>
      </c>
    </row>
    <row r="147" customFormat="false" ht="12.8" hidden="false" customHeight="false" outlineLevel="0" collapsed="false">
      <c r="A147" s="67" t="n">
        <v>143</v>
      </c>
      <c r="B147" s="68" t="n">
        <f aca="false">EOMONTH(Input!$C$7,A147)</f>
        <v>47269</v>
      </c>
      <c r="C147" s="67" t="n">
        <f aca="false">DATEDIF(Input!$G$23,$B147,"Y")</f>
        <v>50</v>
      </c>
      <c r="E147" s="69" t="n">
        <f aca="false">(-1)*(401k_02!$G147+IRA_02!$E147+Invest_02!$E147)+Pension_02!$E147</f>
        <v>0</v>
      </c>
      <c r="F147" s="69" t="n">
        <f aca="false">(-1)*Roth_02!$E147</f>
        <v>-0</v>
      </c>
      <c r="G147" s="69" t="n">
        <f aca="false">(-1)*$E147*(Input!$C$9/100)</f>
        <v>-0</v>
      </c>
      <c r="H147" s="69" t="n">
        <f aca="false">(-1)*$E147*(Input!$C$10/100)</f>
        <v>-0</v>
      </c>
      <c r="J147" s="69" t="n">
        <f aca="false">($E147+$F147+$G147+$H147)</f>
        <v>0</v>
      </c>
    </row>
    <row r="148" customFormat="false" ht="12.8" hidden="false" customHeight="false" outlineLevel="0" collapsed="false">
      <c r="A148" s="67" t="n">
        <v>144</v>
      </c>
      <c r="B148" s="68" t="n">
        <f aca="false">EOMONTH(Input!$C$7,A148)</f>
        <v>47299</v>
      </c>
      <c r="C148" s="67" t="n">
        <f aca="false">DATEDIF(Input!$G$23,$B148,"Y")</f>
        <v>50</v>
      </c>
      <c r="E148" s="69" t="n">
        <f aca="false">(-1)*(401k_02!$G148+IRA_02!$E148+Invest_02!$E148)+Pension_02!$E148</f>
        <v>0</v>
      </c>
      <c r="F148" s="69" t="n">
        <f aca="false">(-1)*Roth_02!$E148</f>
        <v>-0</v>
      </c>
      <c r="G148" s="69" t="n">
        <f aca="false">(-1)*$E148*(Input!$C$9/100)</f>
        <v>-0</v>
      </c>
      <c r="H148" s="69" t="n">
        <f aca="false">(-1)*$E148*(Input!$C$10/100)</f>
        <v>-0</v>
      </c>
      <c r="J148" s="69" t="n">
        <f aca="false">($E148+$F148+$G148+$H148)</f>
        <v>0</v>
      </c>
    </row>
    <row r="149" customFormat="false" ht="12.8" hidden="false" customHeight="false" outlineLevel="0" collapsed="false">
      <c r="A149" s="67" t="n">
        <v>145</v>
      </c>
      <c r="B149" s="68" t="n">
        <f aca="false">EOMONTH(Input!$C$7,A149)</f>
        <v>47330</v>
      </c>
      <c r="C149" s="67" t="n">
        <f aca="false">DATEDIF(Input!$G$23,$B149,"Y")</f>
        <v>50</v>
      </c>
      <c r="E149" s="69" t="n">
        <f aca="false">(-1)*(401k_02!$G149+IRA_02!$E149+Invest_02!$E149)+Pension_02!$E149</f>
        <v>0</v>
      </c>
      <c r="F149" s="69" t="n">
        <f aca="false">(-1)*Roth_02!$E149</f>
        <v>-0</v>
      </c>
      <c r="G149" s="69" t="n">
        <f aca="false">(-1)*$E149*(Input!$C$9/100)</f>
        <v>-0</v>
      </c>
      <c r="H149" s="69" t="n">
        <f aca="false">(-1)*$E149*(Input!$C$10/100)</f>
        <v>-0</v>
      </c>
      <c r="J149" s="69" t="n">
        <f aca="false">($E149+$F149+$G149+$H149)</f>
        <v>0</v>
      </c>
    </row>
    <row r="150" customFormat="false" ht="12.8" hidden="false" customHeight="false" outlineLevel="0" collapsed="false">
      <c r="A150" s="67" t="n">
        <v>146</v>
      </c>
      <c r="B150" s="68" t="n">
        <f aca="false">EOMONTH(Input!$C$7,A150)</f>
        <v>47361</v>
      </c>
      <c r="C150" s="67" t="n">
        <f aca="false">DATEDIF(Input!$G$23,$B150,"Y")</f>
        <v>50</v>
      </c>
      <c r="E150" s="69" t="n">
        <f aca="false">(-1)*(401k_02!$G150+IRA_02!$E150+Invest_02!$E150)+Pension_02!$E150</f>
        <v>0</v>
      </c>
      <c r="F150" s="69" t="n">
        <f aca="false">(-1)*Roth_02!$E150</f>
        <v>-0</v>
      </c>
      <c r="G150" s="69" t="n">
        <f aca="false">(-1)*$E150*(Input!$C$9/100)</f>
        <v>-0</v>
      </c>
      <c r="H150" s="69" t="n">
        <f aca="false">(-1)*$E150*(Input!$C$10/100)</f>
        <v>-0</v>
      </c>
      <c r="J150" s="69" t="n">
        <f aca="false">($E150+$F150+$G150+$H150)</f>
        <v>0</v>
      </c>
    </row>
    <row r="151" customFormat="false" ht="12.8" hidden="false" customHeight="false" outlineLevel="0" collapsed="false">
      <c r="A151" s="67" t="n">
        <v>147</v>
      </c>
      <c r="B151" s="68" t="n">
        <f aca="false">EOMONTH(Input!$C$7,A151)</f>
        <v>47391</v>
      </c>
      <c r="C151" s="67" t="n">
        <f aca="false">DATEDIF(Input!$G$23,$B151,"Y")</f>
        <v>50</v>
      </c>
      <c r="E151" s="69" t="n">
        <f aca="false">(-1)*(401k_02!$G151+IRA_02!$E151+Invest_02!$E151)+Pension_02!$E151</f>
        <v>0</v>
      </c>
      <c r="F151" s="69" t="n">
        <f aca="false">(-1)*Roth_02!$E151</f>
        <v>-0</v>
      </c>
      <c r="G151" s="69" t="n">
        <f aca="false">(-1)*$E151*(Input!$C$9/100)</f>
        <v>-0</v>
      </c>
      <c r="H151" s="69" t="n">
        <f aca="false">(-1)*$E151*(Input!$C$10/100)</f>
        <v>-0</v>
      </c>
      <c r="J151" s="69" t="n">
        <f aca="false">($E151+$F151+$G151+$H151)</f>
        <v>0</v>
      </c>
    </row>
    <row r="152" customFormat="false" ht="12.8" hidden="false" customHeight="false" outlineLevel="0" collapsed="false">
      <c r="A152" s="67" t="n">
        <v>148</v>
      </c>
      <c r="B152" s="68" t="n">
        <f aca="false">EOMONTH(Input!$C$7,A152)</f>
        <v>47422</v>
      </c>
      <c r="C152" s="67" t="n">
        <f aca="false">DATEDIF(Input!$G$23,$B152,"Y")</f>
        <v>51</v>
      </c>
      <c r="E152" s="69" t="n">
        <f aca="false">(-1)*(401k_02!$G152+IRA_02!$E152+Invest_02!$E152)+Pension_02!$E152</f>
        <v>0</v>
      </c>
      <c r="F152" s="69" t="n">
        <f aca="false">(-1)*Roth_02!$E152</f>
        <v>-0</v>
      </c>
      <c r="G152" s="69" t="n">
        <f aca="false">(-1)*$E152*(Input!$C$9/100)</f>
        <v>-0</v>
      </c>
      <c r="H152" s="69" t="n">
        <f aca="false">(-1)*$E152*(Input!$C$10/100)</f>
        <v>-0</v>
      </c>
      <c r="J152" s="69" t="n">
        <f aca="false">($E152+$F152+$G152+$H152)</f>
        <v>0</v>
      </c>
    </row>
    <row r="153" customFormat="false" ht="12.8" hidden="false" customHeight="false" outlineLevel="0" collapsed="false">
      <c r="A153" s="67" t="n">
        <v>149</v>
      </c>
      <c r="B153" s="68" t="n">
        <f aca="false">EOMONTH(Input!$C$7,A153)</f>
        <v>47452</v>
      </c>
      <c r="C153" s="67" t="n">
        <f aca="false">DATEDIF(Input!$G$23,$B153,"Y")</f>
        <v>51</v>
      </c>
      <c r="E153" s="69" t="n">
        <f aca="false">(-1)*(401k_02!$G153+IRA_02!$E153+Invest_02!$E153)+Pension_02!$E153</f>
        <v>0</v>
      </c>
      <c r="F153" s="69" t="n">
        <f aca="false">(-1)*Roth_02!$E153</f>
        <v>-0</v>
      </c>
      <c r="G153" s="69" t="n">
        <f aca="false">(-1)*$E153*(Input!$C$9/100)</f>
        <v>-0</v>
      </c>
      <c r="H153" s="69" t="n">
        <f aca="false">(-1)*$E153*(Input!$C$10/100)</f>
        <v>-0</v>
      </c>
      <c r="J153" s="69" t="n">
        <f aca="false">($E153+$F153+$G153+$H153)</f>
        <v>0</v>
      </c>
    </row>
    <row r="154" customFormat="false" ht="12.8" hidden="false" customHeight="false" outlineLevel="0" collapsed="false">
      <c r="A154" s="67" t="n">
        <v>150</v>
      </c>
      <c r="B154" s="68" t="n">
        <f aca="false">EOMONTH(Input!$C$7,A154)</f>
        <v>47483</v>
      </c>
      <c r="C154" s="67" t="n">
        <f aca="false">DATEDIF(Input!$G$23,$B154,"Y")</f>
        <v>51</v>
      </c>
      <c r="E154" s="69" t="n">
        <f aca="false">(-1)*(401k_02!$G154+IRA_02!$E154+Invest_02!$E154)+Pension_02!$E154</f>
        <v>0</v>
      </c>
      <c r="F154" s="69" t="n">
        <f aca="false">(-1)*Roth_02!$E154</f>
        <v>-0</v>
      </c>
      <c r="G154" s="69" t="n">
        <f aca="false">(-1)*$E154*(Input!$C$9/100)</f>
        <v>-0</v>
      </c>
      <c r="H154" s="69" t="n">
        <f aca="false">(-1)*$E154*(Input!$C$10/100)</f>
        <v>-0</v>
      </c>
      <c r="J154" s="69" t="n">
        <f aca="false">($E154+$F154+$G154+$H154)</f>
        <v>0</v>
      </c>
    </row>
    <row r="155" customFormat="false" ht="12.8" hidden="false" customHeight="false" outlineLevel="0" collapsed="false">
      <c r="A155" s="67" t="n">
        <v>151</v>
      </c>
      <c r="B155" s="68" t="n">
        <f aca="false">EOMONTH(Input!$C$7,A155)</f>
        <v>47514</v>
      </c>
      <c r="C155" s="67" t="n">
        <f aca="false">DATEDIF(Input!$G$23,$B155,"Y")</f>
        <v>51</v>
      </c>
      <c r="E155" s="69" t="n">
        <f aca="false">(-1)*(401k_02!$G155+IRA_02!$E155+Invest_02!$E155)+Pension_02!$E155</f>
        <v>0</v>
      </c>
      <c r="F155" s="69" t="n">
        <f aca="false">(-1)*Roth_02!$E155</f>
        <v>-0</v>
      </c>
      <c r="G155" s="69" t="n">
        <f aca="false">(-1)*$E155*(Input!$C$9/100)</f>
        <v>-0</v>
      </c>
      <c r="H155" s="69" t="n">
        <f aca="false">(-1)*$E155*(Input!$C$10/100)</f>
        <v>-0</v>
      </c>
      <c r="J155" s="69" t="n">
        <f aca="false">($E155+$F155+$G155+$H155)</f>
        <v>0</v>
      </c>
    </row>
    <row r="156" customFormat="false" ht="12.8" hidden="false" customHeight="false" outlineLevel="0" collapsed="false">
      <c r="A156" s="67" t="n">
        <v>152</v>
      </c>
      <c r="B156" s="68" t="n">
        <f aca="false">EOMONTH(Input!$C$7,A156)</f>
        <v>47542</v>
      </c>
      <c r="C156" s="67" t="n">
        <f aca="false">DATEDIF(Input!$G$23,$B156,"Y")</f>
        <v>51</v>
      </c>
      <c r="E156" s="69" t="n">
        <f aca="false">(-1)*(401k_02!$G156+IRA_02!$E156+Invest_02!$E156)+Pension_02!$E156</f>
        <v>0</v>
      </c>
      <c r="F156" s="69" t="n">
        <f aca="false">(-1)*Roth_02!$E156</f>
        <v>-0</v>
      </c>
      <c r="G156" s="69" t="n">
        <f aca="false">(-1)*$E156*(Input!$C$9/100)</f>
        <v>-0</v>
      </c>
      <c r="H156" s="69" t="n">
        <f aca="false">(-1)*$E156*(Input!$C$10/100)</f>
        <v>-0</v>
      </c>
      <c r="J156" s="69" t="n">
        <f aca="false">($E156+$F156+$G156+$H156)</f>
        <v>0</v>
      </c>
    </row>
    <row r="157" customFormat="false" ht="12.8" hidden="false" customHeight="false" outlineLevel="0" collapsed="false">
      <c r="A157" s="67" t="n">
        <v>153</v>
      </c>
      <c r="B157" s="68" t="n">
        <f aca="false">EOMONTH(Input!$C$7,A157)</f>
        <v>47573</v>
      </c>
      <c r="C157" s="67" t="n">
        <f aca="false">DATEDIF(Input!$G$23,$B157,"Y")</f>
        <v>51</v>
      </c>
      <c r="E157" s="69" t="n">
        <f aca="false">(-1)*(401k_02!$G157+IRA_02!$E157+Invest_02!$E157)+Pension_02!$E157</f>
        <v>0</v>
      </c>
      <c r="F157" s="69" t="n">
        <f aca="false">(-1)*Roth_02!$E157</f>
        <v>-0</v>
      </c>
      <c r="G157" s="69" t="n">
        <f aca="false">(-1)*$E157*(Input!$C$9/100)</f>
        <v>-0</v>
      </c>
      <c r="H157" s="69" t="n">
        <f aca="false">(-1)*$E157*(Input!$C$10/100)</f>
        <v>-0</v>
      </c>
      <c r="J157" s="69" t="n">
        <f aca="false">($E157+$F157+$G157+$H157)</f>
        <v>0</v>
      </c>
    </row>
    <row r="158" customFormat="false" ht="12.8" hidden="false" customHeight="false" outlineLevel="0" collapsed="false">
      <c r="A158" s="67" t="n">
        <v>154</v>
      </c>
      <c r="B158" s="68" t="n">
        <f aca="false">EOMONTH(Input!$C$7,A158)</f>
        <v>47603</v>
      </c>
      <c r="C158" s="67" t="n">
        <f aca="false">DATEDIF(Input!$G$23,$B158,"Y")</f>
        <v>51</v>
      </c>
      <c r="E158" s="69" t="n">
        <f aca="false">(-1)*(401k_02!$G158+IRA_02!$E158+Invest_02!$E158)+Pension_02!$E158</f>
        <v>0</v>
      </c>
      <c r="F158" s="69" t="n">
        <f aca="false">(-1)*Roth_02!$E158</f>
        <v>-0</v>
      </c>
      <c r="G158" s="69" t="n">
        <f aca="false">(-1)*$E158*(Input!$C$9/100)</f>
        <v>-0</v>
      </c>
      <c r="H158" s="69" t="n">
        <f aca="false">(-1)*$E158*(Input!$C$10/100)</f>
        <v>-0</v>
      </c>
      <c r="J158" s="69" t="n">
        <f aca="false">($E158+$F158+$G158+$H158)</f>
        <v>0</v>
      </c>
    </row>
    <row r="159" customFormat="false" ht="12.8" hidden="false" customHeight="false" outlineLevel="0" collapsed="false">
      <c r="A159" s="67" t="n">
        <v>155</v>
      </c>
      <c r="B159" s="68" t="n">
        <f aca="false">EOMONTH(Input!$C$7,A159)</f>
        <v>47634</v>
      </c>
      <c r="C159" s="67" t="n">
        <f aca="false">DATEDIF(Input!$G$23,$B159,"Y")</f>
        <v>51</v>
      </c>
      <c r="E159" s="69" t="n">
        <f aca="false">(-1)*(401k_02!$G159+IRA_02!$E159+Invest_02!$E159)+Pension_02!$E159</f>
        <v>0</v>
      </c>
      <c r="F159" s="69" t="n">
        <f aca="false">(-1)*Roth_02!$E159</f>
        <v>-0</v>
      </c>
      <c r="G159" s="69" t="n">
        <f aca="false">(-1)*$E159*(Input!$C$9/100)</f>
        <v>-0</v>
      </c>
      <c r="H159" s="69" t="n">
        <f aca="false">(-1)*$E159*(Input!$C$10/100)</f>
        <v>-0</v>
      </c>
      <c r="J159" s="69" t="n">
        <f aca="false">($E159+$F159+$G159+$H159)</f>
        <v>0</v>
      </c>
    </row>
    <row r="160" customFormat="false" ht="12.8" hidden="false" customHeight="false" outlineLevel="0" collapsed="false">
      <c r="A160" s="67" t="n">
        <v>156</v>
      </c>
      <c r="B160" s="68" t="n">
        <f aca="false">EOMONTH(Input!$C$7,A160)</f>
        <v>47664</v>
      </c>
      <c r="C160" s="67" t="n">
        <f aca="false">DATEDIF(Input!$G$23,$B160,"Y")</f>
        <v>51</v>
      </c>
      <c r="E160" s="69" t="n">
        <f aca="false">(-1)*(401k_02!$G160+IRA_02!$E160+Invest_02!$E160)+Pension_02!$E160</f>
        <v>0</v>
      </c>
      <c r="F160" s="69" t="n">
        <f aca="false">(-1)*Roth_02!$E160</f>
        <v>-0</v>
      </c>
      <c r="G160" s="69" t="n">
        <f aca="false">(-1)*$E160*(Input!$C$9/100)</f>
        <v>-0</v>
      </c>
      <c r="H160" s="69" t="n">
        <f aca="false">(-1)*$E160*(Input!$C$10/100)</f>
        <v>-0</v>
      </c>
      <c r="J160" s="69" t="n">
        <f aca="false">($E160+$F160+$G160+$H160)</f>
        <v>0</v>
      </c>
    </row>
    <row r="161" customFormat="false" ht="12.8" hidden="false" customHeight="false" outlineLevel="0" collapsed="false">
      <c r="A161" s="67" t="n">
        <v>157</v>
      </c>
      <c r="B161" s="68" t="n">
        <f aca="false">EOMONTH(Input!$C$7,A161)</f>
        <v>47695</v>
      </c>
      <c r="C161" s="67" t="n">
        <f aca="false">DATEDIF(Input!$G$23,$B161,"Y")</f>
        <v>51</v>
      </c>
      <c r="E161" s="69" t="n">
        <f aca="false">(-1)*(401k_02!$G161+IRA_02!$E161+Invest_02!$E161)+Pension_02!$E161</f>
        <v>0</v>
      </c>
      <c r="F161" s="69" t="n">
        <f aca="false">(-1)*Roth_02!$E161</f>
        <v>-0</v>
      </c>
      <c r="G161" s="69" t="n">
        <f aca="false">(-1)*$E161*(Input!$C$9/100)</f>
        <v>-0</v>
      </c>
      <c r="H161" s="69" t="n">
        <f aca="false">(-1)*$E161*(Input!$C$10/100)</f>
        <v>-0</v>
      </c>
      <c r="J161" s="69" t="n">
        <f aca="false">($E161+$F161+$G161+$H161)</f>
        <v>0</v>
      </c>
    </row>
    <row r="162" customFormat="false" ht="12.8" hidden="false" customHeight="false" outlineLevel="0" collapsed="false">
      <c r="A162" s="67" t="n">
        <v>158</v>
      </c>
      <c r="B162" s="68" t="n">
        <f aca="false">EOMONTH(Input!$C$7,A162)</f>
        <v>47726</v>
      </c>
      <c r="C162" s="67" t="n">
        <f aca="false">DATEDIF(Input!$G$23,$B162,"Y")</f>
        <v>51</v>
      </c>
      <c r="E162" s="69" t="n">
        <f aca="false">(-1)*(401k_02!$G162+IRA_02!$E162+Invest_02!$E162)+Pension_02!$E162</f>
        <v>0</v>
      </c>
      <c r="F162" s="69" t="n">
        <f aca="false">(-1)*Roth_02!$E162</f>
        <v>-0</v>
      </c>
      <c r="G162" s="69" t="n">
        <f aca="false">(-1)*$E162*(Input!$C$9/100)</f>
        <v>-0</v>
      </c>
      <c r="H162" s="69" t="n">
        <f aca="false">(-1)*$E162*(Input!$C$10/100)</f>
        <v>-0</v>
      </c>
      <c r="J162" s="69" t="n">
        <f aca="false">($E162+$F162+$G162+$H162)</f>
        <v>0</v>
      </c>
    </row>
    <row r="163" customFormat="false" ht="12.8" hidden="false" customHeight="false" outlineLevel="0" collapsed="false">
      <c r="A163" s="67" t="n">
        <v>159</v>
      </c>
      <c r="B163" s="68" t="n">
        <f aca="false">EOMONTH(Input!$C$7,A163)</f>
        <v>47756</v>
      </c>
      <c r="C163" s="67" t="n">
        <f aca="false">DATEDIF(Input!$G$23,$B163,"Y")</f>
        <v>51</v>
      </c>
      <c r="E163" s="69" t="n">
        <f aca="false">(-1)*(401k_02!$G163+IRA_02!$E163+Invest_02!$E163)+Pension_02!$E163</f>
        <v>0</v>
      </c>
      <c r="F163" s="69" t="n">
        <f aca="false">(-1)*Roth_02!$E163</f>
        <v>-0</v>
      </c>
      <c r="G163" s="69" t="n">
        <f aca="false">(-1)*$E163*(Input!$C$9/100)</f>
        <v>-0</v>
      </c>
      <c r="H163" s="69" t="n">
        <f aca="false">(-1)*$E163*(Input!$C$10/100)</f>
        <v>-0</v>
      </c>
      <c r="J163" s="69" t="n">
        <f aca="false">($E163+$F163+$G163+$H163)</f>
        <v>0</v>
      </c>
    </row>
    <row r="164" customFormat="false" ht="12.8" hidden="false" customHeight="false" outlineLevel="0" collapsed="false">
      <c r="A164" s="67" t="n">
        <v>160</v>
      </c>
      <c r="B164" s="68" t="n">
        <f aca="false">EOMONTH(Input!$C$7,A164)</f>
        <v>47787</v>
      </c>
      <c r="C164" s="67" t="n">
        <f aca="false">DATEDIF(Input!$G$23,$B164,"Y")</f>
        <v>52</v>
      </c>
      <c r="E164" s="69" t="n">
        <f aca="false">(-1)*(401k_02!$G164+IRA_02!$E164+Invest_02!$E164)+Pension_02!$E164</f>
        <v>0</v>
      </c>
      <c r="F164" s="69" t="n">
        <f aca="false">(-1)*Roth_02!$E164</f>
        <v>-0</v>
      </c>
      <c r="G164" s="69" t="n">
        <f aca="false">(-1)*$E164*(Input!$C$9/100)</f>
        <v>-0</v>
      </c>
      <c r="H164" s="69" t="n">
        <f aca="false">(-1)*$E164*(Input!$C$10/100)</f>
        <v>-0</v>
      </c>
      <c r="J164" s="69" t="n">
        <f aca="false">($E164+$F164+$G164+$H164)</f>
        <v>0</v>
      </c>
    </row>
    <row r="165" customFormat="false" ht="12.8" hidden="false" customHeight="false" outlineLevel="0" collapsed="false">
      <c r="A165" s="67" t="n">
        <v>161</v>
      </c>
      <c r="B165" s="68" t="n">
        <f aca="false">EOMONTH(Input!$C$7,A165)</f>
        <v>47817</v>
      </c>
      <c r="C165" s="67" t="n">
        <f aca="false">DATEDIF(Input!$G$23,$B165,"Y")</f>
        <v>52</v>
      </c>
      <c r="E165" s="69" t="n">
        <f aca="false">(-1)*(401k_02!$G165+IRA_02!$E165+Invest_02!$E165)+Pension_02!$E165</f>
        <v>0</v>
      </c>
      <c r="F165" s="69" t="n">
        <f aca="false">(-1)*Roth_02!$E165</f>
        <v>-0</v>
      </c>
      <c r="G165" s="69" t="n">
        <f aca="false">(-1)*$E165*(Input!$C$9/100)</f>
        <v>-0</v>
      </c>
      <c r="H165" s="69" t="n">
        <f aca="false">(-1)*$E165*(Input!$C$10/100)</f>
        <v>-0</v>
      </c>
      <c r="J165" s="69" t="n">
        <f aca="false">($E165+$F165+$G165+$H165)</f>
        <v>0</v>
      </c>
    </row>
    <row r="166" customFormat="false" ht="12.8" hidden="false" customHeight="false" outlineLevel="0" collapsed="false">
      <c r="A166" s="67" t="n">
        <v>162</v>
      </c>
      <c r="B166" s="68" t="n">
        <f aca="false">EOMONTH(Input!$C$7,A166)</f>
        <v>47848</v>
      </c>
      <c r="C166" s="67" t="n">
        <f aca="false">DATEDIF(Input!$G$23,$B166,"Y")</f>
        <v>52</v>
      </c>
      <c r="E166" s="69" t="n">
        <f aca="false">(-1)*(401k_02!$G166+IRA_02!$E166+Invest_02!$E166)+Pension_02!$E166</f>
        <v>0</v>
      </c>
      <c r="F166" s="69" t="n">
        <f aca="false">(-1)*Roth_02!$E166</f>
        <v>-0</v>
      </c>
      <c r="G166" s="69" t="n">
        <f aca="false">(-1)*$E166*(Input!$C$9/100)</f>
        <v>-0</v>
      </c>
      <c r="H166" s="69" t="n">
        <f aca="false">(-1)*$E166*(Input!$C$10/100)</f>
        <v>-0</v>
      </c>
      <c r="J166" s="69" t="n">
        <f aca="false">($E166+$F166+$G166+$H166)</f>
        <v>0</v>
      </c>
    </row>
    <row r="167" customFormat="false" ht="12.8" hidden="false" customHeight="false" outlineLevel="0" collapsed="false">
      <c r="A167" s="67" t="n">
        <v>163</v>
      </c>
      <c r="B167" s="68" t="n">
        <f aca="false">EOMONTH(Input!$C$7,A167)</f>
        <v>47879</v>
      </c>
      <c r="C167" s="67" t="n">
        <f aca="false">DATEDIF(Input!$G$23,$B167,"Y")</f>
        <v>52</v>
      </c>
      <c r="E167" s="69" t="n">
        <f aca="false">(-1)*(401k_02!$G167+IRA_02!$E167+Invest_02!$E167)+Pension_02!$E167</f>
        <v>0</v>
      </c>
      <c r="F167" s="69" t="n">
        <f aca="false">(-1)*Roth_02!$E167</f>
        <v>-0</v>
      </c>
      <c r="G167" s="69" t="n">
        <f aca="false">(-1)*$E167*(Input!$C$9/100)</f>
        <v>-0</v>
      </c>
      <c r="H167" s="69" t="n">
        <f aca="false">(-1)*$E167*(Input!$C$10/100)</f>
        <v>-0</v>
      </c>
      <c r="J167" s="69" t="n">
        <f aca="false">($E167+$F167+$G167+$H167)</f>
        <v>0</v>
      </c>
    </row>
    <row r="168" customFormat="false" ht="12.8" hidden="false" customHeight="false" outlineLevel="0" collapsed="false">
      <c r="A168" s="67" t="n">
        <v>164</v>
      </c>
      <c r="B168" s="68" t="n">
        <f aca="false">EOMONTH(Input!$C$7,A168)</f>
        <v>47907</v>
      </c>
      <c r="C168" s="67" t="n">
        <f aca="false">DATEDIF(Input!$G$23,$B168,"Y")</f>
        <v>52</v>
      </c>
      <c r="E168" s="69" t="n">
        <f aca="false">(-1)*(401k_02!$G168+IRA_02!$E168+Invest_02!$E168)+Pension_02!$E168</f>
        <v>0</v>
      </c>
      <c r="F168" s="69" t="n">
        <f aca="false">(-1)*Roth_02!$E168</f>
        <v>-0</v>
      </c>
      <c r="G168" s="69" t="n">
        <f aca="false">(-1)*$E168*(Input!$C$9/100)</f>
        <v>-0</v>
      </c>
      <c r="H168" s="69" t="n">
        <f aca="false">(-1)*$E168*(Input!$C$10/100)</f>
        <v>-0</v>
      </c>
      <c r="J168" s="69" t="n">
        <f aca="false">($E168+$F168+$G168+$H168)</f>
        <v>0</v>
      </c>
    </row>
    <row r="169" customFormat="false" ht="12.8" hidden="false" customHeight="false" outlineLevel="0" collapsed="false">
      <c r="A169" s="67" t="n">
        <v>165</v>
      </c>
      <c r="B169" s="68" t="n">
        <f aca="false">EOMONTH(Input!$C$7,A169)</f>
        <v>47938</v>
      </c>
      <c r="C169" s="67" t="n">
        <f aca="false">DATEDIF(Input!$G$23,$B169,"Y")</f>
        <v>52</v>
      </c>
      <c r="E169" s="69" t="n">
        <f aca="false">(-1)*(401k_02!$G169+IRA_02!$E169+Invest_02!$E169)+Pension_02!$E169</f>
        <v>0</v>
      </c>
      <c r="F169" s="69" t="n">
        <f aca="false">(-1)*Roth_02!$E169</f>
        <v>-0</v>
      </c>
      <c r="G169" s="69" t="n">
        <f aca="false">(-1)*$E169*(Input!$C$9/100)</f>
        <v>-0</v>
      </c>
      <c r="H169" s="69" t="n">
        <f aca="false">(-1)*$E169*(Input!$C$10/100)</f>
        <v>-0</v>
      </c>
      <c r="J169" s="69" t="n">
        <f aca="false">($E169+$F169+$G169+$H169)</f>
        <v>0</v>
      </c>
    </row>
    <row r="170" customFormat="false" ht="12.8" hidden="false" customHeight="false" outlineLevel="0" collapsed="false">
      <c r="A170" s="67" t="n">
        <v>166</v>
      </c>
      <c r="B170" s="68" t="n">
        <f aca="false">EOMONTH(Input!$C$7,A170)</f>
        <v>47968</v>
      </c>
      <c r="C170" s="67" t="n">
        <f aca="false">DATEDIF(Input!$G$23,$B170,"Y")</f>
        <v>52</v>
      </c>
      <c r="E170" s="69" t="n">
        <f aca="false">(-1)*(401k_02!$G170+IRA_02!$E170+Invest_02!$E170)+Pension_02!$E170</f>
        <v>0</v>
      </c>
      <c r="F170" s="69" t="n">
        <f aca="false">(-1)*Roth_02!$E170</f>
        <v>-0</v>
      </c>
      <c r="G170" s="69" t="n">
        <f aca="false">(-1)*$E170*(Input!$C$9/100)</f>
        <v>-0</v>
      </c>
      <c r="H170" s="69" t="n">
        <f aca="false">(-1)*$E170*(Input!$C$10/100)</f>
        <v>-0</v>
      </c>
      <c r="J170" s="69" t="n">
        <f aca="false">($E170+$F170+$G170+$H170)</f>
        <v>0</v>
      </c>
    </row>
    <row r="171" customFormat="false" ht="12.8" hidden="false" customHeight="false" outlineLevel="0" collapsed="false">
      <c r="A171" s="67" t="n">
        <v>167</v>
      </c>
      <c r="B171" s="68" t="n">
        <f aca="false">EOMONTH(Input!$C$7,A171)</f>
        <v>47999</v>
      </c>
      <c r="C171" s="67" t="n">
        <f aca="false">DATEDIF(Input!$G$23,$B171,"Y")</f>
        <v>52</v>
      </c>
      <c r="E171" s="69" t="n">
        <f aca="false">(-1)*(401k_02!$G171+IRA_02!$E171+Invest_02!$E171)+Pension_02!$E171</f>
        <v>0</v>
      </c>
      <c r="F171" s="69" t="n">
        <f aca="false">(-1)*Roth_02!$E171</f>
        <v>-0</v>
      </c>
      <c r="G171" s="69" t="n">
        <f aca="false">(-1)*$E171*(Input!$C$9/100)</f>
        <v>-0</v>
      </c>
      <c r="H171" s="69" t="n">
        <f aca="false">(-1)*$E171*(Input!$C$10/100)</f>
        <v>-0</v>
      </c>
      <c r="J171" s="69" t="n">
        <f aca="false">($E171+$F171+$G171+$H171)</f>
        <v>0</v>
      </c>
    </row>
    <row r="172" customFormat="false" ht="12.8" hidden="false" customHeight="false" outlineLevel="0" collapsed="false">
      <c r="A172" s="67" t="n">
        <v>168</v>
      </c>
      <c r="B172" s="68" t="n">
        <f aca="false">EOMONTH(Input!$C$7,A172)</f>
        <v>48029</v>
      </c>
      <c r="C172" s="67" t="n">
        <f aca="false">DATEDIF(Input!$G$23,$B172,"Y")</f>
        <v>52</v>
      </c>
      <c r="E172" s="69" t="n">
        <f aca="false">(-1)*(401k_02!$G172+IRA_02!$E172+Invest_02!$E172)+Pension_02!$E172</f>
        <v>0</v>
      </c>
      <c r="F172" s="69" t="n">
        <f aca="false">(-1)*Roth_02!$E172</f>
        <v>-0</v>
      </c>
      <c r="G172" s="69" t="n">
        <f aca="false">(-1)*$E172*(Input!$C$9/100)</f>
        <v>-0</v>
      </c>
      <c r="H172" s="69" t="n">
        <f aca="false">(-1)*$E172*(Input!$C$10/100)</f>
        <v>-0</v>
      </c>
      <c r="J172" s="69" t="n">
        <f aca="false">($E172+$F172+$G172+$H172)</f>
        <v>0</v>
      </c>
    </row>
    <row r="173" customFormat="false" ht="12.8" hidden="false" customHeight="false" outlineLevel="0" collapsed="false">
      <c r="A173" s="67" t="n">
        <v>169</v>
      </c>
      <c r="B173" s="68" t="n">
        <f aca="false">EOMONTH(Input!$C$7,A173)</f>
        <v>48060</v>
      </c>
      <c r="C173" s="67" t="n">
        <f aca="false">DATEDIF(Input!$G$23,$B173,"Y")</f>
        <v>52</v>
      </c>
      <c r="E173" s="69" t="n">
        <f aca="false">(-1)*(401k_02!$G173+IRA_02!$E173+Invest_02!$E173)+Pension_02!$E173</f>
        <v>0</v>
      </c>
      <c r="F173" s="69" t="n">
        <f aca="false">(-1)*Roth_02!$E173</f>
        <v>-0</v>
      </c>
      <c r="G173" s="69" t="n">
        <f aca="false">(-1)*$E173*(Input!$C$9/100)</f>
        <v>-0</v>
      </c>
      <c r="H173" s="69" t="n">
        <f aca="false">(-1)*$E173*(Input!$C$10/100)</f>
        <v>-0</v>
      </c>
      <c r="J173" s="69" t="n">
        <f aca="false">($E173+$F173+$G173+$H173)</f>
        <v>0</v>
      </c>
    </row>
    <row r="174" customFormat="false" ht="12.8" hidden="false" customHeight="false" outlineLevel="0" collapsed="false">
      <c r="A174" s="67" t="n">
        <v>170</v>
      </c>
      <c r="B174" s="68" t="n">
        <f aca="false">EOMONTH(Input!$C$7,A174)</f>
        <v>48091</v>
      </c>
      <c r="C174" s="67" t="n">
        <f aca="false">DATEDIF(Input!$G$23,$B174,"Y")</f>
        <v>52</v>
      </c>
      <c r="E174" s="69" t="n">
        <f aca="false">(-1)*(401k_02!$G174+IRA_02!$E174+Invest_02!$E174)+Pension_02!$E174</f>
        <v>0</v>
      </c>
      <c r="F174" s="69" t="n">
        <f aca="false">(-1)*Roth_02!$E174</f>
        <v>-0</v>
      </c>
      <c r="G174" s="69" t="n">
        <f aca="false">(-1)*$E174*(Input!$C$9/100)</f>
        <v>-0</v>
      </c>
      <c r="H174" s="69" t="n">
        <f aca="false">(-1)*$E174*(Input!$C$10/100)</f>
        <v>-0</v>
      </c>
      <c r="J174" s="69" t="n">
        <f aca="false">($E174+$F174+$G174+$H174)</f>
        <v>0</v>
      </c>
    </row>
    <row r="175" customFormat="false" ht="12.8" hidden="false" customHeight="false" outlineLevel="0" collapsed="false">
      <c r="A175" s="67" t="n">
        <v>171</v>
      </c>
      <c r="B175" s="68" t="n">
        <f aca="false">EOMONTH(Input!$C$7,A175)</f>
        <v>48121</v>
      </c>
      <c r="C175" s="67" t="n">
        <f aca="false">DATEDIF(Input!$G$23,$B175,"Y")</f>
        <v>52</v>
      </c>
      <c r="E175" s="69" t="n">
        <f aca="false">(-1)*(401k_02!$G175+IRA_02!$E175+Invest_02!$E175)+Pension_02!$E175</f>
        <v>0</v>
      </c>
      <c r="F175" s="69" t="n">
        <f aca="false">(-1)*Roth_02!$E175</f>
        <v>-0</v>
      </c>
      <c r="G175" s="69" t="n">
        <f aca="false">(-1)*$E175*(Input!$C$9/100)</f>
        <v>-0</v>
      </c>
      <c r="H175" s="69" t="n">
        <f aca="false">(-1)*$E175*(Input!$C$10/100)</f>
        <v>-0</v>
      </c>
      <c r="J175" s="69" t="n">
        <f aca="false">($E175+$F175+$G175+$H175)</f>
        <v>0</v>
      </c>
    </row>
    <row r="176" customFormat="false" ht="12.8" hidden="false" customHeight="false" outlineLevel="0" collapsed="false">
      <c r="A176" s="67" t="n">
        <v>172</v>
      </c>
      <c r="B176" s="68" t="n">
        <f aca="false">EOMONTH(Input!$C$7,A176)</f>
        <v>48152</v>
      </c>
      <c r="C176" s="67" t="n">
        <f aca="false">DATEDIF(Input!$G$23,$B176,"Y")</f>
        <v>53</v>
      </c>
      <c r="E176" s="69" t="n">
        <f aca="false">(-1)*(401k_02!$G176+IRA_02!$E176+Invest_02!$E176)+Pension_02!$E176</f>
        <v>0</v>
      </c>
      <c r="F176" s="69" t="n">
        <f aca="false">(-1)*Roth_02!$E176</f>
        <v>-0</v>
      </c>
      <c r="G176" s="69" t="n">
        <f aca="false">(-1)*$E176*(Input!$C$9/100)</f>
        <v>-0</v>
      </c>
      <c r="H176" s="69" t="n">
        <f aca="false">(-1)*$E176*(Input!$C$10/100)</f>
        <v>-0</v>
      </c>
      <c r="J176" s="69" t="n">
        <f aca="false">($E176+$F176+$G176+$H176)</f>
        <v>0</v>
      </c>
    </row>
    <row r="177" customFormat="false" ht="12.8" hidden="false" customHeight="false" outlineLevel="0" collapsed="false">
      <c r="A177" s="67" t="n">
        <v>173</v>
      </c>
      <c r="B177" s="68" t="n">
        <f aca="false">EOMONTH(Input!$C$7,A177)</f>
        <v>48182</v>
      </c>
      <c r="C177" s="67" t="n">
        <f aca="false">DATEDIF(Input!$G$23,$B177,"Y")</f>
        <v>53</v>
      </c>
      <c r="E177" s="69" t="n">
        <f aca="false">(-1)*(401k_02!$G177+IRA_02!$E177+Invest_02!$E177)+Pension_02!$E177</f>
        <v>0</v>
      </c>
      <c r="F177" s="69" t="n">
        <f aca="false">(-1)*Roth_02!$E177</f>
        <v>-0</v>
      </c>
      <c r="G177" s="69" t="n">
        <f aca="false">(-1)*$E177*(Input!$C$9/100)</f>
        <v>-0</v>
      </c>
      <c r="H177" s="69" t="n">
        <f aca="false">(-1)*$E177*(Input!$C$10/100)</f>
        <v>-0</v>
      </c>
      <c r="J177" s="69" t="n">
        <f aca="false">($E177+$F177+$G177+$H177)</f>
        <v>0</v>
      </c>
    </row>
    <row r="178" customFormat="false" ht="12.8" hidden="false" customHeight="false" outlineLevel="0" collapsed="false">
      <c r="A178" s="67" t="n">
        <v>174</v>
      </c>
      <c r="B178" s="68" t="n">
        <f aca="false">EOMONTH(Input!$C$7,A178)</f>
        <v>48213</v>
      </c>
      <c r="C178" s="67" t="n">
        <f aca="false">DATEDIF(Input!$G$23,$B178,"Y")</f>
        <v>53</v>
      </c>
      <c r="E178" s="69" t="n">
        <f aca="false">(-1)*(401k_02!$G178+IRA_02!$E178+Invest_02!$E178)+Pension_02!$E178</f>
        <v>0</v>
      </c>
      <c r="F178" s="69" t="n">
        <f aca="false">(-1)*Roth_02!$E178</f>
        <v>-0</v>
      </c>
      <c r="G178" s="69" t="n">
        <f aca="false">(-1)*$E178*(Input!$C$9/100)</f>
        <v>-0</v>
      </c>
      <c r="H178" s="69" t="n">
        <f aca="false">(-1)*$E178*(Input!$C$10/100)</f>
        <v>-0</v>
      </c>
      <c r="J178" s="69" t="n">
        <f aca="false">($E178+$F178+$G178+$H178)</f>
        <v>0</v>
      </c>
    </row>
    <row r="179" customFormat="false" ht="12.8" hidden="false" customHeight="false" outlineLevel="0" collapsed="false">
      <c r="A179" s="67" t="n">
        <v>175</v>
      </c>
      <c r="B179" s="68" t="n">
        <f aca="false">EOMONTH(Input!$C$7,A179)</f>
        <v>48244</v>
      </c>
      <c r="C179" s="67" t="n">
        <f aca="false">DATEDIF(Input!$G$23,$B179,"Y")</f>
        <v>53</v>
      </c>
      <c r="E179" s="69" t="n">
        <f aca="false">(-1)*(401k_02!$G179+IRA_02!$E179+Invest_02!$E179)+Pension_02!$E179</f>
        <v>0</v>
      </c>
      <c r="F179" s="69" t="n">
        <f aca="false">(-1)*Roth_02!$E179</f>
        <v>-0</v>
      </c>
      <c r="G179" s="69" t="n">
        <f aca="false">(-1)*$E179*(Input!$C$9/100)</f>
        <v>-0</v>
      </c>
      <c r="H179" s="69" t="n">
        <f aca="false">(-1)*$E179*(Input!$C$10/100)</f>
        <v>-0</v>
      </c>
      <c r="J179" s="69" t="n">
        <f aca="false">($E179+$F179+$G179+$H179)</f>
        <v>0</v>
      </c>
    </row>
    <row r="180" customFormat="false" ht="12.8" hidden="false" customHeight="false" outlineLevel="0" collapsed="false">
      <c r="A180" s="67" t="n">
        <v>176</v>
      </c>
      <c r="B180" s="68" t="n">
        <f aca="false">EOMONTH(Input!$C$7,A180)</f>
        <v>48273</v>
      </c>
      <c r="C180" s="67" t="n">
        <f aca="false">DATEDIF(Input!$G$23,$B180,"Y")</f>
        <v>53</v>
      </c>
      <c r="E180" s="69" t="n">
        <f aca="false">(-1)*(401k_02!$G180+IRA_02!$E180+Invest_02!$E180)+Pension_02!$E180</f>
        <v>0</v>
      </c>
      <c r="F180" s="69" t="n">
        <f aca="false">(-1)*Roth_02!$E180</f>
        <v>-0</v>
      </c>
      <c r="G180" s="69" t="n">
        <f aca="false">(-1)*$E180*(Input!$C$9/100)</f>
        <v>-0</v>
      </c>
      <c r="H180" s="69" t="n">
        <f aca="false">(-1)*$E180*(Input!$C$10/100)</f>
        <v>-0</v>
      </c>
      <c r="J180" s="69" t="n">
        <f aca="false">($E180+$F180+$G180+$H180)</f>
        <v>0</v>
      </c>
    </row>
    <row r="181" customFormat="false" ht="12.8" hidden="false" customHeight="false" outlineLevel="0" collapsed="false">
      <c r="A181" s="67" t="n">
        <v>177</v>
      </c>
      <c r="B181" s="68" t="n">
        <f aca="false">EOMONTH(Input!$C$7,A181)</f>
        <v>48304</v>
      </c>
      <c r="C181" s="67" t="n">
        <f aca="false">DATEDIF(Input!$G$23,$B181,"Y")</f>
        <v>53</v>
      </c>
      <c r="E181" s="69" t="n">
        <f aca="false">(-1)*(401k_02!$G181+IRA_02!$E181+Invest_02!$E181)+Pension_02!$E181</f>
        <v>0</v>
      </c>
      <c r="F181" s="69" t="n">
        <f aca="false">(-1)*Roth_02!$E181</f>
        <v>-0</v>
      </c>
      <c r="G181" s="69" t="n">
        <f aca="false">(-1)*$E181*(Input!$C$9/100)</f>
        <v>-0</v>
      </c>
      <c r="H181" s="69" t="n">
        <f aca="false">(-1)*$E181*(Input!$C$10/100)</f>
        <v>-0</v>
      </c>
      <c r="J181" s="69" t="n">
        <f aca="false">($E181+$F181+$G181+$H181)</f>
        <v>0</v>
      </c>
    </row>
    <row r="182" customFormat="false" ht="12.8" hidden="false" customHeight="false" outlineLevel="0" collapsed="false">
      <c r="A182" s="67" t="n">
        <v>178</v>
      </c>
      <c r="B182" s="68" t="n">
        <f aca="false">EOMONTH(Input!$C$7,A182)</f>
        <v>48334</v>
      </c>
      <c r="C182" s="67" t="n">
        <f aca="false">DATEDIF(Input!$G$23,$B182,"Y")</f>
        <v>53</v>
      </c>
      <c r="E182" s="69" t="n">
        <f aca="false">(-1)*(401k_02!$G182+IRA_02!$E182+Invest_02!$E182)+Pension_02!$E182</f>
        <v>0</v>
      </c>
      <c r="F182" s="69" t="n">
        <f aca="false">(-1)*Roth_02!$E182</f>
        <v>-0</v>
      </c>
      <c r="G182" s="69" t="n">
        <f aca="false">(-1)*$E182*(Input!$C$9/100)</f>
        <v>-0</v>
      </c>
      <c r="H182" s="69" t="n">
        <f aca="false">(-1)*$E182*(Input!$C$10/100)</f>
        <v>-0</v>
      </c>
      <c r="J182" s="69" t="n">
        <f aca="false">($E182+$F182+$G182+$H182)</f>
        <v>0</v>
      </c>
    </row>
    <row r="183" customFormat="false" ht="12.8" hidden="false" customHeight="false" outlineLevel="0" collapsed="false">
      <c r="A183" s="67" t="n">
        <v>179</v>
      </c>
      <c r="B183" s="68" t="n">
        <f aca="false">EOMONTH(Input!$C$7,A183)</f>
        <v>48365</v>
      </c>
      <c r="C183" s="67" t="n">
        <f aca="false">DATEDIF(Input!$G$23,$B183,"Y")</f>
        <v>53</v>
      </c>
      <c r="E183" s="69" t="n">
        <f aca="false">(-1)*(401k_02!$G183+IRA_02!$E183+Invest_02!$E183)+Pension_02!$E183</f>
        <v>0</v>
      </c>
      <c r="F183" s="69" t="n">
        <f aca="false">(-1)*Roth_02!$E183</f>
        <v>-0</v>
      </c>
      <c r="G183" s="69" t="n">
        <f aca="false">(-1)*$E183*(Input!$C$9/100)</f>
        <v>-0</v>
      </c>
      <c r="H183" s="69" t="n">
        <f aca="false">(-1)*$E183*(Input!$C$10/100)</f>
        <v>-0</v>
      </c>
      <c r="J183" s="69" t="n">
        <f aca="false">($E183+$F183+$G183+$H183)</f>
        <v>0</v>
      </c>
    </row>
    <row r="184" customFormat="false" ht="12.8" hidden="false" customHeight="false" outlineLevel="0" collapsed="false">
      <c r="A184" s="67" t="n">
        <v>180</v>
      </c>
      <c r="B184" s="68" t="n">
        <f aca="false">EOMONTH(Input!$C$7,A184)</f>
        <v>48395</v>
      </c>
      <c r="C184" s="67" t="n">
        <f aca="false">DATEDIF(Input!$G$23,$B184,"Y")</f>
        <v>53</v>
      </c>
      <c r="E184" s="69" t="n">
        <f aca="false">(-1)*(401k_02!$G184+IRA_02!$E184+Invest_02!$E184)+Pension_02!$E184</f>
        <v>0</v>
      </c>
      <c r="F184" s="69" t="n">
        <f aca="false">(-1)*Roth_02!$E184</f>
        <v>-0</v>
      </c>
      <c r="G184" s="69" t="n">
        <f aca="false">(-1)*$E184*(Input!$C$9/100)</f>
        <v>-0</v>
      </c>
      <c r="H184" s="69" t="n">
        <f aca="false">(-1)*$E184*(Input!$C$10/100)</f>
        <v>-0</v>
      </c>
      <c r="J184" s="69" t="n">
        <f aca="false">($E184+$F184+$G184+$H184)</f>
        <v>0</v>
      </c>
    </row>
    <row r="185" customFormat="false" ht="12.8" hidden="false" customHeight="false" outlineLevel="0" collapsed="false">
      <c r="A185" s="67" t="n">
        <v>181</v>
      </c>
      <c r="B185" s="68" t="n">
        <f aca="false">EOMONTH(Input!$C$7,A185)</f>
        <v>48426</v>
      </c>
      <c r="C185" s="67" t="n">
        <f aca="false">DATEDIF(Input!$G$23,$B185,"Y")</f>
        <v>53</v>
      </c>
      <c r="E185" s="69" t="n">
        <f aca="false">(-1)*(401k_02!$G185+IRA_02!$E185+Invest_02!$E185)+Pension_02!$E185</f>
        <v>0</v>
      </c>
      <c r="F185" s="69" t="n">
        <f aca="false">(-1)*Roth_02!$E185</f>
        <v>-0</v>
      </c>
      <c r="G185" s="69" t="n">
        <f aca="false">(-1)*$E185*(Input!$C$9/100)</f>
        <v>-0</v>
      </c>
      <c r="H185" s="69" t="n">
        <f aca="false">(-1)*$E185*(Input!$C$10/100)</f>
        <v>-0</v>
      </c>
      <c r="J185" s="69" t="n">
        <f aca="false">($E185+$F185+$G185+$H185)</f>
        <v>0</v>
      </c>
    </row>
    <row r="186" customFormat="false" ht="12.8" hidden="false" customHeight="false" outlineLevel="0" collapsed="false">
      <c r="A186" s="67" t="n">
        <v>182</v>
      </c>
      <c r="B186" s="68" t="n">
        <f aca="false">EOMONTH(Input!$C$7,A186)</f>
        <v>48457</v>
      </c>
      <c r="C186" s="67" t="n">
        <f aca="false">DATEDIF(Input!$G$23,$B186,"Y")</f>
        <v>53</v>
      </c>
      <c r="E186" s="69" t="n">
        <f aca="false">(-1)*(401k_02!$G186+IRA_02!$E186+Invest_02!$E186)+Pension_02!$E186</f>
        <v>0</v>
      </c>
      <c r="F186" s="69" t="n">
        <f aca="false">(-1)*Roth_02!$E186</f>
        <v>-0</v>
      </c>
      <c r="G186" s="69" t="n">
        <f aca="false">(-1)*$E186*(Input!$C$9/100)</f>
        <v>-0</v>
      </c>
      <c r="H186" s="69" t="n">
        <f aca="false">(-1)*$E186*(Input!$C$10/100)</f>
        <v>-0</v>
      </c>
      <c r="J186" s="69" t="n">
        <f aca="false">($E186+$F186+$G186+$H186)</f>
        <v>0</v>
      </c>
    </row>
    <row r="187" customFormat="false" ht="12.8" hidden="false" customHeight="false" outlineLevel="0" collapsed="false">
      <c r="A187" s="67" t="n">
        <v>183</v>
      </c>
      <c r="B187" s="68" t="n">
        <f aca="false">EOMONTH(Input!$C$7,A187)</f>
        <v>48487</v>
      </c>
      <c r="C187" s="67" t="n">
        <f aca="false">DATEDIF(Input!$G$23,$B187,"Y")</f>
        <v>53</v>
      </c>
      <c r="E187" s="69" t="n">
        <f aca="false">(-1)*(401k_02!$G187+IRA_02!$E187+Invest_02!$E187)+Pension_02!$E187</f>
        <v>0</v>
      </c>
      <c r="F187" s="69" t="n">
        <f aca="false">(-1)*Roth_02!$E187</f>
        <v>-0</v>
      </c>
      <c r="G187" s="69" t="n">
        <f aca="false">(-1)*$E187*(Input!$C$9/100)</f>
        <v>-0</v>
      </c>
      <c r="H187" s="69" t="n">
        <f aca="false">(-1)*$E187*(Input!$C$10/100)</f>
        <v>-0</v>
      </c>
      <c r="J187" s="69" t="n">
        <f aca="false">($E187+$F187+$G187+$H187)</f>
        <v>0</v>
      </c>
    </row>
    <row r="188" customFormat="false" ht="12.8" hidden="false" customHeight="false" outlineLevel="0" collapsed="false">
      <c r="A188" s="67" t="n">
        <v>184</v>
      </c>
      <c r="B188" s="68" t="n">
        <f aca="false">EOMONTH(Input!$C$7,A188)</f>
        <v>48518</v>
      </c>
      <c r="C188" s="67" t="n">
        <f aca="false">DATEDIF(Input!$G$23,$B188,"Y")</f>
        <v>54</v>
      </c>
      <c r="E188" s="69" t="n">
        <f aca="false">(-1)*(401k_02!$G188+IRA_02!$E188+Invest_02!$E188)+Pension_02!$E188</f>
        <v>0</v>
      </c>
      <c r="F188" s="69" t="n">
        <f aca="false">(-1)*Roth_02!$E188</f>
        <v>-0</v>
      </c>
      <c r="G188" s="69" t="n">
        <f aca="false">(-1)*$E188*(Input!$C$9/100)</f>
        <v>-0</v>
      </c>
      <c r="H188" s="69" t="n">
        <f aca="false">(-1)*$E188*(Input!$C$10/100)</f>
        <v>-0</v>
      </c>
      <c r="J188" s="69" t="n">
        <f aca="false">($E188+$F188+$G188+$H188)</f>
        <v>0</v>
      </c>
    </row>
    <row r="189" customFormat="false" ht="12.8" hidden="false" customHeight="false" outlineLevel="0" collapsed="false">
      <c r="A189" s="67" t="n">
        <v>185</v>
      </c>
      <c r="B189" s="68" t="n">
        <f aca="false">EOMONTH(Input!$C$7,A189)</f>
        <v>48548</v>
      </c>
      <c r="C189" s="67" t="n">
        <f aca="false">DATEDIF(Input!$G$23,$B189,"Y")</f>
        <v>54</v>
      </c>
      <c r="E189" s="69" t="n">
        <f aca="false">(-1)*(401k_02!$G189+IRA_02!$E189+Invest_02!$E189)+Pension_02!$E189</f>
        <v>0</v>
      </c>
      <c r="F189" s="69" t="n">
        <f aca="false">(-1)*Roth_02!$E189</f>
        <v>-0</v>
      </c>
      <c r="G189" s="69" t="n">
        <f aca="false">(-1)*$E189*(Input!$C$9/100)</f>
        <v>-0</v>
      </c>
      <c r="H189" s="69" t="n">
        <f aca="false">(-1)*$E189*(Input!$C$10/100)</f>
        <v>-0</v>
      </c>
      <c r="J189" s="69" t="n">
        <f aca="false">($E189+$F189+$G189+$H189)</f>
        <v>0</v>
      </c>
    </row>
    <row r="190" customFormat="false" ht="12.8" hidden="false" customHeight="false" outlineLevel="0" collapsed="false">
      <c r="A190" s="67" t="n">
        <v>186</v>
      </c>
      <c r="B190" s="68" t="n">
        <f aca="false">EOMONTH(Input!$C$7,A190)</f>
        <v>48579</v>
      </c>
      <c r="C190" s="67" t="n">
        <f aca="false">DATEDIF(Input!$G$23,$B190,"Y")</f>
        <v>54</v>
      </c>
      <c r="E190" s="69" t="n">
        <f aca="false">(-1)*(401k_02!$G190+IRA_02!$E190+Invest_02!$E190)+Pension_02!$E190</f>
        <v>0</v>
      </c>
      <c r="F190" s="69" t="n">
        <f aca="false">(-1)*Roth_02!$E190</f>
        <v>-0</v>
      </c>
      <c r="G190" s="69" t="n">
        <f aca="false">(-1)*$E190*(Input!$C$9/100)</f>
        <v>-0</v>
      </c>
      <c r="H190" s="69" t="n">
        <f aca="false">(-1)*$E190*(Input!$C$10/100)</f>
        <v>-0</v>
      </c>
      <c r="J190" s="69" t="n">
        <f aca="false">($E190+$F190+$G190+$H190)</f>
        <v>0</v>
      </c>
    </row>
    <row r="191" customFormat="false" ht="12.8" hidden="false" customHeight="false" outlineLevel="0" collapsed="false">
      <c r="A191" s="67" t="n">
        <v>187</v>
      </c>
      <c r="B191" s="68" t="n">
        <f aca="false">EOMONTH(Input!$C$7,A191)</f>
        <v>48610</v>
      </c>
      <c r="C191" s="67" t="n">
        <f aca="false">DATEDIF(Input!$G$23,$B191,"Y")</f>
        <v>54</v>
      </c>
      <c r="E191" s="69" t="n">
        <f aca="false">(-1)*(401k_02!$G191+IRA_02!$E191+Invest_02!$E191)+Pension_02!$E191</f>
        <v>0</v>
      </c>
      <c r="F191" s="69" t="n">
        <f aca="false">(-1)*Roth_02!$E191</f>
        <v>-0</v>
      </c>
      <c r="G191" s="69" t="n">
        <f aca="false">(-1)*$E191*(Input!$C$9/100)</f>
        <v>-0</v>
      </c>
      <c r="H191" s="69" t="n">
        <f aca="false">(-1)*$E191*(Input!$C$10/100)</f>
        <v>-0</v>
      </c>
      <c r="J191" s="69" t="n">
        <f aca="false">($E191+$F191+$G191+$H191)</f>
        <v>0</v>
      </c>
    </row>
    <row r="192" customFormat="false" ht="12.8" hidden="false" customHeight="false" outlineLevel="0" collapsed="false">
      <c r="A192" s="67" t="n">
        <v>188</v>
      </c>
      <c r="B192" s="68" t="n">
        <f aca="false">EOMONTH(Input!$C$7,A192)</f>
        <v>48638</v>
      </c>
      <c r="C192" s="67" t="n">
        <f aca="false">DATEDIF(Input!$G$23,$B192,"Y")</f>
        <v>54</v>
      </c>
      <c r="E192" s="69" t="n">
        <f aca="false">(-1)*(401k_02!$G192+IRA_02!$E192+Invest_02!$E192)+Pension_02!$E192</f>
        <v>0</v>
      </c>
      <c r="F192" s="69" t="n">
        <f aca="false">(-1)*Roth_02!$E192</f>
        <v>-0</v>
      </c>
      <c r="G192" s="69" t="n">
        <f aca="false">(-1)*$E192*(Input!$C$9/100)</f>
        <v>-0</v>
      </c>
      <c r="H192" s="69" t="n">
        <f aca="false">(-1)*$E192*(Input!$C$10/100)</f>
        <v>-0</v>
      </c>
      <c r="J192" s="69" t="n">
        <f aca="false">($E192+$F192+$G192+$H192)</f>
        <v>0</v>
      </c>
    </row>
    <row r="193" customFormat="false" ht="12.8" hidden="false" customHeight="false" outlineLevel="0" collapsed="false">
      <c r="A193" s="67" t="n">
        <v>189</v>
      </c>
      <c r="B193" s="68" t="n">
        <f aca="false">EOMONTH(Input!$C$7,A193)</f>
        <v>48669</v>
      </c>
      <c r="C193" s="67" t="n">
        <f aca="false">DATEDIF(Input!$G$23,$B193,"Y")</f>
        <v>54</v>
      </c>
      <c r="E193" s="69" t="n">
        <f aca="false">(-1)*(401k_02!$G193+IRA_02!$E193+Invest_02!$E193)+Pension_02!$E193</f>
        <v>0</v>
      </c>
      <c r="F193" s="69" t="n">
        <f aca="false">(-1)*Roth_02!$E193</f>
        <v>-0</v>
      </c>
      <c r="G193" s="69" t="n">
        <f aca="false">(-1)*$E193*(Input!$C$9/100)</f>
        <v>-0</v>
      </c>
      <c r="H193" s="69" t="n">
        <f aca="false">(-1)*$E193*(Input!$C$10/100)</f>
        <v>-0</v>
      </c>
      <c r="J193" s="69" t="n">
        <f aca="false">($E193+$F193+$G193+$H193)</f>
        <v>0</v>
      </c>
    </row>
    <row r="194" customFormat="false" ht="12.8" hidden="false" customHeight="false" outlineLevel="0" collapsed="false">
      <c r="A194" s="67" t="n">
        <v>190</v>
      </c>
      <c r="B194" s="68" t="n">
        <f aca="false">EOMONTH(Input!$C$7,A194)</f>
        <v>48699</v>
      </c>
      <c r="C194" s="67" t="n">
        <f aca="false">DATEDIF(Input!$G$23,$B194,"Y")</f>
        <v>54</v>
      </c>
      <c r="E194" s="69" t="n">
        <f aca="false">(-1)*(401k_02!$G194+IRA_02!$E194+Invest_02!$E194)+Pension_02!$E194</f>
        <v>0</v>
      </c>
      <c r="F194" s="69" t="n">
        <f aca="false">(-1)*Roth_02!$E194</f>
        <v>-0</v>
      </c>
      <c r="G194" s="69" t="n">
        <f aca="false">(-1)*$E194*(Input!$C$9/100)</f>
        <v>-0</v>
      </c>
      <c r="H194" s="69" t="n">
        <f aca="false">(-1)*$E194*(Input!$C$10/100)</f>
        <v>-0</v>
      </c>
      <c r="J194" s="69" t="n">
        <f aca="false">($E194+$F194+$G194+$H194)</f>
        <v>0</v>
      </c>
    </row>
    <row r="195" customFormat="false" ht="12.8" hidden="false" customHeight="false" outlineLevel="0" collapsed="false">
      <c r="A195" s="67" t="n">
        <v>191</v>
      </c>
      <c r="B195" s="68" t="n">
        <f aca="false">EOMONTH(Input!$C$7,A195)</f>
        <v>48730</v>
      </c>
      <c r="C195" s="67" t="n">
        <f aca="false">DATEDIF(Input!$G$23,$B195,"Y")</f>
        <v>54</v>
      </c>
      <c r="E195" s="69" t="n">
        <f aca="false">(-1)*(401k_02!$G195+IRA_02!$E195+Invest_02!$E195)+Pension_02!$E195</f>
        <v>0</v>
      </c>
      <c r="F195" s="69" t="n">
        <f aca="false">(-1)*Roth_02!$E195</f>
        <v>-0</v>
      </c>
      <c r="G195" s="69" t="n">
        <f aca="false">(-1)*$E195*(Input!$C$9/100)</f>
        <v>-0</v>
      </c>
      <c r="H195" s="69" t="n">
        <f aca="false">(-1)*$E195*(Input!$C$10/100)</f>
        <v>-0</v>
      </c>
      <c r="J195" s="69" t="n">
        <f aca="false">($E195+$F195+$G195+$H195)</f>
        <v>0</v>
      </c>
    </row>
    <row r="196" customFormat="false" ht="12.8" hidden="false" customHeight="false" outlineLevel="0" collapsed="false">
      <c r="A196" s="67" t="n">
        <v>192</v>
      </c>
      <c r="B196" s="68" t="n">
        <f aca="false">EOMONTH(Input!$C$7,A196)</f>
        <v>48760</v>
      </c>
      <c r="C196" s="67" t="n">
        <f aca="false">DATEDIF(Input!$G$23,$B196,"Y")</f>
        <v>54</v>
      </c>
      <c r="E196" s="69" t="n">
        <f aca="false">(-1)*(401k_02!$G196+IRA_02!$E196+Invest_02!$E196)+Pension_02!$E196</f>
        <v>0</v>
      </c>
      <c r="F196" s="69" t="n">
        <f aca="false">(-1)*Roth_02!$E196</f>
        <v>-0</v>
      </c>
      <c r="G196" s="69" t="n">
        <f aca="false">(-1)*$E196*(Input!$C$9/100)</f>
        <v>-0</v>
      </c>
      <c r="H196" s="69" t="n">
        <f aca="false">(-1)*$E196*(Input!$C$10/100)</f>
        <v>-0</v>
      </c>
      <c r="J196" s="69" t="n">
        <f aca="false">($E196+$F196+$G196+$H196)</f>
        <v>0</v>
      </c>
    </row>
    <row r="197" customFormat="false" ht="12.8" hidden="false" customHeight="false" outlineLevel="0" collapsed="false">
      <c r="A197" s="67" t="n">
        <v>193</v>
      </c>
      <c r="B197" s="68" t="n">
        <f aca="false">EOMONTH(Input!$C$7,A197)</f>
        <v>48791</v>
      </c>
      <c r="C197" s="67" t="n">
        <f aca="false">DATEDIF(Input!$G$23,$B197,"Y")</f>
        <v>54</v>
      </c>
      <c r="E197" s="69" t="n">
        <f aca="false">(-1)*(401k_02!$G197+IRA_02!$E197+Invest_02!$E197)+Pension_02!$E197</f>
        <v>0</v>
      </c>
      <c r="F197" s="69" t="n">
        <f aca="false">(-1)*Roth_02!$E197</f>
        <v>-0</v>
      </c>
      <c r="G197" s="69" t="n">
        <f aca="false">(-1)*$E197*(Input!$C$9/100)</f>
        <v>-0</v>
      </c>
      <c r="H197" s="69" t="n">
        <f aca="false">(-1)*$E197*(Input!$C$10/100)</f>
        <v>-0</v>
      </c>
      <c r="J197" s="69" t="n">
        <f aca="false">($E197+$F197+$G197+$H197)</f>
        <v>0</v>
      </c>
    </row>
    <row r="198" customFormat="false" ht="12.8" hidden="false" customHeight="false" outlineLevel="0" collapsed="false">
      <c r="A198" s="67" t="n">
        <v>194</v>
      </c>
      <c r="B198" s="68" t="n">
        <f aca="false">EOMONTH(Input!$C$7,A198)</f>
        <v>48822</v>
      </c>
      <c r="C198" s="67" t="n">
        <f aca="false">DATEDIF(Input!$G$23,$B198,"Y")</f>
        <v>54</v>
      </c>
      <c r="E198" s="69" t="n">
        <f aca="false">(-1)*(401k_02!$G198+IRA_02!$E198+Invest_02!$E198)+Pension_02!$E198</f>
        <v>0</v>
      </c>
      <c r="F198" s="69" t="n">
        <f aca="false">(-1)*Roth_02!$E198</f>
        <v>-0</v>
      </c>
      <c r="G198" s="69" t="n">
        <f aca="false">(-1)*$E198*(Input!$C$9/100)</f>
        <v>-0</v>
      </c>
      <c r="H198" s="69" t="n">
        <f aca="false">(-1)*$E198*(Input!$C$10/100)</f>
        <v>-0</v>
      </c>
      <c r="J198" s="69" t="n">
        <f aca="false">($E198+$F198+$G198+$H198)</f>
        <v>0</v>
      </c>
    </row>
    <row r="199" customFormat="false" ht="12.8" hidden="false" customHeight="false" outlineLevel="0" collapsed="false">
      <c r="A199" s="67" t="n">
        <v>195</v>
      </c>
      <c r="B199" s="68" t="n">
        <f aca="false">EOMONTH(Input!$C$7,A199)</f>
        <v>48852</v>
      </c>
      <c r="C199" s="67" t="n">
        <f aca="false">DATEDIF(Input!$G$23,$B199,"Y")</f>
        <v>54</v>
      </c>
      <c r="E199" s="69" t="n">
        <f aca="false">(-1)*(401k_02!$G199+IRA_02!$E199+Invest_02!$E199)+Pension_02!$E199</f>
        <v>0</v>
      </c>
      <c r="F199" s="69" t="n">
        <f aca="false">(-1)*Roth_02!$E199</f>
        <v>-0</v>
      </c>
      <c r="G199" s="69" t="n">
        <f aca="false">(-1)*$E199*(Input!$C$9/100)</f>
        <v>-0</v>
      </c>
      <c r="H199" s="69" t="n">
        <f aca="false">(-1)*$E199*(Input!$C$10/100)</f>
        <v>-0</v>
      </c>
      <c r="J199" s="69" t="n">
        <f aca="false">($E199+$F199+$G199+$H199)</f>
        <v>0</v>
      </c>
    </row>
    <row r="200" customFormat="false" ht="12.8" hidden="false" customHeight="false" outlineLevel="0" collapsed="false">
      <c r="A200" s="67" t="n">
        <v>196</v>
      </c>
      <c r="B200" s="68" t="n">
        <f aca="false">EOMONTH(Input!$C$7,A200)</f>
        <v>48883</v>
      </c>
      <c r="C200" s="67" t="n">
        <f aca="false">DATEDIF(Input!$G$23,$B200,"Y")</f>
        <v>55</v>
      </c>
      <c r="E200" s="69" t="n">
        <f aca="false">(-1)*(401k_02!$G200+IRA_02!$E200+Invest_02!$E200)+Pension_02!$E200</f>
        <v>0</v>
      </c>
      <c r="F200" s="69" t="n">
        <f aca="false">(-1)*Roth_02!$E200</f>
        <v>-0</v>
      </c>
      <c r="G200" s="69" t="n">
        <f aca="false">(-1)*$E200*(Input!$C$9/100)</f>
        <v>-0</v>
      </c>
      <c r="H200" s="69" t="n">
        <f aca="false">(-1)*$E200*(Input!$C$10/100)</f>
        <v>-0</v>
      </c>
      <c r="J200" s="69" t="n">
        <f aca="false">($E200+$F200+$G200+$H200)</f>
        <v>0</v>
      </c>
    </row>
    <row r="201" customFormat="false" ht="12.8" hidden="false" customHeight="false" outlineLevel="0" collapsed="false">
      <c r="A201" s="67" t="n">
        <v>197</v>
      </c>
      <c r="B201" s="68" t="n">
        <f aca="false">EOMONTH(Input!$C$7,A201)</f>
        <v>48913</v>
      </c>
      <c r="C201" s="67" t="n">
        <f aca="false">DATEDIF(Input!$G$23,$B201,"Y")</f>
        <v>55</v>
      </c>
      <c r="E201" s="69" t="n">
        <f aca="false">(-1)*(401k_02!$G201+IRA_02!$E201+Invest_02!$E201)+Pension_02!$E201</f>
        <v>0</v>
      </c>
      <c r="F201" s="69" t="n">
        <f aca="false">(-1)*Roth_02!$E201</f>
        <v>-0</v>
      </c>
      <c r="G201" s="69" t="n">
        <f aca="false">(-1)*$E201*(Input!$C$9/100)</f>
        <v>-0</v>
      </c>
      <c r="H201" s="69" t="n">
        <f aca="false">(-1)*$E201*(Input!$C$10/100)</f>
        <v>-0</v>
      </c>
      <c r="J201" s="69" t="n">
        <f aca="false">($E201+$F201+$G201+$H201)</f>
        <v>0</v>
      </c>
    </row>
    <row r="202" customFormat="false" ht="12.8" hidden="false" customHeight="false" outlineLevel="0" collapsed="false">
      <c r="A202" s="67" t="n">
        <v>198</v>
      </c>
      <c r="B202" s="68" t="n">
        <f aca="false">EOMONTH(Input!$C$7,A202)</f>
        <v>48944</v>
      </c>
      <c r="C202" s="67" t="n">
        <f aca="false">DATEDIF(Input!$G$23,$B202,"Y")</f>
        <v>55</v>
      </c>
      <c r="E202" s="69" t="n">
        <f aca="false">(-1)*(401k_02!$G202+IRA_02!$E202+Invest_02!$E202)+Pension_02!$E202</f>
        <v>0</v>
      </c>
      <c r="F202" s="69" t="n">
        <f aca="false">(-1)*Roth_02!$E202</f>
        <v>-0</v>
      </c>
      <c r="G202" s="69" t="n">
        <f aca="false">(-1)*$E202*(Input!$C$9/100)</f>
        <v>-0</v>
      </c>
      <c r="H202" s="69" t="n">
        <f aca="false">(-1)*$E202*(Input!$C$10/100)</f>
        <v>-0</v>
      </c>
      <c r="J202" s="69" t="n">
        <f aca="false">($E202+$F202+$G202+$H202)</f>
        <v>0</v>
      </c>
    </row>
    <row r="203" customFormat="false" ht="12.8" hidden="false" customHeight="false" outlineLevel="0" collapsed="false">
      <c r="A203" s="67" t="n">
        <v>199</v>
      </c>
      <c r="B203" s="68" t="n">
        <f aca="false">EOMONTH(Input!$C$7,A203)</f>
        <v>48975</v>
      </c>
      <c r="C203" s="67" t="n">
        <f aca="false">DATEDIF(Input!$G$23,$B203,"Y")</f>
        <v>55</v>
      </c>
      <c r="E203" s="69" t="n">
        <f aca="false">(-1)*(401k_02!$G203+IRA_02!$E203+Invest_02!$E203)+Pension_02!$E203</f>
        <v>0</v>
      </c>
      <c r="F203" s="69" t="n">
        <f aca="false">(-1)*Roth_02!$E203</f>
        <v>-0</v>
      </c>
      <c r="G203" s="69" t="n">
        <f aca="false">(-1)*$E203*(Input!$C$9/100)</f>
        <v>-0</v>
      </c>
      <c r="H203" s="69" t="n">
        <f aca="false">(-1)*$E203*(Input!$C$10/100)</f>
        <v>-0</v>
      </c>
      <c r="J203" s="69" t="n">
        <f aca="false">($E203+$F203+$G203+$H203)</f>
        <v>0</v>
      </c>
    </row>
    <row r="204" customFormat="false" ht="12.8" hidden="false" customHeight="false" outlineLevel="0" collapsed="false">
      <c r="A204" s="67" t="n">
        <v>200</v>
      </c>
      <c r="B204" s="68" t="n">
        <f aca="false">EOMONTH(Input!$C$7,A204)</f>
        <v>49003</v>
      </c>
      <c r="C204" s="67" t="n">
        <f aca="false">DATEDIF(Input!$G$23,$B204,"Y")</f>
        <v>55</v>
      </c>
      <c r="E204" s="69" t="n">
        <f aca="false">(-1)*(401k_02!$G204+IRA_02!$E204+Invest_02!$E204)+Pension_02!$E204</f>
        <v>0</v>
      </c>
      <c r="F204" s="69" t="n">
        <f aca="false">(-1)*Roth_02!$E204</f>
        <v>-0</v>
      </c>
      <c r="G204" s="69" t="n">
        <f aca="false">(-1)*$E204*(Input!$C$9/100)</f>
        <v>-0</v>
      </c>
      <c r="H204" s="69" t="n">
        <f aca="false">(-1)*$E204*(Input!$C$10/100)</f>
        <v>-0</v>
      </c>
      <c r="J204" s="69" t="n">
        <f aca="false">($E204+$F204+$G204+$H204)</f>
        <v>0</v>
      </c>
    </row>
    <row r="205" customFormat="false" ht="12.8" hidden="false" customHeight="false" outlineLevel="0" collapsed="false">
      <c r="A205" s="67" t="n">
        <v>201</v>
      </c>
      <c r="B205" s="68" t="n">
        <f aca="false">EOMONTH(Input!$C$7,A205)</f>
        <v>49034</v>
      </c>
      <c r="C205" s="67" t="n">
        <f aca="false">DATEDIF(Input!$G$23,$B205,"Y")</f>
        <v>55</v>
      </c>
      <c r="E205" s="69" t="n">
        <f aca="false">(-1)*(401k_02!$G205+IRA_02!$E205+Invest_02!$E205)+Pension_02!$E205</f>
        <v>0</v>
      </c>
      <c r="F205" s="69" t="n">
        <f aca="false">(-1)*Roth_02!$E205</f>
        <v>-0</v>
      </c>
      <c r="G205" s="69" t="n">
        <f aca="false">(-1)*$E205*(Input!$C$9/100)</f>
        <v>-0</v>
      </c>
      <c r="H205" s="69" t="n">
        <f aca="false">(-1)*$E205*(Input!$C$10/100)</f>
        <v>-0</v>
      </c>
      <c r="J205" s="69" t="n">
        <f aca="false">($E205+$F205+$G205+$H205)</f>
        <v>0</v>
      </c>
    </row>
    <row r="206" customFormat="false" ht="12.8" hidden="false" customHeight="false" outlineLevel="0" collapsed="false">
      <c r="A206" s="67" t="n">
        <v>202</v>
      </c>
      <c r="B206" s="68" t="n">
        <f aca="false">EOMONTH(Input!$C$7,A206)</f>
        <v>49064</v>
      </c>
      <c r="C206" s="67" t="n">
        <f aca="false">DATEDIF(Input!$G$23,$B206,"Y")</f>
        <v>55</v>
      </c>
      <c r="E206" s="69" t="n">
        <f aca="false">(-1)*(401k_02!$G206+IRA_02!$E206+Invest_02!$E206)+Pension_02!$E206</f>
        <v>0</v>
      </c>
      <c r="F206" s="69" t="n">
        <f aca="false">(-1)*Roth_02!$E206</f>
        <v>-0</v>
      </c>
      <c r="G206" s="69" t="n">
        <f aca="false">(-1)*$E206*(Input!$C$9/100)</f>
        <v>-0</v>
      </c>
      <c r="H206" s="69" t="n">
        <f aca="false">(-1)*$E206*(Input!$C$10/100)</f>
        <v>-0</v>
      </c>
      <c r="J206" s="69" t="n">
        <f aca="false">($E206+$F206+$G206+$H206)</f>
        <v>0</v>
      </c>
    </row>
    <row r="207" customFormat="false" ht="12.8" hidden="false" customHeight="false" outlineLevel="0" collapsed="false">
      <c r="A207" s="67" t="n">
        <v>203</v>
      </c>
      <c r="B207" s="68" t="n">
        <f aca="false">EOMONTH(Input!$C$7,A207)</f>
        <v>49095</v>
      </c>
      <c r="C207" s="67" t="n">
        <f aca="false">DATEDIF(Input!$G$23,$B207,"Y")</f>
        <v>55</v>
      </c>
      <c r="E207" s="69" t="n">
        <f aca="false">(-1)*(401k_02!$G207+IRA_02!$E207+Invest_02!$E207)+Pension_02!$E207</f>
        <v>0</v>
      </c>
      <c r="F207" s="69" t="n">
        <f aca="false">(-1)*Roth_02!$E207</f>
        <v>-0</v>
      </c>
      <c r="G207" s="69" t="n">
        <f aca="false">(-1)*$E207*(Input!$C$9/100)</f>
        <v>-0</v>
      </c>
      <c r="H207" s="69" t="n">
        <f aca="false">(-1)*$E207*(Input!$C$10/100)</f>
        <v>-0</v>
      </c>
      <c r="J207" s="69" t="n">
        <f aca="false">($E207+$F207+$G207+$H207)</f>
        <v>0</v>
      </c>
    </row>
    <row r="208" customFormat="false" ht="12.8" hidden="false" customHeight="false" outlineLevel="0" collapsed="false">
      <c r="A208" s="67" t="n">
        <v>204</v>
      </c>
      <c r="B208" s="68" t="n">
        <f aca="false">EOMONTH(Input!$C$7,A208)</f>
        <v>49125</v>
      </c>
      <c r="C208" s="67" t="n">
        <f aca="false">DATEDIF(Input!$G$23,$B208,"Y")</f>
        <v>55</v>
      </c>
      <c r="E208" s="69" t="n">
        <f aca="false">(-1)*(401k_02!$G208+IRA_02!$E208+Invest_02!$E208)+Pension_02!$E208</f>
        <v>0</v>
      </c>
      <c r="F208" s="69" t="n">
        <f aca="false">(-1)*Roth_02!$E208</f>
        <v>-0</v>
      </c>
      <c r="G208" s="69" t="n">
        <f aca="false">(-1)*$E208*(Input!$C$9/100)</f>
        <v>-0</v>
      </c>
      <c r="H208" s="69" t="n">
        <f aca="false">(-1)*$E208*(Input!$C$10/100)</f>
        <v>-0</v>
      </c>
      <c r="J208" s="69" t="n">
        <f aca="false">($E208+$F208+$G208+$H208)</f>
        <v>0</v>
      </c>
    </row>
    <row r="209" customFormat="false" ht="12.8" hidden="false" customHeight="false" outlineLevel="0" collapsed="false">
      <c r="A209" s="67" t="n">
        <v>205</v>
      </c>
      <c r="B209" s="68" t="n">
        <f aca="false">EOMONTH(Input!$C$7,A209)</f>
        <v>49156</v>
      </c>
      <c r="C209" s="67" t="n">
        <f aca="false">DATEDIF(Input!$G$23,$B209,"Y")</f>
        <v>55</v>
      </c>
      <c r="E209" s="69" t="n">
        <f aca="false">(-1)*(401k_02!$G209+IRA_02!$E209+Invest_02!$E209)+Pension_02!$E209</f>
        <v>0</v>
      </c>
      <c r="F209" s="69" t="n">
        <f aca="false">(-1)*Roth_02!$E209</f>
        <v>-0</v>
      </c>
      <c r="G209" s="69" t="n">
        <f aca="false">(-1)*$E209*(Input!$C$9/100)</f>
        <v>-0</v>
      </c>
      <c r="H209" s="69" t="n">
        <f aca="false">(-1)*$E209*(Input!$C$10/100)</f>
        <v>-0</v>
      </c>
      <c r="J209" s="69" t="n">
        <f aca="false">($E209+$F209+$G209+$H209)</f>
        <v>0</v>
      </c>
    </row>
    <row r="210" customFormat="false" ht="12.8" hidden="false" customHeight="false" outlineLevel="0" collapsed="false">
      <c r="A210" s="67" t="n">
        <v>206</v>
      </c>
      <c r="B210" s="68" t="n">
        <f aca="false">EOMONTH(Input!$C$7,A210)</f>
        <v>49187</v>
      </c>
      <c r="C210" s="67" t="n">
        <f aca="false">DATEDIF(Input!$G$23,$B210,"Y")</f>
        <v>55</v>
      </c>
      <c r="E210" s="69" t="n">
        <f aca="false">(-1)*(401k_02!$G210+IRA_02!$E210+Invest_02!$E210)+Pension_02!$E210</f>
        <v>0</v>
      </c>
      <c r="F210" s="69" t="n">
        <f aca="false">(-1)*Roth_02!$E210</f>
        <v>-0</v>
      </c>
      <c r="G210" s="69" t="n">
        <f aca="false">(-1)*$E210*(Input!$C$9/100)</f>
        <v>-0</v>
      </c>
      <c r="H210" s="69" t="n">
        <f aca="false">(-1)*$E210*(Input!$C$10/100)</f>
        <v>-0</v>
      </c>
      <c r="J210" s="69" t="n">
        <f aca="false">($E210+$F210+$G210+$H210)</f>
        <v>0</v>
      </c>
    </row>
    <row r="211" customFormat="false" ht="12.8" hidden="false" customHeight="false" outlineLevel="0" collapsed="false">
      <c r="A211" s="67" t="n">
        <v>207</v>
      </c>
      <c r="B211" s="68" t="n">
        <f aca="false">EOMONTH(Input!$C$7,A211)</f>
        <v>49217</v>
      </c>
      <c r="C211" s="67" t="n">
        <f aca="false">DATEDIF(Input!$G$23,$B211,"Y")</f>
        <v>55</v>
      </c>
      <c r="E211" s="69" t="n">
        <f aca="false">(-1)*(401k_02!$G211+IRA_02!$E211+Invest_02!$E211)+Pension_02!$E211</f>
        <v>0</v>
      </c>
      <c r="F211" s="69" t="n">
        <f aca="false">(-1)*Roth_02!$E211</f>
        <v>-0</v>
      </c>
      <c r="G211" s="69" t="n">
        <f aca="false">(-1)*$E211*(Input!$C$9/100)</f>
        <v>-0</v>
      </c>
      <c r="H211" s="69" t="n">
        <f aca="false">(-1)*$E211*(Input!$C$10/100)</f>
        <v>-0</v>
      </c>
      <c r="J211" s="69" t="n">
        <f aca="false">($E211+$F211+$G211+$H211)</f>
        <v>0</v>
      </c>
    </row>
    <row r="212" customFormat="false" ht="12.8" hidden="false" customHeight="false" outlineLevel="0" collapsed="false">
      <c r="A212" s="67" t="n">
        <v>208</v>
      </c>
      <c r="B212" s="68" t="n">
        <f aca="false">EOMONTH(Input!$C$7,A212)</f>
        <v>49248</v>
      </c>
      <c r="C212" s="67" t="n">
        <f aca="false">DATEDIF(Input!$G$23,$B212,"Y")</f>
        <v>56</v>
      </c>
      <c r="E212" s="69" t="n">
        <f aca="false">(-1)*(401k_02!$G212+IRA_02!$E212+Invest_02!$E212)+Pension_02!$E212</f>
        <v>0</v>
      </c>
      <c r="F212" s="69" t="n">
        <f aca="false">(-1)*Roth_02!$E212</f>
        <v>-0</v>
      </c>
      <c r="G212" s="69" t="n">
        <f aca="false">(-1)*$E212*(Input!$C$9/100)</f>
        <v>-0</v>
      </c>
      <c r="H212" s="69" t="n">
        <f aca="false">(-1)*$E212*(Input!$C$10/100)</f>
        <v>-0</v>
      </c>
      <c r="J212" s="69" t="n">
        <f aca="false">($E212+$F212+$G212+$H212)</f>
        <v>0</v>
      </c>
    </row>
    <row r="213" customFormat="false" ht="12.8" hidden="false" customHeight="false" outlineLevel="0" collapsed="false">
      <c r="A213" s="67" t="n">
        <v>209</v>
      </c>
      <c r="B213" s="68" t="n">
        <f aca="false">EOMONTH(Input!$C$7,A213)</f>
        <v>49278</v>
      </c>
      <c r="C213" s="67" t="n">
        <f aca="false">DATEDIF(Input!$G$23,$B213,"Y")</f>
        <v>56</v>
      </c>
      <c r="E213" s="69" t="n">
        <f aca="false">(-1)*(401k_02!$G213+IRA_02!$E213+Invest_02!$E213)+Pension_02!$E213</f>
        <v>0</v>
      </c>
      <c r="F213" s="69" t="n">
        <f aca="false">(-1)*Roth_02!$E213</f>
        <v>-0</v>
      </c>
      <c r="G213" s="69" t="n">
        <f aca="false">(-1)*$E213*(Input!$C$9/100)</f>
        <v>-0</v>
      </c>
      <c r="H213" s="69" t="n">
        <f aca="false">(-1)*$E213*(Input!$C$10/100)</f>
        <v>-0</v>
      </c>
      <c r="J213" s="69" t="n">
        <f aca="false">($E213+$F213+$G213+$H213)</f>
        <v>0</v>
      </c>
    </row>
    <row r="214" customFormat="false" ht="12.8" hidden="false" customHeight="false" outlineLevel="0" collapsed="false">
      <c r="A214" s="67" t="n">
        <v>210</v>
      </c>
      <c r="B214" s="68" t="n">
        <f aca="false">EOMONTH(Input!$C$7,A214)</f>
        <v>49309</v>
      </c>
      <c r="C214" s="67" t="n">
        <f aca="false">DATEDIF(Input!$G$23,$B214,"Y")</f>
        <v>56</v>
      </c>
      <c r="E214" s="69" t="n">
        <f aca="false">(-1)*(401k_02!$G214+IRA_02!$E214+Invest_02!$E214)+Pension_02!$E214</f>
        <v>0</v>
      </c>
      <c r="F214" s="69" t="n">
        <f aca="false">(-1)*Roth_02!$E214</f>
        <v>-0</v>
      </c>
      <c r="G214" s="69" t="n">
        <f aca="false">(-1)*$E214*(Input!$C$9/100)</f>
        <v>-0</v>
      </c>
      <c r="H214" s="69" t="n">
        <f aca="false">(-1)*$E214*(Input!$C$10/100)</f>
        <v>-0</v>
      </c>
      <c r="J214" s="69" t="n">
        <f aca="false">($E214+$F214+$G214+$H214)</f>
        <v>0</v>
      </c>
    </row>
    <row r="215" customFormat="false" ht="12.8" hidden="false" customHeight="false" outlineLevel="0" collapsed="false">
      <c r="A215" s="67" t="n">
        <v>211</v>
      </c>
      <c r="B215" s="68" t="n">
        <f aca="false">EOMONTH(Input!$C$7,A215)</f>
        <v>49340</v>
      </c>
      <c r="C215" s="67" t="n">
        <f aca="false">DATEDIF(Input!$G$23,$B215,"Y")</f>
        <v>56</v>
      </c>
      <c r="E215" s="69" t="n">
        <f aca="false">(-1)*(401k_02!$G215+IRA_02!$E215+Invest_02!$E215)+Pension_02!$E215</f>
        <v>0</v>
      </c>
      <c r="F215" s="69" t="n">
        <f aca="false">(-1)*Roth_02!$E215</f>
        <v>-0</v>
      </c>
      <c r="G215" s="69" t="n">
        <f aca="false">(-1)*$E215*(Input!$C$9/100)</f>
        <v>-0</v>
      </c>
      <c r="H215" s="69" t="n">
        <f aca="false">(-1)*$E215*(Input!$C$10/100)</f>
        <v>-0</v>
      </c>
      <c r="J215" s="69" t="n">
        <f aca="false">($E215+$F215+$G215+$H215)</f>
        <v>0</v>
      </c>
    </row>
    <row r="216" customFormat="false" ht="12.8" hidden="false" customHeight="false" outlineLevel="0" collapsed="false">
      <c r="A216" s="67" t="n">
        <v>212</v>
      </c>
      <c r="B216" s="68" t="n">
        <f aca="false">EOMONTH(Input!$C$7,A216)</f>
        <v>49368</v>
      </c>
      <c r="C216" s="67" t="n">
        <f aca="false">DATEDIF(Input!$G$23,$B216,"Y")</f>
        <v>56</v>
      </c>
      <c r="E216" s="69" t="n">
        <f aca="false">(-1)*(401k_02!$G216+IRA_02!$E216+Invest_02!$E216)+Pension_02!$E216</f>
        <v>0</v>
      </c>
      <c r="F216" s="69" t="n">
        <f aca="false">(-1)*Roth_02!$E216</f>
        <v>-0</v>
      </c>
      <c r="G216" s="69" t="n">
        <f aca="false">(-1)*$E216*(Input!$C$9/100)</f>
        <v>-0</v>
      </c>
      <c r="H216" s="69" t="n">
        <f aca="false">(-1)*$E216*(Input!$C$10/100)</f>
        <v>-0</v>
      </c>
      <c r="J216" s="69" t="n">
        <f aca="false">($E216+$F216+$G216+$H216)</f>
        <v>0</v>
      </c>
    </row>
    <row r="217" customFormat="false" ht="12.8" hidden="false" customHeight="false" outlineLevel="0" collapsed="false">
      <c r="A217" s="67" t="n">
        <v>213</v>
      </c>
      <c r="B217" s="68" t="n">
        <f aca="false">EOMONTH(Input!$C$7,A217)</f>
        <v>49399</v>
      </c>
      <c r="C217" s="67" t="n">
        <f aca="false">DATEDIF(Input!$G$23,$B217,"Y")</f>
        <v>56</v>
      </c>
      <c r="E217" s="69" t="n">
        <f aca="false">(-1)*(401k_02!$G217+IRA_02!$E217+Invest_02!$E217)+Pension_02!$E217</f>
        <v>0</v>
      </c>
      <c r="F217" s="69" t="n">
        <f aca="false">(-1)*Roth_02!$E217</f>
        <v>-0</v>
      </c>
      <c r="G217" s="69" t="n">
        <f aca="false">(-1)*$E217*(Input!$C$9/100)</f>
        <v>-0</v>
      </c>
      <c r="H217" s="69" t="n">
        <f aca="false">(-1)*$E217*(Input!$C$10/100)</f>
        <v>-0</v>
      </c>
      <c r="J217" s="69" t="n">
        <f aca="false">($E217+$F217+$G217+$H217)</f>
        <v>0</v>
      </c>
    </row>
    <row r="218" customFormat="false" ht="12.8" hidden="false" customHeight="false" outlineLevel="0" collapsed="false">
      <c r="A218" s="67" t="n">
        <v>214</v>
      </c>
      <c r="B218" s="68" t="n">
        <f aca="false">EOMONTH(Input!$C$7,A218)</f>
        <v>49429</v>
      </c>
      <c r="C218" s="67" t="n">
        <f aca="false">DATEDIF(Input!$G$23,$B218,"Y")</f>
        <v>56</v>
      </c>
      <c r="E218" s="69" t="n">
        <f aca="false">(-1)*(401k_02!$G218+IRA_02!$E218+Invest_02!$E218)+Pension_02!$E218</f>
        <v>0</v>
      </c>
      <c r="F218" s="69" t="n">
        <f aca="false">(-1)*Roth_02!$E218</f>
        <v>-0</v>
      </c>
      <c r="G218" s="69" t="n">
        <f aca="false">(-1)*$E218*(Input!$C$9/100)</f>
        <v>-0</v>
      </c>
      <c r="H218" s="69" t="n">
        <f aca="false">(-1)*$E218*(Input!$C$10/100)</f>
        <v>-0</v>
      </c>
      <c r="J218" s="69" t="n">
        <f aca="false">($E218+$F218+$G218+$H218)</f>
        <v>0</v>
      </c>
    </row>
    <row r="219" customFormat="false" ht="12.8" hidden="false" customHeight="false" outlineLevel="0" collapsed="false">
      <c r="A219" s="67" t="n">
        <v>215</v>
      </c>
      <c r="B219" s="68" t="n">
        <f aca="false">EOMONTH(Input!$C$7,A219)</f>
        <v>49460</v>
      </c>
      <c r="C219" s="67" t="n">
        <f aca="false">DATEDIF(Input!$G$23,$B219,"Y")</f>
        <v>56</v>
      </c>
      <c r="E219" s="69" t="n">
        <f aca="false">(-1)*(401k_02!$G219+IRA_02!$E219+Invest_02!$E219)+Pension_02!$E219</f>
        <v>0</v>
      </c>
      <c r="F219" s="69" t="n">
        <f aca="false">(-1)*Roth_02!$E219</f>
        <v>-0</v>
      </c>
      <c r="G219" s="69" t="n">
        <f aca="false">(-1)*$E219*(Input!$C$9/100)</f>
        <v>-0</v>
      </c>
      <c r="H219" s="69" t="n">
        <f aca="false">(-1)*$E219*(Input!$C$10/100)</f>
        <v>-0</v>
      </c>
      <c r="J219" s="69" t="n">
        <f aca="false">($E219+$F219+$G219+$H219)</f>
        <v>0</v>
      </c>
    </row>
    <row r="220" customFormat="false" ht="12.8" hidden="false" customHeight="false" outlineLevel="0" collapsed="false">
      <c r="A220" s="67" t="n">
        <v>216</v>
      </c>
      <c r="B220" s="68" t="n">
        <f aca="false">EOMONTH(Input!$C$7,A220)</f>
        <v>49490</v>
      </c>
      <c r="C220" s="67" t="n">
        <f aca="false">DATEDIF(Input!$G$23,$B220,"Y")</f>
        <v>56</v>
      </c>
      <c r="E220" s="69" t="n">
        <f aca="false">(-1)*(401k_02!$G220+IRA_02!$E220+Invest_02!$E220)+Pension_02!$E220</f>
        <v>0</v>
      </c>
      <c r="F220" s="69" t="n">
        <f aca="false">(-1)*Roth_02!$E220</f>
        <v>-0</v>
      </c>
      <c r="G220" s="69" t="n">
        <f aca="false">(-1)*$E220*(Input!$C$9/100)</f>
        <v>-0</v>
      </c>
      <c r="H220" s="69" t="n">
        <f aca="false">(-1)*$E220*(Input!$C$10/100)</f>
        <v>-0</v>
      </c>
      <c r="J220" s="69" t="n">
        <f aca="false">($E220+$F220+$G220+$H220)</f>
        <v>0</v>
      </c>
    </row>
    <row r="221" customFormat="false" ht="12.8" hidden="false" customHeight="false" outlineLevel="0" collapsed="false">
      <c r="A221" s="67" t="n">
        <v>217</v>
      </c>
      <c r="B221" s="68" t="n">
        <f aca="false">EOMONTH(Input!$C$7,A221)</f>
        <v>49521</v>
      </c>
      <c r="C221" s="67" t="n">
        <f aca="false">DATEDIF(Input!$G$23,$B221,"Y")</f>
        <v>56</v>
      </c>
      <c r="E221" s="69" t="n">
        <f aca="false">(-1)*(401k_02!$G221+IRA_02!$E221+Invest_02!$E221)+Pension_02!$E221</f>
        <v>0</v>
      </c>
      <c r="F221" s="69" t="n">
        <f aca="false">(-1)*Roth_02!$E221</f>
        <v>-0</v>
      </c>
      <c r="G221" s="69" t="n">
        <f aca="false">(-1)*$E221*(Input!$C$9/100)</f>
        <v>-0</v>
      </c>
      <c r="H221" s="69" t="n">
        <f aca="false">(-1)*$E221*(Input!$C$10/100)</f>
        <v>-0</v>
      </c>
      <c r="J221" s="69" t="n">
        <f aca="false">($E221+$F221+$G221+$H221)</f>
        <v>0</v>
      </c>
    </row>
    <row r="222" customFormat="false" ht="12.8" hidden="false" customHeight="false" outlineLevel="0" collapsed="false">
      <c r="A222" s="67" t="n">
        <v>218</v>
      </c>
      <c r="B222" s="68" t="n">
        <f aca="false">EOMONTH(Input!$C$7,A222)</f>
        <v>49552</v>
      </c>
      <c r="C222" s="67" t="n">
        <f aca="false">DATEDIF(Input!$G$23,$B222,"Y")</f>
        <v>56</v>
      </c>
      <c r="E222" s="69" t="n">
        <f aca="false">(-1)*(401k_02!$G222+IRA_02!$E222+Invest_02!$E222)+Pension_02!$E222</f>
        <v>0</v>
      </c>
      <c r="F222" s="69" t="n">
        <f aca="false">(-1)*Roth_02!$E222</f>
        <v>-0</v>
      </c>
      <c r="G222" s="69" t="n">
        <f aca="false">(-1)*$E222*(Input!$C$9/100)</f>
        <v>-0</v>
      </c>
      <c r="H222" s="69" t="n">
        <f aca="false">(-1)*$E222*(Input!$C$10/100)</f>
        <v>-0</v>
      </c>
      <c r="J222" s="69" t="n">
        <f aca="false">($E222+$F222+$G222+$H222)</f>
        <v>0</v>
      </c>
    </row>
    <row r="223" customFormat="false" ht="12.8" hidden="false" customHeight="false" outlineLevel="0" collapsed="false">
      <c r="A223" s="67" t="n">
        <v>219</v>
      </c>
      <c r="B223" s="68" t="n">
        <f aca="false">EOMONTH(Input!$C$7,A223)</f>
        <v>49582</v>
      </c>
      <c r="C223" s="67" t="n">
        <f aca="false">DATEDIF(Input!$G$23,$B223,"Y")</f>
        <v>56</v>
      </c>
      <c r="E223" s="69" t="n">
        <f aca="false">(-1)*(401k_02!$G223+IRA_02!$E223+Invest_02!$E223)+Pension_02!$E223</f>
        <v>0</v>
      </c>
      <c r="F223" s="69" t="n">
        <f aca="false">(-1)*Roth_02!$E223</f>
        <v>-0</v>
      </c>
      <c r="G223" s="69" t="n">
        <f aca="false">(-1)*$E223*(Input!$C$9/100)</f>
        <v>-0</v>
      </c>
      <c r="H223" s="69" t="n">
        <f aca="false">(-1)*$E223*(Input!$C$10/100)</f>
        <v>-0</v>
      </c>
      <c r="J223" s="69" t="n">
        <f aca="false">($E223+$F223+$G223+$H223)</f>
        <v>0</v>
      </c>
    </row>
    <row r="224" customFormat="false" ht="12.8" hidden="false" customHeight="false" outlineLevel="0" collapsed="false">
      <c r="A224" s="67" t="n">
        <v>220</v>
      </c>
      <c r="B224" s="68" t="n">
        <f aca="false">EOMONTH(Input!$C$7,A224)</f>
        <v>49613</v>
      </c>
      <c r="C224" s="67" t="n">
        <f aca="false">DATEDIF(Input!$G$23,$B224,"Y")</f>
        <v>57</v>
      </c>
      <c r="E224" s="69" t="n">
        <f aca="false">(-1)*(401k_02!$G224+IRA_02!$E224+Invest_02!$E224)+Pension_02!$E224</f>
        <v>0</v>
      </c>
      <c r="F224" s="69" t="n">
        <f aca="false">(-1)*Roth_02!$E224</f>
        <v>-0</v>
      </c>
      <c r="G224" s="69" t="n">
        <f aca="false">(-1)*$E224*(Input!$C$9/100)</f>
        <v>-0</v>
      </c>
      <c r="H224" s="69" t="n">
        <f aca="false">(-1)*$E224*(Input!$C$10/100)</f>
        <v>-0</v>
      </c>
      <c r="J224" s="69" t="n">
        <f aca="false">($E224+$F224+$G224+$H224)</f>
        <v>0</v>
      </c>
    </row>
    <row r="225" customFormat="false" ht="12.8" hidden="false" customHeight="false" outlineLevel="0" collapsed="false">
      <c r="A225" s="67" t="n">
        <v>221</v>
      </c>
      <c r="B225" s="68" t="n">
        <f aca="false">EOMONTH(Input!$C$7,A225)</f>
        <v>49643</v>
      </c>
      <c r="C225" s="67" t="n">
        <f aca="false">DATEDIF(Input!$G$23,$B225,"Y")</f>
        <v>57</v>
      </c>
      <c r="E225" s="69" t="n">
        <f aca="false">(-1)*(401k_02!$G225+IRA_02!$E225+Invest_02!$E225)+Pension_02!$E225</f>
        <v>0</v>
      </c>
      <c r="F225" s="69" t="n">
        <f aca="false">(-1)*Roth_02!$E225</f>
        <v>-0</v>
      </c>
      <c r="G225" s="69" t="n">
        <f aca="false">(-1)*$E225*(Input!$C$9/100)</f>
        <v>-0</v>
      </c>
      <c r="H225" s="69" t="n">
        <f aca="false">(-1)*$E225*(Input!$C$10/100)</f>
        <v>-0</v>
      </c>
      <c r="J225" s="69" t="n">
        <f aca="false">($E225+$F225+$G225+$H225)</f>
        <v>0</v>
      </c>
    </row>
    <row r="226" customFormat="false" ht="12.8" hidden="false" customHeight="false" outlineLevel="0" collapsed="false">
      <c r="A226" s="67" t="n">
        <v>222</v>
      </c>
      <c r="B226" s="68" t="n">
        <f aca="false">EOMONTH(Input!$C$7,A226)</f>
        <v>49674</v>
      </c>
      <c r="C226" s="67" t="n">
        <f aca="false">DATEDIF(Input!$G$23,$B226,"Y")</f>
        <v>57</v>
      </c>
      <c r="E226" s="69" t="n">
        <f aca="false">(-1)*(401k_02!$G226+IRA_02!$E226+Invest_02!$E226)+Pension_02!$E226</f>
        <v>0</v>
      </c>
      <c r="F226" s="69" t="n">
        <f aca="false">(-1)*Roth_02!$E226</f>
        <v>-0</v>
      </c>
      <c r="G226" s="69" t="n">
        <f aca="false">(-1)*$E226*(Input!$C$9/100)</f>
        <v>-0</v>
      </c>
      <c r="H226" s="69" t="n">
        <f aca="false">(-1)*$E226*(Input!$C$10/100)</f>
        <v>-0</v>
      </c>
      <c r="J226" s="69" t="n">
        <f aca="false">($E226+$F226+$G226+$H226)</f>
        <v>0</v>
      </c>
    </row>
    <row r="227" customFormat="false" ht="12.8" hidden="false" customHeight="false" outlineLevel="0" collapsed="false">
      <c r="A227" s="67" t="n">
        <v>223</v>
      </c>
      <c r="B227" s="68" t="n">
        <f aca="false">EOMONTH(Input!$C$7,A227)</f>
        <v>49705</v>
      </c>
      <c r="C227" s="67" t="n">
        <f aca="false">DATEDIF(Input!$G$23,$B227,"Y")</f>
        <v>57</v>
      </c>
      <c r="E227" s="69" t="n">
        <f aca="false">(-1)*(401k_02!$G227+IRA_02!$E227+Invest_02!$E227)+Pension_02!$E227</f>
        <v>0</v>
      </c>
      <c r="F227" s="69" t="n">
        <f aca="false">(-1)*Roth_02!$E227</f>
        <v>-0</v>
      </c>
      <c r="G227" s="69" t="n">
        <f aca="false">(-1)*$E227*(Input!$C$9/100)</f>
        <v>-0</v>
      </c>
      <c r="H227" s="69" t="n">
        <f aca="false">(-1)*$E227*(Input!$C$10/100)</f>
        <v>-0</v>
      </c>
      <c r="J227" s="69" t="n">
        <f aca="false">($E227+$F227+$G227+$H227)</f>
        <v>0</v>
      </c>
    </row>
    <row r="228" customFormat="false" ht="12.8" hidden="false" customHeight="false" outlineLevel="0" collapsed="false">
      <c r="A228" s="67" t="n">
        <v>224</v>
      </c>
      <c r="B228" s="68" t="n">
        <f aca="false">EOMONTH(Input!$C$7,A228)</f>
        <v>49734</v>
      </c>
      <c r="C228" s="67" t="n">
        <f aca="false">DATEDIF(Input!$G$23,$B228,"Y")</f>
        <v>57</v>
      </c>
      <c r="E228" s="69" t="n">
        <f aca="false">(-1)*(401k_02!$G228+IRA_02!$E228+Invest_02!$E228)+Pension_02!$E228</f>
        <v>0</v>
      </c>
      <c r="F228" s="69" t="n">
        <f aca="false">(-1)*Roth_02!$E228</f>
        <v>-0</v>
      </c>
      <c r="G228" s="69" t="n">
        <f aca="false">(-1)*$E228*(Input!$C$9/100)</f>
        <v>-0</v>
      </c>
      <c r="H228" s="69" t="n">
        <f aca="false">(-1)*$E228*(Input!$C$10/100)</f>
        <v>-0</v>
      </c>
      <c r="J228" s="69" t="n">
        <f aca="false">($E228+$F228+$G228+$H228)</f>
        <v>0</v>
      </c>
    </row>
    <row r="229" customFormat="false" ht="12.8" hidden="false" customHeight="false" outlineLevel="0" collapsed="false">
      <c r="A229" s="67" t="n">
        <v>225</v>
      </c>
      <c r="B229" s="68" t="n">
        <f aca="false">EOMONTH(Input!$C$7,A229)</f>
        <v>49765</v>
      </c>
      <c r="C229" s="67" t="n">
        <f aca="false">DATEDIF(Input!$G$23,$B229,"Y")</f>
        <v>57</v>
      </c>
      <c r="E229" s="69" t="n">
        <f aca="false">(-1)*(401k_02!$G229+IRA_02!$E229+Invest_02!$E229)+Pension_02!$E229</f>
        <v>0</v>
      </c>
      <c r="F229" s="69" t="n">
        <f aca="false">(-1)*Roth_02!$E229</f>
        <v>-0</v>
      </c>
      <c r="G229" s="69" t="n">
        <f aca="false">(-1)*$E229*(Input!$C$9/100)</f>
        <v>-0</v>
      </c>
      <c r="H229" s="69" t="n">
        <f aca="false">(-1)*$E229*(Input!$C$10/100)</f>
        <v>-0</v>
      </c>
      <c r="J229" s="69" t="n">
        <f aca="false">($E229+$F229+$G229+$H229)</f>
        <v>0</v>
      </c>
    </row>
    <row r="230" customFormat="false" ht="12.8" hidden="false" customHeight="false" outlineLevel="0" collapsed="false">
      <c r="A230" s="67" t="n">
        <v>226</v>
      </c>
      <c r="B230" s="68" t="n">
        <f aca="false">EOMONTH(Input!$C$7,A230)</f>
        <v>49795</v>
      </c>
      <c r="C230" s="67" t="n">
        <f aca="false">DATEDIF(Input!$G$23,$B230,"Y")</f>
        <v>57</v>
      </c>
      <c r="E230" s="69" t="n">
        <f aca="false">(-1)*(401k_02!$G230+IRA_02!$E230+Invest_02!$E230)+Pension_02!$E230</f>
        <v>0</v>
      </c>
      <c r="F230" s="69" t="n">
        <f aca="false">(-1)*Roth_02!$E230</f>
        <v>-0</v>
      </c>
      <c r="G230" s="69" t="n">
        <f aca="false">(-1)*$E230*(Input!$C$9/100)</f>
        <v>-0</v>
      </c>
      <c r="H230" s="69" t="n">
        <f aca="false">(-1)*$E230*(Input!$C$10/100)</f>
        <v>-0</v>
      </c>
      <c r="J230" s="69" t="n">
        <f aca="false">($E230+$F230+$G230+$H230)</f>
        <v>0</v>
      </c>
    </row>
    <row r="231" customFormat="false" ht="12.8" hidden="false" customHeight="false" outlineLevel="0" collapsed="false">
      <c r="A231" s="67" t="n">
        <v>227</v>
      </c>
      <c r="B231" s="68" t="n">
        <f aca="false">EOMONTH(Input!$C$7,A231)</f>
        <v>49826</v>
      </c>
      <c r="C231" s="67" t="n">
        <f aca="false">DATEDIF(Input!$G$23,$B231,"Y")</f>
        <v>57</v>
      </c>
      <c r="E231" s="69" t="n">
        <f aca="false">(-1)*(401k_02!$G231+IRA_02!$E231+Invest_02!$E231)+Pension_02!$E231</f>
        <v>0</v>
      </c>
      <c r="F231" s="69" t="n">
        <f aca="false">(-1)*Roth_02!$E231</f>
        <v>-0</v>
      </c>
      <c r="G231" s="69" t="n">
        <f aca="false">(-1)*$E231*(Input!$C$9/100)</f>
        <v>-0</v>
      </c>
      <c r="H231" s="69" t="n">
        <f aca="false">(-1)*$E231*(Input!$C$10/100)</f>
        <v>-0</v>
      </c>
      <c r="J231" s="69" t="n">
        <f aca="false">($E231+$F231+$G231+$H231)</f>
        <v>0</v>
      </c>
    </row>
    <row r="232" customFormat="false" ht="12.8" hidden="false" customHeight="false" outlineLevel="0" collapsed="false">
      <c r="A232" s="67" t="n">
        <v>228</v>
      </c>
      <c r="B232" s="68" t="n">
        <f aca="false">EOMONTH(Input!$C$7,A232)</f>
        <v>49856</v>
      </c>
      <c r="C232" s="67" t="n">
        <f aca="false">DATEDIF(Input!$G$23,$B232,"Y")</f>
        <v>57</v>
      </c>
      <c r="E232" s="69" t="n">
        <f aca="false">(-1)*(401k_02!$G232+IRA_02!$E232+Invest_02!$E232)+Pension_02!$E232</f>
        <v>0</v>
      </c>
      <c r="F232" s="69" t="n">
        <f aca="false">(-1)*Roth_02!$E232</f>
        <v>-0</v>
      </c>
      <c r="G232" s="69" t="n">
        <f aca="false">(-1)*$E232*(Input!$C$9/100)</f>
        <v>-0</v>
      </c>
      <c r="H232" s="69" t="n">
        <f aca="false">(-1)*$E232*(Input!$C$10/100)</f>
        <v>-0</v>
      </c>
      <c r="J232" s="69" t="n">
        <f aca="false">($E232+$F232+$G232+$H232)</f>
        <v>0</v>
      </c>
    </row>
    <row r="233" customFormat="false" ht="12.8" hidden="false" customHeight="false" outlineLevel="0" collapsed="false">
      <c r="A233" s="67" t="n">
        <v>229</v>
      </c>
      <c r="B233" s="68" t="n">
        <f aca="false">EOMONTH(Input!$C$7,A233)</f>
        <v>49887</v>
      </c>
      <c r="C233" s="67" t="n">
        <f aca="false">DATEDIF(Input!$G$23,$B233,"Y")</f>
        <v>57</v>
      </c>
      <c r="E233" s="69" t="n">
        <f aca="false">(-1)*(401k_02!$G233+IRA_02!$E233+Invest_02!$E233)+Pension_02!$E233</f>
        <v>0</v>
      </c>
      <c r="F233" s="69" t="n">
        <f aca="false">(-1)*Roth_02!$E233</f>
        <v>-0</v>
      </c>
      <c r="G233" s="69" t="n">
        <f aca="false">(-1)*$E233*(Input!$C$9/100)</f>
        <v>-0</v>
      </c>
      <c r="H233" s="69" t="n">
        <f aca="false">(-1)*$E233*(Input!$C$10/100)</f>
        <v>-0</v>
      </c>
      <c r="J233" s="69" t="n">
        <f aca="false">($E233+$F233+$G233+$H233)</f>
        <v>0</v>
      </c>
    </row>
    <row r="234" customFormat="false" ht="12.8" hidden="false" customHeight="false" outlineLevel="0" collapsed="false">
      <c r="A234" s="67" t="n">
        <v>230</v>
      </c>
      <c r="B234" s="68" t="n">
        <f aca="false">EOMONTH(Input!$C$7,A234)</f>
        <v>49918</v>
      </c>
      <c r="C234" s="67" t="n">
        <f aca="false">DATEDIF(Input!$G$23,$B234,"Y")</f>
        <v>57</v>
      </c>
      <c r="E234" s="69" t="n">
        <f aca="false">(-1)*(401k_02!$G234+IRA_02!$E234+Invest_02!$E234)+Pension_02!$E234</f>
        <v>0</v>
      </c>
      <c r="F234" s="69" t="n">
        <f aca="false">(-1)*Roth_02!$E234</f>
        <v>-0</v>
      </c>
      <c r="G234" s="69" t="n">
        <f aca="false">(-1)*$E234*(Input!$C$9/100)</f>
        <v>-0</v>
      </c>
      <c r="H234" s="69" t="n">
        <f aca="false">(-1)*$E234*(Input!$C$10/100)</f>
        <v>-0</v>
      </c>
      <c r="J234" s="69" t="n">
        <f aca="false">($E234+$F234+$G234+$H234)</f>
        <v>0</v>
      </c>
    </row>
    <row r="235" customFormat="false" ht="12.8" hidden="false" customHeight="false" outlineLevel="0" collapsed="false">
      <c r="A235" s="67" t="n">
        <v>231</v>
      </c>
      <c r="B235" s="68" t="n">
        <f aca="false">EOMONTH(Input!$C$7,A235)</f>
        <v>49948</v>
      </c>
      <c r="C235" s="67" t="n">
        <f aca="false">DATEDIF(Input!$G$23,$B235,"Y")</f>
        <v>57</v>
      </c>
      <c r="E235" s="69" t="n">
        <f aca="false">(-1)*(401k_02!$G235+IRA_02!$E235+Invest_02!$E235)+Pension_02!$E235</f>
        <v>0</v>
      </c>
      <c r="F235" s="69" t="n">
        <f aca="false">(-1)*Roth_02!$E235</f>
        <v>-0</v>
      </c>
      <c r="G235" s="69" t="n">
        <f aca="false">(-1)*$E235*(Input!$C$9/100)</f>
        <v>-0</v>
      </c>
      <c r="H235" s="69" t="n">
        <f aca="false">(-1)*$E235*(Input!$C$10/100)</f>
        <v>-0</v>
      </c>
      <c r="J235" s="69" t="n">
        <f aca="false">($E235+$F235+$G235+$H235)</f>
        <v>0</v>
      </c>
    </row>
    <row r="236" customFormat="false" ht="12.8" hidden="false" customHeight="false" outlineLevel="0" collapsed="false">
      <c r="A236" s="67" t="n">
        <v>232</v>
      </c>
      <c r="B236" s="68" t="n">
        <f aca="false">EOMONTH(Input!$C$7,A236)</f>
        <v>49979</v>
      </c>
      <c r="C236" s="67" t="n">
        <f aca="false">DATEDIF(Input!$G$23,$B236,"Y")</f>
        <v>58</v>
      </c>
      <c r="E236" s="69" t="n">
        <f aca="false">(-1)*(401k_02!$G236+IRA_02!$E236+Invest_02!$E236)+Pension_02!$E236</f>
        <v>0</v>
      </c>
      <c r="F236" s="69" t="n">
        <f aca="false">(-1)*Roth_02!$E236</f>
        <v>-0</v>
      </c>
      <c r="G236" s="69" t="n">
        <f aca="false">(-1)*$E236*(Input!$C$9/100)</f>
        <v>-0</v>
      </c>
      <c r="H236" s="69" t="n">
        <f aca="false">(-1)*$E236*(Input!$C$10/100)</f>
        <v>-0</v>
      </c>
      <c r="J236" s="69" t="n">
        <f aca="false">($E236+$F236+$G236+$H236)</f>
        <v>0</v>
      </c>
    </row>
    <row r="237" customFormat="false" ht="12.8" hidden="false" customHeight="false" outlineLevel="0" collapsed="false">
      <c r="A237" s="67" t="n">
        <v>233</v>
      </c>
      <c r="B237" s="68" t="n">
        <f aca="false">EOMONTH(Input!$C$7,A237)</f>
        <v>50009</v>
      </c>
      <c r="C237" s="67" t="n">
        <f aca="false">DATEDIF(Input!$G$23,$B237,"Y")</f>
        <v>58</v>
      </c>
      <c r="E237" s="69" t="n">
        <f aca="false">(-1)*(401k_02!$G237+IRA_02!$E237+Invest_02!$E237)+Pension_02!$E237</f>
        <v>0</v>
      </c>
      <c r="F237" s="69" t="n">
        <f aca="false">(-1)*Roth_02!$E237</f>
        <v>-0</v>
      </c>
      <c r="G237" s="69" t="n">
        <f aca="false">(-1)*$E237*(Input!$C$9/100)</f>
        <v>-0</v>
      </c>
      <c r="H237" s="69" t="n">
        <f aca="false">(-1)*$E237*(Input!$C$10/100)</f>
        <v>-0</v>
      </c>
      <c r="J237" s="69" t="n">
        <f aca="false">($E237+$F237+$G237+$H237)</f>
        <v>0</v>
      </c>
    </row>
    <row r="238" customFormat="false" ht="12.8" hidden="false" customHeight="false" outlineLevel="0" collapsed="false">
      <c r="A238" s="67" t="n">
        <v>234</v>
      </c>
      <c r="B238" s="68" t="n">
        <f aca="false">EOMONTH(Input!$C$7,A238)</f>
        <v>50040</v>
      </c>
      <c r="C238" s="67" t="n">
        <f aca="false">DATEDIF(Input!$G$23,$B238,"Y")</f>
        <v>58</v>
      </c>
      <c r="E238" s="69" t="n">
        <f aca="false">(-1)*(401k_02!$G238+IRA_02!$E238+Invest_02!$E238)+Pension_02!$E238</f>
        <v>0</v>
      </c>
      <c r="F238" s="69" t="n">
        <f aca="false">(-1)*Roth_02!$E238</f>
        <v>-0</v>
      </c>
      <c r="G238" s="69" t="n">
        <f aca="false">(-1)*$E238*(Input!$C$9/100)</f>
        <v>-0</v>
      </c>
      <c r="H238" s="69" t="n">
        <f aca="false">(-1)*$E238*(Input!$C$10/100)</f>
        <v>-0</v>
      </c>
      <c r="J238" s="69" t="n">
        <f aca="false">($E238+$F238+$G238+$H238)</f>
        <v>0</v>
      </c>
    </row>
    <row r="239" customFormat="false" ht="12.8" hidden="false" customHeight="false" outlineLevel="0" collapsed="false">
      <c r="A239" s="67" t="n">
        <v>235</v>
      </c>
      <c r="B239" s="68" t="n">
        <f aca="false">EOMONTH(Input!$C$7,A239)</f>
        <v>50071</v>
      </c>
      <c r="C239" s="67" t="n">
        <f aca="false">DATEDIF(Input!$G$23,$B239,"Y")</f>
        <v>58</v>
      </c>
      <c r="E239" s="69" t="n">
        <f aca="false">(-1)*(401k_02!$G239+IRA_02!$E239+Invest_02!$E239)+Pension_02!$E239</f>
        <v>0</v>
      </c>
      <c r="F239" s="69" t="n">
        <f aca="false">(-1)*Roth_02!$E239</f>
        <v>-0</v>
      </c>
      <c r="G239" s="69" t="n">
        <f aca="false">(-1)*$E239*(Input!$C$9/100)</f>
        <v>-0</v>
      </c>
      <c r="H239" s="69" t="n">
        <f aca="false">(-1)*$E239*(Input!$C$10/100)</f>
        <v>-0</v>
      </c>
      <c r="J239" s="69" t="n">
        <f aca="false">($E239+$F239+$G239+$H239)</f>
        <v>0</v>
      </c>
    </row>
    <row r="240" customFormat="false" ht="12.8" hidden="false" customHeight="false" outlineLevel="0" collapsed="false">
      <c r="A240" s="67" t="n">
        <v>236</v>
      </c>
      <c r="B240" s="68" t="n">
        <f aca="false">EOMONTH(Input!$C$7,A240)</f>
        <v>50099</v>
      </c>
      <c r="C240" s="67" t="n">
        <f aca="false">DATEDIF(Input!$G$23,$B240,"Y")</f>
        <v>58</v>
      </c>
      <c r="E240" s="69" t="n">
        <f aca="false">(-1)*(401k_02!$G240+IRA_02!$E240+Invest_02!$E240)+Pension_02!$E240</f>
        <v>0</v>
      </c>
      <c r="F240" s="69" t="n">
        <f aca="false">(-1)*Roth_02!$E240</f>
        <v>-0</v>
      </c>
      <c r="G240" s="69" t="n">
        <f aca="false">(-1)*$E240*(Input!$C$9/100)</f>
        <v>-0</v>
      </c>
      <c r="H240" s="69" t="n">
        <f aca="false">(-1)*$E240*(Input!$C$10/100)</f>
        <v>-0</v>
      </c>
      <c r="J240" s="69" t="n">
        <f aca="false">($E240+$F240+$G240+$H240)</f>
        <v>0</v>
      </c>
    </row>
    <row r="241" customFormat="false" ht="12.8" hidden="false" customHeight="false" outlineLevel="0" collapsed="false">
      <c r="A241" s="67" t="n">
        <v>237</v>
      </c>
      <c r="B241" s="68" t="n">
        <f aca="false">EOMONTH(Input!$C$7,A241)</f>
        <v>50130</v>
      </c>
      <c r="C241" s="67" t="n">
        <f aca="false">DATEDIF(Input!$G$23,$B241,"Y")</f>
        <v>58</v>
      </c>
      <c r="E241" s="69" t="n">
        <f aca="false">(-1)*(401k_02!$G241+IRA_02!$E241+Invest_02!$E241)+Pension_02!$E241</f>
        <v>0</v>
      </c>
      <c r="F241" s="69" t="n">
        <f aca="false">(-1)*Roth_02!$E241</f>
        <v>-0</v>
      </c>
      <c r="G241" s="69" t="n">
        <f aca="false">(-1)*$E241*(Input!$C$9/100)</f>
        <v>-0</v>
      </c>
      <c r="H241" s="69" t="n">
        <f aca="false">(-1)*$E241*(Input!$C$10/100)</f>
        <v>-0</v>
      </c>
      <c r="J241" s="69" t="n">
        <f aca="false">($E241+$F241+$G241+$H241)</f>
        <v>0</v>
      </c>
    </row>
    <row r="242" customFormat="false" ht="12.8" hidden="false" customHeight="false" outlineLevel="0" collapsed="false">
      <c r="A242" s="67" t="n">
        <v>238</v>
      </c>
      <c r="B242" s="68" t="n">
        <f aca="false">EOMONTH(Input!$C$7,A242)</f>
        <v>50160</v>
      </c>
      <c r="C242" s="67" t="n">
        <f aca="false">DATEDIF(Input!$G$23,$B242,"Y")</f>
        <v>58</v>
      </c>
      <c r="E242" s="69" t="n">
        <f aca="false">(-1)*(401k_02!$G242+IRA_02!$E242+Invest_02!$E242)+Pension_02!$E242</f>
        <v>0</v>
      </c>
      <c r="F242" s="69" t="n">
        <f aca="false">(-1)*Roth_02!$E242</f>
        <v>-0</v>
      </c>
      <c r="G242" s="69" t="n">
        <f aca="false">(-1)*$E242*(Input!$C$9/100)</f>
        <v>-0</v>
      </c>
      <c r="H242" s="69" t="n">
        <f aca="false">(-1)*$E242*(Input!$C$10/100)</f>
        <v>-0</v>
      </c>
      <c r="J242" s="69" t="n">
        <f aca="false">($E242+$F242+$G242+$H242)</f>
        <v>0</v>
      </c>
    </row>
    <row r="243" customFormat="false" ht="12.8" hidden="false" customHeight="false" outlineLevel="0" collapsed="false">
      <c r="A243" s="67" t="n">
        <v>239</v>
      </c>
      <c r="B243" s="68" t="n">
        <f aca="false">EOMONTH(Input!$C$7,A243)</f>
        <v>50191</v>
      </c>
      <c r="C243" s="67" t="n">
        <f aca="false">DATEDIF(Input!$G$23,$B243,"Y")</f>
        <v>58</v>
      </c>
      <c r="E243" s="69" t="n">
        <f aca="false">(-1)*(401k_02!$G243+IRA_02!$E243+Invest_02!$E243)+Pension_02!$E243</f>
        <v>0</v>
      </c>
      <c r="F243" s="69" t="n">
        <f aca="false">(-1)*Roth_02!$E243</f>
        <v>-0</v>
      </c>
      <c r="G243" s="69" t="n">
        <f aca="false">(-1)*$E243*(Input!$C$9/100)</f>
        <v>-0</v>
      </c>
      <c r="H243" s="69" t="n">
        <f aca="false">(-1)*$E243*(Input!$C$10/100)</f>
        <v>-0</v>
      </c>
      <c r="J243" s="69" t="n">
        <f aca="false">($E243+$F243+$G243+$H243)</f>
        <v>0</v>
      </c>
    </row>
    <row r="244" customFormat="false" ht="12.8" hidden="false" customHeight="false" outlineLevel="0" collapsed="false">
      <c r="A244" s="67" t="n">
        <v>240</v>
      </c>
      <c r="B244" s="68" t="n">
        <f aca="false">EOMONTH(Input!$C$7,A244)</f>
        <v>50221</v>
      </c>
      <c r="C244" s="67" t="n">
        <f aca="false">DATEDIF(Input!$G$23,$B244,"Y")</f>
        <v>58</v>
      </c>
      <c r="E244" s="69" t="n">
        <f aca="false">(-1)*(401k_02!$G244+IRA_02!$E244+Invest_02!$E244)+Pension_02!$E244</f>
        <v>0</v>
      </c>
      <c r="F244" s="69" t="n">
        <f aca="false">(-1)*Roth_02!$E244</f>
        <v>-0</v>
      </c>
      <c r="G244" s="69" t="n">
        <f aca="false">(-1)*$E244*(Input!$C$9/100)</f>
        <v>-0</v>
      </c>
      <c r="H244" s="69" t="n">
        <f aca="false">(-1)*$E244*(Input!$C$10/100)</f>
        <v>-0</v>
      </c>
      <c r="J244" s="69" t="n">
        <f aca="false">($E244+$F244+$G244+$H244)</f>
        <v>0</v>
      </c>
    </row>
    <row r="245" customFormat="false" ht="12.8" hidden="false" customHeight="false" outlineLevel="0" collapsed="false">
      <c r="A245" s="67" t="n">
        <v>241</v>
      </c>
      <c r="B245" s="68" t="n">
        <f aca="false">EOMONTH(Input!$C$7,A245)</f>
        <v>50252</v>
      </c>
      <c r="C245" s="67" t="n">
        <f aca="false">DATEDIF(Input!$G$23,$B245,"Y")</f>
        <v>58</v>
      </c>
      <c r="E245" s="69" t="n">
        <f aca="false">(-1)*(401k_02!$G245+IRA_02!$E245+Invest_02!$E245)+Pension_02!$E245</f>
        <v>0</v>
      </c>
      <c r="F245" s="69" t="n">
        <f aca="false">(-1)*Roth_02!$E245</f>
        <v>-0</v>
      </c>
      <c r="G245" s="69" t="n">
        <f aca="false">(-1)*$E245*(Input!$C$9/100)</f>
        <v>-0</v>
      </c>
      <c r="H245" s="69" t="n">
        <f aca="false">(-1)*$E245*(Input!$C$10/100)</f>
        <v>-0</v>
      </c>
      <c r="J245" s="69" t="n">
        <f aca="false">($E245+$F245+$G245+$H245)</f>
        <v>0</v>
      </c>
    </row>
    <row r="246" customFormat="false" ht="12.8" hidden="false" customHeight="false" outlineLevel="0" collapsed="false">
      <c r="A246" s="67" t="n">
        <v>242</v>
      </c>
      <c r="B246" s="68" t="n">
        <f aca="false">EOMONTH(Input!$C$7,A246)</f>
        <v>50283</v>
      </c>
      <c r="C246" s="67" t="n">
        <f aca="false">DATEDIF(Input!$G$23,$B246,"Y")</f>
        <v>58</v>
      </c>
      <c r="E246" s="69" t="n">
        <f aca="false">(-1)*(401k_02!$G246+IRA_02!$E246+Invest_02!$E246)+Pension_02!$E246</f>
        <v>0</v>
      </c>
      <c r="F246" s="69" t="n">
        <f aca="false">(-1)*Roth_02!$E246</f>
        <v>-0</v>
      </c>
      <c r="G246" s="69" t="n">
        <f aca="false">(-1)*$E246*(Input!$C$9/100)</f>
        <v>-0</v>
      </c>
      <c r="H246" s="69" t="n">
        <f aca="false">(-1)*$E246*(Input!$C$10/100)</f>
        <v>-0</v>
      </c>
      <c r="J246" s="69" t="n">
        <f aca="false">($E246+$F246+$G246+$H246)</f>
        <v>0</v>
      </c>
    </row>
    <row r="247" customFormat="false" ht="12.8" hidden="false" customHeight="false" outlineLevel="0" collapsed="false">
      <c r="A247" s="67" t="n">
        <v>243</v>
      </c>
      <c r="B247" s="68" t="n">
        <f aca="false">EOMONTH(Input!$C$7,A247)</f>
        <v>50313</v>
      </c>
      <c r="C247" s="67" t="n">
        <f aca="false">DATEDIF(Input!$G$23,$B247,"Y")</f>
        <v>58</v>
      </c>
      <c r="E247" s="69" t="n">
        <f aca="false">(-1)*(401k_02!$G247+IRA_02!$E247+Invest_02!$E247)+Pension_02!$E247</f>
        <v>0</v>
      </c>
      <c r="F247" s="69" t="n">
        <f aca="false">(-1)*Roth_02!$E247</f>
        <v>-0</v>
      </c>
      <c r="G247" s="69" t="n">
        <f aca="false">(-1)*$E247*(Input!$C$9/100)</f>
        <v>-0</v>
      </c>
      <c r="H247" s="69" t="n">
        <f aca="false">(-1)*$E247*(Input!$C$10/100)</f>
        <v>-0</v>
      </c>
      <c r="J247" s="69" t="n">
        <f aca="false">($E247+$F247+$G247+$H247)</f>
        <v>0</v>
      </c>
    </row>
    <row r="248" customFormat="false" ht="12.8" hidden="false" customHeight="false" outlineLevel="0" collapsed="false">
      <c r="A248" s="67" t="n">
        <v>244</v>
      </c>
      <c r="B248" s="68" t="n">
        <f aca="false">EOMONTH(Input!$C$7,A248)</f>
        <v>50344</v>
      </c>
      <c r="C248" s="67" t="n">
        <f aca="false">DATEDIF(Input!$G$23,$B248,"Y")</f>
        <v>59</v>
      </c>
      <c r="E248" s="69" t="n">
        <f aca="false">(-1)*(401k_02!$G248+IRA_02!$E248+Invest_02!$E248)+Pension_02!$E248</f>
        <v>0</v>
      </c>
      <c r="F248" s="69" t="n">
        <f aca="false">(-1)*Roth_02!$E248</f>
        <v>-0</v>
      </c>
      <c r="G248" s="69" t="n">
        <f aca="false">(-1)*$E248*(Input!$C$9/100)</f>
        <v>-0</v>
      </c>
      <c r="H248" s="69" t="n">
        <f aca="false">(-1)*$E248*(Input!$C$10/100)</f>
        <v>-0</v>
      </c>
      <c r="J248" s="69" t="n">
        <f aca="false">($E248+$F248+$G248+$H248)</f>
        <v>0</v>
      </c>
    </row>
    <row r="249" customFormat="false" ht="12.8" hidden="false" customHeight="false" outlineLevel="0" collapsed="false">
      <c r="A249" s="67" t="n">
        <v>245</v>
      </c>
      <c r="B249" s="68" t="n">
        <f aca="false">EOMONTH(Input!$C$7,A249)</f>
        <v>50374</v>
      </c>
      <c r="C249" s="67" t="n">
        <f aca="false">DATEDIF(Input!$G$23,$B249,"Y")</f>
        <v>59</v>
      </c>
      <c r="E249" s="69" t="n">
        <f aca="false">(-1)*(401k_02!$G249+IRA_02!$E249+Invest_02!$E249)+Pension_02!$E249</f>
        <v>0</v>
      </c>
      <c r="F249" s="69" t="n">
        <f aca="false">(-1)*Roth_02!$E249</f>
        <v>-0</v>
      </c>
      <c r="G249" s="69" t="n">
        <f aca="false">(-1)*$E249*(Input!$C$9/100)</f>
        <v>-0</v>
      </c>
      <c r="H249" s="69" t="n">
        <f aca="false">(-1)*$E249*(Input!$C$10/100)</f>
        <v>-0</v>
      </c>
      <c r="J249" s="69" t="n">
        <f aca="false">($E249+$F249+$G249+$H249)</f>
        <v>0</v>
      </c>
    </row>
    <row r="250" customFormat="false" ht="12.8" hidden="false" customHeight="false" outlineLevel="0" collapsed="false">
      <c r="A250" s="67" t="n">
        <v>246</v>
      </c>
      <c r="B250" s="68" t="n">
        <f aca="false">EOMONTH(Input!$C$7,A250)</f>
        <v>50405</v>
      </c>
      <c r="C250" s="67" t="n">
        <f aca="false">DATEDIF(Input!$G$23,$B250,"Y")</f>
        <v>59</v>
      </c>
      <c r="E250" s="69" t="n">
        <f aca="false">(-1)*(401k_02!$G250+IRA_02!$E250+Invest_02!$E250)+Pension_02!$E250</f>
        <v>0</v>
      </c>
      <c r="F250" s="69" t="n">
        <f aca="false">(-1)*Roth_02!$E250</f>
        <v>-0</v>
      </c>
      <c r="G250" s="69" t="n">
        <f aca="false">(-1)*$E250*(Input!$C$9/100)</f>
        <v>-0</v>
      </c>
      <c r="H250" s="69" t="n">
        <f aca="false">(-1)*$E250*(Input!$C$10/100)</f>
        <v>-0</v>
      </c>
      <c r="J250" s="69" t="n">
        <f aca="false">($E250+$F250+$G250+$H250)</f>
        <v>0</v>
      </c>
    </row>
    <row r="251" customFormat="false" ht="12.8" hidden="false" customHeight="false" outlineLevel="0" collapsed="false">
      <c r="A251" s="67" t="n">
        <v>247</v>
      </c>
      <c r="B251" s="68" t="n">
        <f aca="false">EOMONTH(Input!$C$7,A251)</f>
        <v>50436</v>
      </c>
      <c r="C251" s="67" t="n">
        <f aca="false">DATEDIF(Input!$G$23,$B251,"Y")</f>
        <v>59</v>
      </c>
      <c r="E251" s="69" t="n">
        <f aca="false">(-1)*(401k_02!$G251+IRA_02!$E251+Invest_02!$E251)+Pension_02!$E251</f>
        <v>0</v>
      </c>
      <c r="F251" s="69" t="n">
        <f aca="false">(-1)*Roth_02!$E251</f>
        <v>-0</v>
      </c>
      <c r="G251" s="69" t="n">
        <f aca="false">(-1)*$E251*(Input!$C$9/100)</f>
        <v>-0</v>
      </c>
      <c r="H251" s="69" t="n">
        <f aca="false">(-1)*$E251*(Input!$C$10/100)</f>
        <v>-0</v>
      </c>
      <c r="J251" s="69" t="n">
        <f aca="false">($E251+$F251+$G251+$H251)</f>
        <v>0</v>
      </c>
    </row>
    <row r="252" customFormat="false" ht="12.8" hidden="false" customHeight="false" outlineLevel="0" collapsed="false">
      <c r="A252" s="67" t="n">
        <v>248</v>
      </c>
      <c r="B252" s="68" t="n">
        <f aca="false">EOMONTH(Input!$C$7,A252)</f>
        <v>50464</v>
      </c>
      <c r="C252" s="67" t="n">
        <f aca="false">DATEDIF(Input!$G$23,$B252,"Y")</f>
        <v>59</v>
      </c>
      <c r="E252" s="69" t="n">
        <f aca="false">(-1)*(401k_02!$G252+IRA_02!$E252+Invest_02!$E252)+Pension_02!$E252</f>
        <v>0</v>
      </c>
      <c r="F252" s="69" t="n">
        <f aca="false">(-1)*Roth_02!$E252</f>
        <v>-0</v>
      </c>
      <c r="G252" s="69" t="n">
        <f aca="false">(-1)*$E252*(Input!$C$9/100)</f>
        <v>-0</v>
      </c>
      <c r="H252" s="69" t="n">
        <f aca="false">(-1)*$E252*(Input!$C$10/100)</f>
        <v>-0</v>
      </c>
      <c r="J252" s="69" t="n">
        <f aca="false">($E252+$F252+$G252+$H252)</f>
        <v>0</v>
      </c>
    </row>
    <row r="253" customFormat="false" ht="12.8" hidden="false" customHeight="false" outlineLevel="0" collapsed="false">
      <c r="A253" s="67" t="n">
        <v>249</v>
      </c>
      <c r="B253" s="68" t="n">
        <f aca="false">EOMONTH(Input!$C$7,A253)</f>
        <v>50495</v>
      </c>
      <c r="C253" s="67" t="n">
        <f aca="false">DATEDIF(Input!$G$23,$B253,"Y")</f>
        <v>59</v>
      </c>
      <c r="E253" s="69" t="n">
        <f aca="false">(-1)*(401k_02!$G253+IRA_02!$E253+Invest_02!$E253)+Pension_02!$E253</f>
        <v>0</v>
      </c>
      <c r="F253" s="69" t="n">
        <f aca="false">(-1)*Roth_02!$E253</f>
        <v>-0</v>
      </c>
      <c r="G253" s="69" t="n">
        <f aca="false">(-1)*$E253*(Input!$C$9/100)</f>
        <v>-0</v>
      </c>
      <c r="H253" s="69" t="n">
        <f aca="false">(-1)*$E253*(Input!$C$10/100)</f>
        <v>-0</v>
      </c>
      <c r="J253" s="69" t="n">
        <f aca="false">($E253+$F253+$G253+$H253)</f>
        <v>0</v>
      </c>
    </row>
    <row r="254" customFormat="false" ht="12.8" hidden="false" customHeight="false" outlineLevel="0" collapsed="false">
      <c r="A254" s="67" t="n">
        <v>250</v>
      </c>
      <c r="B254" s="68" t="n">
        <f aca="false">EOMONTH(Input!$C$7,A254)</f>
        <v>50525</v>
      </c>
      <c r="C254" s="67" t="n">
        <f aca="false">DATEDIF(Input!$G$23,$B254,"Y")</f>
        <v>59</v>
      </c>
      <c r="E254" s="69" t="n">
        <f aca="false">(-1)*(401k_02!$G254+IRA_02!$E254+Invest_02!$E254)+Pension_02!$E254</f>
        <v>0</v>
      </c>
      <c r="F254" s="69" t="n">
        <f aca="false">(-1)*Roth_02!$E254</f>
        <v>-0</v>
      </c>
      <c r="G254" s="69" t="n">
        <f aca="false">(-1)*$E254*(Input!$C$9/100)</f>
        <v>-0</v>
      </c>
      <c r="H254" s="69" t="n">
        <f aca="false">(-1)*$E254*(Input!$C$10/100)</f>
        <v>-0</v>
      </c>
      <c r="J254" s="69" t="n">
        <f aca="false">($E254+$F254+$G254+$H254)</f>
        <v>0</v>
      </c>
    </row>
    <row r="255" customFormat="false" ht="12.8" hidden="false" customHeight="false" outlineLevel="0" collapsed="false">
      <c r="A255" s="67" t="n">
        <v>251</v>
      </c>
      <c r="B255" s="68" t="n">
        <f aca="false">EOMONTH(Input!$C$7,A255)</f>
        <v>50556</v>
      </c>
      <c r="C255" s="67" t="n">
        <f aca="false">DATEDIF(Input!$G$23,$B255,"Y")</f>
        <v>59</v>
      </c>
      <c r="E255" s="69" t="n">
        <f aca="false">(-1)*(401k_02!$G255+IRA_02!$E255+Invest_02!$E255)+Pension_02!$E255</f>
        <v>0</v>
      </c>
      <c r="F255" s="69" t="n">
        <f aca="false">(-1)*Roth_02!$E255</f>
        <v>-0</v>
      </c>
      <c r="G255" s="69" t="n">
        <f aca="false">(-1)*$E255*(Input!$C$9/100)</f>
        <v>-0</v>
      </c>
      <c r="H255" s="69" t="n">
        <f aca="false">(-1)*$E255*(Input!$C$10/100)</f>
        <v>-0</v>
      </c>
      <c r="J255" s="69" t="n">
        <f aca="false">($E255+$F255+$G255+$H255)</f>
        <v>0</v>
      </c>
    </row>
    <row r="256" customFormat="false" ht="12.8" hidden="false" customHeight="false" outlineLevel="0" collapsed="false">
      <c r="A256" s="67" t="n">
        <v>252</v>
      </c>
      <c r="B256" s="68" t="n">
        <f aca="false">EOMONTH(Input!$C$7,A256)</f>
        <v>50586</v>
      </c>
      <c r="C256" s="67" t="n">
        <f aca="false">DATEDIF(Input!$G$23,$B256,"Y")</f>
        <v>59</v>
      </c>
      <c r="E256" s="69" t="n">
        <f aca="false">(-1)*(401k_02!$G256+IRA_02!$E256+Invest_02!$E256)+Pension_02!$E256</f>
        <v>0</v>
      </c>
      <c r="F256" s="69" t="n">
        <f aca="false">(-1)*Roth_02!$E256</f>
        <v>-0</v>
      </c>
      <c r="G256" s="69" t="n">
        <f aca="false">(-1)*$E256*(Input!$C$9/100)</f>
        <v>-0</v>
      </c>
      <c r="H256" s="69" t="n">
        <f aca="false">(-1)*$E256*(Input!$C$10/100)</f>
        <v>-0</v>
      </c>
      <c r="J256" s="69" t="n">
        <f aca="false">($E256+$F256+$G256+$H256)</f>
        <v>0</v>
      </c>
    </row>
    <row r="257" customFormat="false" ht="12.8" hidden="false" customHeight="false" outlineLevel="0" collapsed="false">
      <c r="A257" s="67" t="n">
        <v>253</v>
      </c>
      <c r="B257" s="68" t="n">
        <f aca="false">EOMONTH(Input!$C$7,A257)</f>
        <v>50617</v>
      </c>
      <c r="C257" s="67" t="n">
        <f aca="false">DATEDIF(Input!$G$23,$B257,"Y")</f>
        <v>59</v>
      </c>
      <c r="E257" s="69" t="n">
        <f aca="false">(-1)*(401k_02!$G257+IRA_02!$E257+Invest_02!$E257)+Pension_02!$E257</f>
        <v>0</v>
      </c>
      <c r="F257" s="69" t="n">
        <f aca="false">(-1)*Roth_02!$E257</f>
        <v>-0</v>
      </c>
      <c r="G257" s="69" t="n">
        <f aca="false">(-1)*$E257*(Input!$C$9/100)</f>
        <v>-0</v>
      </c>
      <c r="H257" s="69" t="n">
        <f aca="false">(-1)*$E257*(Input!$C$10/100)</f>
        <v>-0</v>
      </c>
      <c r="J257" s="69" t="n">
        <f aca="false">($E257+$F257+$G257+$H257)</f>
        <v>0</v>
      </c>
    </row>
    <row r="258" customFormat="false" ht="12.8" hidden="false" customHeight="false" outlineLevel="0" collapsed="false">
      <c r="A258" s="67" t="n">
        <v>254</v>
      </c>
      <c r="B258" s="68" t="n">
        <f aca="false">EOMONTH(Input!$C$7,A258)</f>
        <v>50648</v>
      </c>
      <c r="C258" s="67" t="n">
        <f aca="false">DATEDIF(Input!$G$23,$B258,"Y")</f>
        <v>59</v>
      </c>
      <c r="E258" s="69" t="n">
        <f aca="false">(-1)*(401k_02!$G258+IRA_02!$E258+Invest_02!$E258)+Pension_02!$E258</f>
        <v>0</v>
      </c>
      <c r="F258" s="69" t="n">
        <f aca="false">(-1)*Roth_02!$E258</f>
        <v>-0</v>
      </c>
      <c r="G258" s="69" t="n">
        <f aca="false">(-1)*$E258*(Input!$C$9/100)</f>
        <v>-0</v>
      </c>
      <c r="H258" s="69" t="n">
        <f aca="false">(-1)*$E258*(Input!$C$10/100)</f>
        <v>-0</v>
      </c>
      <c r="J258" s="69" t="n">
        <f aca="false">($E258+$F258+$G258+$H258)</f>
        <v>0</v>
      </c>
    </row>
    <row r="259" customFormat="false" ht="12.8" hidden="false" customHeight="false" outlineLevel="0" collapsed="false">
      <c r="A259" s="67" t="n">
        <v>255</v>
      </c>
      <c r="B259" s="68" t="n">
        <f aca="false">EOMONTH(Input!$C$7,A259)</f>
        <v>50678</v>
      </c>
      <c r="C259" s="67" t="n">
        <f aca="false">DATEDIF(Input!$G$23,$B259,"Y")</f>
        <v>59</v>
      </c>
      <c r="E259" s="69" t="n">
        <f aca="false">(-1)*(401k_02!$G259+IRA_02!$E259+Invest_02!$E259)+Pension_02!$E259</f>
        <v>1760.73420922696</v>
      </c>
      <c r="F259" s="69" t="n">
        <f aca="false">(-1)*Roth_02!$E259</f>
        <v>0</v>
      </c>
      <c r="G259" s="69" t="n">
        <f aca="false">(-1)*$E259*(Input!$C$9/100)</f>
        <v>-176.073420922696</v>
      </c>
      <c r="H259" s="69" t="n">
        <f aca="false">(-1)*$E259*(Input!$C$10/100)</f>
        <v>-86.6281230939664</v>
      </c>
      <c r="J259" s="69" t="n">
        <f aca="false">($E259+$F259+$G259+$H259)</f>
        <v>1498.0326652103</v>
      </c>
    </row>
    <row r="260" customFormat="false" ht="12.8" hidden="false" customHeight="false" outlineLevel="0" collapsed="false">
      <c r="A260" s="67" t="n">
        <v>256</v>
      </c>
      <c r="B260" s="68" t="n">
        <f aca="false">EOMONTH(Input!$C$7,A260)</f>
        <v>50709</v>
      </c>
      <c r="C260" s="67" t="n">
        <f aca="false">DATEDIF(Input!$G$23,$B260,"Y")</f>
        <v>60</v>
      </c>
      <c r="E260" s="69" t="n">
        <f aca="false">(-1)*(401k_02!$G260+IRA_02!$E260+Invest_02!$E260)+Pension_02!$E260</f>
        <v>1760.73420922696</v>
      </c>
      <c r="F260" s="69" t="n">
        <f aca="false">(-1)*Roth_02!$E260</f>
        <v>0</v>
      </c>
      <c r="G260" s="69" t="n">
        <f aca="false">(-1)*$E260*(Input!$C$9/100)</f>
        <v>-176.073420922696</v>
      </c>
      <c r="H260" s="69" t="n">
        <f aca="false">(-1)*$E260*(Input!$C$10/100)</f>
        <v>-86.6281230939664</v>
      </c>
      <c r="J260" s="69" t="n">
        <f aca="false">($E260+$F260+$G260+$H260)</f>
        <v>1498.0326652103</v>
      </c>
    </row>
    <row r="261" customFormat="false" ht="12.8" hidden="false" customHeight="false" outlineLevel="0" collapsed="false">
      <c r="A261" s="67" t="n">
        <v>257</v>
      </c>
      <c r="B261" s="68" t="n">
        <f aca="false">EOMONTH(Input!$C$7,A261)</f>
        <v>50739</v>
      </c>
      <c r="C261" s="67" t="n">
        <f aca="false">DATEDIF(Input!$G$23,$B261,"Y")</f>
        <v>60</v>
      </c>
      <c r="E261" s="69" t="n">
        <f aca="false">(-1)*(401k_02!$G261+IRA_02!$E261+Invest_02!$E261)+Pension_02!$E261</f>
        <v>1760.73420922696</v>
      </c>
      <c r="F261" s="69" t="n">
        <f aca="false">(-1)*Roth_02!$E261</f>
        <v>0</v>
      </c>
      <c r="G261" s="69" t="n">
        <f aca="false">(-1)*$E261*(Input!$C$9/100)</f>
        <v>-176.073420922696</v>
      </c>
      <c r="H261" s="69" t="n">
        <f aca="false">(-1)*$E261*(Input!$C$10/100)</f>
        <v>-86.6281230939664</v>
      </c>
      <c r="J261" s="69" t="n">
        <f aca="false">($E261+$F261+$G261+$H261)</f>
        <v>1498.0326652103</v>
      </c>
    </row>
    <row r="262" customFormat="false" ht="12.8" hidden="false" customHeight="false" outlineLevel="0" collapsed="false">
      <c r="A262" s="67" t="n">
        <v>258</v>
      </c>
      <c r="B262" s="68" t="n">
        <f aca="false">EOMONTH(Input!$C$7,A262)</f>
        <v>50770</v>
      </c>
      <c r="C262" s="67" t="n">
        <f aca="false">DATEDIF(Input!$G$23,$B262,"Y")</f>
        <v>60</v>
      </c>
      <c r="E262" s="69" t="n">
        <f aca="false">(-1)*(401k_02!$G262+IRA_02!$E262+Invest_02!$E262)+Pension_02!$E262</f>
        <v>1760.73420922696</v>
      </c>
      <c r="F262" s="69" t="n">
        <f aca="false">(-1)*Roth_02!$E262</f>
        <v>0</v>
      </c>
      <c r="G262" s="69" t="n">
        <f aca="false">(-1)*$E262*(Input!$C$9/100)</f>
        <v>-176.073420922696</v>
      </c>
      <c r="H262" s="69" t="n">
        <f aca="false">(-1)*$E262*(Input!$C$10/100)</f>
        <v>-86.6281230939664</v>
      </c>
      <c r="J262" s="69" t="n">
        <f aca="false">($E262+$F262+$G262+$H262)</f>
        <v>1498.0326652103</v>
      </c>
    </row>
    <row r="263" customFormat="false" ht="12.8" hidden="false" customHeight="false" outlineLevel="0" collapsed="false">
      <c r="A263" s="67" t="n">
        <v>259</v>
      </c>
      <c r="B263" s="68" t="n">
        <f aca="false">EOMONTH(Input!$C$7,A263)</f>
        <v>50801</v>
      </c>
      <c r="C263" s="67" t="n">
        <f aca="false">DATEDIF(Input!$G$23,$B263,"Y")</f>
        <v>60</v>
      </c>
      <c r="E263" s="69" t="n">
        <f aca="false">(-1)*(401k_02!$G263+IRA_02!$E263+Invest_02!$E263)+Pension_02!$E263</f>
        <v>1760.73420922696</v>
      </c>
      <c r="F263" s="69" t="n">
        <f aca="false">(-1)*Roth_02!$E263</f>
        <v>0</v>
      </c>
      <c r="G263" s="69" t="n">
        <f aca="false">(-1)*$E263*(Input!$C$9/100)</f>
        <v>-176.073420922696</v>
      </c>
      <c r="H263" s="69" t="n">
        <f aca="false">(-1)*$E263*(Input!$C$10/100)</f>
        <v>-86.6281230939664</v>
      </c>
      <c r="J263" s="69" t="n">
        <f aca="false">($E263+$F263+$G263+$H263)</f>
        <v>1498.0326652103</v>
      </c>
    </row>
    <row r="264" customFormat="false" ht="12.8" hidden="false" customHeight="false" outlineLevel="0" collapsed="false">
      <c r="A264" s="67" t="n">
        <v>260</v>
      </c>
      <c r="B264" s="68" t="n">
        <f aca="false">EOMONTH(Input!$C$7,A264)</f>
        <v>50829</v>
      </c>
      <c r="C264" s="67" t="n">
        <f aca="false">DATEDIF(Input!$G$23,$B264,"Y")</f>
        <v>60</v>
      </c>
      <c r="E264" s="69" t="n">
        <f aca="false">(-1)*(401k_02!$G264+IRA_02!$E264+Invest_02!$E264)+Pension_02!$E264</f>
        <v>1760.73420922696</v>
      </c>
      <c r="F264" s="69" t="n">
        <f aca="false">(-1)*Roth_02!$E264</f>
        <v>0</v>
      </c>
      <c r="G264" s="69" t="n">
        <f aca="false">(-1)*$E264*(Input!$C$9/100)</f>
        <v>-176.073420922696</v>
      </c>
      <c r="H264" s="69" t="n">
        <f aca="false">(-1)*$E264*(Input!$C$10/100)</f>
        <v>-86.6281230939664</v>
      </c>
      <c r="J264" s="69" t="n">
        <f aca="false">($E264+$F264+$G264+$H264)</f>
        <v>1498.0326652103</v>
      </c>
    </row>
    <row r="265" customFormat="false" ht="12.8" hidden="false" customHeight="false" outlineLevel="0" collapsed="false">
      <c r="A265" s="67" t="n">
        <v>261</v>
      </c>
      <c r="B265" s="68" t="n">
        <f aca="false">EOMONTH(Input!$C$7,A265)</f>
        <v>50860</v>
      </c>
      <c r="C265" s="67" t="n">
        <f aca="false">DATEDIF(Input!$G$23,$B265,"Y")</f>
        <v>60</v>
      </c>
      <c r="E265" s="69" t="n">
        <f aca="false">(-1)*(401k_02!$G265+IRA_02!$E265+Invest_02!$E265)+Pension_02!$E265</f>
        <v>1760.73420922696</v>
      </c>
      <c r="F265" s="69" t="n">
        <f aca="false">(-1)*Roth_02!$E265</f>
        <v>0</v>
      </c>
      <c r="G265" s="69" t="n">
        <f aca="false">(-1)*$E265*(Input!$C$9/100)</f>
        <v>-176.073420922696</v>
      </c>
      <c r="H265" s="69" t="n">
        <f aca="false">(-1)*$E265*(Input!$C$10/100)</f>
        <v>-86.6281230939664</v>
      </c>
      <c r="J265" s="69" t="n">
        <f aca="false">($E265+$F265+$G265+$H265)</f>
        <v>1498.0326652103</v>
      </c>
    </row>
    <row r="266" customFormat="false" ht="12.8" hidden="false" customHeight="false" outlineLevel="0" collapsed="false">
      <c r="A266" s="67" t="n">
        <v>262</v>
      </c>
      <c r="B266" s="68" t="n">
        <f aca="false">EOMONTH(Input!$C$7,A266)</f>
        <v>50890</v>
      </c>
      <c r="C266" s="67" t="n">
        <f aca="false">DATEDIF(Input!$G$23,$B266,"Y")</f>
        <v>60</v>
      </c>
      <c r="E266" s="69" t="n">
        <f aca="false">(-1)*(401k_02!$G266+IRA_02!$E266+Invest_02!$E266)+Pension_02!$E266</f>
        <v>1760.73420922696</v>
      </c>
      <c r="F266" s="69" t="n">
        <f aca="false">(-1)*Roth_02!$E266</f>
        <v>0</v>
      </c>
      <c r="G266" s="69" t="n">
        <f aca="false">(-1)*$E266*(Input!$C$9/100)</f>
        <v>-176.073420922696</v>
      </c>
      <c r="H266" s="69" t="n">
        <f aca="false">(-1)*$E266*(Input!$C$10/100)</f>
        <v>-86.6281230939664</v>
      </c>
      <c r="J266" s="69" t="n">
        <f aca="false">($E266+$F266+$G266+$H266)</f>
        <v>1498.0326652103</v>
      </c>
    </row>
    <row r="267" customFormat="false" ht="12.8" hidden="false" customHeight="false" outlineLevel="0" collapsed="false">
      <c r="A267" s="67" t="n">
        <v>263</v>
      </c>
      <c r="B267" s="68" t="n">
        <f aca="false">EOMONTH(Input!$C$7,A267)</f>
        <v>50921</v>
      </c>
      <c r="C267" s="67" t="n">
        <f aca="false">DATEDIF(Input!$G$23,$B267,"Y")</f>
        <v>60</v>
      </c>
      <c r="E267" s="69" t="n">
        <f aca="false">(-1)*(401k_02!$G267+IRA_02!$E267+Invest_02!$E267)+Pension_02!$E267</f>
        <v>1760.73420922696</v>
      </c>
      <c r="F267" s="69" t="n">
        <f aca="false">(-1)*Roth_02!$E267</f>
        <v>0</v>
      </c>
      <c r="G267" s="69" t="n">
        <f aca="false">(-1)*$E267*(Input!$C$9/100)</f>
        <v>-176.073420922696</v>
      </c>
      <c r="H267" s="69" t="n">
        <f aca="false">(-1)*$E267*(Input!$C$10/100)</f>
        <v>-86.6281230939664</v>
      </c>
      <c r="J267" s="69" t="n">
        <f aca="false">($E267+$F267+$G267+$H267)</f>
        <v>1498.0326652103</v>
      </c>
    </row>
    <row r="268" customFormat="false" ht="12.8" hidden="false" customHeight="false" outlineLevel="0" collapsed="false">
      <c r="A268" s="67" t="n">
        <v>264</v>
      </c>
      <c r="B268" s="68" t="n">
        <f aca="false">EOMONTH(Input!$C$7,A268)</f>
        <v>50951</v>
      </c>
      <c r="C268" s="67" t="n">
        <f aca="false">DATEDIF(Input!$G$23,$B268,"Y")</f>
        <v>60</v>
      </c>
      <c r="E268" s="69" t="n">
        <f aca="false">(-1)*(401k_02!$G268+IRA_02!$E268+Invest_02!$E268)+Pension_02!$E268</f>
        <v>1760.73420922696</v>
      </c>
      <c r="F268" s="69" t="n">
        <f aca="false">(-1)*Roth_02!$E268</f>
        <v>0</v>
      </c>
      <c r="G268" s="69" t="n">
        <f aca="false">(-1)*$E268*(Input!$C$9/100)</f>
        <v>-176.073420922696</v>
      </c>
      <c r="H268" s="69" t="n">
        <f aca="false">(-1)*$E268*(Input!$C$10/100)</f>
        <v>-86.6281230939664</v>
      </c>
      <c r="J268" s="69" t="n">
        <f aca="false">($E268+$F268+$G268+$H268)</f>
        <v>1498.0326652103</v>
      </c>
    </row>
    <row r="269" customFormat="false" ht="12.8" hidden="false" customHeight="false" outlineLevel="0" collapsed="false">
      <c r="A269" s="67" t="n">
        <v>265</v>
      </c>
      <c r="B269" s="68" t="n">
        <f aca="false">EOMONTH(Input!$C$7,A269)</f>
        <v>50982</v>
      </c>
      <c r="C269" s="67" t="n">
        <f aca="false">DATEDIF(Input!$G$23,$B269,"Y")</f>
        <v>60</v>
      </c>
      <c r="E269" s="69" t="n">
        <f aca="false">(-1)*(401k_02!$G269+IRA_02!$E269+Invest_02!$E269)+Pension_02!$E269</f>
        <v>1760.73420922696</v>
      </c>
      <c r="F269" s="69" t="n">
        <f aca="false">(-1)*Roth_02!$E269</f>
        <v>0</v>
      </c>
      <c r="G269" s="69" t="n">
        <f aca="false">(-1)*$E269*(Input!$C$9/100)</f>
        <v>-176.073420922696</v>
      </c>
      <c r="H269" s="69" t="n">
        <f aca="false">(-1)*$E269*(Input!$C$10/100)</f>
        <v>-86.6281230939664</v>
      </c>
      <c r="J269" s="69" t="n">
        <f aca="false">($E269+$F269+$G269+$H269)</f>
        <v>1498.0326652103</v>
      </c>
    </row>
    <row r="270" customFormat="false" ht="12.8" hidden="false" customHeight="false" outlineLevel="0" collapsed="false">
      <c r="A270" s="67" t="n">
        <v>266</v>
      </c>
      <c r="B270" s="68" t="n">
        <f aca="false">EOMONTH(Input!$C$7,A270)</f>
        <v>51013</v>
      </c>
      <c r="C270" s="67" t="n">
        <f aca="false">DATEDIF(Input!$G$23,$B270,"Y")</f>
        <v>60</v>
      </c>
      <c r="E270" s="69" t="n">
        <f aca="false">(-1)*(401k_02!$G270+IRA_02!$E270+Invest_02!$E270)+Pension_02!$E270</f>
        <v>1760.73420922696</v>
      </c>
      <c r="F270" s="69" t="n">
        <f aca="false">(-1)*Roth_02!$E270</f>
        <v>0</v>
      </c>
      <c r="G270" s="69" t="n">
        <f aca="false">(-1)*$E270*(Input!$C$9/100)</f>
        <v>-176.073420922696</v>
      </c>
      <c r="H270" s="69" t="n">
        <f aca="false">(-1)*$E270*(Input!$C$10/100)</f>
        <v>-86.6281230939664</v>
      </c>
      <c r="J270" s="69" t="n">
        <f aca="false">($E270+$F270+$G270+$H270)</f>
        <v>1498.0326652103</v>
      </c>
    </row>
    <row r="271" customFormat="false" ht="12.8" hidden="false" customHeight="false" outlineLevel="0" collapsed="false">
      <c r="A271" s="67" t="n">
        <v>267</v>
      </c>
      <c r="B271" s="68" t="n">
        <f aca="false">EOMONTH(Input!$C$7,A271)</f>
        <v>51043</v>
      </c>
      <c r="C271" s="67" t="n">
        <f aca="false">DATEDIF(Input!$G$23,$B271,"Y")</f>
        <v>60</v>
      </c>
      <c r="E271" s="69" t="n">
        <f aca="false">(-1)*(401k_02!$G271+IRA_02!$E271+Invest_02!$E271)+Pension_02!$E271</f>
        <v>1760.73420922696</v>
      </c>
      <c r="F271" s="69" t="n">
        <f aca="false">(-1)*Roth_02!$E271</f>
        <v>0</v>
      </c>
      <c r="G271" s="69" t="n">
        <f aca="false">(-1)*$E271*(Input!$C$9/100)</f>
        <v>-176.073420922696</v>
      </c>
      <c r="H271" s="69" t="n">
        <f aca="false">(-1)*$E271*(Input!$C$10/100)</f>
        <v>-86.6281230939664</v>
      </c>
      <c r="J271" s="69" t="n">
        <f aca="false">($E271+$F271+$G271+$H271)</f>
        <v>1498.0326652103</v>
      </c>
    </row>
    <row r="272" customFormat="false" ht="12.8" hidden="false" customHeight="false" outlineLevel="0" collapsed="false">
      <c r="A272" s="67" t="n">
        <v>268</v>
      </c>
      <c r="B272" s="68" t="n">
        <f aca="false">EOMONTH(Input!$C$7,A272)</f>
        <v>51074</v>
      </c>
      <c r="C272" s="67" t="n">
        <f aca="false">DATEDIF(Input!$G$23,$B272,"Y")</f>
        <v>61</v>
      </c>
      <c r="E272" s="69" t="n">
        <f aca="false">(-1)*(401k_02!$G272+IRA_02!$E272+Invest_02!$E272)+Pension_02!$E272</f>
        <v>1760.73420922696</v>
      </c>
      <c r="F272" s="69" t="n">
        <f aca="false">(-1)*Roth_02!$E272</f>
        <v>0</v>
      </c>
      <c r="G272" s="69" t="n">
        <f aca="false">(-1)*$E272*(Input!$C$9/100)</f>
        <v>-176.073420922696</v>
      </c>
      <c r="H272" s="69" t="n">
        <f aca="false">(-1)*$E272*(Input!$C$10/100)</f>
        <v>-86.6281230939664</v>
      </c>
      <c r="J272" s="69" t="n">
        <f aca="false">($E272+$F272+$G272+$H272)</f>
        <v>1498.0326652103</v>
      </c>
    </row>
    <row r="273" customFormat="false" ht="12.8" hidden="false" customHeight="false" outlineLevel="0" collapsed="false">
      <c r="A273" s="67" t="n">
        <v>269</v>
      </c>
      <c r="B273" s="68" t="n">
        <f aca="false">EOMONTH(Input!$C$7,A273)</f>
        <v>51104</v>
      </c>
      <c r="C273" s="67" t="n">
        <f aca="false">DATEDIF(Input!$G$23,$B273,"Y")</f>
        <v>61</v>
      </c>
      <c r="E273" s="69" t="n">
        <f aca="false">(-1)*(401k_02!$G273+IRA_02!$E273+Invest_02!$E273)+Pension_02!$E273</f>
        <v>1760.73420922696</v>
      </c>
      <c r="F273" s="69" t="n">
        <f aca="false">(-1)*Roth_02!$E273</f>
        <v>0</v>
      </c>
      <c r="G273" s="69" t="n">
        <f aca="false">(-1)*$E273*(Input!$C$9/100)</f>
        <v>-176.073420922696</v>
      </c>
      <c r="H273" s="69" t="n">
        <f aca="false">(-1)*$E273*(Input!$C$10/100)</f>
        <v>-86.6281230939664</v>
      </c>
      <c r="J273" s="69" t="n">
        <f aca="false">($E273+$F273+$G273+$H273)</f>
        <v>1498.0326652103</v>
      </c>
    </row>
    <row r="274" customFormat="false" ht="12.8" hidden="false" customHeight="false" outlineLevel="0" collapsed="false">
      <c r="A274" s="67" t="n">
        <v>270</v>
      </c>
      <c r="B274" s="68" t="n">
        <f aca="false">EOMONTH(Input!$C$7,A274)</f>
        <v>51135</v>
      </c>
      <c r="C274" s="67" t="n">
        <f aca="false">DATEDIF(Input!$G$23,$B274,"Y")</f>
        <v>61</v>
      </c>
      <c r="E274" s="69" t="n">
        <f aca="false">(-1)*(401k_02!$G274+IRA_02!$E274+Invest_02!$E274)+Pension_02!$E274</f>
        <v>1760.73420922696</v>
      </c>
      <c r="F274" s="69" t="n">
        <f aca="false">(-1)*Roth_02!$E274</f>
        <v>0</v>
      </c>
      <c r="G274" s="69" t="n">
        <f aca="false">(-1)*$E274*(Input!$C$9/100)</f>
        <v>-176.073420922696</v>
      </c>
      <c r="H274" s="69" t="n">
        <f aca="false">(-1)*$E274*(Input!$C$10/100)</f>
        <v>-86.6281230939664</v>
      </c>
      <c r="J274" s="69" t="n">
        <f aca="false">($E274+$F274+$G274+$H274)</f>
        <v>1498.0326652103</v>
      </c>
    </row>
    <row r="275" customFormat="false" ht="12.8" hidden="false" customHeight="false" outlineLevel="0" collapsed="false">
      <c r="A275" s="67" t="n">
        <v>271</v>
      </c>
      <c r="B275" s="68" t="n">
        <f aca="false">EOMONTH(Input!$C$7,A275)</f>
        <v>51166</v>
      </c>
      <c r="C275" s="67" t="n">
        <f aca="false">DATEDIF(Input!$G$23,$B275,"Y")</f>
        <v>61</v>
      </c>
      <c r="E275" s="69" t="n">
        <f aca="false">(-1)*(401k_02!$G275+IRA_02!$E275+Invest_02!$E275)+Pension_02!$E275</f>
        <v>1760.73420922696</v>
      </c>
      <c r="F275" s="69" t="n">
        <f aca="false">(-1)*Roth_02!$E275</f>
        <v>0</v>
      </c>
      <c r="G275" s="69" t="n">
        <f aca="false">(-1)*$E275*(Input!$C$9/100)</f>
        <v>-176.073420922696</v>
      </c>
      <c r="H275" s="69" t="n">
        <f aca="false">(-1)*$E275*(Input!$C$10/100)</f>
        <v>-86.6281230939664</v>
      </c>
      <c r="J275" s="69" t="n">
        <f aca="false">($E275+$F275+$G275+$H275)</f>
        <v>1498.0326652103</v>
      </c>
    </row>
    <row r="276" customFormat="false" ht="12.8" hidden="false" customHeight="false" outlineLevel="0" collapsed="false">
      <c r="A276" s="67" t="n">
        <v>272</v>
      </c>
      <c r="B276" s="68" t="n">
        <f aca="false">EOMONTH(Input!$C$7,A276)</f>
        <v>51195</v>
      </c>
      <c r="C276" s="67" t="n">
        <f aca="false">DATEDIF(Input!$G$23,$B276,"Y")</f>
        <v>61</v>
      </c>
      <c r="E276" s="69" t="n">
        <f aca="false">(-1)*(401k_02!$G276+IRA_02!$E276+Invest_02!$E276)+Pension_02!$E276</f>
        <v>1760.73420922696</v>
      </c>
      <c r="F276" s="69" t="n">
        <f aca="false">(-1)*Roth_02!$E276</f>
        <v>0</v>
      </c>
      <c r="G276" s="69" t="n">
        <f aca="false">(-1)*$E276*(Input!$C$9/100)</f>
        <v>-176.073420922696</v>
      </c>
      <c r="H276" s="69" t="n">
        <f aca="false">(-1)*$E276*(Input!$C$10/100)</f>
        <v>-86.6281230939664</v>
      </c>
      <c r="J276" s="69" t="n">
        <f aca="false">($E276+$F276+$G276+$H276)</f>
        <v>1498.0326652103</v>
      </c>
    </row>
    <row r="277" customFormat="false" ht="12.8" hidden="false" customHeight="false" outlineLevel="0" collapsed="false">
      <c r="A277" s="67" t="n">
        <v>273</v>
      </c>
      <c r="B277" s="68" t="n">
        <f aca="false">EOMONTH(Input!$C$7,A277)</f>
        <v>51226</v>
      </c>
      <c r="C277" s="67" t="n">
        <f aca="false">DATEDIF(Input!$G$23,$B277,"Y")</f>
        <v>61</v>
      </c>
      <c r="E277" s="69" t="n">
        <f aca="false">(-1)*(401k_02!$G277+IRA_02!$E277+Invest_02!$E277)+Pension_02!$E277</f>
        <v>1760.73420922696</v>
      </c>
      <c r="F277" s="69" t="n">
        <f aca="false">(-1)*Roth_02!$E277</f>
        <v>0</v>
      </c>
      <c r="G277" s="69" t="n">
        <f aca="false">(-1)*$E277*(Input!$C$9/100)</f>
        <v>-176.073420922696</v>
      </c>
      <c r="H277" s="69" t="n">
        <f aca="false">(-1)*$E277*(Input!$C$10/100)</f>
        <v>-86.6281230939664</v>
      </c>
      <c r="J277" s="69" t="n">
        <f aca="false">($E277+$F277+$G277+$H277)</f>
        <v>1498.0326652103</v>
      </c>
    </row>
    <row r="278" customFormat="false" ht="12.8" hidden="false" customHeight="false" outlineLevel="0" collapsed="false">
      <c r="A278" s="67" t="n">
        <v>274</v>
      </c>
      <c r="B278" s="68" t="n">
        <f aca="false">EOMONTH(Input!$C$7,A278)</f>
        <v>51256</v>
      </c>
      <c r="C278" s="67" t="n">
        <f aca="false">DATEDIF(Input!$G$23,$B278,"Y")</f>
        <v>61</v>
      </c>
      <c r="E278" s="69" t="n">
        <f aca="false">(-1)*(401k_02!$G278+IRA_02!$E278+Invest_02!$E278)+Pension_02!$E278</f>
        <v>1760.73420922696</v>
      </c>
      <c r="F278" s="69" t="n">
        <f aca="false">(-1)*Roth_02!$E278</f>
        <v>0</v>
      </c>
      <c r="G278" s="69" t="n">
        <f aca="false">(-1)*$E278*(Input!$C$9/100)</f>
        <v>-176.073420922696</v>
      </c>
      <c r="H278" s="69" t="n">
        <f aca="false">(-1)*$E278*(Input!$C$10/100)</f>
        <v>-86.6281230939664</v>
      </c>
      <c r="J278" s="69" t="n">
        <f aca="false">($E278+$F278+$G278+$H278)</f>
        <v>1498.0326652103</v>
      </c>
    </row>
    <row r="279" customFormat="false" ht="12.8" hidden="false" customHeight="false" outlineLevel="0" collapsed="false">
      <c r="A279" s="67" t="n">
        <v>275</v>
      </c>
      <c r="B279" s="68" t="n">
        <f aca="false">EOMONTH(Input!$C$7,A279)</f>
        <v>51287</v>
      </c>
      <c r="C279" s="67" t="n">
        <f aca="false">DATEDIF(Input!$G$23,$B279,"Y")</f>
        <v>61</v>
      </c>
      <c r="E279" s="69" t="n">
        <f aca="false">(-1)*(401k_02!$G279+IRA_02!$E279+Invest_02!$E279)+Pension_02!$E279</f>
        <v>1760.73420922696</v>
      </c>
      <c r="F279" s="69" t="n">
        <f aca="false">(-1)*Roth_02!$E279</f>
        <v>0</v>
      </c>
      <c r="G279" s="69" t="n">
        <f aca="false">(-1)*$E279*(Input!$C$9/100)</f>
        <v>-176.073420922696</v>
      </c>
      <c r="H279" s="69" t="n">
        <f aca="false">(-1)*$E279*(Input!$C$10/100)</f>
        <v>-86.6281230939664</v>
      </c>
      <c r="J279" s="69" t="n">
        <f aca="false">($E279+$F279+$G279+$H279)</f>
        <v>1498.0326652103</v>
      </c>
    </row>
    <row r="280" customFormat="false" ht="12.8" hidden="false" customHeight="false" outlineLevel="0" collapsed="false">
      <c r="A280" s="67" t="n">
        <v>276</v>
      </c>
      <c r="B280" s="68" t="n">
        <f aca="false">EOMONTH(Input!$C$7,A280)</f>
        <v>51317</v>
      </c>
      <c r="C280" s="67" t="n">
        <f aca="false">DATEDIF(Input!$G$23,$B280,"Y")</f>
        <v>61</v>
      </c>
      <c r="E280" s="69" t="n">
        <f aca="false">(-1)*(401k_02!$G280+IRA_02!$E280+Invest_02!$E280)+Pension_02!$E280</f>
        <v>1760.73420922696</v>
      </c>
      <c r="F280" s="69" t="n">
        <f aca="false">(-1)*Roth_02!$E280</f>
        <v>0</v>
      </c>
      <c r="G280" s="69" t="n">
        <f aca="false">(-1)*$E280*(Input!$C$9/100)</f>
        <v>-176.073420922696</v>
      </c>
      <c r="H280" s="69" t="n">
        <f aca="false">(-1)*$E280*(Input!$C$10/100)</f>
        <v>-86.6281230939664</v>
      </c>
      <c r="J280" s="69" t="n">
        <f aca="false">($E280+$F280+$G280+$H280)</f>
        <v>1498.0326652103</v>
      </c>
    </row>
    <row r="281" customFormat="false" ht="12.8" hidden="false" customHeight="false" outlineLevel="0" collapsed="false">
      <c r="A281" s="67" t="n">
        <v>277</v>
      </c>
      <c r="B281" s="68" t="n">
        <f aca="false">EOMONTH(Input!$C$7,A281)</f>
        <v>51348</v>
      </c>
      <c r="C281" s="67" t="n">
        <f aca="false">DATEDIF(Input!$G$23,$B281,"Y")</f>
        <v>61</v>
      </c>
      <c r="E281" s="69" t="n">
        <f aca="false">(-1)*(401k_02!$G281+IRA_02!$E281+Invest_02!$E281)+Pension_02!$E281</f>
        <v>1760.73420922696</v>
      </c>
      <c r="F281" s="69" t="n">
        <f aca="false">(-1)*Roth_02!$E281</f>
        <v>0</v>
      </c>
      <c r="G281" s="69" t="n">
        <f aca="false">(-1)*$E281*(Input!$C$9/100)</f>
        <v>-176.073420922696</v>
      </c>
      <c r="H281" s="69" t="n">
        <f aca="false">(-1)*$E281*(Input!$C$10/100)</f>
        <v>-86.6281230939664</v>
      </c>
      <c r="J281" s="69" t="n">
        <f aca="false">($E281+$F281+$G281+$H281)</f>
        <v>1498.0326652103</v>
      </c>
    </row>
    <row r="282" customFormat="false" ht="12.8" hidden="false" customHeight="false" outlineLevel="0" collapsed="false">
      <c r="A282" s="67" t="n">
        <v>278</v>
      </c>
      <c r="B282" s="68" t="n">
        <f aca="false">EOMONTH(Input!$C$7,A282)</f>
        <v>51379</v>
      </c>
      <c r="C282" s="67" t="n">
        <f aca="false">DATEDIF(Input!$G$23,$B282,"Y")</f>
        <v>61</v>
      </c>
      <c r="E282" s="69" t="n">
        <f aca="false">(-1)*(401k_02!$G282+IRA_02!$E282+Invest_02!$E282)+Pension_02!$E282</f>
        <v>1760.73420922696</v>
      </c>
      <c r="F282" s="69" t="n">
        <f aca="false">(-1)*Roth_02!$E282</f>
        <v>0</v>
      </c>
      <c r="G282" s="69" t="n">
        <f aca="false">(-1)*$E282*(Input!$C$9/100)</f>
        <v>-176.073420922696</v>
      </c>
      <c r="H282" s="69" t="n">
        <f aca="false">(-1)*$E282*(Input!$C$10/100)</f>
        <v>-86.6281230939664</v>
      </c>
      <c r="J282" s="69" t="n">
        <f aca="false">($E282+$F282+$G282+$H282)</f>
        <v>1498.0326652103</v>
      </c>
    </row>
    <row r="283" customFormat="false" ht="12.8" hidden="false" customHeight="false" outlineLevel="0" collapsed="false">
      <c r="A283" s="67" t="n">
        <v>279</v>
      </c>
      <c r="B283" s="68" t="n">
        <f aca="false">EOMONTH(Input!$C$7,A283)</f>
        <v>51409</v>
      </c>
      <c r="C283" s="67" t="n">
        <f aca="false">DATEDIF(Input!$G$23,$B283,"Y")</f>
        <v>61</v>
      </c>
      <c r="E283" s="69" t="n">
        <f aca="false">(-1)*(401k_02!$G283+IRA_02!$E283+Invest_02!$E283)+Pension_02!$E283</f>
        <v>1760.73420922696</v>
      </c>
      <c r="F283" s="69" t="n">
        <f aca="false">(-1)*Roth_02!$E283</f>
        <v>0</v>
      </c>
      <c r="G283" s="69" t="n">
        <f aca="false">(-1)*$E283*(Input!$C$9/100)</f>
        <v>-176.073420922696</v>
      </c>
      <c r="H283" s="69" t="n">
        <f aca="false">(-1)*$E283*(Input!$C$10/100)</f>
        <v>-86.6281230939664</v>
      </c>
      <c r="J283" s="69" t="n">
        <f aca="false">($E283+$F283+$G283+$H283)</f>
        <v>1498.0326652103</v>
      </c>
    </row>
    <row r="284" customFormat="false" ht="12.8" hidden="false" customHeight="false" outlineLevel="0" collapsed="false">
      <c r="A284" s="67" t="n">
        <v>280</v>
      </c>
      <c r="B284" s="68" t="n">
        <f aca="false">EOMONTH(Input!$C$7,A284)</f>
        <v>51440</v>
      </c>
      <c r="C284" s="67" t="n">
        <f aca="false">DATEDIF(Input!$G$23,$B284,"Y")</f>
        <v>62</v>
      </c>
      <c r="E284" s="69" t="n">
        <f aca="false">(-1)*(401k_02!$G284+IRA_02!$E284+Invest_02!$E284)+Pension_02!$E284</f>
        <v>1760.73420922696</v>
      </c>
      <c r="F284" s="69" t="n">
        <f aca="false">(-1)*Roth_02!$E284</f>
        <v>0</v>
      </c>
      <c r="G284" s="69" t="n">
        <f aca="false">(-1)*$E284*(Input!$C$9/100)</f>
        <v>-176.073420922696</v>
      </c>
      <c r="H284" s="69" t="n">
        <f aca="false">(-1)*$E284*(Input!$C$10/100)</f>
        <v>-86.6281230939664</v>
      </c>
      <c r="J284" s="69" t="n">
        <f aca="false">($E284+$F284+$G284+$H284)</f>
        <v>1498.0326652103</v>
      </c>
    </row>
    <row r="285" customFormat="false" ht="12.8" hidden="false" customHeight="false" outlineLevel="0" collapsed="false">
      <c r="A285" s="67" t="n">
        <v>281</v>
      </c>
      <c r="B285" s="68" t="n">
        <f aca="false">EOMONTH(Input!$C$7,A285)</f>
        <v>51470</v>
      </c>
      <c r="C285" s="67" t="n">
        <f aca="false">DATEDIF(Input!$G$23,$B285,"Y")</f>
        <v>62</v>
      </c>
      <c r="E285" s="69" t="n">
        <f aca="false">(-1)*(401k_02!$G285+IRA_02!$E285+Invest_02!$E285)+Pension_02!$E285</f>
        <v>1760.73420922696</v>
      </c>
      <c r="F285" s="69" t="n">
        <f aca="false">(-1)*Roth_02!$E285</f>
        <v>0</v>
      </c>
      <c r="G285" s="69" t="n">
        <f aca="false">(-1)*$E285*(Input!$C$9/100)</f>
        <v>-176.073420922696</v>
      </c>
      <c r="H285" s="69" t="n">
        <f aca="false">(-1)*$E285*(Input!$C$10/100)</f>
        <v>-86.6281230939664</v>
      </c>
      <c r="J285" s="69" t="n">
        <f aca="false">($E285+$F285+$G285+$H285)</f>
        <v>1498.0326652103</v>
      </c>
    </row>
    <row r="286" customFormat="false" ht="12.8" hidden="false" customHeight="false" outlineLevel="0" collapsed="false">
      <c r="A286" s="67" t="n">
        <v>282</v>
      </c>
      <c r="B286" s="68" t="n">
        <f aca="false">EOMONTH(Input!$C$7,A286)</f>
        <v>51501</v>
      </c>
      <c r="C286" s="67" t="n">
        <f aca="false">DATEDIF(Input!$G$23,$B286,"Y")</f>
        <v>62</v>
      </c>
      <c r="E286" s="69" t="n">
        <f aca="false">(-1)*(401k_02!$G286+IRA_02!$E286+Invest_02!$E286)+Pension_02!$E286</f>
        <v>1760.73420922696</v>
      </c>
      <c r="F286" s="69" t="n">
        <f aca="false">(-1)*Roth_02!$E286</f>
        <v>0</v>
      </c>
      <c r="G286" s="69" t="n">
        <f aca="false">(-1)*$E286*(Input!$C$9/100)</f>
        <v>-176.073420922696</v>
      </c>
      <c r="H286" s="69" t="n">
        <f aca="false">(-1)*$E286*(Input!$C$10/100)</f>
        <v>-86.6281230939664</v>
      </c>
      <c r="J286" s="69" t="n">
        <f aca="false">($E286+$F286+$G286+$H286)</f>
        <v>1498.0326652103</v>
      </c>
    </row>
    <row r="287" customFormat="false" ht="12.8" hidden="false" customHeight="false" outlineLevel="0" collapsed="false">
      <c r="A287" s="67" t="n">
        <v>283</v>
      </c>
      <c r="B287" s="68" t="n">
        <f aca="false">EOMONTH(Input!$C$7,A287)</f>
        <v>51532</v>
      </c>
      <c r="C287" s="67" t="n">
        <f aca="false">DATEDIF(Input!$G$23,$B287,"Y")</f>
        <v>62</v>
      </c>
      <c r="E287" s="69" t="n">
        <f aca="false">(-1)*(401k_02!$G287+IRA_02!$E287+Invest_02!$E287)+Pension_02!$E287</f>
        <v>1760.73420922696</v>
      </c>
      <c r="F287" s="69" t="n">
        <f aca="false">(-1)*Roth_02!$E287</f>
        <v>0</v>
      </c>
      <c r="G287" s="69" t="n">
        <f aca="false">(-1)*$E287*(Input!$C$9/100)</f>
        <v>-176.073420922696</v>
      </c>
      <c r="H287" s="69" t="n">
        <f aca="false">(-1)*$E287*(Input!$C$10/100)</f>
        <v>-86.6281230939664</v>
      </c>
      <c r="J287" s="69" t="n">
        <f aca="false">($E287+$F287+$G287+$H287)</f>
        <v>1498.0326652103</v>
      </c>
    </row>
    <row r="288" customFormat="false" ht="12.8" hidden="false" customHeight="false" outlineLevel="0" collapsed="false">
      <c r="A288" s="67" t="n">
        <v>284</v>
      </c>
      <c r="B288" s="68" t="n">
        <f aca="false">EOMONTH(Input!$C$7,A288)</f>
        <v>51560</v>
      </c>
      <c r="C288" s="67" t="n">
        <f aca="false">DATEDIF(Input!$G$23,$B288,"Y")</f>
        <v>62</v>
      </c>
      <c r="E288" s="69" t="n">
        <f aca="false">(-1)*(401k_02!$G288+IRA_02!$E288+Invest_02!$E288)+Pension_02!$E288</f>
        <v>1760.73420922696</v>
      </c>
      <c r="F288" s="69" t="n">
        <f aca="false">(-1)*Roth_02!$E288</f>
        <v>0</v>
      </c>
      <c r="G288" s="69" t="n">
        <f aca="false">(-1)*$E288*(Input!$C$9/100)</f>
        <v>-176.073420922696</v>
      </c>
      <c r="H288" s="69" t="n">
        <f aca="false">(-1)*$E288*(Input!$C$10/100)</f>
        <v>-86.6281230939664</v>
      </c>
      <c r="J288" s="69" t="n">
        <f aca="false">($E288+$F288+$G288+$H288)</f>
        <v>1498.0326652103</v>
      </c>
    </row>
    <row r="289" customFormat="false" ht="12.8" hidden="false" customHeight="false" outlineLevel="0" collapsed="false">
      <c r="A289" s="67" t="n">
        <v>285</v>
      </c>
      <c r="B289" s="68" t="n">
        <f aca="false">EOMONTH(Input!$C$7,A289)</f>
        <v>51591</v>
      </c>
      <c r="C289" s="67" t="n">
        <f aca="false">DATEDIF(Input!$G$23,$B289,"Y")</f>
        <v>62</v>
      </c>
      <c r="E289" s="69" t="n">
        <f aca="false">(-1)*(401k_02!$G289+IRA_02!$E289+Invest_02!$E289)+Pension_02!$E289</f>
        <v>1760.73420922696</v>
      </c>
      <c r="F289" s="69" t="n">
        <f aca="false">(-1)*Roth_02!$E289</f>
        <v>0</v>
      </c>
      <c r="G289" s="69" t="n">
        <f aca="false">(-1)*$E289*(Input!$C$9/100)</f>
        <v>-176.073420922696</v>
      </c>
      <c r="H289" s="69" t="n">
        <f aca="false">(-1)*$E289*(Input!$C$10/100)</f>
        <v>-86.6281230939664</v>
      </c>
      <c r="J289" s="69" t="n">
        <f aca="false">($E289+$F289+$G289+$H289)</f>
        <v>1498.0326652103</v>
      </c>
    </row>
    <row r="290" customFormat="false" ht="12.8" hidden="false" customHeight="false" outlineLevel="0" collapsed="false">
      <c r="A290" s="67" t="n">
        <v>286</v>
      </c>
      <c r="B290" s="68" t="n">
        <f aca="false">EOMONTH(Input!$C$7,A290)</f>
        <v>51621</v>
      </c>
      <c r="C290" s="67" t="n">
        <f aca="false">DATEDIF(Input!$G$23,$B290,"Y")</f>
        <v>62</v>
      </c>
      <c r="E290" s="69" t="n">
        <f aca="false">(-1)*(401k_02!$G290+IRA_02!$E290+Invest_02!$E290)+Pension_02!$E290</f>
        <v>1760.73420922696</v>
      </c>
      <c r="F290" s="69" t="n">
        <f aca="false">(-1)*Roth_02!$E290</f>
        <v>0</v>
      </c>
      <c r="G290" s="69" t="n">
        <f aca="false">(-1)*$E290*(Input!$C$9/100)</f>
        <v>-176.073420922696</v>
      </c>
      <c r="H290" s="69" t="n">
        <f aca="false">(-1)*$E290*(Input!$C$10/100)</f>
        <v>-86.6281230939664</v>
      </c>
      <c r="J290" s="69" t="n">
        <f aca="false">($E290+$F290+$G290+$H290)</f>
        <v>1498.0326652103</v>
      </c>
    </row>
    <row r="291" customFormat="false" ht="12.8" hidden="false" customHeight="false" outlineLevel="0" collapsed="false">
      <c r="A291" s="67" t="n">
        <v>287</v>
      </c>
      <c r="B291" s="68" t="n">
        <f aca="false">EOMONTH(Input!$C$7,A291)</f>
        <v>51652</v>
      </c>
      <c r="C291" s="67" t="n">
        <f aca="false">DATEDIF(Input!$G$23,$B291,"Y")</f>
        <v>62</v>
      </c>
      <c r="E291" s="69" t="n">
        <f aca="false">(-1)*(401k_02!$G291+IRA_02!$E291+Invest_02!$E291)+Pension_02!$E291</f>
        <v>1760.73420922696</v>
      </c>
      <c r="F291" s="69" t="n">
        <f aca="false">(-1)*Roth_02!$E291</f>
        <v>0</v>
      </c>
      <c r="G291" s="69" t="n">
        <f aca="false">(-1)*$E291*(Input!$C$9/100)</f>
        <v>-176.073420922696</v>
      </c>
      <c r="H291" s="69" t="n">
        <f aca="false">(-1)*$E291*(Input!$C$10/100)</f>
        <v>-86.6281230939664</v>
      </c>
      <c r="J291" s="69" t="n">
        <f aca="false">($E291+$F291+$G291+$H291)</f>
        <v>1498.0326652103</v>
      </c>
    </row>
    <row r="292" customFormat="false" ht="12.8" hidden="false" customHeight="false" outlineLevel="0" collapsed="false">
      <c r="A292" s="67" t="n">
        <v>288</v>
      </c>
      <c r="B292" s="68" t="n">
        <f aca="false">EOMONTH(Input!$C$7,A292)</f>
        <v>51682</v>
      </c>
      <c r="C292" s="67" t="n">
        <f aca="false">DATEDIF(Input!$G$23,$B292,"Y")</f>
        <v>62</v>
      </c>
      <c r="E292" s="69" t="n">
        <f aca="false">(-1)*(401k_02!$G292+IRA_02!$E292+Invest_02!$E292)+Pension_02!$E292</f>
        <v>1760.73420922696</v>
      </c>
      <c r="F292" s="69" t="n">
        <f aca="false">(-1)*Roth_02!$E292</f>
        <v>0</v>
      </c>
      <c r="G292" s="69" t="n">
        <f aca="false">(-1)*$E292*(Input!$C$9/100)</f>
        <v>-176.073420922696</v>
      </c>
      <c r="H292" s="69" t="n">
        <f aca="false">(-1)*$E292*(Input!$C$10/100)</f>
        <v>-86.6281230939664</v>
      </c>
      <c r="J292" s="69" t="n">
        <f aca="false">($E292+$F292+$G292+$H292)</f>
        <v>1498.0326652103</v>
      </c>
    </row>
    <row r="293" customFormat="false" ht="12.8" hidden="false" customHeight="false" outlineLevel="0" collapsed="false">
      <c r="A293" s="67" t="n">
        <v>289</v>
      </c>
      <c r="B293" s="68" t="n">
        <f aca="false">EOMONTH(Input!$C$7,A293)</f>
        <v>51713</v>
      </c>
      <c r="C293" s="67" t="n">
        <f aca="false">DATEDIF(Input!$G$23,$B293,"Y")</f>
        <v>62</v>
      </c>
      <c r="E293" s="69" t="n">
        <f aca="false">(-1)*(401k_02!$G293+IRA_02!$E293+Invest_02!$E293)+Pension_02!$E293</f>
        <v>1760.73420922696</v>
      </c>
      <c r="F293" s="69" t="n">
        <f aca="false">(-1)*Roth_02!$E293</f>
        <v>0</v>
      </c>
      <c r="G293" s="69" t="n">
        <f aca="false">(-1)*$E293*(Input!$C$9/100)</f>
        <v>-176.073420922696</v>
      </c>
      <c r="H293" s="69" t="n">
        <f aca="false">(-1)*$E293*(Input!$C$10/100)</f>
        <v>-86.6281230939664</v>
      </c>
      <c r="J293" s="69" t="n">
        <f aca="false">($E293+$F293+$G293+$H293)</f>
        <v>1498.0326652103</v>
      </c>
    </row>
    <row r="294" customFormat="false" ht="12.8" hidden="false" customHeight="false" outlineLevel="0" collapsed="false">
      <c r="A294" s="67" t="n">
        <v>290</v>
      </c>
      <c r="B294" s="68" t="n">
        <f aca="false">EOMONTH(Input!$C$7,A294)</f>
        <v>51744</v>
      </c>
      <c r="C294" s="67" t="n">
        <f aca="false">DATEDIF(Input!$G$23,$B294,"Y")</f>
        <v>62</v>
      </c>
      <c r="E294" s="69" t="n">
        <f aca="false">(-1)*(401k_02!$G294+IRA_02!$E294+Invest_02!$E294)+Pension_02!$E294</f>
        <v>1760.73420922696</v>
      </c>
      <c r="F294" s="69" t="n">
        <f aca="false">(-1)*Roth_02!$E294</f>
        <v>0</v>
      </c>
      <c r="G294" s="69" t="n">
        <f aca="false">(-1)*$E294*(Input!$C$9/100)</f>
        <v>-176.073420922696</v>
      </c>
      <c r="H294" s="69" t="n">
        <f aca="false">(-1)*$E294*(Input!$C$10/100)</f>
        <v>-86.6281230939664</v>
      </c>
      <c r="J294" s="69" t="n">
        <f aca="false">($E294+$F294+$G294+$H294)</f>
        <v>1498.0326652103</v>
      </c>
    </row>
    <row r="295" customFormat="false" ht="12.8" hidden="false" customHeight="false" outlineLevel="0" collapsed="false">
      <c r="A295" s="67" t="n">
        <v>291</v>
      </c>
      <c r="B295" s="68" t="n">
        <f aca="false">EOMONTH(Input!$C$7,A295)</f>
        <v>51774</v>
      </c>
      <c r="C295" s="67" t="n">
        <f aca="false">DATEDIF(Input!$G$23,$B295,"Y")</f>
        <v>62</v>
      </c>
      <c r="E295" s="69" t="n">
        <f aca="false">(-1)*(401k_02!$G295+IRA_02!$E295+Invest_02!$E295)+Pension_02!$E295</f>
        <v>1760.73420922696</v>
      </c>
      <c r="F295" s="69" t="n">
        <f aca="false">(-1)*Roth_02!$E295</f>
        <v>0</v>
      </c>
      <c r="G295" s="69" t="n">
        <f aca="false">(-1)*$E295*(Input!$C$9/100)</f>
        <v>-176.073420922696</v>
      </c>
      <c r="H295" s="69" t="n">
        <f aca="false">(-1)*$E295*(Input!$C$10/100)</f>
        <v>-86.6281230939664</v>
      </c>
      <c r="J295" s="69" t="n">
        <f aca="false">($E295+$F295+$G295+$H295)</f>
        <v>1498.0326652103</v>
      </c>
    </row>
    <row r="296" customFormat="false" ht="12.8" hidden="false" customHeight="false" outlineLevel="0" collapsed="false">
      <c r="A296" s="67" t="n">
        <v>292</v>
      </c>
      <c r="B296" s="68" t="n">
        <f aca="false">EOMONTH(Input!$C$7,A296)</f>
        <v>51805</v>
      </c>
      <c r="C296" s="67" t="n">
        <f aca="false">DATEDIF(Input!$G$23,$B296,"Y")</f>
        <v>63</v>
      </c>
      <c r="E296" s="69" t="n">
        <f aca="false">(-1)*(401k_02!$G296+IRA_02!$E296+Invest_02!$E296)+Pension_02!$E296</f>
        <v>1760.73420922696</v>
      </c>
      <c r="F296" s="69" t="n">
        <f aca="false">(-1)*Roth_02!$E296</f>
        <v>0</v>
      </c>
      <c r="G296" s="69" t="n">
        <f aca="false">(-1)*$E296*(Input!$C$9/100)</f>
        <v>-176.073420922696</v>
      </c>
      <c r="H296" s="69" t="n">
        <f aca="false">(-1)*$E296*(Input!$C$10/100)</f>
        <v>-86.6281230939664</v>
      </c>
      <c r="J296" s="69" t="n">
        <f aca="false">($E296+$F296+$G296+$H296)</f>
        <v>1498.0326652103</v>
      </c>
    </row>
    <row r="297" customFormat="false" ht="12.8" hidden="false" customHeight="false" outlineLevel="0" collapsed="false">
      <c r="A297" s="67" t="n">
        <v>293</v>
      </c>
      <c r="B297" s="68" t="n">
        <f aca="false">EOMONTH(Input!$C$7,A297)</f>
        <v>51835</v>
      </c>
      <c r="C297" s="67" t="n">
        <f aca="false">DATEDIF(Input!$G$23,$B297,"Y")</f>
        <v>63</v>
      </c>
      <c r="E297" s="69" t="n">
        <f aca="false">(-1)*(401k_02!$G297+IRA_02!$E297+Invest_02!$E297)+Pension_02!$E297</f>
        <v>1760.73420922696</v>
      </c>
      <c r="F297" s="69" t="n">
        <f aca="false">(-1)*Roth_02!$E297</f>
        <v>0</v>
      </c>
      <c r="G297" s="69" t="n">
        <f aca="false">(-1)*$E297*(Input!$C$9/100)</f>
        <v>-176.073420922696</v>
      </c>
      <c r="H297" s="69" t="n">
        <f aca="false">(-1)*$E297*(Input!$C$10/100)</f>
        <v>-86.6281230939664</v>
      </c>
      <c r="J297" s="69" t="n">
        <f aca="false">($E297+$F297+$G297+$H297)</f>
        <v>1498.0326652103</v>
      </c>
    </row>
    <row r="298" customFormat="false" ht="12.8" hidden="false" customHeight="false" outlineLevel="0" collapsed="false">
      <c r="A298" s="67" t="n">
        <v>294</v>
      </c>
      <c r="B298" s="68" t="n">
        <f aca="false">EOMONTH(Input!$C$7,A298)</f>
        <v>51866</v>
      </c>
      <c r="C298" s="67" t="n">
        <f aca="false">DATEDIF(Input!$G$23,$B298,"Y")</f>
        <v>63</v>
      </c>
      <c r="E298" s="69" t="n">
        <f aca="false">(-1)*(401k_02!$G298+IRA_02!$E298+Invest_02!$E298)+Pension_02!$E298</f>
        <v>1760.73420922696</v>
      </c>
      <c r="F298" s="69" t="n">
        <f aca="false">(-1)*Roth_02!$E298</f>
        <v>0</v>
      </c>
      <c r="G298" s="69" t="n">
        <f aca="false">(-1)*$E298*(Input!$C$9/100)</f>
        <v>-176.073420922696</v>
      </c>
      <c r="H298" s="69" t="n">
        <f aca="false">(-1)*$E298*(Input!$C$10/100)</f>
        <v>-86.6281230939664</v>
      </c>
      <c r="J298" s="69" t="n">
        <f aca="false">($E298+$F298+$G298+$H298)</f>
        <v>1498.0326652103</v>
      </c>
    </row>
    <row r="299" customFormat="false" ht="12.8" hidden="false" customHeight="false" outlineLevel="0" collapsed="false">
      <c r="A299" s="67" t="n">
        <v>295</v>
      </c>
      <c r="B299" s="68" t="n">
        <f aca="false">EOMONTH(Input!$C$7,A299)</f>
        <v>51897</v>
      </c>
      <c r="C299" s="67" t="n">
        <f aca="false">DATEDIF(Input!$G$23,$B299,"Y")</f>
        <v>63</v>
      </c>
      <c r="E299" s="69" t="n">
        <f aca="false">(-1)*(401k_02!$G299+IRA_02!$E299+Invest_02!$E299)+Pension_02!$E299</f>
        <v>1760.73420922696</v>
      </c>
      <c r="F299" s="69" t="n">
        <f aca="false">(-1)*Roth_02!$E299</f>
        <v>0</v>
      </c>
      <c r="G299" s="69" t="n">
        <f aca="false">(-1)*$E299*(Input!$C$9/100)</f>
        <v>-176.073420922696</v>
      </c>
      <c r="H299" s="69" t="n">
        <f aca="false">(-1)*$E299*(Input!$C$10/100)</f>
        <v>-86.6281230939664</v>
      </c>
      <c r="J299" s="69" t="n">
        <f aca="false">($E299+$F299+$G299+$H299)</f>
        <v>1498.0326652103</v>
      </c>
    </row>
    <row r="300" customFormat="false" ht="12.8" hidden="false" customHeight="false" outlineLevel="0" collapsed="false">
      <c r="A300" s="67" t="n">
        <v>296</v>
      </c>
      <c r="B300" s="68" t="n">
        <f aca="false">EOMONTH(Input!$C$7,A300)</f>
        <v>51925</v>
      </c>
      <c r="C300" s="67" t="n">
        <f aca="false">DATEDIF(Input!$G$23,$B300,"Y")</f>
        <v>63</v>
      </c>
      <c r="E300" s="69" t="n">
        <f aca="false">(-1)*(401k_02!$G300+IRA_02!$E300+Invest_02!$E300)+Pension_02!$E300</f>
        <v>1760.73420922696</v>
      </c>
      <c r="F300" s="69" t="n">
        <f aca="false">(-1)*Roth_02!$E300</f>
        <v>0</v>
      </c>
      <c r="G300" s="69" t="n">
        <f aca="false">(-1)*$E300*(Input!$C$9/100)</f>
        <v>-176.073420922696</v>
      </c>
      <c r="H300" s="69" t="n">
        <f aca="false">(-1)*$E300*(Input!$C$10/100)</f>
        <v>-86.6281230939664</v>
      </c>
      <c r="J300" s="69" t="n">
        <f aca="false">($E300+$F300+$G300+$H300)</f>
        <v>1498.0326652103</v>
      </c>
    </row>
    <row r="301" customFormat="false" ht="12.8" hidden="false" customHeight="false" outlineLevel="0" collapsed="false">
      <c r="A301" s="67" t="n">
        <v>297</v>
      </c>
      <c r="B301" s="68" t="n">
        <f aca="false">EOMONTH(Input!$C$7,A301)</f>
        <v>51956</v>
      </c>
      <c r="C301" s="67" t="n">
        <f aca="false">DATEDIF(Input!$G$23,$B301,"Y")</f>
        <v>63</v>
      </c>
      <c r="E301" s="69" t="n">
        <f aca="false">(-1)*(401k_02!$G301+IRA_02!$E301+Invest_02!$E301)+Pension_02!$E301</f>
        <v>1760.73420922696</v>
      </c>
      <c r="F301" s="69" t="n">
        <f aca="false">(-1)*Roth_02!$E301</f>
        <v>0</v>
      </c>
      <c r="G301" s="69" t="n">
        <f aca="false">(-1)*$E301*(Input!$C$9/100)</f>
        <v>-176.073420922696</v>
      </c>
      <c r="H301" s="69" t="n">
        <f aca="false">(-1)*$E301*(Input!$C$10/100)</f>
        <v>-86.6281230939664</v>
      </c>
      <c r="J301" s="69" t="n">
        <f aca="false">($E301+$F301+$G301+$H301)</f>
        <v>1498.0326652103</v>
      </c>
    </row>
    <row r="302" customFormat="false" ht="12.8" hidden="false" customHeight="false" outlineLevel="0" collapsed="false">
      <c r="A302" s="67" t="n">
        <v>298</v>
      </c>
      <c r="B302" s="68" t="n">
        <f aca="false">EOMONTH(Input!$C$7,A302)</f>
        <v>51986</v>
      </c>
      <c r="C302" s="67" t="n">
        <f aca="false">DATEDIF(Input!$G$23,$B302,"Y")</f>
        <v>63</v>
      </c>
      <c r="E302" s="69" t="n">
        <f aca="false">(-1)*(401k_02!$G302+IRA_02!$E302+Invest_02!$E302)+Pension_02!$E302</f>
        <v>1760.73420922696</v>
      </c>
      <c r="F302" s="69" t="n">
        <f aca="false">(-1)*Roth_02!$E302</f>
        <v>0</v>
      </c>
      <c r="G302" s="69" t="n">
        <f aca="false">(-1)*$E302*(Input!$C$9/100)</f>
        <v>-176.073420922696</v>
      </c>
      <c r="H302" s="69" t="n">
        <f aca="false">(-1)*$E302*(Input!$C$10/100)</f>
        <v>-86.6281230939664</v>
      </c>
      <c r="J302" s="69" t="n">
        <f aca="false">($E302+$F302+$G302+$H302)</f>
        <v>1498.0326652103</v>
      </c>
    </row>
    <row r="303" customFormat="false" ht="12.8" hidden="false" customHeight="false" outlineLevel="0" collapsed="false">
      <c r="A303" s="67" t="n">
        <v>299</v>
      </c>
      <c r="B303" s="68" t="n">
        <f aca="false">EOMONTH(Input!$C$7,A303)</f>
        <v>52017</v>
      </c>
      <c r="C303" s="67" t="n">
        <f aca="false">DATEDIF(Input!$G$23,$B303,"Y")</f>
        <v>63</v>
      </c>
      <c r="E303" s="69" t="n">
        <f aca="false">(-1)*(401k_02!$G303+IRA_02!$E303+Invest_02!$E303)+Pension_02!$E303</f>
        <v>1760.73420922696</v>
      </c>
      <c r="F303" s="69" t="n">
        <f aca="false">(-1)*Roth_02!$E303</f>
        <v>0</v>
      </c>
      <c r="G303" s="69" t="n">
        <f aca="false">(-1)*$E303*(Input!$C$9/100)</f>
        <v>-176.073420922696</v>
      </c>
      <c r="H303" s="69" t="n">
        <f aca="false">(-1)*$E303*(Input!$C$10/100)</f>
        <v>-86.6281230939664</v>
      </c>
      <c r="J303" s="69" t="n">
        <f aca="false">($E303+$F303+$G303+$H303)</f>
        <v>1498.0326652103</v>
      </c>
    </row>
    <row r="304" customFormat="false" ht="12.8" hidden="false" customHeight="false" outlineLevel="0" collapsed="false">
      <c r="A304" s="67" t="n">
        <v>300</v>
      </c>
      <c r="B304" s="68" t="n">
        <f aca="false">EOMONTH(Input!$C$7,A304)</f>
        <v>52047</v>
      </c>
      <c r="C304" s="67" t="n">
        <f aca="false">DATEDIF(Input!$G$23,$B304,"Y")</f>
        <v>63</v>
      </c>
      <c r="E304" s="69" t="n">
        <f aca="false">(-1)*(401k_02!$G304+IRA_02!$E304+Invest_02!$E304)+Pension_02!$E304</f>
        <v>1760.73420922696</v>
      </c>
      <c r="F304" s="69" t="n">
        <f aca="false">(-1)*Roth_02!$E304</f>
        <v>0</v>
      </c>
      <c r="G304" s="69" t="n">
        <f aca="false">(-1)*$E304*(Input!$C$9/100)</f>
        <v>-176.073420922696</v>
      </c>
      <c r="H304" s="69" t="n">
        <f aca="false">(-1)*$E304*(Input!$C$10/100)</f>
        <v>-86.6281230939664</v>
      </c>
      <c r="J304" s="69" t="n">
        <f aca="false">($E304+$F304+$G304+$H304)</f>
        <v>1498.0326652103</v>
      </c>
    </row>
    <row r="305" customFormat="false" ht="12.8" hidden="false" customHeight="false" outlineLevel="0" collapsed="false">
      <c r="A305" s="67" t="n">
        <v>301</v>
      </c>
      <c r="B305" s="68" t="n">
        <f aca="false">EOMONTH(Input!$C$7,A305)</f>
        <v>52078</v>
      </c>
      <c r="C305" s="67" t="n">
        <f aca="false">DATEDIF(Input!$G$23,$B305,"Y")</f>
        <v>63</v>
      </c>
      <c r="E305" s="69" t="n">
        <f aca="false">(-1)*(401k_02!$G305+IRA_02!$E305+Invest_02!$E305)+Pension_02!$E305</f>
        <v>1760.73420922696</v>
      </c>
      <c r="F305" s="69" t="n">
        <f aca="false">(-1)*Roth_02!$E305</f>
        <v>0</v>
      </c>
      <c r="G305" s="69" t="n">
        <f aca="false">(-1)*$E305*(Input!$C$9/100)</f>
        <v>-176.073420922696</v>
      </c>
      <c r="H305" s="69" t="n">
        <f aca="false">(-1)*$E305*(Input!$C$10/100)</f>
        <v>-86.6281230939664</v>
      </c>
      <c r="J305" s="69" t="n">
        <f aca="false">($E305+$F305+$G305+$H305)</f>
        <v>1498.0326652103</v>
      </c>
    </row>
    <row r="306" customFormat="false" ht="12.8" hidden="false" customHeight="false" outlineLevel="0" collapsed="false">
      <c r="A306" s="67" t="n">
        <v>302</v>
      </c>
      <c r="B306" s="68" t="n">
        <f aca="false">EOMONTH(Input!$C$7,A306)</f>
        <v>52109</v>
      </c>
      <c r="C306" s="67" t="n">
        <f aca="false">DATEDIF(Input!$G$23,$B306,"Y")</f>
        <v>63</v>
      </c>
      <c r="E306" s="69" t="n">
        <f aca="false">(-1)*(401k_02!$G306+IRA_02!$E306+Invest_02!$E306)+Pension_02!$E306</f>
        <v>1760.73420922696</v>
      </c>
      <c r="F306" s="69" t="n">
        <f aca="false">(-1)*Roth_02!$E306</f>
        <v>0</v>
      </c>
      <c r="G306" s="69" t="n">
        <f aca="false">(-1)*$E306*(Input!$C$9/100)</f>
        <v>-176.073420922696</v>
      </c>
      <c r="H306" s="69" t="n">
        <f aca="false">(-1)*$E306*(Input!$C$10/100)</f>
        <v>-86.6281230939664</v>
      </c>
      <c r="J306" s="69" t="n">
        <f aca="false">($E306+$F306+$G306+$H306)</f>
        <v>1498.0326652103</v>
      </c>
    </row>
    <row r="307" customFormat="false" ht="12.8" hidden="false" customHeight="false" outlineLevel="0" collapsed="false">
      <c r="A307" s="67" t="n">
        <v>303</v>
      </c>
      <c r="B307" s="68" t="n">
        <f aca="false">EOMONTH(Input!$C$7,A307)</f>
        <v>52139</v>
      </c>
      <c r="C307" s="67" t="n">
        <f aca="false">DATEDIF(Input!$G$23,$B307,"Y")</f>
        <v>63</v>
      </c>
      <c r="E307" s="69" t="n">
        <f aca="false">(-1)*(401k_02!$G307+IRA_02!$E307+Invest_02!$E307)+Pension_02!$E307</f>
        <v>1760.73420922696</v>
      </c>
      <c r="F307" s="69" t="n">
        <f aca="false">(-1)*Roth_02!$E307</f>
        <v>0</v>
      </c>
      <c r="G307" s="69" t="n">
        <f aca="false">(-1)*$E307*(Input!$C$9/100)</f>
        <v>-176.073420922696</v>
      </c>
      <c r="H307" s="69" t="n">
        <f aca="false">(-1)*$E307*(Input!$C$10/100)</f>
        <v>-86.6281230939664</v>
      </c>
      <c r="J307" s="69" t="n">
        <f aca="false">($E307+$F307+$G307+$H307)</f>
        <v>1498.0326652103</v>
      </c>
    </row>
    <row r="308" customFormat="false" ht="12.8" hidden="false" customHeight="false" outlineLevel="0" collapsed="false">
      <c r="A308" s="67" t="n">
        <v>304</v>
      </c>
      <c r="B308" s="68" t="n">
        <f aca="false">EOMONTH(Input!$C$7,A308)</f>
        <v>52170</v>
      </c>
      <c r="C308" s="67" t="n">
        <f aca="false">DATEDIF(Input!$G$23,$B308,"Y")</f>
        <v>64</v>
      </c>
      <c r="E308" s="69" t="n">
        <f aca="false">(-1)*(401k_02!$G308+IRA_02!$E308+Invest_02!$E308)+Pension_02!$E308</f>
        <v>1760.73420922696</v>
      </c>
      <c r="F308" s="69" t="n">
        <f aca="false">(-1)*Roth_02!$E308</f>
        <v>0</v>
      </c>
      <c r="G308" s="69" t="n">
        <f aca="false">(-1)*$E308*(Input!$C$9/100)</f>
        <v>-176.073420922696</v>
      </c>
      <c r="H308" s="69" t="n">
        <f aca="false">(-1)*$E308*(Input!$C$10/100)</f>
        <v>-86.6281230939664</v>
      </c>
      <c r="J308" s="69" t="n">
        <f aca="false">($E308+$F308+$G308+$H308)</f>
        <v>1498.0326652103</v>
      </c>
    </row>
    <row r="309" customFormat="false" ht="12.8" hidden="false" customHeight="false" outlineLevel="0" collapsed="false">
      <c r="A309" s="67" t="n">
        <v>305</v>
      </c>
      <c r="B309" s="68" t="n">
        <f aca="false">EOMONTH(Input!$C$7,A309)</f>
        <v>52200</v>
      </c>
      <c r="C309" s="67" t="n">
        <f aca="false">DATEDIF(Input!$G$23,$B309,"Y")</f>
        <v>64</v>
      </c>
      <c r="E309" s="69" t="n">
        <f aca="false">(-1)*(401k_02!$G309+IRA_02!$E309+Invest_02!$E309)+Pension_02!$E309</f>
        <v>1760.73420922696</v>
      </c>
      <c r="F309" s="69" t="n">
        <f aca="false">(-1)*Roth_02!$E309</f>
        <v>0</v>
      </c>
      <c r="G309" s="69" t="n">
        <f aca="false">(-1)*$E309*(Input!$C$9/100)</f>
        <v>-176.073420922696</v>
      </c>
      <c r="H309" s="69" t="n">
        <f aca="false">(-1)*$E309*(Input!$C$10/100)</f>
        <v>-86.6281230939664</v>
      </c>
      <c r="J309" s="69" t="n">
        <f aca="false">($E309+$F309+$G309+$H309)</f>
        <v>1498.0326652103</v>
      </c>
    </row>
    <row r="310" customFormat="false" ht="12.8" hidden="false" customHeight="false" outlineLevel="0" collapsed="false">
      <c r="A310" s="67" t="n">
        <v>306</v>
      </c>
      <c r="B310" s="68" t="n">
        <f aca="false">EOMONTH(Input!$C$7,A310)</f>
        <v>52231</v>
      </c>
      <c r="C310" s="67" t="n">
        <f aca="false">DATEDIF(Input!$G$23,$B310,"Y")</f>
        <v>64</v>
      </c>
      <c r="E310" s="69" t="n">
        <f aca="false">(-1)*(401k_02!$G310+IRA_02!$E310+Invest_02!$E310)+Pension_02!$E310</f>
        <v>1760.73420922696</v>
      </c>
      <c r="F310" s="69" t="n">
        <f aca="false">(-1)*Roth_02!$E310</f>
        <v>0</v>
      </c>
      <c r="G310" s="69" t="n">
        <f aca="false">(-1)*$E310*(Input!$C$9/100)</f>
        <v>-176.073420922696</v>
      </c>
      <c r="H310" s="69" t="n">
        <f aca="false">(-1)*$E310*(Input!$C$10/100)</f>
        <v>-86.6281230939664</v>
      </c>
      <c r="J310" s="69" t="n">
        <f aca="false">($E310+$F310+$G310+$H310)</f>
        <v>1498.0326652103</v>
      </c>
    </row>
    <row r="311" customFormat="false" ht="12.8" hidden="false" customHeight="false" outlineLevel="0" collapsed="false">
      <c r="A311" s="67" t="n">
        <v>307</v>
      </c>
      <c r="B311" s="68" t="n">
        <f aca="false">EOMONTH(Input!$C$7,A311)</f>
        <v>52262</v>
      </c>
      <c r="C311" s="67" t="n">
        <f aca="false">DATEDIF(Input!$G$23,$B311,"Y")</f>
        <v>64</v>
      </c>
      <c r="E311" s="69" t="n">
        <f aca="false">(-1)*(401k_02!$G311+IRA_02!$E311+Invest_02!$E311)+Pension_02!$E311</f>
        <v>1760.73420922696</v>
      </c>
      <c r="F311" s="69" t="n">
        <f aca="false">(-1)*Roth_02!$E311</f>
        <v>0</v>
      </c>
      <c r="G311" s="69" t="n">
        <f aca="false">(-1)*$E311*(Input!$C$9/100)</f>
        <v>-176.073420922696</v>
      </c>
      <c r="H311" s="69" t="n">
        <f aca="false">(-1)*$E311*(Input!$C$10/100)</f>
        <v>-86.6281230939664</v>
      </c>
      <c r="J311" s="69" t="n">
        <f aca="false">($E311+$F311+$G311+$H311)</f>
        <v>1498.0326652103</v>
      </c>
    </row>
    <row r="312" customFormat="false" ht="12.8" hidden="false" customHeight="false" outlineLevel="0" collapsed="false">
      <c r="A312" s="67" t="n">
        <v>308</v>
      </c>
      <c r="B312" s="68" t="n">
        <f aca="false">EOMONTH(Input!$C$7,A312)</f>
        <v>52290</v>
      </c>
      <c r="C312" s="67" t="n">
        <f aca="false">DATEDIF(Input!$G$23,$B312,"Y")</f>
        <v>64</v>
      </c>
      <c r="E312" s="69" t="n">
        <f aca="false">(-1)*(401k_02!$G312+IRA_02!$E312+Invest_02!$E312)+Pension_02!$E312</f>
        <v>1760.73420922696</v>
      </c>
      <c r="F312" s="69" t="n">
        <f aca="false">(-1)*Roth_02!$E312</f>
        <v>0</v>
      </c>
      <c r="G312" s="69" t="n">
        <f aca="false">(-1)*$E312*(Input!$C$9/100)</f>
        <v>-176.073420922696</v>
      </c>
      <c r="H312" s="69" t="n">
        <f aca="false">(-1)*$E312*(Input!$C$10/100)</f>
        <v>-86.6281230939664</v>
      </c>
      <c r="J312" s="69" t="n">
        <f aca="false">($E312+$F312+$G312+$H312)</f>
        <v>1498.0326652103</v>
      </c>
    </row>
    <row r="313" customFormat="false" ht="12.8" hidden="false" customHeight="false" outlineLevel="0" collapsed="false">
      <c r="A313" s="67" t="n">
        <v>309</v>
      </c>
      <c r="B313" s="68" t="n">
        <f aca="false">EOMONTH(Input!$C$7,A313)</f>
        <v>52321</v>
      </c>
      <c r="C313" s="67" t="n">
        <f aca="false">DATEDIF(Input!$G$23,$B313,"Y")</f>
        <v>64</v>
      </c>
      <c r="E313" s="69" t="n">
        <f aca="false">(-1)*(401k_02!$G313+IRA_02!$E313+Invest_02!$E313)+Pension_02!$E313</f>
        <v>1760.73420922696</v>
      </c>
      <c r="F313" s="69" t="n">
        <f aca="false">(-1)*Roth_02!$E313</f>
        <v>0</v>
      </c>
      <c r="G313" s="69" t="n">
        <f aca="false">(-1)*$E313*(Input!$C$9/100)</f>
        <v>-176.073420922696</v>
      </c>
      <c r="H313" s="69" t="n">
        <f aca="false">(-1)*$E313*(Input!$C$10/100)</f>
        <v>-86.6281230939664</v>
      </c>
      <c r="J313" s="69" t="n">
        <f aca="false">($E313+$F313+$G313+$H313)</f>
        <v>1498.0326652103</v>
      </c>
    </row>
    <row r="314" customFormat="false" ht="12.8" hidden="false" customHeight="false" outlineLevel="0" collapsed="false">
      <c r="A314" s="67" t="n">
        <v>310</v>
      </c>
      <c r="B314" s="68" t="n">
        <f aca="false">EOMONTH(Input!$C$7,A314)</f>
        <v>52351</v>
      </c>
      <c r="C314" s="67" t="n">
        <f aca="false">DATEDIF(Input!$G$23,$B314,"Y")</f>
        <v>64</v>
      </c>
      <c r="E314" s="69" t="n">
        <f aca="false">(-1)*(401k_02!$G314+IRA_02!$E314+Invest_02!$E314)+Pension_02!$E314</f>
        <v>1760.73420922696</v>
      </c>
      <c r="F314" s="69" t="n">
        <f aca="false">(-1)*Roth_02!$E314</f>
        <v>0</v>
      </c>
      <c r="G314" s="69" t="n">
        <f aca="false">(-1)*$E314*(Input!$C$9/100)</f>
        <v>-176.073420922696</v>
      </c>
      <c r="H314" s="69" t="n">
        <f aca="false">(-1)*$E314*(Input!$C$10/100)</f>
        <v>-86.6281230939664</v>
      </c>
      <c r="J314" s="69" t="n">
        <f aca="false">($E314+$F314+$G314+$H314)</f>
        <v>1498.0326652103</v>
      </c>
    </row>
    <row r="315" customFormat="false" ht="12.8" hidden="false" customHeight="false" outlineLevel="0" collapsed="false">
      <c r="A315" s="67" t="n">
        <v>311</v>
      </c>
      <c r="B315" s="68" t="n">
        <f aca="false">EOMONTH(Input!$C$7,A315)</f>
        <v>52382</v>
      </c>
      <c r="C315" s="67" t="n">
        <f aca="false">DATEDIF(Input!$G$23,$B315,"Y")</f>
        <v>64</v>
      </c>
      <c r="E315" s="69" t="n">
        <f aca="false">(-1)*(401k_02!$G315+IRA_02!$E315+Invest_02!$E315)+Pension_02!$E315</f>
        <v>1760.73420922696</v>
      </c>
      <c r="F315" s="69" t="n">
        <f aca="false">(-1)*Roth_02!$E315</f>
        <v>0</v>
      </c>
      <c r="G315" s="69" t="n">
        <f aca="false">(-1)*$E315*(Input!$C$9/100)</f>
        <v>-176.073420922696</v>
      </c>
      <c r="H315" s="69" t="n">
        <f aca="false">(-1)*$E315*(Input!$C$10/100)</f>
        <v>-86.6281230939664</v>
      </c>
      <c r="J315" s="69" t="n">
        <f aca="false">($E315+$F315+$G315+$H315)</f>
        <v>1498.0326652103</v>
      </c>
    </row>
    <row r="316" customFormat="false" ht="12.8" hidden="false" customHeight="false" outlineLevel="0" collapsed="false">
      <c r="A316" s="67" t="n">
        <v>312</v>
      </c>
      <c r="B316" s="68" t="n">
        <f aca="false">EOMONTH(Input!$C$7,A316)</f>
        <v>52412</v>
      </c>
      <c r="C316" s="67" t="n">
        <f aca="false">DATEDIF(Input!$G$23,$B316,"Y")</f>
        <v>64</v>
      </c>
      <c r="E316" s="69" t="n">
        <f aca="false">(-1)*(401k_02!$G316+IRA_02!$E316+Invest_02!$E316)+Pension_02!$E316</f>
        <v>1760.73420922696</v>
      </c>
      <c r="F316" s="69" t="n">
        <f aca="false">(-1)*Roth_02!$E316</f>
        <v>0</v>
      </c>
      <c r="G316" s="69" t="n">
        <f aca="false">(-1)*$E316*(Input!$C$9/100)</f>
        <v>-176.073420922696</v>
      </c>
      <c r="H316" s="69" t="n">
        <f aca="false">(-1)*$E316*(Input!$C$10/100)</f>
        <v>-86.6281230939664</v>
      </c>
      <c r="J316" s="69" t="n">
        <f aca="false">($E316+$F316+$G316+$H316)</f>
        <v>1498.0326652103</v>
      </c>
    </row>
    <row r="317" customFormat="false" ht="12.8" hidden="false" customHeight="false" outlineLevel="0" collapsed="false">
      <c r="A317" s="67" t="n">
        <v>313</v>
      </c>
      <c r="B317" s="68" t="n">
        <f aca="false">EOMONTH(Input!$C$7,A317)</f>
        <v>52443</v>
      </c>
      <c r="C317" s="67" t="n">
        <f aca="false">DATEDIF(Input!$G$23,$B317,"Y")</f>
        <v>64</v>
      </c>
      <c r="E317" s="69" t="n">
        <f aca="false">(-1)*(401k_02!$G317+IRA_02!$E317+Invest_02!$E317)+Pension_02!$E317</f>
        <v>1760.73420922696</v>
      </c>
      <c r="F317" s="69" t="n">
        <f aca="false">(-1)*Roth_02!$E317</f>
        <v>0</v>
      </c>
      <c r="G317" s="69" t="n">
        <f aca="false">(-1)*$E317*(Input!$C$9/100)</f>
        <v>-176.073420922696</v>
      </c>
      <c r="H317" s="69" t="n">
        <f aca="false">(-1)*$E317*(Input!$C$10/100)</f>
        <v>-86.6281230939664</v>
      </c>
      <c r="J317" s="69" t="n">
        <f aca="false">($E317+$F317+$G317+$H317)</f>
        <v>1498.0326652103</v>
      </c>
    </row>
    <row r="318" customFormat="false" ht="12.8" hidden="false" customHeight="false" outlineLevel="0" collapsed="false">
      <c r="A318" s="67" t="n">
        <v>314</v>
      </c>
      <c r="B318" s="68" t="n">
        <f aca="false">EOMONTH(Input!$C$7,A318)</f>
        <v>52474</v>
      </c>
      <c r="C318" s="67" t="n">
        <f aca="false">DATEDIF(Input!$G$23,$B318,"Y")</f>
        <v>64</v>
      </c>
      <c r="E318" s="69" t="n">
        <f aca="false">(-1)*(401k_02!$G318+IRA_02!$E318+Invest_02!$E318)+Pension_02!$E318</f>
        <v>1760.73420922696</v>
      </c>
      <c r="F318" s="69" t="n">
        <f aca="false">(-1)*Roth_02!$E318</f>
        <v>0</v>
      </c>
      <c r="G318" s="69" t="n">
        <f aca="false">(-1)*$E318*(Input!$C$9/100)</f>
        <v>-176.073420922696</v>
      </c>
      <c r="H318" s="69" t="n">
        <f aca="false">(-1)*$E318*(Input!$C$10/100)</f>
        <v>-86.6281230939664</v>
      </c>
      <c r="J318" s="69" t="n">
        <f aca="false">($E318+$F318+$G318+$H318)</f>
        <v>1498.0326652103</v>
      </c>
    </row>
    <row r="319" customFormat="false" ht="12.8" hidden="false" customHeight="false" outlineLevel="0" collapsed="false">
      <c r="A319" s="67" t="n">
        <v>315</v>
      </c>
      <c r="B319" s="68" t="n">
        <f aca="false">EOMONTH(Input!$C$7,A319)</f>
        <v>52504</v>
      </c>
      <c r="C319" s="67" t="n">
        <f aca="false">DATEDIF(Input!$G$23,$B319,"Y")</f>
        <v>64</v>
      </c>
      <c r="E319" s="69" t="n">
        <f aca="false">(-1)*(401k_02!$G319+IRA_02!$E319+Invest_02!$E319)+Pension_02!$E319</f>
        <v>1760.73420922696</v>
      </c>
      <c r="F319" s="69" t="n">
        <f aca="false">(-1)*Roth_02!$E319</f>
        <v>0</v>
      </c>
      <c r="G319" s="69" t="n">
        <f aca="false">(-1)*$E319*(Input!$C$9/100)</f>
        <v>-176.073420922696</v>
      </c>
      <c r="H319" s="69" t="n">
        <f aca="false">(-1)*$E319*(Input!$C$10/100)</f>
        <v>-86.6281230939664</v>
      </c>
      <c r="J319" s="69" t="n">
        <f aca="false">($E319+$F319+$G319+$H319)</f>
        <v>1498.0326652103</v>
      </c>
    </row>
    <row r="320" customFormat="false" ht="12.8" hidden="false" customHeight="false" outlineLevel="0" collapsed="false">
      <c r="A320" s="67" t="n">
        <v>316</v>
      </c>
      <c r="B320" s="68" t="n">
        <f aca="false">EOMONTH(Input!$C$7,A320)</f>
        <v>52535</v>
      </c>
      <c r="C320" s="67" t="n">
        <f aca="false">DATEDIF(Input!$G$23,$B320,"Y")</f>
        <v>65</v>
      </c>
      <c r="E320" s="69" t="n">
        <f aca="false">(-1)*(401k_02!$G320+IRA_02!$E320+Invest_02!$E320)+Pension_02!$E320</f>
        <v>1760.73420922696</v>
      </c>
      <c r="F320" s="69" t="n">
        <f aca="false">(-1)*Roth_02!$E320</f>
        <v>0</v>
      </c>
      <c r="G320" s="69" t="n">
        <f aca="false">(-1)*$E320*(Input!$C$9/100)</f>
        <v>-176.073420922696</v>
      </c>
      <c r="H320" s="69" t="n">
        <f aca="false">(-1)*$E320*(Input!$C$10/100)</f>
        <v>-86.6281230939664</v>
      </c>
      <c r="J320" s="69" t="n">
        <f aca="false">($E320+$F320+$G320+$H320)</f>
        <v>1498.0326652103</v>
      </c>
    </row>
    <row r="321" customFormat="false" ht="12.8" hidden="false" customHeight="false" outlineLevel="0" collapsed="false">
      <c r="A321" s="67" t="n">
        <v>317</v>
      </c>
      <c r="B321" s="68" t="n">
        <f aca="false">EOMONTH(Input!$C$7,A321)</f>
        <v>52565</v>
      </c>
      <c r="C321" s="67" t="n">
        <f aca="false">DATEDIF(Input!$G$23,$B321,"Y")</f>
        <v>65</v>
      </c>
      <c r="E321" s="69" t="n">
        <f aca="false">(-1)*(401k_02!$G321+IRA_02!$E321+Invest_02!$E321)+Pension_02!$E321</f>
        <v>1760.73420922696</v>
      </c>
      <c r="F321" s="69" t="n">
        <f aca="false">(-1)*Roth_02!$E321</f>
        <v>0</v>
      </c>
      <c r="G321" s="69" t="n">
        <f aca="false">(-1)*$E321*(Input!$C$9/100)</f>
        <v>-176.073420922696</v>
      </c>
      <c r="H321" s="69" t="n">
        <f aca="false">(-1)*$E321*(Input!$C$10/100)</f>
        <v>-86.6281230939664</v>
      </c>
      <c r="J321" s="69" t="n">
        <f aca="false">($E321+$F321+$G321+$H321)</f>
        <v>1498.0326652103</v>
      </c>
    </row>
    <row r="322" customFormat="false" ht="12.8" hidden="false" customHeight="false" outlineLevel="0" collapsed="false">
      <c r="A322" s="67" t="n">
        <v>318</v>
      </c>
      <c r="B322" s="68" t="n">
        <f aca="false">EOMONTH(Input!$C$7,A322)</f>
        <v>52596</v>
      </c>
      <c r="C322" s="67" t="n">
        <f aca="false">DATEDIF(Input!$G$23,$B322,"Y")</f>
        <v>65</v>
      </c>
      <c r="E322" s="69" t="n">
        <f aca="false">(-1)*(401k_02!$G322+IRA_02!$E322+Invest_02!$E322)+Pension_02!$E322</f>
        <v>1760.73420922696</v>
      </c>
      <c r="F322" s="69" t="n">
        <f aca="false">(-1)*Roth_02!$E322</f>
        <v>0</v>
      </c>
      <c r="G322" s="69" t="n">
        <f aca="false">(-1)*$E322*(Input!$C$9/100)</f>
        <v>-176.073420922696</v>
      </c>
      <c r="H322" s="69" t="n">
        <f aca="false">(-1)*$E322*(Input!$C$10/100)</f>
        <v>-86.6281230939664</v>
      </c>
      <c r="J322" s="69" t="n">
        <f aca="false">($E322+$F322+$G322+$H322)</f>
        <v>1498.0326652103</v>
      </c>
    </row>
    <row r="323" customFormat="false" ht="12.8" hidden="false" customHeight="false" outlineLevel="0" collapsed="false">
      <c r="A323" s="67" t="n">
        <v>319</v>
      </c>
      <c r="B323" s="68" t="n">
        <f aca="false">EOMONTH(Input!$C$7,A323)</f>
        <v>52627</v>
      </c>
      <c r="C323" s="67" t="n">
        <f aca="false">DATEDIF(Input!$G$23,$B323,"Y")</f>
        <v>65</v>
      </c>
      <c r="E323" s="69" t="n">
        <f aca="false">(-1)*(401k_02!$G323+IRA_02!$E323+Invest_02!$E323)+Pension_02!$E323</f>
        <v>1760.73420922696</v>
      </c>
      <c r="F323" s="69" t="n">
        <f aca="false">(-1)*Roth_02!$E323</f>
        <v>0</v>
      </c>
      <c r="G323" s="69" t="n">
        <f aca="false">(-1)*$E323*(Input!$C$9/100)</f>
        <v>-176.073420922696</v>
      </c>
      <c r="H323" s="69" t="n">
        <f aca="false">(-1)*$E323*(Input!$C$10/100)</f>
        <v>-86.6281230939664</v>
      </c>
      <c r="J323" s="69" t="n">
        <f aca="false">($E323+$F323+$G323+$H323)</f>
        <v>1498.0326652103</v>
      </c>
    </row>
    <row r="324" customFormat="false" ht="12.8" hidden="false" customHeight="false" outlineLevel="0" collapsed="false">
      <c r="A324" s="67" t="n">
        <v>320</v>
      </c>
      <c r="B324" s="68" t="n">
        <f aca="false">EOMONTH(Input!$C$7,A324)</f>
        <v>52656</v>
      </c>
      <c r="C324" s="67" t="n">
        <f aca="false">DATEDIF(Input!$G$23,$B324,"Y")</f>
        <v>65</v>
      </c>
      <c r="E324" s="69" t="n">
        <f aca="false">(-1)*(401k_02!$G324+IRA_02!$E324+Invest_02!$E324)+Pension_02!$E324</f>
        <v>1760.73420922696</v>
      </c>
      <c r="F324" s="69" t="n">
        <f aca="false">(-1)*Roth_02!$E324</f>
        <v>0</v>
      </c>
      <c r="G324" s="69" t="n">
        <f aca="false">(-1)*$E324*(Input!$C$9/100)</f>
        <v>-176.073420922696</v>
      </c>
      <c r="H324" s="69" t="n">
        <f aca="false">(-1)*$E324*(Input!$C$10/100)</f>
        <v>-86.6281230939664</v>
      </c>
      <c r="J324" s="69" t="n">
        <f aca="false">($E324+$F324+$G324+$H324)</f>
        <v>1498.0326652103</v>
      </c>
    </row>
    <row r="325" customFormat="false" ht="12.8" hidden="false" customHeight="false" outlineLevel="0" collapsed="false">
      <c r="A325" s="67" t="n">
        <v>321</v>
      </c>
      <c r="B325" s="68" t="n">
        <f aca="false">EOMONTH(Input!$C$7,A325)</f>
        <v>52687</v>
      </c>
      <c r="C325" s="67" t="n">
        <f aca="false">DATEDIF(Input!$G$23,$B325,"Y")</f>
        <v>65</v>
      </c>
      <c r="E325" s="69" t="n">
        <f aca="false">(-1)*(401k_02!$G325+IRA_02!$E325+Invest_02!$E325)+Pension_02!$E325</f>
        <v>1760.73420922696</v>
      </c>
      <c r="F325" s="69" t="n">
        <f aca="false">(-1)*Roth_02!$E325</f>
        <v>0</v>
      </c>
      <c r="G325" s="69" t="n">
        <f aca="false">(-1)*$E325*(Input!$C$9/100)</f>
        <v>-176.073420922696</v>
      </c>
      <c r="H325" s="69" t="n">
        <f aca="false">(-1)*$E325*(Input!$C$10/100)</f>
        <v>-86.6281230939664</v>
      </c>
      <c r="J325" s="69" t="n">
        <f aca="false">($E325+$F325+$G325+$H325)</f>
        <v>1498.0326652103</v>
      </c>
    </row>
    <row r="326" customFormat="false" ht="12.8" hidden="false" customHeight="false" outlineLevel="0" collapsed="false">
      <c r="A326" s="67" t="n">
        <v>322</v>
      </c>
      <c r="B326" s="68" t="n">
        <f aca="false">EOMONTH(Input!$C$7,A326)</f>
        <v>52717</v>
      </c>
      <c r="C326" s="67" t="n">
        <f aca="false">DATEDIF(Input!$G$23,$B326,"Y")</f>
        <v>65</v>
      </c>
      <c r="E326" s="69" t="n">
        <f aca="false">(-1)*(401k_02!$G326+IRA_02!$E326+Invest_02!$E326)+Pension_02!$E326</f>
        <v>1760.73420922696</v>
      </c>
      <c r="F326" s="69" t="n">
        <f aca="false">(-1)*Roth_02!$E326</f>
        <v>0</v>
      </c>
      <c r="G326" s="69" t="n">
        <f aca="false">(-1)*$E326*(Input!$C$9/100)</f>
        <v>-176.073420922696</v>
      </c>
      <c r="H326" s="69" t="n">
        <f aca="false">(-1)*$E326*(Input!$C$10/100)</f>
        <v>-86.6281230939664</v>
      </c>
      <c r="J326" s="69" t="n">
        <f aca="false">($E326+$F326+$G326+$H326)</f>
        <v>1498.0326652103</v>
      </c>
    </row>
    <row r="327" customFormat="false" ht="12.8" hidden="false" customHeight="false" outlineLevel="0" collapsed="false">
      <c r="A327" s="67" t="n">
        <v>323</v>
      </c>
      <c r="B327" s="68" t="n">
        <f aca="false">EOMONTH(Input!$C$7,A327)</f>
        <v>52748</v>
      </c>
      <c r="C327" s="67" t="n">
        <f aca="false">DATEDIF(Input!$G$23,$B327,"Y")</f>
        <v>65</v>
      </c>
      <c r="E327" s="69" t="n">
        <f aca="false">(-1)*(401k_02!$G327+IRA_02!$E327+Invest_02!$E327)+Pension_02!$E327</f>
        <v>1760.73420922696</v>
      </c>
      <c r="F327" s="69" t="n">
        <f aca="false">(-1)*Roth_02!$E327</f>
        <v>0</v>
      </c>
      <c r="G327" s="69" t="n">
        <f aca="false">(-1)*$E327*(Input!$C$9/100)</f>
        <v>-176.073420922696</v>
      </c>
      <c r="H327" s="69" t="n">
        <f aca="false">(-1)*$E327*(Input!$C$10/100)</f>
        <v>-86.6281230939664</v>
      </c>
      <c r="J327" s="69" t="n">
        <f aca="false">($E327+$F327+$G327+$H327)</f>
        <v>1498.0326652103</v>
      </c>
    </row>
    <row r="328" customFormat="false" ht="12.8" hidden="false" customHeight="false" outlineLevel="0" collapsed="false">
      <c r="A328" s="67" t="n">
        <v>324</v>
      </c>
      <c r="B328" s="68" t="n">
        <f aca="false">EOMONTH(Input!$C$7,A328)</f>
        <v>52778</v>
      </c>
      <c r="C328" s="67" t="n">
        <f aca="false">DATEDIF(Input!$G$23,$B328,"Y")</f>
        <v>65</v>
      </c>
      <c r="E328" s="69" t="n">
        <f aca="false">(-1)*(401k_02!$G328+IRA_02!$E328+Invest_02!$E328)+Pension_02!$E328</f>
        <v>1760.73420922696</v>
      </c>
      <c r="F328" s="69" t="n">
        <f aca="false">(-1)*Roth_02!$E328</f>
        <v>0</v>
      </c>
      <c r="G328" s="69" t="n">
        <f aca="false">(-1)*$E328*(Input!$C$9/100)</f>
        <v>-176.073420922696</v>
      </c>
      <c r="H328" s="69" t="n">
        <f aca="false">(-1)*$E328*(Input!$C$10/100)</f>
        <v>-86.6281230939664</v>
      </c>
      <c r="J328" s="69" t="n">
        <f aca="false">($E328+$F328+$G328+$H328)</f>
        <v>1498.0326652103</v>
      </c>
    </row>
    <row r="329" customFormat="false" ht="12.8" hidden="false" customHeight="false" outlineLevel="0" collapsed="false">
      <c r="A329" s="67" t="n">
        <v>325</v>
      </c>
      <c r="B329" s="68" t="n">
        <f aca="false">EOMONTH(Input!$C$7,A329)</f>
        <v>52809</v>
      </c>
      <c r="C329" s="67" t="n">
        <f aca="false">DATEDIF(Input!$G$23,$B329,"Y")</f>
        <v>65</v>
      </c>
      <c r="E329" s="69" t="n">
        <f aca="false">(-1)*(401k_02!$G329+IRA_02!$E329+Invest_02!$E329)+Pension_02!$E329</f>
        <v>1760.73420922696</v>
      </c>
      <c r="F329" s="69" t="n">
        <f aca="false">(-1)*Roth_02!$E329</f>
        <v>0</v>
      </c>
      <c r="G329" s="69" t="n">
        <f aca="false">(-1)*$E329*(Input!$C$9/100)</f>
        <v>-176.073420922696</v>
      </c>
      <c r="H329" s="69" t="n">
        <f aca="false">(-1)*$E329*(Input!$C$10/100)</f>
        <v>-86.6281230939664</v>
      </c>
      <c r="J329" s="69" t="n">
        <f aca="false">($E329+$F329+$G329+$H329)</f>
        <v>1498.0326652103</v>
      </c>
    </row>
    <row r="330" customFormat="false" ht="12.8" hidden="false" customHeight="false" outlineLevel="0" collapsed="false">
      <c r="A330" s="67" t="n">
        <v>326</v>
      </c>
      <c r="B330" s="68" t="n">
        <f aca="false">EOMONTH(Input!$C$7,A330)</f>
        <v>52840</v>
      </c>
      <c r="C330" s="67" t="n">
        <f aca="false">DATEDIF(Input!$G$23,$B330,"Y")</f>
        <v>65</v>
      </c>
      <c r="E330" s="69" t="n">
        <f aca="false">(-1)*(401k_02!$G330+IRA_02!$E330+Invest_02!$E330)+Pension_02!$E330</f>
        <v>1760.73420922696</v>
      </c>
      <c r="F330" s="69" t="n">
        <f aca="false">(-1)*Roth_02!$E330</f>
        <v>0</v>
      </c>
      <c r="G330" s="69" t="n">
        <f aca="false">(-1)*$E330*(Input!$C$9/100)</f>
        <v>-176.073420922696</v>
      </c>
      <c r="H330" s="69" t="n">
        <f aca="false">(-1)*$E330*(Input!$C$10/100)</f>
        <v>-86.6281230939664</v>
      </c>
      <c r="J330" s="69" t="n">
        <f aca="false">($E330+$F330+$G330+$H330)</f>
        <v>1498.0326652103</v>
      </c>
    </row>
    <row r="331" customFormat="false" ht="12.8" hidden="false" customHeight="false" outlineLevel="0" collapsed="false">
      <c r="A331" s="67" t="n">
        <v>327</v>
      </c>
      <c r="B331" s="68" t="n">
        <f aca="false">EOMONTH(Input!$C$7,A331)</f>
        <v>52870</v>
      </c>
      <c r="C331" s="67" t="n">
        <f aca="false">DATEDIF(Input!$G$23,$B331,"Y")</f>
        <v>65</v>
      </c>
      <c r="E331" s="69" t="n">
        <f aca="false">(-1)*(401k_02!$G331+IRA_02!$E331+Invest_02!$E331)+Pension_02!$E331</f>
        <v>1760.73420922696</v>
      </c>
      <c r="F331" s="69" t="n">
        <f aca="false">(-1)*Roth_02!$E331</f>
        <v>0</v>
      </c>
      <c r="G331" s="69" t="n">
        <f aca="false">(-1)*$E331*(Input!$C$9/100)</f>
        <v>-176.073420922696</v>
      </c>
      <c r="H331" s="69" t="n">
        <f aca="false">(-1)*$E331*(Input!$C$10/100)</f>
        <v>-86.6281230939664</v>
      </c>
      <c r="J331" s="69" t="n">
        <f aca="false">($E331+$F331+$G331+$H331)</f>
        <v>1498.0326652103</v>
      </c>
    </row>
    <row r="332" customFormat="false" ht="12.8" hidden="false" customHeight="false" outlineLevel="0" collapsed="false">
      <c r="A332" s="67" t="n">
        <v>328</v>
      </c>
      <c r="B332" s="68" t="n">
        <f aca="false">EOMONTH(Input!$C$7,A332)</f>
        <v>52901</v>
      </c>
      <c r="C332" s="67" t="n">
        <f aca="false">DATEDIF(Input!$G$23,$B332,"Y")</f>
        <v>66</v>
      </c>
      <c r="E332" s="69" t="n">
        <f aca="false">(-1)*(401k_02!$G332+IRA_02!$E332+Invest_02!$E332)+Pension_02!$E332</f>
        <v>1760.73420922696</v>
      </c>
      <c r="F332" s="69" t="n">
        <f aca="false">(-1)*Roth_02!$E332</f>
        <v>0</v>
      </c>
      <c r="G332" s="69" t="n">
        <f aca="false">(-1)*$E332*(Input!$C$9/100)</f>
        <v>-176.073420922696</v>
      </c>
      <c r="H332" s="69" t="n">
        <f aca="false">(-1)*$E332*(Input!$C$10/100)</f>
        <v>-86.6281230939664</v>
      </c>
      <c r="J332" s="69" t="n">
        <f aca="false">($E332+$F332+$G332+$H332)</f>
        <v>1498.0326652103</v>
      </c>
    </row>
    <row r="333" customFormat="false" ht="12.8" hidden="false" customHeight="false" outlineLevel="0" collapsed="false">
      <c r="A333" s="67" t="n">
        <v>329</v>
      </c>
      <c r="B333" s="68" t="n">
        <f aca="false">EOMONTH(Input!$C$7,A333)</f>
        <v>52931</v>
      </c>
      <c r="C333" s="67" t="n">
        <f aca="false">DATEDIF(Input!$G$23,$B333,"Y")</f>
        <v>66</v>
      </c>
      <c r="E333" s="69" t="n">
        <f aca="false">(-1)*(401k_02!$G333+IRA_02!$E333+Invest_02!$E333)+Pension_02!$E333</f>
        <v>1760.73420922696</v>
      </c>
      <c r="F333" s="69" t="n">
        <f aca="false">(-1)*Roth_02!$E333</f>
        <v>0</v>
      </c>
      <c r="G333" s="69" t="n">
        <f aca="false">(-1)*$E333*(Input!$C$9/100)</f>
        <v>-176.073420922696</v>
      </c>
      <c r="H333" s="69" t="n">
        <f aca="false">(-1)*$E333*(Input!$C$10/100)</f>
        <v>-86.6281230939664</v>
      </c>
      <c r="J333" s="69" t="n">
        <f aca="false">($E333+$F333+$G333+$H333)</f>
        <v>1498.0326652103</v>
      </c>
    </row>
    <row r="334" customFormat="false" ht="12.8" hidden="false" customHeight="false" outlineLevel="0" collapsed="false">
      <c r="A334" s="67" t="n">
        <v>330</v>
      </c>
      <c r="B334" s="68" t="n">
        <f aca="false">EOMONTH(Input!$C$7,A334)</f>
        <v>52962</v>
      </c>
      <c r="C334" s="67" t="n">
        <f aca="false">DATEDIF(Input!$G$23,$B334,"Y")</f>
        <v>66</v>
      </c>
      <c r="E334" s="69" t="n">
        <f aca="false">(-1)*(401k_02!$G334+IRA_02!$E334+Invest_02!$E334)+Pension_02!$E334</f>
        <v>1760.73420922696</v>
      </c>
      <c r="F334" s="69" t="n">
        <f aca="false">(-1)*Roth_02!$E334</f>
        <v>0</v>
      </c>
      <c r="G334" s="69" t="n">
        <f aca="false">(-1)*$E334*(Input!$C$9/100)</f>
        <v>-176.073420922696</v>
      </c>
      <c r="H334" s="69" t="n">
        <f aca="false">(-1)*$E334*(Input!$C$10/100)</f>
        <v>-86.6281230939664</v>
      </c>
      <c r="J334" s="69" t="n">
        <f aca="false">($E334+$F334+$G334+$H334)</f>
        <v>1498.0326652103</v>
      </c>
    </row>
    <row r="335" customFormat="false" ht="12.8" hidden="false" customHeight="false" outlineLevel="0" collapsed="false">
      <c r="A335" s="67" t="n">
        <v>331</v>
      </c>
      <c r="B335" s="68" t="n">
        <f aca="false">EOMONTH(Input!$C$7,A335)</f>
        <v>52993</v>
      </c>
      <c r="C335" s="67" t="n">
        <f aca="false">DATEDIF(Input!$G$23,$B335,"Y")</f>
        <v>66</v>
      </c>
      <c r="E335" s="69" t="n">
        <f aca="false">(-1)*(401k_02!$G335+IRA_02!$E335+Invest_02!$E335)+Pension_02!$E335</f>
        <v>1760.73420922696</v>
      </c>
      <c r="F335" s="69" t="n">
        <f aca="false">(-1)*Roth_02!$E335</f>
        <v>0</v>
      </c>
      <c r="G335" s="69" t="n">
        <f aca="false">(-1)*$E335*(Input!$C$9/100)</f>
        <v>-176.073420922696</v>
      </c>
      <c r="H335" s="69" t="n">
        <f aca="false">(-1)*$E335*(Input!$C$10/100)</f>
        <v>-86.6281230939664</v>
      </c>
      <c r="J335" s="69" t="n">
        <f aca="false">($E335+$F335+$G335+$H335)</f>
        <v>1498.0326652103</v>
      </c>
    </row>
    <row r="336" customFormat="false" ht="12.8" hidden="false" customHeight="false" outlineLevel="0" collapsed="false">
      <c r="A336" s="67" t="n">
        <v>332</v>
      </c>
      <c r="B336" s="68" t="n">
        <f aca="false">EOMONTH(Input!$C$7,A336)</f>
        <v>53021</v>
      </c>
      <c r="C336" s="67" t="n">
        <f aca="false">DATEDIF(Input!$G$23,$B336,"Y")</f>
        <v>66</v>
      </c>
      <c r="E336" s="69" t="n">
        <f aca="false">(-1)*(401k_02!$G336+IRA_02!$E336+Invest_02!$E336)+Pension_02!$E336</f>
        <v>1760.73420922696</v>
      </c>
      <c r="F336" s="69" t="n">
        <f aca="false">(-1)*Roth_02!$E336</f>
        <v>0</v>
      </c>
      <c r="G336" s="69" t="n">
        <f aca="false">(-1)*$E336*(Input!$C$9/100)</f>
        <v>-176.073420922696</v>
      </c>
      <c r="H336" s="69" t="n">
        <f aca="false">(-1)*$E336*(Input!$C$10/100)</f>
        <v>-86.6281230939664</v>
      </c>
      <c r="J336" s="69" t="n">
        <f aca="false">($E336+$F336+$G336+$H336)</f>
        <v>1498.0326652103</v>
      </c>
    </row>
    <row r="337" customFormat="false" ht="12.8" hidden="false" customHeight="false" outlineLevel="0" collapsed="false">
      <c r="A337" s="67" t="n">
        <v>333</v>
      </c>
      <c r="B337" s="68" t="n">
        <f aca="false">EOMONTH(Input!$C$7,A337)</f>
        <v>53052</v>
      </c>
      <c r="C337" s="67" t="n">
        <f aca="false">DATEDIF(Input!$G$23,$B337,"Y")</f>
        <v>66</v>
      </c>
      <c r="E337" s="69" t="n">
        <f aca="false">(-1)*(401k_02!$G337+IRA_02!$E337+Invest_02!$E337)+Pension_02!$E337</f>
        <v>1760.73420922696</v>
      </c>
      <c r="F337" s="69" t="n">
        <f aca="false">(-1)*Roth_02!$E337</f>
        <v>0</v>
      </c>
      <c r="G337" s="69" t="n">
        <f aca="false">(-1)*$E337*(Input!$C$9/100)</f>
        <v>-176.073420922696</v>
      </c>
      <c r="H337" s="69" t="n">
        <f aca="false">(-1)*$E337*(Input!$C$10/100)</f>
        <v>-86.6281230939664</v>
      </c>
      <c r="J337" s="69" t="n">
        <f aca="false">($E337+$F337+$G337+$H337)</f>
        <v>1498.0326652103</v>
      </c>
    </row>
    <row r="338" customFormat="false" ht="12.8" hidden="false" customHeight="false" outlineLevel="0" collapsed="false">
      <c r="A338" s="67" t="n">
        <v>334</v>
      </c>
      <c r="B338" s="68" t="n">
        <f aca="false">EOMONTH(Input!$C$7,A338)</f>
        <v>53082</v>
      </c>
      <c r="C338" s="67" t="n">
        <f aca="false">DATEDIF(Input!$G$23,$B338,"Y")</f>
        <v>66</v>
      </c>
      <c r="E338" s="69" t="n">
        <f aca="false">(-1)*(401k_02!$G338+IRA_02!$E338+Invest_02!$E338)+Pension_02!$E338</f>
        <v>1760.73420922696</v>
      </c>
      <c r="F338" s="69" t="n">
        <f aca="false">(-1)*Roth_02!$E338</f>
        <v>0</v>
      </c>
      <c r="G338" s="69" t="n">
        <f aca="false">(-1)*$E338*(Input!$C$9/100)</f>
        <v>-176.073420922696</v>
      </c>
      <c r="H338" s="69" t="n">
        <f aca="false">(-1)*$E338*(Input!$C$10/100)</f>
        <v>-86.6281230939664</v>
      </c>
      <c r="J338" s="69" t="n">
        <f aca="false">($E338+$F338+$G338+$H338)</f>
        <v>1498.0326652103</v>
      </c>
    </row>
    <row r="339" customFormat="false" ht="12.8" hidden="false" customHeight="false" outlineLevel="0" collapsed="false">
      <c r="A339" s="67" t="n">
        <v>335</v>
      </c>
      <c r="B339" s="68" t="n">
        <f aca="false">EOMONTH(Input!$C$7,A339)</f>
        <v>53113</v>
      </c>
      <c r="C339" s="67" t="n">
        <f aca="false">DATEDIF(Input!$G$23,$B339,"Y")</f>
        <v>66</v>
      </c>
      <c r="E339" s="69" t="n">
        <f aca="false">(-1)*(401k_02!$G339+IRA_02!$E339+Invest_02!$E339)+Pension_02!$E339</f>
        <v>1760.73420922696</v>
      </c>
      <c r="F339" s="69" t="n">
        <f aca="false">(-1)*Roth_02!$E339</f>
        <v>0</v>
      </c>
      <c r="G339" s="69" t="n">
        <f aca="false">(-1)*$E339*(Input!$C$9/100)</f>
        <v>-176.073420922696</v>
      </c>
      <c r="H339" s="69" t="n">
        <f aca="false">(-1)*$E339*(Input!$C$10/100)</f>
        <v>-86.6281230939664</v>
      </c>
      <c r="J339" s="69" t="n">
        <f aca="false">($E339+$F339+$G339+$H339)</f>
        <v>1498.0326652103</v>
      </c>
    </row>
    <row r="340" customFormat="false" ht="12.8" hidden="false" customHeight="false" outlineLevel="0" collapsed="false">
      <c r="A340" s="67" t="n">
        <v>336</v>
      </c>
      <c r="B340" s="68" t="n">
        <f aca="false">EOMONTH(Input!$C$7,A340)</f>
        <v>53143</v>
      </c>
      <c r="C340" s="67" t="n">
        <f aca="false">DATEDIF(Input!$G$23,$B340,"Y")</f>
        <v>66</v>
      </c>
      <c r="E340" s="69" t="n">
        <f aca="false">(-1)*(401k_02!$G340+IRA_02!$E340+Invest_02!$E340)+Pension_02!$E340</f>
        <v>1760.73420922696</v>
      </c>
      <c r="F340" s="69" t="n">
        <f aca="false">(-1)*Roth_02!$E340</f>
        <v>0</v>
      </c>
      <c r="G340" s="69" t="n">
        <f aca="false">(-1)*$E340*(Input!$C$9/100)</f>
        <v>-176.073420922696</v>
      </c>
      <c r="H340" s="69" t="n">
        <f aca="false">(-1)*$E340*(Input!$C$10/100)</f>
        <v>-86.6281230939664</v>
      </c>
      <c r="J340" s="69" t="n">
        <f aca="false">($E340+$F340+$G340+$H340)</f>
        <v>1498.0326652103</v>
      </c>
    </row>
    <row r="341" customFormat="false" ht="12.8" hidden="false" customHeight="false" outlineLevel="0" collapsed="false">
      <c r="A341" s="67" t="n">
        <v>337</v>
      </c>
      <c r="B341" s="68" t="n">
        <f aca="false">EOMONTH(Input!$C$7,A341)</f>
        <v>53174</v>
      </c>
      <c r="C341" s="67" t="n">
        <f aca="false">DATEDIF(Input!$G$23,$B341,"Y")</f>
        <v>66</v>
      </c>
      <c r="E341" s="69" t="n">
        <f aca="false">(-1)*(401k_02!$G341+IRA_02!$E341+Invest_02!$E341)+Pension_02!$E341</f>
        <v>1760.73420922696</v>
      </c>
      <c r="F341" s="69" t="n">
        <f aca="false">(-1)*Roth_02!$E341</f>
        <v>0</v>
      </c>
      <c r="G341" s="69" t="n">
        <f aca="false">(-1)*$E341*(Input!$C$9/100)</f>
        <v>-176.073420922696</v>
      </c>
      <c r="H341" s="69" t="n">
        <f aca="false">(-1)*$E341*(Input!$C$10/100)</f>
        <v>-86.6281230939664</v>
      </c>
      <c r="J341" s="69" t="n">
        <f aca="false">($E341+$F341+$G341+$H341)</f>
        <v>1498.0326652103</v>
      </c>
    </row>
    <row r="342" customFormat="false" ht="12.8" hidden="false" customHeight="false" outlineLevel="0" collapsed="false">
      <c r="A342" s="67" t="n">
        <v>338</v>
      </c>
      <c r="B342" s="68" t="n">
        <f aca="false">EOMONTH(Input!$C$7,A342)</f>
        <v>53205</v>
      </c>
      <c r="C342" s="67" t="n">
        <f aca="false">DATEDIF(Input!$G$23,$B342,"Y")</f>
        <v>66</v>
      </c>
      <c r="E342" s="69" t="n">
        <f aca="false">(-1)*(401k_02!$G342+IRA_02!$E342+Invest_02!$E342)+Pension_02!$E342</f>
        <v>1760.73420922696</v>
      </c>
      <c r="F342" s="69" t="n">
        <f aca="false">(-1)*Roth_02!$E342</f>
        <v>0</v>
      </c>
      <c r="G342" s="69" t="n">
        <f aca="false">(-1)*$E342*(Input!$C$9/100)</f>
        <v>-176.073420922696</v>
      </c>
      <c r="H342" s="69" t="n">
        <f aca="false">(-1)*$E342*(Input!$C$10/100)</f>
        <v>-86.6281230939664</v>
      </c>
      <c r="J342" s="69" t="n">
        <f aca="false">($E342+$F342+$G342+$H342)</f>
        <v>1498.0326652103</v>
      </c>
    </row>
    <row r="343" customFormat="false" ht="12.8" hidden="false" customHeight="false" outlineLevel="0" collapsed="false">
      <c r="A343" s="67" t="n">
        <v>339</v>
      </c>
      <c r="B343" s="68" t="n">
        <f aca="false">EOMONTH(Input!$C$7,A343)</f>
        <v>53235</v>
      </c>
      <c r="C343" s="67" t="n">
        <f aca="false">DATEDIF(Input!$G$23,$B343,"Y")</f>
        <v>66</v>
      </c>
      <c r="E343" s="69" t="n">
        <f aca="false">(-1)*(401k_02!$G343+IRA_02!$E343+Invest_02!$E343)+Pension_02!$E343</f>
        <v>1760.73420922696</v>
      </c>
      <c r="F343" s="69" t="n">
        <f aca="false">(-1)*Roth_02!$E343</f>
        <v>0</v>
      </c>
      <c r="G343" s="69" t="n">
        <f aca="false">(-1)*$E343*(Input!$C$9/100)</f>
        <v>-176.073420922696</v>
      </c>
      <c r="H343" s="69" t="n">
        <f aca="false">(-1)*$E343*(Input!$C$10/100)</f>
        <v>-86.6281230939664</v>
      </c>
      <c r="J343" s="69" t="n">
        <f aca="false">($E343+$F343+$G343+$H343)</f>
        <v>1498.0326652103</v>
      </c>
    </row>
    <row r="344" customFormat="false" ht="12.8" hidden="false" customHeight="false" outlineLevel="0" collapsed="false">
      <c r="A344" s="67" t="n">
        <v>340</v>
      </c>
      <c r="B344" s="68" t="n">
        <f aca="false">EOMONTH(Input!$C$7,A344)</f>
        <v>53266</v>
      </c>
      <c r="C344" s="67" t="n">
        <f aca="false">DATEDIF(Input!$G$23,$B344,"Y")</f>
        <v>67</v>
      </c>
      <c r="E344" s="69" t="n">
        <f aca="false">(-1)*(401k_02!$G344+IRA_02!$E344+Invest_02!$E344)+Pension_02!$E344</f>
        <v>1760.73420922696</v>
      </c>
      <c r="F344" s="69" t="n">
        <f aca="false">(-1)*Roth_02!$E344</f>
        <v>0</v>
      </c>
      <c r="G344" s="69" t="n">
        <f aca="false">(-1)*$E344*(Input!$C$9/100)</f>
        <v>-176.073420922696</v>
      </c>
      <c r="H344" s="69" t="n">
        <f aca="false">(-1)*$E344*(Input!$C$10/100)</f>
        <v>-86.6281230939664</v>
      </c>
      <c r="J344" s="69" t="n">
        <f aca="false">($E344+$F344+$G344+$H344)</f>
        <v>1498.0326652103</v>
      </c>
    </row>
    <row r="345" customFormat="false" ht="12.8" hidden="false" customHeight="false" outlineLevel="0" collapsed="false">
      <c r="A345" s="67" t="n">
        <v>341</v>
      </c>
      <c r="B345" s="68" t="n">
        <f aca="false">EOMONTH(Input!$C$7,A345)</f>
        <v>53296</v>
      </c>
      <c r="C345" s="67" t="n">
        <f aca="false">DATEDIF(Input!$G$23,$B345,"Y")</f>
        <v>67</v>
      </c>
      <c r="E345" s="69" t="n">
        <f aca="false">(-1)*(401k_02!$G345+IRA_02!$E345+Invest_02!$E345)+Pension_02!$E345</f>
        <v>1760.73420922696</v>
      </c>
      <c r="F345" s="69" t="n">
        <f aca="false">(-1)*Roth_02!$E345</f>
        <v>0</v>
      </c>
      <c r="G345" s="69" t="n">
        <f aca="false">(-1)*$E345*(Input!$C$9/100)</f>
        <v>-176.073420922696</v>
      </c>
      <c r="H345" s="69" t="n">
        <f aca="false">(-1)*$E345*(Input!$C$10/100)</f>
        <v>-86.6281230939664</v>
      </c>
      <c r="J345" s="69" t="n">
        <f aca="false">($E345+$F345+$G345+$H345)</f>
        <v>1498.0326652103</v>
      </c>
    </row>
    <row r="346" customFormat="false" ht="12.8" hidden="false" customHeight="false" outlineLevel="0" collapsed="false">
      <c r="A346" s="67" t="n">
        <v>342</v>
      </c>
      <c r="B346" s="68" t="n">
        <f aca="false">EOMONTH(Input!$C$7,A346)</f>
        <v>53327</v>
      </c>
      <c r="C346" s="67" t="n">
        <f aca="false">DATEDIF(Input!$G$23,$B346,"Y")</f>
        <v>67</v>
      </c>
      <c r="E346" s="69" t="n">
        <f aca="false">(-1)*(401k_02!$G346+IRA_02!$E346+Invest_02!$E346)+Pension_02!$E346</f>
        <v>1760.73420922696</v>
      </c>
      <c r="F346" s="69" t="n">
        <f aca="false">(-1)*Roth_02!$E346</f>
        <v>0</v>
      </c>
      <c r="G346" s="69" t="n">
        <f aca="false">(-1)*$E346*(Input!$C$9/100)</f>
        <v>-176.073420922696</v>
      </c>
      <c r="H346" s="69" t="n">
        <f aca="false">(-1)*$E346*(Input!$C$10/100)</f>
        <v>-86.6281230939664</v>
      </c>
      <c r="J346" s="69" t="n">
        <f aca="false">($E346+$F346+$G346+$H346)</f>
        <v>1498.0326652103</v>
      </c>
    </row>
    <row r="347" customFormat="false" ht="12.8" hidden="false" customHeight="false" outlineLevel="0" collapsed="false">
      <c r="A347" s="67" t="n">
        <v>343</v>
      </c>
      <c r="B347" s="68" t="n">
        <f aca="false">EOMONTH(Input!$C$7,A347)</f>
        <v>53358</v>
      </c>
      <c r="C347" s="67" t="n">
        <f aca="false">DATEDIF(Input!$G$23,$B347,"Y")</f>
        <v>67</v>
      </c>
      <c r="E347" s="69" t="n">
        <f aca="false">(-1)*(401k_02!$G347+IRA_02!$E347+Invest_02!$E347)+Pension_02!$E347</f>
        <v>1760.73420922696</v>
      </c>
      <c r="F347" s="69" t="n">
        <f aca="false">(-1)*Roth_02!$E347</f>
        <v>0</v>
      </c>
      <c r="G347" s="69" t="n">
        <f aca="false">(-1)*$E347*(Input!$C$9/100)</f>
        <v>-176.073420922696</v>
      </c>
      <c r="H347" s="69" t="n">
        <f aca="false">(-1)*$E347*(Input!$C$10/100)</f>
        <v>-86.6281230939664</v>
      </c>
      <c r="J347" s="69" t="n">
        <f aca="false">($E347+$F347+$G347+$H347)</f>
        <v>1498.0326652103</v>
      </c>
    </row>
    <row r="348" customFormat="false" ht="12.8" hidden="false" customHeight="false" outlineLevel="0" collapsed="false">
      <c r="A348" s="67" t="n">
        <v>344</v>
      </c>
      <c r="B348" s="68" t="n">
        <f aca="false">EOMONTH(Input!$C$7,A348)</f>
        <v>53386</v>
      </c>
      <c r="C348" s="67" t="n">
        <f aca="false">DATEDIF(Input!$G$23,$B348,"Y")</f>
        <v>67</v>
      </c>
      <c r="E348" s="69" t="n">
        <f aca="false">(-1)*(401k_02!$G348+IRA_02!$E348+Invest_02!$E348)+Pension_02!$E348</f>
        <v>1760.73420922696</v>
      </c>
      <c r="F348" s="69" t="n">
        <f aca="false">(-1)*Roth_02!$E348</f>
        <v>0</v>
      </c>
      <c r="G348" s="69" t="n">
        <f aca="false">(-1)*$E348*(Input!$C$9/100)</f>
        <v>-176.073420922696</v>
      </c>
      <c r="H348" s="69" t="n">
        <f aca="false">(-1)*$E348*(Input!$C$10/100)</f>
        <v>-86.6281230939664</v>
      </c>
      <c r="J348" s="69" t="n">
        <f aca="false">($E348+$F348+$G348+$H348)</f>
        <v>1498.0326652103</v>
      </c>
    </row>
    <row r="349" customFormat="false" ht="12.8" hidden="false" customHeight="false" outlineLevel="0" collapsed="false">
      <c r="A349" s="67" t="n">
        <v>345</v>
      </c>
      <c r="B349" s="68" t="n">
        <f aca="false">EOMONTH(Input!$C$7,A349)</f>
        <v>53417</v>
      </c>
      <c r="C349" s="67" t="n">
        <f aca="false">DATEDIF(Input!$G$23,$B349,"Y")</f>
        <v>67</v>
      </c>
      <c r="E349" s="69" t="n">
        <f aca="false">(-1)*(401k_02!$G349+IRA_02!$E349+Invest_02!$E349)+Pension_02!$E349</f>
        <v>1760.73420922696</v>
      </c>
      <c r="F349" s="69" t="n">
        <f aca="false">(-1)*Roth_02!$E349</f>
        <v>0</v>
      </c>
      <c r="G349" s="69" t="n">
        <f aca="false">(-1)*$E349*(Input!$C$9/100)</f>
        <v>-176.073420922696</v>
      </c>
      <c r="H349" s="69" t="n">
        <f aca="false">(-1)*$E349*(Input!$C$10/100)</f>
        <v>-86.6281230939664</v>
      </c>
      <c r="J349" s="69" t="n">
        <f aca="false">($E349+$F349+$G349+$H349)</f>
        <v>1498.0326652103</v>
      </c>
    </row>
    <row r="350" customFormat="false" ht="12.8" hidden="false" customHeight="false" outlineLevel="0" collapsed="false">
      <c r="A350" s="67" t="n">
        <v>346</v>
      </c>
      <c r="B350" s="68" t="n">
        <f aca="false">EOMONTH(Input!$C$7,A350)</f>
        <v>53447</v>
      </c>
      <c r="C350" s="67" t="n">
        <f aca="false">DATEDIF(Input!$G$23,$B350,"Y")</f>
        <v>67</v>
      </c>
      <c r="E350" s="69" t="n">
        <f aca="false">(-1)*(401k_02!$G350+IRA_02!$E350+Invest_02!$E350)+Pension_02!$E350</f>
        <v>1760.73420922696</v>
      </c>
      <c r="F350" s="69" t="n">
        <f aca="false">(-1)*Roth_02!$E350</f>
        <v>0</v>
      </c>
      <c r="G350" s="69" t="n">
        <f aca="false">(-1)*$E350*(Input!$C$9/100)</f>
        <v>-176.073420922696</v>
      </c>
      <c r="H350" s="69" t="n">
        <f aca="false">(-1)*$E350*(Input!$C$10/100)</f>
        <v>-86.6281230939664</v>
      </c>
      <c r="J350" s="69" t="n">
        <f aca="false">($E350+$F350+$G350+$H350)</f>
        <v>1498.0326652103</v>
      </c>
    </row>
    <row r="351" customFormat="false" ht="12.8" hidden="false" customHeight="false" outlineLevel="0" collapsed="false">
      <c r="A351" s="67" t="n">
        <v>347</v>
      </c>
      <c r="B351" s="68" t="n">
        <f aca="false">EOMONTH(Input!$C$7,A351)</f>
        <v>53478</v>
      </c>
      <c r="C351" s="67" t="n">
        <f aca="false">DATEDIF(Input!$G$23,$B351,"Y")</f>
        <v>67</v>
      </c>
      <c r="E351" s="69" t="n">
        <f aca="false">(-1)*(401k_02!$G351+IRA_02!$E351+Invest_02!$E351)+Pension_02!$E351</f>
        <v>1760.73420922696</v>
      </c>
      <c r="F351" s="69" t="n">
        <f aca="false">(-1)*Roth_02!$E351</f>
        <v>0</v>
      </c>
      <c r="G351" s="69" t="n">
        <f aca="false">(-1)*$E351*(Input!$C$9/100)</f>
        <v>-176.073420922696</v>
      </c>
      <c r="H351" s="69" t="n">
        <f aca="false">(-1)*$E351*(Input!$C$10/100)</f>
        <v>-86.6281230939664</v>
      </c>
      <c r="J351" s="69" t="n">
        <f aca="false">($E351+$F351+$G351+$H351)</f>
        <v>1498.0326652103</v>
      </c>
    </row>
    <row r="352" customFormat="false" ht="12.8" hidden="false" customHeight="false" outlineLevel="0" collapsed="false">
      <c r="A352" s="67" t="n">
        <v>348</v>
      </c>
      <c r="B352" s="68" t="n">
        <f aca="false">EOMONTH(Input!$C$7,A352)</f>
        <v>53508</v>
      </c>
      <c r="C352" s="67" t="n">
        <f aca="false">DATEDIF(Input!$G$23,$B352,"Y")</f>
        <v>67</v>
      </c>
      <c r="E352" s="69" t="n">
        <f aca="false">(-1)*(401k_02!$G352+IRA_02!$E352+Invest_02!$E352)+Pension_02!$E352</f>
        <v>1760.73420922696</v>
      </c>
      <c r="F352" s="69" t="n">
        <f aca="false">(-1)*Roth_02!$E352</f>
        <v>0</v>
      </c>
      <c r="G352" s="69" t="n">
        <f aca="false">(-1)*$E352*(Input!$C$9/100)</f>
        <v>-176.073420922696</v>
      </c>
      <c r="H352" s="69" t="n">
        <f aca="false">(-1)*$E352*(Input!$C$10/100)</f>
        <v>-86.6281230939664</v>
      </c>
      <c r="J352" s="69" t="n">
        <f aca="false">($E352+$F352+$G352+$H352)</f>
        <v>1498.0326652103</v>
      </c>
    </row>
    <row r="353" customFormat="false" ht="12.8" hidden="false" customHeight="false" outlineLevel="0" collapsed="false">
      <c r="A353" s="67" t="n">
        <v>349</v>
      </c>
      <c r="B353" s="68" t="n">
        <f aca="false">EOMONTH(Input!$C$7,A353)</f>
        <v>53539</v>
      </c>
      <c r="C353" s="67" t="n">
        <f aca="false">DATEDIF(Input!$G$23,$B353,"Y")</f>
        <v>67</v>
      </c>
      <c r="E353" s="69" t="n">
        <f aca="false">(-1)*(401k_02!$G353+IRA_02!$E353+Invest_02!$E353)+Pension_02!$E353</f>
        <v>1760.73420922696</v>
      </c>
      <c r="F353" s="69" t="n">
        <f aca="false">(-1)*Roth_02!$E353</f>
        <v>0</v>
      </c>
      <c r="G353" s="69" t="n">
        <f aca="false">(-1)*$E353*(Input!$C$9/100)</f>
        <v>-176.073420922696</v>
      </c>
      <c r="H353" s="69" t="n">
        <f aca="false">(-1)*$E353*(Input!$C$10/100)</f>
        <v>-86.6281230939664</v>
      </c>
      <c r="J353" s="69" t="n">
        <f aca="false">($E353+$F353+$G353+$H353)</f>
        <v>1498.0326652103</v>
      </c>
    </row>
    <row r="354" customFormat="false" ht="12.8" hidden="false" customHeight="false" outlineLevel="0" collapsed="false">
      <c r="A354" s="67" t="n">
        <v>350</v>
      </c>
      <c r="B354" s="68" t="n">
        <f aca="false">EOMONTH(Input!$C$7,A354)</f>
        <v>53570</v>
      </c>
      <c r="C354" s="67" t="n">
        <f aca="false">DATEDIF(Input!$G$23,$B354,"Y")</f>
        <v>67</v>
      </c>
      <c r="E354" s="69" t="n">
        <f aca="false">(-1)*(401k_02!$G354+IRA_02!$E354+Invest_02!$E354)+Pension_02!$E354</f>
        <v>1760.73420922696</v>
      </c>
      <c r="F354" s="69" t="n">
        <f aca="false">(-1)*Roth_02!$E354</f>
        <v>0</v>
      </c>
      <c r="G354" s="69" t="n">
        <f aca="false">(-1)*$E354*(Input!$C$9/100)</f>
        <v>-176.073420922696</v>
      </c>
      <c r="H354" s="69" t="n">
        <f aca="false">(-1)*$E354*(Input!$C$10/100)</f>
        <v>-86.6281230939664</v>
      </c>
      <c r="J354" s="69" t="n">
        <f aca="false">($E354+$F354+$G354+$H354)</f>
        <v>1498.0326652103</v>
      </c>
    </row>
    <row r="355" customFormat="false" ht="12.8" hidden="false" customHeight="false" outlineLevel="0" collapsed="false">
      <c r="A355" s="67" t="n">
        <v>351</v>
      </c>
      <c r="B355" s="68" t="n">
        <f aca="false">EOMONTH(Input!$C$7,A355)</f>
        <v>53600</v>
      </c>
      <c r="C355" s="67" t="n">
        <f aca="false">DATEDIF(Input!$G$23,$B355,"Y")</f>
        <v>67</v>
      </c>
      <c r="E355" s="69" t="n">
        <f aca="false">(-1)*(401k_02!$G355+IRA_02!$E355+Invest_02!$E355)+Pension_02!$E355</f>
        <v>1760.73420922696</v>
      </c>
      <c r="F355" s="69" t="n">
        <f aca="false">(-1)*Roth_02!$E355</f>
        <v>0</v>
      </c>
      <c r="G355" s="69" t="n">
        <f aca="false">(-1)*$E355*(Input!$C$9/100)</f>
        <v>-176.073420922696</v>
      </c>
      <c r="H355" s="69" t="n">
        <f aca="false">(-1)*$E355*(Input!$C$10/100)</f>
        <v>-86.6281230939664</v>
      </c>
      <c r="J355" s="69" t="n">
        <f aca="false">($E355+$F355+$G355+$H355)</f>
        <v>1498.0326652103</v>
      </c>
    </row>
    <row r="356" customFormat="false" ht="12.8" hidden="false" customHeight="false" outlineLevel="0" collapsed="false">
      <c r="A356" s="67" t="n">
        <v>352</v>
      </c>
      <c r="B356" s="68" t="n">
        <f aca="false">EOMONTH(Input!$C$7,A356)</f>
        <v>53631</v>
      </c>
      <c r="C356" s="67" t="n">
        <f aca="false">DATEDIF(Input!$G$23,$B356,"Y")</f>
        <v>68</v>
      </c>
      <c r="E356" s="69" t="n">
        <f aca="false">(-1)*(401k_02!$G356+IRA_02!$E356+Invest_02!$E356)+Pension_02!$E356</f>
        <v>1760.73420922696</v>
      </c>
      <c r="F356" s="69" t="n">
        <f aca="false">(-1)*Roth_02!$E356</f>
        <v>0</v>
      </c>
      <c r="G356" s="69" t="n">
        <f aca="false">(-1)*$E356*(Input!$C$9/100)</f>
        <v>-176.073420922696</v>
      </c>
      <c r="H356" s="69" t="n">
        <f aca="false">(-1)*$E356*(Input!$C$10/100)</f>
        <v>-86.6281230939664</v>
      </c>
      <c r="J356" s="69" t="n">
        <f aca="false">($E356+$F356+$G356+$H356)</f>
        <v>1498.0326652103</v>
      </c>
    </row>
    <row r="357" customFormat="false" ht="12.8" hidden="false" customHeight="false" outlineLevel="0" collapsed="false">
      <c r="A357" s="67" t="n">
        <v>353</v>
      </c>
      <c r="B357" s="68" t="n">
        <f aca="false">EOMONTH(Input!$C$7,A357)</f>
        <v>53661</v>
      </c>
      <c r="C357" s="67" t="n">
        <f aca="false">DATEDIF(Input!$G$23,$B357,"Y")</f>
        <v>68</v>
      </c>
      <c r="E357" s="69" t="n">
        <f aca="false">(-1)*(401k_02!$G357+IRA_02!$E357+Invest_02!$E357)+Pension_02!$E357</f>
        <v>1760.73420922696</v>
      </c>
      <c r="F357" s="69" t="n">
        <f aca="false">(-1)*Roth_02!$E357</f>
        <v>0</v>
      </c>
      <c r="G357" s="69" t="n">
        <f aca="false">(-1)*$E357*(Input!$C$9/100)</f>
        <v>-176.073420922696</v>
      </c>
      <c r="H357" s="69" t="n">
        <f aca="false">(-1)*$E357*(Input!$C$10/100)</f>
        <v>-86.6281230939664</v>
      </c>
      <c r="J357" s="69" t="n">
        <f aca="false">($E357+$F357+$G357+$H357)</f>
        <v>1498.0326652103</v>
      </c>
    </row>
    <row r="358" customFormat="false" ht="12.8" hidden="false" customHeight="false" outlineLevel="0" collapsed="false">
      <c r="A358" s="67" t="n">
        <v>354</v>
      </c>
      <c r="B358" s="68" t="n">
        <f aca="false">EOMONTH(Input!$C$7,A358)</f>
        <v>53692</v>
      </c>
      <c r="C358" s="67" t="n">
        <f aca="false">DATEDIF(Input!$G$23,$B358,"Y")</f>
        <v>68</v>
      </c>
      <c r="E358" s="69" t="n">
        <f aca="false">(-1)*(401k_02!$G358+IRA_02!$E358+Invest_02!$E358)+Pension_02!$E358</f>
        <v>1760.73420922696</v>
      </c>
      <c r="F358" s="69" t="n">
        <f aca="false">(-1)*Roth_02!$E358</f>
        <v>0</v>
      </c>
      <c r="G358" s="69" t="n">
        <f aca="false">(-1)*$E358*(Input!$C$9/100)</f>
        <v>-176.073420922696</v>
      </c>
      <c r="H358" s="69" t="n">
        <f aca="false">(-1)*$E358*(Input!$C$10/100)</f>
        <v>-86.6281230939664</v>
      </c>
      <c r="J358" s="69" t="n">
        <f aca="false">($E358+$F358+$G358+$H358)</f>
        <v>1498.0326652103</v>
      </c>
    </row>
    <row r="359" customFormat="false" ht="12.8" hidden="false" customHeight="false" outlineLevel="0" collapsed="false">
      <c r="A359" s="67" t="n">
        <v>355</v>
      </c>
      <c r="B359" s="68" t="n">
        <f aca="false">EOMONTH(Input!$C$7,A359)</f>
        <v>53723</v>
      </c>
      <c r="C359" s="67" t="n">
        <f aca="false">DATEDIF(Input!$G$23,$B359,"Y")</f>
        <v>68</v>
      </c>
      <c r="E359" s="69" t="n">
        <f aca="false">(-1)*(401k_02!$G359+IRA_02!$E359+Invest_02!$E359)+Pension_02!$E359</f>
        <v>1760.73420922696</v>
      </c>
      <c r="F359" s="69" t="n">
        <f aca="false">(-1)*Roth_02!$E359</f>
        <v>0</v>
      </c>
      <c r="G359" s="69" t="n">
        <f aca="false">(-1)*$E359*(Input!$C$9/100)</f>
        <v>-176.073420922696</v>
      </c>
      <c r="H359" s="69" t="n">
        <f aca="false">(-1)*$E359*(Input!$C$10/100)</f>
        <v>-86.6281230939664</v>
      </c>
      <c r="J359" s="69" t="n">
        <f aca="false">($E359+$F359+$G359+$H359)</f>
        <v>1498.0326652103</v>
      </c>
    </row>
    <row r="360" customFormat="false" ht="12.8" hidden="false" customHeight="false" outlineLevel="0" collapsed="false">
      <c r="A360" s="67" t="n">
        <v>356</v>
      </c>
      <c r="B360" s="68" t="n">
        <f aca="false">EOMONTH(Input!$C$7,A360)</f>
        <v>53751</v>
      </c>
      <c r="C360" s="67" t="n">
        <f aca="false">DATEDIF(Input!$G$23,$B360,"Y")</f>
        <v>68</v>
      </c>
      <c r="E360" s="69" t="n">
        <f aca="false">(-1)*(401k_02!$G360+IRA_02!$E360+Invest_02!$E360)+Pension_02!$E360</f>
        <v>1760.73420922696</v>
      </c>
      <c r="F360" s="69" t="n">
        <f aca="false">(-1)*Roth_02!$E360</f>
        <v>0</v>
      </c>
      <c r="G360" s="69" t="n">
        <f aca="false">(-1)*$E360*(Input!$C$9/100)</f>
        <v>-176.073420922696</v>
      </c>
      <c r="H360" s="69" t="n">
        <f aca="false">(-1)*$E360*(Input!$C$10/100)</f>
        <v>-86.6281230939664</v>
      </c>
      <c r="J360" s="69" t="n">
        <f aca="false">($E360+$F360+$G360+$H360)</f>
        <v>1498.0326652103</v>
      </c>
    </row>
    <row r="361" customFormat="false" ht="12.8" hidden="false" customHeight="false" outlineLevel="0" collapsed="false">
      <c r="A361" s="67" t="n">
        <v>357</v>
      </c>
      <c r="B361" s="68" t="n">
        <f aca="false">EOMONTH(Input!$C$7,A361)</f>
        <v>53782</v>
      </c>
      <c r="C361" s="67" t="n">
        <f aca="false">DATEDIF(Input!$G$23,$B361,"Y")</f>
        <v>68</v>
      </c>
      <c r="E361" s="69" t="n">
        <f aca="false">(-1)*(401k_02!$G361+IRA_02!$E361+Invest_02!$E361)+Pension_02!$E361</f>
        <v>1760.73420922696</v>
      </c>
      <c r="F361" s="69" t="n">
        <f aca="false">(-1)*Roth_02!$E361</f>
        <v>0</v>
      </c>
      <c r="G361" s="69" t="n">
        <f aca="false">(-1)*$E361*(Input!$C$9/100)</f>
        <v>-176.073420922696</v>
      </c>
      <c r="H361" s="69" t="n">
        <f aca="false">(-1)*$E361*(Input!$C$10/100)</f>
        <v>-86.6281230939664</v>
      </c>
      <c r="J361" s="69" t="n">
        <f aca="false">($E361+$F361+$G361+$H361)</f>
        <v>1498.0326652103</v>
      </c>
    </row>
    <row r="362" customFormat="false" ht="12.8" hidden="false" customHeight="false" outlineLevel="0" collapsed="false">
      <c r="A362" s="67" t="n">
        <v>358</v>
      </c>
      <c r="B362" s="68" t="n">
        <f aca="false">EOMONTH(Input!$C$7,A362)</f>
        <v>53812</v>
      </c>
      <c r="C362" s="67" t="n">
        <f aca="false">DATEDIF(Input!$G$23,$B362,"Y")</f>
        <v>68</v>
      </c>
      <c r="E362" s="69" t="n">
        <f aca="false">(-1)*(401k_02!$G362+IRA_02!$E362+Invest_02!$E362)+Pension_02!$E362</f>
        <v>1760.73420922696</v>
      </c>
      <c r="F362" s="69" t="n">
        <f aca="false">(-1)*Roth_02!$E362</f>
        <v>0</v>
      </c>
      <c r="G362" s="69" t="n">
        <f aca="false">(-1)*$E362*(Input!$C$9/100)</f>
        <v>-176.073420922696</v>
      </c>
      <c r="H362" s="69" t="n">
        <f aca="false">(-1)*$E362*(Input!$C$10/100)</f>
        <v>-86.6281230939664</v>
      </c>
      <c r="J362" s="69" t="n">
        <f aca="false">($E362+$F362+$G362+$H362)</f>
        <v>1498.0326652103</v>
      </c>
    </row>
    <row r="363" customFormat="false" ht="12.8" hidden="false" customHeight="false" outlineLevel="0" collapsed="false">
      <c r="A363" s="67" t="n">
        <v>359</v>
      </c>
      <c r="B363" s="68" t="n">
        <f aca="false">EOMONTH(Input!$C$7,A363)</f>
        <v>53843</v>
      </c>
      <c r="C363" s="67" t="n">
        <f aca="false">DATEDIF(Input!$G$23,$B363,"Y")</f>
        <v>68</v>
      </c>
      <c r="E363" s="69" t="n">
        <f aca="false">(-1)*(401k_02!$G363+IRA_02!$E363+Invest_02!$E363)+Pension_02!$E363</f>
        <v>1760.73420922696</v>
      </c>
      <c r="F363" s="69" t="n">
        <f aca="false">(-1)*Roth_02!$E363</f>
        <v>0</v>
      </c>
      <c r="G363" s="69" t="n">
        <f aca="false">(-1)*$E363*(Input!$C$9/100)</f>
        <v>-176.073420922696</v>
      </c>
      <c r="H363" s="69" t="n">
        <f aca="false">(-1)*$E363*(Input!$C$10/100)</f>
        <v>-86.6281230939664</v>
      </c>
      <c r="J363" s="69" t="n">
        <f aca="false">($E363+$F363+$G363+$H363)</f>
        <v>1498.0326652103</v>
      </c>
    </row>
    <row r="364" customFormat="false" ht="12.8" hidden="false" customHeight="false" outlineLevel="0" collapsed="false">
      <c r="A364" s="67" t="n">
        <v>360</v>
      </c>
      <c r="B364" s="68" t="n">
        <f aca="false">EOMONTH(Input!$C$7,A364)</f>
        <v>53873</v>
      </c>
      <c r="C364" s="67" t="n">
        <f aca="false">DATEDIF(Input!$G$23,$B364,"Y")</f>
        <v>68</v>
      </c>
      <c r="E364" s="69" t="n">
        <f aca="false">(-1)*(401k_02!$G364+IRA_02!$E364+Invest_02!$E364)+Pension_02!$E364</f>
        <v>1760.73420922696</v>
      </c>
      <c r="F364" s="69" t="n">
        <f aca="false">(-1)*Roth_02!$E364</f>
        <v>0</v>
      </c>
      <c r="G364" s="69" t="n">
        <f aca="false">(-1)*$E364*(Input!$C$9/100)</f>
        <v>-176.073420922696</v>
      </c>
      <c r="H364" s="69" t="n">
        <f aca="false">(-1)*$E364*(Input!$C$10/100)</f>
        <v>-86.6281230939664</v>
      </c>
      <c r="J364" s="69" t="n">
        <f aca="false">($E364+$F364+$G364+$H364)</f>
        <v>1498.0326652103</v>
      </c>
    </row>
    <row r="365" customFormat="false" ht="12.8" hidden="false" customHeight="false" outlineLevel="0" collapsed="false">
      <c r="A365" s="67" t="n">
        <v>361</v>
      </c>
      <c r="B365" s="68" t="n">
        <f aca="false">EOMONTH(Input!$C$7,A365)</f>
        <v>53904</v>
      </c>
      <c r="C365" s="67" t="n">
        <f aca="false">DATEDIF(Input!$G$23,$B365,"Y")</f>
        <v>68</v>
      </c>
      <c r="E365" s="69" t="n">
        <f aca="false">(-1)*(401k_02!$G365+IRA_02!$E365+Invest_02!$E365)+Pension_02!$E365</f>
        <v>1760.73420922696</v>
      </c>
      <c r="F365" s="69" t="n">
        <f aca="false">(-1)*Roth_02!$E365</f>
        <v>0</v>
      </c>
      <c r="G365" s="69" t="n">
        <f aca="false">(-1)*$E365*(Input!$C$9/100)</f>
        <v>-176.073420922696</v>
      </c>
      <c r="H365" s="69" t="n">
        <f aca="false">(-1)*$E365*(Input!$C$10/100)</f>
        <v>-86.6281230939664</v>
      </c>
      <c r="J365" s="69" t="n">
        <f aca="false">($E365+$F365+$G365+$H365)</f>
        <v>1498.0326652103</v>
      </c>
    </row>
    <row r="366" customFormat="false" ht="12.8" hidden="false" customHeight="false" outlineLevel="0" collapsed="false">
      <c r="A366" s="67" t="n">
        <v>362</v>
      </c>
      <c r="B366" s="68" t="n">
        <f aca="false">EOMONTH(Input!$C$7,A366)</f>
        <v>53935</v>
      </c>
      <c r="C366" s="67" t="n">
        <f aca="false">DATEDIF(Input!$G$23,$B366,"Y")</f>
        <v>68</v>
      </c>
      <c r="E366" s="69" t="n">
        <f aca="false">(-1)*(401k_02!$G366+IRA_02!$E366+Invest_02!$E366)+Pension_02!$E366</f>
        <v>1760.73420922696</v>
      </c>
      <c r="F366" s="69" t="n">
        <f aca="false">(-1)*Roth_02!$E366</f>
        <v>0</v>
      </c>
      <c r="G366" s="69" t="n">
        <f aca="false">(-1)*$E366*(Input!$C$9/100)</f>
        <v>-176.073420922696</v>
      </c>
      <c r="H366" s="69" t="n">
        <f aca="false">(-1)*$E366*(Input!$C$10/100)</f>
        <v>-86.6281230939664</v>
      </c>
      <c r="J366" s="69" t="n">
        <f aca="false">($E366+$F366+$G366+$H366)</f>
        <v>1498.0326652103</v>
      </c>
    </row>
    <row r="367" customFormat="false" ht="12.8" hidden="false" customHeight="false" outlineLevel="0" collapsed="false">
      <c r="A367" s="67" t="n">
        <v>363</v>
      </c>
      <c r="B367" s="68" t="n">
        <f aca="false">EOMONTH(Input!$C$7,A367)</f>
        <v>53965</v>
      </c>
      <c r="C367" s="67" t="n">
        <f aca="false">DATEDIF(Input!$G$23,$B367,"Y")</f>
        <v>68</v>
      </c>
      <c r="E367" s="69" t="n">
        <f aca="false">(-1)*(401k_02!$G367+IRA_02!$E367+Invest_02!$E367)+Pension_02!$E367</f>
        <v>1760.73420922696</v>
      </c>
      <c r="F367" s="69" t="n">
        <f aca="false">(-1)*Roth_02!$E367</f>
        <v>0</v>
      </c>
      <c r="G367" s="69" t="n">
        <f aca="false">(-1)*$E367*(Input!$C$9/100)</f>
        <v>-176.073420922696</v>
      </c>
      <c r="H367" s="69" t="n">
        <f aca="false">(-1)*$E367*(Input!$C$10/100)</f>
        <v>-86.6281230939664</v>
      </c>
      <c r="J367" s="69" t="n">
        <f aca="false">($E367+$F367+$G367+$H367)</f>
        <v>1498.0326652103</v>
      </c>
    </row>
    <row r="368" customFormat="false" ht="12.8" hidden="false" customHeight="false" outlineLevel="0" collapsed="false">
      <c r="A368" s="67" t="n">
        <v>364</v>
      </c>
      <c r="B368" s="68" t="n">
        <f aca="false">EOMONTH(Input!$C$7,A368)</f>
        <v>53996</v>
      </c>
      <c r="C368" s="67" t="n">
        <f aca="false">DATEDIF(Input!$G$23,$B368,"Y")</f>
        <v>69</v>
      </c>
      <c r="E368" s="69" t="n">
        <f aca="false">(-1)*(401k_02!$G368+IRA_02!$E368+Invest_02!$E368)+Pension_02!$E368</f>
        <v>1760.73420922696</v>
      </c>
      <c r="F368" s="69" t="n">
        <f aca="false">(-1)*Roth_02!$E368</f>
        <v>0</v>
      </c>
      <c r="G368" s="69" t="n">
        <f aca="false">(-1)*$E368*(Input!$C$9/100)</f>
        <v>-176.073420922696</v>
      </c>
      <c r="H368" s="69" t="n">
        <f aca="false">(-1)*$E368*(Input!$C$10/100)</f>
        <v>-86.6281230939664</v>
      </c>
      <c r="J368" s="69" t="n">
        <f aca="false">($E368+$F368+$G368+$H368)</f>
        <v>1498.0326652103</v>
      </c>
    </row>
    <row r="369" customFormat="false" ht="12.8" hidden="false" customHeight="false" outlineLevel="0" collapsed="false">
      <c r="A369" s="67" t="n">
        <v>365</v>
      </c>
      <c r="B369" s="68" t="n">
        <f aca="false">EOMONTH(Input!$C$7,A369)</f>
        <v>54026</v>
      </c>
      <c r="C369" s="67" t="n">
        <f aca="false">DATEDIF(Input!$G$23,$B369,"Y")</f>
        <v>69</v>
      </c>
      <c r="E369" s="69" t="n">
        <f aca="false">(-1)*(401k_02!$G369+IRA_02!$E369+Invest_02!$E369)+Pension_02!$E369</f>
        <v>1760.73420922696</v>
      </c>
      <c r="F369" s="69" t="n">
        <f aca="false">(-1)*Roth_02!$E369</f>
        <v>0</v>
      </c>
      <c r="G369" s="69" t="n">
        <f aca="false">(-1)*$E369*(Input!$C$9/100)</f>
        <v>-176.073420922696</v>
      </c>
      <c r="H369" s="69" t="n">
        <f aca="false">(-1)*$E369*(Input!$C$10/100)</f>
        <v>-86.6281230939664</v>
      </c>
      <c r="J369" s="69" t="n">
        <f aca="false">($E369+$F369+$G369+$H369)</f>
        <v>1498.0326652103</v>
      </c>
    </row>
    <row r="370" customFormat="false" ht="12.8" hidden="false" customHeight="false" outlineLevel="0" collapsed="false">
      <c r="A370" s="67" t="n">
        <v>366</v>
      </c>
      <c r="B370" s="68" t="n">
        <f aca="false">EOMONTH(Input!$C$7,A370)</f>
        <v>54057</v>
      </c>
      <c r="C370" s="67" t="n">
        <f aca="false">DATEDIF(Input!$G$23,$B370,"Y")</f>
        <v>69</v>
      </c>
      <c r="E370" s="69" t="n">
        <f aca="false">(-1)*(401k_02!$G370+IRA_02!$E370+Invest_02!$E370)+Pension_02!$E370</f>
        <v>1760.73420922696</v>
      </c>
      <c r="F370" s="69" t="n">
        <f aca="false">(-1)*Roth_02!$E370</f>
        <v>0</v>
      </c>
      <c r="G370" s="69" t="n">
        <f aca="false">(-1)*$E370*(Input!$C$9/100)</f>
        <v>-176.073420922696</v>
      </c>
      <c r="H370" s="69" t="n">
        <f aca="false">(-1)*$E370*(Input!$C$10/100)</f>
        <v>-86.6281230939664</v>
      </c>
      <c r="J370" s="69" t="n">
        <f aca="false">($E370+$F370+$G370+$H370)</f>
        <v>1498.0326652103</v>
      </c>
    </row>
    <row r="371" customFormat="false" ht="12.8" hidden="false" customHeight="false" outlineLevel="0" collapsed="false">
      <c r="A371" s="67" t="n">
        <v>367</v>
      </c>
      <c r="B371" s="68" t="n">
        <f aca="false">EOMONTH(Input!$C$7,A371)</f>
        <v>54088</v>
      </c>
      <c r="C371" s="67" t="n">
        <f aca="false">DATEDIF(Input!$G$23,$B371,"Y")</f>
        <v>69</v>
      </c>
      <c r="E371" s="69" t="n">
        <f aca="false">(-1)*(401k_02!$G371+IRA_02!$E371+Invest_02!$E371)+Pension_02!$E371</f>
        <v>1760.73420922696</v>
      </c>
      <c r="F371" s="69" t="n">
        <f aca="false">(-1)*Roth_02!$E371</f>
        <v>0</v>
      </c>
      <c r="G371" s="69" t="n">
        <f aca="false">(-1)*$E371*(Input!$C$9/100)</f>
        <v>-176.073420922696</v>
      </c>
      <c r="H371" s="69" t="n">
        <f aca="false">(-1)*$E371*(Input!$C$10/100)</f>
        <v>-86.6281230939664</v>
      </c>
      <c r="J371" s="69" t="n">
        <f aca="false">($E371+$F371+$G371+$H371)</f>
        <v>1498.0326652103</v>
      </c>
    </row>
    <row r="372" customFormat="false" ht="12.8" hidden="false" customHeight="false" outlineLevel="0" collapsed="false">
      <c r="A372" s="67" t="n">
        <v>368</v>
      </c>
      <c r="B372" s="68" t="n">
        <f aca="false">EOMONTH(Input!$C$7,A372)</f>
        <v>54117</v>
      </c>
      <c r="C372" s="67" t="n">
        <f aca="false">DATEDIF(Input!$G$23,$B372,"Y")</f>
        <v>69</v>
      </c>
      <c r="E372" s="69" t="n">
        <f aca="false">(-1)*(401k_02!$G372+IRA_02!$E372+Invest_02!$E372)+Pension_02!$E372</f>
        <v>1760.73420922696</v>
      </c>
      <c r="F372" s="69" t="n">
        <f aca="false">(-1)*Roth_02!$E372</f>
        <v>0</v>
      </c>
      <c r="G372" s="69" t="n">
        <f aca="false">(-1)*$E372*(Input!$C$9/100)</f>
        <v>-176.073420922696</v>
      </c>
      <c r="H372" s="69" t="n">
        <f aca="false">(-1)*$E372*(Input!$C$10/100)</f>
        <v>-86.6281230939664</v>
      </c>
      <c r="J372" s="69" t="n">
        <f aca="false">($E372+$F372+$G372+$H372)</f>
        <v>1498.0326652103</v>
      </c>
    </row>
    <row r="373" customFormat="false" ht="12.8" hidden="false" customHeight="false" outlineLevel="0" collapsed="false">
      <c r="A373" s="67" t="n">
        <v>369</v>
      </c>
      <c r="B373" s="68" t="n">
        <f aca="false">EOMONTH(Input!$C$7,A373)</f>
        <v>54148</v>
      </c>
      <c r="C373" s="67" t="n">
        <f aca="false">DATEDIF(Input!$G$23,$B373,"Y")</f>
        <v>69</v>
      </c>
      <c r="E373" s="69" t="n">
        <f aca="false">(-1)*(401k_02!$G373+IRA_02!$E373+Invest_02!$E373)+Pension_02!$E373</f>
        <v>1760.73420922696</v>
      </c>
      <c r="F373" s="69" t="n">
        <f aca="false">(-1)*Roth_02!$E373</f>
        <v>0</v>
      </c>
      <c r="G373" s="69" t="n">
        <f aca="false">(-1)*$E373*(Input!$C$9/100)</f>
        <v>-176.073420922696</v>
      </c>
      <c r="H373" s="69" t="n">
        <f aca="false">(-1)*$E373*(Input!$C$10/100)</f>
        <v>-86.6281230939664</v>
      </c>
      <c r="J373" s="69" t="n">
        <f aca="false">($E373+$F373+$G373+$H373)</f>
        <v>1498.0326652103</v>
      </c>
    </row>
    <row r="374" customFormat="false" ht="12.8" hidden="false" customHeight="false" outlineLevel="0" collapsed="false">
      <c r="A374" s="67" t="n">
        <v>370</v>
      </c>
      <c r="B374" s="68" t="n">
        <f aca="false">EOMONTH(Input!$C$7,A374)</f>
        <v>54178</v>
      </c>
      <c r="C374" s="67" t="n">
        <f aca="false">DATEDIF(Input!$G$23,$B374,"Y")</f>
        <v>69</v>
      </c>
      <c r="E374" s="69" t="n">
        <f aca="false">(-1)*(401k_02!$G374+IRA_02!$E374+Invest_02!$E374)+Pension_02!$E374</f>
        <v>1760.73420922696</v>
      </c>
      <c r="F374" s="69" t="n">
        <f aca="false">(-1)*Roth_02!$E374</f>
        <v>0</v>
      </c>
      <c r="G374" s="69" t="n">
        <f aca="false">(-1)*$E374*(Input!$C$9/100)</f>
        <v>-176.073420922696</v>
      </c>
      <c r="H374" s="69" t="n">
        <f aca="false">(-1)*$E374*(Input!$C$10/100)</f>
        <v>-86.6281230939664</v>
      </c>
      <c r="J374" s="69" t="n">
        <f aca="false">($E374+$F374+$G374+$H374)</f>
        <v>1498.0326652103</v>
      </c>
    </row>
    <row r="375" customFormat="false" ht="12.8" hidden="false" customHeight="false" outlineLevel="0" collapsed="false">
      <c r="A375" s="67" t="n">
        <v>371</v>
      </c>
      <c r="B375" s="68" t="n">
        <f aca="false">EOMONTH(Input!$C$7,A375)</f>
        <v>54209</v>
      </c>
      <c r="C375" s="67" t="n">
        <f aca="false">DATEDIF(Input!$G$23,$B375,"Y")</f>
        <v>69</v>
      </c>
      <c r="E375" s="69" t="n">
        <f aca="false">(-1)*(401k_02!$G375+IRA_02!$E375+Invest_02!$E375)+Pension_02!$E375</f>
        <v>1760.73420922696</v>
      </c>
      <c r="F375" s="69" t="n">
        <f aca="false">(-1)*Roth_02!$E375</f>
        <v>0</v>
      </c>
      <c r="G375" s="69" t="n">
        <f aca="false">(-1)*$E375*(Input!$C$9/100)</f>
        <v>-176.073420922696</v>
      </c>
      <c r="H375" s="69" t="n">
        <f aca="false">(-1)*$E375*(Input!$C$10/100)</f>
        <v>-86.6281230939664</v>
      </c>
      <c r="J375" s="69" t="n">
        <f aca="false">($E375+$F375+$G375+$H375)</f>
        <v>1498.0326652103</v>
      </c>
    </row>
    <row r="376" customFormat="false" ht="12.8" hidden="false" customHeight="false" outlineLevel="0" collapsed="false">
      <c r="A376" s="67" t="n">
        <v>372</v>
      </c>
      <c r="B376" s="68" t="n">
        <f aca="false">EOMONTH(Input!$C$7,A376)</f>
        <v>54239</v>
      </c>
      <c r="C376" s="67" t="n">
        <f aca="false">DATEDIF(Input!$G$23,$B376,"Y")</f>
        <v>69</v>
      </c>
      <c r="E376" s="69" t="n">
        <f aca="false">(-1)*(401k_02!$G376+IRA_02!$E376+Invest_02!$E376)+Pension_02!$E376</f>
        <v>1760.73420922696</v>
      </c>
      <c r="F376" s="69" t="n">
        <f aca="false">(-1)*Roth_02!$E376</f>
        <v>0</v>
      </c>
      <c r="G376" s="69" t="n">
        <f aca="false">(-1)*$E376*(Input!$C$9/100)</f>
        <v>-176.073420922696</v>
      </c>
      <c r="H376" s="69" t="n">
        <f aca="false">(-1)*$E376*(Input!$C$10/100)</f>
        <v>-86.6281230939664</v>
      </c>
      <c r="J376" s="69" t="n">
        <f aca="false">($E376+$F376+$G376+$H376)</f>
        <v>1498.0326652103</v>
      </c>
    </row>
    <row r="377" customFormat="false" ht="12.8" hidden="false" customHeight="false" outlineLevel="0" collapsed="false">
      <c r="A377" s="67" t="n">
        <v>373</v>
      </c>
      <c r="B377" s="68" t="n">
        <f aca="false">EOMONTH(Input!$C$7,A377)</f>
        <v>54270</v>
      </c>
      <c r="C377" s="67" t="n">
        <f aca="false">DATEDIF(Input!$G$23,$B377,"Y")</f>
        <v>69</v>
      </c>
      <c r="E377" s="69" t="n">
        <f aca="false">(-1)*(401k_02!$G377+IRA_02!$E377+Invest_02!$E377)+Pension_02!$E377</f>
        <v>1760.73420922696</v>
      </c>
      <c r="F377" s="69" t="n">
        <f aca="false">(-1)*Roth_02!$E377</f>
        <v>0</v>
      </c>
      <c r="G377" s="69" t="n">
        <f aca="false">(-1)*$E377*(Input!$C$9/100)</f>
        <v>-176.073420922696</v>
      </c>
      <c r="H377" s="69" t="n">
        <f aca="false">(-1)*$E377*(Input!$C$10/100)</f>
        <v>-86.6281230939664</v>
      </c>
      <c r="J377" s="69" t="n">
        <f aca="false">($E377+$F377+$G377+$H377)</f>
        <v>1498.0326652103</v>
      </c>
    </row>
    <row r="378" customFormat="false" ht="12.8" hidden="false" customHeight="false" outlineLevel="0" collapsed="false">
      <c r="A378" s="67" t="n">
        <v>374</v>
      </c>
      <c r="B378" s="68" t="n">
        <f aca="false">EOMONTH(Input!$C$7,A378)</f>
        <v>54301</v>
      </c>
      <c r="C378" s="67" t="n">
        <f aca="false">DATEDIF(Input!$G$23,$B378,"Y")</f>
        <v>69</v>
      </c>
      <c r="E378" s="69" t="n">
        <f aca="false">(-1)*(401k_02!$G378+IRA_02!$E378+Invest_02!$E378)+Pension_02!$E378</f>
        <v>1760.73420922696</v>
      </c>
      <c r="F378" s="69" t="n">
        <f aca="false">(-1)*Roth_02!$E378</f>
        <v>0</v>
      </c>
      <c r="G378" s="69" t="n">
        <f aca="false">(-1)*$E378*(Input!$C$9/100)</f>
        <v>-176.073420922696</v>
      </c>
      <c r="H378" s="69" t="n">
        <f aca="false">(-1)*$E378*(Input!$C$10/100)</f>
        <v>-86.6281230939664</v>
      </c>
      <c r="J378" s="69" t="n">
        <f aca="false">($E378+$F378+$G378+$H378)</f>
        <v>1498.0326652103</v>
      </c>
    </row>
    <row r="379" customFormat="false" ht="12.8" hidden="false" customHeight="false" outlineLevel="0" collapsed="false">
      <c r="A379" s="67" t="n">
        <v>375</v>
      </c>
      <c r="B379" s="68" t="n">
        <f aca="false">EOMONTH(Input!$C$7,A379)</f>
        <v>54331</v>
      </c>
      <c r="C379" s="67" t="n">
        <f aca="false">DATEDIF(Input!$G$23,$B379,"Y")</f>
        <v>69</v>
      </c>
      <c r="E379" s="69" t="n">
        <f aca="false">(-1)*(401k_02!$G379+IRA_02!$E379+Invest_02!$E379)+Pension_02!$E379</f>
        <v>1760.73420922696</v>
      </c>
      <c r="F379" s="69" t="n">
        <f aca="false">(-1)*Roth_02!$E379</f>
        <v>0</v>
      </c>
      <c r="G379" s="69" t="n">
        <f aca="false">(-1)*$E379*(Input!$C$9/100)</f>
        <v>-176.073420922696</v>
      </c>
      <c r="H379" s="69" t="n">
        <f aca="false">(-1)*$E379*(Input!$C$10/100)</f>
        <v>-86.6281230939664</v>
      </c>
      <c r="J379" s="69" t="n">
        <f aca="false">($E379+$F379+$G379+$H379)</f>
        <v>1498.0326652103</v>
      </c>
    </row>
    <row r="380" customFormat="false" ht="12.8" hidden="false" customHeight="false" outlineLevel="0" collapsed="false">
      <c r="A380" s="67" t="n">
        <v>376</v>
      </c>
      <c r="B380" s="68" t="n">
        <f aca="false">EOMONTH(Input!$C$7,A380)</f>
        <v>54362</v>
      </c>
      <c r="C380" s="67" t="n">
        <f aca="false">DATEDIF(Input!$G$23,$B380,"Y")</f>
        <v>70</v>
      </c>
      <c r="E380" s="69" t="n">
        <f aca="false">(-1)*(401k_02!$G380+IRA_02!$E380+Invest_02!$E380)+Pension_02!$E380</f>
        <v>1760.73420922696</v>
      </c>
      <c r="F380" s="69" t="n">
        <f aca="false">(-1)*Roth_02!$E380</f>
        <v>0</v>
      </c>
      <c r="G380" s="69" t="n">
        <f aca="false">(-1)*$E380*(Input!$C$9/100)</f>
        <v>-176.073420922696</v>
      </c>
      <c r="H380" s="69" t="n">
        <f aca="false">(-1)*$E380*(Input!$C$10/100)</f>
        <v>-86.6281230939664</v>
      </c>
      <c r="J380" s="69" t="n">
        <f aca="false">($E380+$F380+$G380+$H380)</f>
        <v>1498.0326652103</v>
      </c>
    </row>
    <row r="381" customFormat="false" ht="12.8" hidden="false" customHeight="false" outlineLevel="0" collapsed="false">
      <c r="A381" s="67" t="n">
        <v>377</v>
      </c>
      <c r="B381" s="68" t="n">
        <f aca="false">EOMONTH(Input!$C$7,A381)</f>
        <v>54392</v>
      </c>
      <c r="C381" s="67" t="n">
        <f aca="false">DATEDIF(Input!$G$23,$B381,"Y")</f>
        <v>70</v>
      </c>
      <c r="E381" s="69" t="n">
        <f aca="false">(-1)*(401k_02!$G381+IRA_02!$E381+Invest_02!$E381)+Pension_02!$E381</f>
        <v>1760.73420922696</v>
      </c>
      <c r="F381" s="69" t="n">
        <f aca="false">(-1)*Roth_02!$E381</f>
        <v>0</v>
      </c>
      <c r="G381" s="69" t="n">
        <f aca="false">(-1)*$E381*(Input!$C$9/100)</f>
        <v>-176.073420922696</v>
      </c>
      <c r="H381" s="69" t="n">
        <f aca="false">(-1)*$E381*(Input!$C$10/100)</f>
        <v>-86.6281230939664</v>
      </c>
      <c r="J381" s="69" t="n">
        <f aca="false">($E381+$F381+$G381+$H381)</f>
        <v>1498.0326652103</v>
      </c>
    </row>
    <row r="382" customFormat="false" ht="12.8" hidden="false" customHeight="false" outlineLevel="0" collapsed="false">
      <c r="A382" s="67" t="n">
        <v>378</v>
      </c>
      <c r="B382" s="68" t="n">
        <f aca="false">EOMONTH(Input!$C$7,A382)</f>
        <v>54423</v>
      </c>
      <c r="C382" s="67" t="n">
        <f aca="false">DATEDIF(Input!$G$23,$B382,"Y")</f>
        <v>70</v>
      </c>
      <c r="E382" s="69" t="n">
        <f aca="false">(-1)*(401k_02!$G382+IRA_02!$E382+Invest_02!$E382)+Pension_02!$E382</f>
        <v>1760.73420922696</v>
      </c>
      <c r="F382" s="69" t="n">
        <f aca="false">(-1)*Roth_02!$E382</f>
        <v>0</v>
      </c>
      <c r="G382" s="69" t="n">
        <f aca="false">(-1)*$E382*(Input!$C$9/100)</f>
        <v>-176.073420922696</v>
      </c>
      <c r="H382" s="69" t="n">
        <f aca="false">(-1)*$E382*(Input!$C$10/100)</f>
        <v>-86.6281230939664</v>
      </c>
      <c r="J382" s="69" t="n">
        <f aca="false">($E382+$F382+$G382+$H382)</f>
        <v>1498.0326652103</v>
      </c>
    </row>
    <row r="383" customFormat="false" ht="12.8" hidden="false" customHeight="false" outlineLevel="0" collapsed="false">
      <c r="A383" s="67" t="n">
        <v>379</v>
      </c>
      <c r="B383" s="68" t="n">
        <f aca="false">EOMONTH(Input!$C$7,A383)</f>
        <v>54454</v>
      </c>
      <c r="C383" s="67" t="n">
        <f aca="false">DATEDIF(Input!$G$23,$B383,"Y")</f>
        <v>70</v>
      </c>
      <c r="E383" s="69" t="n">
        <f aca="false">(-1)*(401k_02!$G383+IRA_02!$E383+Invest_02!$E383)+Pension_02!$E383</f>
        <v>1760.73420922696</v>
      </c>
      <c r="F383" s="69" t="n">
        <f aca="false">(-1)*Roth_02!$E383</f>
        <v>0</v>
      </c>
      <c r="G383" s="69" t="n">
        <f aca="false">(-1)*$E383*(Input!$C$9/100)</f>
        <v>-176.073420922696</v>
      </c>
      <c r="H383" s="69" t="n">
        <f aca="false">(-1)*$E383*(Input!$C$10/100)</f>
        <v>-86.6281230939664</v>
      </c>
      <c r="J383" s="69" t="n">
        <f aca="false">($E383+$F383+$G383+$H383)</f>
        <v>1498.0326652103</v>
      </c>
    </row>
    <row r="384" customFormat="false" ht="12.8" hidden="false" customHeight="false" outlineLevel="0" collapsed="false">
      <c r="A384" s="67" t="n">
        <v>380</v>
      </c>
      <c r="B384" s="68" t="n">
        <f aca="false">EOMONTH(Input!$C$7,A384)</f>
        <v>54482</v>
      </c>
      <c r="C384" s="67" t="n">
        <f aca="false">DATEDIF(Input!$G$23,$B384,"Y")</f>
        <v>70</v>
      </c>
      <c r="E384" s="69" t="n">
        <f aca="false">(-1)*(401k_02!$G384+IRA_02!$E384+Invest_02!$E384)+Pension_02!$E384</f>
        <v>1760.73420922696</v>
      </c>
      <c r="F384" s="69" t="n">
        <f aca="false">(-1)*Roth_02!$E384</f>
        <v>0</v>
      </c>
      <c r="G384" s="69" t="n">
        <f aca="false">(-1)*$E384*(Input!$C$9/100)</f>
        <v>-176.073420922696</v>
      </c>
      <c r="H384" s="69" t="n">
        <f aca="false">(-1)*$E384*(Input!$C$10/100)</f>
        <v>-86.6281230939664</v>
      </c>
      <c r="J384" s="69" t="n">
        <f aca="false">($E384+$F384+$G384+$H384)</f>
        <v>1498.0326652103</v>
      </c>
    </row>
    <row r="385" customFormat="false" ht="12.8" hidden="false" customHeight="false" outlineLevel="0" collapsed="false">
      <c r="A385" s="67" t="n">
        <v>381</v>
      </c>
      <c r="B385" s="68" t="n">
        <f aca="false">EOMONTH(Input!$C$7,A385)</f>
        <v>54513</v>
      </c>
      <c r="C385" s="67" t="n">
        <f aca="false">DATEDIF(Input!$G$23,$B385,"Y")</f>
        <v>70</v>
      </c>
      <c r="E385" s="69" t="n">
        <f aca="false">(-1)*(401k_02!$G385+IRA_02!$E385+Invest_02!$E385)+Pension_02!$E385</f>
        <v>1760.73420922696</v>
      </c>
      <c r="F385" s="69" t="n">
        <f aca="false">(-1)*Roth_02!$E385</f>
        <v>0</v>
      </c>
      <c r="G385" s="69" t="n">
        <f aca="false">(-1)*$E385*(Input!$C$9/100)</f>
        <v>-176.073420922696</v>
      </c>
      <c r="H385" s="69" t="n">
        <f aca="false">(-1)*$E385*(Input!$C$10/100)</f>
        <v>-86.6281230939664</v>
      </c>
      <c r="J385" s="69" t="n">
        <f aca="false">($E385+$F385+$G385+$H385)</f>
        <v>1498.0326652103</v>
      </c>
    </row>
    <row r="386" customFormat="false" ht="12.8" hidden="false" customHeight="false" outlineLevel="0" collapsed="false">
      <c r="A386" s="67" t="n">
        <v>382</v>
      </c>
      <c r="B386" s="68" t="n">
        <f aca="false">EOMONTH(Input!$C$7,A386)</f>
        <v>54543</v>
      </c>
      <c r="C386" s="67" t="n">
        <f aca="false">DATEDIF(Input!$G$23,$B386,"Y")</f>
        <v>70</v>
      </c>
      <c r="E386" s="69" t="n">
        <f aca="false">(-1)*(401k_02!$G386+IRA_02!$E386+Invest_02!$E386)+Pension_02!$E386</f>
        <v>1760.73420922696</v>
      </c>
      <c r="F386" s="69" t="n">
        <f aca="false">(-1)*Roth_02!$E386</f>
        <v>0</v>
      </c>
      <c r="G386" s="69" t="n">
        <f aca="false">(-1)*$E386*(Input!$C$9/100)</f>
        <v>-176.073420922696</v>
      </c>
      <c r="H386" s="69" t="n">
        <f aca="false">(-1)*$E386*(Input!$C$10/100)</f>
        <v>-86.6281230939664</v>
      </c>
      <c r="J386" s="69" t="n">
        <f aca="false">($E386+$F386+$G386+$H386)</f>
        <v>1498.0326652103</v>
      </c>
    </row>
    <row r="387" customFormat="false" ht="12.8" hidden="false" customHeight="false" outlineLevel="0" collapsed="false">
      <c r="A387" s="67" t="n">
        <v>383</v>
      </c>
      <c r="B387" s="68" t="n">
        <f aca="false">EOMONTH(Input!$C$7,A387)</f>
        <v>54574</v>
      </c>
      <c r="C387" s="67" t="n">
        <f aca="false">DATEDIF(Input!$G$23,$B387,"Y")</f>
        <v>70</v>
      </c>
      <c r="E387" s="69" t="n">
        <f aca="false">(-1)*(401k_02!$G387+IRA_02!$E387+Invest_02!$E387)+Pension_02!$E387</f>
        <v>1760.73420922696</v>
      </c>
      <c r="F387" s="69" t="n">
        <f aca="false">(-1)*Roth_02!$E387</f>
        <v>0</v>
      </c>
      <c r="G387" s="69" t="n">
        <f aca="false">(-1)*$E387*(Input!$C$9/100)</f>
        <v>-176.073420922696</v>
      </c>
      <c r="H387" s="69" t="n">
        <f aca="false">(-1)*$E387*(Input!$C$10/100)</f>
        <v>-86.6281230939664</v>
      </c>
      <c r="J387" s="69" t="n">
        <f aca="false">($E387+$F387+$G387+$H387)</f>
        <v>1498.0326652103</v>
      </c>
    </row>
    <row r="388" customFormat="false" ht="12.8" hidden="false" customHeight="false" outlineLevel="0" collapsed="false">
      <c r="A388" s="67" t="n">
        <v>384</v>
      </c>
      <c r="B388" s="68" t="n">
        <f aca="false">EOMONTH(Input!$C$7,A388)</f>
        <v>54604</v>
      </c>
      <c r="C388" s="67" t="n">
        <f aca="false">DATEDIF(Input!$G$23,$B388,"Y")</f>
        <v>70</v>
      </c>
      <c r="E388" s="69" t="n">
        <f aca="false">(-1)*(401k_02!$G388+IRA_02!$E388+Invest_02!$E388)+Pension_02!$E388</f>
        <v>1760.73420922696</v>
      </c>
      <c r="F388" s="69" t="n">
        <f aca="false">(-1)*Roth_02!$E388</f>
        <v>0</v>
      </c>
      <c r="G388" s="69" t="n">
        <f aca="false">(-1)*$E388*(Input!$C$9/100)</f>
        <v>-176.073420922696</v>
      </c>
      <c r="H388" s="69" t="n">
        <f aca="false">(-1)*$E388*(Input!$C$10/100)</f>
        <v>-86.6281230939664</v>
      </c>
      <c r="J388" s="69" t="n">
        <f aca="false">($E388+$F388+$G388+$H388)</f>
        <v>1498.0326652103</v>
      </c>
    </row>
    <row r="389" customFormat="false" ht="12.8" hidden="false" customHeight="false" outlineLevel="0" collapsed="false">
      <c r="A389" s="67" t="n">
        <v>385</v>
      </c>
      <c r="B389" s="68" t="n">
        <f aca="false">EOMONTH(Input!$C$7,A389)</f>
        <v>54635</v>
      </c>
      <c r="C389" s="67" t="n">
        <f aca="false">DATEDIF(Input!$G$23,$B389,"Y")</f>
        <v>70</v>
      </c>
      <c r="E389" s="69" t="n">
        <f aca="false">(-1)*(401k_02!$G389+IRA_02!$E389+Invest_02!$E389)+Pension_02!$E389</f>
        <v>1760.73420922696</v>
      </c>
      <c r="F389" s="69" t="n">
        <f aca="false">(-1)*Roth_02!$E389</f>
        <v>0</v>
      </c>
      <c r="G389" s="69" t="n">
        <f aca="false">(-1)*$E389*(Input!$C$9/100)</f>
        <v>-176.073420922696</v>
      </c>
      <c r="H389" s="69" t="n">
        <f aca="false">(-1)*$E389*(Input!$C$10/100)</f>
        <v>-86.6281230939664</v>
      </c>
      <c r="J389" s="69" t="n">
        <f aca="false">($E389+$F389+$G389+$H389)</f>
        <v>1498.0326652103</v>
      </c>
    </row>
    <row r="390" customFormat="false" ht="12.8" hidden="false" customHeight="false" outlineLevel="0" collapsed="false">
      <c r="A390" s="67" t="n">
        <v>386</v>
      </c>
      <c r="B390" s="68" t="n">
        <f aca="false">EOMONTH(Input!$C$7,A390)</f>
        <v>54666</v>
      </c>
      <c r="C390" s="67" t="n">
        <f aca="false">DATEDIF(Input!$G$23,$B390,"Y")</f>
        <v>70</v>
      </c>
      <c r="E390" s="69" t="n">
        <f aca="false">(-1)*(401k_02!$G390+IRA_02!$E390+Invest_02!$E390)+Pension_02!$E390</f>
        <v>1760.73420922696</v>
      </c>
      <c r="F390" s="69" t="n">
        <f aca="false">(-1)*Roth_02!$E390</f>
        <v>0</v>
      </c>
      <c r="G390" s="69" t="n">
        <f aca="false">(-1)*$E390*(Input!$C$9/100)</f>
        <v>-176.073420922696</v>
      </c>
      <c r="H390" s="69" t="n">
        <f aca="false">(-1)*$E390*(Input!$C$10/100)</f>
        <v>-86.6281230939664</v>
      </c>
      <c r="J390" s="69" t="n">
        <f aca="false">($E390+$F390+$G390+$H390)</f>
        <v>1498.0326652103</v>
      </c>
    </row>
    <row r="391" customFormat="false" ht="12.8" hidden="false" customHeight="false" outlineLevel="0" collapsed="false">
      <c r="A391" s="67" t="n">
        <v>387</v>
      </c>
      <c r="B391" s="68" t="n">
        <f aca="false">EOMONTH(Input!$C$7,A391)</f>
        <v>54696</v>
      </c>
      <c r="C391" s="67" t="n">
        <f aca="false">DATEDIF(Input!$G$23,$B391,"Y")</f>
        <v>70</v>
      </c>
      <c r="E391" s="69" t="n">
        <f aca="false">(-1)*(401k_02!$G391+IRA_02!$E391+Invest_02!$E391)+Pension_02!$E391</f>
        <v>1760.73420922696</v>
      </c>
      <c r="F391" s="69" t="n">
        <f aca="false">(-1)*Roth_02!$E391</f>
        <v>0</v>
      </c>
      <c r="G391" s="69" t="n">
        <f aca="false">(-1)*$E391*(Input!$C$9/100)</f>
        <v>-176.073420922696</v>
      </c>
      <c r="H391" s="69" t="n">
        <f aca="false">(-1)*$E391*(Input!$C$10/100)</f>
        <v>-86.6281230939664</v>
      </c>
      <c r="J391" s="69" t="n">
        <f aca="false">($E391+$F391+$G391+$H391)</f>
        <v>1498.0326652103</v>
      </c>
    </row>
    <row r="392" customFormat="false" ht="12.8" hidden="false" customHeight="false" outlineLevel="0" collapsed="false">
      <c r="A392" s="67" t="n">
        <v>388</v>
      </c>
      <c r="B392" s="68" t="n">
        <f aca="false">EOMONTH(Input!$C$7,A392)</f>
        <v>54727</v>
      </c>
      <c r="C392" s="67" t="n">
        <f aca="false">DATEDIF(Input!$G$23,$B392,"Y")</f>
        <v>71</v>
      </c>
      <c r="E392" s="69" t="n">
        <f aca="false">(-1)*(401k_02!$G392+IRA_02!$E392+Invest_02!$E392)+Pension_02!$E392</f>
        <v>1760.73420922696</v>
      </c>
      <c r="F392" s="69" t="n">
        <f aca="false">(-1)*Roth_02!$E392</f>
        <v>0</v>
      </c>
      <c r="G392" s="69" t="n">
        <f aca="false">(-1)*$E392*(Input!$C$9/100)</f>
        <v>-176.073420922696</v>
      </c>
      <c r="H392" s="69" t="n">
        <f aca="false">(-1)*$E392*(Input!$C$10/100)</f>
        <v>-86.6281230939664</v>
      </c>
      <c r="J392" s="69" t="n">
        <f aca="false">($E392+$F392+$G392+$H392)</f>
        <v>1498.0326652103</v>
      </c>
    </row>
    <row r="393" customFormat="false" ht="12.8" hidden="false" customHeight="false" outlineLevel="0" collapsed="false">
      <c r="A393" s="67" t="n">
        <v>389</v>
      </c>
      <c r="B393" s="68" t="n">
        <f aca="false">EOMONTH(Input!$C$7,A393)</f>
        <v>54757</v>
      </c>
      <c r="C393" s="67" t="n">
        <f aca="false">DATEDIF(Input!$G$23,$B393,"Y")</f>
        <v>71</v>
      </c>
      <c r="E393" s="69" t="n">
        <f aca="false">(-1)*(401k_02!$G393+IRA_02!$E393+Invest_02!$E393)+Pension_02!$E393</f>
        <v>1760.73420922696</v>
      </c>
      <c r="F393" s="69" t="n">
        <f aca="false">(-1)*Roth_02!$E393</f>
        <v>0</v>
      </c>
      <c r="G393" s="69" t="n">
        <f aca="false">(-1)*$E393*(Input!$C$9/100)</f>
        <v>-176.073420922696</v>
      </c>
      <c r="H393" s="69" t="n">
        <f aca="false">(-1)*$E393*(Input!$C$10/100)</f>
        <v>-86.6281230939664</v>
      </c>
      <c r="J393" s="69" t="n">
        <f aca="false">($E393+$F393+$G393+$H393)</f>
        <v>1498.0326652103</v>
      </c>
    </row>
    <row r="394" customFormat="false" ht="12.8" hidden="false" customHeight="false" outlineLevel="0" collapsed="false">
      <c r="A394" s="67" t="n">
        <v>390</v>
      </c>
      <c r="B394" s="68" t="n">
        <f aca="false">EOMONTH(Input!$C$7,A394)</f>
        <v>54788</v>
      </c>
      <c r="C394" s="67" t="n">
        <f aca="false">DATEDIF(Input!$G$23,$B394,"Y")</f>
        <v>71</v>
      </c>
      <c r="E394" s="69" t="n">
        <f aca="false">(-1)*(401k_02!$G394+IRA_02!$E394+Invest_02!$E394)+Pension_02!$E394</f>
        <v>1760.73420922696</v>
      </c>
      <c r="F394" s="69" t="n">
        <f aca="false">(-1)*Roth_02!$E394</f>
        <v>0</v>
      </c>
      <c r="G394" s="69" t="n">
        <f aca="false">(-1)*$E394*(Input!$C$9/100)</f>
        <v>-176.073420922696</v>
      </c>
      <c r="H394" s="69" t="n">
        <f aca="false">(-1)*$E394*(Input!$C$10/100)</f>
        <v>-86.6281230939664</v>
      </c>
      <c r="J394" s="69" t="n">
        <f aca="false">($E394+$F394+$G394+$H394)</f>
        <v>1498.0326652103</v>
      </c>
    </row>
    <row r="395" customFormat="false" ht="12.8" hidden="false" customHeight="false" outlineLevel="0" collapsed="false">
      <c r="A395" s="67" t="n">
        <v>391</v>
      </c>
      <c r="B395" s="68" t="n">
        <f aca="false">EOMONTH(Input!$C$7,A395)</f>
        <v>54819</v>
      </c>
      <c r="C395" s="67" t="n">
        <f aca="false">DATEDIF(Input!$G$23,$B395,"Y")</f>
        <v>71</v>
      </c>
      <c r="E395" s="69" t="n">
        <f aca="false">(-1)*(401k_02!$G395+IRA_02!$E395+Invest_02!$E395)+Pension_02!$E395</f>
        <v>1760.73420922696</v>
      </c>
      <c r="F395" s="69" t="n">
        <f aca="false">(-1)*Roth_02!$E395</f>
        <v>0</v>
      </c>
      <c r="G395" s="69" t="n">
        <f aca="false">(-1)*$E395*(Input!$C$9/100)</f>
        <v>-176.073420922696</v>
      </c>
      <c r="H395" s="69" t="n">
        <f aca="false">(-1)*$E395*(Input!$C$10/100)</f>
        <v>-86.6281230939664</v>
      </c>
      <c r="J395" s="69" t="n">
        <f aca="false">($E395+$F395+$G395+$H395)</f>
        <v>1498.0326652103</v>
      </c>
    </row>
    <row r="396" customFormat="false" ht="12.8" hidden="false" customHeight="false" outlineLevel="0" collapsed="false">
      <c r="A396" s="67" t="n">
        <v>392</v>
      </c>
      <c r="B396" s="68" t="n">
        <f aca="false">EOMONTH(Input!$C$7,A396)</f>
        <v>54847</v>
      </c>
      <c r="C396" s="67" t="n">
        <f aca="false">DATEDIF(Input!$G$23,$B396,"Y")</f>
        <v>71</v>
      </c>
      <c r="E396" s="69" t="n">
        <f aca="false">(-1)*(401k_02!$G396+IRA_02!$E396+Invest_02!$E396)+Pension_02!$E396</f>
        <v>1760.73420922696</v>
      </c>
      <c r="F396" s="69" t="n">
        <f aca="false">(-1)*Roth_02!$E396</f>
        <v>0</v>
      </c>
      <c r="G396" s="69" t="n">
        <f aca="false">(-1)*$E396*(Input!$C$9/100)</f>
        <v>-176.073420922696</v>
      </c>
      <c r="H396" s="69" t="n">
        <f aca="false">(-1)*$E396*(Input!$C$10/100)</f>
        <v>-86.6281230939664</v>
      </c>
      <c r="J396" s="69" t="n">
        <f aca="false">($E396+$F396+$G396+$H396)</f>
        <v>1498.0326652103</v>
      </c>
    </row>
    <row r="397" customFormat="false" ht="12.8" hidden="false" customHeight="false" outlineLevel="0" collapsed="false">
      <c r="A397" s="67" t="n">
        <v>393</v>
      </c>
      <c r="B397" s="68" t="n">
        <f aca="false">EOMONTH(Input!$C$7,A397)</f>
        <v>54878</v>
      </c>
      <c r="C397" s="67" t="n">
        <f aca="false">DATEDIF(Input!$G$23,$B397,"Y")</f>
        <v>71</v>
      </c>
      <c r="E397" s="69" t="n">
        <f aca="false">(-1)*(401k_02!$G397+IRA_02!$E397+Invest_02!$E397)+Pension_02!$E397</f>
        <v>1760.73420922696</v>
      </c>
      <c r="F397" s="69" t="n">
        <f aca="false">(-1)*Roth_02!$E397</f>
        <v>0</v>
      </c>
      <c r="G397" s="69" t="n">
        <f aca="false">(-1)*$E397*(Input!$C$9/100)</f>
        <v>-176.073420922696</v>
      </c>
      <c r="H397" s="69" t="n">
        <f aca="false">(-1)*$E397*(Input!$C$10/100)</f>
        <v>-86.6281230939664</v>
      </c>
      <c r="J397" s="69" t="n">
        <f aca="false">($E397+$F397+$G397+$H397)</f>
        <v>1498.0326652103</v>
      </c>
    </row>
    <row r="398" customFormat="false" ht="12.8" hidden="false" customHeight="false" outlineLevel="0" collapsed="false">
      <c r="A398" s="67" t="n">
        <v>394</v>
      </c>
      <c r="B398" s="68" t="n">
        <f aca="false">EOMONTH(Input!$C$7,A398)</f>
        <v>54908</v>
      </c>
      <c r="C398" s="67" t="n">
        <f aca="false">DATEDIF(Input!$G$23,$B398,"Y")</f>
        <v>71</v>
      </c>
      <c r="E398" s="69" t="n">
        <f aca="false">(-1)*(401k_02!$G398+IRA_02!$E398+Invest_02!$E398)+Pension_02!$E398</f>
        <v>1760.73420922696</v>
      </c>
      <c r="F398" s="69" t="n">
        <f aca="false">(-1)*Roth_02!$E398</f>
        <v>0</v>
      </c>
      <c r="G398" s="69" t="n">
        <f aca="false">(-1)*$E398*(Input!$C$9/100)</f>
        <v>-176.073420922696</v>
      </c>
      <c r="H398" s="69" t="n">
        <f aca="false">(-1)*$E398*(Input!$C$10/100)</f>
        <v>-86.6281230939664</v>
      </c>
      <c r="J398" s="69" t="n">
        <f aca="false">($E398+$F398+$G398+$H398)</f>
        <v>1498.0326652103</v>
      </c>
    </row>
    <row r="399" customFormat="false" ht="12.8" hidden="false" customHeight="false" outlineLevel="0" collapsed="false">
      <c r="A399" s="67" t="n">
        <v>395</v>
      </c>
      <c r="B399" s="68" t="n">
        <f aca="false">EOMONTH(Input!$C$7,A399)</f>
        <v>54939</v>
      </c>
      <c r="C399" s="67" t="n">
        <f aca="false">DATEDIF(Input!$G$23,$B399,"Y")</f>
        <v>71</v>
      </c>
      <c r="E399" s="69" t="n">
        <f aca="false">(-1)*(401k_02!$G399+IRA_02!$E399+Invest_02!$E399)+Pension_02!$E399</f>
        <v>1760.73420922696</v>
      </c>
      <c r="F399" s="69" t="n">
        <f aca="false">(-1)*Roth_02!$E399</f>
        <v>0</v>
      </c>
      <c r="G399" s="69" t="n">
        <f aca="false">(-1)*$E399*(Input!$C$9/100)</f>
        <v>-176.073420922696</v>
      </c>
      <c r="H399" s="69" t="n">
        <f aca="false">(-1)*$E399*(Input!$C$10/100)</f>
        <v>-86.6281230939664</v>
      </c>
      <c r="J399" s="69" t="n">
        <f aca="false">($E399+$F399+$G399+$H399)</f>
        <v>1498.0326652103</v>
      </c>
    </row>
    <row r="400" customFormat="false" ht="12.8" hidden="false" customHeight="false" outlineLevel="0" collapsed="false">
      <c r="A400" s="67" t="n">
        <v>396</v>
      </c>
      <c r="B400" s="68" t="n">
        <f aca="false">EOMONTH(Input!$C$7,A400)</f>
        <v>54969</v>
      </c>
      <c r="C400" s="67" t="n">
        <f aca="false">DATEDIF(Input!$G$23,$B400,"Y")</f>
        <v>71</v>
      </c>
      <c r="E400" s="69" t="n">
        <f aca="false">(-1)*(401k_02!$G400+IRA_02!$E400+Invest_02!$E400)+Pension_02!$E400</f>
        <v>1760.73420922696</v>
      </c>
      <c r="F400" s="69" t="n">
        <f aca="false">(-1)*Roth_02!$E400</f>
        <v>0</v>
      </c>
      <c r="G400" s="69" t="n">
        <f aca="false">(-1)*$E400*(Input!$C$9/100)</f>
        <v>-176.073420922696</v>
      </c>
      <c r="H400" s="69" t="n">
        <f aca="false">(-1)*$E400*(Input!$C$10/100)</f>
        <v>-86.6281230939664</v>
      </c>
      <c r="J400" s="69" t="n">
        <f aca="false">($E400+$F400+$G400+$H400)</f>
        <v>1498.0326652103</v>
      </c>
    </row>
    <row r="401" customFormat="false" ht="12.8" hidden="false" customHeight="false" outlineLevel="0" collapsed="false">
      <c r="A401" s="67" t="n">
        <v>397</v>
      </c>
      <c r="B401" s="68" t="n">
        <f aca="false">EOMONTH(Input!$C$7,A401)</f>
        <v>55000</v>
      </c>
      <c r="C401" s="67" t="n">
        <f aca="false">DATEDIF(Input!$G$23,$B401,"Y")</f>
        <v>71</v>
      </c>
      <c r="E401" s="69" t="n">
        <f aca="false">(-1)*(401k_02!$G401+IRA_02!$E401+Invest_02!$E401)+Pension_02!$E401</f>
        <v>1760.73420922696</v>
      </c>
      <c r="F401" s="69" t="n">
        <f aca="false">(-1)*Roth_02!$E401</f>
        <v>0</v>
      </c>
      <c r="G401" s="69" t="n">
        <f aca="false">(-1)*$E401*(Input!$C$9/100)</f>
        <v>-176.073420922696</v>
      </c>
      <c r="H401" s="69" t="n">
        <f aca="false">(-1)*$E401*(Input!$C$10/100)</f>
        <v>-86.6281230939664</v>
      </c>
      <c r="J401" s="69" t="n">
        <f aca="false">($E401+$F401+$G401+$H401)</f>
        <v>1498.0326652103</v>
      </c>
    </row>
    <row r="402" customFormat="false" ht="12.8" hidden="false" customHeight="false" outlineLevel="0" collapsed="false">
      <c r="A402" s="67" t="n">
        <v>398</v>
      </c>
      <c r="B402" s="68" t="n">
        <f aca="false">EOMONTH(Input!$C$7,A402)</f>
        <v>55031</v>
      </c>
      <c r="C402" s="67" t="n">
        <f aca="false">DATEDIF(Input!$G$23,$B402,"Y")</f>
        <v>71</v>
      </c>
      <c r="E402" s="69" t="n">
        <f aca="false">(-1)*(401k_02!$G402+IRA_02!$E402+Invest_02!$E402)+Pension_02!$E402</f>
        <v>1760.73420922696</v>
      </c>
      <c r="F402" s="69" t="n">
        <f aca="false">(-1)*Roth_02!$E402</f>
        <v>0</v>
      </c>
      <c r="G402" s="69" t="n">
        <f aca="false">(-1)*$E402*(Input!$C$9/100)</f>
        <v>-176.073420922696</v>
      </c>
      <c r="H402" s="69" t="n">
        <f aca="false">(-1)*$E402*(Input!$C$10/100)</f>
        <v>-86.6281230939664</v>
      </c>
      <c r="J402" s="69" t="n">
        <f aca="false">($E402+$F402+$G402+$H402)</f>
        <v>1498.0326652103</v>
      </c>
    </row>
    <row r="403" customFormat="false" ht="12.8" hidden="false" customHeight="false" outlineLevel="0" collapsed="false">
      <c r="A403" s="67" t="n">
        <v>399</v>
      </c>
      <c r="B403" s="68" t="n">
        <f aca="false">EOMONTH(Input!$C$7,A403)</f>
        <v>55061</v>
      </c>
      <c r="C403" s="67" t="n">
        <f aca="false">DATEDIF(Input!$G$23,$B403,"Y")</f>
        <v>71</v>
      </c>
      <c r="E403" s="69" t="n">
        <f aca="false">(-1)*(401k_02!$G403+IRA_02!$E403+Invest_02!$E403)+Pension_02!$E403</f>
        <v>1760.73420922696</v>
      </c>
      <c r="F403" s="69" t="n">
        <f aca="false">(-1)*Roth_02!$E403</f>
        <v>0</v>
      </c>
      <c r="G403" s="69" t="n">
        <f aca="false">(-1)*$E403*(Input!$C$9/100)</f>
        <v>-176.073420922696</v>
      </c>
      <c r="H403" s="69" t="n">
        <f aca="false">(-1)*$E403*(Input!$C$10/100)</f>
        <v>-86.6281230939664</v>
      </c>
      <c r="J403" s="69" t="n">
        <f aca="false">($E403+$F403+$G403+$H403)</f>
        <v>1498.0326652103</v>
      </c>
    </row>
    <row r="404" customFormat="false" ht="12.8" hidden="false" customHeight="false" outlineLevel="0" collapsed="false">
      <c r="A404" s="67" t="n">
        <v>400</v>
      </c>
      <c r="B404" s="68" t="n">
        <f aca="false">EOMONTH(Input!$C$7,A404)</f>
        <v>55092</v>
      </c>
      <c r="C404" s="67" t="n">
        <f aca="false">DATEDIF(Input!$G$23,$B404,"Y")</f>
        <v>72</v>
      </c>
      <c r="E404" s="69" t="n">
        <f aca="false">(-1)*(401k_02!$G404+IRA_02!$E404+Invest_02!$E404)+Pension_02!$E404</f>
        <v>1760.73420922696</v>
      </c>
      <c r="F404" s="69" t="n">
        <f aca="false">(-1)*Roth_02!$E404</f>
        <v>0</v>
      </c>
      <c r="G404" s="69" t="n">
        <f aca="false">(-1)*$E404*(Input!$C$9/100)</f>
        <v>-176.073420922696</v>
      </c>
      <c r="H404" s="69" t="n">
        <f aca="false">(-1)*$E404*(Input!$C$10/100)</f>
        <v>-86.6281230939664</v>
      </c>
      <c r="J404" s="69" t="n">
        <f aca="false">($E404+$F404+$G404+$H404)</f>
        <v>1498.0326652103</v>
      </c>
    </row>
    <row r="405" customFormat="false" ht="12.8" hidden="false" customHeight="false" outlineLevel="0" collapsed="false">
      <c r="A405" s="67" t="n">
        <v>401</v>
      </c>
      <c r="B405" s="68" t="n">
        <f aca="false">EOMONTH(Input!$C$7,A405)</f>
        <v>55122</v>
      </c>
      <c r="C405" s="67" t="n">
        <f aca="false">DATEDIF(Input!$G$23,$B405,"Y")</f>
        <v>72</v>
      </c>
      <c r="E405" s="69" t="n">
        <f aca="false">(-1)*(401k_02!$G405+IRA_02!$E405+Invest_02!$E405)+Pension_02!$E405</f>
        <v>1760.73420922696</v>
      </c>
      <c r="F405" s="69" t="n">
        <f aca="false">(-1)*Roth_02!$E405</f>
        <v>0</v>
      </c>
      <c r="G405" s="69" t="n">
        <f aca="false">(-1)*$E405*(Input!$C$9/100)</f>
        <v>-176.073420922696</v>
      </c>
      <c r="H405" s="69" t="n">
        <f aca="false">(-1)*$E405*(Input!$C$10/100)</f>
        <v>-86.6281230939664</v>
      </c>
      <c r="J405" s="69" t="n">
        <f aca="false">($E405+$F405+$G405+$H405)</f>
        <v>1498.0326652103</v>
      </c>
    </row>
    <row r="406" customFormat="false" ht="12.8" hidden="false" customHeight="false" outlineLevel="0" collapsed="false">
      <c r="A406" s="67" t="n">
        <v>402</v>
      </c>
      <c r="B406" s="68" t="n">
        <f aca="false">EOMONTH(Input!$C$7,A406)</f>
        <v>55153</v>
      </c>
      <c r="C406" s="67" t="n">
        <f aca="false">DATEDIF(Input!$G$23,$B406,"Y")</f>
        <v>72</v>
      </c>
      <c r="E406" s="69" t="n">
        <f aca="false">(-1)*(401k_02!$G406+IRA_02!$E406+Invest_02!$E406)+Pension_02!$E406</f>
        <v>1760.73420922696</v>
      </c>
      <c r="F406" s="69" t="n">
        <f aca="false">(-1)*Roth_02!$E406</f>
        <v>0</v>
      </c>
      <c r="G406" s="69" t="n">
        <f aca="false">(-1)*$E406*(Input!$C$9/100)</f>
        <v>-176.073420922696</v>
      </c>
      <c r="H406" s="69" t="n">
        <f aca="false">(-1)*$E406*(Input!$C$10/100)</f>
        <v>-86.6281230939664</v>
      </c>
      <c r="J406" s="69" t="n">
        <f aca="false">($E406+$F406+$G406+$H406)</f>
        <v>1498.0326652103</v>
      </c>
    </row>
    <row r="407" customFormat="false" ht="12.8" hidden="false" customHeight="false" outlineLevel="0" collapsed="false">
      <c r="A407" s="67" t="n">
        <v>403</v>
      </c>
      <c r="B407" s="68" t="n">
        <f aca="false">EOMONTH(Input!$C$7,A407)</f>
        <v>55184</v>
      </c>
      <c r="C407" s="67" t="n">
        <f aca="false">DATEDIF(Input!$G$23,$B407,"Y")</f>
        <v>72</v>
      </c>
      <c r="E407" s="69" t="n">
        <f aca="false">(-1)*(401k_02!$G407+IRA_02!$E407+Invest_02!$E407)+Pension_02!$E407</f>
        <v>1760.73420922696</v>
      </c>
      <c r="F407" s="69" t="n">
        <f aca="false">(-1)*Roth_02!$E407</f>
        <v>0</v>
      </c>
      <c r="G407" s="69" t="n">
        <f aca="false">(-1)*$E407*(Input!$C$9/100)</f>
        <v>-176.073420922696</v>
      </c>
      <c r="H407" s="69" t="n">
        <f aca="false">(-1)*$E407*(Input!$C$10/100)</f>
        <v>-86.6281230939664</v>
      </c>
      <c r="J407" s="69" t="n">
        <f aca="false">($E407+$F407+$G407+$H407)</f>
        <v>1498.0326652103</v>
      </c>
    </row>
    <row r="408" customFormat="false" ht="12.8" hidden="false" customHeight="false" outlineLevel="0" collapsed="false">
      <c r="A408" s="67" t="n">
        <v>404</v>
      </c>
      <c r="B408" s="68" t="n">
        <f aca="false">EOMONTH(Input!$C$7,A408)</f>
        <v>55212</v>
      </c>
      <c r="C408" s="67" t="n">
        <f aca="false">DATEDIF(Input!$G$23,$B408,"Y")</f>
        <v>72</v>
      </c>
      <c r="E408" s="69" t="n">
        <f aca="false">(-1)*(401k_02!$G408+IRA_02!$E408+Invest_02!$E408)+Pension_02!$E408</f>
        <v>1760.73420922696</v>
      </c>
      <c r="F408" s="69" t="n">
        <f aca="false">(-1)*Roth_02!$E408</f>
        <v>0</v>
      </c>
      <c r="G408" s="69" t="n">
        <f aca="false">(-1)*$E408*(Input!$C$9/100)</f>
        <v>-176.073420922696</v>
      </c>
      <c r="H408" s="69" t="n">
        <f aca="false">(-1)*$E408*(Input!$C$10/100)</f>
        <v>-86.6281230939664</v>
      </c>
      <c r="J408" s="69" t="n">
        <f aca="false">($E408+$F408+$G408+$H408)</f>
        <v>1498.0326652103</v>
      </c>
    </row>
    <row r="409" customFormat="false" ht="12.8" hidden="false" customHeight="false" outlineLevel="0" collapsed="false">
      <c r="A409" s="67" t="n">
        <v>405</v>
      </c>
      <c r="B409" s="68" t="n">
        <f aca="false">EOMONTH(Input!$C$7,A409)</f>
        <v>55243</v>
      </c>
      <c r="C409" s="67" t="n">
        <f aca="false">DATEDIF(Input!$G$23,$B409,"Y")</f>
        <v>72</v>
      </c>
      <c r="E409" s="69" t="n">
        <f aca="false">(-1)*(401k_02!$G409+IRA_02!$E409+Invest_02!$E409)+Pension_02!$E409</f>
        <v>1760.73420922696</v>
      </c>
      <c r="F409" s="69" t="n">
        <f aca="false">(-1)*Roth_02!$E409</f>
        <v>0</v>
      </c>
      <c r="G409" s="69" t="n">
        <f aca="false">(-1)*$E409*(Input!$C$9/100)</f>
        <v>-176.073420922696</v>
      </c>
      <c r="H409" s="69" t="n">
        <f aca="false">(-1)*$E409*(Input!$C$10/100)</f>
        <v>-86.6281230939664</v>
      </c>
      <c r="J409" s="69" t="n">
        <f aca="false">($E409+$F409+$G409+$H409)</f>
        <v>1498.0326652103</v>
      </c>
    </row>
    <row r="410" customFormat="false" ht="12.8" hidden="false" customHeight="false" outlineLevel="0" collapsed="false">
      <c r="A410" s="67" t="n">
        <v>406</v>
      </c>
      <c r="B410" s="68" t="n">
        <f aca="false">EOMONTH(Input!$C$7,A410)</f>
        <v>55273</v>
      </c>
      <c r="C410" s="67" t="n">
        <f aca="false">DATEDIF(Input!$G$23,$B410,"Y")</f>
        <v>72</v>
      </c>
      <c r="E410" s="69" t="n">
        <f aca="false">(-1)*(401k_02!$G410+IRA_02!$E410+Invest_02!$E410)+Pension_02!$E410</f>
        <v>1760.73420922696</v>
      </c>
      <c r="F410" s="69" t="n">
        <f aca="false">(-1)*Roth_02!$E410</f>
        <v>0</v>
      </c>
      <c r="G410" s="69" t="n">
        <f aca="false">(-1)*$E410*(Input!$C$9/100)</f>
        <v>-176.073420922696</v>
      </c>
      <c r="H410" s="69" t="n">
        <f aca="false">(-1)*$E410*(Input!$C$10/100)</f>
        <v>-86.6281230939664</v>
      </c>
      <c r="J410" s="69" t="n">
        <f aca="false">($E410+$F410+$G410+$H410)</f>
        <v>1498.0326652103</v>
      </c>
    </row>
    <row r="411" customFormat="false" ht="12.8" hidden="false" customHeight="false" outlineLevel="0" collapsed="false">
      <c r="A411" s="67" t="n">
        <v>407</v>
      </c>
      <c r="B411" s="68" t="n">
        <f aca="false">EOMONTH(Input!$C$7,A411)</f>
        <v>55304</v>
      </c>
      <c r="C411" s="67" t="n">
        <f aca="false">DATEDIF(Input!$G$23,$B411,"Y")</f>
        <v>72</v>
      </c>
      <c r="E411" s="69" t="n">
        <f aca="false">(-1)*(401k_02!$G411+IRA_02!$E411+Invest_02!$E411)+Pension_02!$E411</f>
        <v>1760.73420922696</v>
      </c>
      <c r="F411" s="69" t="n">
        <f aca="false">(-1)*Roth_02!$E411</f>
        <v>0</v>
      </c>
      <c r="G411" s="69" t="n">
        <f aca="false">(-1)*$E411*(Input!$C$9/100)</f>
        <v>-176.073420922696</v>
      </c>
      <c r="H411" s="69" t="n">
        <f aca="false">(-1)*$E411*(Input!$C$10/100)</f>
        <v>-86.6281230939664</v>
      </c>
      <c r="J411" s="69" t="n">
        <f aca="false">($E411+$F411+$G411+$H411)</f>
        <v>1498.0326652103</v>
      </c>
    </row>
    <row r="412" customFormat="false" ht="12.8" hidden="false" customHeight="false" outlineLevel="0" collapsed="false">
      <c r="A412" s="67" t="n">
        <v>408</v>
      </c>
      <c r="B412" s="68" t="n">
        <f aca="false">EOMONTH(Input!$C$7,A412)</f>
        <v>55334</v>
      </c>
      <c r="C412" s="67" t="n">
        <f aca="false">DATEDIF(Input!$G$23,$B412,"Y")</f>
        <v>72</v>
      </c>
      <c r="E412" s="69" t="n">
        <f aca="false">(-1)*(401k_02!$G412+IRA_02!$E412+Invest_02!$E412)+Pension_02!$E412</f>
        <v>1760.73420922696</v>
      </c>
      <c r="F412" s="69" t="n">
        <f aca="false">(-1)*Roth_02!$E412</f>
        <v>0</v>
      </c>
      <c r="G412" s="69" t="n">
        <f aca="false">(-1)*$E412*(Input!$C$9/100)</f>
        <v>-176.073420922696</v>
      </c>
      <c r="H412" s="69" t="n">
        <f aca="false">(-1)*$E412*(Input!$C$10/100)</f>
        <v>-86.6281230939664</v>
      </c>
      <c r="J412" s="69" t="n">
        <f aca="false">($E412+$F412+$G412+$H412)</f>
        <v>1498.0326652103</v>
      </c>
    </row>
    <row r="413" customFormat="false" ht="12.8" hidden="false" customHeight="false" outlineLevel="0" collapsed="false">
      <c r="A413" s="67" t="n">
        <v>409</v>
      </c>
      <c r="B413" s="68" t="n">
        <f aca="false">EOMONTH(Input!$C$7,A413)</f>
        <v>55365</v>
      </c>
      <c r="C413" s="67" t="n">
        <f aca="false">DATEDIF(Input!$G$23,$B413,"Y")</f>
        <v>72</v>
      </c>
      <c r="E413" s="69" t="n">
        <f aca="false">(-1)*(401k_02!$G413+IRA_02!$E413+Invest_02!$E413)+Pension_02!$E413</f>
        <v>1760.73420922696</v>
      </c>
      <c r="F413" s="69" t="n">
        <f aca="false">(-1)*Roth_02!$E413</f>
        <v>0</v>
      </c>
      <c r="G413" s="69" t="n">
        <f aca="false">(-1)*$E413*(Input!$C$9/100)</f>
        <v>-176.073420922696</v>
      </c>
      <c r="H413" s="69" t="n">
        <f aca="false">(-1)*$E413*(Input!$C$10/100)</f>
        <v>-86.6281230939664</v>
      </c>
      <c r="J413" s="69" t="n">
        <f aca="false">($E413+$F413+$G413+$H413)</f>
        <v>1498.0326652103</v>
      </c>
    </row>
    <row r="414" customFormat="false" ht="12.8" hidden="false" customHeight="false" outlineLevel="0" collapsed="false">
      <c r="A414" s="67" t="n">
        <v>410</v>
      </c>
      <c r="B414" s="68" t="n">
        <f aca="false">EOMONTH(Input!$C$7,A414)</f>
        <v>55396</v>
      </c>
      <c r="C414" s="67" t="n">
        <f aca="false">DATEDIF(Input!$G$23,$B414,"Y")</f>
        <v>72</v>
      </c>
      <c r="E414" s="69" t="n">
        <f aca="false">(-1)*(401k_02!$G414+IRA_02!$E414+Invest_02!$E414)+Pension_02!$E414</f>
        <v>1760.73420922696</v>
      </c>
      <c r="F414" s="69" t="n">
        <f aca="false">(-1)*Roth_02!$E414</f>
        <v>0</v>
      </c>
      <c r="G414" s="69" t="n">
        <f aca="false">(-1)*$E414*(Input!$C$9/100)</f>
        <v>-176.073420922696</v>
      </c>
      <c r="H414" s="69" t="n">
        <f aca="false">(-1)*$E414*(Input!$C$10/100)</f>
        <v>-86.6281230939664</v>
      </c>
      <c r="J414" s="69" t="n">
        <f aca="false">($E414+$F414+$G414+$H414)</f>
        <v>1498.0326652103</v>
      </c>
    </row>
    <row r="415" customFormat="false" ht="12.8" hidden="false" customHeight="false" outlineLevel="0" collapsed="false">
      <c r="A415" s="67" t="n">
        <v>411</v>
      </c>
      <c r="B415" s="68" t="n">
        <f aca="false">EOMONTH(Input!$C$7,A415)</f>
        <v>55426</v>
      </c>
      <c r="C415" s="67" t="n">
        <f aca="false">DATEDIF(Input!$G$23,$B415,"Y")</f>
        <v>72</v>
      </c>
      <c r="E415" s="69" t="n">
        <f aca="false">(-1)*(401k_02!$G415+IRA_02!$E415+Invest_02!$E415)+Pension_02!$E415</f>
        <v>1760.73420922696</v>
      </c>
      <c r="F415" s="69" t="n">
        <f aca="false">(-1)*Roth_02!$E415</f>
        <v>0</v>
      </c>
      <c r="G415" s="69" t="n">
        <f aca="false">(-1)*$E415*(Input!$C$9/100)</f>
        <v>-176.073420922696</v>
      </c>
      <c r="H415" s="69" t="n">
        <f aca="false">(-1)*$E415*(Input!$C$10/100)</f>
        <v>-86.6281230939664</v>
      </c>
      <c r="J415" s="69" t="n">
        <f aca="false">($E415+$F415+$G415+$H415)</f>
        <v>1498.0326652103</v>
      </c>
    </row>
    <row r="416" customFormat="false" ht="12.8" hidden="false" customHeight="false" outlineLevel="0" collapsed="false">
      <c r="A416" s="67" t="n">
        <v>412</v>
      </c>
      <c r="B416" s="68" t="n">
        <f aca="false">EOMONTH(Input!$C$7,A416)</f>
        <v>55457</v>
      </c>
      <c r="C416" s="67" t="n">
        <f aca="false">DATEDIF(Input!$G$23,$B416,"Y")</f>
        <v>73</v>
      </c>
      <c r="E416" s="69" t="n">
        <f aca="false">(-1)*(401k_02!$G416+IRA_02!$E416+Invest_02!$E416)+Pension_02!$E416</f>
        <v>1760.73420922696</v>
      </c>
      <c r="F416" s="69" t="n">
        <f aca="false">(-1)*Roth_02!$E416</f>
        <v>0</v>
      </c>
      <c r="G416" s="69" t="n">
        <f aca="false">(-1)*$E416*(Input!$C$9/100)</f>
        <v>-176.073420922696</v>
      </c>
      <c r="H416" s="69" t="n">
        <f aca="false">(-1)*$E416*(Input!$C$10/100)</f>
        <v>-86.6281230939664</v>
      </c>
      <c r="J416" s="69" t="n">
        <f aca="false">($E416+$F416+$G416+$H416)</f>
        <v>1498.0326652103</v>
      </c>
    </row>
    <row r="417" customFormat="false" ht="12.8" hidden="false" customHeight="false" outlineLevel="0" collapsed="false">
      <c r="A417" s="67" t="n">
        <v>413</v>
      </c>
      <c r="B417" s="68" t="n">
        <f aca="false">EOMONTH(Input!$C$7,A417)</f>
        <v>55487</v>
      </c>
      <c r="C417" s="67" t="n">
        <f aca="false">DATEDIF(Input!$G$23,$B417,"Y")</f>
        <v>73</v>
      </c>
      <c r="E417" s="69" t="n">
        <f aca="false">(-1)*(401k_02!$G417+IRA_02!$E417+Invest_02!$E417)+Pension_02!$E417</f>
        <v>1760.73420922696</v>
      </c>
      <c r="F417" s="69" t="n">
        <f aca="false">(-1)*Roth_02!$E417</f>
        <v>0</v>
      </c>
      <c r="G417" s="69" t="n">
        <f aca="false">(-1)*$E417*(Input!$C$9/100)</f>
        <v>-176.073420922696</v>
      </c>
      <c r="H417" s="69" t="n">
        <f aca="false">(-1)*$E417*(Input!$C$10/100)</f>
        <v>-86.6281230939664</v>
      </c>
      <c r="J417" s="69" t="n">
        <f aca="false">($E417+$F417+$G417+$H417)</f>
        <v>1498.0326652103</v>
      </c>
    </row>
    <row r="418" customFormat="false" ht="12.8" hidden="false" customHeight="false" outlineLevel="0" collapsed="false">
      <c r="A418" s="67" t="n">
        <v>414</v>
      </c>
      <c r="B418" s="68" t="n">
        <f aca="false">EOMONTH(Input!$C$7,A418)</f>
        <v>55518</v>
      </c>
      <c r="C418" s="67" t="n">
        <f aca="false">DATEDIF(Input!$G$23,$B418,"Y")</f>
        <v>73</v>
      </c>
      <c r="E418" s="69" t="n">
        <f aca="false">(-1)*(401k_02!$G418+IRA_02!$E418+Invest_02!$E418)+Pension_02!$E418</f>
        <v>1760.73420922696</v>
      </c>
      <c r="F418" s="69" t="n">
        <f aca="false">(-1)*Roth_02!$E418</f>
        <v>0</v>
      </c>
      <c r="G418" s="69" t="n">
        <f aca="false">(-1)*$E418*(Input!$C$9/100)</f>
        <v>-176.073420922696</v>
      </c>
      <c r="H418" s="69" t="n">
        <f aca="false">(-1)*$E418*(Input!$C$10/100)</f>
        <v>-86.6281230939664</v>
      </c>
      <c r="J418" s="69" t="n">
        <f aca="false">($E418+$F418+$G418+$H418)</f>
        <v>1498.0326652103</v>
      </c>
    </row>
    <row r="419" customFormat="false" ht="12.8" hidden="false" customHeight="false" outlineLevel="0" collapsed="false">
      <c r="A419" s="67" t="n">
        <v>415</v>
      </c>
      <c r="B419" s="68" t="n">
        <f aca="false">EOMONTH(Input!$C$7,A419)</f>
        <v>55549</v>
      </c>
      <c r="C419" s="67" t="n">
        <f aca="false">DATEDIF(Input!$G$23,$B419,"Y")</f>
        <v>73</v>
      </c>
      <c r="E419" s="69" t="n">
        <f aca="false">(-1)*(401k_02!$G419+IRA_02!$E419+Invest_02!$E419)+Pension_02!$E419</f>
        <v>1760.73420922696</v>
      </c>
      <c r="F419" s="69" t="n">
        <f aca="false">(-1)*Roth_02!$E419</f>
        <v>0</v>
      </c>
      <c r="G419" s="69" t="n">
        <f aca="false">(-1)*$E419*(Input!$C$9/100)</f>
        <v>-176.073420922696</v>
      </c>
      <c r="H419" s="69" t="n">
        <f aca="false">(-1)*$E419*(Input!$C$10/100)</f>
        <v>-86.6281230939664</v>
      </c>
      <c r="J419" s="69" t="n">
        <f aca="false">($E419+$F419+$G419+$H419)</f>
        <v>1498.0326652103</v>
      </c>
    </row>
    <row r="420" customFormat="false" ht="12.8" hidden="false" customHeight="false" outlineLevel="0" collapsed="false">
      <c r="A420" s="67" t="n">
        <v>416</v>
      </c>
      <c r="B420" s="68" t="n">
        <f aca="false">EOMONTH(Input!$C$7,A420)</f>
        <v>55578</v>
      </c>
      <c r="C420" s="67" t="n">
        <f aca="false">DATEDIF(Input!$G$23,$B420,"Y")</f>
        <v>73</v>
      </c>
      <c r="E420" s="69" t="n">
        <f aca="false">(-1)*(401k_02!$G420+IRA_02!$E420+Invest_02!$E420)+Pension_02!$E420</f>
        <v>1760.73420922696</v>
      </c>
      <c r="F420" s="69" t="n">
        <f aca="false">(-1)*Roth_02!$E420</f>
        <v>0</v>
      </c>
      <c r="G420" s="69" t="n">
        <f aca="false">(-1)*$E420*(Input!$C$9/100)</f>
        <v>-176.073420922696</v>
      </c>
      <c r="H420" s="69" t="n">
        <f aca="false">(-1)*$E420*(Input!$C$10/100)</f>
        <v>-86.6281230939664</v>
      </c>
      <c r="J420" s="69" t="n">
        <f aca="false">($E420+$F420+$G420+$H420)</f>
        <v>1498.0326652103</v>
      </c>
    </row>
    <row r="421" customFormat="false" ht="12.8" hidden="false" customHeight="false" outlineLevel="0" collapsed="false">
      <c r="A421" s="67" t="n">
        <v>417</v>
      </c>
      <c r="B421" s="68" t="n">
        <f aca="false">EOMONTH(Input!$C$7,A421)</f>
        <v>55609</v>
      </c>
      <c r="C421" s="67" t="n">
        <f aca="false">DATEDIF(Input!$G$23,$B421,"Y")</f>
        <v>73</v>
      </c>
      <c r="E421" s="69" t="n">
        <f aca="false">(-1)*(401k_02!$G421+IRA_02!$E421+Invest_02!$E421)+Pension_02!$E421</f>
        <v>1760.73420922696</v>
      </c>
      <c r="F421" s="69" t="n">
        <f aca="false">(-1)*Roth_02!$E421</f>
        <v>0</v>
      </c>
      <c r="G421" s="69" t="n">
        <f aca="false">(-1)*$E421*(Input!$C$9/100)</f>
        <v>-176.073420922696</v>
      </c>
      <c r="H421" s="69" t="n">
        <f aca="false">(-1)*$E421*(Input!$C$10/100)</f>
        <v>-86.6281230939664</v>
      </c>
      <c r="J421" s="69" t="n">
        <f aca="false">($E421+$F421+$G421+$H421)</f>
        <v>1498.0326652103</v>
      </c>
    </row>
    <row r="422" customFormat="false" ht="12.8" hidden="false" customHeight="false" outlineLevel="0" collapsed="false">
      <c r="A422" s="67" t="n">
        <v>418</v>
      </c>
      <c r="B422" s="68" t="n">
        <f aca="false">EOMONTH(Input!$C$7,A422)</f>
        <v>55639</v>
      </c>
      <c r="C422" s="67" t="n">
        <f aca="false">DATEDIF(Input!$G$23,$B422,"Y")</f>
        <v>73</v>
      </c>
      <c r="E422" s="69" t="n">
        <f aca="false">(-1)*(401k_02!$G422+IRA_02!$E422+Invest_02!$E422)+Pension_02!$E422</f>
        <v>1760.73420922696</v>
      </c>
      <c r="F422" s="69" t="n">
        <f aca="false">(-1)*Roth_02!$E422</f>
        <v>0</v>
      </c>
      <c r="G422" s="69" t="n">
        <f aca="false">(-1)*$E422*(Input!$C$9/100)</f>
        <v>-176.073420922696</v>
      </c>
      <c r="H422" s="69" t="n">
        <f aca="false">(-1)*$E422*(Input!$C$10/100)</f>
        <v>-86.6281230939664</v>
      </c>
      <c r="J422" s="69" t="n">
        <f aca="false">($E422+$F422+$G422+$H422)</f>
        <v>1498.0326652103</v>
      </c>
    </row>
    <row r="423" customFormat="false" ht="12.8" hidden="false" customHeight="false" outlineLevel="0" collapsed="false">
      <c r="A423" s="67" t="n">
        <v>419</v>
      </c>
      <c r="B423" s="68" t="n">
        <f aca="false">EOMONTH(Input!$C$7,A423)</f>
        <v>55670</v>
      </c>
      <c r="C423" s="67" t="n">
        <f aca="false">DATEDIF(Input!$G$23,$B423,"Y")</f>
        <v>73</v>
      </c>
      <c r="E423" s="69" t="n">
        <f aca="false">(-1)*(401k_02!$G423+IRA_02!$E423+Invest_02!$E423)+Pension_02!$E423</f>
        <v>1760.73420922696</v>
      </c>
      <c r="F423" s="69" t="n">
        <f aca="false">(-1)*Roth_02!$E423</f>
        <v>0</v>
      </c>
      <c r="G423" s="69" t="n">
        <f aca="false">(-1)*$E423*(Input!$C$9/100)</f>
        <v>-176.073420922696</v>
      </c>
      <c r="H423" s="69" t="n">
        <f aca="false">(-1)*$E423*(Input!$C$10/100)</f>
        <v>-86.6281230939664</v>
      </c>
      <c r="J423" s="69" t="n">
        <f aca="false">($E423+$F423+$G423+$H423)</f>
        <v>1498.0326652103</v>
      </c>
    </row>
    <row r="424" customFormat="false" ht="12.8" hidden="false" customHeight="false" outlineLevel="0" collapsed="false">
      <c r="A424" s="67" t="n">
        <v>420</v>
      </c>
      <c r="B424" s="68" t="n">
        <f aca="false">EOMONTH(Input!$C$7,A424)</f>
        <v>55700</v>
      </c>
      <c r="C424" s="67" t="n">
        <f aca="false">DATEDIF(Input!$G$23,$B424,"Y")</f>
        <v>73</v>
      </c>
      <c r="E424" s="69" t="n">
        <f aca="false">(-1)*(401k_02!$G424+IRA_02!$E424+Invest_02!$E424)+Pension_02!$E424</f>
        <v>1760.73420922696</v>
      </c>
      <c r="F424" s="69" t="n">
        <f aca="false">(-1)*Roth_02!$E424</f>
        <v>0</v>
      </c>
      <c r="G424" s="69" t="n">
        <f aca="false">(-1)*$E424*(Input!$C$9/100)</f>
        <v>-176.073420922696</v>
      </c>
      <c r="H424" s="69" t="n">
        <f aca="false">(-1)*$E424*(Input!$C$10/100)</f>
        <v>-86.6281230939664</v>
      </c>
      <c r="J424" s="69" t="n">
        <f aca="false">($E424+$F424+$G424+$H424)</f>
        <v>1498.0326652103</v>
      </c>
    </row>
    <row r="425" customFormat="false" ht="12.8" hidden="false" customHeight="false" outlineLevel="0" collapsed="false">
      <c r="A425" s="67" t="n">
        <v>421</v>
      </c>
      <c r="B425" s="68" t="n">
        <f aca="false">EOMONTH(Input!$C$7,A425)</f>
        <v>55731</v>
      </c>
      <c r="C425" s="67" t="n">
        <f aca="false">DATEDIF(Input!$G$23,$B425,"Y")</f>
        <v>73</v>
      </c>
      <c r="E425" s="69" t="n">
        <f aca="false">(-1)*(401k_02!$G425+IRA_02!$E425+Invest_02!$E425)+Pension_02!$E425</f>
        <v>1760.73420922696</v>
      </c>
      <c r="F425" s="69" t="n">
        <f aca="false">(-1)*Roth_02!$E425</f>
        <v>0</v>
      </c>
      <c r="G425" s="69" t="n">
        <f aca="false">(-1)*$E425*(Input!$C$9/100)</f>
        <v>-176.073420922696</v>
      </c>
      <c r="H425" s="69" t="n">
        <f aca="false">(-1)*$E425*(Input!$C$10/100)</f>
        <v>-86.6281230939664</v>
      </c>
      <c r="J425" s="69" t="n">
        <f aca="false">($E425+$F425+$G425+$H425)</f>
        <v>1498.0326652103</v>
      </c>
    </row>
    <row r="426" customFormat="false" ht="12.8" hidden="false" customHeight="false" outlineLevel="0" collapsed="false">
      <c r="A426" s="67" t="n">
        <v>422</v>
      </c>
      <c r="B426" s="68" t="n">
        <f aca="false">EOMONTH(Input!$C$7,A426)</f>
        <v>55762</v>
      </c>
      <c r="C426" s="67" t="n">
        <f aca="false">DATEDIF(Input!$G$23,$B426,"Y")</f>
        <v>73</v>
      </c>
      <c r="E426" s="69" t="n">
        <f aca="false">(-1)*(401k_02!$G426+IRA_02!$E426+Invest_02!$E426)+Pension_02!$E426</f>
        <v>1760.73420922696</v>
      </c>
      <c r="F426" s="69" t="n">
        <f aca="false">(-1)*Roth_02!$E426</f>
        <v>0</v>
      </c>
      <c r="G426" s="69" t="n">
        <f aca="false">(-1)*$E426*(Input!$C$9/100)</f>
        <v>-176.073420922696</v>
      </c>
      <c r="H426" s="69" t="n">
        <f aca="false">(-1)*$E426*(Input!$C$10/100)</f>
        <v>-86.6281230939664</v>
      </c>
      <c r="J426" s="69" t="n">
        <f aca="false">($E426+$F426+$G426+$H426)</f>
        <v>1498.0326652103</v>
      </c>
    </row>
    <row r="427" customFormat="false" ht="12.8" hidden="false" customHeight="false" outlineLevel="0" collapsed="false">
      <c r="A427" s="67" t="n">
        <v>423</v>
      </c>
      <c r="B427" s="68" t="n">
        <f aca="false">EOMONTH(Input!$C$7,A427)</f>
        <v>55792</v>
      </c>
      <c r="C427" s="67" t="n">
        <f aca="false">DATEDIF(Input!$G$23,$B427,"Y")</f>
        <v>73</v>
      </c>
      <c r="E427" s="69" t="n">
        <f aca="false">(-1)*(401k_02!$G427+IRA_02!$E427+Invest_02!$E427)+Pension_02!$E427</f>
        <v>1760.73420922696</v>
      </c>
      <c r="F427" s="69" t="n">
        <f aca="false">(-1)*Roth_02!$E427</f>
        <v>0</v>
      </c>
      <c r="G427" s="69" t="n">
        <f aca="false">(-1)*$E427*(Input!$C$9/100)</f>
        <v>-176.073420922696</v>
      </c>
      <c r="H427" s="69" t="n">
        <f aca="false">(-1)*$E427*(Input!$C$10/100)</f>
        <v>-86.6281230939664</v>
      </c>
      <c r="J427" s="69" t="n">
        <f aca="false">($E427+$F427+$G427+$H427)</f>
        <v>1498.0326652103</v>
      </c>
    </row>
    <row r="428" customFormat="false" ht="12.8" hidden="false" customHeight="false" outlineLevel="0" collapsed="false">
      <c r="A428" s="67" t="n">
        <v>424</v>
      </c>
      <c r="B428" s="68" t="n">
        <f aca="false">EOMONTH(Input!$C$7,A428)</f>
        <v>55823</v>
      </c>
      <c r="C428" s="67" t="n">
        <f aca="false">DATEDIF(Input!$G$23,$B428,"Y")</f>
        <v>74</v>
      </c>
      <c r="E428" s="69" t="n">
        <f aca="false">(-1)*(401k_02!$G428+IRA_02!$E428+Invest_02!$E428)+Pension_02!$E428</f>
        <v>1760.73420922696</v>
      </c>
      <c r="F428" s="69" t="n">
        <f aca="false">(-1)*Roth_02!$E428</f>
        <v>0</v>
      </c>
      <c r="G428" s="69" t="n">
        <f aca="false">(-1)*$E428*(Input!$C$9/100)</f>
        <v>-176.073420922696</v>
      </c>
      <c r="H428" s="69" t="n">
        <f aca="false">(-1)*$E428*(Input!$C$10/100)</f>
        <v>-86.6281230939664</v>
      </c>
      <c r="J428" s="69" t="n">
        <f aca="false">($E428+$F428+$G428+$H428)</f>
        <v>1498.0326652103</v>
      </c>
    </row>
    <row r="429" customFormat="false" ht="12.8" hidden="false" customHeight="false" outlineLevel="0" collapsed="false">
      <c r="A429" s="67" t="n">
        <v>425</v>
      </c>
      <c r="B429" s="68" t="n">
        <f aca="false">EOMONTH(Input!$C$7,A429)</f>
        <v>55853</v>
      </c>
      <c r="C429" s="67" t="n">
        <f aca="false">DATEDIF(Input!$G$23,$B429,"Y")</f>
        <v>74</v>
      </c>
      <c r="E429" s="69" t="n">
        <f aca="false">(-1)*(401k_02!$G429+IRA_02!$E429+Invest_02!$E429)+Pension_02!$E429</f>
        <v>1760.73420922696</v>
      </c>
      <c r="F429" s="69" t="n">
        <f aca="false">(-1)*Roth_02!$E429</f>
        <v>0</v>
      </c>
      <c r="G429" s="69" t="n">
        <f aca="false">(-1)*$E429*(Input!$C$9/100)</f>
        <v>-176.073420922696</v>
      </c>
      <c r="H429" s="69" t="n">
        <f aca="false">(-1)*$E429*(Input!$C$10/100)</f>
        <v>-86.6281230939664</v>
      </c>
      <c r="J429" s="69" t="n">
        <f aca="false">($E429+$F429+$G429+$H429)</f>
        <v>1498.0326652103</v>
      </c>
    </row>
    <row r="430" customFormat="false" ht="12.8" hidden="false" customHeight="false" outlineLevel="0" collapsed="false">
      <c r="A430" s="67" t="n">
        <v>426</v>
      </c>
      <c r="B430" s="68" t="n">
        <f aca="false">EOMONTH(Input!$C$7,A430)</f>
        <v>55884</v>
      </c>
      <c r="C430" s="67" t="n">
        <f aca="false">DATEDIF(Input!$G$23,$B430,"Y")</f>
        <v>74</v>
      </c>
      <c r="E430" s="69" t="n">
        <f aca="false">(-1)*(401k_02!$G430+IRA_02!$E430+Invest_02!$E430)+Pension_02!$E430</f>
        <v>1760.73420922696</v>
      </c>
      <c r="F430" s="69" t="n">
        <f aca="false">(-1)*Roth_02!$E430</f>
        <v>0</v>
      </c>
      <c r="G430" s="69" t="n">
        <f aca="false">(-1)*$E430*(Input!$C$9/100)</f>
        <v>-176.073420922696</v>
      </c>
      <c r="H430" s="69" t="n">
        <f aca="false">(-1)*$E430*(Input!$C$10/100)</f>
        <v>-86.6281230939664</v>
      </c>
      <c r="J430" s="69" t="n">
        <f aca="false">($E430+$F430+$G430+$H430)</f>
        <v>1498.0326652103</v>
      </c>
    </row>
    <row r="431" customFormat="false" ht="12.8" hidden="false" customHeight="false" outlineLevel="0" collapsed="false">
      <c r="A431" s="67" t="n">
        <v>427</v>
      </c>
      <c r="B431" s="68" t="n">
        <f aca="false">EOMONTH(Input!$C$7,A431)</f>
        <v>55915</v>
      </c>
      <c r="C431" s="67" t="n">
        <f aca="false">DATEDIF(Input!$G$23,$B431,"Y")</f>
        <v>74</v>
      </c>
      <c r="E431" s="69" t="n">
        <f aca="false">(-1)*(401k_02!$G431+IRA_02!$E431+Invest_02!$E431)+Pension_02!$E431</f>
        <v>1760.73420922696</v>
      </c>
      <c r="F431" s="69" t="n">
        <f aca="false">(-1)*Roth_02!$E431</f>
        <v>0</v>
      </c>
      <c r="G431" s="69" t="n">
        <f aca="false">(-1)*$E431*(Input!$C$9/100)</f>
        <v>-176.073420922696</v>
      </c>
      <c r="H431" s="69" t="n">
        <f aca="false">(-1)*$E431*(Input!$C$10/100)</f>
        <v>-86.6281230939664</v>
      </c>
      <c r="J431" s="69" t="n">
        <f aca="false">($E431+$F431+$G431+$H431)</f>
        <v>1498.0326652103</v>
      </c>
    </row>
    <row r="432" customFormat="false" ht="12.8" hidden="false" customHeight="false" outlineLevel="0" collapsed="false">
      <c r="A432" s="67" t="n">
        <v>428</v>
      </c>
      <c r="B432" s="68" t="n">
        <f aca="false">EOMONTH(Input!$C$7,A432)</f>
        <v>55943</v>
      </c>
      <c r="C432" s="67" t="n">
        <f aca="false">DATEDIF(Input!$G$23,$B432,"Y")</f>
        <v>74</v>
      </c>
      <c r="E432" s="69" t="n">
        <f aca="false">(-1)*(401k_02!$G432+IRA_02!$E432+Invest_02!$E432)+Pension_02!$E432</f>
        <v>1760.73420922696</v>
      </c>
      <c r="F432" s="69" t="n">
        <f aca="false">(-1)*Roth_02!$E432</f>
        <v>0</v>
      </c>
      <c r="G432" s="69" t="n">
        <f aca="false">(-1)*$E432*(Input!$C$9/100)</f>
        <v>-176.073420922696</v>
      </c>
      <c r="H432" s="69" t="n">
        <f aca="false">(-1)*$E432*(Input!$C$10/100)</f>
        <v>-86.6281230939664</v>
      </c>
      <c r="J432" s="69" t="n">
        <f aca="false">($E432+$F432+$G432+$H432)</f>
        <v>1498.0326652103</v>
      </c>
    </row>
    <row r="433" customFormat="false" ht="12.8" hidden="false" customHeight="false" outlineLevel="0" collapsed="false">
      <c r="A433" s="67" t="n">
        <v>429</v>
      </c>
      <c r="B433" s="68" t="n">
        <f aca="false">EOMONTH(Input!$C$7,A433)</f>
        <v>55974</v>
      </c>
      <c r="C433" s="67" t="n">
        <f aca="false">DATEDIF(Input!$G$23,$B433,"Y")</f>
        <v>74</v>
      </c>
      <c r="E433" s="69" t="n">
        <f aca="false">(-1)*(401k_02!$G433+IRA_02!$E433+Invest_02!$E433)+Pension_02!$E433</f>
        <v>1760.73420922696</v>
      </c>
      <c r="F433" s="69" t="n">
        <f aca="false">(-1)*Roth_02!$E433</f>
        <v>0</v>
      </c>
      <c r="G433" s="69" t="n">
        <f aca="false">(-1)*$E433*(Input!$C$9/100)</f>
        <v>-176.073420922696</v>
      </c>
      <c r="H433" s="69" t="n">
        <f aca="false">(-1)*$E433*(Input!$C$10/100)</f>
        <v>-86.6281230939664</v>
      </c>
      <c r="J433" s="69" t="n">
        <f aca="false">($E433+$F433+$G433+$H433)</f>
        <v>1498.0326652103</v>
      </c>
    </row>
    <row r="434" customFormat="false" ht="12.8" hidden="false" customHeight="false" outlineLevel="0" collapsed="false">
      <c r="A434" s="67" t="n">
        <v>430</v>
      </c>
      <c r="B434" s="68" t="n">
        <f aca="false">EOMONTH(Input!$C$7,A434)</f>
        <v>56004</v>
      </c>
      <c r="C434" s="67" t="n">
        <f aca="false">DATEDIF(Input!$G$23,$B434,"Y")</f>
        <v>74</v>
      </c>
      <c r="E434" s="69" t="n">
        <f aca="false">(-1)*(401k_02!$G434+IRA_02!$E434+Invest_02!$E434)+Pension_02!$E434</f>
        <v>1760.73420922696</v>
      </c>
      <c r="F434" s="69" t="n">
        <f aca="false">(-1)*Roth_02!$E434</f>
        <v>0</v>
      </c>
      <c r="G434" s="69" t="n">
        <f aca="false">(-1)*$E434*(Input!$C$9/100)</f>
        <v>-176.073420922696</v>
      </c>
      <c r="H434" s="69" t="n">
        <f aca="false">(-1)*$E434*(Input!$C$10/100)</f>
        <v>-86.6281230939664</v>
      </c>
      <c r="J434" s="69" t="n">
        <f aca="false">($E434+$F434+$G434+$H434)</f>
        <v>1498.0326652103</v>
      </c>
    </row>
    <row r="435" customFormat="false" ht="12.8" hidden="false" customHeight="false" outlineLevel="0" collapsed="false">
      <c r="A435" s="67" t="n">
        <v>431</v>
      </c>
      <c r="B435" s="68" t="n">
        <f aca="false">EOMONTH(Input!$C$7,A435)</f>
        <v>56035</v>
      </c>
      <c r="C435" s="67" t="n">
        <f aca="false">DATEDIF(Input!$G$23,$B435,"Y")</f>
        <v>74</v>
      </c>
      <c r="E435" s="69" t="n">
        <f aca="false">(-1)*(401k_02!$G435+IRA_02!$E435+Invest_02!$E435)+Pension_02!$E435</f>
        <v>1760.73420922696</v>
      </c>
      <c r="F435" s="69" t="n">
        <f aca="false">(-1)*Roth_02!$E435</f>
        <v>0</v>
      </c>
      <c r="G435" s="69" t="n">
        <f aca="false">(-1)*$E435*(Input!$C$9/100)</f>
        <v>-176.073420922696</v>
      </c>
      <c r="H435" s="69" t="n">
        <f aca="false">(-1)*$E435*(Input!$C$10/100)</f>
        <v>-86.6281230939664</v>
      </c>
      <c r="J435" s="69" t="n">
        <f aca="false">($E435+$F435+$G435+$H435)</f>
        <v>1498.0326652103</v>
      </c>
    </row>
    <row r="436" customFormat="false" ht="12.8" hidden="false" customHeight="false" outlineLevel="0" collapsed="false">
      <c r="A436" s="67" t="n">
        <v>432</v>
      </c>
      <c r="B436" s="68" t="n">
        <f aca="false">EOMONTH(Input!$C$7,A436)</f>
        <v>56065</v>
      </c>
      <c r="C436" s="67" t="n">
        <f aca="false">DATEDIF(Input!$G$23,$B436,"Y")</f>
        <v>74</v>
      </c>
      <c r="E436" s="69" t="n">
        <f aca="false">(-1)*(401k_02!$G436+IRA_02!$E436+Invest_02!$E436)+Pension_02!$E436</f>
        <v>1760.73420922696</v>
      </c>
      <c r="F436" s="69" t="n">
        <f aca="false">(-1)*Roth_02!$E436</f>
        <v>0</v>
      </c>
      <c r="G436" s="69" t="n">
        <f aca="false">(-1)*$E436*(Input!$C$9/100)</f>
        <v>-176.073420922696</v>
      </c>
      <c r="H436" s="69" t="n">
        <f aca="false">(-1)*$E436*(Input!$C$10/100)</f>
        <v>-86.6281230939664</v>
      </c>
      <c r="J436" s="69" t="n">
        <f aca="false">($E436+$F436+$G436+$H436)</f>
        <v>1498.0326652103</v>
      </c>
    </row>
    <row r="437" customFormat="false" ht="12.8" hidden="false" customHeight="false" outlineLevel="0" collapsed="false">
      <c r="A437" s="67" t="n">
        <v>433</v>
      </c>
      <c r="B437" s="68" t="n">
        <f aca="false">EOMONTH(Input!$C$7,A437)</f>
        <v>56096</v>
      </c>
      <c r="C437" s="67" t="n">
        <f aca="false">DATEDIF(Input!$G$23,$B437,"Y")</f>
        <v>74</v>
      </c>
      <c r="E437" s="69" t="n">
        <f aca="false">(-1)*(401k_02!$G437+IRA_02!$E437+Invest_02!$E437)+Pension_02!$E437</f>
        <v>1760.73420922696</v>
      </c>
      <c r="F437" s="69" t="n">
        <f aca="false">(-1)*Roth_02!$E437</f>
        <v>0</v>
      </c>
      <c r="G437" s="69" t="n">
        <f aca="false">(-1)*$E437*(Input!$C$9/100)</f>
        <v>-176.073420922696</v>
      </c>
      <c r="H437" s="69" t="n">
        <f aca="false">(-1)*$E437*(Input!$C$10/100)</f>
        <v>-86.6281230939664</v>
      </c>
      <c r="J437" s="69" t="n">
        <f aca="false">($E437+$F437+$G437+$H437)</f>
        <v>1498.0326652103</v>
      </c>
    </row>
    <row r="438" customFormat="false" ht="12.8" hidden="false" customHeight="false" outlineLevel="0" collapsed="false">
      <c r="A438" s="67" t="n">
        <v>434</v>
      </c>
      <c r="B438" s="68" t="n">
        <f aca="false">EOMONTH(Input!$C$7,A438)</f>
        <v>56127</v>
      </c>
      <c r="C438" s="67" t="n">
        <f aca="false">DATEDIF(Input!$G$23,$B438,"Y")</f>
        <v>74</v>
      </c>
      <c r="E438" s="69" t="n">
        <f aca="false">(-1)*(401k_02!$G438+IRA_02!$E438+Invest_02!$E438)+Pension_02!$E438</f>
        <v>1760.73420922696</v>
      </c>
      <c r="F438" s="69" t="n">
        <f aca="false">(-1)*Roth_02!$E438</f>
        <v>0</v>
      </c>
      <c r="G438" s="69" t="n">
        <f aca="false">(-1)*$E438*(Input!$C$9/100)</f>
        <v>-176.073420922696</v>
      </c>
      <c r="H438" s="69" t="n">
        <f aca="false">(-1)*$E438*(Input!$C$10/100)</f>
        <v>-86.6281230939664</v>
      </c>
      <c r="J438" s="69" t="n">
        <f aca="false">($E438+$F438+$G438+$H438)</f>
        <v>1498.0326652103</v>
      </c>
    </row>
    <row r="439" customFormat="false" ht="12.8" hidden="false" customHeight="false" outlineLevel="0" collapsed="false">
      <c r="A439" s="67" t="n">
        <v>435</v>
      </c>
      <c r="B439" s="68" t="n">
        <f aca="false">EOMONTH(Input!$C$7,A439)</f>
        <v>56157</v>
      </c>
      <c r="C439" s="67" t="n">
        <f aca="false">DATEDIF(Input!$G$23,$B439,"Y")</f>
        <v>74</v>
      </c>
      <c r="E439" s="69" t="n">
        <f aca="false">(-1)*(401k_02!$G439+IRA_02!$E439+Invest_02!$E439)+Pension_02!$E439</f>
        <v>1760.73420922696</v>
      </c>
      <c r="F439" s="69" t="n">
        <f aca="false">(-1)*Roth_02!$E439</f>
        <v>0</v>
      </c>
      <c r="G439" s="69" t="n">
        <f aca="false">(-1)*$E439*(Input!$C$9/100)</f>
        <v>-176.073420922696</v>
      </c>
      <c r="H439" s="69" t="n">
        <f aca="false">(-1)*$E439*(Input!$C$10/100)</f>
        <v>-86.6281230939664</v>
      </c>
      <c r="J439" s="69" t="n">
        <f aca="false">($E439+$F439+$G439+$H439)</f>
        <v>1498.0326652103</v>
      </c>
    </row>
    <row r="440" customFormat="false" ht="12.8" hidden="false" customHeight="false" outlineLevel="0" collapsed="false">
      <c r="A440" s="67" t="n">
        <v>436</v>
      </c>
      <c r="B440" s="68" t="n">
        <f aca="false">EOMONTH(Input!$C$7,A440)</f>
        <v>56188</v>
      </c>
      <c r="C440" s="67" t="n">
        <f aca="false">DATEDIF(Input!$G$23,$B440,"Y")</f>
        <v>75</v>
      </c>
      <c r="E440" s="69" t="n">
        <f aca="false">(-1)*(401k_02!$G440+IRA_02!$E440+Invest_02!$E440)+Pension_02!$E440</f>
        <v>1760.73420922696</v>
      </c>
      <c r="F440" s="69" t="n">
        <f aca="false">(-1)*Roth_02!$E440</f>
        <v>0</v>
      </c>
      <c r="G440" s="69" t="n">
        <f aca="false">(-1)*$E440*(Input!$C$9/100)</f>
        <v>-176.073420922696</v>
      </c>
      <c r="H440" s="69" t="n">
        <f aca="false">(-1)*$E440*(Input!$C$10/100)</f>
        <v>-86.6281230939664</v>
      </c>
      <c r="J440" s="69" t="n">
        <f aca="false">($E440+$F440+$G440+$H440)</f>
        <v>1498.0326652103</v>
      </c>
    </row>
    <row r="441" customFormat="false" ht="12.8" hidden="false" customHeight="false" outlineLevel="0" collapsed="false">
      <c r="A441" s="67" t="n">
        <v>437</v>
      </c>
      <c r="B441" s="68" t="n">
        <f aca="false">EOMONTH(Input!$C$7,A441)</f>
        <v>56218</v>
      </c>
      <c r="C441" s="67" t="n">
        <f aca="false">DATEDIF(Input!$G$23,$B441,"Y")</f>
        <v>75</v>
      </c>
      <c r="E441" s="69" t="n">
        <f aca="false">(-1)*(401k_02!$G441+IRA_02!$E441+Invest_02!$E441)+Pension_02!$E441</f>
        <v>1760.73420922696</v>
      </c>
      <c r="F441" s="69" t="n">
        <f aca="false">(-1)*Roth_02!$E441</f>
        <v>0</v>
      </c>
      <c r="G441" s="69" t="n">
        <f aca="false">(-1)*$E441*(Input!$C$9/100)</f>
        <v>-176.073420922696</v>
      </c>
      <c r="H441" s="69" t="n">
        <f aca="false">(-1)*$E441*(Input!$C$10/100)</f>
        <v>-86.6281230939664</v>
      </c>
      <c r="J441" s="69" t="n">
        <f aca="false">($E441+$F441+$G441+$H441)</f>
        <v>1498.0326652103</v>
      </c>
    </row>
    <row r="442" customFormat="false" ht="12.8" hidden="false" customHeight="false" outlineLevel="0" collapsed="false">
      <c r="A442" s="67" t="n">
        <v>438</v>
      </c>
      <c r="B442" s="68" t="n">
        <f aca="false">EOMONTH(Input!$C$7,A442)</f>
        <v>56249</v>
      </c>
      <c r="C442" s="67" t="n">
        <f aca="false">DATEDIF(Input!$G$23,$B442,"Y")</f>
        <v>75</v>
      </c>
      <c r="E442" s="69" t="n">
        <f aca="false">(-1)*(401k_02!$G442+IRA_02!$E442+Invest_02!$E442)+Pension_02!$E442</f>
        <v>1760.73420922696</v>
      </c>
      <c r="F442" s="69" t="n">
        <f aca="false">(-1)*Roth_02!$E442</f>
        <v>0</v>
      </c>
      <c r="G442" s="69" t="n">
        <f aca="false">(-1)*$E442*(Input!$C$9/100)</f>
        <v>-176.073420922696</v>
      </c>
      <c r="H442" s="69" t="n">
        <f aca="false">(-1)*$E442*(Input!$C$10/100)</f>
        <v>-86.6281230939664</v>
      </c>
      <c r="J442" s="69" t="n">
        <f aca="false">($E442+$F442+$G442+$H442)</f>
        <v>1498.0326652103</v>
      </c>
    </row>
    <row r="443" customFormat="false" ht="12.8" hidden="false" customHeight="false" outlineLevel="0" collapsed="false">
      <c r="A443" s="67" t="n">
        <v>439</v>
      </c>
      <c r="B443" s="68" t="n">
        <f aca="false">EOMONTH(Input!$C$7,A443)</f>
        <v>56280</v>
      </c>
      <c r="C443" s="67" t="n">
        <f aca="false">DATEDIF(Input!$G$23,$B443,"Y")</f>
        <v>75</v>
      </c>
      <c r="E443" s="69" t="n">
        <f aca="false">(-1)*(401k_02!$G443+IRA_02!$E443+Invest_02!$E443)+Pension_02!$E443</f>
        <v>1760.73420922696</v>
      </c>
      <c r="F443" s="69" t="n">
        <f aca="false">(-1)*Roth_02!$E443</f>
        <v>0</v>
      </c>
      <c r="G443" s="69" t="n">
        <f aca="false">(-1)*$E443*(Input!$C$9/100)</f>
        <v>-176.073420922696</v>
      </c>
      <c r="H443" s="69" t="n">
        <f aca="false">(-1)*$E443*(Input!$C$10/100)</f>
        <v>-86.6281230939664</v>
      </c>
      <c r="J443" s="69" t="n">
        <f aca="false">($E443+$F443+$G443+$H443)</f>
        <v>1498.0326652103</v>
      </c>
    </row>
    <row r="444" customFormat="false" ht="12.8" hidden="false" customHeight="false" outlineLevel="0" collapsed="false">
      <c r="A444" s="67" t="n">
        <v>440</v>
      </c>
      <c r="B444" s="68" t="n">
        <f aca="false">EOMONTH(Input!$C$7,A444)</f>
        <v>56308</v>
      </c>
      <c r="C444" s="67" t="n">
        <f aca="false">DATEDIF(Input!$G$23,$B444,"Y")</f>
        <v>75</v>
      </c>
      <c r="E444" s="69" t="n">
        <f aca="false">(-1)*(401k_02!$G444+IRA_02!$E444+Invest_02!$E444)+Pension_02!$E444</f>
        <v>1760.73420922696</v>
      </c>
      <c r="F444" s="69" t="n">
        <f aca="false">(-1)*Roth_02!$E444</f>
        <v>0</v>
      </c>
      <c r="G444" s="69" t="n">
        <f aca="false">(-1)*$E444*(Input!$C$9/100)</f>
        <v>-176.073420922696</v>
      </c>
      <c r="H444" s="69" t="n">
        <f aca="false">(-1)*$E444*(Input!$C$10/100)</f>
        <v>-86.6281230939664</v>
      </c>
      <c r="J444" s="69" t="n">
        <f aca="false">($E444+$F444+$G444+$H444)</f>
        <v>1498.0326652103</v>
      </c>
    </row>
    <row r="445" customFormat="false" ht="12.8" hidden="false" customHeight="false" outlineLevel="0" collapsed="false">
      <c r="A445" s="67" t="n">
        <v>441</v>
      </c>
      <c r="B445" s="68" t="n">
        <f aca="false">EOMONTH(Input!$C$7,A445)</f>
        <v>56339</v>
      </c>
      <c r="C445" s="67" t="n">
        <f aca="false">DATEDIF(Input!$G$23,$B445,"Y")</f>
        <v>75</v>
      </c>
      <c r="E445" s="69" t="n">
        <f aca="false">(-1)*(401k_02!$G445+IRA_02!$E445+Invest_02!$E445)+Pension_02!$E445</f>
        <v>1760.73420922696</v>
      </c>
      <c r="F445" s="69" t="n">
        <f aca="false">(-1)*Roth_02!$E445</f>
        <v>0</v>
      </c>
      <c r="G445" s="69" t="n">
        <f aca="false">(-1)*$E445*(Input!$C$9/100)</f>
        <v>-176.073420922696</v>
      </c>
      <c r="H445" s="69" t="n">
        <f aca="false">(-1)*$E445*(Input!$C$10/100)</f>
        <v>-86.6281230939664</v>
      </c>
      <c r="J445" s="69" t="n">
        <f aca="false">($E445+$F445+$G445+$H445)</f>
        <v>1498.0326652103</v>
      </c>
    </row>
    <row r="446" customFormat="false" ht="12.8" hidden="false" customHeight="false" outlineLevel="0" collapsed="false">
      <c r="A446" s="67" t="n">
        <v>442</v>
      </c>
      <c r="B446" s="68" t="n">
        <f aca="false">EOMONTH(Input!$C$7,A446)</f>
        <v>56369</v>
      </c>
      <c r="C446" s="67" t="n">
        <f aca="false">DATEDIF(Input!$G$23,$B446,"Y")</f>
        <v>75</v>
      </c>
      <c r="E446" s="69" t="n">
        <f aca="false">(-1)*(401k_02!$G446+IRA_02!$E446+Invest_02!$E446)+Pension_02!$E446</f>
        <v>1760.73420922696</v>
      </c>
      <c r="F446" s="69" t="n">
        <f aca="false">(-1)*Roth_02!$E446</f>
        <v>0</v>
      </c>
      <c r="G446" s="69" t="n">
        <f aca="false">(-1)*$E446*(Input!$C$9/100)</f>
        <v>-176.073420922696</v>
      </c>
      <c r="H446" s="69" t="n">
        <f aca="false">(-1)*$E446*(Input!$C$10/100)</f>
        <v>-86.6281230939664</v>
      </c>
      <c r="J446" s="69" t="n">
        <f aca="false">($E446+$F446+$G446+$H446)</f>
        <v>1498.0326652103</v>
      </c>
    </row>
    <row r="447" customFormat="false" ht="12.8" hidden="false" customHeight="false" outlineLevel="0" collapsed="false">
      <c r="A447" s="67" t="n">
        <v>443</v>
      </c>
      <c r="B447" s="68" t="n">
        <f aca="false">EOMONTH(Input!$C$7,A447)</f>
        <v>56400</v>
      </c>
      <c r="C447" s="67" t="n">
        <f aca="false">DATEDIF(Input!$G$23,$B447,"Y")</f>
        <v>75</v>
      </c>
      <c r="E447" s="69" t="n">
        <f aca="false">(-1)*(401k_02!$G447+IRA_02!$E447+Invest_02!$E447)+Pension_02!$E447</f>
        <v>1760.73420922696</v>
      </c>
      <c r="F447" s="69" t="n">
        <f aca="false">(-1)*Roth_02!$E447</f>
        <v>0</v>
      </c>
      <c r="G447" s="69" t="n">
        <f aca="false">(-1)*$E447*(Input!$C$9/100)</f>
        <v>-176.073420922696</v>
      </c>
      <c r="H447" s="69" t="n">
        <f aca="false">(-1)*$E447*(Input!$C$10/100)</f>
        <v>-86.6281230939664</v>
      </c>
      <c r="J447" s="69" t="n">
        <f aca="false">($E447+$F447+$G447+$H447)</f>
        <v>1498.0326652103</v>
      </c>
    </row>
    <row r="448" customFormat="false" ht="12.8" hidden="false" customHeight="false" outlineLevel="0" collapsed="false">
      <c r="A448" s="67" t="n">
        <v>444</v>
      </c>
      <c r="B448" s="68" t="n">
        <f aca="false">EOMONTH(Input!$C$7,A448)</f>
        <v>56430</v>
      </c>
      <c r="C448" s="67" t="n">
        <f aca="false">DATEDIF(Input!$G$23,$B448,"Y")</f>
        <v>75</v>
      </c>
      <c r="E448" s="69" t="n">
        <f aca="false">(-1)*(401k_02!$G448+IRA_02!$E448+Invest_02!$E448)+Pension_02!$E448</f>
        <v>1760.73420922696</v>
      </c>
      <c r="F448" s="69" t="n">
        <f aca="false">(-1)*Roth_02!$E448</f>
        <v>0</v>
      </c>
      <c r="G448" s="69" t="n">
        <f aca="false">(-1)*$E448*(Input!$C$9/100)</f>
        <v>-176.073420922696</v>
      </c>
      <c r="H448" s="69" t="n">
        <f aca="false">(-1)*$E448*(Input!$C$10/100)</f>
        <v>-86.6281230939664</v>
      </c>
      <c r="J448" s="69" t="n">
        <f aca="false">($E448+$F448+$G448+$H448)</f>
        <v>1498.0326652103</v>
      </c>
    </row>
    <row r="449" customFormat="false" ht="12.8" hidden="false" customHeight="false" outlineLevel="0" collapsed="false">
      <c r="A449" s="67" t="n">
        <v>445</v>
      </c>
      <c r="B449" s="68" t="n">
        <f aca="false">EOMONTH(Input!$C$7,A449)</f>
        <v>56461</v>
      </c>
      <c r="C449" s="67" t="n">
        <f aca="false">DATEDIF(Input!$G$23,$B449,"Y")</f>
        <v>75</v>
      </c>
      <c r="E449" s="69" t="n">
        <f aca="false">(-1)*(401k_02!$G449+IRA_02!$E449+Invest_02!$E449)+Pension_02!$E449</f>
        <v>1760.73420922696</v>
      </c>
      <c r="F449" s="69" t="n">
        <f aca="false">(-1)*Roth_02!$E449</f>
        <v>0</v>
      </c>
      <c r="G449" s="69" t="n">
        <f aca="false">(-1)*$E449*(Input!$C$9/100)</f>
        <v>-176.073420922696</v>
      </c>
      <c r="H449" s="69" t="n">
        <f aca="false">(-1)*$E449*(Input!$C$10/100)</f>
        <v>-86.6281230939664</v>
      </c>
      <c r="J449" s="69" t="n">
        <f aca="false">($E449+$F449+$G449+$H449)</f>
        <v>1498.0326652103</v>
      </c>
    </row>
    <row r="450" customFormat="false" ht="12.8" hidden="false" customHeight="false" outlineLevel="0" collapsed="false">
      <c r="A450" s="67" t="n">
        <v>446</v>
      </c>
      <c r="B450" s="68" t="n">
        <f aca="false">EOMONTH(Input!$C$7,A450)</f>
        <v>56492</v>
      </c>
      <c r="C450" s="67" t="n">
        <f aca="false">DATEDIF(Input!$G$23,$B450,"Y")</f>
        <v>75</v>
      </c>
      <c r="E450" s="69" t="n">
        <f aca="false">(-1)*(401k_02!$G450+IRA_02!$E450+Invest_02!$E450)+Pension_02!$E450</f>
        <v>1760.73420922696</v>
      </c>
      <c r="F450" s="69" t="n">
        <f aca="false">(-1)*Roth_02!$E450</f>
        <v>0</v>
      </c>
      <c r="G450" s="69" t="n">
        <f aca="false">(-1)*$E450*(Input!$C$9/100)</f>
        <v>-176.073420922696</v>
      </c>
      <c r="H450" s="69" t="n">
        <f aca="false">(-1)*$E450*(Input!$C$10/100)</f>
        <v>-86.6281230939664</v>
      </c>
      <c r="J450" s="69" t="n">
        <f aca="false">($E450+$F450+$G450+$H450)</f>
        <v>1498.0326652103</v>
      </c>
    </row>
    <row r="451" customFormat="false" ht="12.8" hidden="false" customHeight="false" outlineLevel="0" collapsed="false">
      <c r="A451" s="67" t="n">
        <v>447</v>
      </c>
      <c r="B451" s="68" t="n">
        <f aca="false">EOMONTH(Input!$C$7,A451)</f>
        <v>56522</v>
      </c>
      <c r="C451" s="67" t="n">
        <f aca="false">DATEDIF(Input!$G$23,$B451,"Y")</f>
        <v>75</v>
      </c>
      <c r="E451" s="69" t="n">
        <f aca="false">(-1)*(401k_02!$G451+IRA_02!$E451+Invest_02!$E451)+Pension_02!$E451</f>
        <v>1760.73420922696</v>
      </c>
      <c r="F451" s="69" t="n">
        <f aca="false">(-1)*Roth_02!$E451</f>
        <v>0</v>
      </c>
      <c r="G451" s="69" t="n">
        <f aca="false">(-1)*$E451*(Input!$C$9/100)</f>
        <v>-176.073420922696</v>
      </c>
      <c r="H451" s="69" t="n">
        <f aca="false">(-1)*$E451*(Input!$C$10/100)</f>
        <v>-86.6281230939664</v>
      </c>
      <c r="J451" s="69" t="n">
        <f aca="false">($E451+$F451+$G451+$H451)</f>
        <v>1498.0326652103</v>
      </c>
    </row>
    <row r="452" customFormat="false" ht="12.8" hidden="false" customHeight="false" outlineLevel="0" collapsed="false">
      <c r="A452" s="67" t="n">
        <v>448</v>
      </c>
      <c r="B452" s="68" t="n">
        <f aca="false">EOMONTH(Input!$C$7,A452)</f>
        <v>56553</v>
      </c>
      <c r="C452" s="67" t="n">
        <f aca="false">DATEDIF(Input!$G$23,$B452,"Y")</f>
        <v>76</v>
      </c>
      <c r="E452" s="69" t="n">
        <f aca="false">(-1)*(401k_02!$G452+IRA_02!$E452+Invest_02!$E452)+Pension_02!$E452</f>
        <v>1760.73420922696</v>
      </c>
      <c r="F452" s="69" t="n">
        <f aca="false">(-1)*Roth_02!$E452</f>
        <v>0</v>
      </c>
      <c r="G452" s="69" t="n">
        <f aca="false">(-1)*$E452*(Input!$C$9/100)</f>
        <v>-176.073420922696</v>
      </c>
      <c r="H452" s="69" t="n">
        <f aca="false">(-1)*$E452*(Input!$C$10/100)</f>
        <v>-86.6281230939664</v>
      </c>
      <c r="J452" s="69" t="n">
        <f aca="false">($E452+$F452+$G452+$H452)</f>
        <v>1498.0326652103</v>
      </c>
    </row>
    <row r="453" customFormat="false" ht="12.8" hidden="false" customHeight="false" outlineLevel="0" collapsed="false">
      <c r="A453" s="67" t="n">
        <v>449</v>
      </c>
      <c r="B453" s="68" t="n">
        <f aca="false">EOMONTH(Input!$C$7,A453)</f>
        <v>56583</v>
      </c>
      <c r="C453" s="67" t="n">
        <f aca="false">DATEDIF(Input!$G$23,$B453,"Y")</f>
        <v>76</v>
      </c>
      <c r="E453" s="69" t="n">
        <f aca="false">(-1)*(401k_02!$G453+IRA_02!$E453+Invest_02!$E453)+Pension_02!$E453</f>
        <v>1760.73420922696</v>
      </c>
      <c r="F453" s="69" t="n">
        <f aca="false">(-1)*Roth_02!$E453</f>
        <v>0</v>
      </c>
      <c r="G453" s="69" t="n">
        <f aca="false">(-1)*$E453*(Input!$C$9/100)</f>
        <v>-176.073420922696</v>
      </c>
      <c r="H453" s="69" t="n">
        <f aca="false">(-1)*$E453*(Input!$C$10/100)</f>
        <v>-86.6281230939664</v>
      </c>
      <c r="J453" s="69" t="n">
        <f aca="false">($E453+$F453+$G453+$H453)</f>
        <v>1498.0326652103</v>
      </c>
    </row>
    <row r="454" customFormat="false" ht="12.8" hidden="false" customHeight="false" outlineLevel="0" collapsed="false">
      <c r="A454" s="67" t="n">
        <v>450</v>
      </c>
      <c r="B454" s="68" t="n">
        <f aca="false">EOMONTH(Input!$C$7,A454)</f>
        <v>56614</v>
      </c>
      <c r="C454" s="67" t="n">
        <f aca="false">DATEDIF(Input!$G$23,$B454,"Y")</f>
        <v>76</v>
      </c>
      <c r="E454" s="69" t="n">
        <f aca="false">(-1)*(401k_02!$G454+IRA_02!$E454+Invest_02!$E454)+Pension_02!$E454</f>
        <v>1760.73420922696</v>
      </c>
      <c r="F454" s="69" t="n">
        <f aca="false">(-1)*Roth_02!$E454</f>
        <v>0</v>
      </c>
      <c r="G454" s="69" t="n">
        <f aca="false">(-1)*$E454*(Input!$C$9/100)</f>
        <v>-176.073420922696</v>
      </c>
      <c r="H454" s="69" t="n">
        <f aca="false">(-1)*$E454*(Input!$C$10/100)</f>
        <v>-86.6281230939664</v>
      </c>
      <c r="J454" s="69" t="n">
        <f aca="false">($E454+$F454+$G454+$H454)</f>
        <v>1498.0326652103</v>
      </c>
    </row>
    <row r="455" customFormat="false" ht="12.8" hidden="false" customHeight="false" outlineLevel="0" collapsed="false">
      <c r="A455" s="67" t="n">
        <v>451</v>
      </c>
      <c r="B455" s="68" t="n">
        <f aca="false">EOMONTH(Input!$C$7,A455)</f>
        <v>56645</v>
      </c>
      <c r="C455" s="67" t="n">
        <f aca="false">DATEDIF(Input!$G$23,$B455,"Y")</f>
        <v>76</v>
      </c>
      <c r="E455" s="69" t="n">
        <f aca="false">(-1)*(401k_02!$G455+IRA_02!$E455+Invest_02!$E455)+Pension_02!$E455</f>
        <v>1760.73420922696</v>
      </c>
      <c r="F455" s="69" t="n">
        <f aca="false">(-1)*Roth_02!$E455</f>
        <v>0</v>
      </c>
      <c r="G455" s="69" t="n">
        <f aca="false">(-1)*$E455*(Input!$C$9/100)</f>
        <v>-176.073420922696</v>
      </c>
      <c r="H455" s="69" t="n">
        <f aca="false">(-1)*$E455*(Input!$C$10/100)</f>
        <v>-86.6281230939664</v>
      </c>
      <c r="J455" s="69" t="n">
        <f aca="false">($E455+$F455+$G455+$H455)</f>
        <v>1498.0326652103</v>
      </c>
    </row>
    <row r="456" customFormat="false" ht="12.8" hidden="false" customHeight="false" outlineLevel="0" collapsed="false">
      <c r="A456" s="67" t="n">
        <v>452</v>
      </c>
      <c r="B456" s="68" t="n">
        <f aca="false">EOMONTH(Input!$C$7,A456)</f>
        <v>56673</v>
      </c>
      <c r="C456" s="67" t="n">
        <f aca="false">DATEDIF(Input!$G$23,$B456,"Y")</f>
        <v>76</v>
      </c>
      <c r="E456" s="69" t="n">
        <f aca="false">(-1)*(401k_02!$G456+IRA_02!$E456+Invest_02!$E456)+Pension_02!$E456</f>
        <v>1760.73420922696</v>
      </c>
      <c r="F456" s="69" t="n">
        <f aca="false">(-1)*Roth_02!$E456</f>
        <v>0</v>
      </c>
      <c r="G456" s="69" t="n">
        <f aca="false">(-1)*$E456*(Input!$C$9/100)</f>
        <v>-176.073420922696</v>
      </c>
      <c r="H456" s="69" t="n">
        <f aca="false">(-1)*$E456*(Input!$C$10/100)</f>
        <v>-86.6281230939664</v>
      </c>
      <c r="J456" s="69" t="n">
        <f aca="false">($E456+$F456+$G456+$H456)</f>
        <v>1498.0326652103</v>
      </c>
    </row>
    <row r="457" customFormat="false" ht="12.8" hidden="false" customHeight="false" outlineLevel="0" collapsed="false">
      <c r="A457" s="67" t="n">
        <v>453</v>
      </c>
      <c r="B457" s="68" t="n">
        <f aca="false">EOMONTH(Input!$C$7,A457)</f>
        <v>56704</v>
      </c>
      <c r="C457" s="67" t="n">
        <f aca="false">DATEDIF(Input!$G$23,$B457,"Y")</f>
        <v>76</v>
      </c>
      <c r="E457" s="69" t="n">
        <f aca="false">(-1)*(401k_02!$G457+IRA_02!$E457+Invest_02!$E457)+Pension_02!$E457</f>
        <v>1760.73420922696</v>
      </c>
      <c r="F457" s="69" t="n">
        <f aca="false">(-1)*Roth_02!$E457</f>
        <v>0</v>
      </c>
      <c r="G457" s="69" t="n">
        <f aca="false">(-1)*$E457*(Input!$C$9/100)</f>
        <v>-176.073420922696</v>
      </c>
      <c r="H457" s="69" t="n">
        <f aca="false">(-1)*$E457*(Input!$C$10/100)</f>
        <v>-86.6281230939664</v>
      </c>
      <c r="J457" s="69" t="n">
        <f aca="false">($E457+$F457+$G457+$H457)</f>
        <v>1498.0326652103</v>
      </c>
    </row>
    <row r="458" customFormat="false" ht="12.8" hidden="false" customHeight="false" outlineLevel="0" collapsed="false">
      <c r="A458" s="67" t="n">
        <v>454</v>
      </c>
      <c r="B458" s="68" t="n">
        <f aca="false">EOMONTH(Input!$C$7,A458)</f>
        <v>56734</v>
      </c>
      <c r="C458" s="67" t="n">
        <f aca="false">DATEDIF(Input!$G$23,$B458,"Y")</f>
        <v>76</v>
      </c>
      <c r="E458" s="69" t="n">
        <f aca="false">(-1)*(401k_02!$G458+IRA_02!$E458+Invest_02!$E458)+Pension_02!$E458</f>
        <v>1760.73420922696</v>
      </c>
      <c r="F458" s="69" t="n">
        <f aca="false">(-1)*Roth_02!$E458</f>
        <v>0</v>
      </c>
      <c r="G458" s="69" t="n">
        <f aca="false">(-1)*$E458*(Input!$C$9/100)</f>
        <v>-176.073420922696</v>
      </c>
      <c r="H458" s="69" t="n">
        <f aca="false">(-1)*$E458*(Input!$C$10/100)</f>
        <v>-86.6281230939664</v>
      </c>
      <c r="J458" s="69" t="n">
        <f aca="false">($E458+$F458+$G458+$H458)</f>
        <v>1498.0326652103</v>
      </c>
    </row>
    <row r="459" customFormat="false" ht="12.8" hidden="false" customHeight="false" outlineLevel="0" collapsed="false">
      <c r="A459" s="67" t="n">
        <v>455</v>
      </c>
      <c r="B459" s="68" t="n">
        <f aca="false">EOMONTH(Input!$C$7,A459)</f>
        <v>56765</v>
      </c>
      <c r="C459" s="67" t="n">
        <f aca="false">DATEDIF(Input!$G$23,$B459,"Y")</f>
        <v>76</v>
      </c>
      <c r="E459" s="69" t="n">
        <f aca="false">(-1)*(401k_02!$G459+IRA_02!$E459+Invest_02!$E459)+Pension_02!$E459</f>
        <v>1760.73420922696</v>
      </c>
      <c r="F459" s="69" t="n">
        <f aca="false">(-1)*Roth_02!$E459</f>
        <v>0</v>
      </c>
      <c r="G459" s="69" t="n">
        <f aca="false">(-1)*$E459*(Input!$C$9/100)</f>
        <v>-176.073420922696</v>
      </c>
      <c r="H459" s="69" t="n">
        <f aca="false">(-1)*$E459*(Input!$C$10/100)</f>
        <v>-86.6281230939664</v>
      </c>
      <c r="J459" s="69" t="n">
        <f aca="false">($E459+$F459+$G459+$H459)</f>
        <v>1498.0326652103</v>
      </c>
    </row>
    <row r="460" customFormat="false" ht="12.8" hidden="false" customHeight="false" outlineLevel="0" collapsed="false">
      <c r="A460" s="67" t="n">
        <v>456</v>
      </c>
      <c r="B460" s="68" t="n">
        <f aca="false">EOMONTH(Input!$C$7,A460)</f>
        <v>56795</v>
      </c>
      <c r="C460" s="67" t="n">
        <f aca="false">DATEDIF(Input!$G$23,$B460,"Y")</f>
        <v>76</v>
      </c>
      <c r="E460" s="69" t="n">
        <f aca="false">(-1)*(401k_02!$G460+IRA_02!$E460+Invest_02!$E460)+Pension_02!$E460</f>
        <v>1760.73420922696</v>
      </c>
      <c r="F460" s="69" t="n">
        <f aca="false">(-1)*Roth_02!$E460</f>
        <v>0</v>
      </c>
      <c r="G460" s="69" t="n">
        <f aca="false">(-1)*$E460*(Input!$C$9/100)</f>
        <v>-176.073420922696</v>
      </c>
      <c r="H460" s="69" t="n">
        <f aca="false">(-1)*$E460*(Input!$C$10/100)</f>
        <v>-86.6281230939664</v>
      </c>
      <c r="J460" s="69" t="n">
        <f aca="false">($E460+$F460+$G460+$H460)</f>
        <v>1498.0326652103</v>
      </c>
    </row>
    <row r="461" customFormat="false" ht="12.8" hidden="false" customHeight="false" outlineLevel="0" collapsed="false">
      <c r="A461" s="67" t="n">
        <v>457</v>
      </c>
      <c r="B461" s="68" t="n">
        <f aca="false">EOMONTH(Input!$C$7,A461)</f>
        <v>56826</v>
      </c>
      <c r="C461" s="67" t="n">
        <f aca="false">DATEDIF(Input!$G$23,$B461,"Y")</f>
        <v>76</v>
      </c>
      <c r="E461" s="69" t="n">
        <f aca="false">(-1)*(401k_02!$G461+IRA_02!$E461+Invest_02!$E461)+Pension_02!$E461</f>
        <v>1760.73420922696</v>
      </c>
      <c r="F461" s="69" t="n">
        <f aca="false">(-1)*Roth_02!$E461</f>
        <v>0</v>
      </c>
      <c r="G461" s="69" t="n">
        <f aca="false">(-1)*$E461*(Input!$C$9/100)</f>
        <v>-176.073420922696</v>
      </c>
      <c r="H461" s="69" t="n">
        <f aca="false">(-1)*$E461*(Input!$C$10/100)</f>
        <v>-86.6281230939664</v>
      </c>
      <c r="J461" s="69" t="n">
        <f aca="false">($E461+$F461+$G461+$H461)</f>
        <v>1498.0326652103</v>
      </c>
    </row>
    <row r="462" customFormat="false" ht="12.8" hidden="false" customHeight="false" outlineLevel="0" collapsed="false">
      <c r="A462" s="67" t="n">
        <v>458</v>
      </c>
      <c r="B462" s="68" t="n">
        <f aca="false">EOMONTH(Input!$C$7,A462)</f>
        <v>56857</v>
      </c>
      <c r="C462" s="67" t="n">
        <f aca="false">DATEDIF(Input!$G$23,$B462,"Y")</f>
        <v>76</v>
      </c>
      <c r="E462" s="69" t="n">
        <f aca="false">(-1)*(401k_02!$G462+IRA_02!$E462+Invest_02!$E462)+Pension_02!$E462</f>
        <v>1760.73420922696</v>
      </c>
      <c r="F462" s="69" t="n">
        <f aca="false">(-1)*Roth_02!$E462</f>
        <v>0</v>
      </c>
      <c r="G462" s="69" t="n">
        <f aca="false">(-1)*$E462*(Input!$C$9/100)</f>
        <v>-176.073420922696</v>
      </c>
      <c r="H462" s="69" t="n">
        <f aca="false">(-1)*$E462*(Input!$C$10/100)</f>
        <v>-86.6281230939664</v>
      </c>
      <c r="J462" s="69" t="n">
        <f aca="false">($E462+$F462+$G462+$H462)</f>
        <v>1498.0326652103</v>
      </c>
    </row>
    <row r="463" customFormat="false" ht="12.8" hidden="false" customHeight="false" outlineLevel="0" collapsed="false">
      <c r="A463" s="67" t="n">
        <v>459</v>
      </c>
      <c r="B463" s="68" t="n">
        <f aca="false">EOMONTH(Input!$C$7,A463)</f>
        <v>56887</v>
      </c>
      <c r="C463" s="67" t="n">
        <f aca="false">DATEDIF(Input!$G$23,$B463,"Y")</f>
        <v>76</v>
      </c>
      <c r="E463" s="69" t="n">
        <f aca="false">(-1)*(401k_02!$G463+IRA_02!$E463+Invest_02!$E463)+Pension_02!$E463</f>
        <v>1760.73420922696</v>
      </c>
      <c r="F463" s="69" t="n">
        <f aca="false">(-1)*Roth_02!$E463</f>
        <v>0</v>
      </c>
      <c r="G463" s="69" t="n">
        <f aca="false">(-1)*$E463*(Input!$C$9/100)</f>
        <v>-176.073420922696</v>
      </c>
      <c r="H463" s="69" t="n">
        <f aca="false">(-1)*$E463*(Input!$C$10/100)</f>
        <v>-86.6281230939664</v>
      </c>
      <c r="J463" s="69" t="n">
        <f aca="false">($E463+$F463+$G463+$H463)</f>
        <v>1498.0326652103</v>
      </c>
    </row>
    <row r="464" customFormat="false" ht="12.8" hidden="false" customHeight="false" outlineLevel="0" collapsed="false">
      <c r="A464" s="67" t="n">
        <v>460</v>
      </c>
      <c r="B464" s="68" t="n">
        <f aca="false">EOMONTH(Input!$C$7,A464)</f>
        <v>56918</v>
      </c>
      <c r="C464" s="67" t="n">
        <f aca="false">DATEDIF(Input!$G$23,$B464,"Y")</f>
        <v>77</v>
      </c>
      <c r="E464" s="69" t="n">
        <f aca="false">(-1)*(401k_02!$G464+IRA_02!$E464+Invest_02!$E464)+Pension_02!$E464</f>
        <v>1760.73420922696</v>
      </c>
      <c r="F464" s="69" t="n">
        <f aca="false">(-1)*Roth_02!$E464</f>
        <v>0</v>
      </c>
      <c r="G464" s="69" t="n">
        <f aca="false">(-1)*$E464*(Input!$C$9/100)</f>
        <v>-176.073420922696</v>
      </c>
      <c r="H464" s="69" t="n">
        <f aca="false">(-1)*$E464*(Input!$C$10/100)</f>
        <v>-86.6281230939664</v>
      </c>
      <c r="J464" s="69" t="n">
        <f aca="false">($E464+$F464+$G464+$H464)</f>
        <v>1498.0326652103</v>
      </c>
    </row>
    <row r="465" customFormat="false" ht="12.8" hidden="false" customHeight="false" outlineLevel="0" collapsed="false">
      <c r="A465" s="67" t="n">
        <v>461</v>
      </c>
      <c r="B465" s="68" t="n">
        <f aca="false">EOMONTH(Input!$C$7,A465)</f>
        <v>56948</v>
      </c>
      <c r="C465" s="67" t="n">
        <f aca="false">DATEDIF(Input!$G$23,$B465,"Y")</f>
        <v>77</v>
      </c>
      <c r="E465" s="69" t="n">
        <f aca="false">(-1)*(401k_02!$G465+IRA_02!$E465+Invest_02!$E465)+Pension_02!$E465</f>
        <v>1760.73420922696</v>
      </c>
      <c r="F465" s="69" t="n">
        <f aca="false">(-1)*Roth_02!$E465</f>
        <v>0</v>
      </c>
      <c r="G465" s="69" t="n">
        <f aca="false">(-1)*$E465*(Input!$C$9/100)</f>
        <v>-176.073420922696</v>
      </c>
      <c r="H465" s="69" t="n">
        <f aca="false">(-1)*$E465*(Input!$C$10/100)</f>
        <v>-86.6281230939664</v>
      </c>
      <c r="J465" s="69" t="n">
        <f aca="false">($E465+$F465+$G465+$H465)</f>
        <v>1498.0326652103</v>
      </c>
    </row>
    <row r="466" customFormat="false" ht="12.8" hidden="false" customHeight="false" outlineLevel="0" collapsed="false">
      <c r="A466" s="67" t="n">
        <v>462</v>
      </c>
      <c r="B466" s="68" t="n">
        <f aca="false">EOMONTH(Input!$C$7,A466)</f>
        <v>56979</v>
      </c>
      <c r="C466" s="67" t="n">
        <f aca="false">DATEDIF(Input!$G$23,$B466,"Y")</f>
        <v>77</v>
      </c>
      <c r="E466" s="69" t="n">
        <f aca="false">(-1)*(401k_02!$G466+IRA_02!$E466+Invest_02!$E466)+Pension_02!$E466</f>
        <v>1760.73420922696</v>
      </c>
      <c r="F466" s="69" t="n">
        <f aca="false">(-1)*Roth_02!$E466</f>
        <v>0</v>
      </c>
      <c r="G466" s="69" t="n">
        <f aca="false">(-1)*$E466*(Input!$C$9/100)</f>
        <v>-176.073420922696</v>
      </c>
      <c r="H466" s="69" t="n">
        <f aca="false">(-1)*$E466*(Input!$C$10/100)</f>
        <v>-86.6281230939664</v>
      </c>
      <c r="J466" s="69" t="n">
        <f aca="false">($E466+$F466+$G466+$H466)</f>
        <v>1498.0326652103</v>
      </c>
    </row>
    <row r="467" customFormat="false" ht="12.8" hidden="false" customHeight="false" outlineLevel="0" collapsed="false">
      <c r="A467" s="67" t="n">
        <v>463</v>
      </c>
      <c r="B467" s="68" t="n">
        <f aca="false">EOMONTH(Input!$C$7,A467)</f>
        <v>57010</v>
      </c>
      <c r="C467" s="67" t="n">
        <f aca="false">DATEDIF(Input!$G$23,$B467,"Y")</f>
        <v>77</v>
      </c>
      <c r="E467" s="69" t="n">
        <f aca="false">(-1)*(401k_02!$G467+IRA_02!$E467+Invest_02!$E467)+Pension_02!$E467</f>
        <v>1760.73420922696</v>
      </c>
      <c r="F467" s="69" t="n">
        <f aca="false">(-1)*Roth_02!$E467</f>
        <v>0</v>
      </c>
      <c r="G467" s="69" t="n">
        <f aca="false">(-1)*$E467*(Input!$C$9/100)</f>
        <v>-176.073420922696</v>
      </c>
      <c r="H467" s="69" t="n">
        <f aca="false">(-1)*$E467*(Input!$C$10/100)</f>
        <v>-86.6281230939664</v>
      </c>
      <c r="J467" s="69" t="n">
        <f aca="false">($E467+$F467+$G467+$H467)</f>
        <v>1498.0326652103</v>
      </c>
    </row>
    <row r="468" customFormat="false" ht="12.8" hidden="false" customHeight="false" outlineLevel="0" collapsed="false">
      <c r="A468" s="67" t="n">
        <v>464</v>
      </c>
      <c r="B468" s="68" t="n">
        <f aca="false">EOMONTH(Input!$C$7,A468)</f>
        <v>57039</v>
      </c>
      <c r="C468" s="67" t="n">
        <f aca="false">DATEDIF(Input!$G$23,$B468,"Y")</f>
        <v>77</v>
      </c>
      <c r="E468" s="69" t="n">
        <f aca="false">(-1)*(401k_02!$G468+IRA_02!$E468+Invest_02!$E468)+Pension_02!$E468</f>
        <v>1760.73420922696</v>
      </c>
      <c r="F468" s="69" t="n">
        <f aca="false">(-1)*Roth_02!$E468</f>
        <v>0</v>
      </c>
      <c r="G468" s="69" t="n">
        <f aca="false">(-1)*$E468*(Input!$C$9/100)</f>
        <v>-176.073420922696</v>
      </c>
      <c r="H468" s="69" t="n">
        <f aca="false">(-1)*$E468*(Input!$C$10/100)</f>
        <v>-86.6281230939664</v>
      </c>
      <c r="J468" s="69" t="n">
        <f aca="false">($E468+$F468+$G468+$H468)</f>
        <v>1498.0326652103</v>
      </c>
    </row>
    <row r="469" customFormat="false" ht="12.8" hidden="false" customHeight="false" outlineLevel="0" collapsed="false">
      <c r="A469" s="67" t="n">
        <v>465</v>
      </c>
      <c r="B469" s="68" t="n">
        <f aca="false">EOMONTH(Input!$C$7,A469)</f>
        <v>57070</v>
      </c>
      <c r="C469" s="67" t="n">
        <f aca="false">DATEDIF(Input!$G$23,$B469,"Y")</f>
        <v>77</v>
      </c>
      <c r="E469" s="69" t="n">
        <f aca="false">(-1)*(401k_02!$G469+IRA_02!$E469+Invest_02!$E469)+Pension_02!$E469</f>
        <v>1760.73420922696</v>
      </c>
      <c r="F469" s="69" t="n">
        <f aca="false">(-1)*Roth_02!$E469</f>
        <v>0</v>
      </c>
      <c r="G469" s="69" t="n">
        <f aca="false">(-1)*$E469*(Input!$C$9/100)</f>
        <v>-176.073420922696</v>
      </c>
      <c r="H469" s="69" t="n">
        <f aca="false">(-1)*$E469*(Input!$C$10/100)</f>
        <v>-86.6281230939664</v>
      </c>
      <c r="J469" s="69" t="n">
        <f aca="false">($E469+$F469+$G469+$H469)</f>
        <v>1498.0326652103</v>
      </c>
    </row>
    <row r="470" customFormat="false" ht="12.8" hidden="false" customHeight="false" outlineLevel="0" collapsed="false">
      <c r="A470" s="67" t="n">
        <v>466</v>
      </c>
      <c r="B470" s="68" t="n">
        <f aca="false">EOMONTH(Input!$C$7,A470)</f>
        <v>57100</v>
      </c>
      <c r="C470" s="67" t="n">
        <f aca="false">DATEDIF(Input!$G$23,$B470,"Y")</f>
        <v>77</v>
      </c>
      <c r="E470" s="69" t="n">
        <f aca="false">(-1)*(401k_02!$G470+IRA_02!$E470+Invest_02!$E470)+Pension_02!$E470</f>
        <v>1760.73420922696</v>
      </c>
      <c r="F470" s="69" t="n">
        <f aca="false">(-1)*Roth_02!$E470</f>
        <v>0</v>
      </c>
      <c r="G470" s="69" t="n">
        <f aca="false">(-1)*$E470*(Input!$C$9/100)</f>
        <v>-176.073420922696</v>
      </c>
      <c r="H470" s="69" t="n">
        <f aca="false">(-1)*$E470*(Input!$C$10/100)</f>
        <v>-86.6281230939664</v>
      </c>
      <c r="J470" s="69" t="n">
        <f aca="false">($E470+$F470+$G470+$H470)</f>
        <v>1498.0326652103</v>
      </c>
    </row>
    <row r="471" customFormat="false" ht="12.8" hidden="false" customHeight="false" outlineLevel="0" collapsed="false">
      <c r="A471" s="67" t="n">
        <v>467</v>
      </c>
      <c r="B471" s="68" t="n">
        <f aca="false">EOMONTH(Input!$C$7,A471)</f>
        <v>57131</v>
      </c>
      <c r="C471" s="67" t="n">
        <f aca="false">DATEDIF(Input!$G$23,$B471,"Y")</f>
        <v>77</v>
      </c>
      <c r="E471" s="69" t="n">
        <f aca="false">(-1)*(401k_02!$G471+IRA_02!$E471+Invest_02!$E471)+Pension_02!$E471</f>
        <v>1760.73420922696</v>
      </c>
      <c r="F471" s="69" t="n">
        <f aca="false">(-1)*Roth_02!$E471</f>
        <v>0</v>
      </c>
      <c r="G471" s="69" t="n">
        <f aca="false">(-1)*$E471*(Input!$C$9/100)</f>
        <v>-176.073420922696</v>
      </c>
      <c r="H471" s="69" t="n">
        <f aca="false">(-1)*$E471*(Input!$C$10/100)</f>
        <v>-86.6281230939664</v>
      </c>
      <c r="J471" s="69" t="n">
        <f aca="false">($E471+$F471+$G471+$H471)</f>
        <v>1498.0326652103</v>
      </c>
    </row>
    <row r="472" customFormat="false" ht="12.8" hidden="false" customHeight="false" outlineLevel="0" collapsed="false">
      <c r="A472" s="67" t="n">
        <v>468</v>
      </c>
      <c r="B472" s="68" t="n">
        <f aca="false">EOMONTH(Input!$C$7,A472)</f>
        <v>57161</v>
      </c>
      <c r="C472" s="67" t="n">
        <f aca="false">DATEDIF(Input!$G$23,$B472,"Y")</f>
        <v>77</v>
      </c>
      <c r="E472" s="69" t="n">
        <f aca="false">(-1)*(401k_02!$G472+IRA_02!$E472+Invest_02!$E472)+Pension_02!$E472</f>
        <v>1760.73420922696</v>
      </c>
      <c r="F472" s="69" t="n">
        <f aca="false">(-1)*Roth_02!$E472</f>
        <v>0</v>
      </c>
      <c r="G472" s="69" t="n">
        <f aca="false">(-1)*$E472*(Input!$C$9/100)</f>
        <v>-176.073420922696</v>
      </c>
      <c r="H472" s="69" t="n">
        <f aca="false">(-1)*$E472*(Input!$C$10/100)</f>
        <v>-86.6281230939664</v>
      </c>
      <c r="J472" s="69" t="n">
        <f aca="false">($E472+$F472+$G472+$H472)</f>
        <v>1498.0326652103</v>
      </c>
    </row>
    <row r="473" customFormat="false" ht="12.8" hidden="false" customHeight="false" outlineLevel="0" collapsed="false">
      <c r="A473" s="67" t="n">
        <v>469</v>
      </c>
      <c r="B473" s="68" t="n">
        <f aca="false">EOMONTH(Input!$C$7,A473)</f>
        <v>57192</v>
      </c>
      <c r="C473" s="67" t="n">
        <f aca="false">DATEDIF(Input!$G$23,$B473,"Y")</f>
        <v>77</v>
      </c>
      <c r="E473" s="69" t="n">
        <f aca="false">(-1)*(401k_02!$G473+IRA_02!$E473+Invest_02!$E473)+Pension_02!$E473</f>
        <v>1760.73420922696</v>
      </c>
      <c r="F473" s="69" t="n">
        <f aca="false">(-1)*Roth_02!$E473</f>
        <v>0</v>
      </c>
      <c r="G473" s="69" t="n">
        <f aca="false">(-1)*$E473*(Input!$C$9/100)</f>
        <v>-176.073420922696</v>
      </c>
      <c r="H473" s="69" t="n">
        <f aca="false">(-1)*$E473*(Input!$C$10/100)</f>
        <v>-86.6281230939664</v>
      </c>
      <c r="J473" s="69" t="n">
        <f aca="false">($E473+$F473+$G473+$H473)</f>
        <v>1498.0326652103</v>
      </c>
    </row>
    <row r="474" customFormat="false" ht="12.8" hidden="false" customHeight="false" outlineLevel="0" collapsed="false">
      <c r="A474" s="67" t="n">
        <v>470</v>
      </c>
      <c r="B474" s="68" t="n">
        <f aca="false">EOMONTH(Input!$C$7,A474)</f>
        <v>57223</v>
      </c>
      <c r="C474" s="67" t="n">
        <f aca="false">DATEDIF(Input!$G$23,$B474,"Y")</f>
        <v>77</v>
      </c>
      <c r="E474" s="69" t="n">
        <f aca="false">(-1)*(401k_02!$G474+IRA_02!$E474+Invest_02!$E474)+Pension_02!$E474</f>
        <v>1760.73420922696</v>
      </c>
      <c r="F474" s="69" t="n">
        <f aca="false">(-1)*Roth_02!$E474</f>
        <v>0</v>
      </c>
      <c r="G474" s="69" t="n">
        <f aca="false">(-1)*$E474*(Input!$C$9/100)</f>
        <v>-176.073420922696</v>
      </c>
      <c r="H474" s="69" t="n">
        <f aca="false">(-1)*$E474*(Input!$C$10/100)</f>
        <v>-86.6281230939664</v>
      </c>
      <c r="J474" s="69" t="n">
        <f aca="false">($E474+$F474+$G474+$H474)</f>
        <v>1498.0326652103</v>
      </c>
    </row>
    <row r="475" customFormat="false" ht="12.8" hidden="false" customHeight="false" outlineLevel="0" collapsed="false">
      <c r="A475" s="67" t="n">
        <v>471</v>
      </c>
      <c r="B475" s="68" t="n">
        <f aca="false">EOMONTH(Input!$C$7,A475)</f>
        <v>57253</v>
      </c>
      <c r="C475" s="67" t="n">
        <f aca="false">DATEDIF(Input!$G$23,$B475,"Y")</f>
        <v>77</v>
      </c>
      <c r="E475" s="69" t="n">
        <f aca="false">(-1)*(401k_02!$G475+IRA_02!$E475+Invest_02!$E475)+Pension_02!$E475</f>
        <v>1760.73420922696</v>
      </c>
      <c r="F475" s="69" t="n">
        <f aca="false">(-1)*Roth_02!$E475</f>
        <v>0</v>
      </c>
      <c r="G475" s="69" t="n">
        <f aca="false">(-1)*$E475*(Input!$C$9/100)</f>
        <v>-176.073420922696</v>
      </c>
      <c r="H475" s="69" t="n">
        <f aca="false">(-1)*$E475*(Input!$C$10/100)</f>
        <v>-86.6281230939664</v>
      </c>
      <c r="J475" s="69" t="n">
        <f aca="false">($E475+$F475+$G475+$H475)</f>
        <v>1498.0326652103</v>
      </c>
    </row>
    <row r="476" customFormat="false" ht="12.8" hidden="false" customHeight="false" outlineLevel="0" collapsed="false">
      <c r="A476" s="67" t="n">
        <v>472</v>
      </c>
      <c r="B476" s="68" t="n">
        <f aca="false">EOMONTH(Input!$C$7,A476)</f>
        <v>57284</v>
      </c>
      <c r="C476" s="67" t="n">
        <f aca="false">DATEDIF(Input!$G$23,$B476,"Y")</f>
        <v>78</v>
      </c>
      <c r="E476" s="69" t="n">
        <f aca="false">(-1)*(401k_02!$G476+IRA_02!$E476+Invest_02!$E476)+Pension_02!$E476</f>
        <v>1760.73420922696</v>
      </c>
      <c r="F476" s="69" t="n">
        <f aca="false">(-1)*Roth_02!$E476</f>
        <v>0</v>
      </c>
      <c r="G476" s="69" t="n">
        <f aca="false">(-1)*$E476*(Input!$C$9/100)</f>
        <v>-176.073420922696</v>
      </c>
      <c r="H476" s="69" t="n">
        <f aca="false">(-1)*$E476*(Input!$C$10/100)</f>
        <v>-86.6281230939664</v>
      </c>
      <c r="J476" s="69" t="n">
        <f aca="false">($E476+$F476+$G476+$H476)</f>
        <v>1498.0326652103</v>
      </c>
    </row>
    <row r="477" customFormat="false" ht="12.8" hidden="false" customHeight="false" outlineLevel="0" collapsed="false">
      <c r="A477" s="67" t="n">
        <v>473</v>
      </c>
      <c r="B477" s="68" t="n">
        <f aca="false">EOMONTH(Input!$C$7,A477)</f>
        <v>57314</v>
      </c>
      <c r="C477" s="67" t="n">
        <f aca="false">DATEDIF(Input!$G$23,$B477,"Y")</f>
        <v>78</v>
      </c>
      <c r="E477" s="69" t="n">
        <f aca="false">(-1)*(401k_02!$G477+IRA_02!$E477+Invest_02!$E477)+Pension_02!$E477</f>
        <v>1760.73420922696</v>
      </c>
      <c r="F477" s="69" t="n">
        <f aca="false">(-1)*Roth_02!$E477</f>
        <v>0</v>
      </c>
      <c r="G477" s="69" t="n">
        <f aca="false">(-1)*$E477*(Input!$C$9/100)</f>
        <v>-176.073420922696</v>
      </c>
      <c r="H477" s="69" t="n">
        <f aca="false">(-1)*$E477*(Input!$C$10/100)</f>
        <v>-86.6281230939664</v>
      </c>
      <c r="J477" s="69" t="n">
        <f aca="false">($E477+$F477+$G477+$H477)</f>
        <v>1498.0326652103</v>
      </c>
    </row>
    <row r="478" customFormat="false" ht="12.8" hidden="false" customHeight="false" outlineLevel="0" collapsed="false">
      <c r="A478" s="67" t="n">
        <v>474</v>
      </c>
      <c r="B478" s="68" t="n">
        <f aca="false">EOMONTH(Input!$C$7,A478)</f>
        <v>57345</v>
      </c>
      <c r="C478" s="67" t="n">
        <f aca="false">DATEDIF(Input!$G$23,$B478,"Y")</f>
        <v>78</v>
      </c>
      <c r="E478" s="69" t="n">
        <f aca="false">(-1)*(401k_02!$G478+IRA_02!$E478+Invest_02!$E478)+Pension_02!$E478</f>
        <v>1760.73420922696</v>
      </c>
      <c r="F478" s="69" t="n">
        <f aca="false">(-1)*Roth_02!$E478</f>
        <v>0</v>
      </c>
      <c r="G478" s="69" t="n">
        <f aca="false">(-1)*$E478*(Input!$C$9/100)</f>
        <v>-176.073420922696</v>
      </c>
      <c r="H478" s="69" t="n">
        <f aca="false">(-1)*$E478*(Input!$C$10/100)</f>
        <v>-86.6281230939664</v>
      </c>
      <c r="J478" s="69" t="n">
        <f aca="false">($E478+$F478+$G478+$H478)</f>
        <v>1498.0326652103</v>
      </c>
    </row>
    <row r="479" customFormat="false" ht="12.8" hidden="false" customHeight="false" outlineLevel="0" collapsed="false">
      <c r="A479" s="67" t="n">
        <v>475</v>
      </c>
      <c r="B479" s="68" t="n">
        <f aca="false">EOMONTH(Input!$C$7,A479)</f>
        <v>57376</v>
      </c>
      <c r="C479" s="67" t="n">
        <f aca="false">DATEDIF(Input!$G$23,$B479,"Y")</f>
        <v>78</v>
      </c>
      <c r="E479" s="69" t="n">
        <f aca="false">(-1)*(401k_02!$G479+IRA_02!$E479+Invest_02!$E479)+Pension_02!$E479</f>
        <v>1760.73420922696</v>
      </c>
      <c r="F479" s="69" t="n">
        <f aca="false">(-1)*Roth_02!$E479</f>
        <v>0</v>
      </c>
      <c r="G479" s="69" t="n">
        <f aca="false">(-1)*$E479*(Input!$C$9/100)</f>
        <v>-176.073420922696</v>
      </c>
      <c r="H479" s="69" t="n">
        <f aca="false">(-1)*$E479*(Input!$C$10/100)</f>
        <v>-86.6281230939664</v>
      </c>
      <c r="J479" s="69" t="n">
        <f aca="false">($E479+$F479+$G479+$H479)</f>
        <v>1498.0326652103</v>
      </c>
    </row>
    <row r="480" customFormat="false" ht="12.8" hidden="false" customHeight="false" outlineLevel="0" collapsed="false">
      <c r="A480" s="67" t="n">
        <v>476</v>
      </c>
      <c r="B480" s="68" t="n">
        <f aca="false">EOMONTH(Input!$C$7,A480)</f>
        <v>57404</v>
      </c>
      <c r="C480" s="67" t="n">
        <f aca="false">DATEDIF(Input!$G$23,$B480,"Y")</f>
        <v>78</v>
      </c>
      <c r="E480" s="69" t="n">
        <f aca="false">(-1)*(401k_02!$G480+IRA_02!$E480+Invest_02!$E480)+Pension_02!$E480</f>
        <v>1760.73420922696</v>
      </c>
      <c r="F480" s="69" t="n">
        <f aca="false">(-1)*Roth_02!$E480</f>
        <v>0</v>
      </c>
      <c r="G480" s="69" t="n">
        <f aca="false">(-1)*$E480*(Input!$C$9/100)</f>
        <v>-176.073420922696</v>
      </c>
      <c r="H480" s="69" t="n">
        <f aca="false">(-1)*$E480*(Input!$C$10/100)</f>
        <v>-86.6281230939664</v>
      </c>
      <c r="J480" s="69" t="n">
        <f aca="false">($E480+$F480+$G480+$H480)</f>
        <v>1498.0326652103</v>
      </c>
    </row>
    <row r="481" customFormat="false" ht="12.8" hidden="false" customHeight="false" outlineLevel="0" collapsed="false">
      <c r="A481" s="67" t="n">
        <v>477</v>
      </c>
      <c r="B481" s="68" t="n">
        <f aca="false">EOMONTH(Input!$C$7,A481)</f>
        <v>57435</v>
      </c>
      <c r="C481" s="67" t="n">
        <f aca="false">DATEDIF(Input!$G$23,$B481,"Y")</f>
        <v>78</v>
      </c>
      <c r="E481" s="69" t="n">
        <f aca="false">(-1)*(401k_02!$G481+IRA_02!$E481+Invest_02!$E481)+Pension_02!$E481</f>
        <v>1760.73420922696</v>
      </c>
      <c r="F481" s="69" t="n">
        <f aca="false">(-1)*Roth_02!$E481</f>
        <v>0</v>
      </c>
      <c r="G481" s="69" t="n">
        <f aca="false">(-1)*$E481*(Input!$C$9/100)</f>
        <v>-176.073420922696</v>
      </c>
      <c r="H481" s="69" t="n">
        <f aca="false">(-1)*$E481*(Input!$C$10/100)</f>
        <v>-86.6281230939664</v>
      </c>
      <c r="J481" s="69" t="n">
        <f aca="false">($E481+$F481+$G481+$H481)</f>
        <v>1498.0326652103</v>
      </c>
    </row>
    <row r="482" customFormat="false" ht="12.8" hidden="false" customHeight="false" outlineLevel="0" collapsed="false">
      <c r="A482" s="67" t="n">
        <v>478</v>
      </c>
      <c r="B482" s="68" t="n">
        <f aca="false">EOMONTH(Input!$C$7,A482)</f>
        <v>57465</v>
      </c>
      <c r="C482" s="67" t="n">
        <f aca="false">DATEDIF(Input!$G$23,$B482,"Y")</f>
        <v>78</v>
      </c>
      <c r="E482" s="69" t="n">
        <f aca="false">(-1)*(401k_02!$G482+IRA_02!$E482+Invest_02!$E482)+Pension_02!$E482</f>
        <v>1760.73420922696</v>
      </c>
      <c r="F482" s="69" t="n">
        <f aca="false">(-1)*Roth_02!$E482</f>
        <v>0</v>
      </c>
      <c r="G482" s="69" t="n">
        <f aca="false">(-1)*$E482*(Input!$C$9/100)</f>
        <v>-176.073420922696</v>
      </c>
      <c r="H482" s="69" t="n">
        <f aca="false">(-1)*$E482*(Input!$C$10/100)</f>
        <v>-86.6281230939664</v>
      </c>
      <c r="J482" s="69" t="n">
        <f aca="false">($E482+$F482+$G482+$H482)</f>
        <v>1498.0326652103</v>
      </c>
    </row>
    <row r="483" customFormat="false" ht="12.8" hidden="false" customHeight="false" outlineLevel="0" collapsed="false">
      <c r="A483" s="67" t="n">
        <v>479</v>
      </c>
      <c r="B483" s="68" t="n">
        <f aca="false">EOMONTH(Input!$C$7,A483)</f>
        <v>57496</v>
      </c>
      <c r="C483" s="67" t="n">
        <f aca="false">DATEDIF(Input!$G$23,$B483,"Y")</f>
        <v>78</v>
      </c>
      <c r="E483" s="69" t="n">
        <f aca="false">(-1)*(401k_02!$G483+IRA_02!$E483+Invest_02!$E483)+Pension_02!$E483</f>
        <v>1760.73420922696</v>
      </c>
      <c r="F483" s="69" t="n">
        <f aca="false">(-1)*Roth_02!$E483</f>
        <v>0</v>
      </c>
      <c r="G483" s="69" t="n">
        <f aca="false">(-1)*$E483*(Input!$C$9/100)</f>
        <v>-176.073420922696</v>
      </c>
      <c r="H483" s="69" t="n">
        <f aca="false">(-1)*$E483*(Input!$C$10/100)</f>
        <v>-86.6281230939664</v>
      </c>
      <c r="J483" s="69" t="n">
        <f aca="false">($E483+$F483+$G483+$H483)</f>
        <v>1498.0326652103</v>
      </c>
    </row>
    <row r="484" customFormat="false" ht="12.8" hidden="false" customHeight="false" outlineLevel="0" collapsed="false">
      <c r="A484" s="67" t="n">
        <v>480</v>
      </c>
      <c r="B484" s="68" t="n">
        <f aca="false">EOMONTH(Input!$C$7,A484)</f>
        <v>57526</v>
      </c>
      <c r="C484" s="67" t="n">
        <f aca="false">DATEDIF(Input!$G$23,$B484,"Y")</f>
        <v>78</v>
      </c>
      <c r="E484" s="69" t="n">
        <f aca="false">(-1)*(401k_02!$G484+IRA_02!$E484+Invest_02!$E484)+Pension_02!$E484</f>
        <v>1760.73420922696</v>
      </c>
      <c r="F484" s="69" t="n">
        <f aca="false">(-1)*Roth_02!$E484</f>
        <v>0</v>
      </c>
      <c r="G484" s="69" t="n">
        <f aca="false">(-1)*$E484*(Input!$C$9/100)</f>
        <v>-176.073420922696</v>
      </c>
      <c r="H484" s="69" t="n">
        <f aca="false">(-1)*$E484*(Input!$C$10/100)</f>
        <v>-86.6281230939664</v>
      </c>
      <c r="J484" s="69" t="n">
        <f aca="false">($E484+$F484+$G484+$H484)</f>
        <v>1498.0326652103</v>
      </c>
    </row>
    <row r="485" customFormat="false" ht="12.8" hidden="false" customHeight="false" outlineLevel="0" collapsed="false">
      <c r="A485" s="67" t="n">
        <v>481</v>
      </c>
      <c r="B485" s="68" t="n">
        <f aca="false">EOMONTH(Input!$C$7,A485)</f>
        <v>57557</v>
      </c>
      <c r="C485" s="67" t="n">
        <f aca="false">DATEDIF(Input!$G$23,$B485,"Y")</f>
        <v>78</v>
      </c>
      <c r="E485" s="69" t="n">
        <f aca="false">(-1)*(401k_02!$G485+IRA_02!$E485+Invest_02!$E485)+Pension_02!$E485</f>
        <v>1760.73420922696</v>
      </c>
      <c r="F485" s="69" t="n">
        <f aca="false">(-1)*Roth_02!$E485</f>
        <v>0</v>
      </c>
      <c r="G485" s="69" t="n">
        <f aca="false">(-1)*$E485*(Input!$C$9/100)</f>
        <v>-176.073420922696</v>
      </c>
      <c r="H485" s="69" t="n">
        <f aca="false">(-1)*$E485*(Input!$C$10/100)</f>
        <v>-86.6281230939664</v>
      </c>
      <c r="J485" s="69" t="n">
        <f aca="false">($E485+$F485+$G485+$H485)</f>
        <v>1498.0326652103</v>
      </c>
    </row>
    <row r="486" customFormat="false" ht="12.8" hidden="false" customHeight="false" outlineLevel="0" collapsed="false">
      <c r="A486" s="67" t="n">
        <v>482</v>
      </c>
      <c r="B486" s="68" t="n">
        <f aca="false">EOMONTH(Input!$C$7,A486)</f>
        <v>57588</v>
      </c>
      <c r="C486" s="67" t="n">
        <f aca="false">DATEDIF(Input!$G$23,$B486,"Y")</f>
        <v>78</v>
      </c>
      <c r="E486" s="69" t="n">
        <f aca="false">(-1)*(401k_02!$G486+IRA_02!$E486+Invest_02!$E486)+Pension_02!$E486</f>
        <v>1760.73420922696</v>
      </c>
      <c r="F486" s="69" t="n">
        <f aca="false">(-1)*Roth_02!$E486</f>
        <v>0</v>
      </c>
      <c r="G486" s="69" t="n">
        <f aca="false">(-1)*$E486*(Input!$C$9/100)</f>
        <v>-176.073420922696</v>
      </c>
      <c r="H486" s="69" t="n">
        <f aca="false">(-1)*$E486*(Input!$C$10/100)</f>
        <v>-86.6281230939664</v>
      </c>
      <c r="J486" s="69" t="n">
        <f aca="false">($E486+$F486+$G486+$H486)</f>
        <v>1498.0326652103</v>
      </c>
    </row>
    <row r="487" customFormat="false" ht="12.8" hidden="false" customHeight="false" outlineLevel="0" collapsed="false">
      <c r="A487" s="67" t="n">
        <v>483</v>
      </c>
      <c r="B487" s="68" t="n">
        <f aca="false">EOMONTH(Input!$C$7,A487)</f>
        <v>57618</v>
      </c>
      <c r="C487" s="67" t="n">
        <f aca="false">DATEDIF(Input!$G$23,$B487,"Y")</f>
        <v>78</v>
      </c>
      <c r="E487" s="69" t="n">
        <f aca="false">(-1)*(401k_02!$G487+IRA_02!$E487+Invest_02!$E487)+Pension_02!$E487</f>
        <v>1760.73420922696</v>
      </c>
      <c r="F487" s="69" t="n">
        <f aca="false">(-1)*Roth_02!$E487</f>
        <v>0</v>
      </c>
      <c r="G487" s="69" t="n">
        <f aca="false">(-1)*$E487*(Input!$C$9/100)</f>
        <v>-176.073420922696</v>
      </c>
      <c r="H487" s="69" t="n">
        <f aca="false">(-1)*$E487*(Input!$C$10/100)</f>
        <v>-86.6281230939664</v>
      </c>
      <c r="J487" s="69" t="n">
        <f aca="false">($E487+$F487+$G487+$H487)</f>
        <v>1498.0326652103</v>
      </c>
    </row>
    <row r="488" customFormat="false" ht="12.8" hidden="false" customHeight="false" outlineLevel="0" collapsed="false">
      <c r="A488" s="67" t="n">
        <v>484</v>
      </c>
      <c r="B488" s="68" t="n">
        <f aca="false">EOMONTH(Input!$C$7,A488)</f>
        <v>57649</v>
      </c>
      <c r="C488" s="67" t="n">
        <f aca="false">DATEDIF(Input!$G$23,$B488,"Y")</f>
        <v>79</v>
      </c>
      <c r="E488" s="69" t="n">
        <f aca="false">(-1)*(401k_02!$G488+IRA_02!$E488+Invest_02!$E488)+Pension_02!$E488</f>
        <v>1760.73420922696</v>
      </c>
      <c r="F488" s="69" t="n">
        <f aca="false">(-1)*Roth_02!$E488</f>
        <v>0</v>
      </c>
      <c r="G488" s="69" t="n">
        <f aca="false">(-1)*$E488*(Input!$C$9/100)</f>
        <v>-176.073420922696</v>
      </c>
      <c r="H488" s="69" t="n">
        <f aca="false">(-1)*$E488*(Input!$C$10/100)</f>
        <v>-86.6281230939664</v>
      </c>
      <c r="J488" s="69" t="n">
        <f aca="false">($E488+$F488+$G488+$H488)</f>
        <v>1498.0326652103</v>
      </c>
    </row>
    <row r="489" customFormat="false" ht="12.8" hidden="false" customHeight="false" outlineLevel="0" collapsed="false">
      <c r="A489" s="67" t="n">
        <v>485</v>
      </c>
      <c r="B489" s="68" t="n">
        <f aca="false">EOMONTH(Input!$C$7,A489)</f>
        <v>57679</v>
      </c>
      <c r="C489" s="67" t="n">
        <f aca="false">DATEDIF(Input!$G$23,$B489,"Y")</f>
        <v>79</v>
      </c>
      <c r="E489" s="69" t="n">
        <f aca="false">(-1)*(401k_02!$G489+IRA_02!$E489+Invest_02!$E489)+Pension_02!$E489</f>
        <v>1760.73420922696</v>
      </c>
      <c r="F489" s="69" t="n">
        <f aca="false">(-1)*Roth_02!$E489</f>
        <v>0</v>
      </c>
      <c r="G489" s="69" t="n">
        <f aca="false">(-1)*$E489*(Input!$C$9/100)</f>
        <v>-176.073420922696</v>
      </c>
      <c r="H489" s="69" t="n">
        <f aca="false">(-1)*$E489*(Input!$C$10/100)</f>
        <v>-86.6281230939664</v>
      </c>
      <c r="J489" s="69" t="n">
        <f aca="false">($E489+$F489+$G489+$H489)</f>
        <v>1498.0326652103</v>
      </c>
    </row>
    <row r="490" customFormat="false" ht="12.8" hidden="false" customHeight="false" outlineLevel="0" collapsed="false">
      <c r="A490" s="67" t="n">
        <v>486</v>
      </c>
      <c r="B490" s="68" t="n">
        <f aca="false">EOMONTH(Input!$C$7,A490)</f>
        <v>57710</v>
      </c>
      <c r="C490" s="67" t="n">
        <f aca="false">DATEDIF(Input!$G$23,$B490,"Y")</f>
        <v>79</v>
      </c>
      <c r="E490" s="69" t="n">
        <f aca="false">(-1)*(401k_02!$G490+IRA_02!$E490+Invest_02!$E490)+Pension_02!$E490</f>
        <v>1760.73420922696</v>
      </c>
      <c r="F490" s="69" t="n">
        <f aca="false">(-1)*Roth_02!$E490</f>
        <v>0</v>
      </c>
      <c r="G490" s="69" t="n">
        <f aca="false">(-1)*$E490*(Input!$C$9/100)</f>
        <v>-176.073420922696</v>
      </c>
      <c r="H490" s="69" t="n">
        <f aca="false">(-1)*$E490*(Input!$C$10/100)</f>
        <v>-86.6281230939664</v>
      </c>
      <c r="J490" s="69" t="n">
        <f aca="false">($E490+$F490+$G490+$H490)</f>
        <v>1498.0326652103</v>
      </c>
    </row>
    <row r="491" customFormat="false" ht="12.8" hidden="false" customHeight="false" outlineLevel="0" collapsed="false">
      <c r="A491" s="67" t="n">
        <v>487</v>
      </c>
      <c r="B491" s="68" t="n">
        <f aca="false">EOMONTH(Input!$C$7,A491)</f>
        <v>57741</v>
      </c>
      <c r="C491" s="67" t="n">
        <f aca="false">DATEDIF(Input!$G$23,$B491,"Y")</f>
        <v>79</v>
      </c>
      <c r="E491" s="69" t="n">
        <f aca="false">(-1)*(401k_02!$G491+IRA_02!$E491+Invest_02!$E491)+Pension_02!$E491</f>
        <v>1760.73420922696</v>
      </c>
      <c r="F491" s="69" t="n">
        <f aca="false">(-1)*Roth_02!$E491</f>
        <v>0</v>
      </c>
      <c r="G491" s="69" t="n">
        <f aca="false">(-1)*$E491*(Input!$C$9/100)</f>
        <v>-176.073420922696</v>
      </c>
      <c r="H491" s="69" t="n">
        <f aca="false">(-1)*$E491*(Input!$C$10/100)</f>
        <v>-86.6281230939664</v>
      </c>
      <c r="J491" s="69" t="n">
        <f aca="false">($E491+$F491+$G491+$H491)</f>
        <v>1498.0326652103</v>
      </c>
    </row>
    <row r="492" customFormat="false" ht="12.8" hidden="false" customHeight="false" outlineLevel="0" collapsed="false">
      <c r="A492" s="67" t="n">
        <v>488</v>
      </c>
      <c r="B492" s="68" t="n">
        <f aca="false">EOMONTH(Input!$C$7,A492)</f>
        <v>57769</v>
      </c>
      <c r="C492" s="67" t="n">
        <f aca="false">DATEDIF(Input!$G$23,$B492,"Y")</f>
        <v>79</v>
      </c>
      <c r="E492" s="69" t="n">
        <f aca="false">(-1)*(401k_02!$G492+IRA_02!$E492+Invest_02!$E492)+Pension_02!$E492</f>
        <v>1760.73420922696</v>
      </c>
      <c r="F492" s="69" t="n">
        <f aca="false">(-1)*Roth_02!$E492</f>
        <v>0</v>
      </c>
      <c r="G492" s="69" t="n">
        <f aca="false">(-1)*$E492*(Input!$C$9/100)</f>
        <v>-176.073420922696</v>
      </c>
      <c r="H492" s="69" t="n">
        <f aca="false">(-1)*$E492*(Input!$C$10/100)</f>
        <v>-86.6281230939664</v>
      </c>
      <c r="J492" s="69" t="n">
        <f aca="false">($E492+$F492+$G492+$H492)</f>
        <v>1498.0326652103</v>
      </c>
    </row>
    <row r="493" customFormat="false" ht="12.8" hidden="false" customHeight="false" outlineLevel="0" collapsed="false">
      <c r="A493" s="67" t="n">
        <v>489</v>
      </c>
      <c r="B493" s="68" t="n">
        <f aca="false">EOMONTH(Input!$C$7,A493)</f>
        <v>57800</v>
      </c>
      <c r="C493" s="67" t="n">
        <f aca="false">DATEDIF(Input!$G$23,$B493,"Y")</f>
        <v>79</v>
      </c>
      <c r="E493" s="69" t="n">
        <f aca="false">(-1)*(401k_02!$G493+IRA_02!$E493+Invest_02!$E493)+Pension_02!$E493</f>
        <v>1760.73420922696</v>
      </c>
      <c r="F493" s="69" t="n">
        <f aca="false">(-1)*Roth_02!$E493</f>
        <v>0</v>
      </c>
      <c r="G493" s="69" t="n">
        <f aca="false">(-1)*$E493*(Input!$C$9/100)</f>
        <v>-176.073420922696</v>
      </c>
      <c r="H493" s="69" t="n">
        <f aca="false">(-1)*$E493*(Input!$C$10/100)</f>
        <v>-86.6281230939664</v>
      </c>
      <c r="J493" s="69" t="n">
        <f aca="false">($E493+$F493+$G493+$H493)</f>
        <v>1498.0326652103</v>
      </c>
    </row>
    <row r="494" customFormat="false" ht="12.8" hidden="false" customHeight="false" outlineLevel="0" collapsed="false">
      <c r="A494" s="67" t="n">
        <v>490</v>
      </c>
      <c r="B494" s="68" t="n">
        <f aca="false">EOMONTH(Input!$C$7,A494)</f>
        <v>57830</v>
      </c>
      <c r="C494" s="67" t="n">
        <f aca="false">DATEDIF(Input!$G$23,$B494,"Y")</f>
        <v>79</v>
      </c>
      <c r="E494" s="69" t="n">
        <f aca="false">(-1)*(401k_02!$G494+IRA_02!$E494+Invest_02!$E494)+Pension_02!$E494</f>
        <v>1760.73420922696</v>
      </c>
      <c r="F494" s="69" t="n">
        <f aca="false">(-1)*Roth_02!$E494</f>
        <v>0</v>
      </c>
      <c r="G494" s="69" t="n">
        <f aca="false">(-1)*$E494*(Input!$C$9/100)</f>
        <v>-176.073420922696</v>
      </c>
      <c r="H494" s="69" t="n">
        <f aca="false">(-1)*$E494*(Input!$C$10/100)</f>
        <v>-86.6281230939664</v>
      </c>
      <c r="J494" s="69" t="n">
        <f aca="false">($E494+$F494+$G494+$H494)</f>
        <v>1498.0326652103</v>
      </c>
    </row>
    <row r="495" customFormat="false" ht="12.8" hidden="false" customHeight="false" outlineLevel="0" collapsed="false">
      <c r="A495" s="67" t="n">
        <v>491</v>
      </c>
      <c r="B495" s="68" t="n">
        <f aca="false">EOMONTH(Input!$C$7,A495)</f>
        <v>57861</v>
      </c>
      <c r="C495" s="67" t="n">
        <f aca="false">DATEDIF(Input!$G$23,$B495,"Y")</f>
        <v>79</v>
      </c>
      <c r="E495" s="69" t="n">
        <f aca="false">(-1)*(401k_02!$G495+IRA_02!$E495+Invest_02!$E495)+Pension_02!$E495</f>
        <v>1760.73420922696</v>
      </c>
      <c r="F495" s="69" t="n">
        <f aca="false">(-1)*Roth_02!$E495</f>
        <v>0</v>
      </c>
      <c r="G495" s="69" t="n">
        <f aca="false">(-1)*$E495*(Input!$C$9/100)</f>
        <v>-176.073420922696</v>
      </c>
      <c r="H495" s="69" t="n">
        <f aca="false">(-1)*$E495*(Input!$C$10/100)</f>
        <v>-86.6281230939664</v>
      </c>
      <c r="J495" s="69" t="n">
        <f aca="false">($E495+$F495+$G495+$H495)</f>
        <v>1498.0326652103</v>
      </c>
    </row>
    <row r="496" customFormat="false" ht="12.8" hidden="false" customHeight="false" outlineLevel="0" collapsed="false">
      <c r="A496" s="67" t="n">
        <v>492</v>
      </c>
      <c r="B496" s="68" t="n">
        <f aca="false">EOMONTH(Input!$C$7,A496)</f>
        <v>57891</v>
      </c>
      <c r="C496" s="67" t="n">
        <f aca="false">DATEDIF(Input!$G$23,$B496,"Y")</f>
        <v>79</v>
      </c>
      <c r="E496" s="69" t="n">
        <f aca="false">(-1)*(401k_02!$G496+IRA_02!$E496+Invest_02!$E496)+Pension_02!$E496</f>
        <v>1760.73420922696</v>
      </c>
      <c r="F496" s="69" t="n">
        <f aca="false">(-1)*Roth_02!$E496</f>
        <v>0</v>
      </c>
      <c r="G496" s="69" t="n">
        <f aca="false">(-1)*$E496*(Input!$C$9/100)</f>
        <v>-176.073420922696</v>
      </c>
      <c r="H496" s="69" t="n">
        <f aca="false">(-1)*$E496*(Input!$C$10/100)</f>
        <v>-86.6281230939664</v>
      </c>
      <c r="J496" s="69" t="n">
        <f aca="false">($E496+$F496+$G496+$H496)</f>
        <v>1498.0326652103</v>
      </c>
    </row>
    <row r="497" customFormat="false" ht="12.8" hidden="false" customHeight="false" outlineLevel="0" collapsed="false">
      <c r="A497" s="67" t="n">
        <v>493</v>
      </c>
      <c r="B497" s="68" t="n">
        <f aca="false">EOMONTH(Input!$C$7,A497)</f>
        <v>57922</v>
      </c>
      <c r="C497" s="67" t="n">
        <f aca="false">DATEDIF(Input!$G$23,$B497,"Y")</f>
        <v>79</v>
      </c>
      <c r="E497" s="69" t="n">
        <f aca="false">(-1)*(401k_02!$G497+IRA_02!$E497+Invest_02!$E497)+Pension_02!$E497</f>
        <v>1760.73420922696</v>
      </c>
      <c r="F497" s="69" t="n">
        <f aca="false">(-1)*Roth_02!$E497</f>
        <v>0</v>
      </c>
      <c r="G497" s="69" t="n">
        <f aca="false">(-1)*$E497*(Input!$C$9/100)</f>
        <v>-176.073420922696</v>
      </c>
      <c r="H497" s="69" t="n">
        <f aca="false">(-1)*$E497*(Input!$C$10/100)</f>
        <v>-86.6281230939664</v>
      </c>
      <c r="J497" s="69" t="n">
        <f aca="false">($E497+$F497+$G497+$H497)</f>
        <v>1498.0326652103</v>
      </c>
    </row>
    <row r="498" customFormat="false" ht="12.8" hidden="false" customHeight="false" outlineLevel="0" collapsed="false">
      <c r="A498" s="67" t="n">
        <v>494</v>
      </c>
      <c r="B498" s="68" t="n">
        <f aca="false">EOMONTH(Input!$C$7,A498)</f>
        <v>57953</v>
      </c>
      <c r="C498" s="67" t="n">
        <f aca="false">DATEDIF(Input!$G$23,$B498,"Y")</f>
        <v>79</v>
      </c>
      <c r="E498" s="69" t="n">
        <f aca="false">(-1)*(401k_02!$G498+IRA_02!$E498+Invest_02!$E498)+Pension_02!$E498</f>
        <v>1760.73420922696</v>
      </c>
      <c r="F498" s="69" t="n">
        <f aca="false">(-1)*Roth_02!$E498</f>
        <v>0</v>
      </c>
      <c r="G498" s="69" t="n">
        <f aca="false">(-1)*$E498*(Input!$C$9/100)</f>
        <v>-176.073420922696</v>
      </c>
      <c r="H498" s="69" t="n">
        <f aca="false">(-1)*$E498*(Input!$C$10/100)</f>
        <v>-86.6281230939664</v>
      </c>
      <c r="J498" s="69" t="n">
        <f aca="false">($E498+$F498+$G498+$H498)</f>
        <v>1498.0326652103</v>
      </c>
    </row>
    <row r="499" customFormat="false" ht="12.8" hidden="false" customHeight="false" outlineLevel="0" collapsed="false">
      <c r="A499" s="67" t="n">
        <v>495</v>
      </c>
      <c r="B499" s="68" t="n">
        <f aca="false">EOMONTH(Input!$C$7,A499)</f>
        <v>57983</v>
      </c>
      <c r="C499" s="67" t="n">
        <f aca="false">DATEDIF(Input!$G$23,$B499,"Y")</f>
        <v>79</v>
      </c>
      <c r="E499" s="69" t="n">
        <f aca="false">(-1)*(401k_02!$G499+IRA_02!$E499+Invest_02!$E499)+Pension_02!$E499</f>
        <v>1760.73420922696</v>
      </c>
      <c r="F499" s="69" t="n">
        <f aca="false">(-1)*Roth_02!$E499</f>
        <v>0</v>
      </c>
      <c r="G499" s="69" t="n">
        <f aca="false">(-1)*$E499*(Input!$C$9/100)</f>
        <v>-176.073420922696</v>
      </c>
      <c r="H499" s="69" t="n">
        <f aca="false">(-1)*$E499*(Input!$C$10/100)</f>
        <v>-86.6281230939664</v>
      </c>
      <c r="J499" s="69" t="n">
        <f aca="false">($E499+$F499+$G499+$H499)</f>
        <v>1498.0326652103</v>
      </c>
    </row>
    <row r="500" customFormat="false" ht="12.8" hidden="false" customHeight="false" outlineLevel="0" collapsed="false">
      <c r="A500" s="67" t="n">
        <v>496</v>
      </c>
      <c r="B500" s="68" t="n">
        <f aca="false">EOMONTH(Input!$C$7,A500)</f>
        <v>58014</v>
      </c>
      <c r="C500" s="67" t="n">
        <f aca="false">DATEDIF(Input!$G$23,$B500,"Y")</f>
        <v>80</v>
      </c>
      <c r="E500" s="69" t="n">
        <f aca="false">(-1)*(401k_02!$G500+IRA_02!$E500+Invest_02!$E500)+Pension_02!$E500</f>
        <v>1760.73420922696</v>
      </c>
      <c r="F500" s="69" t="n">
        <f aca="false">(-1)*Roth_02!$E500</f>
        <v>0</v>
      </c>
      <c r="G500" s="69" t="n">
        <f aca="false">(-1)*$E500*(Input!$C$9/100)</f>
        <v>-176.073420922696</v>
      </c>
      <c r="H500" s="69" t="n">
        <f aca="false">(-1)*$E500*(Input!$C$10/100)</f>
        <v>-86.6281230939664</v>
      </c>
      <c r="J500" s="69" t="n">
        <f aca="false">($E500+$F500+$G500+$H500)</f>
        <v>1498.0326652103</v>
      </c>
    </row>
    <row r="501" customFormat="false" ht="12.8" hidden="false" customHeight="false" outlineLevel="0" collapsed="false">
      <c r="A501" s="67" t="n">
        <v>497</v>
      </c>
      <c r="B501" s="68" t="n">
        <f aca="false">EOMONTH(Input!$C$7,A501)</f>
        <v>58044</v>
      </c>
      <c r="C501" s="67" t="n">
        <f aca="false">DATEDIF(Input!$G$23,$B501,"Y")</f>
        <v>80</v>
      </c>
      <c r="E501" s="69" t="n">
        <f aca="false">(-1)*(401k_02!$G501+IRA_02!$E501+Invest_02!$E501)+Pension_02!$E501</f>
        <v>1760.73420922696</v>
      </c>
      <c r="F501" s="69" t="n">
        <f aca="false">(-1)*Roth_02!$E501</f>
        <v>0</v>
      </c>
      <c r="G501" s="69" t="n">
        <f aca="false">(-1)*$E501*(Input!$C$9/100)</f>
        <v>-176.073420922696</v>
      </c>
      <c r="H501" s="69" t="n">
        <f aca="false">(-1)*$E501*(Input!$C$10/100)</f>
        <v>-86.6281230939664</v>
      </c>
      <c r="J501" s="69" t="n">
        <f aca="false">($E501+$F501+$G501+$H501)</f>
        <v>1498.0326652103</v>
      </c>
    </row>
    <row r="502" customFormat="false" ht="12.8" hidden="false" customHeight="false" outlineLevel="0" collapsed="false">
      <c r="A502" s="67" t="n">
        <v>498</v>
      </c>
      <c r="B502" s="68" t="n">
        <f aca="false">EOMONTH(Input!$C$7,A502)</f>
        <v>58075</v>
      </c>
      <c r="C502" s="67" t="n">
        <f aca="false">DATEDIF(Input!$G$23,$B502,"Y")</f>
        <v>80</v>
      </c>
      <c r="E502" s="69" t="n">
        <f aca="false">(-1)*(401k_02!$G502+IRA_02!$E502+Invest_02!$E502)+Pension_02!$E502</f>
        <v>1760.73420922696</v>
      </c>
      <c r="F502" s="69" t="n">
        <f aca="false">(-1)*Roth_02!$E502</f>
        <v>0</v>
      </c>
      <c r="G502" s="69" t="n">
        <f aca="false">(-1)*$E502*(Input!$C$9/100)</f>
        <v>-176.073420922696</v>
      </c>
      <c r="H502" s="69" t="n">
        <f aca="false">(-1)*$E502*(Input!$C$10/100)</f>
        <v>-86.6281230939664</v>
      </c>
      <c r="J502" s="69" t="n">
        <f aca="false">($E502+$F502+$G502+$H502)</f>
        <v>1498.0326652103</v>
      </c>
    </row>
    <row r="503" customFormat="false" ht="12.8" hidden="false" customHeight="false" outlineLevel="0" collapsed="false">
      <c r="A503" s="67" t="n">
        <v>499</v>
      </c>
      <c r="B503" s="68" t="n">
        <f aca="false">EOMONTH(Input!$C$7,A503)</f>
        <v>58106</v>
      </c>
      <c r="C503" s="67" t="n">
        <f aca="false">DATEDIF(Input!$G$23,$B503,"Y")</f>
        <v>80</v>
      </c>
      <c r="E503" s="69" t="n">
        <f aca="false">(-1)*(401k_02!$G503+IRA_02!$E503+Invest_02!$E503)+Pension_02!$E503</f>
        <v>1760.73420922696</v>
      </c>
      <c r="F503" s="69" t="n">
        <f aca="false">(-1)*Roth_02!$E503</f>
        <v>0</v>
      </c>
      <c r="G503" s="69" t="n">
        <f aca="false">(-1)*$E503*(Input!$C$9/100)</f>
        <v>-176.073420922696</v>
      </c>
      <c r="H503" s="69" t="n">
        <f aca="false">(-1)*$E503*(Input!$C$10/100)</f>
        <v>-86.6281230939664</v>
      </c>
      <c r="J503" s="69" t="n">
        <f aca="false">($E503+$F503+$G503+$H503)</f>
        <v>1498.0326652103</v>
      </c>
    </row>
    <row r="504" customFormat="false" ht="12.8" hidden="false" customHeight="false" outlineLevel="0" collapsed="false">
      <c r="A504" s="67" t="n">
        <v>500</v>
      </c>
      <c r="B504" s="68" t="n">
        <f aca="false">EOMONTH(Input!$C$7,A504)</f>
        <v>58134</v>
      </c>
      <c r="C504" s="67" t="n">
        <f aca="false">DATEDIF(Input!$G$23,$B504,"Y")</f>
        <v>80</v>
      </c>
      <c r="E504" s="69" t="n">
        <f aca="false">(-1)*(401k_02!$G504+IRA_02!$E504+Invest_02!$E504)+Pension_02!$E504</f>
        <v>1760.73420922696</v>
      </c>
      <c r="F504" s="69" t="n">
        <f aca="false">(-1)*Roth_02!$E504</f>
        <v>0</v>
      </c>
      <c r="G504" s="69" t="n">
        <f aca="false">(-1)*$E504*(Input!$C$9/100)</f>
        <v>-176.073420922696</v>
      </c>
      <c r="H504" s="69" t="n">
        <f aca="false">(-1)*$E504*(Input!$C$10/100)</f>
        <v>-86.6281230939664</v>
      </c>
      <c r="J504" s="69" t="n">
        <f aca="false">($E504+$F504+$G504+$H504)</f>
        <v>1498.0326652103</v>
      </c>
    </row>
    <row r="505" customFormat="false" ht="12.8" hidden="false" customHeight="false" outlineLevel="0" collapsed="false">
      <c r="A505" s="67" t="n">
        <v>501</v>
      </c>
      <c r="B505" s="68" t="n">
        <f aca="false">EOMONTH(Input!$C$7,A505)</f>
        <v>58165</v>
      </c>
      <c r="C505" s="67" t="n">
        <f aca="false">DATEDIF(Input!$G$23,$B505,"Y")</f>
        <v>80</v>
      </c>
      <c r="E505" s="69" t="n">
        <f aca="false">(-1)*(401k_02!$G505+IRA_02!$E505+Invest_02!$E505)+Pension_02!$E505</f>
        <v>1760.73420922696</v>
      </c>
      <c r="F505" s="69" t="n">
        <f aca="false">(-1)*Roth_02!$E505</f>
        <v>0</v>
      </c>
      <c r="G505" s="69" t="n">
        <f aca="false">(-1)*$E505*(Input!$C$9/100)</f>
        <v>-176.073420922696</v>
      </c>
      <c r="H505" s="69" t="n">
        <f aca="false">(-1)*$E505*(Input!$C$10/100)</f>
        <v>-86.6281230939664</v>
      </c>
      <c r="J505" s="69" t="n">
        <f aca="false">($E505+$F505+$G505+$H505)</f>
        <v>1498.0326652103</v>
      </c>
    </row>
    <row r="506" customFormat="false" ht="12.8" hidden="false" customHeight="false" outlineLevel="0" collapsed="false">
      <c r="A506" s="67" t="n">
        <v>502</v>
      </c>
      <c r="B506" s="68" t="n">
        <f aca="false">EOMONTH(Input!$C$7,A506)</f>
        <v>58195</v>
      </c>
      <c r="C506" s="67" t="n">
        <f aca="false">DATEDIF(Input!$G$23,$B506,"Y")</f>
        <v>80</v>
      </c>
      <c r="E506" s="69" t="n">
        <f aca="false">(-1)*(401k_02!$G506+IRA_02!$E506+Invest_02!$E506)+Pension_02!$E506</f>
        <v>1760.73420922696</v>
      </c>
      <c r="F506" s="69" t="n">
        <f aca="false">(-1)*Roth_02!$E506</f>
        <v>0</v>
      </c>
      <c r="G506" s="69" t="n">
        <f aca="false">(-1)*$E506*(Input!$C$9/100)</f>
        <v>-176.073420922696</v>
      </c>
      <c r="H506" s="69" t="n">
        <f aca="false">(-1)*$E506*(Input!$C$10/100)</f>
        <v>-86.6281230939664</v>
      </c>
      <c r="J506" s="69" t="n">
        <f aca="false">($E506+$F506+$G506+$H506)</f>
        <v>1498.0326652103</v>
      </c>
    </row>
    <row r="507" customFormat="false" ht="12.8" hidden="false" customHeight="false" outlineLevel="0" collapsed="false">
      <c r="A507" s="67" t="n">
        <v>503</v>
      </c>
      <c r="B507" s="68" t="n">
        <f aca="false">EOMONTH(Input!$C$7,A507)</f>
        <v>58226</v>
      </c>
      <c r="C507" s="67" t="n">
        <f aca="false">DATEDIF(Input!$G$23,$B507,"Y")</f>
        <v>80</v>
      </c>
      <c r="E507" s="69" t="n">
        <f aca="false">(-1)*(401k_02!$G507+IRA_02!$E507+Invest_02!$E507)+Pension_02!$E507</f>
        <v>1760.73420922696</v>
      </c>
      <c r="F507" s="69" t="n">
        <f aca="false">(-1)*Roth_02!$E507</f>
        <v>0</v>
      </c>
      <c r="G507" s="69" t="n">
        <f aca="false">(-1)*$E507*(Input!$C$9/100)</f>
        <v>-176.073420922696</v>
      </c>
      <c r="H507" s="69" t="n">
        <f aca="false">(-1)*$E507*(Input!$C$10/100)</f>
        <v>-86.6281230939664</v>
      </c>
      <c r="J507" s="69" t="n">
        <f aca="false">($E507+$F507+$G507+$H507)</f>
        <v>1498.0326652103</v>
      </c>
    </row>
    <row r="508" customFormat="false" ht="12.8" hidden="false" customHeight="false" outlineLevel="0" collapsed="false">
      <c r="A508" s="67" t="n">
        <v>504</v>
      </c>
      <c r="B508" s="68" t="n">
        <f aca="false">EOMONTH(Input!$C$7,A508)</f>
        <v>58256</v>
      </c>
      <c r="C508" s="67" t="n">
        <f aca="false">DATEDIF(Input!$G$23,$B508,"Y")</f>
        <v>80</v>
      </c>
      <c r="E508" s="69" t="n">
        <f aca="false">(-1)*(401k_02!$G508+IRA_02!$E508+Invest_02!$E508)+Pension_02!$E508</f>
        <v>1760.73420922696</v>
      </c>
      <c r="F508" s="69" t="n">
        <f aca="false">(-1)*Roth_02!$E508</f>
        <v>0</v>
      </c>
      <c r="G508" s="69" t="n">
        <f aca="false">(-1)*$E508*(Input!$C$9/100)</f>
        <v>-176.073420922696</v>
      </c>
      <c r="H508" s="69" t="n">
        <f aca="false">(-1)*$E508*(Input!$C$10/100)</f>
        <v>-86.6281230939664</v>
      </c>
      <c r="J508" s="69" t="n">
        <f aca="false">($E508+$F508+$G508+$H508)</f>
        <v>1498.0326652103</v>
      </c>
    </row>
    <row r="509" customFormat="false" ht="12.8" hidden="false" customHeight="false" outlineLevel="0" collapsed="false">
      <c r="A509" s="67" t="n">
        <v>505</v>
      </c>
      <c r="B509" s="68" t="n">
        <f aca="false">EOMONTH(Input!$C$7,A509)</f>
        <v>58287</v>
      </c>
      <c r="C509" s="67" t="n">
        <f aca="false">DATEDIF(Input!$G$23,$B509,"Y")</f>
        <v>80</v>
      </c>
      <c r="E509" s="69" t="n">
        <f aca="false">(-1)*(401k_02!$G509+IRA_02!$E509+Invest_02!$E509)+Pension_02!$E509</f>
        <v>1760.73420922696</v>
      </c>
      <c r="F509" s="69" t="n">
        <f aca="false">(-1)*Roth_02!$E509</f>
        <v>0</v>
      </c>
      <c r="G509" s="69" t="n">
        <f aca="false">(-1)*$E509*(Input!$C$9/100)</f>
        <v>-176.073420922696</v>
      </c>
      <c r="H509" s="69" t="n">
        <f aca="false">(-1)*$E509*(Input!$C$10/100)</f>
        <v>-86.6281230939664</v>
      </c>
      <c r="J509" s="69" t="n">
        <f aca="false">($E509+$F509+$G509+$H509)</f>
        <v>1498.0326652103</v>
      </c>
    </row>
    <row r="510" customFormat="false" ht="12.8" hidden="false" customHeight="false" outlineLevel="0" collapsed="false">
      <c r="A510" s="67" t="n">
        <v>506</v>
      </c>
      <c r="B510" s="68" t="n">
        <f aca="false">EOMONTH(Input!$C$7,A510)</f>
        <v>58318</v>
      </c>
      <c r="C510" s="67" t="n">
        <f aca="false">DATEDIF(Input!$G$23,$B510,"Y")</f>
        <v>80</v>
      </c>
      <c r="E510" s="69" t="n">
        <f aca="false">(-1)*(401k_02!$G510+IRA_02!$E510+Invest_02!$E510)+Pension_02!$E510</f>
        <v>1760.73420922696</v>
      </c>
      <c r="F510" s="69" t="n">
        <f aca="false">(-1)*Roth_02!$E510</f>
        <v>0</v>
      </c>
      <c r="G510" s="69" t="n">
        <f aca="false">(-1)*$E510*(Input!$C$9/100)</f>
        <v>-176.073420922696</v>
      </c>
      <c r="H510" s="69" t="n">
        <f aca="false">(-1)*$E510*(Input!$C$10/100)</f>
        <v>-86.6281230939664</v>
      </c>
      <c r="J510" s="69" t="n">
        <f aca="false">($E510+$F510+$G510+$H510)</f>
        <v>1498.0326652103</v>
      </c>
    </row>
    <row r="511" customFormat="false" ht="12.8" hidden="false" customHeight="false" outlineLevel="0" collapsed="false">
      <c r="A511" s="67" t="n">
        <v>507</v>
      </c>
      <c r="B511" s="68" t="n">
        <f aca="false">EOMONTH(Input!$C$7,A511)</f>
        <v>58348</v>
      </c>
      <c r="C511" s="67" t="n">
        <f aca="false">DATEDIF(Input!$G$23,$B511,"Y")</f>
        <v>80</v>
      </c>
      <c r="E511" s="69" t="n">
        <f aca="false">(-1)*(401k_02!$G511+IRA_02!$E511+Invest_02!$E511)+Pension_02!$E511</f>
        <v>1760.73420922696</v>
      </c>
      <c r="F511" s="69" t="n">
        <f aca="false">(-1)*Roth_02!$E511</f>
        <v>0</v>
      </c>
      <c r="G511" s="69" t="n">
        <f aca="false">(-1)*$E511*(Input!$C$9/100)</f>
        <v>-176.073420922696</v>
      </c>
      <c r="H511" s="69" t="n">
        <f aca="false">(-1)*$E511*(Input!$C$10/100)</f>
        <v>-86.6281230939664</v>
      </c>
      <c r="J511" s="69" t="n">
        <f aca="false">($E511+$F511+$G511+$H511)</f>
        <v>1498.0326652103</v>
      </c>
    </row>
    <row r="512" customFormat="false" ht="12.8" hidden="false" customHeight="false" outlineLevel="0" collapsed="false">
      <c r="A512" s="67" t="n">
        <v>508</v>
      </c>
      <c r="B512" s="68" t="n">
        <f aca="false">EOMONTH(Input!$C$7,A512)</f>
        <v>58379</v>
      </c>
      <c r="C512" s="67" t="n">
        <f aca="false">DATEDIF(Input!$G$23,$B512,"Y")</f>
        <v>81</v>
      </c>
      <c r="E512" s="69" t="n">
        <f aca="false">(-1)*(401k_02!$G512+IRA_02!$E512+Invest_02!$E512)+Pension_02!$E512</f>
        <v>1760.73420922696</v>
      </c>
      <c r="F512" s="69" t="n">
        <f aca="false">(-1)*Roth_02!$E512</f>
        <v>0</v>
      </c>
      <c r="G512" s="69" t="n">
        <f aca="false">(-1)*$E512*(Input!$C$9/100)</f>
        <v>-176.073420922696</v>
      </c>
      <c r="H512" s="69" t="n">
        <f aca="false">(-1)*$E512*(Input!$C$10/100)</f>
        <v>-86.6281230939664</v>
      </c>
      <c r="J512" s="69" t="n">
        <f aca="false">($E512+$F512+$G512+$H512)</f>
        <v>1498.0326652103</v>
      </c>
    </row>
    <row r="513" customFormat="false" ht="12.8" hidden="false" customHeight="false" outlineLevel="0" collapsed="false">
      <c r="A513" s="67" t="n">
        <v>509</v>
      </c>
      <c r="B513" s="68" t="n">
        <f aca="false">EOMONTH(Input!$C$7,A513)</f>
        <v>58409</v>
      </c>
      <c r="C513" s="67" t="n">
        <f aca="false">DATEDIF(Input!$G$23,$B513,"Y")</f>
        <v>81</v>
      </c>
      <c r="E513" s="69" t="n">
        <f aca="false">(-1)*(401k_02!$G513+IRA_02!$E513+Invest_02!$E513)+Pension_02!$E513</f>
        <v>1760.73420922696</v>
      </c>
      <c r="F513" s="69" t="n">
        <f aca="false">(-1)*Roth_02!$E513</f>
        <v>0</v>
      </c>
      <c r="G513" s="69" t="n">
        <f aca="false">(-1)*$E513*(Input!$C$9/100)</f>
        <v>-176.073420922696</v>
      </c>
      <c r="H513" s="69" t="n">
        <f aca="false">(-1)*$E513*(Input!$C$10/100)</f>
        <v>-86.6281230939664</v>
      </c>
      <c r="J513" s="69" t="n">
        <f aca="false">($E513+$F513+$G513+$H513)</f>
        <v>1498.0326652103</v>
      </c>
    </row>
    <row r="514" customFormat="false" ht="12.8" hidden="false" customHeight="false" outlineLevel="0" collapsed="false">
      <c r="A514" s="67" t="n">
        <v>510</v>
      </c>
      <c r="B514" s="68" t="n">
        <f aca="false">EOMONTH(Input!$C$7,A514)</f>
        <v>58440</v>
      </c>
      <c r="C514" s="67" t="n">
        <f aca="false">DATEDIF(Input!$G$23,$B514,"Y")</f>
        <v>81</v>
      </c>
      <c r="E514" s="69" t="n">
        <f aca="false">(-1)*(401k_02!$G514+IRA_02!$E514+Invest_02!$E514)+Pension_02!$E514</f>
        <v>1760.73420922696</v>
      </c>
      <c r="F514" s="69" t="n">
        <f aca="false">(-1)*Roth_02!$E514</f>
        <v>0</v>
      </c>
      <c r="G514" s="69" t="n">
        <f aca="false">(-1)*$E514*(Input!$C$9/100)</f>
        <v>-176.073420922696</v>
      </c>
      <c r="H514" s="69" t="n">
        <f aca="false">(-1)*$E514*(Input!$C$10/100)</f>
        <v>-86.6281230939664</v>
      </c>
      <c r="J514" s="69" t="n">
        <f aca="false">($E514+$F514+$G514+$H514)</f>
        <v>1498.0326652103</v>
      </c>
    </row>
    <row r="515" customFormat="false" ht="12.8" hidden="false" customHeight="false" outlineLevel="0" collapsed="false">
      <c r="A515" s="67" t="n">
        <v>511</v>
      </c>
      <c r="B515" s="68" t="n">
        <f aca="false">EOMONTH(Input!$C$7,A515)</f>
        <v>58471</v>
      </c>
      <c r="C515" s="67" t="n">
        <f aca="false">DATEDIF(Input!$G$23,$B515,"Y")</f>
        <v>81</v>
      </c>
      <c r="E515" s="69" t="n">
        <f aca="false">(-1)*(401k_02!$G515+IRA_02!$E515+Invest_02!$E515)+Pension_02!$E515</f>
        <v>1760.73420922696</v>
      </c>
      <c r="F515" s="69" t="n">
        <f aca="false">(-1)*Roth_02!$E515</f>
        <v>0</v>
      </c>
      <c r="G515" s="69" t="n">
        <f aca="false">(-1)*$E515*(Input!$C$9/100)</f>
        <v>-176.073420922696</v>
      </c>
      <c r="H515" s="69" t="n">
        <f aca="false">(-1)*$E515*(Input!$C$10/100)</f>
        <v>-86.6281230939664</v>
      </c>
      <c r="J515" s="69" t="n">
        <f aca="false">($E515+$F515+$G515+$H515)</f>
        <v>1498.0326652103</v>
      </c>
    </row>
    <row r="516" customFormat="false" ht="12.8" hidden="false" customHeight="false" outlineLevel="0" collapsed="false">
      <c r="A516" s="67" t="n">
        <v>512</v>
      </c>
      <c r="B516" s="68" t="n">
        <f aca="false">EOMONTH(Input!$C$7,A516)</f>
        <v>58500</v>
      </c>
      <c r="C516" s="67" t="n">
        <f aca="false">DATEDIF(Input!$G$23,$B516,"Y")</f>
        <v>81</v>
      </c>
      <c r="E516" s="69" t="n">
        <f aca="false">(-1)*(401k_02!$G516+IRA_02!$E516+Invest_02!$E516)+Pension_02!$E516</f>
        <v>1760.73420922696</v>
      </c>
      <c r="F516" s="69" t="n">
        <f aca="false">(-1)*Roth_02!$E516</f>
        <v>0</v>
      </c>
      <c r="G516" s="69" t="n">
        <f aca="false">(-1)*$E516*(Input!$C$9/100)</f>
        <v>-176.073420922696</v>
      </c>
      <c r="H516" s="69" t="n">
        <f aca="false">(-1)*$E516*(Input!$C$10/100)</f>
        <v>-86.6281230939664</v>
      </c>
      <c r="J516" s="69" t="n">
        <f aca="false">($E516+$F516+$G516+$H516)</f>
        <v>1498.0326652103</v>
      </c>
    </row>
    <row r="517" customFormat="false" ht="12.8" hidden="false" customHeight="false" outlineLevel="0" collapsed="false">
      <c r="A517" s="67" t="n">
        <v>513</v>
      </c>
      <c r="B517" s="68" t="n">
        <f aca="false">EOMONTH(Input!$C$7,A517)</f>
        <v>58531</v>
      </c>
      <c r="C517" s="67" t="n">
        <f aca="false">DATEDIF(Input!$G$23,$B517,"Y")</f>
        <v>81</v>
      </c>
      <c r="E517" s="69" t="n">
        <f aca="false">(-1)*(401k_02!$G517+IRA_02!$E517+Invest_02!$E517)+Pension_02!$E517</f>
        <v>1760.73420922696</v>
      </c>
      <c r="F517" s="69" t="n">
        <f aca="false">(-1)*Roth_02!$E517</f>
        <v>0</v>
      </c>
      <c r="G517" s="69" t="n">
        <f aca="false">(-1)*$E517*(Input!$C$9/100)</f>
        <v>-176.073420922696</v>
      </c>
      <c r="H517" s="69" t="n">
        <f aca="false">(-1)*$E517*(Input!$C$10/100)</f>
        <v>-86.6281230939664</v>
      </c>
      <c r="J517" s="69" t="n">
        <f aca="false">($E517+$F517+$G517+$H517)</f>
        <v>1498.0326652103</v>
      </c>
    </row>
    <row r="518" customFormat="false" ht="12.8" hidden="false" customHeight="false" outlineLevel="0" collapsed="false">
      <c r="A518" s="67" t="n">
        <v>514</v>
      </c>
      <c r="B518" s="68" t="n">
        <f aca="false">EOMONTH(Input!$C$7,A518)</f>
        <v>58561</v>
      </c>
      <c r="C518" s="67" t="n">
        <f aca="false">DATEDIF(Input!$G$23,$B518,"Y")</f>
        <v>81</v>
      </c>
      <c r="E518" s="69" t="n">
        <f aca="false">(-1)*(401k_02!$G518+IRA_02!$E518+Invest_02!$E518)+Pension_02!$E518</f>
        <v>1760.73420922696</v>
      </c>
      <c r="F518" s="69" t="n">
        <f aca="false">(-1)*Roth_02!$E518</f>
        <v>0</v>
      </c>
      <c r="G518" s="69" t="n">
        <f aca="false">(-1)*$E518*(Input!$C$9/100)</f>
        <v>-176.073420922696</v>
      </c>
      <c r="H518" s="69" t="n">
        <f aca="false">(-1)*$E518*(Input!$C$10/100)</f>
        <v>-86.6281230939664</v>
      </c>
      <c r="J518" s="69" t="n">
        <f aca="false">($E518+$F518+$G518+$H518)</f>
        <v>1498.0326652103</v>
      </c>
    </row>
    <row r="519" customFormat="false" ht="12.8" hidden="false" customHeight="false" outlineLevel="0" collapsed="false">
      <c r="A519" s="67" t="n">
        <v>515</v>
      </c>
      <c r="B519" s="68" t="n">
        <f aca="false">EOMONTH(Input!$C$7,A519)</f>
        <v>58592</v>
      </c>
      <c r="C519" s="67" t="n">
        <f aca="false">DATEDIF(Input!$G$23,$B519,"Y")</f>
        <v>81</v>
      </c>
      <c r="E519" s="69" t="n">
        <f aca="false">(-1)*(401k_02!$G519+IRA_02!$E519+Invest_02!$E519)+Pension_02!$E519</f>
        <v>1760.73420922696</v>
      </c>
      <c r="F519" s="69" t="n">
        <f aca="false">(-1)*Roth_02!$E519</f>
        <v>0</v>
      </c>
      <c r="G519" s="69" t="n">
        <f aca="false">(-1)*$E519*(Input!$C$9/100)</f>
        <v>-176.073420922696</v>
      </c>
      <c r="H519" s="69" t="n">
        <f aca="false">(-1)*$E519*(Input!$C$10/100)</f>
        <v>-86.6281230939664</v>
      </c>
      <c r="J519" s="69" t="n">
        <f aca="false">($E519+$F519+$G519+$H519)</f>
        <v>1498.0326652103</v>
      </c>
    </row>
    <row r="520" customFormat="false" ht="12.8" hidden="false" customHeight="false" outlineLevel="0" collapsed="false">
      <c r="A520" s="67" t="n">
        <v>516</v>
      </c>
      <c r="B520" s="68" t="n">
        <f aca="false">EOMONTH(Input!$C$7,A520)</f>
        <v>58622</v>
      </c>
      <c r="C520" s="67" t="n">
        <f aca="false">DATEDIF(Input!$G$23,$B520,"Y")</f>
        <v>81</v>
      </c>
      <c r="E520" s="69" t="n">
        <f aca="false">(-1)*(401k_02!$G520+IRA_02!$E520+Invest_02!$E520)+Pension_02!$E520</f>
        <v>1760.73420922696</v>
      </c>
      <c r="F520" s="69" t="n">
        <f aca="false">(-1)*Roth_02!$E520</f>
        <v>0</v>
      </c>
      <c r="G520" s="69" t="n">
        <f aca="false">(-1)*$E520*(Input!$C$9/100)</f>
        <v>-176.073420922696</v>
      </c>
      <c r="H520" s="69" t="n">
        <f aca="false">(-1)*$E520*(Input!$C$10/100)</f>
        <v>-86.6281230939664</v>
      </c>
      <c r="J520" s="69" t="n">
        <f aca="false">($E520+$F520+$G520+$H520)</f>
        <v>1498.0326652103</v>
      </c>
    </row>
    <row r="521" customFormat="false" ht="12.8" hidden="false" customHeight="false" outlineLevel="0" collapsed="false">
      <c r="A521" s="67" t="n">
        <v>517</v>
      </c>
      <c r="B521" s="68" t="n">
        <f aca="false">EOMONTH(Input!$C$7,A521)</f>
        <v>58653</v>
      </c>
      <c r="C521" s="67" t="n">
        <f aca="false">DATEDIF(Input!$G$23,$B521,"Y")</f>
        <v>81</v>
      </c>
      <c r="E521" s="69" t="n">
        <f aca="false">(-1)*(401k_02!$G521+IRA_02!$E521+Invest_02!$E521)+Pension_02!$E521</f>
        <v>1760.73420922696</v>
      </c>
      <c r="F521" s="69" t="n">
        <f aca="false">(-1)*Roth_02!$E521</f>
        <v>0</v>
      </c>
      <c r="G521" s="69" t="n">
        <f aca="false">(-1)*$E521*(Input!$C$9/100)</f>
        <v>-176.073420922696</v>
      </c>
      <c r="H521" s="69" t="n">
        <f aca="false">(-1)*$E521*(Input!$C$10/100)</f>
        <v>-86.6281230939664</v>
      </c>
      <c r="J521" s="69" t="n">
        <f aca="false">($E521+$F521+$G521+$H521)</f>
        <v>1498.0326652103</v>
      </c>
    </row>
    <row r="522" customFormat="false" ht="12.8" hidden="false" customHeight="false" outlineLevel="0" collapsed="false">
      <c r="A522" s="67" t="n">
        <v>518</v>
      </c>
      <c r="B522" s="68" t="n">
        <f aca="false">EOMONTH(Input!$C$7,A522)</f>
        <v>58684</v>
      </c>
      <c r="C522" s="67" t="n">
        <f aca="false">DATEDIF(Input!$G$23,$B522,"Y")</f>
        <v>81</v>
      </c>
      <c r="E522" s="69" t="n">
        <f aca="false">(-1)*(401k_02!$G522+IRA_02!$E522+Invest_02!$E522)+Pension_02!$E522</f>
        <v>1760.73420922696</v>
      </c>
      <c r="F522" s="69" t="n">
        <f aca="false">(-1)*Roth_02!$E522</f>
        <v>0</v>
      </c>
      <c r="G522" s="69" t="n">
        <f aca="false">(-1)*$E522*(Input!$C$9/100)</f>
        <v>-176.073420922696</v>
      </c>
      <c r="H522" s="69" t="n">
        <f aca="false">(-1)*$E522*(Input!$C$10/100)</f>
        <v>-86.6281230939664</v>
      </c>
      <c r="J522" s="69" t="n">
        <f aca="false">($E522+$F522+$G522+$H522)</f>
        <v>1498.0326652103</v>
      </c>
    </row>
    <row r="523" customFormat="false" ht="12.8" hidden="false" customHeight="false" outlineLevel="0" collapsed="false">
      <c r="A523" s="67" t="n">
        <v>519</v>
      </c>
      <c r="B523" s="68" t="n">
        <f aca="false">EOMONTH(Input!$C$7,A523)</f>
        <v>58714</v>
      </c>
      <c r="C523" s="67" t="n">
        <f aca="false">DATEDIF(Input!$G$23,$B523,"Y")</f>
        <v>81</v>
      </c>
      <c r="E523" s="69" t="n">
        <f aca="false">(-1)*(401k_02!$G523+IRA_02!$E523+Invest_02!$E523)+Pension_02!$E523</f>
        <v>1760.73420922696</v>
      </c>
      <c r="F523" s="69" t="n">
        <f aca="false">(-1)*Roth_02!$E523</f>
        <v>0</v>
      </c>
      <c r="G523" s="69" t="n">
        <f aca="false">(-1)*$E523*(Input!$C$9/100)</f>
        <v>-176.073420922696</v>
      </c>
      <c r="H523" s="69" t="n">
        <f aca="false">(-1)*$E523*(Input!$C$10/100)</f>
        <v>-86.6281230939664</v>
      </c>
      <c r="J523" s="69" t="n">
        <f aca="false">($E523+$F523+$G523+$H523)</f>
        <v>1498.0326652103</v>
      </c>
    </row>
    <row r="524" customFormat="false" ht="12.8" hidden="false" customHeight="false" outlineLevel="0" collapsed="false">
      <c r="A524" s="67" t="n">
        <v>520</v>
      </c>
      <c r="B524" s="68" t="n">
        <f aca="false">EOMONTH(Input!$C$7,A524)</f>
        <v>58745</v>
      </c>
      <c r="C524" s="67" t="n">
        <f aca="false">DATEDIF(Input!$G$23,$B524,"Y")</f>
        <v>82</v>
      </c>
      <c r="E524" s="69" t="n">
        <f aca="false">(-1)*(401k_02!$G524+IRA_02!$E524+Invest_02!$E524)+Pension_02!$E524</f>
        <v>1760.73420922696</v>
      </c>
      <c r="F524" s="69" t="n">
        <f aca="false">(-1)*Roth_02!$E524</f>
        <v>0</v>
      </c>
      <c r="G524" s="69" t="n">
        <f aca="false">(-1)*$E524*(Input!$C$9/100)</f>
        <v>-176.073420922696</v>
      </c>
      <c r="H524" s="69" t="n">
        <f aca="false">(-1)*$E524*(Input!$C$10/100)</f>
        <v>-86.6281230939664</v>
      </c>
      <c r="J524" s="69" t="n">
        <f aca="false">($E524+$F524+$G524+$H524)</f>
        <v>1498.0326652103</v>
      </c>
    </row>
    <row r="525" customFormat="false" ht="12.8" hidden="false" customHeight="false" outlineLevel="0" collapsed="false">
      <c r="A525" s="67" t="n">
        <v>521</v>
      </c>
      <c r="B525" s="68" t="n">
        <f aca="false">EOMONTH(Input!$C$7,A525)</f>
        <v>58775</v>
      </c>
      <c r="C525" s="67" t="n">
        <f aca="false">DATEDIF(Input!$G$23,$B525,"Y")</f>
        <v>82</v>
      </c>
      <c r="E525" s="69" t="n">
        <f aca="false">(-1)*(401k_02!$G525+IRA_02!$E525+Invest_02!$E525)+Pension_02!$E525</f>
        <v>1760.73420922696</v>
      </c>
      <c r="F525" s="69" t="n">
        <f aca="false">(-1)*Roth_02!$E525</f>
        <v>0</v>
      </c>
      <c r="G525" s="69" t="n">
        <f aca="false">(-1)*$E525*(Input!$C$9/100)</f>
        <v>-176.073420922696</v>
      </c>
      <c r="H525" s="69" t="n">
        <f aca="false">(-1)*$E525*(Input!$C$10/100)</f>
        <v>-86.6281230939664</v>
      </c>
      <c r="J525" s="69" t="n">
        <f aca="false">($E525+$F525+$G525+$H525)</f>
        <v>1498.0326652103</v>
      </c>
    </row>
    <row r="526" customFormat="false" ht="12.8" hidden="false" customHeight="false" outlineLevel="0" collapsed="false">
      <c r="A526" s="67" t="n">
        <v>522</v>
      </c>
      <c r="B526" s="68" t="n">
        <f aca="false">EOMONTH(Input!$C$7,A526)</f>
        <v>58806</v>
      </c>
      <c r="C526" s="67" t="n">
        <f aca="false">DATEDIF(Input!$G$23,$B526,"Y")</f>
        <v>82</v>
      </c>
      <c r="E526" s="69" t="n">
        <f aca="false">(-1)*(401k_02!$G526+IRA_02!$E526+Invest_02!$E526)+Pension_02!$E526</f>
        <v>1760.73420922696</v>
      </c>
      <c r="F526" s="69" t="n">
        <f aca="false">(-1)*Roth_02!$E526</f>
        <v>0</v>
      </c>
      <c r="G526" s="69" t="n">
        <f aca="false">(-1)*$E526*(Input!$C$9/100)</f>
        <v>-176.073420922696</v>
      </c>
      <c r="H526" s="69" t="n">
        <f aca="false">(-1)*$E526*(Input!$C$10/100)</f>
        <v>-86.6281230939664</v>
      </c>
      <c r="J526" s="69" t="n">
        <f aca="false">($E526+$F526+$G526+$H526)</f>
        <v>1498.0326652103</v>
      </c>
    </row>
    <row r="527" customFormat="false" ht="12.8" hidden="false" customHeight="false" outlineLevel="0" collapsed="false">
      <c r="A527" s="67" t="n">
        <v>523</v>
      </c>
      <c r="B527" s="68" t="n">
        <f aca="false">EOMONTH(Input!$C$7,A527)</f>
        <v>58837</v>
      </c>
      <c r="C527" s="67" t="n">
        <f aca="false">DATEDIF(Input!$G$23,$B527,"Y")</f>
        <v>82</v>
      </c>
      <c r="E527" s="69" t="n">
        <f aca="false">(-1)*(401k_02!$G527+IRA_02!$E527+Invest_02!$E527)+Pension_02!$E527</f>
        <v>1760.73420922696</v>
      </c>
      <c r="F527" s="69" t="n">
        <f aca="false">(-1)*Roth_02!$E527</f>
        <v>0</v>
      </c>
      <c r="G527" s="69" t="n">
        <f aca="false">(-1)*$E527*(Input!$C$9/100)</f>
        <v>-176.073420922696</v>
      </c>
      <c r="H527" s="69" t="n">
        <f aca="false">(-1)*$E527*(Input!$C$10/100)</f>
        <v>-86.6281230939664</v>
      </c>
      <c r="J527" s="69" t="n">
        <f aca="false">($E527+$F527+$G527+$H527)</f>
        <v>1498.0326652103</v>
      </c>
    </row>
    <row r="528" customFormat="false" ht="12.8" hidden="false" customHeight="false" outlineLevel="0" collapsed="false">
      <c r="A528" s="67" t="n">
        <v>524</v>
      </c>
      <c r="B528" s="68" t="n">
        <f aca="false">EOMONTH(Input!$C$7,A528)</f>
        <v>58865</v>
      </c>
      <c r="C528" s="67" t="n">
        <f aca="false">DATEDIF(Input!$G$23,$B528,"Y")</f>
        <v>82</v>
      </c>
      <c r="E528" s="69" t="n">
        <f aca="false">(-1)*(401k_02!$G528+IRA_02!$E528+Invest_02!$E528)+Pension_02!$E528</f>
        <v>1760.73420922696</v>
      </c>
      <c r="F528" s="69" t="n">
        <f aca="false">(-1)*Roth_02!$E528</f>
        <v>0</v>
      </c>
      <c r="G528" s="69" t="n">
        <f aca="false">(-1)*$E528*(Input!$C$9/100)</f>
        <v>-176.073420922696</v>
      </c>
      <c r="H528" s="69" t="n">
        <f aca="false">(-1)*$E528*(Input!$C$10/100)</f>
        <v>-86.6281230939664</v>
      </c>
      <c r="J528" s="69" t="n">
        <f aca="false">($E528+$F528+$G528+$H528)</f>
        <v>1498.0326652103</v>
      </c>
    </row>
    <row r="529" customFormat="false" ht="12.8" hidden="false" customHeight="false" outlineLevel="0" collapsed="false">
      <c r="A529" s="67" t="n">
        <v>525</v>
      </c>
      <c r="B529" s="68" t="n">
        <f aca="false">EOMONTH(Input!$C$7,A529)</f>
        <v>58896</v>
      </c>
      <c r="C529" s="67" t="n">
        <f aca="false">DATEDIF(Input!$G$23,$B529,"Y")</f>
        <v>82</v>
      </c>
      <c r="E529" s="69" t="n">
        <f aca="false">(-1)*(401k_02!$G529+IRA_02!$E529+Invest_02!$E529)+Pension_02!$E529</f>
        <v>1760.73420922696</v>
      </c>
      <c r="F529" s="69" t="n">
        <f aca="false">(-1)*Roth_02!$E529</f>
        <v>0</v>
      </c>
      <c r="G529" s="69" t="n">
        <f aca="false">(-1)*$E529*(Input!$C$9/100)</f>
        <v>-176.073420922696</v>
      </c>
      <c r="H529" s="69" t="n">
        <f aca="false">(-1)*$E529*(Input!$C$10/100)</f>
        <v>-86.6281230939664</v>
      </c>
      <c r="J529" s="69" t="n">
        <f aca="false">($E529+$F529+$G529+$H529)</f>
        <v>1498.0326652103</v>
      </c>
    </row>
    <row r="530" customFormat="false" ht="12.8" hidden="false" customHeight="false" outlineLevel="0" collapsed="false">
      <c r="A530" s="67" t="n">
        <v>526</v>
      </c>
      <c r="B530" s="68" t="n">
        <f aca="false">EOMONTH(Input!$C$7,A530)</f>
        <v>58926</v>
      </c>
      <c r="C530" s="67" t="n">
        <f aca="false">DATEDIF(Input!$G$23,$B530,"Y")</f>
        <v>82</v>
      </c>
      <c r="E530" s="69" t="n">
        <f aca="false">(-1)*(401k_02!$G530+IRA_02!$E530+Invest_02!$E530)+Pension_02!$E530</f>
        <v>1760.73420922696</v>
      </c>
      <c r="F530" s="69" t="n">
        <f aca="false">(-1)*Roth_02!$E530</f>
        <v>0</v>
      </c>
      <c r="G530" s="69" t="n">
        <f aca="false">(-1)*$E530*(Input!$C$9/100)</f>
        <v>-176.073420922696</v>
      </c>
      <c r="H530" s="69" t="n">
        <f aca="false">(-1)*$E530*(Input!$C$10/100)</f>
        <v>-86.6281230939664</v>
      </c>
      <c r="J530" s="69" t="n">
        <f aca="false">($E530+$F530+$G530+$H530)</f>
        <v>1498.0326652103</v>
      </c>
    </row>
    <row r="531" customFormat="false" ht="12.8" hidden="false" customHeight="false" outlineLevel="0" collapsed="false">
      <c r="A531" s="67" t="n">
        <v>527</v>
      </c>
      <c r="B531" s="68" t="n">
        <f aca="false">EOMONTH(Input!$C$7,A531)</f>
        <v>58957</v>
      </c>
      <c r="C531" s="67" t="n">
        <f aca="false">DATEDIF(Input!$G$23,$B531,"Y")</f>
        <v>82</v>
      </c>
      <c r="E531" s="69" t="n">
        <f aca="false">(-1)*(401k_02!$G531+IRA_02!$E531+Invest_02!$E531)+Pension_02!$E531</f>
        <v>1760.73420922696</v>
      </c>
      <c r="F531" s="69" t="n">
        <f aca="false">(-1)*Roth_02!$E531</f>
        <v>0</v>
      </c>
      <c r="G531" s="69" t="n">
        <f aca="false">(-1)*$E531*(Input!$C$9/100)</f>
        <v>-176.073420922696</v>
      </c>
      <c r="H531" s="69" t="n">
        <f aca="false">(-1)*$E531*(Input!$C$10/100)</f>
        <v>-86.6281230939664</v>
      </c>
      <c r="J531" s="69" t="n">
        <f aca="false">($E531+$F531+$G531+$H531)</f>
        <v>1498.0326652103</v>
      </c>
    </row>
    <row r="532" customFormat="false" ht="12.8" hidden="false" customHeight="false" outlineLevel="0" collapsed="false">
      <c r="A532" s="67" t="n">
        <v>528</v>
      </c>
      <c r="B532" s="68" t="n">
        <f aca="false">EOMONTH(Input!$C$7,A532)</f>
        <v>58987</v>
      </c>
      <c r="C532" s="67" t="n">
        <f aca="false">DATEDIF(Input!$G$23,$B532,"Y")</f>
        <v>82</v>
      </c>
      <c r="E532" s="69" t="n">
        <f aca="false">(-1)*(401k_02!$G532+IRA_02!$E532+Invest_02!$E532)+Pension_02!$E532</f>
        <v>1760.73420922696</v>
      </c>
      <c r="F532" s="69" t="n">
        <f aca="false">(-1)*Roth_02!$E532</f>
        <v>0</v>
      </c>
      <c r="G532" s="69" t="n">
        <f aca="false">(-1)*$E532*(Input!$C$9/100)</f>
        <v>-176.073420922696</v>
      </c>
      <c r="H532" s="69" t="n">
        <f aca="false">(-1)*$E532*(Input!$C$10/100)</f>
        <v>-86.6281230939664</v>
      </c>
      <c r="J532" s="69" t="n">
        <f aca="false">($E532+$F532+$G532+$H532)</f>
        <v>1498.0326652103</v>
      </c>
    </row>
    <row r="533" customFormat="false" ht="12.8" hidden="false" customHeight="false" outlineLevel="0" collapsed="false">
      <c r="A533" s="67" t="n">
        <v>529</v>
      </c>
      <c r="B533" s="68" t="n">
        <f aca="false">EOMONTH(Input!$C$7,A533)</f>
        <v>59018</v>
      </c>
      <c r="C533" s="67" t="n">
        <f aca="false">DATEDIF(Input!$G$23,$B533,"Y")</f>
        <v>82</v>
      </c>
      <c r="E533" s="69" t="n">
        <f aca="false">(-1)*(401k_02!$G533+IRA_02!$E533+Invest_02!$E533)+Pension_02!$E533</f>
        <v>1760.73420922696</v>
      </c>
      <c r="F533" s="69" t="n">
        <f aca="false">(-1)*Roth_02!$E533</f>
        <v>0</v>
      </c>
      <c r="G533" s="69" t="n">
        <f aca="false">(-1)*$E533*(Input!$C$9/100)</f>
        <v>-176.073420922696</v>
      </c>
      <c r="H533" s="69" t="n">
        <f aca="false">(-1)*$E533*(Input!$C$10/100)</f>
        <v>-86.6281230939664</v>
      </c>
      <c r="J533" s="69" t="n">
        <f aca="false">($E533+$F533+$G533+$H533)</f>
        <v>1498.0326652103</v>
      </c>
    </row>
    <row r="534" customFormat="false" ht="12.8" hidden="false" customHeight="false" outlineLevel="0" collapsed="false">
      <c r="A534" s="67" t="n">
        <v>530</v>
      </c>
      <c r="B534" s="68" t="n">
        <f aca="false">EOMONTH(Input!$C$7,A534)</f>
        <v>59049</v>
      </c>
      <c r="C534" s="67" t="n">
        <f aca="false">DATEDIF(Input!$G$23,$B534,"Y")</f>
        <v>82</v>
      </c>
      <c r="E534" s="69" t="n">
        <f aca="false">(-1)*(401k_02!$G534+IRA_02!$E534+Invest_02!$E534)+Pension_02!$E534</f>
        <v>1760.73420922696</v>
      </c>
      <c r="F534" s="69" t="n">
        <f aca="false">(-1)*Roth_02!$E534</f>
        <v>0</v>
      </c>
      <c r="G534" s="69" t="n">
        <f aca="false">(-1)*$E534*(Input!$C$9/100)</f>
        <v>-176.073420922696</v>
      </c>
      <c r="H534" s="69" t="n">
        <f aca="false">(-1)*$E534*(Input!$C$10/100)</f>
        <v>-86.6281230939664</v>
      </c>
      <c r="J534" s="69" t="n">
        <f aca="false">($E534+$F534+$G534+$H534)</f>
        <v>1498.0326652103</v>
      </c>
    </row>
    <row r="535" customFormat="false" ht="12.8" hidden="false" customHeight="false" outlineLevel="0" collapsed="false">
      <c r="A535" s="67" t="n">
        <v>531</v>
      </c>
      <c r="B535" s="68" t="n">
        <f aca="false">EOMONTH(Input!$C$7,A535)</f>
        <v>59079</v>
      </c>
      <c r="C535" s="67" t="n">
        <f aca="false">DATEDIF(Input!$G$23,$B535,"Y")</f>
        <v>82</v>
      </c>
      <c r="E535" s="69" t="n">
        <f aca="false">(-1)*(401k_02!$G535+IRA_02!$E535+Invest_02!$E535)+Pension_02!$E535</f>
        <v>1760.73420922696</v>
      </c>
      <c r="F535" s="69" t="n">
        <f aca="false">(-1)*Roth_02!$E535</f>
        <v>0</v>
      </c>
      <c r="G535" s="69" t="n">
        <f aca="false">(-1)*$E535*(Input!$C$9/100)</f>
        <v>-176.073420922696</v>
      </c>
      <c r="H535" s="69" t="n">
        <f aca="false">(-1)*$E535*(Input!$C$10/100)</f>
        <v>-86.6281230939664</v>
      </c>
      <c r="J535" s="69" t="n">
        <f aca="false">($E535+$F535+$G535+$H535)</f>
        <v>1498.0326652103</v>
      </c>
    </row>
    <row r="536" customFormat="false" ht="12.8" hidden="false" customHeight="false" outlineLevel="0" collapsed="false">
      <c r="A536" s="67" t="n">
        <v>532</v>
      </c>
      <c r="B536" s="68" t="n">
        <f aca="false">EOMONTH(Input!$C$7,A536)</f>
        <v>59110</v>
      </c>
      <c r="C536" s="67" t="n">
        <f aca="false">DATEDIF(Input!$G$23,$B536,"Y")</f>
        <v>83</v>
      </c>
      <c r="E536" s="69" t="n">
        <f aca="false">(-1)*(401k_02!$G536+IRA_02!$E536+Invest_02!$E536)+Pension_02!$E536</f>
        <v>1760.73420922696</v>
      </c>
      <c r="F536" s="69" t="n">
        <f aca="false">(-1)*Roth_02!$E536</f>
        <v>0</v>
      </c>
      <c r="G536" s="69" t="n">
        <f aca="false">(-1)*$E536*(Input!$C$9/100)</f>
        <v>-176.073420922696</v>
      </c>
      <c r="H536" s="69" t="n">
        <f aca="false">(-1)*$E536*(Input!$C$10/100)</f>
        <v>-86.6281230939664</v>
      </c>
      <c r="J536" s="69" t="n">
        <f aca="false">($E536+$F536+$G536+$H536)</f>
        <v>1498.0326652103</v>
      </c>
    </row>
    <row r="537" customFormat="false" ht="12.8" hidden="false" customHeight="false" outlineLevel="0" collapsed="false">
      <c r="A537" s="67" t="n">
        <v>533</v>
      </c>
      <c r="B537" s="68" t="n">
        <f aca="false">EOMONTH(Input!$C$7,A537)</f>
        <v>59140</v>
      </c>
      <c r="C537" s="67" t="n">
        <f aca="false">DATEDIF(Input!$G$23,$B537,"Y")</f>
        <v>83</v>
      </c>
      <c r="E537" s="69" t="n">
        <f aca="false">(-1)*(401k_02!$G537+IRA_02!$E537+Invest_02!$E537)+Pension_02!$E537</f>
        <v>1760.73420922696</v>
      </c>
      <c r="F537" s="69" t="n">
        <f aca="false">(-1)*Roth_02!$E537</f>
        <v>0</v>
      </c>
      <c r="G537" s="69" t="n">
        <f aca="false">(-1)*$E537*(Input!$C$9/100)</f>
        <v>-176.073420922696</v>
      </c>
      <c r="H537" s="69" t="n">
        <f aca="false">(-1)*$E537*(Input!$C$10/100)</f>
        <v>-86.6281230939664</v>
      </c>
      <c r="J537" s="69" t="n">
        <f aca="false">($E537+$F537+$G537+$H537)</f>
        <v>1498.0326652103</v>
      </c>
    </row>
    <row r="538" customFormat="false" ht="12.8" hidden="false" customHeight="false" outlineLevel="0" collapsed="false">
      <c r="A538" s="67" t="n">
        <v>534</v>
      </c>
      <c r="B538" s="68" t="n">
        <f aca="false">EOMONTH(Input!$C$7,A538)</f>
        <v>59171</v>
      </c>
      <c r="C538" s="67" t="n">
        <f aca="false">DATEDIF(Input!$G$23,$B538,"Y")</f>
        <v>83</v>
      </c>
      <c r="E538" s="69" t="n">
        <f aca="false">(-1)*(401k_02!$G538+IRA_02!$E538+Invest_02!$E538)+Pension_02!$E538</f>
        <v>1760.73420922696</v>
      </c>
      <c r="F538" s="69" t="n">
        <f aca="false">(-1)*Roth_02!$E538</f>
        <v>0</v>
      </c>
      <c r="G538" s="69" t="n">
        <f aca="false">(-1)*$E538*(Input!$C$9/100)</f>
        <v>-176.073420922696</v>
      </c>
      <c r="H538" s="69" t="n">
        <f aca="false">(-1)*$E538*(Input!$C$10/100)</f>
        <v>-86.6281230939664</v>
      </c>
      <c r="J538" s="69" t="n">
        <f aca="false">($E538+$F538+$G538+$H538)</f>
        <v>1498.0326652103</v>
      </c>
    </row>
    <row r="539" customFormat="false" ht="12.8" hidden="false" customHeight="false" outlineLevel="0" collapsed="false">
      <c r="A539" s="67" t="n">
        <v>535</v>
      </c>
      <c r="B539" s="68" t="n">
        <f aca="false">EOMONTH(Input!$C$7,A539)</f>
        <v>59202</v>
      </c>
      <c r="C539" s="67" t="n">
        <f aca="false">DATEDIF(Input!$G$23,$B539,"Y")</f>
        <v>83</v>
      </c>
      <c r="E539" s="69" t="n">
        <f aca="false">(-1)*(401k_02!$G539+IRA_02!$E539+Invest_02!$E539)+Pension_02!$E539</f>
        <v>1760.73420922696</v>
      </c>
      <c r="F539" s="69" t="n">
        <f aca="false">(-1)*Roth_02!$E539</f>
        <v>0</v>
      </c>
      <c r="G539" s="69" t="n">
        <f aca="false">(-1)*$E539*(Input!$C$9/100)</f>
        <v>-176.073420922696</v>
      </c>
      <c r="H539" s="69" t="n">
        <f aca="false">(-1)*$E539*(Input!$C$10/100)</f>
        <v>-86.6281230939664</v>
      </c>
      <c r="J539" s="69" t="n">
        <f aca="false">($E539+$F539+$G539+$H539)</f>
        <v>1498.0326652103</v>
      </c>
    </row>
    <row r="540" customFormat="false" ht="12.8" hidden="false" customHeight="false" outlineLevel="0" collapsed="false">
      <c r="A540" s="67" t="n">
        <v>536</v>
      </c>
      <c r="B540" s="68" t="n">
        <f aca="false">EOMONTH(Input!$C$7,A540)</f>
        <v>59230</v>
      </c>
      <c r="C540" s="67" t="n">
        <f aca="false">DATEDIF(Input!$G$23,$B540,"Y")</f>
        <v>83</v>
      </c>
      <c r="E540" s="69" t="n">
        <f aca="false">(-1)*(401k_02!$G540+IRA_02!$E540+Invest_02!$E540)+Pension_02!$E540</f>
        <v>1760.73420922696</v>
      </c>
      <c r="F540" s="69" t="n">
        <f aca="false">(-1)*Roth_02!$E540</f>
        <v>0</v>
      </c>
      <c r="G540" s="69" t="n">
        <f aca="false">(-1)*$E540*(Input!$C$9/100)</f>
        <v>-176.073420922696</v>
      </c>
      <c r="H540" s="69" t="n">
        <f aca="false">(-1)*$E540*(Input!$C$10/100)</f>
        <v>-86.6281230939664</v>
      </c>
      <c r="J540" s="69" t="n">
        <f aca="false">($E540+$F540+$G540+$H540)</f>
        <v>1498.0326652103</v>
      </c>
    </row>
    <row r="541" customFormat="false" ht="12.8" hidden="false" customHeight="false" outlineLevel="0" collapsed="false">
      <c r="A541" s="67" t="n">
        <v>537</v>
      </c>
      <c r="B541" s="68" t="n">
        <f aca="false">EOMONTH(Input!$C$7,A541)</f>
        <v>59261</v>
      </c>
      <c r="C541" s="67" t="n">
        <f aca="false">DATEDIF(Input!$G$23,$B541,"Y")</f>
        <v>83</v>
      </c>
      <c r="E541" s="69" t="n">
        <f aca="false">(-1)*(401k_02!$G541+IRA_02!$E541+Invest_02!$E541)+Pension_02!$E541</f>
        <v>1760.73420922696</v>
      </c>
      <c r="F541" s="69" t="n">
        <f aca="false">(-1)*Roth_02!$E541</f>
        <v>0</v>
      </c>
      <c r="G541" s="69" t="n">
        <f aca="false">(-1)*$E541*(Input!$C$9/100)</f>
        <v>-176.073420922696</v>
      </c>
      <c r="H541" s="69" t="n">
        <f aca="false">(-1)*$E541*(Input!$C$10/100)</f>
        <v>-86.6281230939664</v>
      </c>
      <c r="J541" s="69" t="n">
        <f aca="false">($E541+$F541+$G541+$H541)</f>
        <v>1498.0326652103</v>
      </c>
    </row>
    <row r="542" customFormat="false" ht="12.8" hidden="false" customHeight="false" outlineLevel="0" collapsed="false">
      <c r="A542" s="67" t="n">
        <v>538</v>
      </c>
      <c r="B542" s="68" t="n">
        <f aca="false">EOMONTH(Input!$C$7,A542)</f>
        <v>59291</v>
      </c>
      <c r="C542" s="67" t="n">
        <f aca="false">DATEDIF(Input!$G$23,$B542,"Y")</f>
        <v>83</v>
      </c>
      <c r="E542" s="69" t="n">
        <f aca="false">(-1)*(401k_02!$G542+IRA_02!$E542+Invest_02!$E542)+Pension_02!$E542</f>
        <v>1760.73420922696</v>
      </c>
      <c r="F542" s="69" t="n">
        <f aca="false">(-1)*Roth_02!$E542</f>
        <v>0</v>
      </c>
      <c r="G542" s="69" t="n">
        <f aca="false">(-1)*$E542*(Input!$C$9/100)</f>
        <v>-176.073420922696</v>
      </c>
      <c r="H542" s="69" t="n">
        <f aca="false">(-1)*$E542*(Input!$C$10/100)</f>
        <v>-86.6281230939664</v>
      </c>
      <c r="J542" s="69" t="n">
        <f aca="false">($E542+$F542+$G542+$H542)</f>
        <v>1498.0326652103</v>
      </c>
    </row>
    <row r="543" customFormat="false" ht="12.8" hidden="false" customHeight="false" outlineLevel="0" collapsed="false">
      <c r="A543" s="67" t="n">
        <v>539</v>
      </c>
      <c r="B543" s="68" t="n">
        <f aca="false">EOMONTH(Input!$C$7,A543)</f>
        <v>59322</v>
      </c>
      <c r="C543" s="67" t="n">
        <f aca="false">DATEDIF(Input!$G$23,$B543,"Y")</f>
        <v>83</v>
      </c>
      <c r="E543" s="69" t="n">
        <f aca="false">(-1)*(401k_02!$G543+IRA_02!$E543+Invest_02!$E543)+Pension_02!$E543</f>
        <v>1760.73420922696</v>
      </c>
      <c r="F543" s="69" t="n">
        <f aca="false">(-1)*Roth_02!$E543</f>
        <v>0</v>
      </c>
      <c r="G543" s="69" t="n">
        <f aca="false">(-1)*$E543*(Input!$C$9/100)</f>
        <v>-176.073420922696</v>
      </c>
      <c r="H543" s="69" t="n">
        <f aca="false">(-1)*$E543*(Input!$C$10/100)</f>
        <v>-86.6281230939664</v>
      </c>
      <c r="J543" s="69" t="n">
        <f aca="false">($E543+$F543+$G543+$H543)</f>
        <v>1498.0326652103</v>
      </c>
    </row>
    <row r="544" customFormat="false" ht="12.8" hidden="false" customHeight="false" outlineLevel="0" collapsed="false">
      <c r="A544" s="67" t="n">
        <v>540</v>
      </c>
      <c r="B544" s="68" t="n">
        <f aca="false">EOMONTH(Input!$C$7,A544)</f>
        <v>59352</v>
      </c>
      <c r="C544" s="67" t="n">
        <f aca="false">DATEDIF(Input!$G$23,$B544,"Y")</f>
        <v>83</v>
      </c>
      <c r="E544" s="69" t="n">
        <f aca="false">(-1)*(401k_02!$G544+IRA_02!$E544+Invest_02!$E544)+Pension_02!$E544</f>
        <v>1760.73420922696</v>
      </c>
      <c r="F544" s="69" t="n">
        <f aca="false">(-1)*Roth_02!$E544</f>
        <v>0</v>
      </c>
      <c r="G544" s="69" t="n">
        <f aca="false">(-1)*$E544*(Input!$C$9/100)</f>
        <v>-176.073420922696</v>
      </c>
      <c r="H544" s="69" t="n">
        <f aca="false">(-1)*$E544*(Input!$C$10/100)</f>
        <v>-86.6281230939664</v>
      </c>
      <c r="J544" s="69" t="n">
        <f aca="false">($E544+$F544+$G544+$H544)</f>
        <v>1498.0326652103</v>
      </c>
    </row>
    <row r="545" customFormat="false" ht="12.8" hidden="false" customHeight="false" outlineLevel="0" collapsed="false">
      <c r="A545" s="67" t="n">
        <v>541</v>
      </c>
      <c r="B545" s="68" t="n">
        <f aca="false">EOMONTH(Input!$C$7,A545)</f>
        <v>59383</v>
      </c>
      <c r="C545" s="67" t="n">
        <f aca="false">DATEDIF(Input!$G$23,$B545,"Y")</f>
        <v>83</v>
      </c>
      <c r="E545" s="69" t="n">
        <f aca="false">(-1)*(401k_02!$G545+IRA_02!$E545+Invest_02!$E545)+Pension_02!$E545</f>
        <v>1760.73420922696</v>
      </c>
      <c r="F545" s="69" t="n">
        <f aca="false">(-1)*Roth_02!$E545</f>
        <v>0</v>
      </c>
      <c r="G545" s="69" t="n">
        <f aca="false">(-1)*$E545*(Input!$C$9/100)</f>
        <v>-176.073420922696</v>
      </c>
      <c r="H545" s="69" t="n">
        <f aca="false">(-1)*$E545*(Input!$C$10/100)</f>
        <v>-86.6281230939664</v>
      </c>
      <c r="J545" s="69" t="n">
        <f aca="false">($E545+$F545+$G545+$H545)</f>
        <v>1498.0326652103</v>
      </c>
    </row>
    <row r="546" customFormat="false" ht="12.8" hidden="false" customHeight="false" outlineLevel="0" collapsed="false">
      <c r="A546" s="67" t="n">
        <v>542</v>
      </c>
      <c r="B546" s="68" t="n">
        <f aca="false">EOMONTH(Input!$C$7,A546)</f>
        <v>59414</v>
      </c>
      <c r="C546" s="67" t="n">
        <f aca="false">DATEDIF(Input!$G$23,$B546,"Y")</f>
        <v>83</v>
      </c>
      <c r="E546" s="69" t="n">
        <f aca="false">(-1)*(401k_02!$G546+IRA_02!$E546+Invest_02!$E546)+Pension_02!$E546</f>
        <v>1760.73420922696</v>
      </c>
      <c r="F546" s="69" t="n">
        <f aca="false">(-1)*Roth_02!$E546</f>
        <v>0</v>
      </c>
      <c r="G546" s="69" t="n">
        <f aca="false">(-1)*$E546*(Input!$C$9/100)</f>
        <v>-176.073420922696</v>
      </c>
      <c r="H546" s="69" t="n">
        <f aca="false">(-1)*$E546*(Input!$C$10/100)</f>
        <v>-86.6281230939664</v>
      </c>
      <c r="J546" s="69" t="n">
        <f aca="false">($E546+$F546+$G546+$H546)</f>
        <v>1498.0326652103</v>
      </c>
    </row>
    <row r="547" customFormat="false" ht="12.8" hidden="false" customHeight="false" outlineLevel="0" collapsed="false">
      <c r="A547" s="67" t="n">
        <v>543</v>
      </c>
      <c r="B547" s="68" t="n">
        <f aca="false">EOMONTH(Input!$C$7,A547)</f>
        <v>59444</v>
      </c>
      <c r="C547" s="67" t="n">
        <f aca="false">DATEDIF(Input!$G$23,$B547,"Y")</f>
        <v>83</v>
      </c>
      <c r="E547" s="69" t="n">
        <f aca="false">(-1)*(401k_02!$G547+IRA_02!$E547+Invest_02!$E547)+Pension_02!$E547</f>
        <v>1760.73420922696</v>
      </c>
      <c r="F547" s="69" t="n">
        <f aca="false">(-1)*Roth_02!$E547</f>
        <v>0</v>
      </c>
      <c r="G547" s="69" t="n">
        <f aca="false">(-1)*$E547*(Input!$C$9/100)</f>
        <v>-176.073420922696</v>
      </c>
      <c r="H547" s="69" t="n">
        <f aca="false">(-1)*$E547*(Input!$C$10/100)</f>
        <v>-86.6281230939664</v>
      </c>
      <c r="J547" s="69" t="n">
        <f aca="false">($E547+$F547+$G547+$H547)</f>
        <v>1498.0326652103</v>
      </c>
    </row>
    <row r="548" customFormat="false" ht="12.8" hidden="false" customHeight="false" outlineLevel="0" collapsed="false">
      <c r="A548" s="67" t="n">
        <v>544</v>
      </c>
      <c r="B548" s="68" t="n">
        <f aca="false">EOMONTH(Input!$C$7,A548)</f>
        <v>59475</v>
      </c>
      <c r="C548" s="67" t="n">
        <f aca="false">DATEDIF(Input!$G$23,$B548,"Y")</f>
        <v>84</v>
      </c>
      <c r="E548" s="69" t="n">
        <f aca="false">(-1)*(401k_02!$G548+IRA_02!$E548+Invest_02!$E548)+Pension_02!$E548</f>
        <v>1760.73420922696</v>
      </c>
      <c r="F548" s="69" t="n">
        <f aca="false">(-1)*Roth_02!$E548</f>
        <v>0</v>
      </c>
      <c r="G548" s="69" t="n">
        <f aca="false">(-1)*$E548*(Input!$C$9/100)</f>
        <v>-176.073420922696</v>
      </c>
      <c r="H548" s="69" t="n">
        <f aca="false">(-1)*$E548*(Input!$C$10/100)</f>
        <v>-86.6281230939664</v>
      </c>
      <c r="J548" s="69" t="n">
        <f aca="false">($E548+$F548+$G548+$H548)</f>
        <v>1498.0326652103</v>
      </c>
    </row>
    <row r="549" customFormat="false" ht="12.8" hidden="false" customHeight="false" outlineLevel="0" collapsed="false">
      <c r="A549" s="67" t="n">
        <v>545</v>
      </c>
      <c r="B549" s="68" t="n">
        <f aca="false">EOMONTH(Input!$C$7,A549)</f>
        <v>59505</v>
      </c>
      <c r="C549" s="67" t="n">
        <f aca="false">DATEDIF(Input!$G$23,$B549,"Y")</f>
        <v>84</v>
      </c>
      <c r="E549" s="69" t="n">
        <f aca="false">(-1)*(401k_02!$G549+IRA_02!$E549+Invest_02!$E549)+Pension_02!$E549</f>
        <v>1760.73420922696</v>
      </c>
      <c r="F549" s="69" t="n">
        <f aca="false">(-1)*Roth_02!$E549</f>
        <v>0</v>
      </c>
      <c r="G549" s="69" t="n">
        <f aca="false">(-1)*$E549*(Input!$C$9/100)</f>
        <v>-176.073420922696</v>
      </c>
      <c r="H549" s="69" t="n">
        <f aca="false">(-1)*$E549*(Input!$C$10/100)</f>
        <v>-86.6281230939664</v>
      </c>
      <c r="J549" s="69" t="n">
        <f aca="false">($E549+$F549+$G549+$H549)</f>
        <v>1498.0326652103</v>
      </c>
    </row>
    <row r="550" customFormat="false" ht="12.8" hidden="false" customHeight="false" outlineLevel="0" collapsed="false">
      <c r="A550" s="67" t="n">
        <v>546</v>
      </c>
      <c r="B550" s="68" t="n">
        <f aca="false">EOMONTH(Input!$C$7,A550)</f>
        <v>59536</v>
      </c>
      <c r="C550" s="67" t="n">
        <f aca="false">DATEDIF(Input!$G$23,$B550,"Y")</f>
        <v>84</v>
      </c>
      <c r="E550" s="69" t="n">
        <f aca="false">(-1)*(401k_02!$G550+IRA_02!$E550+Invest_02!$E550)+Pension_02!$E550</f>
        <v>1760.73420922696</v>
      </c>
      <c r="F550" s="69" t="n">
        <f aca="false">(-1)*Roth_02!$E550</f>
        <v>0</v>
      </c>
      <c r="G550" s="69" t="n">
        <f aca="false">(-1)*$E550*(Input!$C$9/100)</f>
        <v>-176.073420922696</v>
      </c>
      <c r="H550" s="69" t="n">
        <f aca="false">(-1)*$E550*(Input!$C$10/100)</f>
        <v>-86.6281230939664</v>
      </c>
      <c r="J550" s="69" t="n">
        <f aca="false">($E550+$F550+$G550+$H550)</f>
        <v>1498.0326652103</v>
      </c>
    </row>
    <row r="551" customFormat="false" ht="12.8" hidden="false" customHeight="false" outlineLevel="0" collapsed="false">
      <c r="A551" s="67" t="n">
        <v>547</v>
      </c>
      <c r="B551" s="68" t="n">
        <f aca="false">EOMONTH(Input!$C$7,A551)</f>
        <v>59567</v>
      </c>
      <c r="C551" s="67" t="n">
        <f aca="false">DATEDIF(Input!$G$23,$B551,"Y")</f>
        <v>84</v>
      </c>
      <c r="E551" s="69" t="n">
        <f aca="false">(-1)*(401k_02!$G551+IRA_02!$E551+Invest_02!$E551)+Pension_02!$E551</f>
        <v>1760.73420922696</v>
      </c>
      <c r="F551" s="69" t="n">
        <f aca="false">(-1)*Roth_02!$E551</f>
        <v>0</v>
      </c>
      <c r="G551" s="69" t="n">
        <f aca="false">(-1)*$E551*(Input!$C$9/100)</f>
        <v>-176.073420922696</v>
      </c>
      <c r="H551" s="69" t="n">
        <f aca="false">(-1)*$E551*(Input!$C$10/100)</f>
        <v>-86.6281230939664</v>
      </c>
      <c r="J551" s="69" t="n">
        <f aca="false">($E551+$F551+$G551+$H551)</f>
        <v>1498.0326652103</v>
      </c>
    </row>
    <row r="552" customFormat="false" ht="12.8" hidden="false" customHeight="false" outlineLevel="0" collapsed="false">
      <c r="A552" s="67" t="n">
        <v>548</v>
      </c>
      <c r="B552" s="68" t="n">
        <f aca="false">EOMONTH(Input!$C$7,A552)</f>
        <v>59595</v>
      </c>
      <c r="C552" s="67" t="n">
        <f aca="false">DATEDIF(Input!$G$23,$B552,"Y")</f>
        <v>84</v>
      </c>
      <c r="E552" s="69" t="n">
        <f aca="false">(-1)*(401k_02!$G552+IRA_02!$E552+Invest_02!$E552)+Pension_02!$E552</f>
        <v>1760.73420922696</v>
      </c>
      <c r="F552" s="69" t="n">
        <f aca="false">(-1)*Roth_02!$E552</f>
        <v>0</v>
      </c>
      <c r="G552" s="69" t="n">
        <f aca="false">(-1)*$E552*(Input!$C$9/100)</f>
        <v>-176.073420922696</v>
      </c>
      <c r="H552" s="69" t="n">
        <f aca="false">(-1)*$E552*(Input!$C$10/100)</f>
        <v>-86.6281230939664</v>
      </c>
      <c r="J552" s="69" t="n">
        <f aca="false">($E552+$F552+$G552+$H552)</f>
        <v>1498.0326652103</v>
      </c>
    </row>
    <row r="553" customFormat="false" ht="12.8" hidden="false" customHeight="false" outlineLevel="0" collapsed="false">
      <c r="A553" s="67" t="n">
        <v>549</v>
      </c>
      <c r="B553" s="68" t="n">
        <f aca="false">EOMONTH(Input!$C$7,A553)</f>
        <v>59626</v>
      </c>
      <c r="C553" s="67" t="n">
        <f aca="false">DATEDIF(Input!$G$23,$B553,"Y")</f>
        <v>84</v>
      </c>
      <c r="E553" s="69" t="n">
        <f aca="false">(-1)*(401k_02!$G553+IRA_02!$E553+Invest_02!$E553)+Pension_02!$E553</f>
        <v>1760.73420922696</v>
      </c>
      <c r="F553" s="69" t="n">
        <f aca="false">(-1)*Roth_02!$E553</f>
        <v>0</v>
      </c>
      <c r="G553" s="69" t="n">
        <f aca="false">(-1)*$E553*(Input!$C$9/100)</f>
        <v>-176.073420922696</v>
      </c>
      <c r="H553" s="69" t="n">
        <f aca="false">(-1)*$E553*(Input!$C$10/100)</f>
        <v>-86.6281230939664</v>
      </c>
      <c r="J553" s="69" t="n">
        <f aca="false">($E553+$F553+$G553+$H553)</f>
        <v>1498.0326652103</v>
      </c>
    </row>
    <row r="554" customFormat="false" ht="12.8" hidden="false" customHeight="false" outlineLevel="0" collapsed="false">
      <c r="A554" s="67" t="n">
        <v>550</v>
      </c>
      <c r="B554" s="68" t="n">
        <f aca="false">EOMONTH(Input!$C$7,A554)</f>
        <v>59656</v>
      </c>
      <c r="C554" s="67" t="n">
        <f aca="false">DATEDIF(Input!$G$23,$B554,"Y")</f>
        <v>84</v>
      </c>
      <c r="E554" s="69" t="n">
        <f aca="false">(-1)*(401k_02!$G554+IRA_02!$E554+Invest_02!$E554)+Pension_02!$E554</f>
        <v>1760.73420922696</v>
      </c>
      <c r="F554" s="69" t="n">
        <f aca="false">(-1)*Roth_02!$E554</f>
        <v>0</v>
      </c>
      <c r="G554" s="69" t="n">
        <f aca="false">(-1)*$E554*(Input!$C$9/100)</f>
        <v>-176.073420922696</v>
      </c>
      <c r="H554" s="69" t="n">
        <f aca="false">(-1)*$E554*(Input!$C$10/100)</f>
        <v>-86.6281230939664</v>
      </c>
      <c r="J554" s="69" t="n">
        <f aca="false">($E554+$F554+$G554+$H554)</f>
        <v>1498.0326652103</v>
      </c>
    </row>
    <row r="555" customFormat="false" ht="12.8" hidden="false" customHeight="false" outlineLevel="0" collapsed="false">
      <c r="A555" s="67" t="n">
        <v>551</v>
      </c>
      <c r="B555" s="68" t="n">
        <f aca="false">EOMONTH(Input!$C$7,A555)</f>
        <v>59687</v>
      </c>
      <c r="C555" s="67" t="n">
        <f aca="false">DATEDIF(Input!$G$23,$B555,"Y")</f>
        <v>84</v>
      </c>
      <c r="E555" s="69" t="n">
        <f aca="false">(-1)*(401k_02!$G555+IRA_02!$E555+Invest_02!$E555)+Pension_02!$E555</f>
        <v>1760.73420922696</v>
      </c>
      <c r="F555" s="69" t="n">
        <f aca="false">(-1)*Roth_02!$E555</f>
        <v>0</v>
      </c>
      <c r="G555" s="69" t="n">
        <f aca="false">(-1)*$E555*(Input!$C$9/100)</f>
        <v>-176.073420922696</v>
      </c>
      <c r="H555" s="69" t="n">
        <f aca="false">(-1)*$E555*(Input!$C$10/100)</f>
        <v>-86.6281230939664</v>
      </c>
      <c r="J555" s="69" t="n">
        <f aca="false">($E555+$F555+$G555+$H555)</f>
        <v>1498.0326652103</v>
      </c>
    </row>
    <row r="556" customFormat="false" ht="12.8" hidden="false" customHeight="false" outlineLevel="0" collapsed="false">
      <c r="A556" s="67" t="n">
        <v>552</v>
      </c>
      <c r="B556" s="68" t="n">
        <f aca="false">EOMONTH(Input!$C$7,A556)</f>
        <v>59717</v>
      </c>
      <c r="C556" s="67" t="n">
        <f aca="false">DATEDIF(Input!$G$23,$B556,"Y")</f>
        <v>84</v>
      </c>
      <c r="E556" s="69" t="n">
        <f aca="false">(-1)*(401k_02!$G556+IRA_02!$E556+Invest_02!$E556)+Pension_02!$E556</f>
        <v>1760.73420922696</v>
      </c>
      <c r="F556" s="69" t="n">
        <f aca="false">(-1)*Roth_02!$E556</f>
        <v>0</v>
      </c>
      <c r="G556" s="69" t="n">
        <f aca="false">(-1)*$E556*(Input!$C$9/100)</f>
        <v>-176.073420922696</v>
      </c>
      <c r="H556" s="69" t="n">
        <f aca="false">(-1)*$E556*(Input!$C$10/100)</f>
        <v>-86.6281230939664</v>
      </c>
      <c r="J556" s="69" t="n">
        <f aca="false">($E556+$F556+$G556+$H556)</f>
        <v>1498.0326652103</v>
      </c>
    </row>
    <row r="557" customFormat="false" ht="12.8" hidden="false" customHeight="false" outlineLevel="0" collapsed="false">
      <c r="A557" s="67" t="n">
        <v>553</v>
      </c>
      <c r="B557" s="68" t="n">
        <f aca="false">EOMONTH(Input!$C$7,A557)</f>
        <v>59748</v>
      </c>
      <c r="C557" s="67" t="n">
        <f aca="false">DATEDIF(Input!$G$23,$B557,"Y")</f>
        <v>84</v>
      </c>
      <c r="E557" s="69" t="n">
        <f aca="false">(-1)*(401k_02!$G557+IRA_02!$E557+Invest_02!$E557)+Pension_02!$E557</f>
        <v>1760.73420922696</v>
      </c>
      <c r="F557" s="69" t="n">
        <f aca="false">(-1)*Roth_02!$E557</f>
        <v>0</v>
      </c>
      <c r="G557" s="69" t="n">
        <f aca="false">(-1)*$E557*(Input!$C$9/100)</f>
        <v>-176.073420922696</v>
      </c>
      <c r="H557" s="69" t="n">
        <f aca="false">(-1)*$E557*(Input!$C$10/100)</f>
        <v>-86.6281230939664</v>
      </c>
      <c r="J557" s="69" t="n">
        <f aca="false">($E557+$F557+$G557+$H557)</f>
        <v>1498.0326652103</v>
      </c>
    </row>
    <row r="558" customFormat="false" ht="12.8" hidden="false" customHeight="false" outlineLevel="0" collapsed="false">
      <c r="A558" s="67" t="n">
        <v>554</v>
      </c>
      <c r="B558" s="68" t="n">
        <f aca="false">EOMONTH(Input!$C$7,A558)</f>
        <v>59779</v>
      </c>
      <c r="C558" s="67" t="n">
        <f aca="false">DATEDIF(Input!$G$23,$B558,"Y")</f>
        <v>84</v>
      </c>
      <c r="E558" s="69" t="n">
        <f aca="false">(-1)*(401k_02!$G558+IRA_02!$E558+Invest_02!$E558)+Pension_02!$E558</f>
        <v>1760.73420922696</v>
      </c>
      <c r="F558" s="69" t="n">
        <f aca="false">(-1)*Roth_02!$E558</f>
        <v>0</v>
      </c>
      <c r="G558" s="69" t="n">
        <f aca="false">(-1)*$E558*(Input!$C$9/100)</f>
        <v>-176.073420922696</v>
      </c>
      <c r="H558" s="69" t="n">
        <f aca="false">(-1)*$E558*(Input!$C$10/100)</f>
        <v>-86.6281230939664</v>
      </c>
      <c r="J558" s="69" t="n">
        <f aca="false">($E558+$F558+$G558+$H558)</f>
        <v>1498.0326652103</v>
      </c>
    </row>
    <row r="559" customFormat="false" ht="12.8" hidden="false" customHeight="false" outlineLevel="0" collapsed="false">
      <c r="A559" s="67" t="n">
        <v>555</v>
      </c>
      <c r="B559" s="68" t="n">
        <f aca="false">EOMONTH(Input!$C$7,A559)</f>
        <v>59809</v>
      </c>
      <c r="C559" s="67" t="n">
        <f aca="false">DATEDIF(Input!$G$23,$B559,"Y")</f>
        <v>84</v>
      </c>
      <c r="E559" s="69" t="n">
        <f aca="false">(-1)*(401k_02!$G559+IRA_02!$E559+Invest_02!$E559)+Pension_02!$E559</f>
        <v>1760.73420922696</v>
      </c>
      <c r="F559" s="69" t="n">
        <f aca="false">(-1)*Roth_02!$E559</f>
        <v>0</v>
      </c>
      <c r="G559" s="69" t="n">
        <f aca="false">(-1)*$E559*(Input!$C$9/100)</f>
        <v>-176.073420922696</v>
      </c>
      <c r="H559" s="69" t="n">
        <f aca="false">(-1)*$E559*(Input!$C$10/100)</f>
        <v>-86.6281230939664</v>
      </c>
      <c r="J559" s="69" t="n">
        <f aca="false">($E559+$F559+$G559+$H559)</f>
        <v>1498.0326652103</v>
      </c>
    </row>
    <row r="560" customFormat="false" ht="12.8" hidden="false" customHeight="false" outlineLevel="0" collapsed="false">
      <c r="A560" s="67" t="n">
        <v>556</v>
      </c>
      <c r="B560" s="68" t="n">
        <f aca="false">EOMONTH(Input!$C$7,A560)</f>
        <v>59840</v>
      </c>
      <c r="C560" s="67" t="n">
        <f aca="false">DATEDIF(Input!$G$23,$B560,"Y")</f>
        <v>85</v>
      </c>
      <c r="E560" s="69" t="n">
        <f aca="false">(-1)*(401k_02!$G560+IRA_02!$E560+Invest_02!$E560)+Pension_02!$E560</f>
        <v>1760.73420922696</v>
      </c>
      <c r="F560" s="69" t="n">
        <f aca="false">(-1)*Roth_02!$E560</f>
        <v>0</v>
      </c>
      <c r="G560" s="69" t="n">
        <f aca="false">(-1)*$E560*(Input!$C$9/100)</f>
        <v>-176.073420922696</v>
      </c>
      <c r="H560" s="69" t="n">
        <f aca="false">(-1)*$E560*(Input!$C$10/100)</f>
        <v>-86.6281230939664</v>
      </c>
      <c r="J560" s="69" t="n">
        <f aca="false">($E560+$F560+$G560+$H560)</f>
        <v>1498.0326652103</v>
      </c>
    </row>
    <row r="561" customFormat="false" ht="12.8" hidden="false" customHeight="false" outlineLevel="0" collapsed="false">
      <c r="A561" s="67" t="n">
        <v>557</v>
      </c>
      <c r="B561" s="68" t="n">
        <f aca="false">EOMONTH(Input!$C$7,A561)</f>
        <v>59870</v>
      </c>
      <c r="C561" s="67" t="n">
        <f aca="false">DATEDIF(Input!$G$23,$B561,"Y")</f>
        <v>85</v>
      </c>
      <c r="E561" s="69" t="n">
        <f aca="false">(-1)*(401k_02!$G561+IRA_02!$E561+Invest_02!$E561)+Pension_02!$E561</f>
        <v>1760.73420922696</v>
      </c>
      <c r="F561" s="69" t="n">
        <f aca="false">(-1)*Roth_02!$E561</f>
        <v>0</v>
      </c>
      <c r="G561" s="69" t="n">
        <f aca="false">(-1)*$E561*(Input!$C$9/100)</f>
        <v>-176.073420922696</v>
      </c>
      <c r="H561" s="69" t="n">
        <f aca="false">(-1)*$E561*(Input!$C$10/100)</f>
        <v>-86.6281230939664</v>
      </c>
      <c r="J561" s="69" t="n">
        <f aca="false">($E561+$F561+$G561+$H561)</f>
        <v>1498.0326652103</v>
      </c>
    </row>
    <row r="562" customFormat="false" ht="12.8" hidden="false" customHeight="false" outlineLevel="0" collapsed="false">
      <c r="A562" s="67" t="n">
        <v>558</v>
      </c>
      <c r="B562" s="68" t="n">
        <f aca="false">EOMONTH(Input!$C$7,A562)</f>
        <v>59901</v>
      </c>
      <c r="C562" s="67" t="n">
        <f aca="false">DATEDIF(Input!$G$23,$B562,"Y")</f>
        <v>85</v>
      </c>
      <c r="E562" s="69" t="n">
        <f aca="false">(-1)*(401k_02!$G562+IRA_02!$E562+Invest_02!$E562)+Pension_02!$E562</f>
        <v>1760.73420922696</v>
      </c>
      <c r="F562" s="69" t="n">
        <f aca="false">(-1)*Roth_02!$E562</f>
        <v>0</v>
      </c>
      <c r="G562" s="69" t="n">
        <f aca="false">(-1)*$E562*(Input!$C$9/100)</f>
        <v>-176.073420922696</v>
      </c>
      <c r="H562" s="69" t="n">
        <f aca="false">(-1)*$E562*(Input!$C$10/100)</f>
        <v>-86.6281230939664</v>
      </c>
      <c r="J562" s="69" t="n">
        <f aca="false">($E562+$F562+$G562+$H562)</f>
        <v>1498.0326652103</v>
      </c>
    </row>
    <row r="563" customFormat="false" ht="12.8" hidden="false" customHeight="false" outlineLevel="0" collapsed="false">
      <c r="A563" s="67" t="n">
        <v>559</v>
      </c>
      <c r="B563" s="68" t="n">
        <f aca="false">EOMONTH(Input!$C$7,A563)</f>
        <v>59932</v>
      </c>
      <c r="C563" s="67" t="n">
        <f aca="false">DATEDIF(Input!$G$23,$B563,"Y")</f>
        <v>85</v>
      </c>
      <c r="E563" s="69" t="n">
        <f aca="false">(-1)*(401k_02!$G563+IRA_02!$E563+Invest_02!$E563)+Pension_02!$E563</f>
        <v>1760.73420922696</v>
      </c>
      <c r="F563" s="69" t="n">
        <f aca="false">(-1)*Roth_02!$E563</f>
        <v>0</v>
      </c>
      <c r="G563" s="69" t="n">
        <f aca="false">(-1)*$E563*(Input!$C$9/100)</f>
        <v>-176.073420922696</v>
      </c>
      <c r="H563" s="69" t="n">
        <f aca="false">(-1)*$E563*(Input!$C$10/100)</f>
        <v>-86.6281230939664</v>
      </c>
      <c r="J563" s="69" t="n">
        <f aca="false">($E563+$F563+$G563+$H563)</f>
        <v>1498.0326652103</v>
      </c>
    </row>
    <row r="564" customFormat="false" ht="12.8" hidden="false" customHeight="false" outlineLevel="0" collapsed="false">
      <c r="A564" s="67" t="n">
        <v>560</v>
      </c>
      <c r="B564" s="68" t="n">
        <f aca="false">EOMONTH(Input!$C$7,A564)</f>
        <v>59961</v>
      </c>
      <c r="C564" s="67" t="n">
        <f aca="false">DATEDIF(Input!$G$23,$B564,"Y")</f>
        <v>85</v>
      </c>
      <c r="E564" s="69" t="n">
        <f aca="false">(-1)*(401k_02!$G564+IRA_02!$E564+Invest_02!$E564)+Pension_02!$E564</f>
        <v>1760.73420922696</v>
      </c>
      <c r="F564" s="69" t="n">
        <f aca="false">(-1)*Roth_02!$E564</f>
        <v>0</v>
      </c>
      <c r="G564" s="69" t="n">
        <f aca="false">(-1)*$E564*(Input!$C$9/100)</f>
        <v>-176.073420922696</v>
      </c>
      <c r="H564" s="69" t="n">
        <f aca="false">(-1)*$E564*(Input!$C$10/100)</f>
        <v>-86.6281230939664</v>
      </c>
      <c r="J564" s="69" t="n">
        <f aca="false">($E564+$F564+$G564+$H564)</f>
        <v>1498.0326652103</v>
      </c>
    </row>
    <row r="565" customFormat="false" ht="12.8" hidden="false" customHeight="false" outlineLevel="0" collapsed="false">
      <c r="A565" s="67" t="n">
        <v>561</v>
      </c>
      <c r="B565" s="68" t="n">
        <f aca="false">EOMONTH(Input!$C$7,A565)</f>
        <v>59992</v>
      </c>
      <c r="C565" s="67" t="n">
        <f aca="false">DATEDIF(Input!$G$23,$B565,"Y")</f>
        <v>85</v>
      </c>
      <c r="E565" s="69" t="n">
        <f aca="false">(-1)*(401k_02!$G565+IRA_02!$E565+Invest_02!$E565)+Pension_02!$E565</f>
        <v>1760.73420922696</v>
      </c>
      <c r="F565" s="69" t="n">
        <f aca="false">(-1)*Roth_02!$E565</f>
        <v>0</v>
      </c>
      <c r="G565" s="69" t="n">
        <f aca="false">(-1)*$E565*(Input!$C$9/100)</f>
        <v>-176.073420922696</v>
      </c>
      <c r="H565" s="69" t="n">
        <f aca="false">(-1)*$E565*(Input!$C$10/100)</f>
        <v>-86.6281230939664</v>
      </c>
      <c r="J565" s="69" t="n">
        <f aca="false">($E565+$F565+$G565+$H565)</f>
        <v>1498.0326652103</v>
      </c>
    </row>
    <row r="566" customFormat="false" ht="12.8" hidden="false" customHeight="false" outlineLevel="0" collapsed="false">
      <c r="A566" s="67" t="n">
        <v>562</v>
      </c>
      <c r="B566" s="68" t="n">
        <f aca="false">EOMONTH(Input!$C$7,A566)</f>
        <v>60022</v>
      </c>
      <c r="C566" s="67" t="n">
        <f aca="false">DATEDIF(Input!$G$23,$B566,"Y")</f>
        <v>85</v>
      </c>
      <c r="E566" s="69" t="n">
        <f aca="false">(-1)*(401k_02!$G566+IRA_02!$E566+Invest_02!$E566)+Pension_02!$E566</f>
        <v>1760.73420922696</v>
      </c>
      <c r="F566" s="69" t="n">
        <f aca="false">(-1)*Roth_02!$E566</f>
        <v>0</v>
      </c>
      <c r="G566" s="69" t="n">
        <f aca="false">(-1)*$E566*(Input!$C$9/100)</f>
        <v>-176.073420922696</v>
      </c>
      <c r="H566" s="69" t="n">
        <f aca="false">(-1)*$E566*(Input!$C$10/100)</f>
        <v>-86.6281230939664</v>
      </c>
      <c r="J566" s="69" t="n">
        <f aca="false">($E566+$F566+$G566+$H566)</f>
        <v>1498.0326652103</v>
      </c>
    </row>
    <row r="567" customFormat="false" ht="12.8" hidden="false" customHeight="false" outlineLevel="0" collapsed="false">
      <c r="A567" s="67" t="n">
        <v>563</v>
      </c>
      <c r="B567" s="68" t="n">
        <f aca="false">EOMONTH(Input!$C$7,A567)</f>
        <v>60053</v>
      </c>
      <c r="C567" s="67" t="n">
        <f aca="false">DATEDIF(Input!$G$23,$B567,"Y")</f>
        <v>85</v>
      </c>
      <c r="E567" s="69" t="n">
        <f aca="false">(-1)*(401k_02!$G567+IRA_02!$E567+Invest_02!$E567)+Pension_02!$E567</f>
        <v>1760.73420922696</v>
      </c>
      <c r="F567" s="69" t="n">
        <f aca="false">(-1)*Roth_02!$E567</f>
        <v>0</v>
      </c>
      <c r="G567" s="69" t="n">
        <f aca="false">(-1)*$E567*(Input!$C$9/100)</f>
        <v>-176.073420922696</v>
      </c>
      <c r="H567" s="69" t="n">
        <f aca="false">(-1)*$E567*(Input!$C$10/100)</f>
        <v>-86.6281230939664</v>
      </c>
      <c r="J567" s="69" t="n">
        <f aca="false">($E567+$F567+$G567+$H567)</f>
        <v>1498.0326652103</v>
      </c>
    </row>
    <row r="568" customFormat="false" ht="12.8" hidden="false" customHeight="false" outlineLevel="0" collapsed="false">
      <c r="A568" s="67" t="n">
        <v>564</v>
      </c>
      <c r="B568" s="68" t="n">
        <f aca="false">EOMONTH(Input!$C$7,A568)</f>
        <v>60083</v>
      </c>
      <c r="C568" s="67" t="n">
        <f aca="false">DATEDIF(Input!$G$23,$B568,"Y")</f>
        <v>85</v>
      </c>
      <c r="E568" s="69" t="n">
        <f aca="false">(-1)*(401k_02!$G568+IRA_02!$E568+Invest_02!$E568)+Pension_02!$E568</f>
        <v>1760.73420922696</v>
      </c>
      <c r="F568" s="69" t="n">
        <f aca="false">(-1)*Roth_02!$E568</f>
        <v>0</v>
      </c>
      <c r="G568" s="69" t="n">
        <f aca="false">(-1)*$E568*(Input!$C$9/100)</f>
        <v>-176.073420922696</v>
      </c>
      <c r="H568" s="69" t="n">
        <f aca="false">(-1)*$E568*(Input!$C$10/100)</f>
        <v>-86.6281230939664</v>
      </c>
      <c r="J568" s="69" t="n">
        <f aca="false">($E568+$F568+$G568+$H568)</f>
        <v>1498.0326652103</v>
      </c>
    </row>
    <row r="569" customFormat="false" ht="12.8" hidden="false" customHeight="false" outlineLevel="0" collapsed="false">
      <c r="A569" s="67" t="n">
        <v>565</v>
      </c>
      <c r="B569" s="68" t="n">
        <f aca="false">EOMONTH(Input!$C$7,A569)</f>
        <v>60114</v>
      </c>
      <c r="C569" s="67" t="n">
        <f aca="false">DATEDIF(Input!$G$23,$B569,"Y")</f>
        <v>85</v>
      </c>
      <c r="E569" s="69" t="n">
        <f aca="false">(-1)*(401k_02!$G569+IRA_02!$E569+Invest_02!$E569)+Pension_02!$E569</f>
        <v>1760.73420922696</v>
      </c>
      <c r="F569" s="69" t="n">
        <f aca="false">(-1)*Roth_02!$E569</f>
        <v>0</v>
      </c>
      <c r="G569" s="69" t="n">
        <f aca="false">(-1)*$E569*(Input!$C$9/100)</f>
        <v>-176.073420922696</v>
      </c>
      <c r="H569" s="69" t="n">
        <f aca="false">(-1)*$E569*(Input!$C$10/100)</f>
        <v>-86.6281230939664</v>
      </c>
      <c r="J569" s="69" t="n">
        <f aca="false">($E569+$F569+$G569+$H569)</f>
        <v>1498.0326652103</v>
      </c>
    </row>
    <row r="570" customFormat="false" ht="12.8" hidden="false" customHeight="false" outlineLevel="0" collapsed="false">
      <c r="A570" s="67" t="n">
        <v>566</v>
      </c>
      <c r="B570" s="68" t="n">
        <f aca="false">EOMONTH(Input!$C$7,A570)</f>
        <v>60145</v>
      </c>
      <c r="C570" s="67" t="n">
        <f aca="false">DATEDIF(Input!$G$23,$B570,"Y")</f>
        <v>85</v>
      </c>
      <c r="E570" s="69" t="n">
        <f aca="false">(-1)*(401k_02!$G570+IRA_02!$E570+Invest_02!$E570)+Pension_02!$E570</f>
        <v>1760.73420922696</v>
      </c>
      <c r="F570" s="69" t="n">
        <f aca="false">(-1)*Roth_02!$E570</f>
        <v>0</v>
      </c>
      <c r="G570" s="69" t="n">
        <f aca="false">(-1)*$E570*(Input!$C$9/100)</f>
        <v>-176.073420922696</v>
      </c>
      <c r="H570" s="69" t="n">
        <f aca="false">(-1)*$E570*(Input!$C$10/100)</f>
        <v>-86.6281230939664</v>
      </c>
      <c r="J570" s="69" t="n">
        <f aca="false">($E570+$F570+$G570+$H570)</f>
        <v>1498.0326652103</v>
      </c>
    </row>
    <row r="571" customFormat="false" ht="12.8" hidden="false" customHeight="false" outlineLevel="0" collapsed="false">
      <c r="A571" s="67" t="n">
        <v>567</v>
      </c>
      <c r="B571" s="68" t="n">
        <f aca="false">EOMONTH(Input!$C$7,A571)</f>
        <v>60175</v>
      </c>
      <c r="C571" s="67" t="n">
        <f aca="false">DATEDIF(Input!$G$23,$B571,"Y")</f>
        <v>85</v>
      </c>
      <c r="E571" s="69" t="n">
        <f aca="false">(-1)*(401k_02!$G571+IRA_02!$E571+Invest_02!$E571)+Pension_02!$E571</f>
        <v>1760.73420922696</v>
      </c>
      <c r="F571" s="69" t="n">
        <f aca="false">(-1)*Roth_02!$E571</f>
        <v>0</v>
      </c>
      <c r="G571" s="69" t="n">
        <f aca="false">(-1)*$E571*(Input!$C$9/100)</f>
        <v>-176.073420922696</v>
      </c>
      <c r="H571" s="69" t="n">
        <f aca="false">(-1)*$E571*(Input!$C$10/100)</f>
        <v>-86.6281230939664</v>
      </c>
      <c r="J571" s="69" t="n">
        <f aca="false">($E571+$F571+$G571+$H571)</f>
        <v>1498.0326652103</v>
      </c>
    </row>
    <row r="572" customFormat="false" ht="12.8" hidden="false" customHeight="false" outlineLevel="0" collapsed="false">
      <c r="A572" s="67" t="n">
        <v>568</v>
      </c>
      <c r="B572" s="68" t="n">
        <f aca="false">EOMONTH(Input!$C$7,A572)</f>
        <v>60206</v>
      </c>
      <c r="C572" s="67" t="n">
        <f aca="false">DATEDIF(Input!$G$23,$B572,"Y")</f>
        <v>86</v>
      </c>
      <c r="E572" s="69" t="n">
        <f aca="false">(-1)*(401k_02!$G572+IRA_02!$E572+Invest_02!$E572)+Pension_02!$E572</f>
        <v>1760.73420922696</v>
      </c>
      <c r="F572" s="69" t="n">
        <f aca="false">(-1)*Roth_02!$E572</f>
        <v>0</v>
      </c>
      <c r="G572" s="69" t="n">
        <f aca="false">(-1)*$E572*(Input!$C$9/100)</f>
        <v>-176.073420922696</v>
      </c>
      <c r="H572" s="69" t="n">
        <f aca="false">(-1)*$E572*(Input!$C$10/100)</f>
        <v>-86.6281230939664</v>
      </c>
      <c r="J572" s="69" t="n">
        <f aca="false">($E572+$F572+$G572+$H572)</f>
        <v>1498.0326652103</v>
      </c>
    </row>
    <row r="573" customFormat="false" ht="12.8" hidden="false" customHeight="false" outlineLevel="0" collapsed="false">
      <c r="A573" s="67" t="n">
        <v>569</v>
      </c>
      <c r="B573" s="68" t="n">
        <f aca="false">EOMONTH(Input!$C$7,A573)</f>
        <v>60236</v>
      </c>
      <c r="C573" s="67" t="n">
        <f aca="false">DATEDIF(Input!$G$23,$B573,"Y")</f>
        <v>86</v>
      </c>
      <c r="E573" s="69" t="n">
        <f aca="false">(-1)*(401k_02!$G573+IRA_02!$E573+Invest_02!$E573)+Pension_02!$E573</f>
        <v>1760.73420922696</v>
      </c>
      <c r="F573" s="69" t="n">
        <f aca="false">(-1)*Roth_02!$E573</f>
        <v>0</v>
      </c>
      <c r="G573" s="69" t="n">
        <f aca="false">(-1)*$E573*(Input!$C$9/100)</f>
        <v>-176.073420922696</v>
      </c>
      <c r="H573" s="69" t="n">
        <f aca="false">(-1)*$E573*(Input!$C$10/100)</f>
        <v>-86.6281230939664</v>
      </c>
      <c r="J573" s="69" t="n">
        <f aca="false">($E573+$F573+$G573+$H573)</f>
        <v>1498.0326652103</v>
      </c>
    </row>
    <row r="574" customFormat="false" ht="12.8" hidden="false" customHeight="false" outlineLevel="0" collapsed="false">
      <c r="A574" s="67" t="n">
        <v>570</v>
      </c>
      <c r="B574" s="68" t="n">
        <f aca="false">EOMONTH(Input!$C$7,A574)</f>
        <v>60267</v>
      </c>
      <c r="C574" s="67" t="n">
        <f aca="false">DATEDIF(Input!$G$23,$B574,"Y")</f>
        <v>86</v>
      </c>
      <c r="E574" s="69" t="n">
        <f aca="false">(-1)*(401k_02!$G574+IRA_02!$E574+Invest_02!$E574)+Pension_02!$E574</f>
        <v>1760.73420922696</v>
      </c>
      <c r="F574" s="69" t="n">
        <f aca="false">(-1)*Roth_02!$E574</f>
        <v>0</v>
      </c>
      <c r="G574" s="69" t="n">
        <f aca="false">(-1)*$E574*(Input!$C$9/100)</f>
        <v>-176.073420922696</v>
      </c>
      <c r="H574" s="69" t="n">
        <f aca="false">(-1)*$E574*(Input!$C$10/100)</f>
        <v>-86.6281230939664</v>
      </c>
      <c r="J574" s="69" t="n">
        <f aca="false">($E574+$F574+$G574+$H574)</f>
        <v>1498.0326652103</v>
      </c>
    </row>
    <row r="575" customFormat="false" ht="12.8" hidden="false" customHeight="false" outlineLevel="0" collapsed="false">
      <c r="A575" s="67" t="n">
        <v>571</v>
      </c>
      <c r="B575" s="68" t="n">
        <f aca="false">EOMONTH(Input!$C$7,A575)</f>
        <v>60298</v>
      </c>
      <c r="C575" s="67" t="n">
        <f aca="false">DATEDIF(Input!$G$23,$B575,"Y")</f>
        <v>86</v>
      </c>
      <c r="E575" s="69" t="n">
        <f aca="false">(-1)*(401k_02!$G575+IRA_02!$E575+Invest_02!$E575)+Pension_02!$E575</f>
        <v>1760.73420922696</v>
      </c>
      <c r="F575" s="69" t="n">
        <f aca="false">(-1)*Roth_02!$E575</f>
        <v>0</v>
      </c>
      <c r="G575" s="69" t="n">
        <f aca="false">(-1)*$E575*(Input!$C$9/100)</f>
        <v>-176.073420922696</v>
      </c>
      <c r="H575" s="69" t="n">
        <f aca="false">(-1)*$E575*(Input!$C$10/100)</f>
        <v>-86.6281230939664</v>
      </c>
      <c r="J575" s="69" t="n">
        <f aca="false">($E575+$F575+$G575+$H575)</f>
        <v>1498.0326652103</v>
      </c>
    </row>
    <row r="576" customFormat="false" ht="12.8" hidden="false" customHeight="false" outlineLevel="0" collapsed="false">
      <c r="A576" s="67" t="n">
        <v>572</v>
      </c>
      <c r="B576" s="68" t="n">
        <f aca="false">EOMONTH(Input!$C$7,A576)</f>
        <v>60326</v>
      </c>
      <c r="C576" s="67" t="n">
        <f aca="false">DATEDIF(Input!$G$23,$B576,"Y")</f>
        <v>86</v>
      </c>
      <c r="E576" s="69" t="n">
        <f aca="false">(-1)*(401k_02!$G576+IRA_02!$E576+Invest_02!$E576)+Pension_02!$E576</f>
        <v>1760.73420922696</v>
      </c>
      <c r="F576" s="69" t="n">
        <f aca="false">(-1)*Roth_02!$E576</f>
        <v>0</v>
      </c>
      <c r="G576" s="69" t="n">
        <f aca="false">(-1)*$E576*(Input!$C$9/100)</f>
        <v>-176.073420922696</v>
      </c>
      <c r="H576" s="69" t="n">
        <f aca="false">(-1)*$E576*(Input!$C$10/100)</f>
        <v>-86.6281230939664</v>
      </c>
      <c r="J576" s="69" t="n">
        <f aca="false">($E576+$F576+$G576+$H576)</f>
        <v>1498.0326652103</v>
      </c>
    </row>
    <row r="577" customFormat="false" ht="12.8" hidden="false" customHeight="false" outlineLevel="0" collapsed="false">
      <c r="A577" s="67" t="n">
        <v>573</v>
      </c>
      <c r="B577" s="68" t="n">
        <f aca="false">EOMONTH(Input!$C$7,A577)</f>
        <v>60357</v>
      </c>
      <c r="C577" s="67" t="n">
        <f aca="false">DATEDIF(Input!$G$23,$B577,"Y")</f>
        <v>86</v>
      </c>
      <c r="E577" s="69" t="n">
        <f aca="false">(-1)*(401k_02!$G577+IRA_02!$E577+Invest_02!$E577)+Pension_02!$E577</f>
        <v>1760.73420922696</v>
      </c>
      <c r="F577" s="69" t="n">
        <f aca="false">(-1)*Roth_02!$E577</f>
        <v>0</v>
      </c>
      <c r="G577" s="69" t="n">
        <f aca="false">(-1)*$E577*(Input!$C$9/100)</f>
        <v>-176.073420922696</v>
      </c>
      <c r="H577" s="69" t="n">
        <f aca="false">(-1)*$E577*(Input!$C$10/100)</f>
        <v>-86.6281230939664</v>
      </c>
      <c r="J577" s="69" t="n">
        <f aca="false">($E577+$F577+$G577+$H577)</f>
        <v>1498.0326652103</v>
      </c>
    </row>
    <row r="578" customFormat="false" ht="12.8" hidden="false" customHeight="false" outlineLevel="0" collapsed="false">
      <c r="A578" s="67" t="n">
        <v>574</v>
      </c>
      <c r="B578" s="68" t="n">
        <f aca="false">EOMONTH(Input!$C$7,A578)</f>
        <v>60387</v>
      </c>
      <c r="C578" s="67" t="n">
        <f aca="false">DATEDIF(Input!$G$23,$B578,"Y")</f>
        <v>86</v>
      </c>
      <c r="E578" s="69" t="n">
        <f aca="false">(-1)*(401k_02!$G578+IRA_02!$E578+Invest_02!$E578)+Pension_02!$E578</f>
        <v>1760.73420922696</v>
      </c>
      <c r="F578" s="69" t="n">
        <f aca="false">(-1)*Roth_02!$E578</f>
        <v>0</v>
      </c>
      <c r="G578" s="69" t="n">
        <f aca="false">(-1)*$E578*(Input!$C$9/100)</f>
        <v>-176.073420922696</v>
      </c>
      <c r="H578" s="69" t="n">
        <f aca="false">(-1)*$E578*(Input!$C$10/100)</f>
        <v>-86.6281230939664</v>
      </c>
      <c r="J578" s="69" t="n">
        <f aca="false">($E578+$F578+$G578+$H578)</f>
        <v>1498.0326652103</v>
      </c>
    </row>
    <row r="579" customFormat="false" ht="12.8" hidden="false" customHeight="false" outlineLevel="0" collapsed="false">
      <c r="A579" s="67" t="n">
        <v>575</v>
      </c>
      <c r="B579" s="68" t="n">
        <f aca="false">EOMONTH(Input!$C$7,A579)</f>
        <v>60418</v>
      </c>
      <c r="C579" s="67" t="n">
        <f aca="false">DATEDIF(Input!$G$23,$B579,"Y")</f>
        <v>86</v>
      </c>
      <c r="E579" s="69" t="n">
        <f aca="false">(-1)*(401k_02!$G579+IRA_02!$E579+Invest_02!$E579)+Pension_02!$E579</f>
        <v>1760.73420922696</v>
      </c>
      <c r="F579" s="69" t="n">
        <f aca="false">(-1)*Roth_02!$E579</f>
        <v>0</v>
      </c>
      <c r="G579" s="69" t="n">
        <f aca="false">(-1)*$E579*(Input!$C$9/100)</f>
        <v>-176.073420922696</v>
      </c>
      <c r="H579" s="69" t="n">
        <f aca="false">(-1)*$E579*(Input!$C$10/100)</f>
        <v>-86.6281230939664</v>
      </c>
      <c r="J579" s="69" t="n">
        <f aca="false">($E579+$F579+$G579+$H579)</f>
        <v>1498.0326652103</v>
      </c>
    </row>
    <row r="580" customFormat="false" ht="12.8" hidden="false" customHeight="false" outlineLevel="0" collapsed="false">
      <c r="A580" s="67" t="n">
        <v>576</v>
      </c>
      <c r="B580" s="68" t="n">
        <f aca="false">EOMONTH(Input!$C$7,A580)</f>
        <v>60448</v>
      </c>
      <c r="C580" s="67" t="n">
        <f aca="false">DATEDIF(Input!$G$23,$B580,"Y")</f>
        <v>86</v>
      </c>
      <c r="E580" s="69" t="n">
        <f aca="false">(-1)*(401k_02!$G580+IRA_02!$E580+Invest_02!$E580)+Pension_02!$E580</f>
        <v>1760.73420922696</v>
      </c>
      <c r="F580" s="69" t="n">
        <f aca="false">(-1)*Roth_02!$E580</f>
        <v>0</v>
      </c>
      <c r="G580" s="69" t="n">
        <f aca="false">(-1)*$E580*(Input!$C$9/100)</f>
        <v>-176.073420922696</v>
      </c>
      <c r="H580" s="69" t="n">
        <f aca="false">(-1)*$E580*(Input!$C$10/100)</f>
        <v>-86.6281230939664</v>
      </c>
      <c r="J580" s="69" t="n">
        <f aca="false">($E580+$F580+$G580+$H580)</f>
        <v>1498.0326652103</v>
      </c>
    </row>
    <row r="581" customFormat="false" ht="12.8" hidden="false" customHeight="false" outlineLevel="0" collapsed="false">
      <c r="A581" s="67" t="n">
        <v>577</v>
      </c>
      <c r="B581" s="68" t="n">
        <f aca="false">EOMONTH(Input!$C$7,A581)</f>
        <v>60479</v>
      </c>
      <c r="C581" s="67" t="n">
        <f aca="false">DATEDIF(Input!$G$23,$B581,"Y")</f>
        <v>86</v>
      </c>
      <c r="E581" s="69" t="n">
        <f aca="false">(-1)*(401k_02!$G581+IRA_02!$E581+Invest_02!$E581)+Pension_02!$E581</f>
        <v>1760.73420922696</v>
      </c>
      <c r="F581" s="69" t="n">
        <f aca="false">(-1)*Roth_02!$E581</f>
        <v>0</v>
      </c>
      <c r="G581" s="69" t="n">
        <f aca="false">(-1)*$E581*(Input!$C$9/100)</f>
        <v>-176.073420922696</v>
      </c>
      <c r="H581" s="69" t="n">
        <f aca="false">(-1)*$E581*(Input!$C$10/100)</f>
        <v>-86.6281230939664</v>
      </c>
      <c r="J581" s="69" t="n">
        <f aca="false">($E581+$F581+$G581+$H581)</f>
        <v>1498.0326652103</v>
      </c>
    </row>
    <row r="582" customFormat="false" ht="12.8" hidden="false" customHeight="false" outlineLevel="0" collapsed="false">
      <c r="A582" s="67" t="n">
        <v>578</v>
      </c>
      <c r="B582" s="68" t="n">
        <f aca="false">EOMONTH(Input!$C$7,A582)</f>
        <v>60510</v>
      </c>
      <c r="C582" s="67" t="n">
        <f aca="false">DATEDIF(Input!$G$23,$B582,"Y")</f>
        <v>86</v>
      </c>
      <c r="E582" s="69" t="n">
        <f aca="false">(-1)*(401k_02!$G582+IRA_02!$E582+Invest_02!$E582)+Pension_02!$E582</f>
        <v>1760.73420922696</v>
      </c>
      <c r="F582" s="69" t="n">
        <f aca="false">(-1)*Roth_02!$E582</f>
        <v>0</v>
      </c>
      <c r="G582" s="69" t="n">
        <f aca="false">(-1)*$E582*(Input!$C$9/100)</f>
        <v>-176.073420922696</v>
      </c>
      <c r="H582" s="69" t="n">
        <f aca="false">(-1)*$E582*(Input!$C$10/100)</f>
        <v>-86.6281230939664</v>
      </c>
      <c r="J582" s="69" t="n">
        <f aca="false">($E582+$F582+$G582+$H582)</f>
        <v>1498.0326652103</v>
      </c>
    </row>
    <row r="583" customFormat="false" ht="12.8" hidden="false" customHeight="false" outlineLevel="0" collapsed="false">
      <c r="A583" s="67" t="n">
        <v>579</v>
      </c>
      <c r="B583" s="68" t="n">
        <f aca="false">EOMONTH(Input!$C$7,A583)</f>
        <v>60540</v>
      </c>
      <c r="C583" s="67" t="n">
        <f aca="false">DATEDIF(Input!$G$23,$B583,"Y")</f>
        <v>86</v>
      </c>
      <c r="E583" s="69" t="n">
        <f aca="false">(-1)*(401k_02!$G583+IRA_02!$E583+Invest_02!$E583)+Pension_02!$E583</f>
        <v>1760.73420922696</v>
      </c>
      <c r="F583" s="69" t="n">
        <f aca="false">(-1)*Roth_02!$E583</f>
        <v>0</v>
      </c>
      <c r="G583" s="69" t="n">
        <f aca="false">(-1)*$E583*(Input!$C$9/100)</f>
        <v>-176.073420922696</v>
      </c>
      <c r="H583" s="69" t="n">
        <f aca="false">(-1)*$E583*(Input!$C$10/100)</f>
        <v>-86.6281230939664</v>
      </c>
      <c r="J583" s="69" t="n">
        <f aca="false">($E583+$F583+$G583+$H583)</f>
        <v>1498.0326652103</v>
      </c>
    </row>
    <row r="584" customFormat="false" ht="12.8" hidden="false" customHeight="false" outlineLevel="0" collapsed="false">
      <c r="A584" s="67" t="n">
        <v>580</v>
      </c>
      <c r="B584" s="68" t="n">
        <f aca="false">EOMONTH(Input!$C$7,A584)</f>
        <v>60571</v>
      </c>
      <c r="C584" s="67" t="n">
        <f aca="false">DATEDIF(Input!$G$23,$B584,"Y")</f>
        <v>87</v>
      </c>
      <c r="E584" s="69" t="n">
        <f aca="false">(-1)*(401k_02!$G584+IRA_02!$E584+Invest_02!$E584)+Pension_02!$E584</f>
        <v>1760.73420922696</v>
      </c>
      <c r="F584" s="69" t="n">
        <f aca="false">(-1)*Roth_02!$E584</f>
        <v>0</v>
      </c>
      <c r="G584" s="69" t="n">
        <f aca="false">(-1)*$E584*(Input!$C$9/100)</f>
        <v>-176.073420922696</v>
      </c>
      <c r="H584" s="69" t="n">
        <f aca="false">(-1)*$E584*(Input!$C$10/100)</f>
        <v>-86.6281230939664</v>
      </c>
      <c r="J584" s="69" t="n">
        <f aca="false">($E584+$F584+$G584+$H584)</f>
        <v>1498.0326652103</v>
      </c>
    </row>
    <row r="585" customFormat="false" ht="12.8" hidden="false" customHeight="false" outlineLevel="0" collapsed="false">
      <c r="A585" s="67" t="n">
        <v>581</v>
      </c>
      <c r="B585" s="68" t="n">
        <f aca="false">EOMONTH(Input!$C$7,A585)</f>
        <v>60601</v>
      </c>
      <c r="C585" s="67" t="n">
        <f aca="false">DATEDIF(Input!$G$23,$B585,"Y")</f>
        <v>87</v>
      </c>
      <c r="E585" s="69" t="n">
        <f aca="false">(-1)*(401k_02!$G585+IRA_02!$E585+Invest_02!$E585)+Pension_02!$E585</f>
        <v>1760.73420922696</v>
      </c>
      <c r="F585" s="69" t="n">
        <f aca="false">(-1)*Roth_02!$E585</f>
        <v>0</v>
      </c>
      <c r="G585" s="69" t="n">
        <f aca="false">(-1)*$E585*(Input!$C$9/100)</f>
        <v>-176.073420922696</v>
      </c>
      <c r="H585" s="69" t="n">
        <f aca="false">(-1)*$E585*(Input!$C$10/100)</f>
        <v>-86.6281230939664</v>
      </c>
      <c r="J585" s="69" t="n">
        <f aca="false">($E585+$F585+$G585+$H585)</f>
        <v>1498.0326652103</v>
      </c>
    </row>
    <row r="586" customFormat="false" ht="12.8" hidden="false" customHeight="false" outlineLevel="0" collapsed="false">
      <c r="A586" s="67" t="n">
        <v>582</v>
      </c>
      <c r="B586" s="68" t="n">
        <f aca="false">EOMONTH(Input!$C$7,A586)</f>
        <v>60632</v>
      </c>
      <c r="C586" s="67" t="n">
        <f aca="false">DATEDIF(Input!$G$23,$B586,"Y")</f>
        <v>87</v>
      </c>
      <c r="E586" s="69" t="n">
        <f aca="false">(-1)*(401k_02!$G586+IRA_02!$E586+Invest_02!$E586)+Pension_02!$E586</f>
        <v>1760.73420922696</v>
      </c>
      <c r="F586" s="69" t="n">
        <f aca="false">(-1)*Roth_02!$E586</f>
        <v>0</v>
      </c>
      <c r="G586" s="69" t="n">
        <f aca="false">(-1)*$E586*(Input!$C$9/100)</f>
        <v>-176.073420922696</v>
      </c>
      <c r="H586" s="69" t="n">
        <f aca="false">(-1)*$E586*(Input!$C$10/100)</f>
        <v>-86.6281230939664</v>
      </c>
      <c r="J586" s="69" t="n">
        <f aca="false">($E586+$F586+$G586+$H586)</f>
        <v>1498.0326652103</v>
      </c>
    </row>
    <row r="587" customFormat="false" ht="12.8" hidden="false" customHeight="false" outlineLevel="0" collapsed="false">
      <c r="A587" s="67" t="n">
        <v>583</v>
      </c>
      <c r="B587" s="68" t="n">
        <f aca="false">EOMONTH(Input!$C$7,A587)</f>
        <v>60663</v>
      </c>
      <c r="C587" s="67" t="n">
        <f aca="false">DATEDIF(Input!$G$23,$B587,"Y")</f>
        <v>87</v>
      </c>
      <c r="E587" s="69" t="n">
        <f aca="false">(-1)*(401k_02!$G587+IRA_02!$E587+Invest_02!$E587)+Pension_02!$E587</f>
        <v>1760.73420922696</v>
      </c>
      <c r="F587" s="69" t="n">
        <f aca="false">(-1)*Roth_02!$E587</f>
        <v>0</v>
      </c>
      <c r="G587" s="69" t="n">
        <f aca="false">(-1)*$E587*(Input!$C$9/100)</f>
        <v>-176.073420922696</v>
      </c>
      <c r="H587" s="69" t="n">
        <f aca="false">(-1)*$E587*(Input!$C$10/100)</f>
        <v>-86.6281230939664</v>
      </c>
      <c r="J587" s="69" t="n">
        <f aca="false">($E587+$F587+$G587+$H587)</f>
        <v>1498.0326652103</v>
      </c>
    </row>
    <row r="588" customFormat="false" ht="12.8" hidden="false" customHeight="false" outlineLevel="0" collapsed="false">
      <c r="A588" s="67" t="n">
        <v>584</v>
      </c>
      <c r="B588" s="68" t="n">
        <f aca="false">EOMONTH(Input!$C$7,A588)</f>
        <v>60691</v>
      </c>
      <c r="C588" s="67" t="n">
        <f aca="false">DATEDIF(Input!$G$23,$B588,"Y")</f>
        <v>87</v>
      </c>
      <c r="E588" s="69" t="n">
        <f aca="false">(-1)*(401k_02!$G588+IRA_02!$E588+Invest_02!$E588)+Pension_02!$E588</f>
        <v>1760.73420922696</v>
      </c>
      <c r="F588" s="69" t="n">
        <f aca="false">(-1)*Roth_02!$E588</f>
        <v>0</v>
      </c>
      <c r="G588" s="69" t="n">
        <f aca="false">(-1)*$E588*(Input!$C$9/100)</f>
        <v>-176.073420922696</v>
      </c>
      <c r="H588" s="69" t="n">
        <f aca="false">(-1)*$E588*(Input!$C$10/100)</f>
        <v>-86.6281230939664</v>
      </c>
      <c r="J588" s="69" t="n">
        <f aca="false">($E588+$F588+$G588+$H588)</f>
        <v>1498.0326652103</v>
      </c>
    </row>
    <row r="589" customFormat="false" ht="12.8" hidden="false" customHeight="false" outlineLevel="0" collapsed="false">
      <c r="A589" s="67" t="n">
        <v>585</v>
      </c>
      <c r="B589" s="68" t="n">
        <f aca="false">EOMONTH(Input!$C$7,A589)</f>
        <v>60722</v>
      </c>
      <c r="C589" s="67" t="n">
        <f aca="false">DATEDIF(Input!$G$23,$B589,"Y")</f>
        <v>87</v>
      </c>
      <c r="E589" s="69" t="n">
        <f aca="false">(-1)*(401k_02!$G589+IRA_02!$E589+Invest_02!$E589)+Pension_02!$E589</f>
        <v>1760.73420922696</v>
      </c>
      <c r="F589" s="69" t="n">
        <f aca="false">(-1)*Roth_02!$E589</f>
        <v>0</v>
      </c>
      <c r="G589" s="69" t="n">
        <f aca="false">(-1)*$E589*(Input!$C$9/100)</f>
        <v>-176.073420922696</v>
      </c>
      <c r="H589" s="69" t="n">
        <f aca="false">(-1)*$E589*(Input!$C$10/100)</f>
        <v>-86.6281230939664</v>
      </c>
      <c r="J589" s="69" t="n">
        <f aca="false">($E589+$F589+$G589+$H589)</f>
        <v>1498.0326652103</v>
      </c>
    </row>
    <row r="590" customFormat="false" ht="12.8" hidden="false" customHeight="false" outlineLevel="0" collapsed="false">
      <c r="A590" s="67" t="n">
        <v>586</v>
      </c>
      <c r="B590" s="68" t="n">
        <f aca="false">EOMONTH(Input!$C$7,A590)</f>
        <v>60752</v>
      </c>
      <c r="C590" s="67" t="n">
        <f aca="false">DATEDIF(Input!$G$23,$B590,"Y")</f>
        <v>87</v>
      </c>
      <c r="E590" s="69" t="n">
        <f aca="false">(-1)*(401k_02!$G590+IRA_02!$E590+Invest_02!$E590)+Pension_02!$E590</f>
        <v>1760.73420922696</v>
      </c>
      <c r="F590" s="69" t="n">
        <f aca="false">(-1)*Roth_02!$E590</f>
        <v>0</v>
      </c>
      <c r="G590" s="69" t="n">
        <f aca="false">(-1)*$E590*(Input!$C$9/100)</f>
        <v>-176.073420922696</v>
      </c>
      <c r="H590" s="69" t="n">
        <f aca="false">(-1)*$E590*(Input!$C$10/100)</f>
        <v>-86.6281230939664</v>
      </c>
      <c r="J590" s="69" t="n">
        <f aca="false">($E590+$F590+$G590+$H590)</f>
        <v>1498.0326652103</v>
      </c>
    </row>
    <row r="591" customFormat="false" ht="12.8" hidden="false" customHeight="false" outlineLevel="0" collapsed="false">
      <c r="A591" s="67" t="n">
        <v>587</v>
      </c>
      <c r="B591" s="68" t="n">
        <f aca="false">EOMONTH(Input!$C$7,A591)</f>
        <v>60783</v>
      </c>
      <c r="C591" s="67" t="n">
        <f aca="false">DATEDIF(Input!$G$23,$B591,"Y")</f>
        <v>87</v>
      </c>
      <c r="E591" s="69" t="n">
        <f aca="false">(-1)*(401k_02!$G591+IRA_02!$E591+Invest_02!$E591)+Pension_02!$E591</f>
        <v>1760.73420922696</v>
      </c>
      <c r="F591" s="69" t="n">
        <f aca="false">(-1)*Roth_02!$E591</f>
        <v>0</v>
      </c>
      <c r="G591" s="69" t="n">
        <f aca="false">(-1)*$E591*(Input!$C$9/100)</f>
        <v>-176.073420922696</v>
      </c>
      <c r="H591" s="69" t="n">
        <f aca="false">(-1)*$E591*(Input!$C$10/100)</f>
        <v>-86.6281230939664</v>
      </c>
      <c r="J591" s="69" t="n">
        <f aca="false">($E591+$F591+$G591+$H591)</f>
        <v>1498.0326652103</v>
      </c>
    </row>
    <row r="592" customFormat="false" ht="12.8" hidden="false" customHeight="false" outlineLevel="0" collapsed="false">
      <c r="A592" s="67" t="n">
        <v>588</v>
      </c>
      <c r="B592" s="68" t="n">
        <f aca="false">EOMONTH(Input!$C$7,A592)</f>
        <v>60813</v>
      </c>
      <c r="C592" s="67" t="n">
        <f aca="false">DATEDIF(Input!$G$23,$B592,"Y")</f>
        <v>87</v>
      </c>
      <c r="E592" s="69" t="n">
        <f aca="false">(-1)*(401k_02!$G592+IRA_02!$E592+Invest_02!$E592)+Pension_02!$E592</f>
        <v>1760.73420922696</v>
      </c>
      <c r="F592" s="69" t="n">
        <f aca="false">(-1)*Roth_02!$E592</f>
        <v>0</v>
      </c>
      <c r="G592" s="69" t="n">
        <f aca="false">(-1)*$E592*(Input!$C$9/100)</f>
        <v>-176.073420922696</v>
      </c>
      <c r="H592" s="69" t="n">
        <f aca="false">(-1)*$E592*(Input!$C$10/100)</f>
        <v>-86.6281230939664</v>
      </c>
      <c r="J592" s="69" t="n">
        <f aca="false">($E592+$F592+$G592+$H592)</f>
        <v>1498.0326652103</v>
      </c>
    </row>
    <row r="593" customFormat="false" ht="12.8" hidden="false" customHeight="false" outlineLevel="0" collapsed="false">
      <c r="A593" s="67" t="n">
        <v>589</v>
      </c>
      <c r="B593" s="68" t="n">
        <f aca="false">EOMONTH(Input!$C$7,A593)</f>
        <v>60844</v>
      </c>
      <c r="C593" s="67" t="n">
        <f aca="false">DATEDIF(Input!$G$23,$B593,"Y")</f>
        <v>87</v>
      </c>
      <c r="E593" s="69" t="n">
        <f aca="false">(-1)*(401k_02!$G593+IRA_02!$E593+Invest_02!$E593)+Pension_02!$E593</f>
        <v>1760.73420922696</v>
      </c>
      <c r="F593" s="69" t="n">
        <f aca="false">(-1)*Roth_02!$E593</f>
        <v>0</v>
      </c>
      <c r="G593" s="69" t="n">
        <f aca="false">(-1)*$E593*(Input!$C$9/100)</f>
        <v>-176.073420922696</v>
      </c>
      <c r="H593" s="69" t="n">
        <f aca="false">(-1)*$E593*(Input!$C$10/100)</f>
        <v>-86.6281230939664</v>
      </c>
      <c r="J593" s="69" t="n">
        <f aca="false">($E593+$F593+$G593+$H593)</f>
        <v>1498.0326652103</v>
      </c>
    </row>
    <row r="594" customFormat="false" ht="12.8" hidden="false" customHeight="false" outlineLevel="0" collapsed="false">
      <c r="A594" s="67" t="n">
        <v>590</v>
      </c>
      <c r="B594" s="68" t="n">
        <f aca="false">EOMONTH(Input!$C$7,A594)</f>
        <v>60875</v>
      </c>
      <c r="C594" s="67" t="n">
        <f aca="false">DATEDIF(Input!$G$23,$B594,"Y")</f>
        <v>87</v>
      </c>
      <c r="E594" s="69" t="n">
        <f aca="false">(-1)*(401k_02!$G594+IRA_02!$E594+Invest_02!$E594)+Pension_02!$E594</f>
        <v>1760.73420922696</v>
      </c>
      <c r="F594" s="69" t="n">
        <f aca="false">(-1)*Roth_02!$E594</f>
        <v>0</v>
      </c>
      <c r="G594" s="69" t="n">
        <f aca="false">(-1)*$E594*(Input!$C$9/100)</f>
        <v>-176.073420922696</v>
      </c>
      <c r="H594" s="69" t="n">
        <f aca="false">(-1)*$E594*(Input!$C$10/100)</f>
        <v>-86.6281230939664</v>
      </c>
      <c r="J594" s="69" t="n">
        <f aca="false">($E594+$F594+$G594+$H594)</f>
        <v>1498.0326652103</v>
      </c>
    </row>
    <row r="595" customFormat="false" ht="12.8" hidden="false" customHeight="false" outlineLevel="0" collapsed="false">
      <c r="A595" s="67" t="n">
        <v>591</v>
      </c>
      <c r="B595" s="68" t="n">
        <f aca="false">EOMONTH(Input!$C$7,A595)</f>
        <v>60905</v>
      </c>
      <c r="C595" s="67" t="n">
        <f aca="false">DATEDIF(Input!$G$23,$B595,"Y")</f>
        <v>87</v>
      </c>
      <c r="E595" s="69" t="n">
        <f aca="false">(-1)*(401k_02!$G595+IRA_02!$E595+Invest_02!$E595)+Pension_02!$E595</f>
        <v>1760.73420922696</v>
      </c>
      <c r="F595" s="69" t="n">
        <f aca="false">(-1)*Roth_02!$E595</f>
        <v>0</v>
      </c>
      <c r="G595" s="69" t="n">
        <f aca="false">(-1)*$E595*(Input!$C$9/100)</f>
        <v>-176.073420922696</v>
      </c>
      <c r="H595" s="69" t="n">
        <f aca="false">(-1)*$E595*(Input!$C$10/100)</f>
        <v>-86.6281230939664</v>
      </c>
      <c r="J595" s="69" t="n">
        <f aca="false">($E595+$F595+$G595+$H595)</f>
        <v>1498.0326652103</v>
      </c>
    </row>
    <row r="596" customFormat="false" ht="12.8" hidden="false" customHeight="false" outlineLevel="0" collapsed="false">
      <c r="A596" s="67" t="n">
        <v>592</v>
      </c>
      <c r="B596" s="68" t="n">
        <f aca="false">EOMONTH(Input!$C$7,A596)</f>
        <v>60936</v>
      </c>
      <c r="C596" s="67" t="n">
        <f aca="false">DATEDIF(Input!$G$23,$B596,"Y")</f>
        <v>88</v>
      </c>
      <c r="E596" s="69" t="n">
        <f aca="false">(-1)*(401k_02!$G596+IRA_02!$E596+Invest_02!$E596)+Pension_02!$E596</f>
        <v>1760.73420922696</v>
      </c>
      <c r="F596" s="69" t="n">
        <f aca="false">(-1)*Roth_02!$E596</f>
        <v>0</v>
      </c>
      <c r="G596" s="69" t="n">
        <f aca="false">(-1)*$E596*(Input!$C$9/100)</f>
        <v>-176.073420922696</v>
      </c>
      <c r="H596" s="69" t="n">
        <f aca="false">(-1)*$E596*(Input!$C$10/100)</f>
        <v>-86.6281230939664</v>
      </c>
      <c r="J596" s="69" t="n">
        <f aca="false">($E596+$F596+$G596+$H596)</f>
        <v>1498.0326652103</v>
      </c>
    </row>
    <row r="597" customFormat="false" ht="12.8" hidden="false" customHeight="false" outlineLevel="0" collapsed="false">
      <c r="A597" s="67" t="n">
        <v>593</v>
      </c>
      <c r="B597" s="68" t="n">
        <f aca="false">EOMONTH(Input!$C$7,A597)</f>
        <v>60966</v>
      </c>
      <c r="C597" s="67" t="n">
        <f aca="false">DATEDIF(Input!$G$23,$B597,"Y")</f>
        <v>88</v>
      </c>
      <c r="E597" s="69" t="n">
        <f aca="false">(-1)*(401k_02!$G597+IRA_02!$E597+Invest_02!$E597)+Pension_02!$E597</f>
        <v>1760.73420922696</v>
      </c>
      <c r="F597" s="69" t="n">
        <f aca="false">(-1)*Roth_02!$E597</f>
        <v>0</v>
      </c>
      <c r="G597" s="69" t="n">
        <f aca="false">(-1)*$E597*(Input!$C$9/100)</f>
        <v>-176.073420922696</v>
      </c>
      <c r="H597" s="69" t="n">
        <f aca="false">(-1)*$E597*(Input!$C$10/100)</f>
        <v>-86.6281230939664</v>
      </c>
      <c r="J597" s="69" t="n">
        <f aca="false">($E597+$F597+$G597+$H597)</f>
        <v>1498.0326652103</v>
      </c>
    </row>
    <row r="598" customFormat="false" ht="12.8" hidden="false" customHeight="false" outlineLevel="0" collapsed="false">
      <c r="A598" s="67" t="n">
        <v>594</v>
      </c>
      <c r="B598" s="68" t="n">
        <f aca="false">EOMONTH(Input!$C$7,A598)</f>
        <v>60997</v>
      </c>
      <c r="C598" s="67" t="n">
        <f aca="false">DATEDIF(Input!$G$23,$B598,"Y")</f>
        <v>88</v>
      </c>
      <c r="E598" s="69" t="n">
        <f aca="false">(-1)*(401k_02!$G598+IRA_02!$E598+Invest_02!$E598)+Pension_02!$E598</f>
        <v>1760.73420922696</v>
      </c>
      <c r="F598" s="69" t="n">
        <f aca="false">(-1)*Roth_02!$E598</f>
        <v>0</v>
      </c>
      <c r="G598" s="69" t="n">
        <f aca="false">(-1)*$E598*(Input!$C$9/100)</f>
        <v>-176.073420922696</v>
      </c>
      <c r="H598" s="69" t="n">
        <f aca="false">(-1)*$E598*(Input!$C$10/100)</f>
        <v>-86.6281230939664</v>
      </c>
      <c r="J598" s="69" t="n">
        <f aca="false">($E598+$F598+$G598+$H598)</f>
        <v>1498.0326652103</v>
      </c>
    </row>
    <row r="599" customFormat="false" ht="12.8" hidden="false" customHeight="false" outlineLevel="0" collapsed="false">
      <c r="A599" s="67" t="n">
        <v>595</v>
      </c>
      <c r="B599" s="68" t="n">
        <f aca="false">EOMONTH(Input!$C$7,A599)</f>
        <v>61028</v>
      </c>
      <c r="C599" s="67" t="n">
        <f aca="false">DATEDIF(Input!$G$23,$B599,"Y")</f>
        <v>88</v>
      </c>
      <c r="E599" s="69" t="n">
        <f aca="false">(-1)*(401k_02!$G599+IRA_02!$E599+Invest_02!$E599)+Pension_02!$E599</f>
        <v>1760.73420922696</v>
      </c>
      <c r="F599" s="69" t="n">
        <f aca="false">(-1)*Roth_02!$E599</f>
        <v>0</v>
      </c>
      <c r="G599" s="69" t="n">
        <f aca="false">(-1)*$E599*(Input!$C$9/100)</f>
        <v>-176.073420922696</v>
      </c>
      <c r="H599" s="69" t="n">
        <f aca="false">(-1)*$E599*(Input!$C$10/100)</f>
        <v>-86.6281230939664</v>
      </c>
      <c r="J599" s="69" t="n">
        <f aca="false">($E599+$F599+$G599+$H599)</f>
        <v>1498.0326652103</v>
      </c>
    </row>
    <row r="600" customFormat="false" ht="12.8" hidden="false" customHeight="false" outlineLevel="0" collapsed="false">
      <c r="A600" s="67" t="n">
        <v>596</v>
      </c>
      <c r="B600" s="68" t="n">
        <f aca="false">EOMONTH(Input!$C$7,A600)</f>
        <v>61056</v>
      </c>
      <c r="C600" s="67" t="n">
        <f aca="false">DATEDIF(Input!$G$23,$B600,"Y")</f>
        <v>88</v>
      </c>
      <c r="E600" s="69" t="n">
        <f aca="false">(-1)*(401k_02!$G600+IRA_02!$E600+Invest_02!$E600)+Pension_02!$E600</f>
        <v>1760.73420922696</v>
      </c>
      <c r="F600" s="69" t="n">
        <f aca="false">(-1)*Roth_02!$E600</f>
        <v>0</v>
      </c>
      <c r="G600" s="69" t="n">
        <f aca="false">(-1)*$E600*(Input!$C$9/100)</f>
        <v>-176.073420922696</v>
      </c>
      <c r="H600" s="69" t="n">
        <f aca="false">(-1)*$E600*(Input!$C$10/100)</f>
        <v>-86.6281230939664</v>
      </c>
      <c r="J600" s="69" t="n">
        <f aca="false">($E600+$F600+$G600+$H600)</f>
        <v>1498.0326652103</v>
      </c>
    </row>
    <row r="601" customFormat="false" ht="12.8" hidden="false" customHeight="false" outlineLevel="0" collapsed="false">
      <c r="A601" s="67" t="n">
        <v>597</v>
      </c>
      <c r="B601" s="68" t="n">
        <f aca="false">EOMONTH(Input!$C$7,A601)</f>
        <v>61087</v>
      </c>
      <c r="C601" s="67" t="n">
        <f aca="false">DATEDIF(Input!$G$23,$B601,"Y")</f>
        <v>88</v>
      </c>
      <c r="E601" s="69" t="n">
        <f aca="false">(-1)*(401k_02!$G601+IRA_02!$E601+Invest_02!$E601)+Pension_02!$E601</f>
        <v>1760.73420922696</v>
      </c>
      <c r="F601" s="69" t="n">
        <f aca="false">(-1)*Roth_02!$E601</f>
        <v>0</v>
      </c>
      <c r="G601" s="69" t="n">
        <f aca="false">(-1)*$E601*(Input!$C$9/100)</f>
        <v>-176.073420922696</v>
      </c>
      <c r="H601" s="69" t="n">
        <f aca="false">(-1)*$E601*(Input!$C$10/100)</f>
        <v>-86.6281230939664</v>
      </c>
      <c r="J601" s="69" t="n">
        <f aca="false">($E601+$F601+$G601+$H601)</f>
        <v>1498.0326652103</v>
      </c>
    </row>
    <row r="602" customFormat="false" ht="12.8" hidden="false" customHeight="false" outlineLevel="0" collapsed="false">
      <c r="A602" s="67" t="n">
        <v>598</v>
      </c>
      <c r="B602" s="68" t="n">
        <f aca="false">EOMONTH(Input!$C$7,A602)</f>
        <v>61117</v>
      </c>
      <c r="C602" s="67" t="n">
        <f aca="false">DATEDIF(Input!$G$23,$B602,"Y")</f>
        <v>88</v>
      </c>
      <c r="E602" s="69" t="n">
        <f aca="false">(-1)*(401k_02!$G602+IRA_02!$E602+Invest_02!$E602)+Pension_02!$E602</f>
        <v>1760.73420922696</v>
      </c>
      <c r="F602" s="69" t="n">
        <f aca="false">(-1)*Roth_02!$E602</f>
        <v>0</v>
      </c>
      <c r="G602" s="69" t="n">
        <f aca="false">(-1)*$E602*(Input!$C$9/100)</f>
        <v>-176.073420922696</v>
      </c>
      <c r="H602" s="69" t="n">
        <f aca="false">(-1)*$E602*(Input!$C$10/100)</f>
        <v>-86.6281230939664</v>
      </c>
      <c r="J602" s="69" t="n">
        <f aca="false">($E602+$F602+$G602+$H602)</f>
        <v>1498.0326652103</v>
      </c>
    </row>
    <row r="603" customFormat="false" ht="12.8" hidden="false" customHeight="false" outlineLevel="0" collapsed="false">
      <c r="A603" s="67" t="n">
        <v>599</v>
      </c>
      <c r="B603" s="68" t="n">
        <f aca="false">EOMONTH(Input!$C$7,A603)</f>
        <v>61148</v>
      </c>
      <c r="C603" s="67" t="n">
        <f aca="false">DATEDIF(Input!$G$23,$B603,"Y")</f>
        <v>88</v>
      </c>
      <c r="E603" s="69" t="n">
        <f aca="false">(-1)*(401k_02!$G603+IRA_02!$E603+Invest_02!$E603)+Pension_02!$E603</f>
        <v>1760.73420922696</v>
      </c>
      <c r="F603" s="69" t="n">
        <f aca="false">(-1)*Roth_02!$E603</f>
        <v>0</v>
      </c>
      <c r="G603" s="69" t="n">
        <f aca="false">(-1)*$E603*(Input!$C$9/100)</f>
        <v>-176.073420922696</v>
      </c>
      <c r="H603" s="69" t="n">
        <f aca="false">(-1)*$E603*(Input!$C$10/100)</f>
        <v>-86.6281230939664</v>
      </c>
      <c r="J603" s="69" t="n">
        <f aca="false">($E603+$F603+$G603+$H603)</f>
        <v>1498.0326652103</v>
      </c>
    </row>
    <row r="604" customFormat="false" ht="12.8" hidden="false" customHeight="false" outlineLevel="0" collapsed="false">
      <c r="A604" s="67" t="n">
        <v>600</v>
      </c>
      <c r="B604" s="68" t="n">
        <f aca="false">EOMONTH(Input!$C$7,A604)</f>
        <v>61178</v>
      </c>
      <c r="C604" s="67" t="n">
        <f aca="false">DATEDIF(Input!$G$23,$B604,"Y")</f>
        <v>88</v>
      </c>
      <c r="E604" s="69" t="n">
        <f aca="false">(-1)*(401k_02!$G604+IRA_02!$E604+Invest_02!$E604)+Pension_02!$E604</f>
        <v>1760.73420922696</v>
      </c>
      <c r="F604" s="69" t="n">
        <f aca="false">(-1)*Roth_02!$E604</f>
        <v>0</v>
      </c>
      <c r="G604" s="69" t="n">
        <f aca="false">(-1)*$E604*(Input!$C$9/100)</f>
        <v>-176.073420922696</v>
      </c>
      <c r="H604" s="69" t="n">
        <f aca="false">(-1)*$E604*(Input!$C$10/100)</f>
        <v>-86.6281230939664</v>
      </c>
      <c r="J604" s="69" t="n">
        <f aca="false">($E604+$F604+$G604+$H604)</f>
        <v>1498.0326652103</v>
      </c>
    </row>
    <row r="605" customFormat="false" ht="12.8" hidden="false" customHeight="false" outlineLevel="0" collapsed="false">
      <c r="A605" s="67" t="n">
        <v>601</v>
      </c>
      <c r="B605" s="68" t="n">
        <f aca="false">EOMONTH(Input!$C$7,A605)</f>
        <v>61209</v>
      </c>
      <c r="C605" s="67" t="n">
        <f aca="false">DATEDIF(Input!$G$23,$B605,"Y")</f>
        <v>88</v>
      </c>
      <c r="E605" s="69" t="n">
        <f aca="false">(-1)*(401k_02!$G605+IRA_02!$E605+Invest_02!$E605)+Pension_02!$E605</f>
        <v>1760.73420922696</v>
      </c>
      <c r="F605" s="69" t="n">
        <f aca="false">(-1)*Roth_02!$E605</f>
        <v>0</v>
      </c>
      <c r="G605" s="69" t="n">
        <f aca="false">(-1)*$E605*(Input!$C$9/100)</f>
        <v>-176.073420922696</v>
      </c>
      <c r="H605" s="69" t="n">
        <f aca="false">(-1)*$E605*(Input!$C$10/100)</f>
        <v>-86.6281230939664</v>
      </c>
      <c r="J605" s="69" t="n">
        <f aca="false">($E605+$F605+$G605+$H605)</f>
        <v>1498.0326652103</v>
      </c>
    </row>
    <row r="606" customFormat="false" ht="12.8" hidden="false" customHeight="false" outlineLevel="0" collapsed="false">
      <c r="A606" s="67" t="n">
        <v>602</v>
      </c>
      <c r="B606" s="68" t="n">
        <f aca="false">EOMONTH(Input!$C$7,A606)</f>
        <v>61240</v>
      </c>
      <c r="C606" s="67" t="n">
        <f aca="false">DATEDIF(Input!$G$23,$B606,"Y")</f>
        <v>88</v>
      </c>
      <c r="E606" s="69" t="n">
        <f aca="false">(-1)*(401k_02!$G606+IRA_02!$E606+Invest_02!$E606)+Pension_02!$E606</f>
        <v>1760.73420922696</v>
      </c>
      <c r="F606" s="69" t="n">
        <f aca="false">(-1)*Roth_02!$E606</f>
        <v>0</v>
      </c>
      <c r="G606" s="69" t="n">
        <f aca="false">(-1)*$E606*(Input!$C$9/100)</f>
        <v>-176.073420922696</v>
      </c>
      <c r="H606" s="69" t="n">
        <f aca="false">(-1)*$E606*(Input!$C$10/100)</f>
        <v>-86.6281230939664</v>
      </c>
      <c r="J606" s="69" t="n">
        <f aca="false">($E606+$F606+$G606+$H606)</f>
        <v>1498.0326652103</v>
      </c>
    </row>
    <row r="607" customFormat="false" ht="12.8" hidden="false" customHeight="false" outlineLevel="0" collapsed="false">
      <c r="A607" s="67" t="n">
        <v>603</v>
      </c>
      <c r="B607" s="68" t="n">
        <f aca="false">EOMONTH(Input!$C$7,A607)</f>
        <v>61270</v>
      </c>
      <c r="C607" s="67" t="n">
        <f aca="false">DATEDIF(Input!$G$23,$B607,"Y")</f>
        <v>88</v>
      </c>
      <c r="E607" s="69" t="n">
        <f aca="false">(-1)*(401k_02!$G607+IRA_02!$E607+Invest_02!$E607)+Pension_02!$E607</f>
        <v>1760.73420922696</v>
      </c>
      <c r="F607" s="69" t="n">
        <f aca="false">(-1)*Roth_02!$E607</f>
        <v>0</v>
      </c>
      <c r="G607" s="69" t="n">
        <f aca="false">(-1)*$E607*(Input!$C$9/100)</f>
        <v>-176.073420922696</v>
      </c>
      <c r="H607" s="69" t="n">
        <f aca="false">(-1)*$E607*(Input!$C$10/100)</f>
        <v>-86.6281230939664</v>
      </c>
      <c r="J607" s="69" t="n">
        <f aca="false">($E607+$F607+$G607+$H607)</f>
        <v>1498.0326652103</v>
      </c>
    </row>
    <row r="608" customFormat="false" ht="12.8" hidden="false" customHeight="false" outlineLevel="0" collapsed="false">
      <c r="A608" s="67" t="n">
        <v>604</v>
      </c>
      <c r="B608" s="68" t="n">
        <f aca="false">EOMONTH(Input!$C$7,A608)</f>
        <v>61301</v>
      </c>
      <c r="C608" s="67" t="n">
        <f aca="false">DATEDIF(Input!$G$23,$B608,"Y")</f>
        <v>89</v>
      </c>
      <c r="E608" s="69" t="n">
        <f aca="false">(-1)*(401k_02!$G608+IRA_02!$E608+Invest_02!$E608)+Pension_02!$E608</f>
        <v>1760.73420922696</v>
      </c>
      <c r="F608" s="69" t="n">
        <f aca="false">(-1)*Roth_02!$E608</f>
        <v>0</v>
      </c>
      <c r="G608" s="69" t="n">
        <f aca="false">(-1)*$E608*(Input!$C$9/100)</f>
        <v>-176.073420922696</v>
      </c>
      <c r="H608" s="69" t="n">
        <f aca="false">(-1)*$E608*(Input!$C$10/100)</f>
        <v>-86.6281230939664</v>
      </c>
      <c r="J608" s="69" t="n">
        <f aca="false">($E608+$F608+$G608+$H608)</f>
        <v>1498.0326652103</v>
      </c>
    </row>
    <row r="609" customFormat="false" ht="12.8" hidden="false" customHeight="false" outlineLevel="0" collapsed="false">
      <c r="A609" s="67" t="n">
        <v>605</v>
      </c>
      <c r="B609" s="68" t="n">
        <f aca="false">EOMONTH(Input!$C$7,A609)</f>
        <v>61331</v>
      </c>
      <c r="C609" s="67" t="n">
        <f aca="false">DATEDIF(Input!$G$23,$B609,"Y")</f>
        <v>89</v>
      </c>
      <c r="E609" s="69" t="n">
        <f aca="false">(-1)*(401k_02!$G609+IRA_02!$E609+Invest_02!$E609)+Pension_02!$E609</f>
        <v>1760.73420922696</v>
      </c>
      <c r="F609" s="69" t="n">
        <f aca="false">(-1)*Roth_02!$E609</f>
        <v>0</v>
      </c>
      <c r="G609" s="69" t="n">
        <f aca="false">(-1)*$E609*(Input!$C$9/100)</f>
        <v>-176.073420922696</v>
      </c>
      <c r="H609" s="69" t="n">
        <f aca="false">(-1)*$E609*(Input!$C$10/100)</f>
        <v>-86.6281230939664</v>
      </c>
      <c r="J609" s="69" t="n">
        <f aca="false">($E609+$F609+$G609+$H609)</f>
        <v>1498.0326652103</v>
      </c>
    </row>
    <row r="610" customFormat="false" ht="12.8" hidden="false" customHeight="false" outlineLevel="0" collapsed="false">
      <c r="A610" s="67" t="n">
        <v>606</v>
      </c>
      <c r="B610" s="68" t="n">
        <f aca="false">EOMONTH(Input!$C$7,A610)</f>
        <v>61362</v>
      </c>
      <c r="C610" s="67" t="n">
        <f aca="false">DATEDIF(Input!$G$23,$B610,"Y")</f>
        <v>89</v>
      </c>
      <c r="E610" s="69" t="n">
        <f aca="false">(-1)*(401k_02!$G610+IRA_02!$E610+Invest_02!$E610)+Pension_02!$E610</f>
        <v>1760.73420922696</v>
      </c>
      <c r="F610" s="69" t="n">
        <f aca="false">(-1)*Roth_02!$E610</f>
        <v>0</v>
      </c>
      <c r="G610" s="69" t="n">
        <f aca="false">(-1)*$E610*(Input!$C$9/100)</f>
        <v>-176.073420922696</v>
      </c>
      <c r="H610" s="69" t="n">
        <f aca="false">(-1)*$E610*(Input!$C$10/100)</f>
        <v>-86.6281230939664</v>
      </c>
      <c r="J610" s="69" t="n">
        <f aca="false">($E610+$F610+$G610+$H610)</f>
        <v>1498.0326652103</v>
      </c>
    </row>
    <row r="611" customFormat="false" ht="12.8" hidden="false" customHeight="false" outlineLevel="0" collapsed="false">
      <c r="A611" s="67" t="n">
        <v>607</v>
      </c>
      <c r="B611" s="68" t="n">
        <f aca="false">EOMONTH(Input!$C$7,A611)</f>
        <v>61393</v>
      </c>
      <c r="C611" s="67" t="n">
        <f aca="false">DATEDIF(Input!$G$23,$B611,"Y")</f>
        <v>89</v>
      </c>
      <c r="E611" s="69" t="n">
        <f aca="false">(-1)*(401k_02!$G611+IRA_02!$E611+Invest_02!$E611)+Pension_02!$E611</f>
        <v>1760.73420922696</v>
      </c>
      <c r="F611" s="69" t="n">
        <f aca="false">(-1)*Roth_02!$E611</f>
        <v>0</v>
      </c>
      <c r="G611" s="69" t="n">
        <f aca="false">(-1)*$E611*(Input!$C$9/100)</f>
        <v>-176.073420922696</v>
      </c>
      <c r="H611" s="69" t="n">
        <f aca="false">(-1)*$E611*(Input!$C$10/100)</f>
        <v>-86.6281230939664</v>
      </c>
      <c r="J611" s="69" t="n">
        <f aca="false">($E611+$F611+$G611+$H611)</f>
        <v>1498.0326652103</v>
      </c>
    </row>
    <row r="612" customFormat="false" ht="12.8" hidden="false" customHeight="false" outlineLevel="0" collapsed="false">
      <c r="A612" s="67" t="n">
        <v>608</v>
      </c>
      <c r="B612" s="68" t="n">
        <f aca="false">EOMONTH(Input!$C$7,A612)</f>
        <v>61422</v>
      </c>
      <c r="C612" s="67" t="n">
        <f aca="false">DATEDIF(Input!$G$23,$B612,"Y")</f>
        <v>89</v>
      </c>
      <c r="E612" s="69" t="n">
        <f aca="false">(-1)*(401k_02!$G612+IRA_02!$E612+Invest_02!$E612)+Pension_02!$E612</f>
        <v>1760.73420922696</v>
      </c>
      <c r="F612" s="69" t="n">
        <f aca="false">(-1)*Roth_02!$E612</f>
        <v>0</v>
      </c>
      <c r="G612" s="69" t="n">
        <f aca="false">(-1)*$E612*(Input!$C$9/100)</f>
        <v>-176.073420922696</v>
      </c>
      <c r="H612" s="69" t="n">
        <f aca="false">(-1)*$E612*(Input!$C$10/100)</f>
        <v>-86.6281230939664</v>
      </c>
      <c r="J612" s="69" t="n">
        <f aca="false">($E612+$F612+$G612+$H612)</f>
        <v>1498.0326652103</v>
      </c>
    </row>
    <row r="613" customFormat="false" ht="12.8" hidden="false" customHeight="false" outlineLevel="0" collapsed="false">
      <c r="A613" s="67" t="n">
        <v>609</v>
      </c>
      <c r="B613" s="68" t="n">
        <f aca="false">EOMONTH(Input!$C$7,A613)</f>
        <v>61453</v>
      </c>
      <c r="C613" s="67" t="n">
        <f aca="false">DATEDIF(Input!$G$23,$B613,"Y")</f>
        <v>89</v>
      </c>
      <c r="E613" s="69" t="n">
        <f aca="false">(-1)*(401k_02!$G613+IRA_02!$E613+Invest_02!$E613)+Pension_02!$E613</f>
        <v>1760.73420922696</v>
      </c>
      <c r="F613" s="69" t="n">
        <f aca="false">(-1)*Roth_02!$E613</f>
        <v>0</v>
      </c>
      <c r="G613" s="69" t="n">
        <f aca="false">(-1)*$E613*(Input!$C$9/100)</f>
        <v>-176.073420922696</v>
      </c>
      <c r="H613" s="69" t="n">
        <f aca="false">(-1)*$E613*(Input!$C$10/100)</f>
        <v>-86.6281230939664</v>
      </c>
      <c r="J613" s="69" t="n">
        <f aca="false">($E613+$F613+$G613+$H613)</f>
        <v>1498.0326652103</v>
      </c>
    </row>
    <row r="614" customFormat="false" ht="12.8" hidden="false" customHeight="false" outlineLevel="0" collapsed="false">
      <c r="A614" s="67" t="n">
        <v>610</v>
      </c>
      <c r="B614" s="68" t="n">
        <f aca="false">EOMONTH(Input!$C$7,A614)</f>
        <v>61483</v>
      </c>
      <c r="C614" s="67" t="n">
        <f aca="false">DATEDIF(Input!$G$23,$B614,"Y")</f>
        <v>89</v>
      </c>
      <c r="E614" s="69" t="n">
        <f aca="false">(-1)*(401k_02!$G614+IRA_02!$E614+Invest_02!$E614)+Pension_02!$E614</f>
        <v>1760.73420922696</v>
      </c>
      <c r="F614" s="69" t="n">
        <f aca="false">(-1)*Roth_02!$E614</f>
        <v>0</v>
      </c>
      <c r="G614" s="69" t="n">
        <f aca="false">(-1)*$E614*(Input!$C$9/100)</f>
        <v>-176.073420922696</v>
      </c>
      <c r="H614" s="69" t="n">
        <f aca="false">(-1)*$E614*(Input!$C$10/100)</f>
        <v>-86.6281230939664</v>
      </c>
      <c r="J614" s="69" t="n">
        <f aca="false">($E614+$F614+$G614+$H614)</f>
        <v>1498.0326652103</v>
      </c>
    </row>
    <row r="615" customFormat="false" ht="12.8" hidden="false" customHeight="false" outlineLevel="0" collapsed="false">
      <c r="A615" s="67" t="n">
        <v>611</v>
      </c>
      <c r="B615" s="68" t="n">
        <f aca="false">EOMONTH(Input!$C$7,A615)</f>
        <v>61514</v>
      </c>
      <c r="C615" s="67" t="n">
        <f aca="false">DATEDIF(Input!$G$23,$B615,"Y")</f>
        <v>89</v>
      </c>
      <c r="E615" s="69" t="n">
        <f aca="false">(-1)*(401k_02!$G615+IRA_02!$E615+Invest_02!$E615)+Pension_02!$E615</f>
        <v>1760.73420922696</v>
      </c>
      <c r="F615" s="69" t="n">
        <f aca="false">(-1)*Roth_02!$E615</f>
        <v>0</v>
      </c>
      <c r="G615" s="69" t="n">
        <f aca="false">(-1)*$E615*(Input!$C$9/100)</f>
        <v>-176.073420922696</v>
      </c>
      <c r="H615" s="69" t="n">
        <f aca="false">(-1)*$E615*(Input!$C$10/100)</f>
        <v>-86.6281230939664</v>
      </c>
      <c r="J615" s="69" t="n">
        <f aca="false">($E615+$F615+$G615+$H615)</f>
        <v>1498.0326652103</v>
      </c>
    </row>
    <row r="616" customFormat="false" ht="12.8" hidden="false" customHeight="false" outlineLevel="0" collapsed="false">
      <c r="A616" s="67" t="n">
        <v>612</v>
      </c>
      <c r="B616" s="68" t="n">
        <f aca="false">EOMONTH(Input!$C$7,A616)</f>
        <v>61544</v>
      </c>
      <c r="C616" s="67" t="n">
        <f aca="false">DATEDIF(Input!$G$23,$B616,"Y")</f>
        <v>89</v>
      </c>
      <c r="E616" s="69" t="n">
        <f aca="false">(-1)*(401k_02!$G616+IRA_02!$E616+Invest_02!$E616)+Pension_02!$E616</f>
        <v>1760.73420922696</v>
      </c>
      <c r="F616" s="69" t="n">
        <f aca="false">(-1)*Roth_02!$E616</f>
        <v>0</v>
      </c>
      <c r="G616" s="69" t="n">
        <f aca="false">(-1)*$E616*(Input!$C$9/100)</f>
        <v>-176.073420922696</v>
      </c>
      <c r="H616" s="69" t="n">
        <f aca="false">(-1)*$E616*(Input!$C$10/100)</f>
        <v>-86.6281230939664</v>
      </c>
      <c r="J616" s="69" t="n">
        <f aca="false">($E616+$F616+$G616+$H616)</f>
        <v>1498.0326652103</v>
      </c>
    </row>
    <row r="617" customFormat="false" ht="12.8" hidden="false" customHeight="false" outlineLevel="0" collapsed="false">
      <c r="A617" s="67" t="n">
        <v>613</v>
      </c>
      <c r="B617" s="68" t="n">
        <f aca="false">EOMONTH(Input!$C$7,A617)</f>
        <v>61575</v>
      </c>
      <c r="C617" s="67" t="n">
        <f aca="false">DATEDIF(Input!$G$23,$B617,"Y")</f>
        <v>89</v>
      </c>
      <c r="E617" s="69" t="n">
        <f aca="false">(-1)*(401k_02!$G617+IRA_02!$E617+Invest_02!$E617)+Pension_02!$E617</f>
        <v>1760.73420922696</v>
      </c>
      <c r="F617" s="69" t="n">
        <f aca="false">(-1)*Roth_02!$E617</f>
        <v>0</v>
      </c>
      <c r="G617" s="69" t="n">
        <f aca="false">(-1)*$E617*(Input!$C$9/100)</f>
        <v>-176.073420922696</v>
      </c>
      <c r="H617" s="69" t="n">
        <f aca="false">(-1)*$E617*(Input!$C$10/100)</f>
        <v>-86.6281230939664</v>
      </c>
      <c r="J617" s="69" t="n">
        <f aca="false">($E617+$F617+$G617+$H617)</f>
        <v>1498.0326652103</v>
      </c>
    </row>
    <row r="618" customFormat="false" ht="12.8" hidden="false" customHeight="false" outlineLevel="0" collapsed="false">
      <c r="A618" s="67" t="n">
        <v>614</v>
      </c>
      <c r="B618" s="68" t="n">
        <f aca="false">EOMONTH(Input!$C$7,A618)</f>
        <v>61606</v>
      </c>
      <c r="C618" s="67" t="n">
        <f aca="false">DATEDIF(Input!$G$23,$B618,"Y")</f>
        <v>89</v>
      </c>
      <c r="E618" s="69" t="n">
        <f aca="false">(-1)*(401k_02!$G618+IRA_02!$E618+Invest_02!$E618)+Pension_02!$E618</f>
        <v>1760.73420922696</v>
      </c>
      <c r="F618" s="69" t="n">
        <f aca="false">(-1)*Roth_02!$E618</f>
        <v>0</v>
      </c>
      <c r="G618" s="69" t="n">
        <f aca="false">(-1)*$E618*(Input!$C$9/100)</f>
        <v>-176.073420922696</v>
      </c>
      <c r="H618" s="69" t="n">
        <f aca="false">(-1)*$E618*(Input!$C$10/100)</f>
        <v>-86.6281230939664</v>
      </c>
      <c r="J618" s="69" t="n">
        <f aca="false">($E618+$F618+$G618+$H618)</f>
        <v>1498.0326652103</v>
      </c>
    </row>
    <row r="619" customFormat="false" ht="12.8" hidden="false" customHeight="false" outlineLevel="0" collapsed="false">
      <c r="A619" s="67" t="n">
        <v>615</v>
      </c>
      <c r="B619" s="68" t="n">
        <f aca="false">EOMONTH(Input!$C$7,A619)</f>
        <v>61636</v>
      </c>
      <c r="C619" s="67" t="n">
        <f aca="false">DATEDIF(Input!$G$23,$B619,"Y")</f>
        <v>89</v>
      </c>
      <c r="E619" s="69" t="n">
        <f aca="false">(-1)*(401k_02!$G619+IRA_02!$E619+Invest_02!$E619)+Pension_02!$E619</f>
        <v>1760.73420922696</v>
      </c>
      <c r="F619" s="69" t="n">
        <f aca="false">(-1)*Roth_02!$E619</f>
        <v>0</v>
      </c>
      <c r="G619" s="69" t="n">
        <f aca="false">(-1)*$E619*(Input!$C$9/100)</f>
        <v>-176.073420922696</v>
      </c>
      <c r="H619" s="69" t="n">
        <f aca="false">(-1)*$E619*(Input!$C$10/100)</f>
        <v>-86.6281230939664</v>
      </c>
      <c r="J619" s="69" t="n">
        <f aca="false">($E619+$F619+$G619+$H619)</f>
        <v>1498.0326652103</v>
      </c>
    </row>
    <row r="620" customFormat="false" ht="12.8" hidden="false" customHeight="false" outlineLevel="0" collapsed="false">
      <c r="A620" s="67" t="n">
        <v>616</v>
      </c>
      <c r="B620" s="68" t="n">
        <f aca="false">EOMONTH(Input!$C$7,A620)</f>
        <v>61667</v>
      </c>
      <c r="C620" s="67" t="n">
        <f aca="false">DATEDIF(Input!$G$23,$B620,"Y")</f>
        <v>90</v>
      </c>
      <c r="E620" s="69" t="n">
        <f aca="false">(-1)*(401k_02!$G620+IRA_02!$E620+Invest_02!$E620)+Pension_02!$E620</f>
        <v>1760.73420922696</v>
      </c>
      <c r="F620" s="69" t="n">
        <f aca="false">(-1)*Roth_02!$E620</f>
        <v>0</v>
      </c>
      <c r="G620" s="69" t="n">
        <f aca="false">(-1)*$E620*(Input!$C$9/100)</f>
        <v>-176.073420922696</v>
      </c>
      <c r="H620" s="69" t="n">
        <f aca="false">(-1)*$E620*(Input!$C$10/100)</f>
        <v>-86.6281230939664</v>
      </c>
      <c r="J620" s="69" t="n">
        <f aca="false">($E620+$F620+$G620+$H620)</f>
        <v>1498.0326652103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13038</TotalTime>
  <Application>LibreOffice/5.3.4.2$Windows_X86_64 LibreOffice_project/f82d347ccc0be322489bf7da61d7e4ad13fe2ff3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2017-05-06T11:35:40Z</dcterms:created>
  <dc:creator/>
  <dc:description/>
  <dc:language>en-US</dc:language>
  <cp:lastModifiedBy/>
  <dcterms:modified xsi:type="dcterms:W3CDTF">2017-07-05T22:13:39Z</dcterms:modified>
  <cp:revision>320</cp:revision>
  <dc:subject/>
  <dc:title/>
</cp:coreProperties>
</file>